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drawings/drawing5.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166925"/>
  <mc:AlternateContent xmlns:mc="http://schemas.openxmlformats.org/markup-compatibility/2006">
    <mc:Choice Requires="x15">
      <x15ac:absPath xmlns:x15ac="http://schemas.microsoft.com/office/spreadsheetml/2010/11/ac" url="https://kenbright-my.sharepoint.com/personal/fmbula_kenbright_africa/Documents/desktop/Work/Training Modules/"/>
    </mc:Choice>
  </mc:AlternateContent>
  <xr:revisionPtr revIDLastSave="13075" documentId="8_{D1E14703-9E20-4831-A14B-1FAC7CF47BCA}" xr6:coauthVersionLast="47" xr6:coauthVersionMax="47" xr10:uidLastSave="{8D8F250F-E309-4B44-AB4D-21859447A719}"/>
  <bookViews>
    <workbookView xWindow="-110" yWindow="-110" windowWidth="19420" windowHeight="10300" tabRatio="838" firstSheet="2" activeTab="3" xr2:uid="{1770C375-366A-42CF-A1FF-C303B588A15C}"/>
  </bookViews>
  <sheets>
    <sheet name="To Do" sheetId="152" r:id="rId1"/>
    <sheet name="Version" sheetId="16" r:id="rId2"/>
    <sheet name="Introduction" sheetId="14" r:id="rId3"/>
    <sheet name="Assumptions" sheetId="12" r:id="rId4"/>
    <sheet name="Results_IL_2023" sheetId="151" r:id="rId5"/>
    <sheet name="SourceData_IL_23" sheetId="149" r:id="rId6"/>
    <sheet name="GMM - Model" sheetId="3" r:id="rId7"/>
    <sheet name="IFRS17 Terms" sheetId="45" state="hidden" r:id="rId8"/>
    <sheet name="Results-PVT" sheetId="148" r:id="rId9"/>
    <sheet name="Commissions" sheetId="7" r:id="rId10"/>
    <sheet name="Yield Curve" sheetId="5" r:id="rId11"/>
    <sheet name="Bonus" sheetId="84" r:id="rId12"/>
    <sheet name="Risk Margin Factors" sheetId="89" r:id="rId13"/>
    <sheet name="Partial Payment" sheetId="18" r:id="rId14"/>
    <sheet name="Product Mapping" sheetId="6" r:id="rId15"/>
    <sheet name="Products_Map" sheetId="103" r:id="rId16"/>
    <sheet name="MortalityTable" sheetId="9" r:id="rId17"/>
    <sheet name="nPx" sheetId="10" r:id="rId18"/>
  </sheets>
  <externalReferences>
    <externalReference r:id="rId19"/>
  </externalReferences>
  <definedNames>
    <definedName name="__123Graph_A" localSheetId="1" hidden="1">#REF!</definedName>
    <definedName name="__123Graph_A" hidden="1">#REF!</definedName>
    <definedName name="__123Graph_B" localSheetId="1" hidden="1">#REF!</definedName>
    <definedName name="__123Graph_B" hidden="1">#REF!</definedName>
    <definedName name="__123Graph_E" hidden="1">#REF!</definedName>
    <definedName name="__123Graph_F" hidden="1">#REF!</definedName>
    <definedName name="__123Graph_X" hidden="1">#REF!</definedName>
    <definedName name="__bonus_mapping">Bonus!$D$8:$J$108</definedName>
    <definedName name="__countries">Version!$Y$9:$Y$204</definedName>
    <definedName name="__excel_mode">Introduction!$E$9</definedName>
    <definedName name="__GMM_Results">'GMM - Model'!$BF$157:$GT$250</definedName>
    <definedName name="__param_term_adj_surv">'GMM - Model'!$BC$153</definedName>
    <definedName name="__partialpaymentrules">'Partial Payment'!$Q$11:$S$17</definedName>
    <definedName name="__partialpaymenttable">'Partial Payment'!$K$9:$M$61</definedName>
    <definedName name="__product_mapping">'Product Mapping'!$D$7:$N$13</definedName>
    <definedName name="__riskmargin" localSheetId="12">'Risk Margin Factors'!$D$8:$N$16</definedName>
    <definedName name="__riskmargin">'Risk Margin Factors'!$D$8:$N$16</definedName>
    <definedName name="__riskMargin_annuity">Assumptions!#REF!</definedName>
    <definedName name="__valuation_date">Introduction!$E$11</definedName>
    <definedName name="_commission_factors" localSheetId="11">Bonus!$D$22:$I$141</definedName>
    <definedName name="_commission_factors" localSheetId="12">'Risk Margin Factors'!$D$8:$I$122</definedName>
    <definedName name="_commission_factors">Commissions!$D$9:$I$128</definedName>
    <definedName name="_ECO1" localSheetId="1" hidden="1">{#N/A,#N/A,FALSE,"DATOS";#N/A,#N/A,FALSE,"RESUMEN";#N/A,#N/A,FALSE,"INVERS"}</definedName>
    <definedName name="_ECO1" hidden="1">{#N/A,#N/A,FALSE,"DATOS";#N/A,#N/A,FALSE,"RESUMEN";#N/A,#N/A,FALSE,"INVERS"}</definedName>
    <definedName name="_FF1" localSheetId="1" hidden="1">{#N/A,#N/A,FALSE,"DATOS";#N/A,#N/A,FALSE,"RESUMEN";#N/A,#N/A,FALSE,"INVERS"}</definedName>
    <definedName name="_FF1" hidden="1">{#N/A,#N/A,FALSE,"DATOS";#N/A,#N/A,FALSE,"RESUMEN";#N/A,#N/A,FALSE,"INVERS"}</definedName>
    <definedName name="_xlnm._FilterDatabase" localSheetId="5" hidden="1">SourceData_IL_23!$D$6:$AD$3237</definedName>
    <definedName name="_mort_index">nPx!$C$10:$D$15</definedName>
    <definedName name="_Order1" hidden="1">255</definedName>
    <definedName name="_Order2" hidden="1">255</definedName>
    <definedName name="_r" localSheetId="1" hidden="1">{#N/A,#N/A,FALSE,"DATOS";#N/A,#N/A,FALSE,"RESUMEN";#N/A,#N/A,FALSE,"INVERS"}</definedName>
    <definedName name="_r" hidden="1">{#N/A,#N/A,FALSE,"DATOS";#N/A,#N/A,FALSE,"RESUMEN";#N/A,#N/A,FALSE,"INVERS"}</definedName>
    <definedName name="_selected_continent">Version!$E$9</definedName>
    <definedName name="_selected_country">Version!$E$10</definedName>
    <definedName name="_user_Param_Mortlity_Table">'GMM - Model'!$O$58</definedName>
    <definedName name="_user_Param_Product_Commission">'GMM - Model'!$L$58</definedName>
    <definedName name="_user_Param_Product_Guarantee">'GMM - Model'!$L$56</definedName>
    <definedName name="_yield_2013">'Yield Curve'!$J$13:$M$132</definedName>
    <definedName name="_yield_2014">'Yield Curve'!$N$13:$Q$132</definedName>
    <definedName name="_yield_2015">'Yield Curve'!$R$13:$U$132</definedName>
    <definedName name="_yield_2016">'Yield Curve'!$V$13:$Y$132</definedName>
    <definedName name="_yield_2017">'Yield Curve'!$Z$13:$AC$132</definedName>
    <definedName name="_yield_2018">'Yield Curve'!$AD$13:$AG$132</definedName>
    <definedName name="_yield_2019">'Yield Curve'!$AH$13:$AK$132</definedName>
    <definedName name="_yield_2020">'Yield Curve'!$AL$13:$AO$132</definedName>
    <definedName name="_yield_2021">'Yield Curve'!$AP$13:$AS$132</definedName>
    <definedName name="_yield_2022">'Yield Curve'!$AT$13:$AW$132</definedName>
    <definedName name="_yield_2023">'Yield Curve'!$AX$13:$BA$132</definedName>
    <definedName name="_yield_fixed">'Yield Curve'!$E$13:$H$132</definedName>
    <definedName name="a" localSheetId="1" hidden="1">{"Printview_1",#N/A,FALSE,"Sheet1";"Printview_2",#N/A,FALSE,"Sheet1";"Printview_3",#N/A,FALSE,"Sheet1";"Printview_4",#N/A,FALSE,"Sheet1";"Printview_5",#N/A,FALSE,"Sheet2";"Printview_6",#N/A,FALSE,"Sheet2";"Printview_7",#N/A,FALSE,"Sheet3"}</definedName>
    <definedName name="a" hidden="1">{"Printview_1",#N/A,FALSE,"Sheet1";"Printview_2",#N/A,FALSE,"Sheet1";"Printview_3",#N/A,FALSE,"Sheet1";"Printview_4",#N/A,FALSE,"Sheet1";"Printview_5",#N/A,FALSE,"Sheet2";"Printview_6",#N/A,FALSE,"Sheet2";"Printview_7",#N/A,FALSE,"Sheet3"}</definedName>
    <definedName name="AAData_PeriodEnd_2" localSheetId="1" hidden="1">#REF!</definedName>
    <definedName name="AAData_PeriodEnd_2" hidden="1">#REF!</definedName>
    <definedName name="AAData_PriorPeriodEnd_1" localSheetId="1" hidden="1">#REF!</definedName>
    <definedName name="AAData_PriorPeriodEnd_1" hidden="1">#REF!</definedName>
    <definedName name="AAJournals_2566000000.2566999999.AccountName.AccountNumber.JournalNumber.Type.Amount.Narrative_0" localSheetId="1" hidden="1">#REF!</definedName>
    <definedName name="AAJournals_2566000000.2566999999.AccountName.AccountNumber.JournalNumber.Type.Amount.Narrative_0" hidden="1">#REF!</definedName>
    <definedName name="AAJournals_2566000000.2566999999.AccountName.AccountNumber.JournalNumber.Type.Amount.Narrative_1" hidden="1">#REF!</definedName>
    <definedName name="AARange_1112010010.1112010090.Name.Number.TB0.AllJournals.FinalTB.TB1_0" hidden="1">#REF!</definedName>
    <definedName name="AARange_1112050010.1112050090.Name.Number.TB0.AllJournals.FinalTB.TB1_0" hidden="1">#REF!</definedName>
    <definedName name="AARange_2566000000.2566999999.Name.Number.TB0.AllJournals.FinalTB.TB1_0" hidden="1">#REF!</definedName>
    <definedName name="AARange_2566000000.2566999999.Name.Number.TB0.AllJournals.FinalTB.TB1_0_0.1" hidden="1">#REF!</definedName>
    <definedName name="AARange_2566000000.2566999999.Name.Number.TB0.AllJournals.FinalTB.TB1_0_0.2" hidden="1">#REF!</definedName>
    <definedName name="AARange_2566000000.2566999999.Name.Number.TB0.AllJournals.FinalTB.TB1_0_0.3" hidden="1">#REF!</definedName>
    <definedName name="AARange_2566000000.2566999999.Name.Number.TB0.AllJournals.FinalTB.TB1_0_0.4" hidden="1">#REF!</definedName>
    <definedName name="AARange_2566000000.2566999999.Name.Number.TB0.AllJournals.FinalTB.TB1_0_0.5" hidden="1">#REF!</definedName>
    <definedName name="AARange_2566000000.2566999999.Name.Number.TB0.AllJournals.FinalTB.TB1_1" hidden="1">#REF!</definedName>
    <definedName name="Anders" localSheetId="1" hidden="1">{"'Sheet1'!$A$1:$F$1"}</definedName>
    <definedName name="Anders" hidden="1">{"'Sheet1'!$A$1:$F$1"}</definedName>
    <definedName name="AS2DocOpenMode" hidden="1">"AS2DocumentEdit"</definedName>
    <definedName name="AS2HasNoAutoHeaderFooter" hidden="1">" "</definedName>
    <definedName name="AS2ReportLS" hidden="1">1</definedName>
    <definedName name="AS2SyncStepLS" hidden="1">0</definedName>
    <definedName name="AS2VersionLS" hidden="1">300</definedName>
    <definedName name="asda" localSheetId="1" hidden="1">{#N/A,#N/A,FALSE,"DATOS";#N/A,#N/A,FALSE,"RESUMEN";#N/A,#N/A,FALSE,"INVERS"}</definedName>
    <definedName name="asda" hidden="1">{#N/A,#N/A,FALSE,"DATOS";#N/A,#N/A,FALSE,"RESUMEN";#N/A,#N/A,FALSE,"INVERS"}</definedName>
    <definedName name="asda1" localSheetId="1" hidden="1">{#N/A,#N/A,FALSE,"DATOS";#N/A,#N/A,FALSE,"RESUMEN";#N/A,#N/A,FALSE,"INVERS"}</definedName>
    <definedName name="asda1" hidden="1">{#N/A,#N/A,FALSE,"DATOS";#N/A,#N/A,FALSE,"RESUMEN";#N/A,#N/A,FALSE,"INVERS"}</definedName>
    <definedName name="asdasd" localSheetId="1" hidden="1">{"Printview_1",#N/A,FALSE,"Sheet1";"Printview_2",#N/A,FALSE,"Sheet1";"Printview_3",#N/A,FALSE,"Sheet1";"Printview_4",#N/A,FALSE,"Sheet1";"Printview_5",#N/A,FALSE,"Sheet2";"Printview_6",#N/A,FALSE,"Sheet2";"Printview_7",#N/A,FALSE,"Sheet3"}</definedName>
    <definedName name="asdasd" hidden="1">{"Printview_1",#N/A,FALSE,"Sheet1";"Printview_2",#N/A,FALSE,"Sheet1";"Printview_3",#N/A,FALSE,"Sheet1";"Printview_4",#N/A,FALSE,"Sheet1";"Printview_5",#N/A,FALSE,"Sheet2";"Printview_6",#N/A,FALSE,"Sheet2";"Printview_7",#N/A,FALSE,"Sheet3"}</definedName>
    <definedName name="Ass___fixedRiskMargin">'GMM - Model'!$I$79</definedName>
    <definedName name="Ass___useMortalityTable">'GMM - Model'!$I$77</definedName>
    <definedName name="Ass__fixedDiscountFactor">'GMM - Model'!$I$76</definedName>
    <definedName name="ass_discount_factor_type">'GMM - Model'!$I$75</definedName>
    <definedName name="B" localSheetId="1" hidden="1">{"'Sheet1'!$A$1:$F$1"}</definedName>
    <definedName name="B" hidden="1">{"'Sheet1'!$A$1:$F$1"}</definedName>
    <definedName name="BG_Del" hidden="1">15</definedName>
    <definedName name="BG_Ins" hidden="1">4</definedName>
    <definedName name="BG_Mod" hidden="1">6</definedName>
    <definedName name="d" localSheetId="1" hidden="1">{"Printview_1",#N/A,FALSE,"Sheet1";"Printview_2",#N/A,FALSE,"Sheet1";"Printview_3",#N/A,FALSE,"Sheet1";"Printview_4",#N/A,FALSE,"Sheet1";"Printview_5",#N/A,FALSE,"Sheet2";"Printview_6",#N/A,FALSE,"Sheet2";"Printview_7",#N/A,FALSE,"Sheet3"}</definedName>
    <definedName name="d" hidden="1">{"Printview_1",#N/A,FALSE,"Sheet1";"Printview_2",#N/A,FALSE,"Sheet1";"Printview_3",#N/A,FALSE,"Sheet1";"Printview_4",#N/A,FALSE,"Sheet1";"Printview_5",#N/A,FALSE,"Sheet2";"Printview_6",#N/A,FALSE,"Sheet2";"Printview_7",#N/A,FALSE,"Sheet3"}</definedName>
    <definedName name="dd" localSheetId="1" hidden="1">#REF!</definedName>
    <definedName name="dd" hidden="1">#REF!</definedName>
    <definedName name="dffghsd" localSheetId="1" hidden="1">{"Printview_1",#N/A,FALSE,"Sheet1";"Printview_2",#N/A,FALSE,"Sheet1";"Printview_3",#N/A,FALSE,"Sheet1";"Printview_4",#N/A,FALSE,"Sheet1";"Printview_5",#N/A,FALSE,"Sheet2";"Printview_6",#N/A,FALSE,"Sheet2";"Printview_7",#N/A,FALSE,"Sheet3"}</definedName>
    <definedName name="dffghsd" hidden="1">{"Printview_1",#N/A,FALSE,"Sheet1";"Printview_2",#N/A,FALSE,"Sheet1";"Printview_3",#N/A,FALSE,"Sheet1";"Printview_4",#N/A,FALSE,"Sheet1";"Printview_5",#N/A,FALSE,"Sheet2";"Printview_6",#N/A,FALSE,"Sheet2";"Printview_7",#N/A,FALSE,"Sheet3"}</definedName>
    <definedName name="dfg" localSheetId="1" hidden="1">{#N/A,#N/A,FALSE,"DATOS";#N/A,#N/A,FALSE,"RESUMEN";#N/A,#N/A,FALSE,"INVERS"}</definedName>
    <definedName name="dfg" hidden="1">{#N/A,#N/A,FALSE,"DATOS";#N/A,#N/A,FALSE,"RESUMEN";#N/A,#N/A,FALSE,"INVERS"}</definedName>
    <definedName name="e" localSheetId="1" hidden="1">{"Printview_1",#N/A,FALSE,"Sheet1";"Printview_2",#N/A,FALSE,"Sheet1";"Printview_3",#N/A,FALSE,"Sheet1";"Printview_4",#N/A,FALSE,"Sheet1";"Printview_5",#N/A,FALSE,"Sheet2";"Printview_6",#N/A,FALSE,"Sheet2";"Printview_7",#N/A,FALSE,"Sheet3"}</definedName>
    <definedName name="e" hidden="1">{"Printview_1",#N/A,FALSE,"Sheet1";"Printview_2",#N/A,FALSE,"Sheet1";"Printview_3",#N/A,FALSE,"Sheet1";"Printview_4",#N/A,FALSE,"Sheet1";"Printview_5",#N/A,FALSE,"Sheet2";"Printview_6",#N/A,FALSE,"Sheet2";"Printview_7",#N/A,FALSE,"Sheet3"}</definedName>
    <definedName name="EC" localSheetId="1" hidden="1">{#N/A,#N/A,FALSE,"DATOS";#N/A,#N/A,FALSE,"RESUMEN";#N/A,#N/A,FALSE,"INVERS"}</definedName>
    <definedName name="EC" hidden="1">{#N/A,#N/A,FALSE,"DATOS";#N/A,#N/A,FALSE,"RESUMEN";#N/A,#N/A,FALSE,"INVERS"}</definedName>
    <definedName name="ECOU" localSheetId="1" hidden="1">{#N/A,#N/A,FALSE,"DATOS";#N/A,#N/A,FALSE,"RESUMEN";#N/A,#N/A,FALSE,"INVERS"}</definedName>
    <definedName name="ECOU" hidden="1">{#N/A,#N/A,FALSE,"DATOS";#N/A,#N/A,FALSE,"RESUMEN";#N/A,#N/A,FALSE,"INVERS"}</definedName>
    <definedName name="ef" localSheetId="1" hidden="1">{#N/A,#N/A,FALSE,"DATOS";#N/A,#N/A,FALSE,"RESUMEN";#N/A,#N/A,FALSE,"INVERS"}</definedName>
    <definedName name="ef" hidden="1">{#N/A,#N/A,FALSE,"DATOS";#N/A,#N/A,FALSE,"RESUMEN";#N/A,#N/A,FALSE,"INVERS"}</definedName>
    <definedName name="err_Columns">'GMM - Model'!$GO$143</definedName>
    <definedName name="erre" localSheetId="1" hidden="1">{#N/A,#N/A,FALSE,"DATOS";#N/A,#N/A,FALSE,"RESUMEN";#N/A,#N/A,FALSE,"INVERS"}</definedName>
    <definedName name="erre" hidden="1">{#N/A,#N/A,FALSE,"DATOS";#N/A,#N/A,FALSE,"RESUMEN";#N/A,#N/A,FALSE,"INVERS"}</definedName>
    <definedName name="ertq" localSheetId="1" hidden="1">{"Printview_1",#N/A,FALSE,"Sheet1";"Printview_2",#N/A,FALSE,"Sheet1";"Printview_3",#N/A,FALSE,"Sheet1";"Printview_4",#N/A,FALSE,"Sheet1";"Printview_5",#N/A,FALSE,"Sheet2";"Printview_6",#N/A,FALSE,"Sheet2";"Printview_7",#N/A,FALSE,"Sheet3"}</definedName>
    <definedName name="ertq" hidden="1">{"Printview_1",#N/A,FALSE,"Sheet1";"Printview_2",#N/A,FALSE,"Sheet1";"Printview_3",#N/A,FALSE,"Sheet1";"Printview_4",#N/A,FALSE,"Sheet1";"Printview_5",#N/A,FALSE,"Sheet2";"Printview_6",#N/A,FALSE,"Sheet2";"Printview_7",#N/A,FALSE,"Sheet3"}</definedName>
    <definedName name="ertrt" localSheetId="1" hidden="1">{#N/A,#N/A,FALSE,"DATOS";#N/A,#N/A,FALSE,"RESUMEN";#N/A,#N/A,FALSE,"INVERS"}</definedName>
    <definedName name="ertrt" hidden="1">{#N/A,#N/A,FALSE,"DATOS";#N/A,#N/A,FALSE,"RESUMEN";#N/A,#N/A,FALSE,"INVERS"}</definedName>
    <definedName name="EV__LASTREFTIME__" hidden="1">41704.6304976852</definedName>
    <definedName name="ExactAddinReports" hidden="1">1</definedName>
    <definedName name="Exch" localSheetId="1" hidden="1">{"Printview_1",#N/A,FALSE,"Sheet1";"Printview_2",#N/A,FALSE,"Sheet1";"Printview_3",#N/A,FALSE,"Sheet1";"Printview_4",#N/A,FALSE,"Sheet1";"Printview_5",#N/A,FALSE,"Sheet2";"Printview_6",#N/A,FALSE,"Sheet2";"Printview_7",#N/A,FALSE,"Sheet3"}</definedName>
    <definedName name="Exch" hidden="1">{"Printview_1",#N/A,FALSE,"Sheet1";"Printview_2",#N/A,FALSE,"Sheet1";"Printview_3",#N/A,FALSE,"Sheet1";"Printview_4",#N/A,FALSE,"Sheet1";"Printview_5",#N/A,FALSE,"Sheet2";"Printview_6",#N/A,FALSE,"Sheet2";"Printview_7",#N/A,FALSE,"Sheet3"}</definedName>
    <definedName name="F" localSheetId="1" hidden="1">{#N/A,#N/A,FALSE,"DATOS";#N/A,#N/A,FALSE,"RESUMEN";#N/A,#N/A,FALSE,"INVERS"}</definedName>
    <definedName name="F" hidden="1">{#N/A,#N/A,FALSE,"DATOS";#N/A,#N/A,FALSE,"RESUMEN";#N/A,#N/A,FALSE,"INVERS"}</definedName>
    <definedName name="FF" localSheetId="1" hidden="1">{#N/A,#N/A,FALSE,"DATOS";#N/A,#N/A,FALSE,"RESUMEN";#N/A,#N/A,FALSE,"INVERS"}</definedName>
    <definedName name="FF" hidden="1">{#N/A,#N/A,FALSE,"DATOS";#N/A,#N/A,FALSE,"RESUMEN";#N/A,#N/A,FALSE,"INVERS"}</definedName>
    <definedName name="ffdrdtrsdr" localSheetId="1" hidden="1">{"Printview_1",#N/A,FALSE,"Sheet1";"Printview_2",#N/A,FALSE,"Sheet1";"Printview_3",#N/A,FALSE,"Sheet1";"Printview_4",#N/A,FALSE,"Sheet1";"Printview_5",#N/A,FALSE,"Sheet2";"Printview_6",#N/A,FALSE,"Sheet2";"Printview_7",#N/A,FALSE,"Sheet3"}</definedName>
    <definedName name="ffdrdtrsdr" hidden="1">{"Printview_1",#N/A,FALSE,"Sheet1";"Printview_2",#N/A,FALSE,"Sheet1";"Printview_3",#N/A,FALSE,"Sheet1";"Printview_4",#N/A,FALSE,"Sheet1";"Printview_5",#N/A,FALSE,"Sheet2";"Printview_6",#N/A,FALSE,"Sheet2";"Printview_7",#N/A,FALSE,"Sheet3"}</definedName>
    <definedName name="g" localSheetId="1" hidden="1">{"Printview_1",#N/A,FALSE,"Sheet1";"Printview_2",#N/A,FALSE,"Sheet1";"Printview_3",#N/A,FALSE,"Sheet1";"Printview_4",#N/A,FALSE,"Sheet1";"Printview_5",#N/A,FALSE,"Sheet2";"Printview_6",#N/A,FALSE,"Sheet2";"Printview_7",#N/A,FALSE,"Sheet3"}</definedName>
    <definedName name="g" hidden="1">{"Printview_1",#N/A,FALSE,"Sheet1";"Printview_2",#N/A,FALSE,"Sheet1";"Printview_3",#N/A,FALSE,"Sheet1";"Printview_4",#N/A,FALSE,"Sheet1";"Printview_5",#N/A,FALSE,"Sheet2";"Printview_6",#N/A,FALSE,"Sheet2";"Printview_7",#N/A,FALSE,"Sheet3"}</definedName>
    <definedName name="Ganzanders" localSheetId="1" hidden="1">{"'Sheet1'!$A$1:$F$1"}</definedName>
    <definedName name="Ganzanders" hidden="1">{"'Sheet1'!$A$1:$F$1"}</definedName>
    <definedName name="ggh" localSheetId="1" hidden="1">{#N/A,#N/A,FALSE,"DATOS";#N/A,#N/A,FALSE,"RESUMEN";#N/A,#N/A,FALSE,"INVERS"}</definedName>
    <definedName name="ggh" hidden="1">{#N/A,#N/A,FALSE,"DATOS";#N/A,#N/A,FALSE,"RESUMEN";#N/A,#N/A,FALSE,"INVERS"}</definedName>
    <definedName name="h" localSheetId="1" hidden="1">{"Printview_1",#N/A,FALSE,"Sheet1";"Printview_2",#N/A,FALSE,"Sheet1";"Printview_3",#N/A,FALSE,"Sheet1";"Printview_4",#N/A,FALSE,"Sheet1";"Printview_5",#N/A,FALSE,"Sheet2";"Printview_6",#N/A,FALSE,"Sheet2";"Printview_7",#N/A,FALSE,"Sheet3"}</definedName>
    <definedName name="h" hidden="1">{"Printview_1",#N/A,FALSE,"Sheet1";"Printview_2",#N/A,FALSE,"Sheet1";"Printview_3",#N/A,FALSE,"Sheet1";"Printview_4",#N/A,FALSE,"Sheet1";"Printview_5",#N/A,FALSE,"Sheet2";"Printview_6",#N/A,FALSE,"Sheet2";"Printview_7",#N/A,FALSE,"Sheet3"}</definedName>
    <definedName name="HTML_CodePage" hidden="1">1252</definedName>
    <definedName name="HTML_Control" localSheetId="1" hidden="1">{"'Sheet1'!$A$1:$F$1"}</definedName>
    <definedName name="HTML_Control" hidden="1">{"'Sheet1'!$A$1:$F$1"}</definedName>
    <definedName name="HTML_Description" hidden="1">""</definedName>
    <definedName name="HTML_Email" hidden="1">""</definedName>
    <definedName name="HTML_Header" hidden="1">"Sheet1"</definedName>
    <definedName name="HTML_LastUpdate" hidden="1">"19.07.2002"</definedName>
    <definedName name="HTML_LineAfter" hidden="1">FALSE</definedName>
    <definedName name="HTML_LineBefore" hidden="1">FALSE</definedName>
    <definedName name="HTML_Name" hidden="1">"Winzeler Stefan"</definedName>
    <definedName name="HTML_OBDlg2" hidden="1">TRUE</definedName>
    <definedName name="HTML_OBDlg4" hidden="1">TRUE</definedName>
    <definedName name="HTML_OS" hidden="1">0</definedName>
    <definedName name="HTML_PathFile" hidden="1">"C:\MyHTML.htm"</definedName>
    <definedName name="HTML_Title" hidden="1">"New Data Sheet Corporate HR Reporting xxxx2002"</definedName>
    <definedName name="INFO_EXE_SERVER_PATH" hidden="1">"C:\Pastel07\BICPARTNER2007.EXE"</definedName>
    <definedName name="INFO_INSTANCE_ID" hidden="1">"0"</definedName>
    <definedName name="INFO_INSTANCE_NAME" hidden="1">"Ledger Transaction Details 2-0 (P2007)_20080709_16_29_11_2929.xls"</definedName>
    <definedName name="INFO_REPORT_CODE" hidden="1">"P9-FI04-2-0"</definedName>
    <definedName name="INFO_REPORT_ID" hidden="1">"7"</definedName>
    <definedName name="INFO_REPORT_NAME" hidden="1">"Ledger Transaction Details 2-0 (P2007)"</definedName>
    <definedName name="INFO_RUN_USER" hidden="1">""</definedName>
    <definedName name="INFO_RUN_WORKSTATION" hidden="1">"NARA"</definedName>
    <definedName name="insurer">Version!$E$11</definedName>
    <definedName name="insurer_abbreviation">Version!$E$12</definedName>
    <definedName name="iop" localSheetId="1" hidden="1">{#N/A,#N/A,FALSE,"DATOS";#N/A,#N/A,FALSE,"RESUMEN";#N/A,#N/A,FALSE,"INVERS"}</definedName>
    <definedName name="iop" hidden="1">{#N/A,#N/A,FALSE,"DATOS";#N/A,#N/A,FALSE,"RESUMEN";#N/A,#N/A,FALSE,"INVERS"}</definedName>
    <definedName name="it" localSheetId="1" hidden="1">{#N/A,#N/A,FALSE,"DATOS";#N/A,#N/A,FALSE,"RESUMEN";#N/A,#N/A,FALSE,"INVERS"}</definedName>
    <definedName name="it" hidden="1">{#N/A,#N/A,FALSE,"DATOS";#N/A,#N/A,FALSE,"RESUMEN";#N/A,#N/A,FALSE,"INVERS"}</definedName>
    <definedName name="iuo" localSheetId="1" hidden="1">{#N/A,#N/A,FALSE,"DATOS";#N/A,#N/A,FALSE,"RESUMEN";#N/A,#N/A,FALSE,"INVERS"}</definedName>
    <definedName name="iuo" hidden="1">{#N/A,#N/A,FALSE,"DATOS";#N/A,#N/A,FALSE,"RESUMEN";#N/A,#N/A,FALSE,"INVERS"}</definedName>
    <definedName name="k" localSheetId="1" hidden="1">{"Printview_1",#N/A,FALSE,"Sheet1";"Printview_2",#N/A,FALSE,"Sheet1";"Printview_3",#N/A,FALSE,"Sheet1";"Printview_4",#N/A,FALSE,"Sheet1";"Printview_5",#N/A,FALSE,"Sheet2";"Printview_6",#N/A,FALSE,"Sheet2";"Printview_7",#N/A,FALSE,"Sheet3"}</definedName>
    <definedName name="k" hidden="1">{"Printview_1",#N/A,FALSE,"Sheet1";"Printview_2",#N/A,FALSE,"Sheet1";"Printview_3",#N/A,FALSE,"Sheet1";"Printview_4",#N/A,FALSE,"Sheet1";"Printview_5",#N/A,FALSE,"Sheet2";"Printview_6",#N/A,FALSE,"Sheet2";"Printview_7",#N/A,FALSE,"Sheet3"}</definedName>
    <definedName name="M___premiumMode">'GMM - Model'!$B$36:$B$37</definedName>
    <definedName name="M___productType">'GMM - Model'!$B$26:$B$31</definedName>
    <definedName name="M_YesNo">'GMM - Model'!$B$33:$B$34</definedName>
    <definedName name="minute" localSheetId="1" hidden="1">{"Printview_1",#N/A,FALSE,"Sheet1";"Printview_2",#N/A,FALSE,"Sheet1";"Printview_3",#N/A,FALSE,"Sheet1";"Printview_4",#N/A,FALSE,"Sheet1";"Printview_5",#N/A,FALSE,"Sheet2";"Printview_6",#N/A,FALSE,"Sheet2";"Printview_7",#N/A,FALSE,"Sheet3"}</definedName>
    <definedName name="minute" hidden="1">{"Printview_1",#N/A,FALSE,"Sheet1";"Printview_2",#N/A,FALSE,"Sheet1";"Printview_3",#N/A,FALSE,"Sheet1";"Printview_4",#N/A,FALSE,"Sheet1";"Printview_5",#N/A,FALSE,"Sheet2";"Printview_6",#N/A,FALSE,"Sheet2";"Printview_7",#N/A,FALSE,"Sheet3"}</definedName>
    <definedName name="minutes" localSheetId="1" hidden="1">{"Printview_1",#N/A,FALSE,"Sheet1";"Printview_2",#N/A,FALSE,"Sheet1";"Printview_3",#N/A,FALSE,"Sheet1";"Printview_4",#N/A,FALSE,"Sheet1";"Printview_5",#N/A,FALSE,"Sheet2";"Printview_6",#N/A,FALSE,"Sheet2";"Printview_7",#N/A,FALSE,"Sheet3"}</definedName>
    <definedName name="minutes" hidden="1">{"Printview_1",#N/A,FALSE,"Sheet1";"Printview_2",#N/A,FALSE,"Sheet1";"Printview_3",#N/A,FALSE,"Sheet1";"Printview_4",#N/A,FALSE,"Sheet1";"Printview_5",#N/A,FALSE,"Sheet2";"Printview_6",#N/A,FALSE,"Sheet2";"Printview_7",#N/A,FALSE,"Sheet3"}</definedName>
    <definedName name="mnnnn" localSheetId="1" hidden="1">{"Printview_1",#N/A,FALSE,"Sheet1";"Printview_2",#N/A,FALSE,"Sheet1";"Printview_3",#N/A,FALSE,"Sheet1";"Printview_4",#N/A,FALSE,"Sheet1";"Printview_5",#N/A,FALSE,"Sheet2";"Printview_6",#N/A,FALSE,"Sheet2";"Printview_7",#N/A,FALSE,"Sheet3"}</definedName>
    <definedName name="mnnnn" hidden="1">{"Printview_1",#N/A,FALSE,"Sheet1";"Printview_2",#N/A,FALSE,"Sheet1";"Printview_3",#N/A,FALSE,"Sheet1";"Printview_4",#N/A,FALSE,"Sheet1";"Printview_5",#N/A,FALSE,"Sheet2";"Printview_6",#N/A,FALSE,"Sheet2";"Printview_7",#N/A,FALSE,"Sheet3"}</definedName>
    <definedName name="mortalityTable_nPx_assurance">nPx!$F$9:$DI$114</definedName>
    <definedName name="n" localSheetId="1" hidden="1">{"Printview_1",#N/A,FALSE,"Sheet1";"Printview_2",#N/A,FALSE,"Sheet1";"Printview_3",#N/A,FALSE,"Sheet1";"Printview_4",#N/A,FALSE,"Sheet1";"Printview_5",#N/A,FALSE,"Sheet2";"Printview_6",#N/A,FALSE,"Sheet2";"Printview_7",#N/A,FALSE,"Sheet3"}</definedName>
    <definedName name="n" hidden="1">{"Printview_1",#N/A,FALSE,"Sheet1";"Printview_2",#N/A,FALSE,"Sheet1";"Printview_3",#N/A,FALSE,"Sheet1";"Printview_4",#N/A,FALSE,"Sheet1";"Printview_5",#N/A,FALSE,"Sheet2";"Printview_6",#N/A,FALSE,"Sheet2";"Printview_7",#N/A,FALSE,"Sheet3"}</definedName>
    <definedName name="ngina" localSheetId="1" hidden="1">{#N/A,#N/A,FALSE,"DATOS";#N/A,#N/A,FALSE,"RESUMEN";#N/A,#N/A,FALSE,"INVERS"}</definedName>
    <definedName name="ngina" hidden="1">{#N/A,#N/A,FALSE,"DATOS";#N/A,#N/A,FALSE,"RESUMEN";#N/A,#N/A,FALSE,"INVERS"}</definedName>
    <definedName name="ñklñlk" localSheetId="1" hidden="1">{#N/A,#N/A,FALSE,"DATOS";#N/A,#N/A,FALSE,"RESUMEN";#N/A,#N/A,FALSE,"INVERS"}</definedName>
    <definedName name="ñklñlk" hidden="1">{#N/A,#N/A,FALSE,"DATOS";#N/A,#N/A,FALSE,"RESUMEN";#N/A,#N/A,FALSE,"INVERS"}</definedName>
    <definedName name="Nochanders" localSheetId="1" hidden="1">{"'Sheet1'!$A$1:$F$1"}</definedName>
    <definedName name="Nochanders" hidden="1">{"'Sheet1'!$A$1:$F$1"}</definedName>
    <definedName name="noooooone" hidden="1">#REF!</definedName>
    <definedName name="one_zero">'GMM - Model'!$B$39:$B$40</definedName>
    <definedName name="ooooooooooo" localSheetId="1" hidden="1">{#N/A,#N/A,FALSE,"DATOS";#N/A,#N/A,FALSE,"RESUMEN";#N/A,#N/A,FALSE,"INVERS"}</definedName>
    <definedName name="ooooooooooo" hidden="1">{#N/A,#N/A,FALSE,"DATOS";#N/A,#N/A,FALSE,"RESUMEN";#N/A,#N/A,FALSE,"INVERS"}</definedName>
    <definedName name="Other_name" localSheetId="1" hidden="1">{"'Sheet1'!$A$1:$F$1"}</definedName>
    <definedName name="Other_name" hidden="1">{"'Sheet1'!$A$1:$F$1"}</definedName>
    <definedName name="p" localSheetId="1" hidden="1">{"Printview_1",#N/A,FALSE,"Sheet1";"Printview_2",#N/A,FALSE,"Sheet1";"Printview_3",#N/A,FALSE,"Sheet1";"Printview_4",#N/A,FALSE,"Sheet1";"Printview_5",#N/A,FALSE,"Sheet2";"Printview_6",#N/A,FALSE,"Sheet2";"Printview_7",#N/A,FALSE,"Sheet3"}</definedName>
    <definedName name="p" hidden="1">{"Printview_1",#N/A,FALSE,"Sheet1";"Printview_2",#N/A,FALSE,"Sheet1";"Printview_3",#N/A,FALSE,"Sheet1";"Printview_4",#N/A,FALSE,"Sheet1";"Printview_5",#N/A,FALSE,"Sheet2";"Printview_6",#N/A,FALSE,"Sheet2";"Printview_7",#N/A,FALSE,"Sheet3"}</definedName>
    <definedName name="PAGE5" localSheetId="1" hidden="1">{"Printview_1",#N/A,FALSE,"Sheet1";"Printview_2",#N/A,FALSE,"Sheet1";"Printview_3",#N/A,FALSE,"Sheet1";"Printview_4",#N/A,FALSE,"Sheet1";"Printview_5",#N/A,FALSE,"Sheet2";"Printview_6",#N/A,FALSE,"Sheet2";"Printview_7",#N/A,FALSE,"Sheet3"}</definedName>
    <definedName name="PAGE5" hidden="1">{"Printview_1",#N/A,FALSE,"Sheet1";"Printview_2",#N/A,FALSE,"Sheet1";"Printview_3",#N/A,FALSE,"Sheet1";"Printview_4",#N/A,FALSE,"Sheet1";"Printview_5",#N/A,FALSE,"Sheet2";"Printview_6",#N/A,FALSE,"Sheet2";"Printview_7",#N/A,FALSE,"Sheet3"}</definedName>
    <definedName name="PAGE7" localSheetId="1" hidden="1">{"Printview_1",#N/A,FALSE,"Sheet1";"Printview_2",#N/A,FALSE,"Sheet1";"Printview_3",#N/A,FALSE,"Sheet1";"Printview_4",#N/A,FALSE,"Sheet1";"Printview_5",#N/A,FALSE,"Sheet2";"Printview_6",#N/A,FALSE,"Sheet2";"Printview_7",#N/A,FALSE,"Sheet3"}</definedName>
    <definedName name="PAGE7" hidden="1">{"Printview_1",#N/A,FALSE,"Sheet1";"Printview_2",#N/A,FALSE,"Sheet1";"Printview_3",#N/A,FALSE,"Sheet1";"Printview_4",#N/A,FALSE,"Sheet1";"Printview_5",#N/A,FALSE,"Sheet2";"Printview_6",#N/A,FALSE,"Sheet2";"Printview_7",#N/A,FALSE,"Sheet3"}</definedName>
    <definedName name="param___Age">'GMM - Model'!$I$46</definedName>
    <definedName name="param___Gender">'GMM - Model'!$I$48</definedName>
    <definedName name="param__deathBenefit">'GMM - Model'!$I$54</definedName>
    <definedName name="param__expenseInflation">Assumptions!$E$11</definedName>
    <definedName name="param__includeFutureBonus">Assumptions!$E$13</definedName>
    <definedName name="param__policyAdminFee">Assumptions!$E$9</definedName>
    <definedName name="param__survivalBenefit">'GMM - Model'!$I$56</definedName>
    <definedName name="param__varExpenses_Claims">Assumptions!$E$22</definedName>
    <definedName name="param__varExpenses_Premium">Assumptions!$E$20</definedName>
    <definedName name="param_escalation">'GMM - Model'!$I$65</definedName>
    <definedName name="param_Guarantee">'GMM - Model'!$O$56</definedName>
    <definedName name="param_has_profits">'GMM - Model'!$R$58</definedName>
    <definedName name="param_Premium">'GMM - Model'!$I$52</definedName>
    <definedName name="param_premiumMode">'GMM - Model'!$U$60</definedName>
    <definedName name="param_ProductType">'GMM - Model'!$I$58</definedName>
    <definedName name="param_startYear">'GMM - Model'!$I$60</definedName>
    <definedName name="param_survival_payments">'GMM - Model'!$U$58</definedName>
    <definedName name="param_Term">'GMM - Model'!$I$50</definedName>
    <definedName name="param_Term_Nominal">'GMM - Model'!$L$50</definedName>
    <definedName name="param_valYear">'GMM - Model'!$I$62</definedName>
    <definedName name="_xlnm.Print_Area" localSheetId="3">Assumptions!$A$1:$G$32</definedName>
    <definedName name="_xlnm.Print_Area" localSheetId="7">'IFRS17 Terms'!$A$1:$G$23</definedName>
    <definedName name="proof" localSheetId="1" hidden="1">{"'Sheet1'!$A$1:$F$1"}</definedName>
    <definedName name="proof" hidden="1">{"'Sheet1'!$A$1:$F$1"}</definedName>
    <definedName name="q_x_Mortality_Table">MortalityTable!$B$6:$H$126</definedName>
    <definedName name="qwe" localSheetId="1" hidden="1">{#N/A,#N/A,FALSE,"DATOS";#N/A,#N/A,FALSE,"RESUMEN";#N/A,#N/A,FALSE,"INVERS"}</definedName>
    <definedName name="qwe" hidden="1">{#N/A,#N/A,FALSE,"DATOS";#N/A,#N/A,FALSE,"RESUMEN";#N/A,#N/A,FALSE,"INVERS"}</definedName>
    <definedName name="retdsresarerw" localSheetId="1" hidden="1">{#N/A,#N/A,FALSE,"DATOS";#N/A,#N/A,FALSE,"RESUMEN";#N/A,#N/A,FALSE,"INVERS"}</definedName>
    <definedName name="retdsresarerw" hidden="1">{#N/A,#N/A,FALSE,"DATOS";#N/A,#N/A,FALSE,"RESUMEN";#N/A,#N/A,FALSE,"INVERS"}</definedName>
    <definedName name="rr" localSheetId="1" hidden="1">{#N/A,#N/A,FALSE,"DATOS";#N/A,#N/A,FALSE,"RESUMEN";#N/A,#N/A,FALSE,"INVERS"}</definedName>
    <definedName name="rr" hidden="1">{#N/A,#N/A,FALSE,"DATOS";#N/A,#N/A,FALSE,"RESUMEN";#N/A,#N/A,FALSE,"INVERS"}</definedName>
    <definedName name="rtyry" localSheetId="1" hidden="1">{#N/A,#N/A,FALSE,"DATOS";#N/A,#N/A,FALSE,"RESUMEN";#N/A,#N/A,FALSE,"INVERS"}</definedName>
    <definedName name="rtyry" hidden="1">{#N/A,#N/A,FALSE,"DATOS";#N/A,#N/A,FALSE,"RESUMEN";#N/A,#N/A,FALSE,"INVERS"}</definedName>
    <definedName name="sdfgdzv" localSheetId="1" hidden="1">{"Printview_1",#N/A,FALSE,"Sheet1";"Printview_2",#N/A,FALSE,"Sheet1";"Printview_3",#N/A,FALSE,"Sheet1";"Printview_4",#N/A,FALSE,"Sheet1";"Printview_5",#N/A,FALSE,"Sheet2";"Printview_6",#N/A,FALSE,"Sheet2";"Printview_7",#N/A,FALSE,"Sheet3"}</definedName>
    <definedName name="sdfgdzv" hidden="1">{"Printview_1",#N/A,FALSE,"Sheet1";"Printview_2",#N/A,FALSE,"Sheet1";"Printview_3",#N/A,FALSE,"Sheet1";"Printview_4",#N/A,FALSE,"Sheet1";"Printview_5",#N/A,FALSE,"Sheet2";"Printview_6",#N/A,FALSE,"Sheet2";"Printview_7",#N/A,FALSE,"Sheet3"}</definedName>
    <definedName name="sfsdf" localSheetId="1" hidden="1">{"Printview_1",#N/A,FALSE,"Sheet1";"Printview_2",#N/A,FALSE,"Sheet1";"Printview_3",#N/A,FALSE,"Sheet1";"Printview_4",#N/A,FALSE,"Sheet1";"Printview_5",#N/A,FALSE,"Sheet2";"Printview_6",#N/A,FALSE,"Sheet2";"Printview_7",#N/A,FALSE,"Sheet3"}</definedName>
    <definedName name="sfsdf" hidden="1">{"Printview_1",#N/A,FALSE,"Sheet1";"Printview_2",#N/A,FALSE,"Sheet1";"Printview_3",#N/A,FALSE,"Sheet1";"Printview_4",#N/A,FALSE,"Sheet1";"Printview_5",#N/A,FALSE,"Sheet2";"Printview_6",#N/A,FALSE,"Sheet2";"Printview_7",#N/A,FALSE,"Sheet3"}</definedName>
    <definedName name="SUMECO" localSheetId="1" hidden="1">{#N/A,#N/A,FALSE,"DATOS";#N/A,#N/A,FALSE,"RESUMEN";#N/A,#N/A,FALSE,"INVERS"}</definedName>
    <definedName name="SUMECO" hidden="1">{#N/A,#N/A,FALSE,"DATOS";#N/A,#N/A,FALSE,"RESUMEN";#N/A,#N/A,FALSE,"INVERS"}</definedName>
    <definedName name="SV_PAS_PastelCompanyPath" hidden="1">"\\crs\Pastel07\WILDERNESS\"</definedName>
    <definedName name="SV_PAS_PastelDatabase" hidden="1">"PAS9WILDERNESS"</definedName>
    <definedName name="SV_PAS_PervasiveServer" hidden="1">"CRS"</definedName>
    <definedName name="SV_SOLUTION_ID" hidden="1">"10"</definedName>
    <definedName name="t" localSheetId="1" hidden="1">{"Printview_1",#N/A,FALSE,"Sheet1";"Printview_2",#N/A,FALSE,"Sheet1";"Printview_3",#N/A,FALSE,"Sheet1";"Printview_4",#N/A,FALSE,"Sheet1";"Printview_5",#N/A,FALSE,"Sheet2";"Printview_6",#N/A,FALSE,"Sheet2";"Printview_7",#N/A,FALSE,"Sheet3"}</definedName>
    <definedName name="t" hidden="1">{"Printview_1",#N/A,FALSE,"Sheet1";"Printview_2",#N/A,FALSE,"Sheet1";"Printview_3",#N/A,FALSE,"Sheet1";"Printview_4",#N/A,FALSE,"Sheet1";"Printview_5",#N/A,FALSE,"Sheet2";"Printview_6",#N/A,FALSE,"Sheet2";"Printview_7",#N/A,FALSE,"Sheet3"}</definedName>
    <definedName name="TB_KOLAL_Q2_2023">'[1]H2 2023 KOLAL TB'!$A$1:$M$1069</definedName>
    <definedName name="TB_KOLAL_Q4_2020">'[1]2020 KOLAL TB'!$A$1:$L$984</definedName>
    <definedName name="TB_KOLAL_Q4_2021">'[1]2021 KOLAL TB'!$A$1:$M$1005</definedName>
    <definedName name="TB_KOLAL_Q4_2022">'[1]2022 KOLAL TB'!$A$1:$N$1061</definedName>
    <definedName name="TextRefCopyRangeCount" hidden="1">8</definedName>
    <definedName name="tr" localSheetId="1" hidden="1">{#N/A,#N/A,FALSE,"DATOS";#N/A,#N/A,FALSE,"RESUMEN";#N/A,#N/A,FALSE,"INVERS"}</definedName>
    <definedName name="tr" hidden="1">{#N/A,#N/A,FALSE,"DATOS";#N/A,#N/A,FALSE,"RESUMEN";#N/A,#N/A,FALSE,"INVERS"}</definedName>
    <definedName name="v" localSheetId="1" hidden="1">{"Printview_1",#N/A,FALSE,"Sheet1";"Printview_2",#N/A,FALSE,"Sheet1";"Printview_3",#N/A,FALSE,"Sheet1";"Printview_4",#N/A,FALSE,"Sheet1";"Printview_5",#N/A,FALSE,"Sheet2";"Printview_6",#N/A,FALSE,"Sheet2";"Printview_7",#N/A,FALSE,"Sheet3"}</definedName>
    <definedName name="v" hidden="1">{"Printview_1",#N/A,FALSE,"Sheet1";"Printview_2",#N/A,FALSE,"Sheet1";"Printview_3",#N/A,FALSE,"Sheet1";"Printview_4",#N/A,FALSE,"Sheet1";"Printview_5",#N/A,FALSE,"Sheet2";"Printview_6",#N/A,FALSE,"Sheet2";"Printview_7",#N/A,FALSE,"Sheet3"}</definedName>
    <definedName name="w" localSheetId="1" hidden="1">{"Printview_1",#N/A,FALSE,"Sheet1";"Printview_2",#N/A,FALSE,"Sheet1";"Printview_3",#N/A,FALSE,"Sheet1";"Printview_4",#N/A,FALSE,"Sheet1";"Printview_5",#N/A,FALSE,"Sheet2";"Printview_6",#N/A,FALSE,"Sheet2";"Printview_7",#N/A,FALSE,"Sheet3"}</definedName>
    <definedName name="w" hidden="1">{"Printview_1",#N/A,FALSE,"Sheet1";"Printview_2",#N/A,FALSE,"Sheet1";"Printview_3",#N/A,FALSE,"Sheet1";"Printview_4",#N/A,FALSE,"Sheet1";"Printview_5",#N/A,FALSE,"Sheet2";"Printview_6",#N/A,FALSE,"Sheet2";"Printview_7",#N/A,FALSE,"Sheet3"}</definedName>
    <definedName name="wer" localSheetId="1" hidden="1">{#N/A,#N/A,FALSE,"DATOS";#N/A,#N/A,FALSE,"RESUMEN";#N/A,#N/A,FALSE,"INVERS"}</definedName>
    <definedName name="wer" hidden="1">{#N/A,#N/A,FALSE,"DATOS";#N/A,#N/A,FALSE,"RESUMEN";#N/A,#N/A,FALSE,"INVERS"}</definedName>
    <definedName name="werwerwerw" localSheetId="1" hidden="1">{#N/A,#N/A,FALSE,"DATOS";#N/A,#N/A,FALSE,"RESUMEN";#N/A,#N/A,FALSE,"INVERS"}</definedName>
    <definedName name="werwerwerw" hidden="1">{#N/A,#N/A,FALSE,"DATOS";#N/A,#N/A,FALSE,"RESUMEN";#N/A,#N/A,FALSE,"INVERS"}</definedName>
    <definedName name="werwr" localSheetId="1" hidden="1">{#N/A,#N/A,FALSE,"DATOS";#N/A,#N/A,FALSE,"RESUMEN";#N/A,#N/A,FALSE,"INVERS"}</definedName>
    <definedName name="werwr" hidden="1">{#N/A,#N/A,FALSE,"DATOS";#N/A,#N/A,FALSE,"RESUMEN";#N/A,#N/A,FALSE,"INVERS"}</definedName>
    <definedName name="wrn.este." localSheetId="1" hidden="1">{#N/A,#N/A,FALSE,"DATOS";#N/A,#N/A,FALSE,"RESUMEN";#N/A,#N/A,FALSE,"INVERS"}</definedName>
    <definedName name="wrn.este." hidden="1">{#N/A,#N/A,FALSE,"DATOS";#N/A,#N/A,FALSE,"RESUMEN";#N/A,#N/A,FALSE,"INVERS"}</definedName>
    <definedName name="wrn.Print_Return." localSheetId="1" hidden="1">{"Printview_1",#N/A,FALSE,"Sheet1";"Printview_2",#N/A,FALSE,"Sheet1";"Printview_3",#N/A,FALSE,"Sheet1";"Printview_4",#N/A,FALSE,"Sheet1";"Printview_5",#N/A,FALSE,"Sheet2";"Printview_6",#N/A,FALSE,"Sheet2";"Printview_7",#N/A,FALSE,"Sheet3"}</definedName>
    <definedName name="wrn.Print_Return." hidden="1">{"Printview_1",#N/A,FALSE,"Sheet1";"Printview_2",#N/A,FALSE,"Sheet1";"Printview_3",#N/A,FALSE,"Sheet1";"Printview_4",#N/A,FALSE,"Sheet1";"Printview_5",#N/A,FALSE,"Sheet2";"Printview_6",#N/A,FALSE,"Sheet2";"Printview_7",#N/A,FALSE,"Sheet3"}</definedName>
    <definedName name="X" localSheetId="1" hidden="1">{"'Sheet1'!$A$1:$F$1"}</definedName>
    <definedName name="X" hidden="1">{"'Sheet1'!$A$1:$F$1"}</definedName>
    <definedName name="XREF_COLUMN_11" hidden="1">#N/A</definedName>
    <definedName name="XREF_COLUMN_13" hidden="1">#N/A</definedName>
    <definedName name="XREF_COLUMN_2" hidden="1">#N/A</definedName>
    <definedName name="XREF_COLUMN_4" hidden="1">#N/A</definedName>
    <definedName name="XREF_COLUMN_6" hidden="1">#N/A</definedName>
    <definedName name="XREF_COLUMN_9" hidden="1">#N/A</definedName>
    <definedName name="XRefColumnsCount" hidden="1">3</definedName>
    <definedName name="XRefCopy10" hidden="1">#N/A</definedName>
    <definedName name="XRefCopy18" hidden="1">#N/A</definedName>
    <definedName name="XRefCopy27" hidden="1">#N/A</definedName>
    <definedName name="XRefCopy28" hidden="1">#N/A</definedName>
    <definedName name="XRefCopy32" hidden="1">#N/A</definedName>
    <definedName name="XRefCopy33" hidden="1">#N/A</definedName>
    <definedName name="XRefCopy35" hidden="1">#N/A</definedName>
    <definedName name="XRefCopy37" hidden="1">#N/A</definedName>
    <definedName name="XRefCopy39" hidden="1">#N/A</definedName>
    <definedName name="XRefCopy46" hidden="1">#N/A</definedName>
    <definedName name="XRefCopy51" hidden="1">#N/A</definedName>
    <definedName name="XRefCopy58" hidden="1">#N/A</definedName>
    <definedName name="XRefCopy62" hidden="1">#N/A</definedName>
    <definedName name="XRefCopyRangeCount" hidden="1">27</definedName>
    <definedName name="XRefPaste14" hidden="1">#N/A</definedName>
    <definedName name="XRefPaste19" hidden="1">#N/A</definedName>
    <definedName name="XRefPaste21" hidden="1">#N/A</definedName>
    <definedName name="XRefPaste23" hidden="1">#N/A</definedName>
    <definedName name="XRefPaste24" hidden="1">#N/A</definedName>
    <definedName name="XRefPaste25" hidden="1">#N/A</definedName>
    <definedName name="XRefPaste26" hidden="1">#N/A</definedName>
    <definedName name="XRefPaste28" hidden="1">#N/A</definedName>
    <definedName name="XRefPaste29" hidden="1">#N/A</definedName>
    <definedName name="XRefPaste31" hidden="1">#N/A</definedName>
    <definedName name="XRefPaste32" hidden="1">#N/A</definedName>
    <definedName name="XRefPaste33" hidden="1">#N/A</definedName>
    <definedName name="XRefPaste36" hidden="1">#N/A</definedName>
    <definedName name="XRefPaste42" hidden="1">#N/A</definedName>
    <definedName name="XRefPaste46" hidden="1">#N/A</definedName>
    <definedName name="XRefPaste52" hidden="1">#N/A</definedName>
    <definedName name="XRefPaste53" hidden="1">#N/A</definedName>
    <definedName name="XRefPaste59" hidden="1">#N/A</definedName>
    <definedName name="XRefPasteRangeCount" hidden="1">4</definedName>
    <definedName name="zxzcz" localSheetId="1" hidden="1">{#N/A,#N/A,FALSE,"DATOS";#N/A,#N/A,FALSE,"RESUMEN";#N/A,#N/A,FALSE,"INVERS"}</definedName>
    <definedName name="zxzcz" hidden="1">{#N/A,#N/A,FALSE,"DATOS";#N/A,#N/A,FALSE,"RESUMEN";#N/A,#N/A,FALSE,"INVERS"}</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7" i="6" l="1"/>
  <c r="E7" i="6"/>
  <c r="BA13" i="5"/>
  <c r="R456" i="149"/>
  <c r="S456" i="149"/>
  <c r="T456" i="149"/>
  <c r="U456" i="149"/>
  <c r="X456" i="149"/>
  <c r="V456" i="149" s="1"/>
  <c r="Y456" i="149"/>
  <c r="AA456" i="149"/>
  <c r="AB456" i="149"/>
  <c r="AC456" i="149"/>
  <c r="AD456" i="149"/>
  <c r="R457" i="149"/>
  <c r="S457" i="149"/>
  <c r="T457" i="149"/>
  <c r="U457" i="149"/>
  <c r="V457" i="149"/>
  <c r="X457" i="149"/>
  <c r="W457" i="149" s="1"/>
  <c r="Y457" i="149"/>
  <c r="AA457" i="149"/>
  <c r="AB457" i="149"/>
  <c r="AC457" i="149"/>
  <c r="AD457" i="149"/>
  <c r="R458" i="149"/>
  <c r="S458" i="149"/>
  <c r="T458" i="149"/>
  <c r="U458" i="149"/>
  <c r="V458" i="149"/>
  <c r="X458" i="149"/>
  <c r="W458" i="149" s="1"/>
  <c r="Y458" i="149"/>
  <c r="AA458" i="149"/>
  <c r="AB458" i="149"/>
  <c r="AC458" i="149"/>
  <c r="AD458" i="149"/>
  <c r="R459" i="149"/>
  <c r="S459" i="149"/>
  <c r="T459" i="149"/>
  <c r="U459" i="149"/>
  <c r="X459" i="149"/>
  <c r="Y459" i="149"/>
  <c r="AA459" i="149"/>
  <c r="AB459" i="149"/>
  <c r="AC459" i="149"/>
  <c r="AD459" i="149"/>
  <c r="R460" i="149"/>
  <c r="S460" i="149"/>
  <c r="T460" i="149"/>
  <c r="U460" i="149"/>
  <c r="V460" i="149"/>
  <c r="X460" i="149"/>
  <c r="W460" i="149" s="1"/>
  <c r="Y460" i="149"/>
  <c r="AA460" i="149"/>
  <c r="AB460" i="149"/>
  <c r="AC460" i="149"/>
  <c r="AD460" i="149"/>
  <c r="R461" i="149"/>
  <c r="S461" i="149"/>
  <c r="T461" i="149"/>
  <c r="U461" i="149"/>
  <c r="X461" i="149"/>
  <c r="Y461" i="149"/>
  <c r="AA461" i="149"/>
  <c r="AB461" i="149"/>
  <c r="AC461" i="149"/>
  <c r="AD461" i="149"/>
  <c r="R462" i="149"/>
  <c r="S462" i="149"/>
  <c r="T462" i="149"/>
  <c r="U462" i="149"/>
  <c r="X462" i="149"/>
  <c r="W462" i="149" s="1"/>
  <c r="Y462" i="149"/>
  <c r="AA462" i="149"/>
  <c r="AB462" i="149"/>
  <c r="AC462" i="149"/>
  <c r="AD462" i="149"/>
  <c r="R463" i="149"/>
  <c r="S463" i="149"/>
  <c r="T463" i="149"/>
  <c r="U463" i="149"/>
  <c r="V463" i="149"/>
  <c r="X463" i="149"/>
  <c r="W463" i="149" s="1"/>
  <c r="Y463" i="149"/>
  <c r="AA463" i="149"/>
  <c r="AB463" i="149"/>
  <c r="AC463" i="149"/>
  <c r="AD463" i="149"/>
  <c r="R464" i="149"/>
  <c r="S464" i="149"/>
  <c r="T464" i="149"/>
  <c r="U464" i="149"/>
  <c r="W464" i="149"/>
  <c r="X464" i="149"/>
  <c r="V464" i="149" s="1"/>
  <c r="Y464" i="149"/>
  <c r="AA464" i="149"/>
  <c r="AB464" i="149"/>
  <c r="AC464" i="149"/>
  <c r="AD464" i="149"/>
  <c r="R465" i="149"/>
  <c r="S465" i="149"/>
  <c r="T465" i="149"/>
  <c r="U465" i="149"/>
  <c r="X465" i="149"/>
  <c r="W465" i="149" s="1"/>
  <c r="Y465" i="149"/>
  <c r="AA465" i="149"/>
  <c r="AB465" i="149"/>
  <c r="AC465" i="149"/>
  <c r="AD465" i="149"/>
  <c r="R466" i="149"/>
  <c r="S466" i="149"/>
  <c r="T466" i="149"/>
  <c r="U466" i="149"/>
  <c r="V466" i="149"/>
  <c r="W466" i="149"/>
  <c r="X466" i="149"/>
  <c r="Y466" i="149"/>
  <c r="AA466" i="149"/>
  <c r="AB466" i="149"/>
  <c r="AC466" i="149"/>
  <c r="AD466" i="149"/>
  <c r="R467" i="149"/>
  <c r="S467" i="149"/>
  <c r="T467" i="149"/>
  <c r="U467" i="149"/>
  <c r="X467" i="149"/>
  <c r="Y467" i="149"/>
  <c r="AA467" i="149"/>
  <c r="AB467" i="149"/>
  <c r="AC467" i="149"/>
  <c r="AD467" i="149"/>
  <c r="R468" i="149"/>
  <c r="S468" i="149"/>
  <c r="T468" i="149"/>
  <c r="U468" i="149"/>
  <c r="V468" i="149"/>
  <c r="X468" i="149"/>
  <c r="W468" i="149" s="1"/>
  <c r="Y468" i="149"/>
  <c r="AA468" i="149"/>
  <c r="AB468" i="149"/>
  <c r="AC468" i="149"/>
  <c r="AD468" i="149"/>
  <c r="R469" i="149"/>
  <c r="S469" i="149"/>
  <c r="T469" i="149"/>
  <c r="U469" i="149"/>
  <c r="V469" i="149"/>
  <c r="W469" i="149"/>
  <c r="X469" i="149"/>
  <c r="Y469" i="149"/>
  <c r="AA469" i="149"/>
  <c r="AB469" i="149"/>
  <c r="AC469" i="149"/>
  <c r="AD469" i="149"/>
  <c r="R470" i="149"/>
  <c r="S470" i="149"/>
  <c r="T470" i="149"/>
  <c r="U470" i="149"/>
  <c r="X470" i="149"/>
  <c r="V470" i="149" s="1"/>
  <c r="Y470" i="149"/>
  <c r="AA470" i="149"/>
  <c r="AB470" i="149"/>
  <c r="AC470" i="149"/>
  <c r="AD470" i="149"/>
  <c r="R471" i="149"/>
  <c r="S471" i="149"/>
  <c r="T471" i="149"/>
  <c r="U471" i="149"/>
  <c r="X471" i="149"/>
  <c r="Y471" i="149"/>
  <c r="AA471" i="149"/>
  <c r="AB471" i="149"/>
  <c r="AC471" i="149"/>
  <c r="AD471" i="149"/>
  <c r="R472" i="149"/>
  <c r="S472" i="149"/>
  <c r="T472" i="149"/>
  <c r="U472" i="149"/>
  <c r="X472" i="149"/>
  <c r="V472" i="149" s="1"/>
  <c r="Y472" i="149"/>
  <c r="AA472" i="149"/>
  <c r="AB472" i="149"/>
  <c r="AC472" i="149"/>
  <c r="AD472" i="149"/>
  <c r="R473" i="149"/>
  <c r="S473" i="149"/>
  <c r="T473" i="149"/>
  <c r="U473" i="149"/>
  <c r="X473" i="149"/>
  <c r="W473" i="149" s="1"/>
  <c r="Y473" i="149"/>
  <c r="AA473" i="149"/>
  <c r="AB473" i="149"/>
  <c r="AC473" i="149"/>
  <c r="AD473" i="149"/>
  <c r="R474" i="149"/>
  <c r="S474" i="149"/>
  <c r="T474" i="149"/>
  <c r="U474" i="149"/>
  <c r="V474" i="149"/>
  <c r="W474" i="149"/>
  <c r="X474" i="149"/>
  <c r="Y474" i="149"/>
  <c r="AA474" i="149"/>
  <c r="AB474" i="149"/>
  <c r="AC474" i="149"/>
  <c r="AD474" i="149"/>
  <c r="R475" i="149"/>
  <c r="S475" i="149"/>
  <c r="T475" i="149"/>
  <c r="U475" i="149"/>
  <c r="X475" i="149"/>
  <c r="Y475" i="149"/>
  <c r="AA475" i="149"/>
  <c r="AB475" i="149"/>
  <c r="AC475" i="149"/>
  <c r="AD475" i="149"/>
  <c r="R476" i="149"/>
  <c r="S476" i="149"/>
  <c r="T476" i="149"/>
  <c r="U476" i="149"/>
  <c r="V476" i="149"/>
  <c r="X476" i="149"/>
  <c r="W476" i="149" s="1"/>
  <c r="Y476" i="149"/>
  <c r="AA476" i="149"/>
  <c r="AB476" i="149"/>
  <c r="AC476" i="149"/>
  <c r="AD476" i="149"/>
  <c r="R477" i="149"/>
  <c r="S477" i="149"/>
  <c r="T477" i="149"/>
  <c r="U477" i="149"/>
  <c r="V477" i="149"/>
  <c r="W477" i="149"/>
  <c r="X477" i="149"/>
  <c r="Y477" i="149"/>
  <c r="AA477" i="149"/>
  <c r="AB477" i="149"/>
  <c r="AC477" i="149"/>
  <c r="AD477" i="149"/>
  <c r="R478" i="149"/>
  <c r="S478" i="149"/>
  <c r="T478" i="149"/>
  <c r="U478" i="149"/>
  <c r="X478" i="149"/>
  <c r="V478" i="149" s="1"/>
  <c r="Y478" i="149"/>
  <c r="AA478" i="149"/>
  <c r="AB478" i="149"/>
  <c r="AC478" i="149"/>
  <c r="AD478" i="149"/>
  <c r="R479" i="149"/>
  <c r="S479" i="149"/>
  <c r="T479" i="149"/>
  <c r="U479" i="149"/>
  <c r="X479" i="149"/>
  <c r="Y479" i="149"/>
  <c r="AA479" i="149"/>
  <c r="AB479" i="149"/>
  <c r="AC479" i="149"/>
  <c r="AD479" i="149"/>
  <c r="R480" i="149"/>
  <c r="S480" i="149"/>
  <c r="T480" i="149"/>
  <c r="U480" i="149"/>
  <c r="X480" i="149"/>
  <c r="V480" i="149" s="1"/>
  <c r="Y480" i="149"/>
  <c r="AA480" i="149"/>
  <c r="AB480" i="149"/>
  <c r="AC480" i="149"/>
  <c r="AD480" i="149"/>
  <c r="R481" i="149"/>
  <c r="S481" i="149"/>
  <c r="T481" i="149"/>
  <c r="U481" i="149"/>
  <c r="X481" i="149"/>
  <c r="W481" i="149" s="1"/>
  <c r="Y481" i="149"/>
  <c r="AA481" i="149"/>
  <c r="AB481" i="149"/>
  <c r="AC481" i="149"/>
  <c r="AD481" i="149"/>
  <c r="R482" i="149"/>
  <c r="S482" i="149"/>
  <c r="T482" i="149"/>
  <c r="U482" i="149"/>
  <c r="V482" i="149"/>
  <c r="W482" i="149"/>
  <c r="X482" i="149"/>
  <c r="Y482" i="149"/>
  <c r="AA482" i="149"/>
  <c r="AB482" i="149"/>
  <c r="AC482" i="149"/>
  <c r="AD482" i="149"/>
  <c r="R483" i="149"/>
  <c r="S483" i="149"/>
  <c r="T483" i="149"/>
  <c r="U483" i="149"/>
  <c r="X483" i="149"/>
  <c r="Y483" i="149"/>
  <c r="AA483" i="149"/>
  <c r="AB483" i="149"/>
  <c r="AC483" i="149"/>
  <c r="AD483" i="149"/>
  <c r="R484" i="149"/>
  <c r="S484" i="149"/>
  <c r="T484" i="149"/>
  <c r="U484" i="149"/>
  <c r="V484" i="149"/>
  <c r="X484" i="149"/>
  <c r="W484" i="149" s="1"/>
  <c r="Y484" i="149"/>
  <c r="AA484" i="149"/>
  <c r="AB484" i="149"/>
  <c r="AC484" i="149"/>
  <c r="AD484" i="149"/>
  <c r="R485" i="149"/>
  <c r="S485" i="149"/>
  <c r="T485" i="149"/>
  <c r="U485" i="149"/>
  <c r="V485" i="149"/>
  <c r="W485" i="149"/>
  <c r="X485" i="149"/>
  <c r="Y485" i="149"/>
  <c r="AA485" i="149"/>
  <c r="AB485" i="149"/>
  <c r="AC485" i="149"/>
  <c r="AD485" i="149"/>
  <c r="R486" i="149"/>
  <c r="S486" i="149"/>
  <c r="T486" i="149"/>
  <c r="U486" i="149"/>
  <c r="X486" i="149"/>
  <c r="V486" i="149" s="1"/>
  <c r="Y486" i="149"/>
  <c r="AA486" i="149"/>
  <c r="AB486" i="149"/>
  <c r="AC486" i="149"/>
  <c r="AD486" i="149"/>
  <c r="R487" i="149"/>
  <c r="S487" i="149"/>
  <c r="T487" i="149"/>
  <c r="U487" i="149"/>
  <c r="X487" i="149"/>
  <c r="Y487" i="149"/>
  <c r="AA487" i="149"/>
  <c r="AB487" i="149"/>
  <c r="AC487" i="149"/>
  <c r="AD487" i="149"/>
  <c r="R488" i="149"/>
  <c r="S488" i="149"/>
  <c r="T488" i="149"/>
  <c r="U488" i="149"/>
  <c r="X488" i="149"/>
  <c r="V488" i="149" s="1"/>
  <c r="Y488" i="149"/>
  <c r="AA488" i="149"/>
  <c r="AB488" i="149"/>
  <c r="AC488" i="149"/>
  <c r="AD488" i="149"/>
  <c r="R489" i="149"/>
  <c r="S489" i="149"/>
  <c r="T489" i="149"/>
  <c r="U489" i="149"/>
  <c r="V489" i="149"/>
  <c r="X489" i="149"/>
  <c r="W489" i="149" s="1"/>
  <c r="Y489" i="149"/>
  <c r="AA489" i="149"/>
  <c r="AB489" i="149"/>
  <c r="AC489" i="149"/>
  <c r="AD489" i="149"/>
  <c r="R490" i="149"/>
  <c r="S490" i="149"/>
  <c r="T490" i="149"/>
  <c r="U490" i="149"/>
  <c r="V490" i="149"/>
  <c r="W490" i="149"/>
  <c r="X490" i="149"/>
  <c r="Y490" i="149"/>
  <c r="AA490" i="149"/>
  <c r="AB490" i="149"/>
  <c r="AC490" i="149"/>
  <c r="AD490" i="149"/>
  <c r="R491" i="149"/>
  <c r="S491" i="149"/>
  <c r="T491" i="149"/>
  <c r="U491" i="149"/>
  <c r="X491" i="149"/>
  <c r="Y491" i="149"/>
  <c r="AA491" i="149"/>
  <c r="AB491" i="149"/>
  <c r="AC491" i="149"/>
  <c r="AD491" i="149"/>
  <c r="R492" i="149"/>
  <c r="S492" i="149"/>
  <c r="T492" i="149"/>
  <c r="U492" i="149"/>
  <c r="X492" i="149"/>
  <c r="W492" i="149" s="1"/>
  <c r="Y492" i="149"/>
  <c r="AA492" i="149"/>
  <c r="AB492" i="149"/>
  <c r="AC492" i="149"/>
  <c r="AD492" i="149"/>
  <c r="R493" i="149"/>
  <c r="S493" i="149"/>
  <c r="T493" i="149"/>
  <c r="U493" i="149"/>
  <c r="X493" i="149"/>
  <c r="V493" i="149" s="1"/>
  <c r="Y493" i="149"/>
  <c r="AA493" i="149"/>
  <c r="AB493" i="149"/>
  <c r="AC493" i="149"/>
  <c r="AD493" i="149"/>
  <c r="R494" i="149"/>
  <c r="S494" i="149"/>
  <c r="T494" i="149"/>
  <c r="U494" i="149"/>
  <c r="X494" i="149"/>
  <c r="V494" i="149" s="1"/>
  <c r="Y494" i="149"/>
  <c r="AA494" i="149"/>
  <c r="AB494" i="149"/>
  <c r="AC494" i="149"/>
  <c r="AD494" i="149"/>
  <c r="R495" i="149"/>
  <c r="S495" i="149"/>
  <c r="T495" i="149"/>
  <c r="U495" i="149"/>
  <c r="V495" i="149"/>
  <c r="W495" i="149"/>
  <c r="X495" i="149"/>
  <c r="Y495" i="149"/>
  <c r="AA495" i="149"/>
  <c r="AB495" i="149"/>
  <c r="AC495" i="149"/>
  <c r="AD495" i="149"/>
  <c r="R496" i="149"/>
  <c r="S496" i="149"/>
  <c r="T496" i="149"/>
  <c r="U496" i="149"/>
  <c r="W496" i="149"/>
  <c r="X496" i="149"/>
  <c r="V496" i="149" s="1"/>
  <c r="Y496" i="149"/>
  <c r="AA496" i="149"/>
  <c r="AB496" i="149"/>
  <c r="AC496" i="149"/>
  <c r="AD496" i="149"/>
  <c r="R497" i="149"/>
  <c r="S497" i="149"/>
  <c r="T497" i="149"/>
  <c r="U497" i="149"/>
  <c r="X497" i="149"/>
  <c r="W497" i="149" s="1"/>
  <c r="Y497" i="149"/>
  <c r="AA497" i="149"/>
  <c r="AB497" i="149"/>
  <c r="AC497" i="149"/>
  <c r="AD497" i="149"/>
  <c r="R498" i="149"/>
  <c r="S498" i="149"/>
  <c r="T498" i="149"/>
  <c r="U498" i="149"/>
  <c r="X498" i="149"/>
  <c r="V498" i="149" s="1"/>
  <c r="Y498" i="149"/>
  <c r="AA498" i="149"/>
  <c r="AB498" i="149"/>
  <c r="AC498" i="149"/>
  <c r="AD498" i="149"/>
  <c r="R499" i="149"/>
  <c r="S499" i="149"/>
  <c r="T499" i="149"/>
  <c r="U499" i="149"/>
  <c r="X499" i="149"/>
  <c r="Y499" i="149"/>
  <c r="AA499" i="149"/>
  <c r="AB499" i="149"/>
  <c r="AC499" i="149"/>
  <c r="AD499" i="149"/>
  <c r="R500" i="149"/>
  <c r="S500" i="149"/>
  <c r="T500" i="149"/>
  <c r="U500" i="149"/>
  <c r="X500" i="149"/>
  <c r="Y500" i="149"/>
  <c r="AA500" i="149"/>
  <c r="AB500" i="149"/>
  <c r="AC500" i="149"/>
  <c r="AD500" i="149"/>
  <c r="R501" i="149"/>
  <c r="S501" i="149"/>
  <c r="T501" i="149"/>
  <c r="U501" i="149"/>
  <c r="W501" i="149"/>
  <c r="X501" i="149"/>
  <c r="V501" i="149" s="1"/>
  <c r="Y501" i="149"/>
  <c r="AA501" i="149"/>
  <c r="AB501" i="149"/>
  <c r="AC501" i="149"/>
  <c r="AD501" i="149"/>
  <c r="R502" i="149"/>
  <c r="S502" i="149"/>
  <c r="T502" i="149"/>
  <c r="U502" i="149"/>
  <c r="X502" i="149"/>
  <c r="V502" i="149" s="1"/>
  <c r="Y502" i="149"/>
  <c r="AA502" i="149"/>
  <c r="AB502" i="149"/>
  <c r="AC502" i="149"/>
  <c r="AD502" i="149"/>
  <c r="R503" i="149"/>
  <c r="S503" i="149"/>
  <c r="T503" i="149"/>
  <c r="U503" i="149"/>
  <c r="V503" i="149"/>
  <c r="W503" i="149"/>
  <c r="X503" i="149"/>
  <c r="Y503" i="149"/>
  <c r="AA503" i="149"/>
  <c r="AB503" i="149"/>
  <c r="AC503" i="149"/>
  <c r="AD503" i="149"/>
  <c r="R504" i="149"/>
  <c r="S504" i="149"/>
  <c r="T504" i="149"/>
  <c r="U504" i="149"/>
  <c r="X504" i="149"/>
  <c r="V504" i="149" s="1"/>
  <c r="Y504" i="149"/>
  <c r="AA504" i="149"/>
  <c r="AB504" i="149"/>
  <c r="AC504" i="149"/>
  <c r="AD504" i="149"/>
  <c r="R505" i="149"/>
  <c r="S505" i="149"/>
  <c r="T505" i="149"/>
  <c r="U505" i="149"/>
  <c r="X505" i="149"/>
  <c r="Y505" i="149"/>
  <c r="AA505" i="149"/>
  <c r="AB505" i="149"/>
  <c r="AC505" i="149"/>
  <c r="AD505" i="149"/>
  <c r="R506" i="149"/>
  <c r="S506" i="149"/>
  <c r="T506" i="149"/>
  <c r="U506" i="149"/>
  <c r="X506" i="149"/>
  <c r="V506" i="149" s="1"/>
  <c r="Y506" i="149"/>
  <c r="AA506" i="149"/>
  <c r="AB506" i="149"/>
  <c r="AC506" i="149"/>
  <c r="AD506" i="149"/>
  <c r="R507" i="149"/>
  <c r="S507" i="149"/>
  <c r="T507" i="149"/>
  <c r="U507" i="149"/>
  <c r="X507" i="149"/>
  <c r="Y507" i="149"/>
  <c r="AA507" i="149"/>
  <c r="AB507" i="149"/>
  <c r="AC507" i="149"/>
  <c r="AD507" i="149"/>
  <c r="R508" i="149"/>
  <c r="S508" i="149"/>
  <c r="T508" i="149"/>
  <c r="U508" i="149"/>
  <c r="X508" i="149"/>
  <c r="Y508" i="149"/>
  <c r="AA508" i="149"/>
  <c r="AB508" i="149"/>
  <c r="AC508" i="149"/>
  <c r="AD508" i="149"/>
  <c r="R509" i="149"/>
  <c r="S509" i="149"/>
  <c r="T509" i="149"/>
  <c r="U509" i="149"/>
  <c r="W509" i="149"/>
  <c r="X509" i="149"/>
  <c r="V509" i="149" s="1"/>
  <c r="Y509" i="149"/>
  <c r="AA509" i="149"/>
  <c r="AB509" i="149"/>
  <c r="AC509" i="149"/>
  <c r="AD509" i="149"/>
  <c r="R510" i="149"/>
  <c r="S510" i="149"/>
  <c r="T510" i="149"/>
  <c r="U510" i="149"/>
  <c r="X510" i="149"/>
  <c r="V510" i="149" s="1"/>
  <c r="Y510" i="149"/>
  <c r="AA510" i="149"/>
  <c r="AB510" i="149"/>
  <c r="AC510" i="149"/>
  <c r="AD510" i="149"/>
  <c r="R511" i="149"/>
  <c r="S511" i="149"/>
  <c r="T511" i="149"/>
  <c r="U511" i="149"/>
  <c r="V511" i="149"/>
  <c r="W511" i="149"/>
  <c r="X511" i="149"/>
  <c r="Y511" i="149"/>
  <c r="AA511" i="149"/>
  <c r="AB511" i="149"/>
  <c r="AC511" i="149"/>
  <c r="AD511" i="149"/>
  <c r="R512" i="149"/>
  <c r="S512" i="149"/>
  <c r="T512" i="149"/>
  <c r="U512" i="149"/>
  <c r="X512" i="149"/>
  <c r="V512" i="149" s="1"/>
  <c r="Y512" i="149"/>
  <c r="AA512" i="149"/>
  <c r="AB512" i="149"/>
  <c r="AC512" i="149"/>
  <c r="AD512" i="149"/>
  <c r="R513" i="149"/>
  <c r="S513" i="149"/>
  <c r="T513" i="149"/>
  <c r="U513" i="149"/>
  <c r="X513" i="149"/>
  <c r="Y513" i="149"/>
  <c r="AA513" i="149"/>
  <c r="AB513" i="149"/>
  <c r="AC513" i="149"/>
  <c r="AD513" i="149"/>
  <c r="R514" i="149"/>
  <c r="S514" i="149"/>
  <c r="T514" i="149"/>
  <c r="U514" i="149"/>
  <c r="W514" i="149"/>
  <c r="X514" i="149"/>
  <c r="V514" i="149" s="1"/>
  <c r="Y514" i="149"/>
  <c r="AA514" i="149"/>
  <c r="AB514" i="149"/>
  <c r="AC514" i="149"/>
  <c r="AD514" i="149"/>
  <c r="R515" i="149"/>
  <c r="S515" i="149"/>
  <c r="T515" i="149"/>
  <c r="U515" i="149"/>
  <c r="X515" i="149"/>
  <c r="Y515" i="149"/>
  <c r="AA515" i="149"/>
  <c r="AB515" i="149"/>
  <c r="AC515" i="149"/>
  <c r="AD515" i="149"/>
  <c r="R516" i="149"/>
  <c r="S516" i="149"/>
  <c r="T516" i="149"/>
  <c r="U516" i="149"/>
  <c r="V516" i="149"/>
  <c r="X516" i="149"/>
  <c r="W516" i="149" s="1"/>
  <c r="Y516" i="149"/>
  <c r="AA516" i="149"/>
  <c r="AB516" i="149"/>
  <c r="AC516" i="149"/>
  <c r="AD516" i="149"/>
  <c r="R517" i="149"/>
  <c r="S517" i="149"/>
  <c r="T517" i="149"/>
  <c r="U517" i="149"/>
  <c r="X517" i="149"/>
  <c r="V517" i="149" s="1"/>
  <c r="Y517" i="149"/>
  <c r="AA517" i="149"/>
  <c r="AB517" i="149"/>
  <c r="AC517" i="149"/>
  <c r="AD517" i="149"/>
  <c r="R518" i="149"/>
  <c r="S518" i="149"/>
  <c r="T518" i="149"/>
  <c r="U518" i="149"/>
  <c r="X518" i="149"/>
  <c r="V518" i="149" s="1"/>
  <c r="Y518" i="149"/>
  <c r="AA518" i="149"/>
  <c r="AB518" i="149"/>
  <c r="AC518" i="149"/>
  <c r="AD518" i="149"/>
  <c r="R519" i="149"/>
  <c r="S519" i="149"/>
  <c r="T519" i="149"/>
  <c r="U519" i="149"/>
  <c r="X519" i="149"/>
  <c r="V519" i="149" s="1"/>
  <c r="Y519" i="149"/>
  <c r="AA519" i="149"/>
  <c r="AB519" i="149"/>
  <c r="AC519" i="149"/>
  <c r="AD519" i="149"/>
  <c r="R520" i="149"/>
  <c r="S520" i="149"/>
  <c r="T520" i="149"/>
  <c r="U520" i="149"/>
  <c r="W520" i="149"/>
  <c r="X520" i="149"/>
  <c r="V520" i="149" s="1"/>
  <c r="Y520" i="149"/>
  <c r="AA520" i="149"/>
  <c r="AB520" i="149"/>
  <c r="AC520" i="149"/>
  <c r="AD520" i="149"/>
  <c r="R521" i="149"/>
  <c r="S521" i="149"/>
  <c r="T521" i="149"/>
  <c r="U521" i="149"/>
  <c r="X521" i="149"/>
  <c r="Y521" i="149"/>
  <c r="AA521" i="149"/>
  <c r="AB521" i="149"/>
  <c r="AC521" i="149"/>
  <c r="AD521" i="149"/>
  <c r="R522" i="149"/>
  <c r="S522" i="149"/>
  <c r="T522" i="149"/>
  <c r="U522" i="149"/>
  <c r="W522" i="149"/>
  <c r="X522" i="149"/>
  <c r="V522" i="149" s="1"/>
  <c r="Y522" i="149"/>
  <c r="AA522" i="149"/>
  <c r="AB522" i="149"/>
  <c r="AC522" i="149"/>
  <c r="AD522" i="149"/>
  <c r="R523" i="149"/>
  <c r="S523" i="149"/>
  <c r="T523" i="149"/>
  <c r="U523" i="149"/>
  <c r="X523" i="149"/>
  <c r="Y523" i="149"/>
  <c r="AA523" i="149"/>
  <c r="AB523" i="149"/>
  <c r="AC523" i="149"/>
  <c r="AD523" i="149"/>
  <c r="R524" i="149"/>
  <c r="S524" i="149"/>
  <c r="T524" i="149"/>
  <c r="U524" i="149"/>
  <c r="V524" i="149"/>
  <c r="X524" i="149"/>
  <c r="W524" i="149" s="1"/>
  <c r="Y524" i="149"/>
  <c r="AA524" i="149"/>
  <c r="AB524" i="149"/>
  <c r="AC524" i="149"/>
  <c r="AD524" i="149"/>
  <c r="R525" i="149"/>
  <c r="S525" i="149"/>
  <c r="T525" i="149"/>
  <c r="U525" i="149"/>
  <c r="X525" i="149"/>
  <c r="V525" i="149" s="1"/>
  <c r="Y525" i="149"/>
  <c r="AA525" i="149"/>
  <c r="AB525" i="149"/>
  <c r="AC525" i="149"/>
  <c r="AD525" i="149"/>
  <c r="R526" i="149"/>
  <c r="S526" i="149"/>
  <c r="T526" i="149"/>
  <c r="U526" i="149"/>
  <c r="X526" i="149"/>
  <c r="V526" i="149" s="1"/>
  <c r="Y526" i="149"/>
  <c r="AA526" i="149"/>
  <c r="AB526" i="149"/>
  <c r="AC526" i="149"/>
  <c r="AD526" i="149"/>
  <c r="R527" i="149"/>
  <c r="S527" i="149"/>
  <c r="T527" i="149"/>
  <c r="U527" i="149"/>
  <c r="X527" i="149"/>
  <c r="V527" i="149" s="1"/>
  <c r="Y527" i="149"/>
  <c r="AA527" i="149"/>
  <c r="AB527" i="149"/>
  <c r="AC527" i="149"/>
  <c r="AD527" i="149"/>
  <c r="R528" i="149"/>
  <c r="S528" i="149"/>
  <c r="T528" i="149"/>
  <c r="U528" i="149"/>
  <c r="W528" i="149"/>
  <c r="X528" i="149"/>
  <c r="V528" i="149" s="1"/>
  <c r="Y528" i="149"/>
  <c r="AA528" i="149"/>
  <c r="AB528" i="149"/>
  <c r="AC528" i="149"/>
  <c r="AD528" i="149"/>
  <c r="R529" i="149"/>
  <c r="S529" i="149"/>
  <c r="T529" i="149"/>
  <c r="U529" i="149"/>
  <c r="V529" i="149"/>
  <c r="X529" i="149"/>
  <c r="W529" i="149" s="1"/>
  <c r="Y529" i="149"/>
  <c r="AA529" i="149"/>
  <c r="AB529" i="149"/>
  <c r="AC529" i="149"/>
  <c r="AD529" i="149"/>
  <c r="R530" i="149"/>
  <c r="S530" i="149"/>
  <c r="T530" i="149"/>
  <c r="U530" i="149"/>
  <c r="X530" i="149"/>
  <c r="V530" i="149" s="1"/>
  <c r="Y530" i="149"/>
  <c r="AA530" i="149"/>
  <c r="AB530" i="149"/>
  <c r="AC530" i="149"/>
  <c r="AD530" i="149"/>
  <c r="R531" i="149"/>
  <c r="S531" i="149"/>
  <c r="T531" i="149"/>
  <c r="U531" i="149"/>
  <c r="X531" i="149"/>
  <c r="Y531" i="149"/>
  <c r="AA531" i="149"/>
  <c r="AB531" i="149"/>
  <c r="AC531" i="149"/>
  <c r="AD531" i="149"/>
  <c r="R532" i="149"/>
  <c r="S532" i="149"/>
  <c r="T532" i="149"/>
  <c r="U532" i="149"/>
  <c r="V532" i="149"/>
  <c r="X532" i="149"/>
  <c r="W532" i="149" s="1"/>
  <c r="Y532" i="149"/>
  <c r="AA532" i="149"/>
  <c r="AB532" i="149"/>
  <c r="AC532" i="149"/>
  <c r="AD532" i="149"/>
  <c r="R533" i="149"/>
  <c r="S533" i="149"/>
  <c r="T533" i="149"/>
  <c r="U533" i="149"/>
  <c r="V533" i="149"/>
  <c r="W533" i="149"/>
  <c r="X533" i="149"/>
  <c r="Y533" i="149"/>
  <c r="AA533" i="149"/>
  <c r="AB533" i="149"/>
  <c r="AC533" i="149"/>
  <c r="AD533" i="149"/>
  <c r="R534" i="149"/>
  <c r="S534" i="149"/>
  <c r="T534" i="149"/>
  <c r="U534" i="149"/>
  <c r="X534" i="149"/>
  <c r="V534" i="149" s="1"/>
  <c r="Y534" i="149"/>
  <c r="AA534" i="149"/>
  <c r="AB534" i="149"/>
  <c r="AC534" i="149"/>
  <c r="AD534" i="149"/>
  <c r="R535" i="149"/>
  <c r="S535" i="149"/>
  <c r="T535" i="149"/>
  <c r="U535" i="149"/>
  <c r="W535" i="149"/>
  <c r="X535" i="149"/>
  <c r="V535" i="149" s="1"/>
  <c r="Y535" i="149"/>
  <c r="AA535" i="149"/>
  <c r="AB535" i="149"/>
  <c r="AC535" i="149"/>
  <c r="AD535" i="149"/>
  <c r="R536" i="149"/>
  <c r="S536" i="149"/>
  <c r="T536" i="149"/>
  <c r="U536" i="149"/>
  <c r="X536" i="149"/>
  <c r="V536" i="149" s="1"/>
  <c r="Y536" i="149"/>
  <c r="AA536" i="149"/>
  <c r="AB536" i="149"/>
  <c r="AC536" i="149"/>
  <c r="AD536" i="149"/>
  <c r="R537" i="149"/>
  <c r="S537" i="149"/>
  <c r="T537" i="149"/>
  <c r="U537" i="149"/>
  <c r="X537" i="149"/>
  <c r="W537" i="149" s="1"/>
  <c r="Y537" i="149"/>
  <c r="AA537" i="149"/>
  <c r="AB537" i="149"/>
  <c r="AC537" i="149"/>
  <c r="AD537" i="149"/>
  <c r="R538" i="149"/>
  <c r="S538" i="149"/>
  <c r="T538" i="149"/>
  <c r="U538" i="149"/>
  <c r="X538" i="149"/>
  <c r="V538" i="149" s="1"/>
  <c r="Y538" i="149"/>
  <c r="AA538" i="149"/>
  <c r="AB538" i="149"/>
  <c r="AC538" i="149"/>
  <c r="AD538" i="149"/>
  <c r="R539" i="149"/>
  <c r="S539" i="149"/>
  <c r="T539" i="149"/>
  <c r="U539" i="149"/>
  <c r="X539" i="149"/>
  <c r="Y539" i="149"/>
  <c r="AA539" i="149"/>
  <c r="AB539" i="149"/>
  <c r="AC539" i="149"/>
  <c r="AD539" i="149"/>
  <c r="R540" i="149"/>
  <c r="S540" i="149"/>
  <c r="T540" i="149"/>
  <c r="U540" i="149"/>
  <c r="V540" i="149"/>
  <c r="X540" i="149"/>
  <c r="W540" i="149" s="1"/>
  <c r="Y540" i="149"/>
  <c r="AA540" i="149"/>
  <c r="AB540" i="149"/>
  <c r="AC540" i="149"/>
  <c r="AD540" i="149"/>
  <c r="R541" i="149"/>
  <c r="S541" i="149"/>
  <c r="T541" i="149"/>
  <c r="U541" i="149"/>
  <c r="W541" i="149"/>
  <c r="X541" i="149"/>
  <c r="V541" i="149" s="1"/>
  <c r="Y541" i="149"/>
  <c r="AA541" i="149"/>
  <c r="AB541" i="149"/>
  <c r="AC541" i="149"/>
  <c r="AD541" i="149"/>
  <c r="R542" i="149"/>
  <c r="S542" i="149"/>
  <c r="T542" i="149"/>
  <c r="U542" i="149"/>
  <c r="X542" i="149"/>
  <c r="V542" i="149" s="1"/>
  <c r="Y542" i="149"/>
  <c r="AA542" i="149"/>
  <c r="AB542" i="149"/>
  <c r="AC542" i="149"/>
  <c r="AD542" i="149"/>
  <c r="R543" i="149"/>
  <c r="S543" i="149"/>
  <c r="T543" i="149"/>
  <c r="U543" i="149"/>
  <c r="W543" i="149"/>
  <c r="X543" i="149"/>
  <c r="V543" i="149" s="1"/>
  <c r="Y543" i="149"/>
  <c r="AA543" i="149"/>
  <c r="AB543" i="149"/>
  <c r="AC543" i="149"/>
  <c r="AD543" i="149"/>
  <c r="R544" i="149"/>
  <c r="S544" i="149"/>
  <c r="T544" i="149"/>
  <c r="U544" i="149"/>
  <c r="X544" i="149"/>
  <c r="V544" i="149" s="1"/>
  <c r="Y544" i="149"/>
  <c r="AA544" i="149"/>
  <c r="AB544" i="149"/>
  <c r="AC544" i="149"/>
  <c r="AD544" i="149"/>
  <c r="R545" i="149"/>
  <c r="S545" i="149"/>
  <c r="T545" i="149"/>
  <c r="U545" i="149"/>
  <c r="V545" i="149"/>
  <c r="X545" i="149"/>
  <c r="W545" i="149" s="1"/>
  <c r="Y545" i="149"/>
  <c r="AA545" i="149"/>
  <c r="AB545" i="149"/>
  <c r="AC545" i="149"/>
  <c r="AD545" i="149"/>
  <c r="R546" i="149"/>
  <c r="S546" i="149"/>
  <c r="T546" i="149"/>
  <c r="U546" i="149"/>
  <c r="W546" i="149"/>
  <c r="X546" i="149"/>
  <c r="V546" i="149" s="1"/>
  <c r="Y546" i="149"/>
  <c r="AA546" i="149"/>
  <c r="AB546" i="149"/>
  <c r="AC546" i="149"/>
  <c r="AD546" i="149"/>
  <c r="R547" i="149"/>
  <c r="S547" i="149"/>
  <c r="T547" i="149"/>
  <c r="U547" i="149"/>
  <c r="X547" i="149"/>
  <c r="Y547" i="149"/>
  <c r="AA547" i="149"/>
  <c r="AB547" i="149"/>
  <c r="AC547" i="149"/>
  <c r="AD547" i="149"/>
  <c r="R548" i="149"/>
  <c r="S548" i="149"/>
  <c r="T548" i="149"/>
  <c r="U548" i="149"/>
  <c r="X548" i="149"/>
  <c r="W548" i="149" s="1"/>
  <c r="Y548" i="149"/>
  <c r="AA548" i="149"/>
  <c r="AB548" i="149"/>
  <c r="AC548" i="149"/>
  <c r="AD548" i="149"/>
  <c r="R549" i="149"/>
  <c r="S549" i="149"/>
  <c r="T549" i="149"/>
  <c r="U549" i="149"/>
  <c r="V549" i="149"/>
  <c r="X549" i="149"/>
  <c r="W549" i="149" s="1"/>
  <c r="Y549" i="149"/>
  <c r="AA549" i="149"/>
  <c r="AB549" i="149"/>
  <c r="AC549" i="149"/>
  <c r="AD549" i="149"/>
  <c r="R550" i="149"/>
  <c r="S550" i="149"/>
  <c r="T550" i="149"/>
  <c r="U550" i="149"/>
  <c r="X550" i="149"/>
  <c r="V550" i="149" s="1"/>
  <c r="Y550" i="149"/>
  <c r="AA550" i="149"/>
  <c r="AB550" i="149"/>
  <c r="AC550" i="149"/>
  <c r="AD550" i="149"/>
  <c r="R551" i="149"/>
  <c r="S551" i="149"/>
  <c r="T551" i="149"/>
  <c r="U551" i="149"/>
  <c r="X551" i="149"/>
  <c r="V551" i="149" s="1"/>
  <c r="Y551" i="149"/>
  <c r="AA551" i="149"/>
  <c r="AB551" i="149"/>
  <c r="AC551" i="149"/>
  <c r="AD551" i="149"/>
  <c r="R552" i="149"/>
  <c r="S552" i="149"/>
  <c r="T552" i="149"/>
  <c r="U552" i="149"/>
  <c r="X552" i="149"/>
  <c r="Y552" i="149"/>
  <c r="AA552" i="149"/>
  <c r="AB552" i="149"/>
  <c r="AC552" i="149"/>
  <c r="AD552" i="149"/>
  <c r="R553" i="149"/>
  <c r="S553" i="149"/>
  <c r="T553" i="149"/>
  <c r="U553" i="149"/>
  <c r="X553" i="149"/>
  <c r="W553" i="149" s="1"/>
  <c r="Y553" i="149"/>
  <c r="AA553" i="149"/>
  <c r="AB553" i="149"/>
  <c r="AC553" i="149"/>
  <c r="AD553" i="149"/>
  <c r="R554" i="149"/>
  <c r="S554" i="149"/>
  <c r="T554" i="149"/>
  <c r="U554" i="149"/>
  <c r="V554" i="149"/>
  <c r="X554" i="149"/>
  <c r="W554" i="149" s="1"/>
  <c r="Y554" i="149"/>
  <c r="AA554" i="149"/>
  <c r="AB554" i="149"/>
  <c r="AC554" i="149"/>
  <c r="AD554" i="149"/>
  <c r="R555" i="149"/>
  <c r="S555" i="149"/>
  <c r="T555" i="149"/>
  <c r="U555" i="149"/>
  <c r="X555" i="149"/>
  <c r="Y555" i="149"/>
  <c r="AA555" i="149"/>
  <c r="AB555" i="149"/>
  <c r="AC555" i="149"/>
  <c r="AD555" i="149"/>
  <c r="R556" i="149"/>
  <c r="S556" i="149"/>
  <c r="T556" i="149"/>
  <c r="U556" i="149"/>
  <c r="V556" i="149"/>
  <c r="X556" i="149"/>
  <c r="W556" i="149" s="1"/>
  <c r="Y556" i="149"/>
  <c r="AA556" i="149"/>
  <c r="AB556" i="149"/>
  <c r="AC556" i="149"/>
  <c r="AD556" i="149"/>
  <c r="R557" i="149"/>
  <c r="S557" i="149"/>
  <c r="T557" i="149"/>
  <c r="U557" i="149"/>
  <c r="X557" i="149"/>
  <c r="Y557" i="149"/>
  <c r="AA557" i="149"/>
  <c r="AB557" i="149"/>
  <c r="AC557" i="149"/>
  <c r="AD557" i="149"/>
  <c r="R558" i="149"/>
  <c r="S558" i="149"/>
  <c r="T558" i="149"/>
  <c r="U558" i="149"/>
  <c r="X558" i="149"/>
  <c r="V558" i="149" s="1"/>
  <c r="Y558" i="149"/>
  <c r="AA558" i="149"/>
  <c r="AB558" i="149"/>
  <c r="AC558" i="149"/>
  <c r="AD558" i="149"/>
  <c r="R559" i="149"/>
  <c r="S559" i="149"/>
  <c r="T559" i="149"/>
  <c r="U559" i="149"/>
  <c r="V559" i="149"/>
  <c r="W559" i="149"/>
  <c r="X559" i="149"/>
  <c r="Y559" i="149"/>
  <c r="AA559" i="149"/>
  <c r="AB559" i="149"/>
  <c r="AC559" i="149"/>
  <c r="AD559" i="149"/>
  <c r="R560" i="149"/>
  <c r="S560" i="149"/>
  <c r="T560" i="149"/>
  <c r="U560" i="149"/>
  <c r="W560" i="149"/>
  <c r="X560" i="149"/>
  <c r="V560" i="149" s="1"/>
  <c r="Y560" i="149"/>
  <c r="AA560" i="149"/>
  <c r="AB560" i="149"/>
  <c r="AC560" i="149"/>
  <c r="AD560" i="149"/>
  <c r="R561" i="149"/>
  <c r="S561" i="149"/>
  <c r="T561" i="149"/>
  <c r="U561" i="149"/>
  <c r="V561" i="149"/>
  <c r="X561" i="149"/>
  <c r="W561" i="149" s="1"/>
  <c r="Y561" i="149"/>
  <c r="AA561" i="149"/>
  <c r="AB561" i="149"/>
  <c r="AC561" i="149"/>
  <c r="AD561" i="149"/>
  <c r="R562" i="149"/>
  <c r="S562" i="149"/>
  <c r="T562" i="149"/>
  <c r="U562" i="149"/>
  <c r="X562" i="149"/>
  <c r="Y562" i="149"/>
  <c r="AA562" i="149"/>
  <c r="AB562" i="149"/>
  <c r="AC562" i="149"/>
  <c r="AD562" i="149"/>
  <c r="R563" i="149"/>
  <c r="S563" i="149"/>
  <c r="T563" i="149"/>
  <c r="U563" i="149"/>
  <c r="X563" i="149"/>
  <c r="Y563" i="149"/>
  <c r="AA563" i="149"/>
  <c r="AB563" i="149"/>
  <c r="AC563" i="149"/>
  <c r="AD563" i="149"/>
  <c r="R564" i="149"/>
  <c r="S564" i="149"/>
  <c r="T564" i="149"/>
  <c r="U564" i="149"/>
  <c r="X564" i="149"/>
  <c r="W564" i="149" s="1"/>
  <c r="Y564" i="149"/>
  <c r="AA564" i="149"/>
  <c r="AB564" i="149"/>
  <c r="AC564" i="149"/>
  <c r="AD564" i="149"/>
  <c r="R565" i="149"/>
  <c r="S565" i="149"/>
  <c r="T565" i="149"/>
  <c r="U565" i="149"/>
  <c r="V565" i="149"/>
  <c r="W565" i="149"/>
  <c r="X565" i="149"/>
  <c r="Y565" i="149"/>
  <c r="AA565" i="149"/>
  <c r="AB565" i="149"/>
  <c r="AC565" i="149"/>
  <c r="AD565" i="149"/>
  <c r="R566" i="149"/>
  <c r="S566" i="149"/>
  <c r="T566" i="149"/>
  <c r="U566" i="149"/>
  <c r="X566" i="149"/>
  <c r="V566" i="149" s="1"/>
  <c r="Y566" i="149"/>
  <c r="AA566" i="149"/>
  <c r="AB566" i="149"/>
  <c r="AC566" i="149"/>
  <c r="AD566" i="149"/>
  <c r="R567" i="149"/>
  <c r="S567" i="149"/>
  <c r="T567" i="149"/>
  <c r="U567" i="149"/>
  <c r="V567" i="149"/>
  <c r="X567" i="149"/>
  <c r="W567" i="149" s="1"/>
  <c r="Y567" i="149"/>
  <c r="AA567" i="149"/>
  <c r="AB567" i="149"/>
  <c r="AC567" i="149"/>
  <c r="AD567" i="149"/>
  <c r="R568" i="149"/>
  <c r="S568" i="149"/>
  <c r="T568" i="149"/>
  <c r="U568" i="149"/>
  <c r="W568" i="149"/>
  <c r="X568" i="149"/>
  <c r="V568" i="149" s="1"/>
  <c r="Y568" i="149"/>
  <c r="AA568" i="149"/>
  <c r="AB568" i="149"/>
  <c r="AC568" i="149"/>
  <c r="AD568" i="149"/>
  <c r="R569" i="149"/>
  <c r="S569" i="149"/>
  <c r="T569" i="149"/>
  <c r="U569" i="149"/>
  <c r="X569" i="149"/>
  <c r="Y569" i="149"/>
  <c r="AA569" i="149"/>
  <c r="AB569" i="149"/>
  <c r="AC569" i="149"/>
  <c r="AD569" i="149"/>
  <c r="R570" i="149"/>
  <c r="S570" i="149"/>
  <c r="T570" i="149"/>
  <c r="U570" i="149"/>
  <c r="X570" i="149"/>
  <c r="Y570" i="149"/>
  <c r="AA570" i="149"/>
  <c r="AB570" i="149"/>
  <c r="AC570" i="149"/>
  <c r="AD570" i="149"/>
  <c r="R571" i="149"/>
  <c r="S571" i="149"/>
  <c r="T571" i="149"/>
  <c r="U571" i="149"/>
  <c r="X571" i="149"/>
  <c r="Y571" i="149"/>
  <c r="AA571" i="149"/>
  <c r="AB571" i="149"/>
  <c r="AC571" i="149"/>
  <c r="AD571" i="149"/>
  <c r="R572" i="149"/>
  <c r="S572" i="149"/>
  <c r="T572" i="149"/>
  <c r="U572" i="149"/>
  <c r="X572" i="149"/>
  <c r="W572" i="149" s="1"/>
  <c r="Y572" i="149"/>
  <c r="AA572" i="149"/>
  <c r="AB572" i="149"/>
  <c r="AC572" i="149"/>
  <c r="AD572" i="149"/>
  <c r="R573" i="149"/>
  <c r="S573" i="149"/>
  <c r="T573" i="149"/>
  <c r="U573" i="149"/>
  <c r="V573" i="149"/>
  <c r="W573" i="149"/>
  <c r="X573" i="149"/>
  <c r="Y573" i="149"/>
  <c r="AA573" i="149"/>
  <c r="AB573" i="149"/>
  <c r="AC573" i="149"/>
  <c r="AD573" i="149"/>
  <c r="R574" i="149"/>
  <c r="S574" i="149"/>
  <c r="T574" i="149"/>
  <c r="U574" i="149"/>
  <c r="X574" i="149"/>
  <c r="V574" i="149" s="1"/>
  <c r="Y574" i="149"/>
  <c r="AA574" i="149"/>
  <c r="AB574" i="149"/>
  <c r="AC574" i="149"/>
  <c r="AD574" i="149"/>
  <c r="R575" i="149"/>
  <c r="S575" i="149"/>
  <c r="T575" i="149"/>
  <c r="U575" i="149"/>
  <c r="V575" i="149"/>
  <c r="X575" i="149"/>
  <c r="W575" i="149" s="1"/>
  <c r="Y575" i="149"/>
  <c r="AA575" i="149"/>
  <c r="AB575" i="149"/>
  <c r="AC575" i="149"/>
  <c r="AD575" i="149"/>
  <c r="R576" i="149"/>
  <c r="S576" i="149"/>
  <c r="T576" i="149"/>
  <c r="U576" i="149"/>
  <c r="W576" i="149"/>
  <c r="X576" i="149"/>
  <c r="V576" i="149" s="1"/>
  <c r="Y576" i="149"/>
  <c r="AA576" i="149"/>
  <c r="AB576" i="149"/>
  <c r="AC576" i="149"/>
  <c r="AD576" i="149"/>
  <c r="R577" i="149"/>
  <c r="S577" i="149"/>
  <c r="T577" i="149"/>
  <c r="U577" i="149"/>
  <c r="X577" i="149"/>
  <c r="W577" i="149" s="1"/>
  <c r="Y577" i="149"/>
  <c r="AA577" i="149"/>
  <c r="AB577" i="149"/>
  <c r="AC577" i="149"/>
  <c r="AD577" i="149"/>
  <c r="R578" i="149"/>
  <c r="S578" i="149"/>
  <c r="T578" i="149"/>
  <c r="U578" i="149"/>
  <c r="V578" i="149"/>
  <c r="W578" i="149"/>
  <c r="X578" i="149"/>
  <c r="Y578" i="149"/>
  <c r="AA578" i="149"/>
  <c r="AB578" i="149"/>
  <c r="AC578" i="149"/>
  <c r="AD578" i="149"/>
  <c r="R579" i="149"/>
  <c r="S579" i="149"/>
  <c r="T579" i="149"/>
  <c r="U579" i="149"/>
  <c r="X579" i="149"/>
  <c r="Y579" i="149"/>
  <c r="AA579" i="149"/>
  <c r="AB579" i="149"/>
  <c r="AC579" i="149"/>
  <c r="AD579" i="149"/>
  <c r="R580" i="149"/>
  <c r="S580" i="149"/>
  <c r="T580" i="149"/>
  <c r="U580" i="149"/>
  <c r="V580" i="149"/>
  <c r="X580" i="149"/>
  <c r="W580" i="149" s="1"/>
  <c r="Y580" i="149"/>
  <c r="AA580" i="149"/>
  <c r="AB580" i="149"/>
  <c r="AC580" i="149"/>
  <c r="AD580" i="149"/>
  <c r="R581" i="149"/>
  <c r="S581" i="149"/>
  <c r="T581" i="149"/>
  <c r="U581" i="149"/>
  <c r="V581" i="149"/>
  <c r="W581" i="149"/>
  <c r="X581" i="149"/>
  <c r="Y581" i="149"/>
  <c r="AA581" i="149"/>
  <c r="AB581" i="149"/>
  <c r="AC581" i="149"/>
  <c r="AD581" i="149"/>
  <c r="R582" i="149"/>
  <c r="S582" i="149"/>
  <c r="T582" i="149"/>
  <c r="U582" i="149"/>
  <c r="X582" i="149"/>
  <c r="V582" i="149" s="1"/>
  <c r="Y582" i="149"/>
  <c r="AA582" i="149"/>
  <c r="AB582" i="149"/>
  <c r="AC582" i="149"/>
  <c r="AD582" i="149"/>
  <c r="R583" i="149"/>
  <c r="S583" i="149"/>
  <c r="T583" i="149"/>
  <c r="U583" i="149"/>
  <c r="X583" i="149"/>
  <c r="Y583" i="149"/>
  <c r="AA583" i="149"/>
  <c r="AB583" i="149"/>
  <c r="AC583" i="149"/>
  <c r="AD583" i="149"/>
  <c r="R584" i="149"/>
  <c r="S584" i="149"/>
  <c r="T584" i="149"/>
  <c r="U584" i="149"/>
  <c r="X584" i="149"/>
  <c r="V584" i="149" s="1"/>
  <c r="Y584" i="149"/>
  <c r="AA584" i="149"/>
  <c r="AB584" i="149"/>
  <c r="AC584" i="149"/>
  <c r="AD584" i="149"/>
  <c r="R585" i="149"/>
  <c r="S585" i="149"/>
  <c r="T585" i="149"/>
  <c r="U585" i="149"/>
  <c r="X585" i="149"/>
  <c r="Y585" i="149"/>
  <c r="AA585" i="149"/>
  <c r="AB585" i="149"/>
  <c r="AC585" i="149"/>
  <c r="AD585" i="149"/>
  <c r="R586" i="149"/>
  <c r="S586" i="149"/>
  <c r="T586" i="149"/>
  <c r="U586" i="149"/>
  <c r="W586" i="149"/>
  <c r="X586" i="149"/>
  <c r="V586" i="149" s="1"/>
  <c r="Y586" i="149"/>
  <c r="AA586" i="149"/>
  <c r="AB586" i="149"/>
  <c r="AC586" i="149"/>
  <c r="AD586" i="149"/>
  <c r="R587" i="149"/>
  <c r="S587" i="149"/>
  <c r="T587" i="149"/>
  <c r="U587" i="149"/>
  <c r="X587" i="149"/>
  <c r="Y587" i="149"/>
  <c r="AA587" i="149"/>
  <c r="AB587" i="149"/>
  <c r="AC587" i="149"/>
  <c r="AD587" i="149"/>
  <c r="R588" i="149"/>
  <c r="S588" i="149"/>
  <c r="T588" i="149"/>
  <c r="U588" i="149"/>
  <c r="V588" i="149"/>
  <c r="X588" i="149"/>
  <c r="W588" i="149" s="1"/>
  <c r="Y588" i="149"/>
  <c r="AA588" i="149"/>
  <c r="AB588" i="149"/>
  <c r="AC588" i="149"/>
  <c r="AD588" i="149"/>
  <c r="R589" i="149"/>
  <c r="S589" i="149"/>
  <c r="T589" i="149"/>
  <c r="U589" i="149"/>
  <c r="V589" i="149"/>
  <c r="W589" i="149"/>
  <c r="X589" i="149"/>
  <c r="Y589" i="149"/>
  <c r="AA589" i="149"/>
  <c r="AB589" i="149"/>
  <c r="AC589" i="149"/>
  <c r="AD589" i="149"/>
  <c r="R590" i="149"/>
  <c r="S590" i="149"/>
  <c r="T590" i="149"/>
  <c r="U590" i="149"/>
  <c r="X590" i="149"/>
  <c r="V590" i="149" s="1"/>
  <c r="Y590" i="149"/>
  <c r="AA590" i="149"/>
  <c r="AB590" i="149"/>
  <c r="AC590" i="149"/>
  <c r="AD590" i="149"/>
  <c r="R591" i="149"/>
  <c r="S591" i="149"/>
  <c r="T591" i="149"/>
  <c r="U591" i="149"/>
  <c r="X591" i="149"/>
  <c r="Y591" i="149"/>
  <c r="AA591" i="149"/>
  <c r="AB591" i="149"/>
  <c r="AC591" i="149"/>
  <c r="AD591" i="149"/>
  <c r="R592" i="149"/>
  <c r="S592" i="149"/>
  <c r="T592" i="149"/>
  <c r="U592" i="149"/>
  <c r="X592" i="149"/>
  <c r="V592" i="149" s="1"/>
  <c r="Y592" i="149"/>
  <c r="AA592" i="149"/>
  <c r="AB592" i="149"/>
  <c r="AC592" i="149"/>
  <c r="AD592" i="149"/>
  <c r="R593" i="149"/>
  <c r="S593" i="149"/>
  <c r="T593" i="149"/>
  <c r="U593" i="149"/>
  <c r="V593" i="149"/>
  <c r="X593" i="149"/>
  <c r="W593" i="149" s="1"/>
  <c r="Y593" i="149"/>
  <c r="AA593" i="149"/>
  <c r="AB593" i="149"/>
  <c r="AC593" i="149"/>
  <c r="AD593" i="149"/>
  <c r="R594" i="149"/>
  <c r="S594" i="149"/>
  <c r="T594" i="149"/>
  <c r="U594" i="149"/>
  <c r="V594" i="149"/>
  <c r="W594" i="149"/>
  <c r="X594" i="149"/>
  <c r="Y594" i="149"/>
  <c r="AA594" i="149"/>
  <c r="AB594" i="149"/>
  <c r="AC594" i="149"/>
  <c r="AD594" i="149"/>
  <c r="R595" i="149"/>
  <c r="S595" i="149"/>
  <c r="T595" i="149"/>
  <c r="U595" i="149"/>
  <c r="X595" i="149"/>
  <c r="Y595" i="149"/>
  <c r="AA595" i="149"/>
  <c r="AB595" i="149"/>
  <c r="AC595" i="149"/>
  <c r="AD595" i="149"/>
  <c r="R596" i="149"/>
  <c r="S596" i="149"/>
  <c r="T596" i="149"/>
  <c r="U596" i="149"/>
  <c r="X596" i="149"/>
  <c r="W596" i="149" s="1"/>
  <c r="Y596" i="149"/>
  <c r="AA596" i="149"/>
  <c r="AB596" i="149"/>
  <c r="AC596" i="149"/>
  <c r="AD596" i="149"/>
  <c r="R597" i="149"/>
  <c r="S597" i="149"/>
  <c r="T597" i="149"/>
  <c r="U597" i="149"/>
  <c r="X597" i="149"/>
  <c r="V597" i="149" s="1"/>
  <c r="Y597" i="149"/>
  <c r="AA597" i="149"/>
  <c r="AB597" i="149"/>
  <c r="AC597" i="149"/>
  <c r="AD597" i="149"/>
  <c r="R598" i="149"/>
  <c r="S598" i="149"/>
  <c r="T598" i="149"/>
  <c r="U598" i="149"/>
  <c r="X598" i="149"/>
  <c r="Y598" i="149"/>
  <c r="AA598" i="149"/>
  <c r="AB598" i="149"/>
  <c r="AC598" i="149"/>
  <c r="AD598" i="149"/>
  <c r="R599" i="149"/>
  <c r="S599" i="149"/>
  <c r="T599" i="149"/>
  <c r="U599" i="149"/>
  <c r="V599" i="149"/>
  <c r="W599" i="149"/>
  <c r="X599" i="149"/>
  <c r="Y599" i="149"/>
  <c r="AA599" i="149"/>
  <c r="AB599" i="149"/>
  <c r="AC599" i="149"/>
  <c r="AD599" i="149"/>
  <c r="R600" i="149"/>
  <c r="S600" i="149"/>
  <c r="T600" i="149"/>
  <c r="U600" i="149"/>
  <c r="W600" i="149"/>
  <c r="X600" i="149"/>
  <c r="V600" i="149" s="1"/>
  <c r="Y600" i="149"/>
  <c r="AA600" i="149"/>
  <c r="AB600" i="149"/>
  <c r="AC600" i="149"/>
  <c r="AD600" i="149"/>
  <c r="R601" i="149"/>
  <c r="S601" i="149"/>
  <c r="T601" i="149"/>
  <c r="U601" i="149"/>
  <c r="X601" i="149"/>
  <c r="W601" i="149" s="1"/>
  <c r="Y601" i="149"/>
  <c r="AA601" i="149"/>
  <c r="AB601" i="149"/>
  <c r="AC601" i="149"/>
  <c r="AD601" i="149"/>
  <c r="R602" i="149"/>
  <c r="S602" i="149"/>
  <c r="T602" i="149"/>
  <c r="U602" i="149"/>
  <c r="X602" i="149"/>
  <c r="V602" i="149" s="1"/>
  <c r="Y602" i="149"/>
  <c r="AA602" i="149"/>
  <c r="AB602" i="149"/>
  <c r="AC602" i="149"/>
  <c r="AD602" i="149"/>
  <c r="R603" i="149"/>
  <c r="S603" i="149"/>
  <c r="T603" i="149"/>
  <c r="U603" i="149"/>
  <c r="X603" i="149"/>
  <c r="Y603" i="149"/>
  <c r="AA603" i="149"/>
  <c r="AB603" i="149"/>
  <c r="AC603" i="149"/>
  <c r="AD603" i="149"/>
  <c r="R604" i="149"/>
  <c r="S604" i="149"/>
  <c r="T604" i="149"/>
  <c r="U604" i="149"/>
  <c r="X604" i="149"/>
  <c r="Y604" i="149"/>
  <c r="AA604" i="149"/>
  <c r="AB604" i="149"/>
  <c r="AC604" i="149"/>
  <c r="AD604" i="149"/>
  <c r="R605" i="149"/>
  <c r="S605" i="149"/>
  <c r="T605" i="149"/>
  <c r="U605" i="149"/>
  <c r="W605" i="149"/>
  <c r="X605" i="149"/>
  <c r="V605" i="149" s="1"/>
  <c r="Y605" i="149"/>
  <c r="AA605" i="149"/>
  <c r="AB605" i="149"/>
  <c r="AC605" i="149"/>
  <c r="AD605" i="149"/>
  <c r="R606" i="149"/>
  <c r="S606" i="149"/>
  <c r="T606" i="149"/>
  <c r="U606" i="149"/>
  <c r="X606" i="149"/>
  <c r="W606" i="149" s="1"/>
  <c r="Y606" i="149"/>
  <c r="AA606" i="149"/>
  <c r="AB606" i="149"/>
  <c r="AC606" i="149"/>
  <c r="AD606" i="149"/>
  <c r="R607" i="149"/>
  <c r="S607" i="149"/>
  <c r="T607" i="149"/>
  <c r="U607" i="149"/>
  <c r="X607" i="149"/>
  <c r="V607" i="149" s="1"/>
  <c r="Y607" i="149"/>
  <c r="AA607" i="149"/>
  <c r="AB607" i="149"/>
  <c r="AC607" i="149"/>
  <c r="AD607" i="149"/>
  <c r="R608" i="149"/>
  <c r="S608" i="149"/>
  <c r="T608" i="149"/>
  <c r="U608" i="149"/>
  <c r="X608" i="149"/>
  <c r="V608" i="149" s="1"/>
  <c r="Y608" i="149"/>
  <c r="AA608" i="149"/>
  <c r="AB608" i="149"/>
  <c r="AC608" i="149"/>
  <c r="AD608" i="149"/>
  <c r="R609" i="149"/>
  <c r="S609" i="149"/>
  <c r="T609" i="149"/>
  <c r="U609" i="149"/>
  <c r="X609" i="149"/>
  <c r="Y609" i="149"/>
  <c r="AA609" i="149"/>
  <c r="AB609" i="149"/>
  <c r="AC609" i="149"/>
  <c r="AD609" i="149"/>
  <c r="R610" i="149"/>
  <c r="S610" i="149"/>
  <c r="T610" i="149"/>
  <c r="U610" i="149"/>
  <c r="W610" i="149"/>
  <c r="X610" i="149"/>
  <c r="V610" i="149" s="1"/>
  <c r="Y610" i="149"/>
  <c r="AA610" i="149"/>
  <c r="AB610" i="149"/>
  <c r="AC610" i="149"/>
  <c r="AD610" i="149"/>
  <c r="R611" i="149"/>
  <c r="S611" i="149"/>
  <c r="T611" i="149"/>
  <c r="U611" i="149"/>
  <c r="X611" i="149"/>
  <c r="V611" i="149" s="1"/>
  <c r="Y611" i="149"/>
  <c r="AA611" i="149"/>
  <c r="AB611" i="149"/>
  <c r="AC611" i="149"/>
  <c r="AD611" i="149"/>
  <c r="R612" i="149"/>
  <c r="S612" i="149"/>
  <c r="T612" i="149"/>
  <c r="U612" i="149"/>
  <c r="X612" i="149"/>
  <c r="W612" i="149" s="1"/>
  <c r="Y612" i="149"/>
  <c r="AA612" i="149"/>
  <c r="AB612" i="149"/>
  <c r="AC612" i="149"/>
  <c r="AD612" i="149"/>
  <c r="R613" i="149"/>
  <c r="S613" i="149"/>
  <c r="T613" i="149"/>
  <c r="U613" i="149"/>
  <c r="X613" i="149"/>
  <c r="V613" i="149" s="1"/>
  <c r="Y613" i="149"/>
  <c r="AA613" i="149"/>
  <c r="AB613" i="149"/>
  <c r="AC613" i="149"/>
  <c r="AD613" i="149"/>
  <c r="R614" i="149"/>
  <c r="S614" i="149"/>
  <c r="T614" i="149"/>
  <c r="U614" i="149"/>
  <c r="X614" i="149"/>
  <c r="Y614" i="149"/>
  <c r="AA614" i="149"/>
  <c r="AB614" i="149"/>
  <c r="AC614" i="149"/>
  <c r="AD614" i="149"/>
  <c r="R615" i="149"/>
  <c r="S615" i="149"/>
  <c r="T615" i="149"/>
  <c r="U615" i="149"/>
  <c r="X615" i="149"/>
  <c r="V615" i="149" s="1"/>
  <c r="Y615" i="149"/>
  <c r="AA615" i="149"/>
  <c r="AB615" i="149"/>
  <c r="AC615" i="149"/>
  <c r="AD615" i="149"/>
  <c r="R616" i="149"/>
  <c r="S616" i="149"/>
  <c r="T616" i="149"/>
  <c r="U616" i="149"/>
  <c r="W616" i="149"/>
  <c r="X616" i="149"/>
  <c r="V616" i="149" s="1"/>
  <c r="Y616" i="149"/>
  <c r="AA616" i="149"/>
  <c r="AB616" i="149"/>
  <c r="AC616" i="149"/>
  <c r="AD616" i="149"/>
  <c r="R617" i="149"/>
  <c r="S617" i="149"/>
  <c r="T617" i="149"/>
  <c r="U617" i="149"/>
  <c r="V617" i="149"/>
  <c r="X617" i="149"/>
  <c r="W617" i="149" s="1"/>
  <c r="Y617" i="149"/>
  <c r="AA617" i="149"/>
  <c r="AB617" i="149"/>
  <c r="AC617" i="149"/>
  <c r="AD617" i="149"/>
  <c r="R618" i="149"/>
  <c r="S618" i="149"/>
  <c r="T618" i="149"/>
  <c r="U618" i="149"/>
  <c r="X618" i="149"/>
  <c r="V618" i="149" s="1"/>
  <c r="Y618" i="149"/>
  <c r="AA618" i="149"/>
  <c r="AB618" i="149"/>
  <c r="AC618" i="149"/>
  <c r="AD618" i="149"/>
  <c r="R619" i="149"/>
  <c r="S619" i="149"/>
  <c r="T619" i="149"/>
  <c r="U619" i="149"/>
  <c r="X619" i="149"/>
  <c r="Y619" i="149"/>
  <c r="AA619" i="149"/>
  <c r="AB619" i="149"/>
  <c r="AC619" i="149"/>
  <c r="AD619" i="149"/>
  <c r="R620" i="149"/>
  <c r="S620" i="149"/>
  <c r="T620" i="149"/>
  <c r="U620" i="149"/>
  <c r="X620" i="149"/>
  <c r="Y620" i="149"/>
  <c r="AA620" i="149"/>
  <c r="AB620" i="149"/>
  <c r="AC620" i="149"/>
  <c r="AD620" i="149"/>
  <c r="R621" i="149"/>
  <c r="S621" i="149"/>
  <c r="T621" i="149"/>
  <c r="U621" i="149"/>
  <c r="V621" i="149"/>
  <c r="W621" i="149"/>
  <c r="X621" i="149"/>
  <c r="Y621" i="149"/>
  <c r="AA621" i="149"/>
  <c r="AB621" i="149"/>
  <c r="AC621" i="149"/>
  <c r="AD621" i="149"/>
  <c r="R622" i="149"/>
  <c r="S622" i="149"/>
  <c r="T622" i="149"/>
  <c r="U622" i="149"/>
  <c r="X622" i="149"/>
  <c r="V622" i="149" s="1"/>
  <c r="Y622" i="149"/>
  <c r="AA622" i="149"/>
  <c r="AB622" i="149"/>
  <c r="AC622" i="149"/>
  <c r="AD622" i="149"/>
  <c r="R623" i="149"/>
  <c r="S623" i="149"/>
  <c r="T623" i="149"/>
  <c r="U623" i="149"/>
  <c r="X623" i="149"/>
  <c r="W623" i="149" s="1"/>
  <c r="Y623" i="149"/>
  <c r="AA623" i="149"/>
  <c r="AB623" i="149"/>
  <c r="AC623" i="149"/>
  <c r="AD623" i="149"/>
  <c r="R624" i="149"/>
  <c r="S624" i="149"/>
  <c r="T624" i="149"/>
  <c r="U624" i="149"/>
  <c r="X624" i="149"/>
  <c r="Y624" i="149"/>
  <c r="AA624" i="149"/>
  <c r="AB624" i="149"/>
  <c r="AC624" i="149"/>
  <c r="AD624" i="149"/>
  <c r="R625" i="149"/>
  <c r="S625" i="149"/>
  <c r="T625" i="149"/>
  <c r="U625" i="149"/>
  <c r="V625" i="149"/>
  <c r="W625" i="149"/>
  <c r="X625" i="149"/>
  <c r="Y625" i="149"/>
  <c r="AA625" i="149"/>
  <c r="AB625" i="149"/>
  <c r="AC625" i="149"/>
  <c r="AD625" i="149"/>
  <c r="R626" i="149"/>
  <c r="S626" i="149"/>
  <c r="T626" i="149"/>
  <c r="U626" i="149"/>
  <c r="X626" i="149"/>
  <c r="Y626" i="149"/>
  <c r="AA626" i="149"/>
  <c r="AB626" i="149"/>
  <c r="AC626" i="149"/>
  <c r="AD626" i="149"/>
  <c r="R627" i="149"/>
  <c r="S627" i="149"/>
  <c r="T627" i="149"/>
  <c r="U627" i="149"/>
  <c r="W627" i="149"/>
  <c r="X627" i="149"/>
  <c r="V627" i="149" s="1"/>
  <c r="Y627" i="149"/>
  <c r="AA627" i="149"/>
  <c r="AB627" i="149"/>
  <c r="AC627" i="149"/>
  <c r="AD627" i="149"/>
  <c r="R628" i="149"/>
  <c r="S628" i="149"/>
  <c r="T628" i="149"/>
  <c r="U628" i="149"/>
  <c r="X628" i="149"/>
  <c r="V628" i="149" s="1"/>
  <c r="Y628" i="149"/>
  <c r="AA628" i="149"/>
  <c r="AB628" i="149"/>
  <c r="AC628" i="149"/>
  <c r="AD628" i="149"/>
  <c r="R629" i="149"/>
  <c r="S629" i="149"/>
  <c r="T629" i="149"/>
  <c r="U629" i="149"/>
  <c r="W629" i="149"/>
  <c r="X629" i="149"/>
  <c r="V629" i="149" s="1"/>
  <c r="Y629" i="149"/>
  <c r="AA629" i="149"/>
  <c r="AB629" i="149"/>
  <c r="AC629" i="149"/>
  <c r="AD629" i="149"/>
  <c r="R630" i="149"/>
  <c r="S630" i="149"/>
  <c r="T630" i="149"/>
  <c r="U630" i="149"/>
  <c r="X630" i="149"/>
  <c r="Y630" i="149"/>
  <c r="AA630" i="149"/>
  <c r="AB630" i="149"/>
  <c r="AC630" i="149"/>
  <c r="AD630" i="149"/>
  <c r="R631" i="149"/>
  <c r="S631" i="149"/>
  <c r="T631" i="149"/>
  <c r="U631" i="149"/>
  <c r="X631" i="149"/>
  <c r="V631" i="149" s="1"/>
  <c r="Y631" i="149"/>
  <c r="AA631" i="149"/>
  <c r="AB631" i="149"/>
  <c r="AC631" i="149"/>
  <c r="AD631" i="149"/>
  <c r="R632" i="149"/>
  <c r="S632" i="149"/>
  <c r="T632" i="149"/>
  <c r="U632" i="149"/>
  <c r="X632" i="149"/>
  <c r="W632" i="149" s="1"/>
  <c r="Y632" i="149"/>
  <c r="AA632" i="149"/>
  <c r="AB632" i="149"/>
  <c r="AC632" i="149"/>
  <c r="AD632" i="149"/>
  <c r="R633" i="149"/>
  <c r="S633" i="149"/>
  <c r="T633" i="149"/>
  <c r="U633" i="149"/>
  <c r="V633" i="149"/>
  <c r="W633" i="149"/>
  <c r="X633" i="149"/>
  <c r="Y633" i="149"/>
  <c r="AA633" i="149"/>
  <c r="AB633" i="149"/>
  <c r="AC633" i="149"/>
  <c r="AD633" i="149"/>
  <c r="R634" i="149"/>
  <c r="S634" i="149"/>
  <c r="T634" i="149"/>
  <c r="U634" i="149"/>
  <c r="X634" i="149"/>
  <c r="Y634" i="149"/>
  <c r="AA634" i="149"/>
  <c r="AB634" i="149"/>
  <c r="AC634" i="149"/>
  <c r="AD634" i="149"/>
  <c r="R635" i="149"/>
  <c r="S635" i="149"/>
  <c r="T635" i="149"/>
  <c r="U635" i="149"/>
  <c r="W635" i="149"/>
  <c r="X635" i="149"/>
  <c r="V635" i="149" s="1"/>
  <c r="Y635" i="149"/>
  <c r="AA635" i="149"/>
  <c r="AB635" i="149"/>
  <c r="AC635" i="149"/>
  <c r="AD635" i="149"/>
  <c r="R636" i="149"/>
  <c r="S636" i="149"/>
  <c r="T636" i="149"/>
  <c r="U636" i="149"/>
  <c r="X636" i="149"/>
  <c r="V636" i="149" s="1"/>
  <c r="Y636" i="149"/>
  <c r="AA636" i="149"/>
  <c r="AB636" i="149"/>
  <c r="AC636" i="149"/>
  <c r="AD636" i="149"/>
  <c r="R637" i="149"/>
  <c r="S637" i="149"/>
  <c r="T637" i="149"/>
  <c r="U637" i="149"/>
  <c r="W637" i="149"/>
  <c r="X637" i="149"/>
  <c r="V637" i="149" s="1"/>
  <c r="Y637" i="149"/>
  <c r="AA637" i="149"/>
  <c r="AB637" i="149"/>
  <c r="AC637" i="149"/>
  <c r="AD637" i="149"/>
  <c r="R638" i="149"/>
  <c r="S638" i="149"/>
  <c r="T638" i="149"/>
  <c r="U638" i="149"/>
  <c r="X638" i="149"/>
  <c r="Y638" i="149"/>
  <c r="AA638" i="149"/>
  <c r="AB638" i="149"/>
  <c r="AC638" i="149"/>
  <c r="AD638" i="149"/>
  <c r="R639" i="149"/>
  <c r="S639" i="149"/>
  <c r="T639" i="149"/>
  <c r="U639" i="149"/>
  <c r="X639" i="149"/>
  <c r="V639" i="149" s="1"/>
  <c r="Y639" i="149"/>
  <c r="AA639" i="149"/>
  <c r="AB639" i="149"/>
  <c r="AC639" i="149"/>
  <c r="AD639" i="149"/>
  <c r="R640" i="149"/>
  <c r="S640" i="149"/>
  <c r="T640" i="149"/>
  <c r="U640" i="149"/>
  <c r="V640" i="149"/>
  <c r="X640" i="149"/>
  <c r="W640" i="149" s="1"/>
  <c r="Y640" i="149"/>
  <c r="AA640" i="149"/>
  <c r="AB640" i="149"/>
  <c r="AC640" i="149"/>
  <c r="AD640" i="149"/>
  <c r="R641" i="149"/>
  <c r="S641" i="149"/>
  <c r="T641" i="149"/>
  <c r="U641" i="149"/>
  <c r="V641" i="149"/>
  <c r="W641" i="149"/>
  <c r="X641" i="149"/>
  <c r="Y641" i="149"/>
  <c r="AA641" i="149"/>
  <c r="AB641" i="149"/>
  <c r="AC641" i="149"/>
  <c r="AD641" i="149"/>
  <c r="R642" i="149"/>
  <c r="S642" i="149"/>
  <c r="T642" i="149"/>
  <c r="U642" i="149"/>
  <c r="X642" i="149"/>
  <c r="Y642" i="149"/>
  <c r="AA642" i="149"/>
  <c r="AB642" i="149"/>
  <c r="AC642" i="149"/>
  <c r="AD642" i="149"/>
  <c r="R643" i="149"/>
  <c r="S643" i="149"/>
  <c r="T643" i="149"/>
  <c r="U643" i="149"/>
  <c r="X643" i="149"/>
  <c r="V643" i="149" s="1"/>
  <c r="Y643" i="149"/>
  <c r="AA643" i="149"/>
  <c r="AB643" i="149"/>
  <c r="AC643" i="149"/>
  <c r="AD643" i="149"/>
  <c r="R644" i="149"/>
  <c r="S644" i="149"/>
  <c r="T644" i="149"/>
  <c r="U644" i="149"/>
  <c r="X644" i="149"/>
  <c r="V644" i="149" s="1"/>
  <c r="Y644" i="149"/>
  <c r="AA644" i="149"/>
  <c r="AB644" i="149"/>
  <c r="AC644" i="149"/>
  <c r="AD644" i="149"/>
  <c r="R645" i="149"/>
  <c r="S645" i="149"/>
  <c r="T645" i="149"/>
  <c r="U645" i="149"/>
  <c r="X645" i="149"/>
  <c r="V645" i="149" s="1"/>
  <c r="Y645" i="149"/>
  <c r="AA645" i="149"/>
  <c r="AB645" i="149"/>
  <c r="AC645" i="149"/>
  <c r="AD645" i="149"/>
  <c r="R646" i="149"/>
  <c r="S646" i="149"/>
  <c r="T646" i="149"/>
  <c r="U646" i="149"/>
  <c r="V646" i="149"/>
  <c r="W646" i="149"/>
  <c r="X646" i="149"/>
  <c r="Y646" i="149"/>
  <c r="AA646" i="149"/>
  <c r="AB646" i="149"/>
  <c r="AC646" i="149"/>
  <c r="AD646" i="149"/>
  <c r="R647" i="149"/>
  <c r="S647" i="149"/>
  <c r="T647" i="149"/>
  <c r="U647" i="149"/>
  <c r="W647" i="149"/>
  <c r="X647" i="149"/>
  <c r="V647" i="149" s="1"/>
  <c r="Y647" i="149"/>
  <c r="AA647" i="149"/>
  <c r="AB647" i="149"/>
  <c r="AC647" i="149"/>
  <c r="AD647" i="149"/>
  <c r="R648" i="149"/>
  <c r="S648" i="149"/>
  <c r="T648" i="149"/>
  <c r="U648" i="149"/>
  <c r="X648" i="149"/>
  <c r="W648" i="149" s="1"/>
  <c r="Y648" i="149"/>
  <c r="AA648" i="149"/>
  <c r="AB648" i="149"/>
  <c r="AC648" i="149"/>
  <c r="AD648" i="149"/>
  <c r="R649" i="149"/>
  <c r="S649" i="149"/>
  <c r="T649" i="149"/>
  <c r="U649" i="149"/>
  <c r="V649" i="149"/>
  <c r="W649" i="149"/>
  <c r="X649" i="149"/>
  <c r="Y649" i="149"/>
  <c r="AA649" i="149"/>
  <c r="AB649" i="149"/>
  <c r="AC649" i="149"/>
  <c r="AD649" i="149"/>
  <c r="R650" i="149"/>
  <c r="S650" i="149"/>
  <c r="T650" i="149"/>
  <c r="U650" i="149"/>
  <c r="X650" i="149"/>
  <c r="Y650" i="149"/>
  <c r="AA650" i="149"/>
  <c r="AB650" i="149"/>
  <c r="AC650" i="149"/>
  <c r="AD650" i="149"/>
  <c r="R651" i="149"/>
  <c r="S651" i="149"/>
  <c r="T651" i="149"/>
  <c r="U651" i="149"/>
  <c r="X651" i="149"/>
  <c r="V651" i="149" s="1"/>
  <c r="Y651" i="149"/>
  <c r="AA651" i="149"/>
  <c r="AB651" i="149"/>
  <c r="AC651" i="149"/>
  <c r="AD651" i="149"/>
  <c r="R652" i="149"/>
  <c r="S652" i="149"/>
  <c r="T652" i="149"/>
  <c r="U652" i="149"/>
  <c r="X652" i="149"/>
  <c r="V652" i="149" s="1"/>
  <c r="Y652" i="149"/>
  <c r="AA652" i="149"/>
  <c r="AB652" i="149"/>
  <c r="AC652" i="149"/>
  <c r="AD652" i="149"/>
  <c r="R653" i="149"/>
  <c r="S653" i="149"/>
  <c r="T653" i="149"/>
  <c r="U653" i="149"/>
  <c r="X653" i="149"/>
  <c r="V653" i="149" s="1"/>
  <c r="Y653" i="149"/>
  <c r="AA653" i="149"/>
  <c r="AB653" i="149"/>
  <c r="AC653" i="149"/>
  <c r="AD653" i="149"/>
  <c r="R654" i="149"/>
  <c r="S654" i="149"/>
  <c r="T654" i="149"/>
  <c r="U654" i="149"/>
  <c r="V654" i="149"/>
  <c r="W654" i="149"/>
  <c r="X654" i="149"/>
  <c r="Y654" i="149"/>
  <c r="AA654" i="149"/>
  <c r="AB654" i="149"/>
  <c r="AC654" i="149"/>
  <c r="AD654" i="149"/>
  <c r="R655" i="149"/>
  <c r="S655" i="149"/>
  <c r="T655" i="149"/>
  <c r="U655" i="149"/>
  <c r="W655" i="149"/>
  <c r="X655" i="149"/>
  <c r="V655" i="149" s="1"/>
  <c r="Y655" i="149"/>
  <c r="AA655" i="149"/>
  <c r="AB655" i="149"/>
  <c r="AC655" i="149"/>
  <c r="AD655" i="149"/>
  <c r="R656" i="149"/>
  <c r="S656" i="149"/>
  <c r="T656" i="149"/>
  <c r="U656" i="149"/>
  <c r="X656" i="149"/>
  <c r="Y656" i="149"/>
  <c r="AA656" i="149"/>
  <c r="AB656" i="149"/>
  <c r="AC656" i="149"/>
  <c r="AD656" i="149"/>
  <c r="R657" i="149"/>
  <c r="S657" i="149"/>
  <c r="T657" i="149"/>
  <c r="U657" i="149"/>
  <c r="V657" i="149"/>
  <c r="W657" i="149"/>
  <c r="X657" i="149"/>
  <c r="Y657" i="149"/>
  <c r="AA657" i="149"/>
  <c r="AB657" i="149"/>
  <c r="AC657" i="149"/>
  <c r="AD657" i="149"/>
  <c r="R658" i="149"/>
  <c r="S658" i="149"/>
  <c r="T658" i="149"/>
  <c r="U658" i="149"/>
  <c r="X658" i="149"/>
  <c r="Y658" i="149"/>
  <c r="AA658" i="149"/>
  <c r="AB658" i="149"/>
  <c r="AC658" i="149"/>
  <c r="AD658" i="149"/>
  <c r="R659" i="149"/>
  <c r="S659" i="149"/>
  <c r="T659" i="149"/>
  <c r="U659" i="149"/>
  <c r="X659" i="149"/>
  <c r="V659" i="149" s="1"/>
  <c r="Y659" i="149"/>
  <c r="AA659" i="149"/>
  <c r="AB659" i="149"/>
  <c r="AC659" i="149"/>
  <c r="AD659" i="149"/>
  <c r="R660" i="149"/>
  <c r="S660" i="149"/>
  <c r="T660" i="149"/>
  <c r="U660" i="149"/>
  <c r="X660" i="149"/>
  <c r="V660" i="149" s="1"/>
  <c r="Y660" i="149"/>
  <c r="AA660" i="149"/>
  <c r="AB660" i="149"/>
  <c r="AC660" i="149"/>
  <c r="AD660" i="149"/>
  <c r="R661" i="149"/>
  <c r="S661" i="149"/>
  <c r="T661" i="149"/>
  <c r="U661" i="149"/>
  <c r="X661" i="149"/>
  <c r="V661" i="149" s="1"/>
  <c r="Y661" i="149"/>
  <c r="AA661" i="149"/>
  <c r="AB661" i="149"/>
  <c r="AC661" i="149"/>
  <c r="AD661" i="149"/>
  <c r="R662" i="149"/>
  <c r="S662" i="149"/>
  <c r="T662" i="149"/>
  <c r="U662" i="149"/>
  <c r="W662" i="149"/>
  <c r="X662" i="149"/>
  <c r="V662" i="149" s="1"/>
  <c r="Y662" i="149"/>
  <c r="AA662" i="149"/>
  <c r="AB662" i="149"/>
  <c r="AC662" i="149"/>
  <c r="AD662" i="149"/>
  <c r="R663" i="149"/>
  <c r="S663" i="149"/>
  <c r="T663" i="149"/>
  <c r="U663" i="149"/>
  <c r="W663" i="149"/>
  <c r="X663" i="149"/>
  <c r="V663" i="149" s="1"/>
  <c r="Y663" i="149"/>
  <c r="AA663" i="149"/>
  <c r="AB663" i="149"/>
  <c r="AC663" i="149"/>
  <c r="AD663" i="149"/>
  <c r="R664" i="149"/>
  <c r="S664" i="149"/>
  <c r="T664" i="149"/>
  <c r="U664" i="149"/>
  <c r="X664" i="149"/>
  <c r="W664" i="149" s="1"/>
  <c r="Y664" i="149"/>
  <c r="AA664" i="149"/>
  <c r="AB664" i="149"/>
  <c r="AC664" i="149"/>
  <c r="AD664" i="149"/>
  <c r="R665" i="149"/>
  <c r="S665" i="149"/>
  <c r="T665" i="149"/>
  <c r="U665" i="149"/>
  <c r="V665" i="149"/>
  <c r="W665" i="149"/>
  <c r="X665" i="149"/>
  <c r="Y665" i="149"/>
  <c r="AA665" i="149"/>
  <c r="AB665" i="149"/>
  <c r="AC665" i="149"/>
  <c r="AD665" i="149"/>
  <c r="R666" i="149"/>
  <c r="S666" i="149"/>
  <c r="T666" i="149"/>
  <c r="U666" i="149"/>
  <c r="X666" i="149"/>
  <c r="Y666" i="149"/>
  <c r="AA666" i="149"/>
  <c r="AB666" i="149"/>
  <c r="AC666" i="149"/>
  <c r="AD666" i="149"/>
  <c r="R667" i="149"/>
  <c r="S667" i="149"/>
  <c r="T667" i="149"/>
  <c r="U667" i="149"/>
  <c r="X667" i="149"/>
  <c r="V667" i="149" s="1"/>
  <c r="Y667" i="149"/>
  <c r="AA667" i="149"/>
  <c r="AB667" i="149"/>
  <c r="AC667" i="149"/>
  <c r="AD667" i="149"/>
  <c r="R668" i="149"/>
  <c r="S668" i="149"/>
  <c r="T668" i="149"/>
  <c r="U668" i="149"/>
  <c r="X668" i="149"/>
  <c r="V668" i="149" s="1"/>
  <c r="Y668" i="149"/>
  <c r="AA668" i="149"/>
  <c r="AB668" i="149"/>
  <c r="AC668" i="149"/>
  <c r="AD668" i="149"/>
  <c r="R669" i="149"/>
  <c r="S669" i="149"/>
  <c r="T669" i="149"/>
  <c r="U669" i="149"/>
  <c r="X669" i="149"/>
  <c r="V669" i="149" s="1"/>
  <c r="Y669" i="149"/>
  <c r="AA669" i="149"/>
  <c r="AB669" i="149"/>
  <c r="AC669" i="149"/>
  <c r="AD669" i="149"/>
  <c r="R670" i="149"/>
  <c r="S670" i="149"/>
  <c r="T670" i="149"/>
  <c r="U670" i="149"/>
  <c r="W670" i="149"/>
  <c r="X670" i="149"/>
  <c r="V670" i="149" s="1"/>
  <c r="Y670" i="149"/>
  <c r="AA670" i="149"/>
  <c r="AB670" i="149"/>
  <c r="AC670" i="149"/>
  <c r="AD670" i="149"/>
  <c r="R671" i="149"/>
  <c r="S671" i="149"/>
  <c r="T671" i="149"/>
  <c r="U671" i="149"/>
  <c r="X671" i="149"/>
  <c r="V671" i="149" s="1"/>
  <c r="Y671" i="149"/>
  <c r="AA671" i="149"/>
  <c r="AB671" i="149"/>
  <c r="AC671" i="149"/>
  <c r="AD671" i="149"/>
  <c r="R672" i="149"/>
  <c r="S672" i="149"/>
  <c r="T672" i="149"/>
  <c r="U672" i="149"/>
  <c r="X672" i="149"/>
  <c r="W672" i="149" s="1"/>
  <c r="Y672" i="149"/>
  <c r="AA672" i="149"/>
  <c r="AB672" i="149"/>
  <c r="AC672" i="149"/>
  <c r="AD672" i="149"/>
  <c r="R673" i="149"/>
  <c r="S673" i="149"/>
  <c r="T673" i="149"/>
  <c r="U673" i="149"/>
  <c r="V673" i="149"/>
  <c r="X673" i="149"/>
  <c r="W673" i="149" s="1"/>
  <c r="Y673" i="149"/>
  <c r="AA673" i="149"/>
  <c r="AB673" i="149"/>
  <c r="AC673" i="149"/>
  <c r="AD673" i="149"/>
  <c r="R674" i="149"/>
  <c r="S674" i="149"/>
  <c r="T674" i="149"/>
  <c r="U674" i="149"/>
  <c r="X674" i="149"/>
  <c r="Y674" i="149"/>
  <c r="AA674" i="149"/>
  <c r="AB674" i="149"/>
  <c r="AC674" i="149"/>
  <c r="AD674" i="149"/>
  <c r="R675" i="149"/>
  <c r="S675" i="149"/>
  <c r="T675" i="149"/>
  <c r="U675" i="149"/>
  <c r="X675" i="149"/>
  <c r="Y675" i="149"/>
  <c r="AA675" i="149"/>
  <c r="AB675" i="149"/>
  <c r="AC675" i="149"/>
  <c r="AD675" i="149"/>
  <c r="R676" i="149"/>
  <c r="S676" i="149"/>
  <c r="T676" i="149"/>
  <c r="U676" i="149"/>
  <c r="X676" i="149"/>
  <c r="V676" i="149" s="1"/>
  <c r="Y676" i="149"/>
  <c r="AA676" i="149"/>
  <c r="AB676" i="149"/>
  <c r="AC676" i="149"/>
  <c r="AD676" i="149"/>
  <c r="R677" i="149"/>
  <c r="S677" i="149"/>
  <c r="T677" i="149"/>
  <c r="U677" i="149"/>
  <c r="V677" i="149"/>
  <c r="W677" i="149"/>
  <c r="X677" i="149"/>
  <c r="Y677" i="149"/>
  <c r="AA677" i="149"/>
  <c r="AB677" i="149"/>
  <c r="AC677" i="149"/>
  <c r="AD677" i="149"/>
  <c r="R678" i="149"/>
  <c r="S678" i="149"/>
  <c r="T678" i="149"/>
  <c r="U678" i="149"/>
  <c r="V678" i="149"/>
  <c r="W678" i="149"/>
  <c r="X678" i="149"/>
  <c r="Y678" i="149"/>
  <c r="AA678" i="149"/>
  <c r="AB678" i="149"/>
  <c r="AC678" i="149"/>
  <c r="AD678" i="149"/>
  <c r="R679" i="149"/>
  <c r="S679" i="149"/>
  <c r="T679" i="149"/>
  <c r="U679" i="149"/>
  <c r="X679" i="149"/>
  <c r="V679" i="149" s="1"/>
  <c r="Y679" i="149"/>
  <c r="AA679" i="149"/>
  <c r="AB679" i="149"/>
  <c r="AC679" i="149"/>
  <c r="AD679" i="149"/>
  <c r="R680" i="149"/>
  <c r="S680" i="149"/>
  <c r="T680" i="149"/>
  <c r="U680" i="149"/>
  <c r="X680" i="149"/>
  <c r="W680" i="149" s="1"/>
  <c r="Y680" i="149"/>
  <c r="AA680" i="149"/>
  <c r="AB680" i="149"/>
  <c r="AC680" i="149"/>
  <c r="AD680" i="149"/>
  <c r="R681" i="149"/>
  <c r="S681" i="149"/>
  <c r="T681" i="149"/>
  <c r="U681" i="149"/>
  <c r="V681" i="149"/>
  <c r="W681" i="149"/>
  <c r="X681" i="149"/>
  <c r="Y681" i="149"/>
  <c r="AA681" i="149"/>
  <c r="AB681" i="149"/>
  <c r="AC681" i="149"/>
  <c r="AD681" i="149"/>
  <c r="R682" i="149"/>
  <c r="S682" i="149"/>
  <c r="T682" i="149"/>
  <c r="U682" i="149"/>
  <c r="X682" i="149"/>
  <c r="Y682" i="149"/>
  <c r="AA682" i="149"/>
  <c r="AB682" i="149"/>
  <c r="AC682" i="149"/>
  <c r="AD682" i="149"/>
  <c r="R683" i="149"/>
  <c r="S683" i="149"/>
  <c r="T683" i="149"/>
  <c r="U683" i="149"/>
  <c r="X683" i="149"/>
  <c r="Y683" i="149"/>
  <c r="AA683" i="149"/>
  <c r="AB683" i="149"/>
  <c r="AC683" i="149"/>
  <c r="AD683" i="149"/>
  <c r="R684" i="149"/>
  <c r="S684" i="149"/>
  <c r="T684" i="149"/>
  <c r="U684" i="149"/>
  <c r="X684" i="149"/>
  <c r="V684" i="149" s="1"/>
  <c r="Y684" i="149"/>
  <c r="AA684" i="149"/>
  <c r="AB684" i="149"/>
  <c r="AC684" i="149"/>
  <c r="AD684" i="149"/>
  <c r="R685" i="149"/>
  <c r="S685" i="149"/>
  <c r="T685" i="149"/>
  <c r="U685" i="149"/>
  <c r="V685" i="149"/>
  <c r="W685" i="149"/>
  <c r="X685" i="149"/>
  <c r="Y685" i="149"/>
  <c r="AA685" i="149"/>
  <c r="AB685" i="149"/>
  <c r="AC685" i="149"/>
  <c r="AD685" i="149"/>
  <c r="R686" i="149"/>
  <c r="S686" i="149"/>
  <c r="T686" i="149"/>
  <c r="U686" i="149"/>
  <c r="V686" i="149"/>
  <c r="X686" i="149"/>
  <c r="W686" i="149" s="1"/>
  <c r="Y686" i="149"/>
  <c r="AA686" i="149"/>
  <c r="AB686" i="149"/>
  <c r="AC686" i="149"/>
  <c r="AD686" i="149"/>
  <c r="R687" i="149"/>
  <c r="S687" i="149"/>
  <c r="T687" i="149"/>
  <c r="U687" i="149"/>
  <c r="X687" i="149"/>
  <c r="V687" i="149" s="1"/>
  <c r="Y687" i="149"/>
  <c r="AA687" i="149"/>
  <c r="AB687" i="149"/>
  <c r="AC687" i="149"/>
  <c r="AD687" i="149"/>
  <c r="R688" i="149"/>
  <c r="S688" i="149"/>
  <c r="T688" i="149"/>
  <c r="U688" i="149"/>
  <c r="X688" i="149"/>
  <c r="Y688" i="149"/>
  <c r="AA688" i="149"/>
  <c r="AB688" i="149"/>
  <c r="AC688" i="149"/>
  <c r="AD688" i="149"/>
  <c r="R689" i="149"/>
  <c r="S689" i="149"/>
  <c r="T689" i="149"/>
  <c r="U689" i="149"/>
  <c r="W689" i="149"/>
  <c r="X689" i="149"/>
  <c r="V689" i="149" s="1"/>
  <c r="Y689" i="149"/>
  <c r="AA689" i="149"/>
  <c r="AB689" i="149"/>
  <c r="AC689" i="149"/>
  <c r="AD689" i="149"/>
  <c r="R690" i="149"/>
  <c r="S690" i="149"/>
  <c r="T690" i="149"/>
  <c r="U690" i="149"/>
  <c r="X690" i="149"/>
  <c r="Y690" i="149"/>
  <c r="AA690" i="149"/>
  <c r="AB690" i="149"/>
  <c r="AC690" i="149"/>
  <c r="AD690" i="149"/>
  <c r="R691" i="149"/>
  <c r="S691" i="149"/>
  <c r="T691" i="149"/>
  <c r="U691" i="149"/>
  <c r="X691" i="149"/>
  <c r="Y691" i="149"/>
  <c r="AA691" i="149"/>
  <c r="AB691" i="149"/>
  <c r="AC691" i="149"/>
  <c r="AD691" i="149"/>
  <c r="R692" i="149"/>
  <c r="S692" i="149"/>
  <c r="T692" i="149"/>
  <c r="U692" i="149"/>
  <c r="X692" i="149"/>
  <c r="V692" i="149" s="1"/>
  <c r="Y692" i="149"/>
  <c r="AA692" i="149"/>
  <c r="AB692" i="149"/>
  <c r="AC692" i="149"/>
  <c r="AD692" i="149"/>
  <c r="R693" i="149"/>
  <c r="S693" i="149"/>
  <c r="T693" i="149"/>
  <c r="U693" i="149"/>
  <c r="W693" i="149"/>
  <c r="X693" i="149"/>
  <c r="V693" i="149" s="1"/>
  <c r="Y693" i="149"/>
  <c r="AA693" i="149"/>
  <c r="AB693" i="149"/>
  <c r="AC693" i="149"/>
  <c r="AD693" i="149"/>
  <c r="R694" i="149"/>
  <c r="S694" i="149"/>
  <c r="T694" i="149"/>
  <c r="U694" i="149"/>
  <c r="V694" i="149"/>
  <c r="X694" i="149"/>
  <c r="W694" i="149" s="1"/>
  <c r="Y694" i="149"/>
  <c r="AA694" i="149"/>
  <c r="AB694" i="149"/>
  <c r="AC694" i="149"/>
  <c r="AD694" i="149"/>
  <c r="R695" i="149"/>
  <c r="S695" i="149"/>
  <c r="T695" i="149"/>
  <c r="U695" i="149"/>
  <c r="X695" i="149"/>
  <c r="V695" i="149" s="1"/>
  <c r="Y695" i="149"/>
  <c r="AA695" i="149"/>
  <c r="AB695" i="149"/>
  <c r="AC695" i="149"/>
  <c r="AD695" i="149"/>
  <c r="R696" i="149"/>
  <c r="S696" i="149"/>
  <c r="T696" i="149"/>
  <c r="U696" i="149"/>
  <c r="X696" i="149"/>
  <c r="W696" i="149" s="1"/>
  <c r="Y696" i="149"/>
  <c r="AA696" i="149"/>
  <c r="AB696" i="149"/>
  <c r="AC696" i="149"/>
  <c r="AD696" i="149"/>
  <c r="R697" i="149"/>
  <c r="S697" i="149"/>
  <c r="T697" i="149"/>
  <c r="U697" i="149"/>
  <c r="W697" i="149"/>
  <c r="X697" i="149"/>
  <c r="V697" i="149" s="1"/>
  <c r="Y697" i="149"/>
  <c r="AA697" i="149"/>
  <c r="AB697" i="149"/>
  <c r="AC697" i="149"/>
  <c r="AD697" i="149"/>
  <c r="R698" i="149"/>
  <c r="S698" i="149"/>
  <c r="T698" i="149"/>
  <c r="U698" i="149"/>
  <c r="X698" i="149"/>
  <c r="Y698" i="149"/>
  <c r="AA698" i="149"/>
  <c r="AB698" i="149"/>
  <c r="AC698" i="149"/>
  <c r="AD698" i="149"/>
  <c r="R699" i="149"/>
  <c r="S699" i="149"/>
  <c r="T699" i="149"/>
  <c r="U699" i="149"/>
  <c r="X699" i="149"/>
  <c r="Y699" i="149"/>
  <c r="AA699" i="149"/>
  <c r="AB699" i="149"/>
  <c r="AC699" i="149"/>
  <c r="AD699" i="149"/>
  <c r="R700" i="149"/>
  <c r="S700" i="149"/>
  <c r="T700" i="149"/>
  <c r="U700" i="149"/>
  <c r="X700" i="149"/>
  <c r="V700" i="149" s="1"/>
  <c r="Y700" i="149"/>
  <c r="AA700" i="149"/>
  <c r="AB700" i="149"/>
  <c r="AC700" i="149"/>
  <c r="AD700" i="149"/>
  <c r="R701" i="149"/>
  <c r="S701" i="149"/>
  <c r="T701" i="149"/>
  <c r="U701" i="149"/>
  <c r="W701" i="149"/>
  <c r="X701" i="149"/>
  <c r="V701" i="149" s="1"/>
  <c r="Y701" i="149"/>
  <c r="AA701" i="149"/>
  <c r="AB701" i="149"/>
  <c r="AC701" i="149"/>
  <c r="AD701" i="149"/>
  <c r="R702" i="149"/>
  <c r="S702" i="149"/>
  <c r="T702" i="149"/>
  <c r="U702" i="149"/>
  <c r="V702" i="149"/>
  <c r="X702" i="149"/>
  <c r="W702" i="149" s="1"/>
  <c r="Y702" i="149"/>
  <c r="AA702" i="149"/>
  <c r="AB702" i="149"/>
  <c r="AC702" i="149"/>
  <c r="AD702" i="149"/>
  <c r="R703" i="149"/>
  <c r="S703" i="149"/>
  <c r="T703" i="149"/>
  <c r="U703" i="149"/>
  <c r="X703" i="149"/>
  <c r="V703" i="149" s="1"/>
  <c r="Y703" i="149"/>
  <c r="AA703" i="149"/>
  <c r="AB703" i="149"/>
  <c r="AC703" i="149"/>
  <c r="AD703" i="149"/>
  <c r="R704" i="149"/>
  <c r="S704" i="149"/>
  <c r="T704" i="149"/>
  <c r="U704" i="149"/>
  <c r="X704" i="149"/>
  <c r="Y704" i="149"/>
  <c r="AA704" i="149"/>
  <c r="AB704" i="149"/>
  <c r="AC704" i="149"/>
  <c r="AD704" i="149"/>
  <c r="R705" i="149"/>
  <c r="S705" i="149"/>
  <c r="T705" i="149"/>
  <c r="U705" i="149"/>
  <c r="V705" i="149"/>
  <c r="W705" i="149"/>
  <c r="X705" i="149"/>
  <c r="Y705" i="149"/>
  <c r="AA705" i="149"/>
  <c r="AB705" i="149"/>
  <c r="AC705" i="149"/>
  <c r="AD705" i="149"/>
  <c r="R706" i="149"/>
  <c r="S706" i="149"/>
  <c r="T706" i="149"/>
  <c r="U706" i="149"/>
  <c r="X706" i="149"/>
  <c r="Y706" i="149"/>
  <c r="AA706" i="149"/>
  <c r="AB706" i="149"/>
  <c r="AC706" i="149"/>
  <c r="AD706" i="149"/>
  <c r="R707" i="149"/>
  <c r="S707" i="149"/>
  <c r="T707" i="149"/>
  <c r="U707" i="149"/>
  <c r="W707" i="149"/>
  <c r="X707" i="149"/>
  <c r="V707" i="149" s="1"/>
  <c r="Y707" i="149"/>
  <c r="AA707" i="149"/>
  <c r="AB707" i="149"/>
  <c r="AC707" i="149"/>
  <c r="AD707" i="149"/>
  <c r="R708" i="149"/>
  <c r="S708" i="149"/>
  <c r="T708" i="149"/>
  <c r="U708" i="149"/>
  <c r="X708" i="149"/>
  <c r="V708" i="149" s="1"/>
  <c r="Y708" i="149"/>
  <c r="AA708" i="149"/>
  <c r="AB708" i="149"/>
  <c r="AC708" i="149"/>
  <c r="AD708" i="149"/>
  <c r="R709" i="149"/>
  <c r="S709" i="149"/>
  <c r="T709" i="149"/>
  <c r="U709" i="149"/>
  <c r="V709" i="149"/>
  <c r="X709" i="149"/>
  <c r="W709" i="149" s="1"/>
  <c r="Y709" i="149"/>
  <c r="AA709" i="149"/>
  <c r="AB709" i="149"/>
  <c r="AC709" i="149"/>
  <c r="AD709" i="149"/>
  <c r="R710" i="149"/>
  <c r="S710" i="149"/>
  <c r="T710" i="149"/>
  <c r="U710" i="149"/>
  <c r="W710" i="149"/>
  <c r="X710" i="149"/>
  <c r="V710" i="149" s="1"/>
  <c r="Y710" i="149"/>
  <c r="AA710" i="149"/>
  <c r="AB710" i="149"/>
  <c r="AC710" i="149"/>
  <c r="AD710" i="149"/>
  <c r="R711" i="149"/>
  <c r="S711" i="149"/>
  <c r="T711" i="149"/>
  <c r="U711" i="149"/>
  <c r="W711" i="149"/>
  <c r="X711" i="149"/>
  <c r="V711" i="149" s="1"/>
  <c r="Y711" i="149"/>
  <c r="AA711" i="149"/>
  <c r="AB711" i="149"/>
  <c r="AC711" i="149"/>
  <c r="AD711" i="149"/>
  <c r="R712" i="149"/>
  <c r="S712" i="149"/>
  <c r="T712" i="149"/>
  <c r="U712" i="149"/>
  <c r="X712" i="149"/>
  <c r="W712" i="149" s="1"/>
  <c r="Y712" i="149"/>
  <c r="AA712" i="149"/>
  <c r="AB712" i="149"/>
  <c r="AC712" i="149"/>
  <c r="AD712" i="149"/>
  <c r="R713" i="149"/>
  <c r="S713" i="149"/>
  <c r="T713" i="149"/>
  <c r="U713" i="149"/>
  <c r="V713" i="149"/>
  <c r="W713" i="149"/>
  <c r="X713" i="149"/>
  <c r="Y713" i="149"/>
  <c r="AA713" i="149"/>
  <c r="AB713" i="149"/>
  <c r="AC713" i="149"/>
  <c r="AD713" i="149"/>
  <c r="R714" i="149"/>
  <c r="S714" i="149"/>
  <c r="T714" i="149"/>
  <c r="U714" i="149"/>
  <c r="X714" i="149"/>
  <c r="Y714" i="149"/>
  <c r="AA714" i="149"/>
  <c r="AB714" i="149"/>
  <c r="AC714" i="149"/>
  <c r="AD714" i="149"/>
  <c r="R715" i="149"/>
  <c r="S715" i="149"/>
  <c r="T715" i="149"/>
  <c r="U715" i="149"/>
  <c r="W715" i="149"/>
  <c r="X715" i="149"/>
  <c r="V715" i="149" s="1"/>
  <c r="Y715" i="149"/>
  <c r="AA715" i="149"/>
  <c r="AB715" i="149"/>
  <c r="AC715" i="149"/>
  <c r="AD715" i="149"/>
  <c r="R716" i="149"/>
  <c r="S716" i="149"/>
  <c r="T716" i="149"/>
  <c r="U716" i="149"/>
  <c r="X716" i="149"/>
  <c r="V716" i="149" s="1"/>
  <c r="Y716" i="149"/>
  <c r="AA716" i="149"/>
  <c r="AB716" i="149"/>
  <c r="AC716" i="149"/>
  <c r="AD716" i="149"/>
  <c r="R717" i="149"/>
  <c r="S717" i="149"/>
  <c r="T717" i="149"/>
  <c r="U717" i="149"/>
  <c r="V717" i="149"/>
  <c r="X717" i="149"/>
  <c r="W717" i="149" s="1"/>
  <c r="Y717" i="149"/>
  <c r="AA717" i="149"/>
  <c r="AB717" i="149"/>
  <c r="AC717" i="149"/>
  <c r="AD717" i="149"/>
  <c r="R718" i="149"/>
  <c r="S718" i="149"/>
  <c r="T718" i="149"/>
  <c r="U718" i="149"/>
  <c r="X718" i="149"/>
  <c r="V718" i="149" s="1"/>
  <c r="Y718" i="149"/>
  <c r="AA718" i="149"/>
  <c r="AB718" i="149"/>
  <c r="AC718" i="149"/>
  <c r="AD718" i="149"/>
  <c r="R719" i="149"/>
  <c r="S719" i="149"/>
  <c r="T719" i="149"/>
  <c r="U719" i="149"/>
  <c r="W719" i="149"/>
  <c r="X719" i="149"/>
  <c r="V719" i="149" s="1"/>
  <c r="Y719" i="149"/>
  <c r="AA719" i="149"/>
  <c r="AB719" i="149"/>
  <c r="AC719" i="149"/>
  <c r="AD719" i="149"/>
  <c r="R720" i="149"/>
  <c r="S720" i="149"/>
  <c r="T720" i="149"/>
  <c r="U720" i="149"/>
  <c r="X720" i="149"/>
  <c r="Y720" i="149"/>
  <c r="AA720" i="149"/>
  <c r="AB720" i="149"/>
  <c r="AC720" i="149"/>
  <c r="AD720" i="149"/>
  <c r="R721" i="149"/>
  <c r="S721" i="149"/>
  <c r="T721" i="149"/>
  <c r="U721" i="149"/>
  <c r="V721" i="149"/>
  <c r="W721" i="149"/>
  <c r="X721" i="149"/>
  <c r="Y721" i="149"/>
  <c r="AA721" i="149"/>
  <c r="AB721" i="149"/>
  <c r="AC721" i="149"/>
  <c r="AD721" i="149"/>
  <c r="R722" i="149"/>
  <c r="S722" i="149"/>
  <c r="T722" i="149"/>
  <c r="U722" i="149"/>
  <c r="X722" i="149"/>
  <c r="W722" i="149" s="1"/>
  <c r="Y722" i="149"/>
  <c r="AA722" i="149"/>
  <c r="AB722" i="149"/>
  <c r="AC722" i="149"/>
  <c r="AD722" i="149"/>
  <c r="R723" i="149"/>
  <c r="S723" i="149"/>
  <c r="T723" i="149"/>
  <c r="U723" i="149"/>
  <c r="W723" i="149"/>
  <c r="X723" i="149"/>
  <c r="V723" i="149" s="1"/>
  <c r="Y723" i="149"/>
  <c r="AA723" i="149"/>
  <c r="AB723" i="149"/>
  <c r="AC723" i="149"/>
  <c r="AD723" i="149"/>
  <c r="R724" i="149"/>
  <c r="S724" i="149"/>
  <c r="T724" i="149"/>
  <c r="U724" i="149"/>
  <c r="X724" i="149"/>
  <c r="Y724" i="149"/>
  <c r="AA724" i="149"/>
  <c r="AB724" i="149"/>
  <c r="AC724" i="149"/>
  <c r="AD724" i="149"/>
  <c r="R725" i="149"/>
  <c r="S725" i="149"/>
  <c r="T725" i="149"/>
  <c r="U725" i="149"/>
  <c r="V725" i="149"/>
  <c r="W725" i="149"/>
  <c r="X725" i="149"/>
  <c r="Y725" i="149"/>
  <c r="AA725" i="149"/>
  <c r="AB725" i="149"/>
  <c r="AC725" i="149"/>
  <c r="AD725" i="149"/>
  <c r="R726" i="149"/>
  <c r="S726" i="149"/>
  <c r="T726" i="149"/>
  <c r="U726" i="149"/>
  <c r="X726" i="149"/>
  <c r="V726" i="149" s="1"/>
  <c r="Y726" i="149"/>
  <c r="AA726" i="149"/>
  <c r="AB726" i="149"/>
  <c r="AC726" i="149"/>
  <c r="AD726" i="149"/>
  <c r="R727" i="149"/>
  <c r="S727" i="149"/>
  <c r="T727" i="149"/>
  <c r="U727" i="149"/>
  <c r="W727" i="149"/>
  <c r="X727" i="149"/>
  <c r="V727" i="149" s="1"/>
  <c r="Y727" i="149"/>
  <c r="AA727" i="149"/>
  <c r="AB727" i="149"/>
  <c r="AC727" i="149"/>
  <c r="AD727" i="149"/>
  <c r="R728" i="149"/>
  <c r="S728" i="149"/>
  <c r="T728" i="149"/>
  <c r="U728" i="149"/>
  <c r="V728" i="149"/>
  <c r="X728" i="149"/>
  <c r="W728" i="149" s="1"/>
  <c r="Y728" i="149"/>
  <c r="AA728" i="149"/>
  <c r="AB728" i="149"/>
  <c r="AC728" i="149"/>
  <c r="AD728" i="149"/>
  <c r="R729" i="149"/>
  <c r="S729" i="149"/>
  <c r="T729" i="149"/>
  <c r="U729" i="149"/>
  <c r="X729" i="149"/>
  <c r="V729" i="149" s="1"/>
  <c r="Y729" i="149"/>
  <c r="AA729" i="149"/>
  <c r="AB729" i="149"/>
  <c r="AC729" i="149"/>
  <c r="AD729" i="149"/>
  <c r="R730" i="149"/>
  <c r="S730" i="149"/>
  <c r="T730" i="149"/>
  <c r="U730" i="149"/>
  <c r="X730" i="149"/>
  <c r="Y730" i="149"/>
  <c r="AA730" i="149"/>
  <c r="AB730" i="149"/>
  <c r="AC730" i="149"/>
  <c r="AD730" i="149"/>
  <c r="R731" i="149"/>
  <c r="S731" i="149"/>
  <c r="T731" i="149"/>
  <c r="U731" i="149"/>
  <c r="X731" i="149"/>
  <c r="V731" i="149" s="1"/>
  <c r="Y731" i="149"/>
  <c r="AA731" i="149"/>
  <c r="AB731" i="149"/>
  <c r="AC731" i="149"/>
  <c r="AD731" i="149"/>
  <c r="R732" i="149"/>
  <c r="S732" i="149"/>
  <c r="T732" i="149"/>
  <c r="U732" i="149"/>
  <c r="X732" i="149"/>
  <c r="Y732" i="149"/>
  <c r="AA732" i="149"/>
  <c r="AB732" i="149"/>
  <c r="AC732" i="149"/>
  <c r="AD732" i="149"/>
  <c r="R733" i="149"/>
  <c r="S733" i="149"/>
  <c r="T733" i="149"/>
  <c r="U733" i="149"/>
  <c r="V733" i="149"/>
  <c r="W733" i="149"/>
  <c r="X733" i="149"/>
  <c r="Y733" i="149"/>
  <c r="AA733" i="149"/>
  <c r="AB733" i="149"/>
  <c r="AC733" i="149"/>
  <c r="AD733" i="149"/>
  <c r="R734" i="149"/>
  <c r="S734" i="149"/>
  <c r="T734" i="149"/>
  <c r="U734" i="149"/>
  <c r="X734" i="149"/>
  <c r="V734" i="149" s="1"/>
  <c r="Y734" i="149"/>
  <c r="AA734" i="149"/>
  <c r="AB734" i="149"/>
  <c r="AC734" i="149"/>
  <c r="AD734" i="149"/>
  <c r="R735" i="149"/>
  <c r="S735" i="149"/>
  <c r="T735" i="149"/>
  <c r="U735" i="149"/>
  <c r="X735" i="149"/>
  <c r="V735" i="149" s="1"/>
  <c r="Y735" i="149"/>
  <c r="AA735" i="149"/>
  <c r="AB735" i="149"/>
  <c r="AC735" i="149"/>
  <c r="AD735" i="149"/>
  <c r="R736" i="149"/>
  <c r="S736" i="149"/>
  <c r="T736" i="149"/>
  <c r="U736" i="149"/>
  <c r="X736" i="149"/>
  <c r="W736" i="149" s="1"/>
  <c r="Y736" i="149"/>
  <c r="AA736" i="149"/>
  <c r="AB736" i="149"/>
  <c r="AC736" i="149"/>
  <c r="AD736" i="149"/>
  <c r="R737" i="149"/>
  <c r="S737" i="149"/>
  <c r="T737" i="149"/>
  <c r="U737" i="149"/>
  <c r="W737" i="149"/>
  <c r="X737" i="149"/>
  <c r="V737" i="149" s="1"/>
  <c r="Y737" i="149"/>
  <c r="AA737" i="149"/>
  <c r="AB737" i="149"/>
  <c r="AC737" i="149"/>
  <c r="AD737" i="149"/>
  <c r="R738" i="149"/>
  <c r="S738" i="149"/>
  <c r="T738" i="149"/>
  <c r="U738" i="149"/>
  <c r="X738" i="149"/>
  <c r="W738" i="149" s="1"/>
  <c r="Y738" i="149"/>
  <c r="AA738" i="149"/>
  <c r="AB738" i="149"/>
  <c r="AC738" i="149"/>
  <c r="AD738" i="149"/>
  <c r="R739" i="149"/>
  <c r="S739" i="149"/>
  <c r="T739" i="149"/>
  <c r="U739" i="149"/>
  <c r="X739" i="149"/>
  <c r="V739" i="149" s="1"/>
  <c r="Y739" i="149"/>
  <c r="AA739" i="149"/>
  <c r="AB739" i="149"/>
  <c r="AC739" i="149"/>
  <c r="AD739" i="149"/>
  <c r="R740" i="149"/>
  <c r="S740" i="149"/>
  <c r="T740" i="149"/>
  <c r="U740" i="149"/>
  <c r="X740" i="149"/>
  <c r="Y740" i="149"/>
  <c r="AA740" i="149"/>
  <c r="AB740" i="149"/>
  <c r="AC740" i="149"/>
  <c r="AD740" i="149"/>
  <c r="R741" i="149"/>
  <c r="S741" i="149"/>
  <c r="T741" i="149"/>
  <c r="U741" i="149"/>
  <c r="V741" i="149"/>
  <c r="W741" i="149"/>
  <c r="X741" i="149"/>
  <c r="Y741" i="149"/>
  <c r="AA741" i="149"/>
  <c r="AB741" i="149"/>
  <c r="AC741" i="149"/>
  <c r="AD741" i="149"/>
  <c r="R742" i="149"/>
  <c r="S742" i="149"/>
  <c r="T742" i="149"/>
  <c r="U742" i="149"/>
  <c r="X742" i="149"/>
  <c r="V742" i="149" s="1"/>
  <c r="Y742" i="149"/>
  <c r="AA742" i="149"/>
  <c r="AB742" i="149"/>
  <c r="AC742" i="149"/>
  <c r="AD742" i="149"/>
  <c r="R743" i="149"/>
  <c r="S743" i="149"/>
  <c r="T743" i="149"/>
  <c r="U743" i="149"/>
  <c r="X743" i="149"/>
  <c r="Y743" i="149"/>
  <c r="AA743" i="149"/>
  <c r="AB743" i="149"/>
  <c r="AC743" i="149"/>
  <c r="AD743" i="149"/>
  <c r="R744" i="149"/>
  <c r="S744" i="149"/>
  <c r="T744" i="149"/>
  <c r="U744" i="149"/>
  <c r="X744" i="149"/>
  <c r="W744" i="149" s="1"/>
  <c r="Y744" i="149"/>
  <c r="AA744" i="149"/>
  <c r="AB744" i="149"/>
  <c r="AC744" i="149"/>
  <c r="AD744" i="149"/>
  <c r="R745" i="149"/>
  <c r="S745" i="149"/>
  <c r="T745" i="149"/>
  <c r="U745" i="149"/>
  <c r="W745" i="149"/>
  <c r="X745" i="149"/>
  <c r="V745" i="149" s="1"/>
  <c r="Y745" i="149"/>
  <c r="AA745" i="149"/>
  <c r="AB745" i="149"/>
  <c r="AC745" i="149"/>
  <c r="AD745" i="149"/>
  <c r="R746" i="149"/>
  <c r="S746" i="149"/>
  <c r="T746" i="149"/>
  <c r="U746" i="149"/>
  <c r="W746" i="149"/>
  <c r="X746" i="149"/>
  <c r="V746" i="149" s="1"/>
  <c r="Y746" i="149"/>
  <c r="AA746" i="149"/>
  <c r="AB746" i="149"/>
  <c r="AC746" i="149"/>
  <c r="AD746" i="149"/>
  <c r="R747" i="149"/>
  <c r="S747" i="149"/>
  <c r="T747" i="149"/>
  <c r="U747" i="149"/>
  <c r="W747" i="149"/>
  <c r="X747" i="149"/>
  <c r="V747" i="149" s="1"/>
  <c r="Y747" i="149"/>
  <c r="AA747" i="149"/>
  <c r="AB747" i="149"/>
  <c r="AC747" i="149"/>
  <c r="AD747" i="149"/>
  <c r="R748" i="149"/>
  <c r="S748" i="149"/>
  <c r="T748" i="149"/>
  <c r="U748" i="149"/>
  <c r="X748" i="149"/>
  <c r="Y748" i="149"/>
  <c r="AA748" i="149"/>
  <c r="AB748" i="149"/>
  <c r="AC748" i="149"/>
  <c r="AD748" i="149"/>
  <c r="R749" i="149"/>
  <c r="S749" i="149"/>
  <c r="T749" i="149"/>
  <c r="U749" i="149"/>
  <c r="V749" i="149"/>
  <c r="X749" i="149"/>
  <c r="W749" i="149" s="1"/>
  <c r="Y749" i="149"/>
  <c r="AA749" i="149"/>
  <c r="AB749" i="149"/>
  <c r="AC749" i="149"/>
  <c r="AD749" i="149"/>
  <c r="R750" i="149"/>
  <c r="S750" i="149"/>
  <c r="T750" i="149"/>
  <c r="U750" i="149"/>
  <c r="W750" i="149"/>
  <c r="X750" i="149"/>
  <c r="V750" i="149" s="1"/>
  <c r="Y750" i="149"/>
  <c r="AA750" i="149"/>
  <c r="AB750" i="149"/>
  <c r="AC750" i="149"/>
  <c r="AD750" i="149"/>
  <c r="R751" i="149"/>
  <c r="S751" i="149"/>
  <c r="T751" i="149"/>
  <c r="U751" i="149"/>
  <c r="W751" i="149"/>
  <c r="X751" i="149"/>
  <c r="V751" i="149" s="1"/>
  <c r="Y751" i="149"/>
  <c r="AA751" i="149"/>
  <c r="AB751" i="149"/>
  <c r="AC751" i="149"/>
  <c r="AD751" i="149"/>
  <c r="R752" i="149"/>
  <c r="S752" i="149"/>
  <c r="T752" i="149"/>
  <c r="U752" i="149"/>
  <c r="X752" i="149"/>
  <c r="W752" i="149" s="1"/>
  <c r="Y752" i="149"/>
  <c r="AA752" i="149"/>
  <c r="AB752" i="149"/>
  <c r="AC752" i="149"/>
  <c r="AD752" i="149"/>
  <c r="R753" i="149"/>
  <c r="S753" i="149"/>
  <c r="T753" i="149"/>
  <c r="U753" i="149"/>
  <c r="V753" i="149"/>
  <c r="W753" i="149"/>
  <c r="X753" i="149"/>
  <c r="Y753" i="149"/>
  <c r="AA753" i="149"/>
  <c r="AB753" i="149"/>
  <c r="AC753" i="149"/>
  <c r="AD753" i="149"/>
  <c r="R754" i="149"/>
  <c r="S754" i="149"/>
  <c r="T754" i="149"/>
  <c r="U754" i="149"/>
  <c r="X754" i="149"/>
  <c r="V754" i="149" s="1"/>
  <c r="Y754" i="149"/>
  <c r="AA754" i="149"/>
  <c r="AB754" i="149"/>
  <c r="AC754" i="149"/>
  <c r="AD754" i="149"/>
  <c r="R755" i="149"/>
  <c r="S755" i="149"/>
  <c r="T755" i="149"/>
  <c r="U755" i="149"/>
  <c r="W755" i="149"/>
  <c r="X755" i="149"/>
  <c r="V755" i="149" s="1"/>
  <c r="Y755" i="149"/>
  <c r="AA755" i="149"/>
  <c r="AB755" i="149"/>
  <c r="AC755" i="149"/>
  <c r="AD755" i="149"/>
  <c r="R756" i="149"/>
  <c r="S756" i="149"/>
  <c r="T756" i="149"/>
  <c r="U756" i="149"/>
  <c r="V756" i="149"/>
  <c r="X756" i="149"/>
  <c r="W756" i="149" s="1"/>
  <c r="Y756" i="149"/>
  <c r="AA756" i="149"/>
  <c r="AB756" i="149"/>
  <c r="AC756" i="149"/>
  <c r="AD756" i="149"/>
  <c r="R757" i="149"/>
  <c r="S757" i="149"/>
  <c r="T757" i="149"/>
  <c r="U757" i="149"/>
  <c r="X757" i="149"/>
  <c r="V757" i="149" s="1"/>
  <c r="Y757" i="149"/>
  <c r="AA757" i="149"/>
  <c r="AB757" i="149"/>
  <c r="AC757" i="149"/>
  <c r="AD757" i="149"/>
  <c r="R758" i="149"/>
  <c r="S758" i="149"/>
  <c r="T758" i="149"/>
  <c r="U758" i="149"/>
  <c r="X758" i="149"/>
  <c r="V758" i="149" s="1"/>
  <c r="Y758" i="149"/>
  <c r="AA758" i="149"/>
  <c r="AB758" i="149"/>
  <c r="AC758" i="149"/>
  <c r="AD758" i="149"/>
  <c r="R759" i="149"/>
  <c r="S759" i="149"/>
  <c r="T759" i="149"/>
  <c r="U759" i="149"/>
  <c r="X759" i="149"/>
  <c r="Y759" i="149"/>
  <c r="AA759" i="149"/>
  <c r="AB759" i="149"/>
  <c r="AC759" i="149"/>
  <c r="AD759" i="149"/>
  <c r="R760" i="149"/>
  <c r="S760" i="149"/>
  <c r="T760" i="149"/>
  <c r="U760" i="149"/>
  <c r="X760" i="149"/>
  <c r="W760" i="149" s="1"/>
  <c r="Y760" i="149"/>
  <c r="AA760" i="149"/>
  <c r="AB760" i="149"/>
  <c r="AC760" i="149"/>
  <c r="AD760" i="149"/>
  <c r="R761" i="149"/>
  <c r="S761" i="149"/>
  <c r="T761" i="149"/>
  <c r="U761" i="149"/>
  <c r="V761" i="149"/>
  <c r="X761" i="149"/>
  <c r="W761" i="149" s="1"/>
  <c r="Y761" i="149"/>
  <c r="AA761" i="149"/>
  <c r="AB761" i="149"/>
  <c r="AC761" i="149"/>
  <c r="AD761" i="149"/>
  <c r="R762" i="149"/>
  <c r="S762" i="149"/>
  <c r="T762" i="149"/>
  <c r="U762" i="149"/>
  <c r="X762" i="149"/>
  <c r="V762" i="149" s="1"/>
  <c r="Y762" i="149"/>
  <c r="AA762" i="149"/>
  <c r="AB762" i="149"/>
  <c r="AC762" i="149"/>
  <c r="AD762" i="149"/>
  <c r="R763" i="149"/>
  <c r="S763" i="149"/>
  <c r="T763" i="149"/>
  <c r="U763" i="149"/>
  <c r="W763" i="149"/>
  <c r="X763" i="149"/>
  <c r="V763" i="149" s="1"/>
  <c r="Y763" i="149"/>
  <c r="AA763" i="149"/>
  <c r="AB763" i="149"/>
  <c r="AC763" i="149"/>
  <c r="AD763" i="149"/>
  <c r="R764" i="149"/>
  <c r="S764" i="149"/>
  <c r="T764" i="149"/>
  <c r="U764" i="149"/>
  <c r="X764" i="149"/>
  <c r="V764" i="149" s="1"/>
  <c r="Y764" i="149"/>
  <c r="AA764" i="149"/>
  <c r="AB764" i="149"/>
  <c r="AC764" i="149"/>
  <c r="AD764" i="149"/>
  <c r="R765" i="149"/>
  <c r="S765" i="149"/>
  <c r="T765" i="149"/>
  <c r="U765" i="149"/>
  <c r="X765" i="149"/>
  <c r="W765" i="149" s="1"/>
  <c r="Y765" i="149"/>
  <c r="AA765" i="149"/>
  <c r="AB765" i="149"/>
  <c r="AC765" i="149"/>
  <c r="AD765" i="149"/>
  <c r="R766" i="149"/>
  <c r="S766" i="149"/>
  <c r="T766" i="149"/>
  <c r="U766" i="149"/>
  <c r="X766" i="149"/>
  <c r="V766" i="149" s="1"/>
  <c r="Y766" i="149"/>
  <c r="AA766" i="149"/>
  <c r="AB766" i="149"/>
  <c r="AC766" i="149"/>
  <c r="AD766" i="149"/>
  <c r="R767" i="149"/>
  <c r="S767" i="149"/>
  <c r="T767" i="149"/>
  <c r="U767" i="149"/>
  <c r="X767" i="149"/>
  <c r="Y767" i="149"/>
  <c r="AA767" i="149"/>
  <c r="AB767" i="149"/>
  <c r="AC767" i="149"/>
  <c r="AD767" i="149"/>
  <c r="R768" i="149"/>
  <c r="S768" i="149"/>
  <c r="T768" i="149"/>
  <c r="U768" i="149"/>
  <c r="X768" i="149"/>
  <c r="V768" i="149" s="1"/>
  <c r="Y768" i="149"/>
  <c r="AA768" i="149"/>
  <c r="AB768" i="149"/>
  <c r="AC768" i="149"/>
  <c r="AD768" i="149"/>
  <c r="R769" i="149"/>
  <c r="S769" i="149"/>
  <c r="T769" i="149"/>
  <c r="U769" i="149"/>
  <c r="X769" i="149"/>
  <c r="V769" i="149" s="1"/>
  <c r="Y769" i="149"/>
  <c r="AA769" i="149"/>
  <c r="AB769" i="149"/>
  <c r="AC769" i="149"/>
  <c r="AD769" i="149"/>
  <c r="R770" i="149"/>
  <c r="S770" i="149"/>
  <c r="T770" i="149"/>
  <c r="U770" i="149"/>
  <c r="V770" i="149"/>
  <c r="W770" i="149"/>
  <c r="X770" i="149"/>
  <c r="Y770" i="149"/>
  <c r="AA770" i="149"/>
  <c r="AB770" i="149"/>
  <c r="AC770" i="149"/>
  <c r="AD770" i="149"/>
  <c r="R771" i="149"/>
  <c r="S771" i="149"/>
  <c r="T771" i="149"/>
  <c r="U771" i="149"/>
  <c r="X771" i="149"/>
  <c r="V771" i="149" s="1"/>
  <c r="Y771" i="149"/>
  <c r="AA771" i="149"/>
  <c r="AB771" i="149"/>
  <c r="AC771" i="149"/>
  <c r="AD771" i="149"/>
  <c r="R772" i="149"/>
  <c r="S772" i="149"/>
  <c r="T772" i="149"/>
  <c r="U772" i="149"/>
  <c r="X772" i="149"/>
  <c r="Y772" i="149"/>
  <c r="AA772" i="149"/>
  <c r="AB772" i="149"/>
  <c r="AC772" i="149"/>
  <c r="AD772" i="149"/>
  <c r="R773" i="149"/>
  <c r="S773" i="149"/>
  <c r="T773" i="149"/>
  <c r="U773" i="149"/>
  <c r="X773" i="149"/>
  <c r="W773" i="149" s="1"/>
  <c r="Y773" i="149"/>
  <c r="AA773" i="149"/>
  <c r="AB773" i="149"/>
  <c r="AC773" i="149"/>
  <c r="AD773" i="149"/>
  <c r="R774" i="149"/>
  <c r="S774" i="149"/>
  <c r="T774" i="149"/>
  <c r="U774" i="149"/>
  <c r="W774" i="149"/>
  <c r="X774" i="149"/>
  <c r="V774" i="149" s="1"/>
  <c r="Y774" i="149"/>
  <c r="AA774" i="149"/>
  <c r="AB774" i="149"/>
  <c r="AC774" i="149"/>
  <c r="AD774" i="149"/>
  <c r="R775" i="149"/>
  <c r="S775" i="149"/>
  <c r="T775" i="149"/>
  <c r="U775" i="149"/>
  <c r="X775" i="149"/>
  <c r="Y775" i="149"/>
  <c r="AA775" i="149"/>
  <c r="AB775" i="149"/>
  <c r="AC775" i="149"/>
  <c r="AD775" i="149"/>
  <c r="R776" i="149"/>
  <c r="S776" i="149"/>
  <c r="T776" i="149"/>
  <c r="U776" i="149"/>
  <c r="V776" i="149"/>
  <c r="W776" i="149"/>
  <c r="X776" i="149"/>
  <c r="Y776" i="149"/>
  <c r="AA776" i="149"/>
  <c r="AB776" i="149"/>
  <c r="AC776" i="149"/>
  <c r="AD776" i="149"/>
  <c r="R777" i="149"/>
  <c r="S777" i="149"/>
  <c r="T777" i="149"/>
  <c r="U777" i="149"/>
  <c r="X777" i="149"/>
  <c r="V777" i="149" s="1"/>
  <c r="Y777" i="149"/>
  <c r="AA777" i="149"/>
  <c r="AB777" i="149"/>
  <c r="AC777" i="149"/>
  <c r="AD777" i="149"/>
  <c r="R778" i="149"/>
  <c r="S778" i="149"/>
  <c r="T778" i="149"/>
  <c r="U778" i="149"/>
  <c r="V778" i="149"/>
  <c r="X778" i="149"/>
  <c r="W778" i="149" s="1"/>
  <c r="Y778" i="149"/>
  <c r="AA778" i="149"/>
  <c r="AB778" i="149"/>
  <c r="AC778" i="149"/>
  <c r="AD778" i="149"/>
  <c r="R779" i="149"/>
  <c r="S779" i="149"/>
  <c r="T779" i="149"/>
  <c r="U779" i="149"/>
  <c r="W779" i="149"/>
  <c r="X779" i="149"/>
  <c r="V779" i="149" s="1"/>
  <c r="Y779" i="149"/>
  <c r="AA779" i="149"/>
  <c r="AB779" i="149"/>
  <c r="AC779" i="149"/>
  <c r="AD779" i="149"/>
  <c r="R780" i="149"/>
  <c r="S780" i="149"/>
  <c r="T780" i="149"/>
  <c r="U780" i="149"/>
  <c r="W780" i="149"/>
  <c r="X780" i="149"/>
  <c r="V780" i="149" s="1"/>
  <c r="Y780" i="149"/>
  <c r="AA780" i="149"/>
  <c r="AB780" i="149"/>
  <c r="AC780" i="149"/>
  <c r="AD780" i="149"/>
  <c r="R781" i="149"/>
  <c r="S781" i="149"/>
  <c r="T781" i="149"/>
  <c r="U781" i="149"/>
  <c r="V781" i="149"/>
  <c r="X781" i="149"/>
  <c r="W781" i="149" s="1"/>
  <c r="Y781" i="149"/>
  <c r="AA781" i="149"/>
  <c r="AB781" i="149"/>
  <c r="AC781" i="149"/>
  <c r="AD781" i="149"/>
  <c r="R782" i="149"/>
  <c r="S782" i="149"/>
  <c r="T782" i="149"/>
  <c r="U782" i="149"/>
  <c r="W782" i="149"/>
  <c r="X782" i="149"/>
  <c r="V782" i="149" s="1"/>
  <c r="Y782" i="149"/>
  <c r="AA782" i="149"/>
  <c r="AB782" i="149"/>
  <c r="AC782" i="149"/>
  <c r="AD782" i="149"/>
  <c r="R783" i="149"/>
  <c r="S783" i="149"/>
  <c r="T783" i="149"/>
  <c r="U783" i="149"/>
  <c r="X783" i="149"/>
  <c r="Y783" i="149"/>
  <c r="AA783" i="149"/>
  <c r="AB783" i="149"/>
  <c r="AC783" i="149"/>
  <c r="AD783" i="149"/>
  <c r="R784" i="149"/>
  <c r="S784" i="149"/>
  <c r="T784" i="149"/>
  <c r="U784" i="149"/>
  <c r="X784" i="149"/>
  <c r="V784" i="149" s="1"/>
  <c r="Y784" i="149"/>
  <c r="AA784" i="149"/>
  <c r="AB784" i="149"/>
  <c r="AC784" i="149"/>
  <c r="AD784" i="149"/>
  <c r="R785" i="149"/>
  <c r="S785" i="149"/>
  <c r="T785" i="149"/>
  <c r="U785" i="149"/>
  <c r="X785" i="149"/>
  <c r="V785" i="149" s="1"/>
  <c r="Y785" i="149"/>
  <c r="AA785" i="149"/>
  <c r="AB785" i="149"/>
  <c r="AC785" i="149"/>
  <c r="AD785" i="149"/>
  <c r="R786" i="149"/>
  <c r="S786" i="149"/>
  <c r="T786" i="149"/>
  <c r="U786" i="149"/>
  <c r="X786" i="149"/>
  <c r="V786" i="149" s="1"/>
  <c r="Y786" i="149"/>
  <c r="AA786" i="149"/>
  <c r="AB786" i="149"/>
  <c r="AC786" i="149"/>
  <c r="AD786" i="149"/>
  <c r="R787" i="149"/>
  <c r="S787" i="149"/>
  <c r="T787" i="149"/>
  <c r="U787" i="149"/>
  <c r="V787" i="149"/>
  <c r="X787" i="149"/>
  <c r="W787" i="149" s="1"/>
  <c r="Y787" i="149"/>
  <c r="AA787" i="149"/>
  <c r="AB787" i="149"/>
  <c r="AC787" i="149"/>
  <c r="AD787" i="149"/>
  <c r="R788" i="149"/>
  <c r="S788" i="149"/>
  <c r="T788" i="149"/>
  <c r="U788" i="149"/>
  <c r="X788" i="149"/>
  <c r="V788" i="149" s="1"/>
  <c r="Y788" i="149"/>
  <c r="AA788" i="149"/>
  <c r="AB788" i="149"/>
  <c r="AC788" i="149"/>
  <c r="AD788" i="149"/>
  <c r="R789" i="149"/>
  <c r="S789" i="149"/>
  <c r="T789" i="149"/>
  <c r="U789" i="149"/>
  <c r="X789" i="149"/>
  <c r="W789" i="149" s="1"/>
  <c r="Y789" i="149"/>
  <c r="AA789" i="149"/>
  <c r="AB789" i="149"/>
  <c r="AC789" i="149"/>
  <c r="AD789" i="149"/>
  <c r="R790" i="149"/>
  <c r="S790" i="149"/>
  <c r="T790" i="149"/>
  <c r="U790" i="149"/>
  <c r="X790" i="149"/>
  <c r="Y790" i="149"/>
  <c r="AA790" i="149"/>
  <c r="AB790" i="149"/>
  <c r="AC790" i="149"/>
  <c r="AD790" i="149"/>
  <c r="R791" i="149"/>
  <c r="S791" i="149"/>
  <c r="T791" i="149"/>
  <c r="U791" i="149"/>
  <c r="X791" i="149"/>
  <c r="Y791" i="149"/>
  <c r="AA791" i="149"/>
  <c r="AB791" i="149"/>
  <c r="AC791" i="149"/>
  <c r="AD791" i="149"/>
  <c r="R792" i="149"/>
  <c r="S792" i="149"/>
  <c r="T792" i="149"/>
  <c r="U792" i="149"/>
  <c r="W792" i="149"/>
  <c r="X792" i="149"/>
  <c r="V792" i="149" s="1"/>
  <c r="Y792" i="149"/>
  <c r="AA792" i="149"/>
  <c r="AB792" i="149"/>
  <c r="AC792" i="149"/>
  <c r="AD792" i="149"/>
  <c r="R793" i="149"/>
  <c r="S793" i="149"/>
  <c r="T793" i="149"/>
  <c r="U793" i="149"/>
  <c r="X793" i="149"/>
  <c r="V793" i="149" s="1"/>
  <c r="Y793" i="149"/>
  <c r="AA793" i="149"/>
  <c r="AB793" i="149"/>
  <c r="AC793" i="149"/>
  <c r="AD793" i="149"/>
  <c r="R794" i="149"/>
  <c r="S794" i="149"/>
  <c r="T794" i="149"/>
  <c r="U794" i="149"/>
  <c r="V794" i="149"/>
  <c r="W794" i="149"/>
  <c r="X794" i="149"/>
  <c r="Y794" i="149"/>
  <c r="AA794" i="149"/>
  <c r="AB794" i="149"/>
  <c r="AC794" i="149"/>
  <c r="AD794" i="149"/>
  <c r="R795" i="149"/>
  <c r="S795" i="149"/>
  <c r="T795" i="149"/>
  <c r="U795" i="149"/>
  <c r="X795" i="149"/>
  <c r="Y795" i="149"/>
  <c r="AA795" i="149"/>
  <c r="AB795" i="149"/>
  <c r="AC795" i="149"/>
  <c r="AD795" i="149"/>
  <c r="R796" i="149"/>
  <c r="S796" i="149"/>
  <c r="T796" i="149"/>
  <c r="U796" i="149"/>
  <c r="X796" i="149"/>
  <c r="V796" i="149" s="1"/>
  <c r="Y796" i="149"/>
  <c r="AA796" i="149"/>
  <c r="AB796" i="149"/>
  <c r="AC796" i="149"/>
  <c r="AD796" i="149"/>
  <c r="R797" i="149"/>
  <c r="S797" i="149"/>
  <c r="T797" i="149"/>
  <c r="U797" i="149"/>
  <c r="V797" i="149"/>
  <c r="X797" i="149"/>
  <c r="W797" i="149" s="1"/>
  <c r="Y797" i="149"/>
  <c r="AA797" i="149"/>
  <c r="AB797" i="149"/>
  <c r="AC797" i="149"/>
  <c r="AD797" i="149"/>
  <c r="R798" i="149"/>
  <c r="S798" i="149"/>
  <c r="T798" i="149"/>
  <c r="U798" i="149"/>
  <c r="W798" i="149"/>
  <c r="X798" i="149"/>
  <c r="V798" i="149" s="1"/>
  <c r="Y798" i="149"/>
  <c r="AA798" i="149"/>
  <c r="AB798" i="149"/>
  <c r="AC798" i="149"/>
  <c r="AD798" i="149"/>
  <c r="R799" i="149"/>
  <c r="S799" i="149"/>
  <c r="T799" i="149"/>
  <c r="U799" i="149"/>
  <c r="X799" i="149"/>
  <c r="Y799" i="149"/>
  <c r="AA799" i="149"/>
  <c r="AB799" i="149"/>
  <c r="AC799" i="149"/>
  <c r="AD799" i="149"/>
  <c r="R800" i="149"/>
  <c r="S800" i="149"/>
  <c r="T800" i="149"/>
  <c r="U800" i="149"/>
  <c r="V800" i="149"/>
  <c r="X800" i="149"/>
  <c r="W800" i="149" s="1"/>
  <c r="Y800" i="149"/>
  <c r="AA800" i="149"/>
  <c r="AB800" i="149"/>
  <c r="AC800" i="149"/>
  <c r="AD800" i="149"/>
  <c r="R801" i="149"/>
  <c r="S801" i="149"/>
  <c r="T801" i="149"/>
  <c r="U801" i="149"/>
  <c r="X801" i="149"/>
  <c r="V801" i="149" s="1"/>
  <c r="Y801" i="149"/>
  <c r="AA801" i="149"/>
  <c r="AB801" i="149"/>
  <c r="AC801" i="149"/>
  <c r="AD801" i="149"/>
  <c r="R802" i="149"/>
  <c r="S802" i="149"/>
  <c r="T802" i="149"/>
  <c r="U802" i="149"/>
  <c r="X802" i="149"/>
  <c r="V802" i="149" s="1"/>
  <c r="Y802" i="149"/>
  <c r="AA802" i="149"/>
  <c r="AB802" i="149"/>
  <c r="AC802" i="149"/>
  <c r="AD802" i="149"/>
  <c r="R803" i="149"/>
  <c r="S803" i="149"/>
  <c r="T803" i="149"/>
  <c r="U803" i="149"/>
  <c r="V803" i="149"/>
  <c r="W803" i="149"/>
  <c r="X803" i="149"/>
  <c r="Y803" i="149"/>
  <c r="AA803" i="149"/>
  <c r="AB803" i="149"/>
  <c r="AC803" i="149"/>
  <c r="AD803" i="149"/>
  <c r="R804" i="149"/>
  <c r="S804" i="149"/>
  <c r="T804" i="149"/>
  <c r="U804" i="149"/>
  <c r="W804" i="149"/>
  <c r="X804" i="149"/>
  <c r="V804" i="149" s="1"/>
  <c r="Y804" i="149"/>
  <c r="AA804" i="149"/>
  <c r="AB804" i="149"/>
  <c r="AC804" i="149"/>
  <c r="AD804" i="149"/>
  <c r="R805" i="149"/>
  <c r="S805" i="149"/>
  <c r="T805" i="149"/>
  <c r="U805" i="149"/>
  <c r="X805" i="149"/>
  <c r="W805" i="149" s="1"/>
  <c r="Y805" i="149"/>
  <c r="AA805" i="149"/>
  <c r="AB805" i="149"/>
  <c r="AC805" i="149"/>
  <c r="AD805" i="149"/>
  <c r="R806" i="149"/>
  <c r="S806" i="149"/>
  <c r="T806" i="149"/>
  <c r="U806" i="149"/>
  <c r="X806" i="149"/>
  <c r="V806" i="149" s="1"/>
  <c r="Y806" i="149"/>
  <c r="AA806" i="149"/>
  <c r="AB806" i="149"/>
  <c r="AC806" i="149"/>
  <c r="AD806" i="149"/>
  <c r="R807" i="149"/>
  <c r="S807" i="149"/>
  <c r="T807" i="149"/>
  <c r="U807" i="149"/>
  <c r="X807" i="149"/>
  <c r="Y807" i="149"/>
  <c r="AA807" i="149"/>
  <c r="AB807" i="149"/>
  <c r="AC807" i="149"/>
  <c r="AD807" i="149"/>
  <c r="R808" i="149"/>
  <c r="S808" i="149"/>
  <c r="T808" i="149"/>
  <c r="U808" i="149"/>
  <c r="X808" i="149"/>
  <c r="Y808" i="149"/>
  <c r="AA808" i="149"/>
  <c r="AB808" i="149"/>
  <c r="AC808" i="149"/>
  <c r="AD808" i="149"/>
  <c r="R809" i="149"/>
  <c r="S809" i="149"/>
  <c r="T809" i="149"/>
  <c r="U809" i="149"/>
  <c r="X809" i="149"/>
  <c r="V809" i="149" s="1"/>
  <c r="Y809" i="149"/>
  <c r="AA809" i="149"/>
  <c r="AB809" i="149"/>
  <c r="AC809" i="149"/>
  <c r="AD809" i="149"/>
  <c r="R810" i="149"/>
  <c r="S810" i="149"/>
  <c r="T810" i="149"/>
  <c r="U810" i="149"/>
  <c r="W810" i="149"/>
  <c r="X810" i="149"/>
  <c r="V810" i="149" s="1"/>
  <c r="Y810" i="149"/>
  <c r="AA810" i="149"/>
  <c r="AB810" i="149"/>
  <c r="AC810" i="149"/>
  <c r="AD810" i="149"/>
  <c r="R811" i="149"/>
  <c r="S811" i="149"/>
  <c r="T811" i="149"/>
  <c r="U811" i="149"/>
  <c r="V811" i="149"/>
  <c r="X811" i="149"/>
  <c r="W811" i="149" s="1"/>
  <c r="Y811" i="149"/>
  <c r="AA811" i="149"/>
  <c r="AB811" i="149"/>
  <c r="AC811" i="149"/>
  <c r="AD811" i="149"/>
  <c r="R812" i="149"/>
  <c r="S812" i="149"/>
  <c r="T812" i="149"/>
  <c r="U812" i="149"/>
  <c r="X812" i="149"/>
  <c r="V812" i="149" s="1"/>
  <c r="Y812" i="149"/>
  <c r="AA812" i="149"/>
  <c r="AB812" i="149"/>
  <c r="AC812" i="149"/>
  <c r="AD812" i="149"/>
  <c r="R813" i="149"/>
  <c r="S813" i="149"/>
  <c r="T813" i="149"/>
  <c r="U813" i="149"/>
  <c r="X813" i="149"/>
  <c r="Y813" i="149"/>
  <c r="AA813" i="149"/>
  <c r="AB813" i="149"/>
  <c r="AC813" i="149"/>
  <c r="AD813" i="149"/>
  <c r="R814" i="149"/>
  <c r="S814" i="149"/>
  <c r="T814" i="149"/>
  <c r="U814" i="149"/>
  <c r="W814" i="149"/>
  <c r="X814" i="149"/>
  <c r="V814" i="149" s="1"/>
  <c r="Y814" i="149"/>
  <c r="AA814" i="149"/>
  <c r="AB814" i="149"/>
  <c r="AC814" i="149"/>
  <c r="AD814" i="149"/>
  <c r="R815" i="149"/>
  <c r="S815" i="149"/>
  <c r="T815" i="149"/>
  <c r="U815" i="149"/>
  <c r="X815" i="149"/>
  <c r="Y815" i="149"/>
  <c r="AA815" i="149"/>
  <c r="AB815" i="149"/>
  <c r="AC815" i="149"/>
  <c r="AD815" i="149"/>
  <c r="R816" i="149"/>
  <c r="S816" i="149"/>
  <c r="T816" i="149"/>
  <c r="U816" i="149"/>
  <c r="V816" i="149"/>
  <c r="W816" i="149"/>
  <c r="X816" i="149"/>
  <c r="Y816" i="149"/>
  <c r="AA816" i="149"/>
  <c r="AB816" i="149"/>
  <c r="AC816" i="149"/>
  <c r="AD816" i="149"/>
  <c r="R817" i="149"/>
  <c r="S817" i="149"/>
  <c r="T817" i="149"/>
  <c r="U817" i="149"/>
  <c r="X817" i="149"/>
  <c r="V817" i="149" s="1"/>
  <c r="Y817" i="149"/>
  <c r="AA817" i="149"/>
  <c r="AB817" i="149"/>
  <c r="AC817" i="149"/>
  <c r="AD817" i="149"/>
  <c r="R818" i="149"/>
  <c r="S818" i="149"/>
  <c r="T818" i="149"/>
  <c r="U818" i="149"/>
  <c r="V818" i="149"/>
  <c r="X818" i="149"/>
  <c r="W818" i="149" s="1"/>
  <c r="Y818" i="149"/>
  <c r="AA818" i="149"/>
  <c r="AB818" i="149"/>
  <c r="AC818" i="149"/>
  <c r="AD818" i="149"/>
  <c r="R819" i="149"/>
  <c r="S819" i="149"/>
  <c r="T819" i="149"/>
  <c r="U819" i="149"/>
  <c r="W819" i="149"/>
  <c r="X819" i="149"/>
  <c r="V819" i="149" s="1"/>
  <c r="Y819" i="149"/>
  <c r="AA819" i="149"/>
  <c r="AB819" i="149"/>
  <c r="AC819" i="149"/>
  <c r="AD819" i="149"/>
  <c r="R820" i="149"/>
  <c r="S820" i="149"/>
  <c r="T820" i="149"/>
  <c r="U820" i="149"/>
  <c r="W820" i="149"/>
  <c r="X820" i="149"/>
  <c r="V820" i="149" s="1"/>
  <c r="Y820" i="149"/>
  <c r="AA820" i="149"/>
  <c r="AB820" i="149"/>
  <c r="AC820" i="149"/>
  <c r="AD820" i="149"/>
  <c r="R821" i="149"/>
  <c r="S821" i="149"/>
  <c r="T821" i="149"/>
  <c r="U821" i="149"/>
  <c r="V821" i="149"/>
  <c r="X821" i="149"/>
  <c r="W821" i="149" s="1"/>
  <c r="Y821" i="149"/>
  <c r="AA821" i="149"/>
  <c r="AB821" i="149"/>
  <c r="AC821" i="149"/>
  <c r="AD821" i="149"/>
  <c r="R822" i="149"/>
  <c r="S822" i="149"/>
  <c r="T822" i="149"/>
  <c r="U822" i="149"/>
  <c r="W822" i="149"/>
  <c r="X822" i="149"/>
  <c r="V822" i="149" s="1"/>
  <c r="Y822" i="149"/>
  <c r="AA822" i="149"/>
  <c r="AB822" i="149"/>
  <c r="AC822" i="149"/>
  <c r="AD822" i="149"/>
  <c r="R823" i="149"/>
  <c r="S823" i="149"/>
  <c r="T823" i="149"/>
  <c r="U823" i="149"/>
  <c r="X823" i="149"/>
  <c r="Y823" i="149"/>
  <c r="AA823" i="149"/>
  <c r="AB823" i="149"/>
  <c r="AC823" i="149"/>
  <c r="AD823" i="149"/>
  <c r="R824" i="149"/>
  <c r="S824" i="149"/>
  <c r="T824" i="149"/>
  <c r="U824" i="149"/>
  <c r="X824" i="149"/>
  <c r="W824" i="149" s="1"/>
  <c r="Y824" i="149"/>
  <c r="AA824" i="149"/>
  <c r="AB824" i="149"/>
  <c r="AC824" i="149"/>
  <c r="AD824" i="149"/>
  <c r="R825" i="149"/>
  <c r="S825" i="149"/>
  <c r="T825" i="149"/>
  <c r="U825" i="149"/>
  <c r="X825" i="149"/>
  <c r="V825" i="149" s="1"/>
  <c r="Y825" i="149"/>
  <c r="AA825" i="149"/>
  <c r="AB825" i="149"/>
  <c r="AC825" i="149"/>
  <c r="AD825" i="149"/>
  <c r="R826" i="149"/>
  <c r="S826" i="149"/>
  <c r="T826" i="149"/>
  <c r="U826" i="149"/>
  <c r="X826" i="149"/>
  <c r="Y826" i="149"/>
  <c r="AA826" i="149"/>
  <c r="AB826" i="149"/>
  <c r="AC826" i="149"/>
  <c r="AD826" i="149"/>
  <c r="R827" i="149"/>
  <c r="S827" i="149"/>
  <c r="T827" i="149"/>
  <c r="U827" i="149"/>
  <c r="V827" i="149"/>
  <c r="W827" i="149"/>
  <c r="X827" i="149"/>
  <c r="Y827" i="149"/>
  <c r="AA827" i="149"/>
  <c r="AB827" i="149"/>
  <c r="AC827" i="149"/>
  <c r="AD827" i="149"/>
  <c r="R828" i="149"/>
  <c r="S828" i="149"/>
  <c r="T828" i="149"/>
  <c r="U828" i="149"/>
  <c r="X828" i="149"/>
  <c r="V828" i="149" s="1"/>
  <c r="Y828" i="149"/>
  <c r="AA828" i="149"/>
  <c r="AB828" i="149"/>
  <c r="AC828" i="149"/>
  <c r="AD828" i="149"/>
  <c r="R829" i="149"/>
  <c r="S829" i="149"/>
  <c r="T829" i="149"/>
  <c r="U829" i="149"/>
  <c r="X829" i="149"/>
  <c r="Y829" i="149"/>
  <c r="AA829" i="149"/>
  <c r="AB829" i="149"/>
  <c r="AC829" i="149"/>
  <c r="AD829" i="149"/>
  <c r="R830" i="149"/>
  <c r="S830" i="149"/>
  <c r="T830" i="149"/>
  <c r="U830" i="149"/>
  <c r="X830" i="149"/>
  <c r="V830" i="149" s="1"/>
  <c r="Y830" i="149"/>
  <c r="AA830" i="149"/>
  <c r="AB830" i="149"/>
  <c r="AC830" i="149"/>
  <c r="AD830" i="149"/>
  <c r="R831" i="149"/>
  <c r="S831" i="149"/>
  <c r="T831" i="149"/>
  <c r="U831" i="149"/>
  <c r="X831" i="149"/>
  <c r="Y831" i="149"/>
  <c r="AA831" i="149"/>
  <c r="AB831" i="149"/>
  <c r="AC831" i="149"/>
  <c r="AD831" i="149"/>
  <c r="R832" i="149"/>
  <c r="S832" i="149"/>
  <c r="T832" i="149"/>
  <c r="U832" i="149"/>
  <c r="W832" i="149"/>
  <c r="X832" i="149"/>
  <c r="V832" i="149" s="1"/>
  <c r="Y832" i="149"/>
  <c r="AA832" i="149"/>
  <c r="AB832" i="149"/>
  <c r="AC832" i="149"/>
  <c r="AD832" i="149"/>
  <c r="R833" i="149"/>
  <c r="S833" i="149"/>
  <c r="T833" i="149"/>
  <c r="U833" i="149"/>
  <c r="X833" i="149"/>
  <c r="V833" i="149" s="1"/>
  <c r="Y833" i="149"/>
  <c r="AA833" i="149"/>
  <c r="AB833" i="149"/>
  <c r="AC833" i="149"/>
  <c r="AD833" i="149"/>
  <c r="R834" i="149"/>
  <c r="S834" i="149"/>
  <c r="T834" i="149"/>
  <c r="U834" i="149"/>
  <c r="X834" i="149"/>
  <c r="Y834" i="149"/>
  <c r="AA834" i="149"/>
  <c r="AB834" i="149"/>
  <c r="AC834" i="149"/>
  <c r="AD834" i="149"/>
  <c r="R835" i="149"/>
  <c r="S835" i="149"/>
  <c r="T835" i="149"/>
  <c r="U835" i="149"/>
  <c r="V835" i="149"/>
  <c r="W835" i="149"/>
  <c r="X835" i="149"/>
  <c r="Y835" i="149"/>
  <c r="AA835" i="149"/>
  <c r="AB835" i="149"/>
  <c r="AC835" i="149"/>
  <c r="AD835" i="149"/>
  <c r="R836" i="149"/>
  <c r="S836" i="149"/>
  <c r="T836" i="149"/>
  <c r="U836" i="149"/>
  <c r="X836" i="149"/>
  <c r="V836" i="149" s="1"/>
  <c r="Y836" i="149"/>
  <c r="AA836" i="149"/>
  <c r="AB836" i="149"/>
  <c r="AC836" i="149"/>
  <c r="AD836" i="149"/>
  <c r="R837" i="149"/>
  <c r="S837" i="149"/>
  <c r="T837" i="149"/>
  <c r="U837" i="149"/>
  <c r="X837" i="149"/>
  <c r="Y837" i="149"/>
  <c r="AA837" i="149"/>
  <c r="AB837" i="149"/>
  <c r="AC837" i="149"/>
  <c r="AD837" i="149"/>
  <c r="R838" i="149"/>
  <c r="S838" i="149"/>
  <c r="T838" i="149"/>
  <c r="U838" i="149"/>
  <c r="X838" i="149"/>
  <c r="V838" i="149" s="1"/>
  <c r="Y838" i="149"/>
  <c r="AA838" i="149"/>
  <c r="AB838" i="149"/>
  <c r="AC838" i="149"/>
  <c r="AD838" i="149"/>
  <c r="R839" i="149"/>
  <c r="S839" i="149"/>
  <c r="T839" i="149"/>
  <c r="U839" i="149"/>
  <c r="X839" i="149"/>
  <c r="Y839" i="149"/>
  <c r="AA839" i="149"/>
  <c r="AB839" i="149"/>
  <c r="AC839" i="149"/>
  <c r="AD839" i="149"/>
  <c r="R840" i="149"/>
  <c r="S840" i="149"/>
  <c r="T840" i="149"/>
  <c r="U840" i="149"/>
  <c r="W840" i="149"/>
  <c r="X840" i="149"/>
  <c r="V840" i="149" s="1"/>
  <c r="Y840" i="149"/>
  <c r="AA840" i="149"/>
  <c r="AB840" i="149"/>
  <c r="AC840" i="149"/>
  <c r="AD840" i="149"/>
  <c r="R841" i="149"/>
  <c r="S841" i="149"/>
  <c r="T841" i="149"/>
  <c r="U841" i="149"/>
  <c r="X841" i="149"/>
  <c r="V841" i="149" s="1"/>
  <c r="Y841" i="149"/>
  <c r="AA841" i="149"/>
  <c r="AB841" i="149"/>
  <c r="AC841" i="149"/>
  <c r="AD841" i="149"/>
  <c r="R842" i="149"/>
  <c r="S842" i="149"/>
  <c r="T842" i="149"/>
  <c r="U842" i="149"/>
  <c r="X842" i="149"/>
  <c r="Y842" i="149"/>
  <c r="AA842" i="149"/>
  <c r="AB842" i="149"/>
  <c r="AC842" i="149"/>
  <c r="AD842" i="149"/>
  <c r="R843" i="149"/>
  <c r="S843" i="149"/>
  <c r="T843" i="149"/>
  <c r="U843" i="149"/>
  <c r="V843" i="149"/>
  <c r="W843" i="149"/>
  <c r="X843" i="149"/>
  <c r="Y843" i="149"/>
  <c r="AA843" i="149"/>
  <c r="AB843" i="149"/>
  <c r="AC843" i="149"/>
  <c r="AD843" i="149"/>
  <c r="R844" i="149"/>
  <c r="S844" i="149"/>
  <c r="T844" i="149"/>
  <c r="U844" i="149"/>
  <c r="X844" i="149"/>
  <c r="V844" i="149" s="1"/>
  <c r="Y844" i="149"/>
  <c r="AA844" i="149"/>
  <c r="AB844" i="149"/>
  <c r="AC844" i="149"/>
  <c r="AD844" i="149"/>
  <c r="R845" i="149"/>
  <c r="S845" i="149"/>
  <c r="T845" i="149"/>
  <c r="U845" i="149"/>
  <c r="X845" i="149"/>
  <c r="Y845" i="149"/>
  <c r="AA845" i="149"/>
  <c r="AB845" i="149"/>
  <c r="AC845" i="149"/>
  <c r="AD845" i="149"/>
  <c r="R846" i="149"/>
  <c r="S846" i="149"/>
  <c r="T846" i="149"/>
  <c r="U846" i="149"/>
  <c r="X846" i="149"/>
  <c r="V846" i="149" s="1"/>
  <c r="Y846" i="149"/>
  <c r="AA846" i="149"/>
  <c r="AB846" i="149"/>
  <c r="AC846" i="149"/>
  <c r="AD846" i="149"/>
  <c r="R847" i="149"/>
  <c r="S847" i="149"/>
  <c r="T847" i="149"/>
  <c r="U847" i="149"/>
  <c r="X847" i="149"/>
  <c r="Y847" i="149"/>
  <c r="AA847" i="149"/>
  <c r="AB847" i="149"/>
  <c r="AC847" i="149"/>
  <c r="AD847" i="149"/>
  <c r="R848" i="149"/>
  <c r="S848" i="149"/>
  <c r="T848" i="149"/>
  <c r="U848" i="149"/>
  <c r="W848" i="149"/>
  <c r="X848" i="149"/>
  <c r="V848" i="149" s="1"/>
  <c r="Y848" i="149"/>
  <c r="AA848" i="149"/>
  <c r="AB848" i="149"/>
  <c r="AC848" i="149"/>
  <c r="AD848" i="149"/>
  <c r="R849" i="149"/>
  <c r="S849" i="149"/>
  <c r="T849" i="149"/>
  <c r="U849" i="149"/>
  <c r="X849" i="149"/>
  <c r="V849" i="149" s="1"/>
  <c r="Y849" i="149"/>
  <c r="AA849" i="149"/>
  <c r="AB849" i="149"/>
  <c r="AC849" i="149"/>
  <c r="AD849" i="149"/>
  <c r="R850" i="149"/>
  <c r="S850" i="149"/>
  <c r="T850" i="149"/>
  <c r="U850" i="149"/>
  <c r="X850" i="149"/>
  <c r="Y850" i="149"/>
  <c r="AA850" i="149"/>
  <c r="AB850" i="149"/>
  <c r="AC850" i="149"/>
  <c r="AD850" i="149"/>
  <c r="R851" i="149"/>
  <c r="S851" i="149"/>
  <c r="T851" i="149"/>
  <c r="U851" i="149"/>
  <c r="V851" i="149"/>
  <c r="W851" i="149"/>
  <c r="X851" i="149"/>
  <c r="Y851" i="149"/>
  <c r="AA851" i="149"/>
  <c r="AB851" i="149"/>
  <c r="AC851" i="149"/>
  <c r="AD851" i="149"/>
  <c r="R852" i="149"/>
  <c r="S852" i="149"/>
  <c r="T852" i="149"/>
  <c r="U852" i="149"/>
  <c r="X852" i="149"/>
  <c r="V852" i="149" s="1"/>
  <c r="Y852" i="149"/>
  <c r="AA852" i="149"/>
  <c r="AB852" i="149"/>
  <c r="AC852" i="149"/>
  <c r="AD852" i="149"/>
  <c r="R853" i="149"/>
  <c r="S853" i="149"/>
  <c r="T853" i="149"/>
  <c r="U853" i="149"/>
  <c r="X853" i="149"/>
  <c r="Y853" i="149"/>
  <c r="AA853" i="149"/>
  <c r="AB853" i="149"/>
  <c r="AC853" i="149"/>
  <c r="AD853" i="149"/>
  <c r="R854" i="149"/>
  <c r="S854" i="149"/>
  <c r="T854" i="149"/>
  <c r="U854" i="149"/>
  <c r="X854" i="149"/>
  <c r="V854" i="149" s="1"/>
  <c r="Y854" i="149"/>
  <c r="AA854" i="149"/>
  <c r="AB854" i="149"/>
  <c r="AC854" i="149"/>
  <c r="AD854" i="149"/>
  <c r="R855" i="149"/>
  <c r="S855" i="149"/>
  <c r="T855" i="149"/>
  <c r="U855" i="149"/>
  <c r="X855" i="149"/>
  <c r="Y855" i="149"/>
  <c r="AA855" i="149"/>
  <c r="AB855" i="149"/>
  <c r="AC855" i="149"/>
  <c r="AD855" i="149"/>
  <c r="R856" i="149"/>
  <c r="S856" i="149"/>
  <c r="T856" i="149"/>
  <c r="U856" i="149"/>
  <c r="W856" i="149"/>
  <c r="X856" i="149"/>
  <c r="V856" i="149" s="1"/>
  <c r="Y856" i="149"/>
  <c r="AA856" i="149"/>
  <c r="AB856" i="149"/>
  <c r="AC856" i="149"/>
  <c r="AD856" i="149"/>
  <c r="R857" i="149"/>
  <c r="S857" i="149"/>
  <c r="T857" i="149"/>
  <c r="U857" i="149"/>
  <c r="X857" i="149"/>
  <c r="V857" i="149" s="1"/>
  <c r="Y857" i="149"/>
  <c r="AA857" i="149"/>
  <c r="AB857" i="149"/>
  <c r="AC857" i="149"/>
  <c r="AD857" i="149"/>
  <c r="R858" i="149"/>
  <c r="S858" i="149"/>
  <c r="T858" i="149"/>
  <c r="U858" i="149"/>
  <c r="X858" i="149"/>
  <c r="Y858" i="149"/>
  <c r="AA858" i="149"/>
  <c r="AB858" i="149"/>
  <c r="AC858" i="149"/>
  <c r="AD858" i="149"/>
  <c r="R859" i="149"/>
  <c r="S859" i="149"/>
  <c r="T859" i="149"/>
  <c r="U859" i="149"/>
  <c r="V859" i="149"/>
  <c r="W859" i="149"/>
  <c r="X859" i="149"/>
  <c r="Y859" i="149"/>
  <c r="AA859" i="149"/>
  <c r="AB859" i="149"/>
  <c r="AC859" i="149"/>
  <c r="AD859" i="149"/>
  <c r="R860" i="149"/>
  <c r="S860" i="149"/>
  <c r="T860" i="149"/>
  <c r="U860" i="149"/>
  <c r="X860" i="149"/>
  <c r="V860" i="149" s="1"/>
  <c r="Y860" i="149"/>
  <c r="AA860" i="149"/>
  <c r="AB860" i="149"/>
  <c r="AC860" i="149"/>
  <c r="AD860" i="149"/>
  <c r="R861" i="149"/>
  <c r="S861" i="149"/>
  <c r="T861" i="149"/>
  <c r="U861" i="149"/>
  <c r="X861" i="149"/>
  <c r="Y861" i="149"/>
  <c r="AA861" i="149"/>
  <c r="AB861" i="149"/>
  <c r="AC861" i="149"/>
  <c r="AD861" i="149"/>
  <c r="R862" i="149"/>
  <c r="S862" i="149"/>
  <c r="T862" i="149"/>
  <c r="U862" i="149"/>
  <c r="X862" i="149"/>
  <c r="V862" i="149" s="1"/>
  <c r="Y862" i="149"/>
  <c r="AA862" i="149"/>
  <c r="AB862" i="149"/>
  <c r="AC862" i="149"/>
  <c r="AD862" i="149"/>
  <c r="R863" i="149"/>
  <c r="S863" i="149"/>
  <c r="T863" i="149"/>
  <c r="U863" i="149"/>
  <c r="X863" i="149"/>
  <c r="Y863" i="149"/>
  <c r="AA863" i="149"/>
  <c r="AB863" i="149"/>
  <c r="AC863" i="149"/>
  <c r="AD863" i="149"/>
  <c r="R864" i="149"/>
  <c r="S864" i="149"/>
  <c r="T864" i="149"/>
  <c r="U864" i="149"/>
  <c r="V864" i="149"/>
  <c r="W864" i="149"/>
  <c r="X864" i="149"/>
  <c r="Y864" i="149"/>
  <c r="AA864" i="149"/>
  <c r="AB864" i="149"/>
  <c r="AC864" i="149"/>
  <c r="AD864" i="149"/>
  <c r="R865" i="149"/>
  <c r="S865" i="149"/>
  <c r="T865" i="149"/>
  <c r="U865" i="149"/>
  <c r="X865" i="149"/>
  <c r="Y865" i="149"/>
  <c r="AA865" i="149"/>
  <c r="AB865" i="149"/>
  <c r="AC865" i="149"/>
  <c r="AD865" i="149"/>
  <c r="R866" i="149"/>
  <c r="S866" i="149"/>
  <c r="T866" i="149"/>
  <c r="U866" i="149"/>
  <c r="V866" i="149"/>
  <c r="X866" i="149"/>
  <c r="W866" i="149" s="1"/>
  <c r="Y866" i="149"/>
  <c r="AA866" i="149"/>
  <c r="AB866" i="149"/>
  <c r="AC866" i="149"/>
  <c r="AD866" i="149"/>
  <c r="R867" i="149"/>
  <c r="S867" i="149"/>
  <c r="T867" i="149"/>
  <c r="U867" i="149"/>
  <c r="X867" i="149"/>
  <c r="V867" i="149" s="1"/>
  <c r="Y867" i="149"/>
  <c r="AA867" i="149"/>
  <c r="AB867" i="149"/>
  <c r="AC867" i="149"/>
  <c r="AD867" i="149"/>
  <c r="R868" i="149"/>
  <c r="S868" i="149"/>
  <c r="T868" i="149"/>
  <c r="U868" i="149"/>
  <c r="X868" i="149"/>
  <c r="V868" i="149" s="1"/>
  <c r="Y868" i="149"/>
  <c r="AA868" i="149"/>
  <c r="AB868" i="149"/>
  <c r="AC868" i="149"/>
  <c r="AD868" i="149"/>
  <c r="R869" i="149"/>
  <c r="S869" i="149"/>
  <c r="T869" i="149"/>
  <c r="U869" i="149"/>
  <c r="X869" i="149"/>
  <c r="Y869" i="149"/>
  <c r="AA869" i="149"/>
  <c r="AB869" i="149"/>
  <c r="AC869" i="149"/>
  <c r="AD869" i="149"/>
  <c r="R870" i="149"/>
  <c r="S870" i="149"/>
  <c r="T870" i="149"/>
  <c r="U870" i="149"/>
  <c r="X870" i="149"/>
  <c r="V870" i="149" s="1"/>
  <c r="Y870" i="149"/>
  <c r="AA870" i="149"/>
  <c r="AB870" i="149"/>
  <c r="AC870" i="149"/>
  <c r="AD870" i="149"/>
  <c r="R871" i="149"/>
  <c r="S871" i="149"/>
  <c r="T871" i="149"/>
  <c r="U871" i="149"/>
  <c r="X871" i="149"/>
  <c r="W871" i="149" s="1"/>
  <c r="Y871" i="149"/>
  <c r="AA871" i="149"/>
  <c r="AB871" i="149"/>
  <c r="AC871" i="149"/>
  <c r="AD871" i="149"/>
  <c r="R872" i="149"/>
  <c r="S872" i="149"/>
  <c r="T872" i="149"/>
  <c r="U872" i="149"/>
  <c r="W872" i="149"/>
  <c r="X872" i="149"/>
  <c r="V872" i="149" s="1"/>
  <c r="Y872" i="149"/>
  <c r="AA872" i="149"/>
  <c r="AB872" i="149"/>
  <c r="AC872" i="149"/>
  <c r="AD872" i="149"/>
  <c r="R873" i="149"/>
  <c r="S873" i="149"/>
  <c r="T873" i="149"/>
  <c r="U873" i="149"/>
  <c r="X873" i="149"/>
  <c r="Y873" i="149"/>
  <c r="AA873" i="149"/>
  <c r="AB873" i="149"/>
  <c r="AC873" i="149"/>
  <c r="AD873" i="149"/>
  <c r="R874" i="149"/>
  <c r="S874" i="149"/>
  <c r="T874" i="149"/>
  <c r="U874" i="149"/>
  <c r="X874" i="149"/>
  <c r="Y874" i="149"/>
  <c r="AA874" i="149"/>
  <c r="AB874" i="149"/>
  <c r="AC874" i="149"/>
  <c r="AD874" i="149"/>
  <c r="R875" i="149"/>
  <c r="S875" i="149"/>
  <c r="T875" i="149"/>
  <c r="U875" i="149"/>
  <c r="V875" i="149"/>
  <c r="W875" i="149"/>
  <c r="X875" i="149"/>
  <c r="Y875" i="149"/>
  <c r="AA875" i="149"/>
  <c r="AB875" i="149"/>
  <c r="AC875" i="149"/>
  <c r="AD875" i="149"/>
  <c r="R876" i="149"/>
  <c r="S876" i="149"/>
  <c r="T876" i="149"/>
  <c r="U876" i="149"/>
  <c r="X876" i="149"/>
  <c r="V876" i="149" s="1"/>
  <c r="Y876" i="149"/>
  <c r="AA876" i="149"/>
  <c r="AB876" i="149"/>
  <c r="AC876" i="149"/>
  <c r="AD876" i="149"/>
  <c r="R877" i="149"/>
  <c r="S877" i="149"/>
  <c r="T877" i="149"/>
  <c r="U877" i="149"/>
  <c r="X877" i="149"/>
  <c r="W877" i="149" s="1"/>
  <c r="Y877" i="149"/>
  <c r="AA877" i="149"/>
  <c r="AB877" i="149"/>
  <c r="AC877" i="149"/>
  <c r="AD877" i="149"/>
  <c r="R878" i="149"/>
  <c r="S878" i="149"/>
  <c r="T878" i="149"/>
  <c r="U878" i="149"/>
  <c r="W878" i="149"/>
  <c r="X878" i="149"/>
  <c r="V878" i="149" s="1"/>
  <c r="Y878" i="149"/>
  <c r="AA878" i="149"/>
  <c r="AB878" i="149"/>
  <c r="AC878" i="149"/>
  <c r="AD878" i="149"/>
  <c r="R879" i="149"/>
  <c r="S879" i="149"/>
  <c r="T879" i="149"/>
  <c r="U879" i="149"/>
  <c r="X879" i="149"/>
  <c r="W879" i="149" s="1"/>
  <c r="Y879" i="149"/>
  <c r="AA879" i="149"/>
  <c r="AB879" i="149"/>
  <c r="AC879" i="149"/>
  <c r="AD879" i="149"/>
  <c r="R880" i="149"/>
  <c r="S880" i="149"/>
  <c r="T880" i="149"/>
  <c r="U880" i="149"/>
  <c r="W880" i="149"/>
  <c r="X880" i="149"/>
  <c r="V880" i="149" s="1"/>
  <c r="Y880" i="149"/>
  <c r="AA880" i="149"/>
  <c r="AB880" i="149"/>
  <c r="AC880" i="149"/>
  <c r="AD880" i="149"/>
  <c r="R881" i="149"/>
  <c r="S881" i="149"/>
  <c r="T881" i="149"/>
  <c r="U881" i="149"/>
  <c r="X881" i="149"/>
  <c r="Y881" i="149"/>
  <c r="AA881" i="149"/>
  <c r="AB881" i="149"/>
  <c r="AC881" i="149"/>
  <c r="AD881" i="149"/>
  <c r="R882" i="149"/>
  <c r="S882" i="149"/>
  <c r="T882" i="149"/>
  <c r="U882" i="149"/>
  <c r="X882" i="149"/>
  <c r="Y882" i="149"/>
  <c r="AA882" i="149"/>
  <c r="AB882" i="149"/>
  <c r="AC882" i="149"/>
  <c r="AD882" i="149"/>
  <c r="R883" i="149"/>
  <c r="S883" i="149"/>
  <c r="T883" i="149"/>
  <c r="U883" i="149"/>
  <c r="V883" i="149"/>
  <c r="W883" i="149"/>
  <c r="X883" i="149"/>
  <c r="Y883" i="149"/>
  <c r="AA883" i="149"/>
  <c r="AB883" i="149"/>
  <c r="AC883" i="149"/>
  <c r="AD883" i="149"/>
  <c r="R884" i="149"/>
  <c r="S884" i="149"/>
  <c r="T884" i="149"/>
  <c r="U884" i="149"/>
  <c r="X884" i="149"/>
  <c r="V884" i="149" s="1"/>
  <c r="Y884" i="149"/>
  <c r="AA884" i="149"/>
  <c r="AB884" i="149"/>
  <c r="AC884" i="149"/>
  <c r="AD884" i="149"/>
  <c r="R885" i="149"/>
  <c r="S885" i="149"/>
  <c r="T885" i="149"/>
  <c r="U885" i="149"/>
  <c r="X885" i="149"/>
  <c r="Y885" i="149"/>
  <c r="AA885" i="149"/>
  <c r="AB885" i="149"/>
  <c r="AC885" i="149"/>
  <c r="AD885" i="149"/>
  <c r="R886" i="149"/>
  <c r="S886" i="149"/>
  <c r="T886" i="149"/>
  <c r="U886" i="149"/>
  <c r="X886" i="149"/>
  <c r="V886" i="149" s="1"/>
  <c r="Y886" i="149"/>
  <c r="AA886" i="149"/>
  <c r="AB886" i="149"/>
  <c r="AC886" i="149"/>
  <c r="AD886" i="149"/>
  <c r="R887" i="149"/>
  <c r="S887" i="149"/>
  <c r="T887" i="149"/>
  <c r="U887" i="149"/>
  <c r="X887" i="149"/>
  <c r="Y887" i="149"/>
  <c r="AA887" i="149"/>
  <c r="AB887" i="149"/>
  <c r="AC887" i="149"/>
  <c r="AD887" i="149"/>
  <c r="R888" i="149"/>
  <c r="S888" i="149"/>
  <c r="T888" i="149"/>
  <c r="U888" i="149"/>
  <c r="V888" i="149"/>
  <c r="W888" i="149"/>
  <c r="X888" i="149"/>
  <c r="Y888" i="149"/>
  <c r="AA888" i="149"/>
  <c r="AB888" i="149"/>
  <c r="AC888" i="149"/>
  <c r="AD888" i="149"/>
  <c r="R889" i="149"/>
  <c r="S889" i="149"/>
  <c r="T889" i="149"/>
  <c r="U889" i="149"/>
  <c r="X889" i="149"/>
  <c r="Y889" i="149"/>
  <c r="AA889" i="149"/>
  <c r="AB889" i="149"/>
  <c r="AC889" i="149"/>
  <c r="AD889" i="149"/>
  <c r="R890" i="149"/>
  <c r="S890" i="149"/>
  <c r="T890" i="149"/>
  <c r="U890" i="149"/>
  <c r="V890" i="149"/>
  <c r="X890" i="149"/>
  <c r="W890" i="149" s="1"/>
  <c r="Y890" i="149"/>
  <c r="AA890" i="149"/>
  <c r="AB890" i="149"/>
  <c r="AC890" i="149"/>
  <c r="AD890" i="149"/>
  <c r="R891" i="149"/>
  <c r="S891" i="149"/>
  <c r="T891" i="149"/>
  <c r="U891" i="149"/>
  <c r="X891" i="149"/>
  <c r="V891" i="149" s="1"/>
  <c r="Y891" i="149"/>
  <c r="AA891" i="149"/>
  <c r="AB891" i="149"/>
  <c r="AC891" i="149"/>
  <c r="AD891" i="149"/>
  <c r="R892" i="149"/>
  <c r="S892" i="149"/>
  <c r="T892" i="149"/>
  <c r="U892" i="149"/>
  <c r="X892" i="149"/>
  <c r="Y892" i="149"/>
  <c r="AA892" i="149"/>
  <c r="AB892" i="149"/>
  <c r="AC892" i="149"/>
  <c r="AD892" i="149"/>
  <c r="R893" i="149"/>
  <c r="S893" i="149"/>
  <c r="T893" i="149"/>
  <c r="U893" i="149"/>
  <c r="W893" i="149"/>
  <c r="X893" i="149"/>
  <c r="V893" i="149" s="1"/>
  <c r="Y893" i="149"/>
  <c r="AA893" i="149"/>
  <c r="AB893" i="149"/>
  <c r="AC893" i="149"/>
  <c r="AD893" i="149"/>
  <c r="R894" i="149"/>
  <c r="S894" i="149"/>
  <c r="T894" i="149"/>
  <c r="U894" i="149"/>
  <c r="W894" i="149"/>
  <c r="X894" i="149"/>
  <c r="V894" i="149" s="1"/>
  <c r="Y894" i="149"/>
  <c r="AA894" i="149"/>
  <c r="AB894" i="149"/>
  <c r="AC894" i="149"/>
  <c r="AD894" i="149"/>
  <c r="R895" i="149"/>
  <c r="S895" i="149"/>
  <c r="T895" i="149"/>
  <c r="U895" i="149"/>
  <c r="V895" i="149"/>
  <c r="X895" i="149"/>
  <c r="W895" i="149" s="1"/>
  <c r="Y895" i="149"/>
  <c r="AA895" i="149"/>
  <c r="AB895" i="149"/>
  <c r="AC895" i="149"/>
  <c r="AD895" i="149"/>
  <c r="R896" i="149"/>
  <c r="S896" i="149"/>
  <c r="T896" i="149"/>
  <c r="U896" i="149"/>
  <c r="X896" i="149"/>
  <c r="V896" i="149" s="1"/>
  <c r="Y896" i="149"/>
  <c r="AA896" i="149"/>
  <c r="AB896" i="149"/>
  <c r="AC896" i="149"/>
  <c r="AD896" i="149"/>
  <c r="R897" i="149"/>
  <c r="S897" i="149"/>
  <c r="T897" i="149"/>
  <c r="U897" i="149"/>
  <c r="X897" i="149"/>
  <c r="Y897" i="149"/>
  <c r="AA897" i="149"/>
  <c r="AB897" i="149"/>
  <c r="AC897" i="149"/>
  <c r="AD897" i="149"/>
  <c r="R898" i="149"/>
  <c r="S898" i="149"/>
  <c r="T898" i="149"/>
  <c r="U898" i="149"/>
  <c r="X898" i="149"/>
  <c r="Y898" i="149"/>
  <c r="AA898" i="149"/>
  <c r="AB898" i="149"/>
  <c r="AC898" i="149"/>
  <c r="AD898" i="149"/>
  <c r="R899" i="149"/>
  <c r="S899" i="149"/>
  <c r="T899" i="149"/>
  <c r="U899" i="149"/>
  <c r="W899" i="149"/>
  <c r="X899" i="149"/>
  <c r="V899" i="149" s="1"/>
  <c r="Y899" i="149"/>
  <c r="AA899" i="149"/>
  <c r="AB899" i="149"/>
  <c r="AC899" i="149"/>
  <c r="AD899" i="149"/>
  <c r="R900" i="149"/>
  <c r="S900" i="149"/>
  <c r="T900" i="149"/>
  <c r="U900" i="149"/>
  <c r="X900" i="149"/>
  <c r="Y900" i="149"/>
  <c r="AA900" i="149"/>
  <c r="AB900" i="149"/>
  <c r="AC900" i="149"/>
  <c r="AD900" i="149"/>
  <c r="R901" i="149"/>
  <c r="S901" i="149"/>
  <c r="T901" i="149"/>
  <c r="U901" i="149"/>
  <c r="V901" i="149"/>
  <c r="W901" i="149"/>
  <c r="X901" i="149"/>
  <c r="Y901" i="149"/>
  <c r="AA901" i="149"/>
  <c r="AB901" i="149"/>
  <c r="AC901" i="149"/>
  <c r="AD901" i="149"/>
  <c r="R902" i="149"/>
  <c r="S902" i="149"/>
  <c r="T902" i="149"/>
  <c r="U902" i="149"/>
  <c r="X902" i="149"/>
  <c r="V902" i="149" s="1"/>
  <c r="Y902" i="149"/>
  <c r="AA902" i="149"/>
  <c r="AB902" i="149"/>
  <c r="AC902" i="149"/>
  <c r="AD902" i="149"/>
  <c r="R903" i="149"/>
  <c r="S903" i="149"/>
  <c r="T903" i="149"/>
  <c r="U903" i="149"/>
  <c r="X903" i="149"/>
  <c r="W903" i="149" s="1"/>
  <c r="Y903" i="149"/>
  <c r="AA903" i="149"/>
  <c r="AB903" i="149"/>
  <c r="AC903" i="149"/>
  <c r="AD903" i="149"/>
  <c r="R904" i="149"/>
  <c r="S904" i="149"/>
  <c r="T904" i="149"/>
  <c r="U904" i="149"/>
  <c r="X904" i="149"/>
  <c r="V904" i="149" s="1"/>
  <c r="Y904" i="149"/>
  <c r="AA904" i="149"/>
  <c r="AB904" i="149"/>
  <c r="AC904" i="149"/>
  <c r="AD904" i="149"/>
  <c r="R905" i="149"/>
  <c r="S905" i="149"/>
  <c r="T905" i="149"/>
  <c r="U905" i="149"/>
  <c r="X905" i="149"/>
  <c r="Y905" i="149"/>
  <c r="AA905" i="149"/>
  <c r="AB905" i="149"/>
  <c r="AC905" i="149"/>
  <c r="AD905" i="149"/>
  <c r="R906" i="149"/>
  <c r="S906" i="149"/>
  <c r="T906" i="149"/>
  <c r="U906" i="149"/>
  <c r="X906" i="149"/>
  <c r="Y906" i="149"/>
  <c r="AA906" i="149"/>
  <c r="AB906" i="149"/>
  <c r="AC906" i="149"/>
  <c r="AD906" i="149"/>
  <c r="R907" i="149"/>
  <c r="S907" i="149"/>
  <c r="T907" i="149"/>
  <c r="U907" i="149"/>
  <c r="W907" i="149"/>
  <c r="X907" i="149"/>
  <c r="V907" i="149" s="1"/>
  <c r="Y907" i="149"/>
  <c r="AA907" i="149"/>
  <c r="AB907" i="149"/>
  <c r="AC907" i="149"/>
  <c r="AD907" i="149"/>
  <c r="R908" i="149"/>
  <c r="S908" i="149"/>
  <c r="T908" i="149"/>
  <c r="U908" i="149"/>
  <c r="V908" i="149"/>
  <c r="X908" i="149"/>
  <c r="W908" i="149" s="1"/>
  <c r="Y908" i="149"/>
  <c r="AA908" i="149"/>
  <c r="AB908" i="149"/>
  <c r="AC908" i="149"/>
  <c r="AD908" i="149"/>
  <c r="R909" i="149"/>
  <c r="S909" i="149"/>
  <c r="T909" i="149"/>
  <c r="U909" i="149"/>
  <c r="X909" i="149"/>
  <c r="Y909" i="149"/>
  <c r="AA909" i="149"/>
  <c r="AB909" i="149"/>
  <c r="AC909" i="149"/>
  <c r="AD909" i="149"/>
  <c r="R910" i="149"/>
  <c r="S910" i="149"/>
  <c r="T910" i="149"/>
  <c r="U910" i="149"/>
  <c r="X910" i="149"/>
  <c r="V910" i="149" s="1"/>
  <c r="Y910" i="149"/>
  <c r="AA910" i="149"/>
  <c r="AB910" i="149"/>
  <c r="AC910" i="149"/>
  <c r="AD910" i="149"/>
  <c r="R911" i="149"/>
  <c r="S911" i="149"/>
  <c r="T911" i="149"/>
  <c r="U911" i="149"/>
  <c r="X911" i="149"/>
  <c r="Y911" i="149"/>
  <c r="AA911" i="149"/>
  <c r="AB911" i="149"/>
  <c r="AC911" i="149"/>
  <c r="AD911" i="149"/>
  <c r="R912" i="149"/>
  <c r="S912" i="149"/>
  <c r="T912" i="149"/>
  <c r="U912" i="149"/>
  <c r="X912" i="149"/>
  <c r="Y912" i="149"/>
  <c r="AA912" i="149"/>
  <c r="AB912" i="149"/>
  <c r="AC912" i="149"/>
  <c r="AD912" i="149"/>
  <c r="R913" i="149"/>
  <c r="S913" i="149"/>
  <c r="T913" i="149"/>
  <c r="U913" i="149"/>
  <c r="X913" i="149"/>
  <c r="Y913" i="149"/>
  <c r="AA913" i="149"/>
  <c r="AB913" i="149"/>
  <c r="AC913" i="149"/>
  <c r="AD913" i="149"/>
  <c r="R914" i="149"/>
  <c r="S914" i="149"/>
  <c r="T914" i="149"/>
  <c r="U914" i="149"/>
  <c r="X914" i="149"/>
  <c r="W914" i="149" s="1"/>
  <c r="Y914" i="149"/>
  <c r="AA914" i="149"/>
  <c r="AB914" i="149"/>
  <c r="AC914" i="149"/>
  <c r="AD914" i="149"/>
  <c r="R915" i="149"/>
  <c r="S915" i="149"/>
  <c r="T915" i="149"/>
  <c r="U915" i="149"/>
  <c r="W915" i="149"/>
  <c r="X915" i="149"/>
  <c r="V915" i="149" s="1"/>
  <c r="Y915" i="149"/>
  <c r="AA915" i="149"/>
  <c r="AB915" i="149"/>
  <c r="AC915" i="149"/>
  <c r="AD915" i="149"/>
  <c r="R916" i="149"/>
  <c r="S916" i="149"/>
  <c r="T916" i="149"/>
  <c r="U916" i="149"/>
  <c r="V916" i="149"/>
  <c r="X916" i="149"/>
  <c r="W916" i="149" s="1"/>
  <c r="Y916" i="149"/>
  <c r="AA916" i="149"/>
  <c r="AB916" i="149"/>
  <c r="AC916" i="149"/>
  <c r="AD916" i="149"/>
  <c r="R917" i="149"/>
  <c r="S917" i="149"/>
  <c r="T917" i="149"/>
  <c r="U917" i="149"/>
  <c r="X917" i="149"/>
  <c r="Y917" i="149"/>
  <c r="AA917" i="149"/>
  <c r="AB917" i="149"/>
  <c r="AC917" i="149"/>
  <c r="AD917" i="149"/>
  <c r="R918" i="149"/>
  <c r="S918" i="149"/>
  <c r="T918" i="149"/>
  <c r="U918" i="149"/>
  <c r="X918" i="149"/>
  <c r="V918" i="149" s="1"/>
  <c r="Y918" i="149"/>
  <c r="AA918" i="149"/>
  <c r="AB918" i="149"/>
  <c r="AC918" i="149"/>
  <c r="AD918" i="149"/>
  <c r="R919" i="149"/>
  <c r="S919" i="149"/>
  <c r="T919" i="149"/>
  <c r="U919" i="149"/>
  <c r="X919" i="149"/>
  <c r="Y919" i="149"/>
  <c r="AA919" i="149"/>
  <c r="AB919" i="149"/>
  <c r="AC919" i="149"/>
  <c r="AD919" i="149"/>
  <c r="R920" i="149"/>
  <c r="S920" i="149"/>
  <c r="T920" i="149"/>
  <c r="U920" i="149"/>
  <c r="X920" i="149"/>
  <c r="Y920" i="149"/>
  <c r="AA920" i="149"/>
  <c r="AB920" i="149"/>
  <c r="AC920" i="149"/>
  <c r="AD920" i="149"/>
  <c r="R921" i="149"/>
  <c r="S921" i="149"/>
  <c r="T921" i="149"/>
  <c r="U921" i="149"/>
  <c r="X921" i="149"/>
  <c r="Y921" i="149"/>
  <c r="AA921" i="149"/>
  <c r="AB921" i="149"/>
  <c r="AC921" i="149"/>
  <c r="AD921" i="149"/>
  <c r="R922" i="149"/>
  <c r="S922" i="149"/>
  <c r="T922" i="149"/>
  <c r="U922" i="149"/>
  <c r="X922" i="149"/>
  <c r="W922" i="149" s="1"/>
  <c r="Y922" i="149"/>
  <c r="AA922" i="149"/>
  <c r="AB922" i="149"/>
  <c r="AC922" i="149"/>
  <c r="AD922" i="149"/>
  <c r="R923" i="149"/>
  <c r="S923" i="149"/>
  <c r="T923" i="149"/>
  <c r="U923" i="149"/>
  <c r="W923" i="149"/>
  <c r="X923" i="149"/>
  <c r="V923" i="149" s="1"/>
  <c r="Y923" i="149"/>
  <c r="AA923" i="149"/>
  <c r="AB923" i="149"/>
  <c r="AC923" i="149"/>
  <c r="AD923" i="149"/>
  <c r="R924" i="149"/>
  <c r="S924" i="149"/>
  <c r="T924" i="149"/>
  <c r="U924" i="149"/>
  <c r="V924" i="149"/>
  <c r="X924" i="149"/>
  <c r="W924" i="149" s="1"/>
  <c r="Y924" i="149"/>
  <c r="AA924" i="149"/>
  <c r="AB924" i="149"/>
  <c r="AC924" i="149"/>
  <c r="AD924" i="149"/>
  <c r="R925" i="149"/>
  <c r="S925" i="149"/>
  <c r="T925" i="149"/>
  <c r="U925" i="149"/>
  <c r="X925" i="149"/>
  <c r="Y925" i="149"/>
  <c r="AA925" i="149"/>
  <c r="AB925" i="149"/>
  <c r="AC925" i="149"/>
  <c r="AD925" i="149"/>
  <c r="R926" i="149"/>
  <c r="S926" i="149"/>
  <c r="T926" i="149"/>
  <c r="U926" i="149"/>
  <c r="X926" i="149"/>
  <c r="Y926" i="149"/>
  <c r="AA926" i="149"/>
  <c r="AB926" i="149"/>
  <c r="AC926" i="149"/>
  <c r="AD926" i="149"/>
  <c r="R927" i="149"/>
  <c r="S927" i="149"/>
  <c r="T927" i="149"/>
  <c r="U927" i="149"/>
  <c r="X927" i="149"/>
  <c r="V927" i="149" s="1"/>
  <c r="Y927" i="149"/>
  <c r="AA927" i="149"/>
  <c r="AB927" i="149"/>
  <c r="AC927" i="149"/>
  <c r="AD927" i="149"/>
  <c r="R928" i="149"/>
  <c r="S928" i="149"/>
  <c r="T928" i="149"/>
  <c r="U928" i="149"/>
  <c r="X928" i="149"/>
  <c r="Y928" i="149"/>
  <c r="AA928" i="149"/>
  <c r="AB928" i="149"/>
  <c r="AC928" i="149"/>
  <c r="AD928" i="149"/>
  <c r="R929" i="149"/>
  <c r="S929" i="149"/>
  <c r="T929" i="149"/>
  <c r="U929" i="149"/>
  <c r="X929" i="149"/>
  <c r="Y929" i="149"/>
  <c r="AA929" i="149"/>
  <c r="AB929" i="149"/>
  <c r="AC929" i="149"/>
  <c r="AD929" i="149"/>
  <c r="R930" i="149"/>
  <c r="S930" i="149"/>
  <c r="T930" i="149"/>
  <c r="U930" i="149"/>
  <c r="X930" i="149"/>
  <c r="Y930" i="149"/>
  <c r="AA930" i="149"/>
  <c r="AB930" i="149"/>
  <c r="AC930" i="149"/>
  <c r="AD930" i="149"/>
  <c r="R931" i="149"/>
  <c r="S931" i="149"/>
  <c r="T931" i="149"/>
  <c r="U931" i="149"/>
  <c r="W931" i="149"/>
  <c r="X931" i="149"/>
  <c r="V931" i="149" s="1"/>
  <c r="Y931" i="149"/>
  <c r="AA931" i="149"/>
  <c r="AB931" i="149"/>
  <c r="AC931" i="149"/>
  <c r="AD931" i="149"/>
  <c r="R932" i="149"/>
  <c r="S932" i="149"/>
  <c r="T932" i="149"/>
  <c r="U932" i="149"/>
  <c r="V932" i="149"/>
  <c r="X932" i="149"/>
  <c r="W932" i="149" s="1"/>
  <c r="Y932" i="149"/>
  <c r="AA932" i="149"/>
  <c r="AB932" i="149"/>
  <c r="AC932" i="149"/>
  <c r="AD932" i="149"/>
  <c r="R933" i="149"/>
  <c r="S933" i="149"/>
  <c r="T933" i="149"/>
  <c r="U933" i="149"/>
  <c r="X933" i="149"/>
  <c r="Y933" i="149"/>
  <c r="AA933" i="149"/>
  <c r="AB933" i="149"/>
  <c r="AC933" i="149"/>
  <c r="AD933" i="149"/>
  <c r="R934" i="149"/>
  <c r="S934" i="149"/>
  <c r="T934" i="149"/>
  <c r="U934" i="149"/>
  <c r="X934" i="149"/>
  <c r="Y934" i="149"/>
  <c r="AA934" i="149"/>
  <c r="AB934" i="149"/>
  <c r="AC934" i="149"/>
  <c r="AD934" i="149"/>
  <c r="R935" i="149"/>
  <c r="S935" i="149"/>
  <c r="T935" i="149"/>
  <c r="U935" i="149"/>
  <c r="X935" i="149"/>
  <c r="Y935" i="149"/>
  <c r="AA935" i="149"/>
  <c r="AB935" i="149"/>
  <c r="AC935" i="149"/>
  <c r="AD935" i="149"/>
  <c r="R936" i="149"/>
  <c r="S936" i="149"/>
  <c r="T936" i="149"/>
  <c r="U936" i="149"/>
  <c r="X936" i="149"/>
  <c r="Y936" i="149"/>
  <c r="AA936" i="149"/>
  <c r="AB936" i="149"/>
  <c r="AC936" i="149"/>
  <c r="AD936" i="149"/>
  <c r="R937" i="149"/>
  <c r="S937" i="149"/>
  <c r="T937" i="149"/>
  <c r="U937" i="149"/>
  <c r="X937" i="149"/>
  <c r="Y937" i="149"/>
  <c r="AA937" i="149"/>
  <c r="AB937" i="149"/>
  <c r="AC937" i="149"/>
  <c r="AD937" i="149"/>
  <c r="R938" i="149"/>
  <c r="S938" i="149"/>
  <c r="T938" i="149"/>
  <c r="U938" i="149"/>
  <c r="X938" i="149"/>
  <c r="Y938" i="149"/>
  <c r="AA938" i="149"/>
  <c r="AB938" i="149"/>
  <c r="AC938" i="149"/>
  <c r="AD938" i="149"/>
  <c r="R939" i="149"/>
  <c r="S939" i="149"/>
  <c r="T939" i="149"/>
  <c r="U939" i="149"/>
  <c r="W939" i="149"/>
  <c r="X939" i="149"/>
  <c r="V939" i="149" s="1"/>
  <c r="Y939" i="149"/>
  <c r="AA939" i="149"/>
  <c r="AB939" i="149"/>
  <c r="AC939" i="149"/>
  <c r="AD939" i="149"/>
  <c r="R940" i="149"/>
  <c r="S940" i="149"/>
  <c r="T940" i="149"/>
  <c r="U940" i="149"/>
  <c r="V940" i="149"/>
  <c r="X940" i="149"/>
  <c r="W940" i="149" s="1"/>
  <c r="Y940" i="149"/>
  <c r="AA940" i="149"/>
  <c r="AB940" i="149"/>
  <c r="AC940" i="149"/>
  <c r="AD940" i="149"/>
  <c r="R941" i="149"/>
  <c r="S941" i="149"/>
  <c r="T941" i="149"/>
  <c r="U941" i="149"/>
  <c r="X941" i="149"/>
  <c r="W941" i="149" s="1"/>
  <c r="Y941" i="149"/>
  <c r="AA941" i="149"/>
  <c r="AB941" i="149"/>
  <c r="AC941" i="149"/>
  <c r="AD941" i="149"/>
  <c r="R942" i="149"/>
  <c r="S942" i="149"/>
  <c r="T942" i="149"/>
  <c r="U942" i="149"/>
  <c r="X942" i="149"/>
  <c r="Y942" i="149"/>
  <c r="AA942" i="149"/>
  <c r="AB942" i="149"/>
  <c r="AC942" i="149"/>
  <c r="AD942" i="149"/>
  <c r="R943" i="149"/>
  <c r="S943" i="149"/>
  <c r="T943" i="149"/>
  <c r="U943" i="149"/>
  <c r="X943" i="149"/>
  <c r="Y943" i="149"/>
  <c r="AA943" i="149"/>
  <c r="AB943" i="149"/>
  <c r="AC943" i="149"/>
  <c r="AD943" i="149"/>
  <c r="R944" i="149"/>
  <c r="S944" i="149"/>
  <c r="T944" i="149"/>
  <c r="U944" i="149"/>
  <c r="X944" i="149"/>
  <c r="Y944" i="149"/>
  <c r="AA944" i="149"/>
  <c r="AB944" i="149"/>
  <c r="AC944" i="149"/>
  <c r="AD944" i="149"/>
  <c r="R945" i="149"/>
  <c r="S945" i="149"/>
  <c r="T945" i="149"/>
  <c r="U945" i="149"/>
  <c r="X945" i="149"/>
  <c r="Y945" i="149"/>
  <c r="AA945" i="149"/>
  <c r="AB945" i="149"/>
  <c r="AC945" i="149"/>
  <c r="AD945" i="149"/>
  <c r="R946" i="149"/>
  <c r="S946" i="149"/>
  <c r="T946" i="149"/>
  <c r="U946" i="149"/>
  <c r="X946" i="149"/>
  <c r="Y946" i="149"/>
  <c r="AA946" i="149"/>
  <c r="AB946" i="149"/>
  <c r="AC946" i="149"/>
  <c r="AD946" i="149"/>
  <c r="R947" i="149"/>
  <c r="S947" i="149"/>
  <c r="T947" i="149"/>
  <c r="U947" i="149"/>
  <c r="W947" i="149"/>
  <c r="X947" i="149"/>
  <c r="V947" i="149" s="1"/>
  <c r="Y947" i="149"/>
  <c r="AA947" i="149"/>
  <c r="AB947" i="149"/>
  <c r="AC947" i="149"/>
  <c r="AD947" i="149"/>
  <c r="R948" i="149"/>
  <c r="S948" i="149"/>
  <c r="T948" i="149"/>
  <c r="U948" i="149"/>
  <c r="V948" i="149"/>
  <c r="X948" i="149"/>
  <c r="W948" i="149" s="1"/>
  <c r="Y948" i="149"/>
  <c r="AA948" i="149"/>
  <c r="AB948" i="149"/>
  <c r="AC948" i="149"/>
  <c r="AD948" i="149"/>
  <c r="R949" i="149"/>
  <c r="S949" i="149"/>
  <c r="T949" i="149"/>
  <c r="U949" i="149"/>
  <c r="X949" i="149"/>
  <c r="W949" i="149" s="1"/>
  <c r="Y949" i="149"/>
  <c r="AA949" i="149"/>
  <c r="AB949" i="149"/>
  <c r="AC949" i="149"/>
  <c r="AD949" i="149"/>
  <c r="R950" i="149"/>
  <c r="S950" i="149"/>
  <c r="T950" i="149"/>
  <c r="U950" i="149"/>
  <c r="X950" i="149"/>
  <c r="Y950" i="149"/>
  <c r="AA950" i="149"/>
  <c r="AB950" i="149"/>
  <c r="AC950" i="149"/>
  <c r="AD950" i="149"/>
  <c r="R951" i="149"/>
  <c r="S951" i="149"/>
  <c r="T951" i="149"/>
  <c r="U951" i="149"/>
  <c r="X951" i="149"/>
  <c r="Y951" i="149"/>
  <c r="AA951" i="149"/>
  <c r="AB951" i="149"/>
  <c r="AC951" i="149"/>
  <c r="AD951" i="149"/>
  <c r="R952" i="149"/>
  <c r="S952" i="149"/>
  <c r="T952" i="149"/>
  <c r="U952" i="149"/>
  <c r="X952" i="149"/>
  <c r="Y952" i="149"/>
  <c r="AA952" i="149"/>
  <c r="AB952" i="149"/>
  <c r="AC952" i="149"/>
  <c r="AD952" i="149"/>
  <c r="R953" i="149"/>
  <c r="S953" i="149"/>
  <c r="T953" i="149"/>
  <c r="U953" i="149"/>
  <c r="X953" i="149"/>
  <c r="Y953" i="149"/>
  <c r="AA953" i="149"/>
  <c r="AB953" i="149"/>
  <c r="AC953" i="149"/>
  <c r="AD953" i="149"/>
  <c r="R954" i="149"/>
  <c r="S954" i="149"/>
  <c r="T954" i="149"/>
  <c r="U954" i="149"/>
  <c r="X954" i="149"/>
  <c r="Y954" i="149"/>
  <c r="AA954" i="149"/>
  <c r="AB954" i="149"/>
  <c r="AC954" i="149"/>
  <c r="AD954" i="149"/>
  <c r="R955" i="149"/>
  <c r="S955" i="149"/>
  <c r="T955" i="149"/>
  <c r="U955" i="149"/>
  <c r="W955" i="149"/>
  <c r="X955" i="149"/>
  <c r="V955" i="149" s="1"/>
  <c r="Y955" i="149"/>
  <c r="AA955" i="149"/>
  <c r="AB955" i="149"/>
  <c r="AC955" i="149"/>
  <c r="AD955" i="149"/>
  <c r="R956" i="149"/>
  <c r="S956" i="149"/>
  <c r="T956" i="149"/>
  <c r="U956" i="149"/>
  <c r="V956" i="149"/>
  <c r="X956" i="149"/>
  <c r="W956" i="149" s="1"/>
  <c r="Y956" i="149"/>
  <c r="AA956" i="149"/>
  <c r="AB956" i="149"/>
  <c r="AC956" i="149"/>
  <c r="AD956" i="149"/>
  <c r="R957" i="149"/>
  <c r="S957" i="149"/>
  <c r="T957" i="149"/>
  <c r="U957" i="149"/>
  <c r="V957" i="149"/>
  <c r="X957" i="149"/>
  <c r="W957" i="149" s="1"/>
  <c r="Y957" i="149"/>
  <c r="AA957" i="149"/>
  <c r="AB957" i="149"/>
  <c r="AC957" i="149"/>
  <c r="AD957" i="149"/>
  <c r="R958" i="149"/>
  <c r="S958" i="149"/>
  <c r="T958" i="149"/>
  <c r="U958" i="149"/>
  <c r="X958" i="149"/>
  <c r="Y958" i="149"/>
  <c r="AA958" i="149"/>
  <c r="AB958" i="149"/>
  <c r="AC958" i="149"/>
  <c r="AD958" i="149"/>
  <c r="R959" i="149"/>
  <c r="S959" i="149"/>
  <c r="T959" i="149"/>
  <c r="U959" i="149"/>
  <c r="X959" i="149"/>
  <c r="Y959" i="149"/>
  <c r="AA959" i="149"/>
  <c r="AB959" i="149"/>
  <c r="AC959" i="149"/>
  <c r="AD959" i="149"/>
  <c r="R960" i="149"/>
  <c r="S960" i="149"/>
  <c r="T960" i="149"/>
  <c r="U960" i="149"/>
  <c r="X960" i="149"/>
  <c r="Y960" i="149"/>
  <c r="AA960" i="149"/>
  <c r="AB960" i="149"/>
  <c r="AC960" i="149"/>
  <c r="AD960" i="149"/>
  <c r="R961" i="149"/>
  <c r="S961" i="149"/>
  <c r="T961" i="149"/>
  <c r="U961" i="149"/>
  <c r="X961" i="149"/>
  <c r="Y961" i="149"/>
  <c r="AA961" i="149"/>
  <c r="AB961" i="149"/>
  <c r="AC961" i="149"/>
  <c r="AD961" i="149"/>
  <c r="R962" i="149"/>
  <c r="S962" i="149"/>
  <c r="T962" i="149"/>
  <c r="U962" i="149"/>
  <c r="X962" i="149"/>
  <c r="Y962" i="149"/>
  <c r="AA962" i="149"/>
  <c r="AB962" i="149"/>
  <c r="AC962" i="149"/>
  <c r="AD962" i="149"/>
  <c r="R963" i="149"/>
  <c r="S963" i="149"/>
  <c r="T963" i="149"/>
  <c r="U963" i="149"/>
  <c r="W963" i="149"/>
  <c r="X963" i="149"/>
  <c r="V963" i="149" s="1"/>
  <c r="Y963" i="149"/>
  <c r="AA963" i="149"/>
  <c r="AB963" i="149"/>
  <c r="AC963" i="149"/>
  <c r="AD963" i="149"/>
  <c r="R964" i="149"/>
  <c r="S964" i="149"/>
  <c r="T964" i="149"/>
  <c r="U964" i="149"/>
  <c r="V964" i="149"/>
  <c r="X964" i="149"/>
  <c r="W964" i="149" s="1"/>
  <c r="Y964" i="149"/>
  <c r="AA964" i="149"/>
  <c r="AB964" i="149"/>
  <c r="AC964" i="149"/>
  <c r="AD964" i="149"/>
  <c r="R965" i="149"/>
  <c r="S965" i="149"/>
  <c r="T965" i="149"/>
  <c r="U965" i="149"/>
  <c r="V965" i="149"/>
  <c r="X965" i="149"/>
  <c r="W965" i="149" s="1"/>
  <c r="Y965" i="149"/>
  <c r="AA965" i="149"/>
  <c r="AB965" i="149"/>
  <c r="AC965" i="149"/>
  <c r="AD965" i="149"/>
  <c r="R966" i="149"/>
  <c r="S966" i="149"/>
  <c r="T966" i="149"/>
  <c r="U966" i="149"/>
  <c r="X966" i="149"/>
  <c r="Y966" i="149"/>
  <c r="AA966" i="149"/>
  <c r="AB966" i="149"/>
  <c r="AC966" i="149"/>
  <c r="AD966" i="149"/>
  <c r="R967" i="149"/>
  <c r="S967" i="149"/>
  <c r="T967" i="149"/>
  <c r="U967" i="149"/>
  <c r="X967" i="149"/>
  <c r="Y967" i="149"/>
  <c r="AA967" i="149"/>
  <c r="AB967" i="149"/>
  <c r="AC967" i="149"/>
  <c r="AD967" i="149"/>
  <c r="R968" i="149"/>
  <c r="S968" i="149"/>
  <c r="T968" i="149"/>
  <c r="U968" i="149"/>
  <c r="X968" i="149"/>
  <c r="Y968" i="149"/>
  <c r="AA968" i="149"/>
  <c r="AB968" i="149"/>
  <c r="AC968" i="149"/>
  <c r="AD968" i="149"/>
  <c r="R969" i="149"/>
  <c r="S969" i="149"/>
  <c r="T969" i="149"/>
  <c r="U969" i="149"/>
  <c r="X969" i="149"/>
  <c r="Y969" i="149"/>
  <c r="AA969" i="149"/>
  <c r="AB969" i="149"/>
  <c r="AC969" i="149"/>
  <c r="AD969" i="149"/>
  <c r="R970" i="149"/>
  <c r="S970" i="149"/>
  <c r="T970" i="149"/>
  <c r="U970" i="149"/>
  <c r="X970" i="149"/>
  <c r="Y970" i="149"/>
  <c r="AA970" i="149"/>
  <c r="AB970" i="149"/>
  <c r="AC970" i="149"/>
  <c r="AD970" i="149"/>
  <c r="R971" i="149"/>
  <c r="S971" i="149"/>
  <c r="T971" i="149"/>
  <c r="U971" i="149"/>
  <c r="W971" i="149"/>
  <c r="X971" i="149"/>
  <c r="V971" i="149" s="1"/>
  <c r="Y971" i="149"/>
  <c r="AA971" i="149"/>
  <c r="AB971" i="149"/>
  <c r="AC971" i="149"/>
  <c r="AD971" i="149"/>
  <c r="R972" i="149"/>
  <c r="S972" i="149"/>
  <c r="T972" i="149"/>
  <c r="U972" i="149"/>
  <c r="V972" i="149"/>
  <c r="X972" i="149"/>
  <c r="W972" i="149" s="1"/>
  <c r="Y972" i="149"/>
  <c r="AA972" i="149"/>
  <c r="AB972" i="149"/>
  <c r="AC972" i="149"/>
  <c r="AD972" i="149"/>
  <c r="R973" i="149"/>
  <c r="S973" i="149"/>
  <c r="T973" i="149"/>
  <c r="U973" i="149"/>
  <c r="V973" i="149"/>
  <c r="X973" i="149"/>
  <c r="W973" i="149" s="1"/>
  <c r="Y973" i="149"/>
  <c r="AA973" i="149"/>
  <c r="AB973" i="149"/>
  <c r="AC973" i="149"/>
  <c r="AD973" i="149"/>
  <c r="R974" i="149"/>
  <c r="S974" i="149"/>
  <c r="T974" i="149"/>
  <c r="U974" i="149"/>
  <c r="X974" i="149"/>
  <c r="Y974" i="149"/>
  <c r="AA974" i="149"/>
  <c r="AB974" i="149"/>
  <c r="AC974" i="149"/>
  <c r="AD974" i="149"/>
  <c r="R975" i="149"/>
  <c r="S975" i="149"/>
  <c r="T975" i="149"/>
  <c r="U975" i="149"/>
  <c r="X975" i="149"/>
  <c r="Y975" i="149"/>
  <c r="AA975" i="149"/>
  <c r="AB975" i="149"/>
  <c r="AC975" i="149"/>
  <c r="AD975" i="149"/>
  <c r="R976" i="149"/>
  <c r="S976" i="149"/>
  <c r="T976" i="149"/>
  <c r="U976" i="149"/>
  <c r="X976" i="149"/>
  <c r="Y976" i="149"/>
  <c r="AA976" i="149"/>
  <c r="AB976" i="149"/>
  <c r="AC976" i="149"/>
  <c r="AD976" i="149"/>
  <c r="R977" i="149"/>
  <c r="S977" i="149"/>
  <c r="T977" i="149"/>
  <c r="U977" i="149"/>
  <c r="X977" i="149"/>
  <c r="Y977" i="149"/>
  <c r="AA977" i="149"/>
  <c r="AB977" i="149"/>
  <c r="AC977" i="149"/>
  <c r="AD977" i="149"/>
  <c r="R978" i="149"/>
  <c r="S978" i="149"/>
  <c r="T978" i="149"/>
  <c r="U978" i="149"/>
  <c r="X978" i="149"/>
  <c r="Y978" i="149"/>
  <c r="AA978" i="149"/>
  <c r="AB978" i="149"/>
  <c r="AC978" i="149"/>
  <c r="AD978" i="149"/>
  <c r="R979" i="149"/>
  <c r="S979" i="149"/>
  <c r="T979" i="149"/>
  <c r="U979" i="149"/>
  <c r="W979" i="149"/>
  <c r="X979" i="149"/>
  <c r="V979" i="149" s="1"/>
  <c r="Y979" i="149"/>
  <c r="AA979" i="149"/>
  <c r="AB979" i="149"/>
  <c r="AC979" i="149"/>
  <c r="AD979" i="149"/>
  <c r="R980" i="149"/>
  <c r="S980" i="149"/>
  <c r="T980" i="149"/>
  <c r="U980" i="149"/>
  <c r="V980" i="149"/>
  <c r="X980" i="149"/>
  <c r="W980" i="149" s="1"/>
  <c r="Y980" i="149"/>
  <c r="AA980" i="149"/>
  <c r="AB980" i="149"/>
  <c r="AC980" i="149"/>
  <c r="AD980" i="149"/>
  <c r="R981" i="149"/>
  <c r="S981" i="149"/>
  <c r="T981" i="149"/>
  <c r="U981" i="149"/>
  <c r="V981" i="149"/>
  <c r="X981" i="149"/>
  <c r="W981" i="149" s="1"/>
  <c r="Y981" i="149"/>
  <c r="AA981" i="149"/>
  <c r="AB981" i="149"/>
  <c r="AC981" i="149"/>
  <c r="AD981" i="149"/>
  <c r="R982" i="149"/>
  <c r="S982" i="149"/>
  <c r="T982" i="149"/>
  <c r="U982" i="149"/>
  <c r="X982" i="149"/>
  <c r="V982" i="149" s="1"/>
  <c r="Y982" i="149"/>
  <c r="AA982" i="149"/>
  <c r="AB982" i="149"/>
  <c r="AC982" i="149"/>
  <c r="AD982" i="149"/>
  <c r="R983" i="149"/>
  <c r="S983" i="149"/>
  <c r="T983" i="149"/>
  <c r="U983" i="149"/>
  <c r="X983" i="149"/>
  <c r="Y983" i="149"/>
  <c r="AA983" i="149"/>
  <c r="AB983" i="149"/>
  <c r="AC983" i="149"/>
  <c r="AD983" i="149"/>
  <c r="R984" i="149"/>
  <c r="S984" i="149"/>
  <c r="T984" i="149"/>
  <c r="U984" i="149"/>
  <c r="X984" i="149"/>
  <c r="Y984" i="149"/>
  <c r="AA984" i="149"/>
  <c r="AB984" i="149"/>
  <c r="AC984" i="149"/>
  <c r="AD984" i="149"/>
  <c r="R985" i="149"/>
  <c r="S985" i="149"/>
  <c r="T985" i="149"/>
  <c r="U985" i="149"/>
  <c r="W985" i="149"/>
  <c r="X985" i="149"/>
  <c r="V985" i="149" s="1"/>
  <c r="Y985" i="149"/>
  <c r="AA985" i="149"/>
  <c r="AB985" i="149"/>
  <c r="AC985" i="149"/>
  <c r="AD985" i="149"/>
  <c r="R986" i="149"/>
  <c r="S986" i="149"/>
  <c r="T986" i="149"/>
  <c r="U986" i="149"/>
  <c r="X986" i="149"/>
  <c r="Y986" i="149"/>
  <c r="AA986" i="149"/>
  <c r="AB986" i="149"/>
  <c r="AC986" i="149"/>
  <c r="AD986" i="149"/>
  <c r="R987" i="149"/>
  <c r="S987" i="149"/>
  <c r="T987" i="149"/>
  <c r="U987" i="149"/>
  <c r="W987" i="149"/>
  <c r="X987" i="149"/>
  <c r="V987" i="149" s="1"/>
  <c r="Y987" i="149"/>
  <c r="AA987" i="149"/>
  <c r="AB987" i="149"/>
  <c r="AC987" i="149"/>
  <c r="AD987" i="149"/>
  <c r="R988" i="149"/>
  <c r="S988" i="149"/>
  <c r="T988" i="149"/>
  <c r="U988" i="149"/>
  <c r="V988" i="149"/>
  <c r="X988" i="149"/>
  <c r="W988" i="149" s="1"/>
  <c r="Y988" i="149"/>
  <c r="AA988" i="149"/>
  <c r="AB988" i="149"/>
  <c r="AC988" i="149"/>
  <c r="AD988" i="149"/>
  <c r="R989" i="149"/>
  <c r="S989" i="149"/>
  <c r="T989" i="149"/>
  <c r="U989" i="149"/>
  <c r="V989" i="149"/>
  <c r="X989" i="149"/>
  <c r="W989" i="149" s="1"/>
  <c r="Y989" i="149"/>
  <c r="AA989" i="149"/>
  <c r="AB989" i="149"/>
  <c r="AC989" i="149"/>
  <c r="AD989" i="149"/>
  <c r="R990" i="149"/>
  <c r="S990" i="149"/>
  <c r="T990" i="149"/>
  <c r="U990" i="149"/>
  <c r="W990" i="149"/>
  <c r="X990" i="149"/>
  <c r="V990" i="149" s="1"/>
  <c r="Y990" i="149"/>
  <c r="AA990" i="149"/>
  <c r="AB990" i="149"/>
  <c r="AC990" i="149"/>
  <c r="AD990" i="149"/>
  <c r="R991" i="149"/>
  <c r="S991" i="149"/>
  <c r="T991" i="149"/>
  <c r="U991" i="149"/>
  <c r="X991" i="149"/>
  <c r="Y991" i="149"/>
  <c r="AA991" i="149"/>
  <c r="AB991" i="149"/>
  <c r="AC991" i="149"/>
  <c r="AD991" i="149"/>
  <c r="R992" i="149"/>
  <c r="S992" i="149"/>
  <c r="T992" i="149"/>
  <c r="U992" i="149"/>
  <c r="X992" i="149"/>
  <c r="Y992" i="149"/>
  <c r="AA992" i="149"/>
  <c r="AB992" i="149"/>
  <c r="AC992" i="149"/>
  <c r="AD992" i="149"/>
  <c r="R993" i="149"/>
  <c r="S993" i="149"/>
  <c r="T993" i="149"/>
  <c r="U993" i="149"/>
  <c r="W993" i="149"/>
  <c r="X993" i="149"/>
  <c r="V993" i="149" s="1"/>
  <c r="Y993" i="149"/>
  <c r="AA993" i="149"/>
  <c r="AB993" i="149"/>
  <c r="AC993" i="149"/>
  <c r="AD993" i="149"/>
  <c r="R994" i="149"/>
  <c r="S994" i="149"/>
  <c r="T994" i="149"/>
  <c r="U994" i="149"/>
  <c r="X994" i="149"/>
  <c r="Y994" i="149"/>
  <c r="AA994" i="149"/>
  <c r="AB994" i="149"/>
  <c r="AC994" i="149"/>
  <c r="AD994" i="149"/>
  <c r="R995" i="149"/>
  <c r="S995" i="149"/>
  <c r="T995" i="149"/>
  <c r="U995" i="149"/>
  <c r="V995" i="149"/>
  <c r="W995" i="149"/>
  <c r="X995" i="149"/>
  <c r="Y995" i="149"/>
  <c r="AA995" i="149"/>
  <c r="AB995" i="149"/>
  <c r="AC995" i="149"/>
  <c r="AD995" i="149"/>
  <c r="R996" i="149"/>
  <c r="S996" i="149"/>
  <c r="T996" i="149"/>
  <c r="U996" i="149"/>
  <c r="V996" i="149"/>
  <c r="X996" i="149"/>
  <c r="W996" i="149" s="1"/>
  <c r="Y996" i="149"/>
  <c r="AA996" i="149"/>
  <c r="AB996" i="149"/>
  <c r="AC996" i="149"/>
  <c r="AD996" i="149"/>
  <c r="R997" i="149"/>
  <c r="S997" i="149"/>
  <c r="T997" i="149"/>
  <c r="U997" i="149"/>
  <c r="X997" i="149"/>
  <c r="V997" i="149" s="1"/>
  <c r="Y997" i="149"/>
  <c r="AA997" i="149"/>
  <c r="AB997" i="149"/>
  <c r="AC997" i="149"/>
  <c r="AD997" i="149"/>
  <c r="R998" i="149"/>
  <c r="S998" i="149"/>
  <c r="T998" i="149"/>
  <c r="U998" i="149"/>
  <c r="X998" i="149"/>
  <c r="V998" i="149" s="1"/>
  <c r="Y998" i="149"/>
  <c r="AA998" i="149"/>
  <c r="AB998" i="149"/>
  <c r="AC998" i="149"/>
  <c r="AD998" i="149"/>
  <c r="R999" i="149"/>
  <c r="S999" i="149"/>
  <c r="T999" i="149"/>
  <c r="U999" i="149"/>
  <c r="X999" i="149"/>
  <c r="V999" i="149" s="1"/>
  <c r="Y999" i="149"/>
  <c r="AA999" i="149"/>
  <c r="AB999" i="149"/>
  <c r="AC999" i="149"/>
  <c r="AD999" i="149"/>
  <c r="R1000" i="149"/>
  <c r="S1000" i="149"/>
  <c r="T1000" i="149"/>
  <c r="U1000" i="149"/>
  <c r="X1000" i="149"/>
  <c r="W1000" i="149" s="1"/>
  <c r="Y1000" i="149"/>
  <c r="AA1000" i="149"/>
  <c r="AB1000" i="149"/>
  <c r="AC1000" i="149"/>
  <c r="AD1000" i="149"/>
  <c r="R1001" i="149"/>
  <c r="S1001" i="149"/>
  <c r="T1001" i="149"/>
  <c r="U1001" i="149"/>
  <c r="X1001" i="149"/>
  <c r="Y1001" i="149"/>
  <c r="AA1001" i="149"/>
  <c r="AB1001" i="149"/>
  <c r="AC1001" i="149"/>
  <c r="AD1001" i="149"/>
  <c r="R1002" i="149"/>
  <c r="S1002" i="149"/>
  <c r="T1002" i="149"/>
  <c r="U1002" i="149"/>
  <c r="X1002" i="149"/>
  <c r="Y1002" i="149"/>
  <c r="AA1002" i="149"/>
  <c r="AB1002" i="149"/>
  <c r="AC1002" i="149"/>
  <c r="AD1002" i="149"/>
  <c r="R1003" i="149"/>
  <c r="S1003" i="149"/>
  <c r="T1003" i="149"/>
  <c r="U1003" i="149"/>
  <c r="X1003" i="149"/>
  <c r="V1003" i="149" s="1"/>
  <c r="Y1003" i="149"/>
  <c r="AA1003" i="149"/>
  <c r="AB1003" i="149"/>
  <c r="AC1003" i="149"/>
  <c r="AD1003" i="149"/>
  <c r="R1004" i="149"/>
  <c r="S1004" i="149"/>
  <c r="T1004" i="149"/>
  <c r="U1004" i="149"/>
  <c r="V1004" i="149"/>
  <c r="X1004" i="149"/>
  <c r="W1004" i="149" s="1"/>
  <c r="Y1004" i="149"/>
  <c r="AA1004" i="149"/>
  <c r="AB1004" i="149"/>
  <c r="AC1004" i="149"/>
  <c r="AD1004" i="149"/>
  <c r="R1005" i="149"/>
  <c r="S1005" i="149"/>
  <c r="T1005" i="149"/>
  <c r="U1005" i="149"/>
  <c r="X1005" i="149"/>
  <c r="V1005" i="149" s="1"/>
  <c r="Y1005" i="149"/>
  <c r="AA1005" i="149"/>
  <c r="AB1005" i="149"/>
  <c r="AC1005" i="149"/>
  <c r="AD1005" i="149"/>
  <c r="R1006" i="149"/>
  <c r="S1006" i="149"/>
  <c r="T1006" i="149"/>
  <c r="U1006" i="149"/>
  <c r="W1006" i="149"/>
  <c r="X1006" i="149"/>
  <c r="V1006" i="149" s="1"/>
  <c r="Y1006" i="149"/>
  <c r="AA1006" i="149"/>
  <c r="AB1006" i="149"/>
  <c r="AC1006" i="149"/>
  <c r="AD1006" i="149"/>
  <c r="R1007" i="149"/>
  <c r="S1007" i="149"/>
  <c r="T1007" i="149"/>
  <c r="U1007" i="149"/>
  <c r="W1007" i="149"/>
  <c r="X1007" i="149"/>
  <c r="V1007" i="149" s="1"/>
  <c r="Y1007" i="149"/>
  <c r="AA1007" i="149"/>
  <c r="AB1007" i="149"/>
  <c r="AC1007" i="149"/>
  <c r="AD1007" i="149"/>
  <c r="R1008" i="149"/>
  <c r="S1008" i="149"/>
  <c r="T1008" i="149"/>
  <c r="U1008" i="149"/>
  <c r="X1008" i="149"/>
  <c r="W1008" i="149" s="1"/>
  <c r="Y1008" i="149"/>
  <c r="AA1008" i="149"/>
  <c r="AB1008" i="149"/>
  <c r="AC1008" i="149"/>
  <c r="AD1008" i="149"/>
  <c r="R1009" i="149"/>
  <c r="S1009" i="149"/>
  <c r="T1009" i="149"/>
  <c r="U1009" i="149"/>
  <c r="W1009" i="149"/>
  <c r="X1009" i="149"/>
  <c r="V1009" i="149" s="1"/>
  <c r="Y1009" i="149"/>
  <c r="AA1009" i="149"/>
  <c r="AB1009" i="149"/>
  <c r="AC1009" i="149"/>
  <c r="AD1009" i="149"/>
  <c r="R1010" i="149"/>
  <c r="S1010" i="149"/>
  <c r="T1010" i="149"/>
  <c r="U1010" i="149"/>
  <c r="X1010" i="149"/>
  <c r="Y1010" i="149"/>
  <c r="AA1010" i="149"/>
  <c r="AB1010" i="149"/>
  <c r="AC1010" i="149"/>
  <c r="AD1010" i="149"/>
  <c r="R1011" i="149"/>
  <c r="S1011" i="149"/>
  <c r="T1011" i="149"/>
  <c r="U1011" i="149"/>
  <c r="V1011" i="149"/>
  <c r="W1011" i="149"/>
  <c r="X1011" i="149"/>
  <c r="Y1011" i="149"/>
  <c r="AA1011" i="149"/>
  <c r="AB1011" i="149"/>
  <c r="AC1011" i="149"/>
  <c r="AD1011" i="149"/>
  <c r="R1012" i="149"/>
  <c r="S1012" i="149"/>
  <c r="T1012" i="149"/>
  <c r="U1012" i="149"/>
  <c r="V1012" i="149"/>
  <c r="X1012" i="149"/>
  <c r="W1012" i="149" s="1"/>
  <c r="Y1012" i="149"/>
  <c r="AA1012" i="149"/>
  <c r="AB1012" i="149"/>
  <c r="AC1012" i="149"/>
  <c r="AD1012" i="149"/>
  <c r="R1013" i="149"/>
  <c r="S1013" i="149"/>
  <c r="T1013" i="149"/>
  <c r="U1013" i="149"/>
  <c r="X1013" i="149"/>
  <c r="V1013" i="149" s="1"/>
  <c r="Y1013" i="149"/>
  <c r="AA1013" i="149"/>
  <c r="AB1013" i="149"/>
  <c r="AC1013" i="149"/>
  <c r="AD1013" i="149"/>
  <c r="R1014" i="149"/>
  <c r="S1014" i="149"/>
  <c r="T1014" i="149"/>
  <c r="U1014" i="149"/>
  <c r="X1014" i="149"/>
  <c r="V1014" i="149" s="1"/>
  <c r="Y1014" i="149"/>
  <c r="AA1014" i="149"/>
  <c r="AB1014" i="149"/>
  <c r="AC1014" i="149"/>
  <c r="AD1014" i="149"/>
  <c r="R1015" i="149"/>
  <c r="S1015" i="149"/>
  <c r="T1015" i="149"/>
  <c r="U1015" i="149"/>
  <c r="X1015" i="149"/>
  <c r="V1015" i="149" s="1"/>
  <c r="Y1015" i="149"/>
  <c r="AA1015" i="149"/>
  <c r="AB1015" i="149"/>
  <c r="AC1015" i="149"/>
  <c r="AD1015" i="149"/>
  <c r="R1016" i="149"/>
  <c r="S1016" i="149"/>
  <c r="T1016" i="149"/>
  <c r="U1016" i="149"/>
  <c r="X1016" i="149"/>
  <c r="W1016" i="149" s="1"/>
  <c r="Y1016" i="149"/>
  <c r="AA1016" i="149"/>
  <c r="AB1016" i="149"/>
  <c r="AC1016" i="149"/>
  <c r="AD1016" i="149"/>
  <c r="R1017" i="149"/>
  <c r="S1017" i="149"/>
  <c r="T1017" i="149"/>
  <c r="U1017" i="149"/>
  <c r="X1017" i="149"/>
  <c r="Y1017" i="149"/>
  <c r="AA1017" i="149"/>
  <c r="AB1017" i="149"/>
  <c r="AC1017" i="149"/>
  <c r="AD1017" i="149"/>
  <c r="R1018" i="149"/>
  <c r="S1018" i="149"/>
  <c r="T1018" i="149"/>
  <c r="U1018" i="149"/>
  <c r="X1018" i="149"/>
  <c r="Y1018" i="149"/>
  <c r="AA1018" i="149"/>
  <c r="AB1018" i="149"/>
  <c r="AC1018" i="149"/>
  <c r="AD1018" i="149"/>
  <c r="R1019" i="149"/>
  <c r="S1019" i="149"/>
  <c r="T1019" i="149"/>
  <c r="U1019" i="149"/>
  <c r="X1019" i="149"/>
  <c r="V1019" i="149" s="1"/>
  <c r="Y1019" i="149"/>
  <c r="AA1019" i="149"/>
  <c r="AB1019" i="149"/>
  <c r="AC1019" i="149"/>
  <c r="AD1019" i="149"/>
  <c r="R1020" i="149"/>
  <c r="S1020" i="149"/>
  <c r="T1020" i="149"/>
  <c r="U1020" i="149"/>
  <c r="V1020" i="149"/>
  <c r="X1020" i="149"/>
  <c r="W1020" i="149" s="1"/>
  <c r="Y1020" i="149"/>
  <c r="AA1020" i="149"/>
  <c r="AB1020" i="149"/>
  <c r="AC1020" i="149"/>
  <c r="AD1020" i="149"/>
  <c r="R1021" i="149"/>
  <c r="S1021" i="149"/>
  <c r="T1021" i="149"/>
  <c r="U1021" i="149"/>
  <c r="X1021" i="149"/>
  <c r="V1021" i="149" s="1"/>
  <c r="Y1021" i="149"/>
  <c r="AA1021" i="149"/>
  <c r="AB1021" i="149"/>
  <c r="AC1021" i="149"/>
  <c r="AD1021" i="149"/>
  <c r="R1022" i="149"/>
  <c r="S1022" i="149"/>
  <c r="T1022" i="149"/>
  <c r="U1022" i="149"/>
  <c r="X1022" i="149"/>
  <c r="Y1022" i="149"/>
  <c r="AA1022" i="149"/>
  <c r="AB1022" i="149"/>
  <c r="AC1022" i="149"/>
  <c r="AD1022" i="149"/>
  <c r="R1023" i="149"/>
  <c r="S1023" i="149"/>
  <c r="T1023" i="149"/>
  <c r="U1023" i="149"/>
  <c r="X1023" i="149"/>
  <c r="V1023" i="149" s="1"/>
  <c r="Y1023" i="149"/>
  <c r="AA1023" i="149"/>
  <c r="AB1023" i="149"/>
  <c r="AC1023" i="149"/>
  <c r="AD1023" i="149"/>
  <c r="R1024" i="149"/>
  <c r="S1024" i="149"/>
  <c r="T1024" i="149"/>
  <c r="U1024" i="149"/>
  <c r="X1024" i="149"/>
  <c r="W1024" i="149" s="1"/>
  <c r="Y1024" i="149"/>
  <c r="AA1024" i="149"/>
  <c r="AB1024" i="149"/>
  <c r="AC1024" i="149"/>
  <c r="AD1024" i="149"/>
  <c r="R1025" i="149"/>
  <c r="S1025" i="149"/>
  <c r="T1025" i="149"/>
  <c r="U1025" i="149"/>
  <c r="X1025" i="149"/>
  <c r="Y1025" i="149"/>
  <c r="AA1025" i="149"/>
  <c r="AB1025" i="149"/>
  <c r="AC1025" i="149"/>
  <c r="AD1025" i="149"/>
  <c r="R1026" i="149"/>
  <c r="S1026" i="149"/>
  <c r="T1026" i="149"/>
  <c r="U1026" i="149"/>
  <c r="X1026" i="149"/>
  <c r="Y1026" i="149"/>
  <c r="AA1026" i="149"/>
  <c r="AB1026" i="149"/>
  <c r="AC1026" i="149"/>
  <c r="AD1026" i="149"/>
  <c r="R1027" i="149"/>
  <c r="S1027" i="149"/>
  <c r="T1027" i="149"/>
  <c r="U1027" i="149"/>
  <c r="X1027" i="149"/>
  <c r="V1027" i="149" s="1"/>
  <c r="Y1027" i="149"/>
  <c r="AA1027" i="149"/>
  <c r="AB1027" i="149"/>
  <c r="AC1027" i="149"/>
  <c r="AD1027" i="149"/>
  <c r="R1028" i="149"/>
  <c r="S1028" i="149"/>
  <c r="T1028" i="149"/>
  <c r="U1028" i="149"/>
  <c r="V1028" i="149"/>
  <c r="X1028" i="149"/>
  <c r="W1028" i="149" s="1"/>
  <c r="Y1028" i="149"/>
  <c r="AA1028" i="149"/>
  <c r="AB1028" i="149"/>
  <c r="AC1028" i="149"/>
  <c r="AD1028" i="149"/>
  <c r="R1029" i="149"/>
  <c r="S1029" i="149"/>
  <c r="T1029" i="149"/>
  <c r="U1029" i="149"/>
  <c r="X1029" i="149"/>
  <c r="V1029" i="149" s="1"/>
  <c r="Y1029" i="149"/>
  <c r="AA1029" i="149"/>
  <c r="AB1029" i="149"/>
  <c r="AC1029" i="149"/>
  <c r="AD1029" i="149"/>
  <c r="R1030" i="149"/>
  <c r="S1030" i="149"/>
  <c r="T1030" i="149"/>
  <c r="U1030" i="149"/>
  <c r="X1030" i="149"/>
  <c r="V1030" i="149" s="1"/>
  <c r="Y1030" i="149"/>
  <c r="AA1030" i="149"/>
  <c r="AB1030" i="149"/>
  <c r="AC1030" i="149"/>
  <c r="AD1030" i="149"/>
  <c r="R1031" i="149"/>
  <c r="S1031" i="149"/>
  <c r="T1031" i="149"/>
  <c r="U1031" i="149"/>
  <c r="W1031" i="149"/>
  <c r="X1031" i="149"/>
  <c r="V1031" i="149" s="1"/>
  <c r="Y1031" i="149"/>
  <c r="AA1031" i="149"/>
  <c r="AB1031" i="149"/>
  <c r="AC1031" i="149"/>
  <c r="AD1031" i="149"/>
  <c r="R1032" i="149"/>
  <c r="S1032" i="149"/>
  <c r="T1032" i="149"/>
  <c r="U1032" i="149"/>
  <c r="X1032" i="149"/>
  <c r="W1032" i="149" s="1"/>
  <c r="Y1032" i="149"/>
  <c r="AA1032" i="149"/>
  <c r="AB1032" i="149"/>
  <c r="AC1032" i="149"/>
  <c r="AD1032" i="149"/>
  <c r="R1033" i="149"/>
  <c r="S1033" i="149"/>
  <c r="T1033" i="149"/>
  <c r="U1033" i="149"/>
  <c r="X1033" i="149"/>
  <c r="Y1033" i="149"/>
  <c r="AA1033" i="149"/>
  <c r="AB1033" i="149"/>
  <c r="AC1033" i="149"/>
  <c r="AD1033" i="149"/>
  <c r="R1034" i="149"/>
  <c r="S1034" i="149"/>
  <c r="T1034" i="149"/>
  <c r="U1034" i="149"/>
  <c r="X1034" i="149"/>
  <c r="W1034" i="149" s="1"/>
  <c r="Y1034" i="149"/>
  <c r="AA1034" i="149"/>
  <c r="AB1034" i="149"/>
  <c r="AC1034" i="149"/>
  <c r="AD1034" i="149"/>
  <c r="R1035" i="149"/>
  <c r="S1035" i="149"/>
  <c r="T1035" i="149"/>
  <c r="U1035" i="149"/>
  <c r="V1035" i="149"/>
  <c r="W1035" i="149"/>
  <c r="X1035" i="149"/>
  <c r="Y1035" i="149"/>
  <c r="AA1035" i="149"/>
  <c r="AB1035" i="149"/>
  <c r="AC1035" i="149"/>
  <c r="AD1035" i="149"/>
  <c r="R1036" i="149"/>
  <c r="S1036" i="149"/>
  <c r="T1036" i="149"/>
  <c r="U1036" i="149"/>
  <c r="X1036" i="149"/>
  <c r="W1036" i="149" s="1"/>
  <c r="Y1036" i="149"/>
  <c r="AA1036" i="149"/>
  <c r="AB1036" i="149"/>
  <c r="AC1036" i="149"/>
  <c r="AD1036" i="149"/>
  <c r="R1037" i="149"/>
  <c r="S1037" i="149"/>
  <c r="T1037" i="149"/>
  <c r="U1037" i="149"/>
  <c r="X1037" i="149"/>
  <c r="V1037" i="149" s="1"/>
  <c r="Y1037" i="149"/>
  <c r="AA1037" i="149"/>
  <c r="AB1037" i="149"/>
  <c r="AC1037" i="149"/>
  <c r="AD1037" i="149"/>
  <c r="R1038" i="149"/>
  <c r="S1038" i="149"/>
  <c r="T1038" i="149"/>
  <c r="U1038" i="149"/>
  <c r="X1038" i="149"/>
  <c r="Y1038" i="149"/>
  <c r="AA1038" i="149"/>
  <c r="AB1038" i="149"/>
  <c r="AC1038" i="149"/>
  <c r="AD1038" i="149"/>
  <c r="R1039" i="149"/>
  <c r="S1039" i="149"/>
  <c r="T1039" i="149"/>
  <c r="U1039" i="149"/>
  <c r="X1039" i="149"/>
  <c r="V1039" i="149" s="1"/>
  <c r="Y1039" i="149"/>
  <c r="AA1039" i="149"/>
  <c r="AB1039" i="149"/>
  <c r="AC1039" i="149"/>
  <c r="AD1039" i="149"/>
  <c r="R1040" i="149"/>
  <c r="S1040" i="149"/>
  <c r="T1040" i="149"/>
  <c r="U1040" i="149"/>
  <c r="X1040" i="149"/>
  <c r="W1040" i="149" s="1"/>
  <c r="Y1040" i="149"/>
  <c r="AA1040" i="149"/>
  <c r="AB1040" i="149"/>
  <c r="AC1040" i="149"/>
  <c r="AD1040" i="149"/>
  <c r="R1041" i="149"/>
  <c r="S1041" i="149"/>
  <c r="T1041" i="149"/>
  <c r="U1041" i="149"/>
  <c r="X1041" i="149"/>
  <c r="Y1041" i="149"/>
  <c r="AA1041" i="149"/>
  <c r="AB1041" i="149"/>
  <c r="AC1041" i="149"/>
  <c r="AD1041" i="149"/>
  <c r="R1042" i="149"/>
  <c r="S1042" i="149"/>
  <c r="T1042" i="149"/>
  <c r="U1042" i="149"/>
  <c r="X1042" i="149"/>
  <c r="W1042" i="149" s="1"/>
  <c r="Y1042" i="149"/>
  <c r="AA1042" i="149"/>
  <c r="AB1042" i="149"/>
  <c r="AC1042" i="149"/>
  <c r="AD1042" i="149"/>
  <c r="R1043" i="149"/>
  <c r="S1043" i="149"/>
  <c r="T1043" i="149"/>
  <c r="U1043" i="149"/>
  <c r="V1043" i="149"/>
  <c r="W1043" i="149"/>
  <c r="X1043" i="149"/>
  <c r="Y1043" i="149"/>
  <c r="AA1043" i="149"/>
  <c r="AB1043" i="149"/>
  <c r="AC1043" i="149"/>
  <c r="AD1043" i="149"/>
  <c r="R1044" i="149"/>
  <c r="S1044" i="149"/>
  <c r="T1044" i="149"/>
  <c r="U1044" i="149"/>
  <c r="V1044" i="149"/>
  <c r="X1044" i="149"/>
  <c r="W1044" i="149" s="1"/>
  <c r="Y1044" i="149"/>
  <c r="AA1044" i="149"/>
  <c r="AB1044" i="149"/>
  <c r="AC1044" i="149"/>
  <c r="AD1044" i="149"/>
  <c r="R1045" i="149"/>
  <c r="S1045" i="149"/>
  <c r="T1045" i="149"/>
  <c r="U1045" i="149"/>
  <c r="X1045" i="149"/>
  <c r="V1045" i="149" s="1"/>
  <c r="Y1045" i="149"/>
  <c r="AA1045" i="149"/>
  <c r="AB1045" i="149"/>
  <c r="AC1045" i="149"/>
  <c r="AD1045" i="149"/>
  <c r="R1046" i="149"/>
  <c r="S1046" i="149"/>
  <c r="T1046" i="149"/>
  <c r="U1046" i="149"/>
  <c r="X1046" i="149"/>
  <c r="V1046" i="149" s="1"/>
  <c r="Y1046" i="149"/>
  <c r="AA1046" i="149"/>
  <c r="AB1046" i="149"/>
  <c r="AC1046" i="149"/>
  <c r="AD1046" i="149"/>
  <c r="R1047" i="149"/>
  <c r="S1047" i="149"/>
  <c r="T1047" i="149"/>
  <c r="U1047" i="149"/>
  <c r="X1047" i="149"/>
  <c r="V1047" i="149" s="1"/>
  <c r="Y1047" i="149"/>
  <c r="AA1047" i="149"/>
  <c r="AB1047" i="149"/>
  <c r="AC1047" i="149"/>
  <c r="AD1047" i="149"/>
  <c r="R1048" i="149"/>
  <c r="S1048" i="149"/>
  <c r="T1048" i="149"/>
  <c r="U1048" i="149"/>
  <c r="X1048" i="149"/>
  <c r="W1048" i="149" s="1"/>
  <c r="Y1048" i="149"/>
  <c r="AA1048" i="149"/>
  <c r="AB1048" i="149"/>
  <c r="AC1048" i="149"/>
  <c r="AD1048" i="149"/>
  <c r="R1049" i="149"/>
  <c r="S1049" i="149"/>
  <c r="T1049" i="149"/>
  <c r="U1049" i="149"/>
  <c r="X1049" i="149"/>
  <c r="Y1049" i="149"/>
  <c r="AA1049" i="149"/>
  <c r="AB1049" i="149"/>
  <c r="AC1049" i="149"/>
  <c r="AD1049" i="149"/>
  <c r="R1050" i="149"/>
  <c r="S1050" i="149"/>
  <c r="T1050" i="149"/>
  <c r="U1050" i="149"/>
  <c r="X1050" i="149"/>
  <c r="W1050" i="149" s="1"/>
  <c r="Y1050" i="149"/>
  <c r="AA1050" i="149"/>
  <c r="AB1050" i="149"/>
  <c r="AC1050" i="149"/>
  <c r="AD1050" i="149"/>
  <c r="R1051" i="149"/>
  <c r="S1051" i="149"/>
  <c r="T1051" i="149"/>
  <c r="U1051" i="149"/>
  <c r="X1051" i="149"/>
  <c r="V1051" i="149" s="1"/>
  <c r="Y1051" i="149"/>
  <c r="AA1051" i="149"/>
  <c r="AB1051" i="149"/>
  <c r="AC1051" i="149"/>
  <c r="AD1051" i="149"/>
  <c r="R1052" i="149"/>
  <c r="S1052" i="149"/>
  <c r="T1052" i="149"/>
  <c r="U1052" i="149"/>
  <c r="W1052" i="149"/>
  <c r="X1052" i="149"/>
  <c r="V1052" i="149" s="1"/>
  <c r="Y1052" i="149"/>
  <c r="AA1052" i="149"/>
  <c r="AB1052" i="149"/>
  <c r="AC1052" i="149"/>
  <c r="AD1052" i="149"/>
  <c r="R1053" i="149"/>
  <c r="S1053" i="149"/>
  <c r="T1053" i="149"/>
  <c r="U1053" i="149"/>
  <c r="V1053" i="149"/>
  <c r="X1053" i="149"/>
  <c r="W1053" i="149" s="1"/>
  <c r="Y1053" i="149"/>
  <c r="AA1053" i="149"/>
  <c r="AB1053" i="149"/>
  <c r="AC1053" i="149"/>
  <c r="AD1053" i="149"/>
  <c r="R1054" i="149"/>
  <c r="S1054" i="149"/>
  <c r="T1054" i="149"/>
  <c r="U1054" i="149"/>
  <c r="X1054" i="149"/>
  <c r="Y1054" i="149"/>
  <c r="AA1054" i="149"/>
  <c r="AB1054" i="149"/>
  <c r="AC1054" i="149"/>
  <c r="AD1054" i="149"/>
  <c r="R1055" i="149"/>
  <c r="S1055" i="149"/>
  <c r="T1055" i="149"/>
  <c r="U1055" i="149"/>
  <c r="X1055" i="149"/>
  <c r="V1055" i="149" s="1"/>
  <c r="Y1055" i="149"/>
  <c r="AA1055" i="149"/>
  <c r="AB1055" i="149"/>
  <c r="AC1055" i="149"/>
  <c r="AD1055" i="149"/>
  <c r="R1056" i="149"/>
  <c r="S1056" i="149"/>
  <c r="T1056" i="149"/>
  <c r="U1056" i="149"/>
  <c r="X1056" i="149"/>
  <c r="W1056" i="149" s="1"/>
  <c r="Y1056" i="149"/>
  <c r="AA1056" i="149"/>
  <c r="AB1056" i="149"/>
  <c r="AC1056" i="149"/>
  <c r="AD1056" i="149"/>
  <c r="R1057" i="149"/>
  <c r="S1057" i="149"/>
  <c r="T1057" i="149"/>
  <c r="U1057" i="149"/>
  <c r="X1057" i="149"/>
  <c r="V1057" i="149" s="1"/>
  <c r="Y1057" i="149"/>
  <c r="AA1057" i="149"/>
  <c r="AB1057" i="149"/>
  <c r="AC1057" i="149"/>
  <c r="AD1057" i="149"/>
  <c r="R1058" i="149"/>
  <c r="S1058" i="149"/>
  <c r="T1058" i="149"/>
  <c r="U1058" i="149"/>
  <c r="V1058" i="149"/>
  <c r="W1058" i="149"/>
  <c r="X1058" i="149"/>
  <c r="Y1058" i="149"/>
  <c r="AA1058" i="149"/>
  <c r="AB1058" i="149"/>
  <c r="AC1058" i="149"/>
  <c r="AD1058" i="149"/>
  <c r="R1059" i="149"/>
  <c r="S1059" i="149"/>
  <c r="T1059" i="149"/>
  <c r="U1059" i="149"/>
  <c r="X1059" i="149"/>
  <c r="V1059" i="149" s="1"/>
  <c r="Y1059" i="149"/>
  <c r="AA1059" i="149"/>
  <c r="AB1059" i="149"/>
  <c r="AC1059" i="149"/>
  <c r="AD1059" i="149"/>
  <c r="R1060" i="149"/>
  <c r="S1060" i="149"/>
  <c r="T1060" i="149"/>
  <c r="U1060" i="149"/>
  <c r="W1060" i="149"/>
  <c r="X1060" i="149"/>
  <c r="V1060" i="149" s="1"/>
  <c r="Y1060" i="149"/>
  <c r="AA1060" i="149"/>
  <c r="AB1060" i="149"/>
  <c r="AC1060" i="149"/>
  <c r="AD1060" i="149"/>
  <c r="R1061" i="149"/>
  <c r="S1061" i="149"/>
  <c r="T1061" i="149"/>
  <c r="U1061" i="149"/>
  <c r="V1061" i="149"/>
  <c r="X1061" i="149"/>
  <c r="W1061" i="149" s="1"/>
  <c r="Y1061" i="149"/>
  <c r="AA1061" i="149"/>
  <c r="AB1061" i="149"/>
  <c r="AC1061" i="149"/>
  <c r="AD1061" i="149"/>
  <c r="R1062" i="149"/>
  <c r="S1062" i="149"/>
  <c r="T1062" i="149"/>
  <c r="U1062" i="149"/>
  <c r="X1062" i="149"/>
  <c r="Y1062" i="149"/>
  <c r="AA1062" i="149"/>
  <c r="AB1062" i="149"/>
  <c r="AC1062" i="149"/>
  <c r="AD1062" i="149"/>
  <c r="R1063" i="149"/>
  <c r="S1063" i="149"/>
  <c r="T1063" i="149"/>
  <c r="U1063" i="149"/>
  <c r="X1063" i="149"/>
  <c r="V1063" i="149" s="1"/>
  <c r="Y1063" i="149"/>
  <c r="AA1063" i="149"/>
  <c r="AB1063" i="149"/>
  <c r="AC1063" i="149"/>
  <c r="AD1063" i="149"/>
  <c r="R1064" i="149"/>
  <c r="S1064" i="149"/>
  <c r="T1064" i="149"/>
  <c r="U1064" i="149"/>
  <c r="X1064" i="149"/>
  <c r="W1064" i="149" s="1"/>
  <c r="Y1064" i="149"/>
  <c r="AA1064" i="149"/>
  <c r="AB1064" i="149"/>
  <c r="AC1064" i="149"/>
  <c r="AD1064" i="149"/>
  <c r="R1065" i="149"/>
  <c r="S1065" i="149"/>
  <c r="T1065" i="149"/>
  <c r="U1065" i="149"/>
  <c r="X1065" i="149"/>
  <c r="V1065" i="149" s="1"/>
  <c r="Y1065" i="149"/>
  <c r="AA1065" i="149"/>
  <c r="AB1065" i="149"/>
  <c r="AC1065" i="149"/>
  <c r="AD1065" i="149"/>
  <c r="R1066" i="149"/>
  <c r="S1066" i="149"/>
  <c r="T1066" i="149"/>
  <c r="U1066" i="149"/>
  <c r="V1066" i="149"/>
  <c r="W1066" i="149"/>
  <c r="X1066" i="149"/>
  <c r="Y1066" i="149"/>
  <c r="AA1066" i="149"/>
  <c r="AB1066" i="149"/>
  <c r="AC1066" i="149"/>
  <c r="AD1066" i="149"/>
  <c r="R1067" i="149"/>
  <c r="S1067" i="149"/>
  <c r="T1067" i="149"/>
  <c r="U1067" i="149"/>
  <c r="X1067" i="149"/>
  <c r="V1067" i="149" s="1"/>
  <c r="Y1067" i="149"/>
  <c r="AA1067" i="149"/>
  <c r="AB1067" i="149"/>
  <c r="AC1067" i="149"/>
  <c r="AD1067" i="149"/>
  <c r="R1068" i="149"/>
  <c r="S1068" i="149"/>
  <c r="T1068" i="149"/>
  <c r="U1068" i="149"/>
  <c r="W1068" i="149"/>
  <c r="X1068" i="149"/>
  <c r="V1068" i="149" s="1"/>
  <c r="Y1068" i="149"/>
  <c r="AA1068" i="149"/>
  <c r="AB1068" i="149"/>
  <c r="AC1068" i="149"/>
  <c r="AD1068" i="149"/>
  <c r="R1069" i="149"/>
  <c r="S1069" i="149"/>
  <c r="T1069" i="149"/>
  <c r="U1069" i="149"/>
  <c r="V1069" i="149"/>
  <c r="X1069" i="149"/>
  <c r="W1069" i="149" s="1"/>
  <c r="Y1069" i="149"/>
  <c r="AA1069" i="149"/>
  <c r="AB1069" i="149"/>
  <c r="AC1069" i="149"/>
  <c r="AD1069" i="149"/>
  <c r="R1070" i="149"/>
  <c r="S1070" i="149"/>
  <c r="T1070" i="149"/>
  <c r="U1070" i="149"/>
  <c r="X1070" i="149"/>
  <c r="Y1070" i="149"/>
  <c r="AA1070" i="149"/>
  <c r="AB1070" i="149"/>
  <c r="AC1070" i="149"/>
  <c r="AD1070" i="149"/>
  <c r="R1071" i="149"/>
  <c r="S1071" i="149"/>
  <c r="T1071" i="149"/>
  <c r="U1071" i="149"/>
  <c r="X1071" i="149"/>
  <c r="V1071" i="149" s="1"/>
  <c r="Y1071" i="149"/>
  <c r="AA1071" i="149"/>
  <c r="AB1071" i="149"/>
  <c r="AC1071" i="149"/>
  <c r="AD1071" i="149"/>
  <c r="R1072" i="149"/>
  <c r="S1072" i="149"/>
  <c r="T1072" i="149"/>
  <c r="U1072" i="149"/>
  <c r="X1072" i="149"/>
  <c r="W1072" i="149" s="1"/>
  <c r="Y1072" i="149"/>
  <c r="AA1072" i="149"/>
  <c r="AB1072" i="149"/>
  <c r="AC1072" i="149"/>
  <c r="AD1072" i="149"/>
  <c r="R1073" i="149"/>
  <c r="S1073" i="149"/>
  <c r="T1073" i="149"/>
  <c r="U1073" i="149"/>
  <c r="X1073" i="149"/>
  <c r="V1073" i="149" s="1"/>
  <c r="Y1073" i="149"/>
  <c r="AA1073" i="149"/>
  <c r="AB1073" i="149"/>
  <c r="AC1073" i="149"/>
  <c r="AD1073" i="149"/>
  <c r="R1074" i="149"/>
  <c r="S1074" i="149"/>
  <c r="T1074" i="149"/>
  <c r="U1074" i="149"/>
  <c r="V1074" i="149"/>
  <c r="W1074" i="149"/>
  <c r="X1074" i="149"/>
  <c r="Y1074" i="149"/>
  <c r="AA1074" i="149"/>
  <c r="AB1074" i="149"/>
  <c r="AC1074" i="149"/>
  <c r="AD1074" i="149"/>
  <c r="R1075" i="149"/>
  <c r="S1075" i="149"/>
  <c r="T1075" i="149"/>
  <c r="U1075" i="149"/>
  <c r="X1075" i="149"/>
  <c r="V1075" i="149" s="1"/>
  <c r="Y1075" i="149"/>
  <c r="AA1075" i="149"/>
  <c r="AB1075" i="149"/>
  <c r="AC1075" i="149"/>
  <c r="AD1075" i="149"/>
  <c r="R1076" i="149"/>
  <c r="S1076" i="149"/>
  <c r="T1076" i="149"/>
  <c r="U1076" i="149"/>
  <c r="W1076" i="149"/>
  <c r="X1076" i="149"/>
  <c r="V1076" i="149" s="1"/>
  <c r="Y1076" i="149"/>
  <c r="AA1076" i="149"/>
  <c r="AB1076" i="149"/>
  <c r="AC1076" i="149"/>
  <c r="AD1076" i="149"/>
  <c r="R1077" i="149"/>
  <c r="S1077" i="149"/>
  <c r="T1077" i="149"/>
  <c r="U1077" i="149"/>
  <c r="V1077" i="149"/>
  <c r="X1077" i="149"/>
  <c r="W1077" i="149" s="1"/>
  <c r="Y1077" i="149"/>
  <c r="AA1077" i="149"/>
  <c r="AB1077" i="149"/>
  <c r="AC1077" i="149"/>
  <c r="AD1077" i="149"/>
  <c r="R1078" i="149"/>
  <c r="S1078" i="149"/>
  <c r="T1078" i="149"/>
  <c r="U1078" i="149"/>
  <c r="X1078" i="149"/>
  <c r="Y1078" i="149"/>
  <c r="AA1078" i="149"/>
  <c r="AB1078" i="149"/>
  <c r="AC1078" i="149"/>
  <c r="AD1078" i="149"/>
  <c r="R1079" i="149"/>
  <c r="S1079" i="149"/>
  <c r="T1079" i="149"/>
  <c r="U1079" i="149"/>
  <c r="X1079" i="149"/>
  <c r="V1079" i="149" s="1"/>
  <c r="Y1079" i="149"/>
  <c r="AA1079" i="149"/>
  <c r="AB1079" i="149"/>
  <c r="AC1079" i="149"/>
  <c r="AD1079" i="149"/>
  <c r="R1080" i="149"/>
  <c r="S1080" i="149"/>
  <c r="T1080" i="149"/>
  <c r="U1080" i="149"/>
  <c r="X1080" i="149"/>
  <c r="W1080" i="149" s="1"/>
  <c r="Y1080" i="149"/>
  <c r="AA1080" i="149"/>
  <c r="AB1080" i="149"/>
  <c r="AC1080" i="149"/>
  <c r="AD1080" i="149"/>
  <c r="R1081" i="149"/>
  <c r="S1081" i="149"/>
  <c r="T1081" i="149"/>
  <c r="U1081" i="149"/>
  <c r="X1081" i="149"/>
  <c r="V1081" i="149" s="1"/>
  <c r="Y1081" i="149"/>
  <c r="AA1081" i="149"/>
  <c r="AB1081" i="149"/>
  <c r="AC1081" i="149"/>
  <c r="AD1081" i="149"/>
  <c r="R1082" i="149"/>
  <c r="S1082" i="149"/>
  <c r="T1082" i="149"/>
  <c r="U1082" i="149"/>
  <c r="V1082" i="149"/>
  <c r="W1082" i="149"/>
  <c r="X1082" i="149"/>
  <c r="Y1082" i="149"/>
  <c r="AA1082" i="149"/>
  <c r="AB1082" i="149"/>
  <c r="AC1082" i="149"/>
  <c r="AD1082" i="149"/>
  <c r="R1083" i="149"/>
  <c r="S1083" i="149"/>
  <c r="T1083" i="149"/>
  <c r="U1083" i="149"/>
  <c r="X1083" i="149"/>
  <c r="V1083" i="149" s="1"/>
  <c r="Y1083" i="149"/>
  <c r="AA1083" i="149"/>
  <c r="AB1083" i="149"/>
  <c r="AC1083" i="149"/>
  <c r="AD1083" i="149"/>
  <c r="R1084" i="149"/>
  <c r="S1084" i="149"/>
  <c r="T1084" i="149"/>
  <c r="U1084" i="149"/>
  <c r="W1084" i="149"/>
  <c r="X1084" i="149"/>
  <c r="V1084" i="149" s="1"/>
  <c r="Y1084" i="149"/>
  <c r="AA1084" i="149"/>
  <c r="AB1084" i="149"/>
  <c r="AC1084" i="149"/>
  <c r="AD1084" i="149"/>
  <c r="R1085" i="149"/>
  <c r="S1085" i="149"/>
  <c r="T1085" i="149"/>
  <c r="U1085" i="149"/>
  <c r="X1085" i="149"/>
  <c r="V1085" i="149" s="1"/>
  <c r="Y1085" i="149"/>
  <c r="AA1085" i="149"/>
  <c r="AB1085" i="149"/>
  <c r="AC1085" i="149"/>
  <c r="AD1085" i="149"/>
  <c r="R1086" i="149"/>
  <c r="S1086" i="149"/>
  <c r="T1086" i="149"/>
  <c r="U1086" i="149"/>
  <c r="V1086" i="149"/>
  <c r="W1086" i="149"/>
  <c r="X1086" i="149"/>
  <c r="Y1086" i="149"/>
  <c r="AA1086" i="149"/>
  <c r="AB1086" i="149"/>
  <c r="AC1086" i="149"/>
  <c r="AD1086" i="149"/>
  <c r="R1087" i="149"/>
  <c r="S1087" i="149"/>
  <c r="T1087" i="149"/>
  <c r="U1087" i="149"/>
  <c r="X1087" i="149"/>
  <c r="V1087" i="149" s="1"/>
  <c r="Y1087" i="149"/>
  <c r="AA1087" i="149"/>
  <c r="AB1087" i="149"/>
  <c r="AC1087" i="149"/>
  <c r="AD1087" i="149"/>
  <c r="R1088" i="149"/>
  <c r="S1088" i="149"/>
  <c r="T1088" i="149"/>
  <c r="U1088" i="149"/>
  <c r="X1088" i="149"/>
  <c r="W1088" i="149" s="1"/>
  <c r="Y1088" i="149"/>
  <c r="AA1088" i="149"/>
  <c r="AB1088" i="149"/>
  <c r="AC1088" i="149"/>
  <c r="AD1088" i="149"/>
  <c r="R1089" i="149"/>
  <c r="S1089" i="149"/>
  <c r="T1089" i="149"/>
  <c r="U1089" i="149"/>
  <c r="X1089" i="149"/>
  <c r="V1089" i="149" s="1"/>
  <c r="Y1089" i="149"/>
  <c r="AA1089" i="149"/>
  <c r="AB1089" i="149"/>
  <c r="AC1089" i="149"/>
  <c r="AD1089" i="149"/>
  <c r="R1090" i="149"/>
  <c r="S1090" i="149"/>
  <c r="T1090" i="149"/>
  <c r="U1090" i="149"/>
  <c r="X1090" i="149"/>
  <c r="Y1090" i="149"/>
  <c r="AA1090" i="149"/>
  <c r="AB1090" i="149"/>
  <c r="AC1090" i="149"/>
  <c r="AD1090" i="149"/>
  <c r="R1091" i="149"/>
  <c r="S1091" i="149"/>
  <c r="T1091" i="149"/>
  <c r="U1091" i="149"/>
  <c r="V1091" i="149"/>
  <c r="W1091" i="149"/>
  <c r="X1091" i="149"/>
  <c r="Y1091" i="149"/>
  <c r="AA1091" i="149"/>
  <c r="AB1091" i="149"/>
  <c r="AC1091" i="149"/>
  <c r="AD1091" i="149"/>
  <c r="R1092" i="149"/>
  <c r="S1092" i="149"/>
  <c r="T1092" i="149"/>
  <c r="U1092" i="149"/>
  <c r="W1092" i="149"/>
  <c r="X1092" i="149"/>
  <c r="V1092" i="149" s="1"/>
  <c r="Y1092" i="149"/>
  <c r="AA1092" i="149"/>
  <c r="AB1092" i="149"/>
  <c r="AC1092" i="149"/>
  <c r="AD1092" i="149"/>
  <c r="R1093" i="149"/>
  <c r="S1093" i="149"/>
  <c r="T1093" i="149"/>
  <c r="U1093" i="149"/>
  <c r="X1093" i="149"/>
  <c r="V1093" i="149" s="1"/>
  <c r="Y1093" i="149"/>
  <c r="AA1093" i="149"/>
  <c r="AB1093" i="149"/>
  <c r="AC1093" i="149"/>
  <c r="AD1093" i="149"/>
  <c r="R1094" i="149"/>
  <c r="S1094" i="149"/>
  <c r="T1094" i="149"/>
  <c r="U1094" i="149"/>
  <c r="X1094" i="149"/>
  <c r="V1094" i="149" s="1"/>
  <c r="Y1094" i="149"/>
  <c r="AA1094" i="149"/>
  <c r="AB1094" i="149"/>
  <c r="AC1094" i="149"/>
  <c r="AD1094" i="149"/>
  <c r="R1095" i="149"/>
  <c r="S1095" i="149"/>
  <c r="T1095" i="149"/>
  <c r="U1095" i="149"/>
  <c r="X1095" i="149"/>
  <c r="V1095" i="149" s="1"/>
  <c r="Y1095" i="149"/>
  <c r="AA1095" i="149"/>
  <c r="AB1095" i="149"/>
  <c r="AC1095" i="149"/>
  <c r="AD1095" i="149"/>
  <c r="R1096" i="149"/>
  <c r="S1096" i="149"/>
  <c r="T1096" i="149"/>
  <c r="U1096" i="149"/>
  <c r="X1096" i="149"/>
  <c r="W1096" i="149" s="1"/>
  <c r="Y1096" i="149"/>
  <c r="AA1096" i="149"/>
  <c r="AB1096" i="149"/>
  <c r="AC1096" i="149"/>
  <c r="AD1096" i="149"/>
  <c r="R1097" i="149"/>
  <c r="S1097" i="149"/>
  <c r="T1097" i="149"/>
  <c r="U1097" i="149"/>
  <c r="X1097" i="149"/>
  <c r="V1097" i="149" s="1"/>
  <c r="Y1097" i="149"/>
  <c r="AA1097" i="149"/>
  <c r="AB1097" i="149"/>
  <c r="AC1097" i="149"/>
  <c r="AD1097" i="149"/>
  <c r="R1098" i="149"/>
  <c r="S1098" i="149"/>
  <c r="T1098" i="149"/>
  <c r="U1098" i="149"/>
  <c r="X1098" i="149"/>
  <c r="W1098" i="149" s="1"/>
  <c r="Y1098" i="149"/>
  <c r="AA1098" i="149"/>
  <c r="AB1098" i="149"/>
  <c r="AC1098" i="149"/>
  <c r="AD1098" i="149"/>
  <c r="R1099" i="149"/>
  <c r="S1099" i="149"/>
  <c r="T1099" i="149"/>
  <c r="U1099" i="149"/>
  <c r="V1099" i="149"/>
  <c r="W1099" i="149"/>
  <c r="X1099" i="149"/>
  <c r="Y1099" i="149"/>
  <c r="AA1099" i="149"/>
  <c r="AB1099" i="149"/>
  <c r="AC1099" i="149"/>
  <c r="AD1099" i="149"/>
  <c r="R1100" i="149"/>
  <c r="S1100" i="149"/>
  <c r="T1100" i="149"/>
  <c r="U1100" i="149"/>
  <c r="X1100" i="149"/>
  <c r="V1100" i="149" s="1"/>
  <c r="Y1100" i="149"/>
  <c r="AA1100" i="149"/>
  <c r="AB1100" i="149"/>
  <c r="AC1100" i="149"/>
  <c r="AD1100" i="149"/>
  <c r="R1101" i="149"/>
  <c r="S1101" i="149"/>
  <c r="T1101" i="149"/>
  <c r="U1101" i="149"/>
  <c r="X1101" i="149"/>
  <c r="V1101" i="149" s="1"/>
  <c r="Y1101" i="149"/>
  <c r="AA1101" i="149"/>
  <c r="AB1101" i="149"/>
  <c r="AC1101" i="149"/>
  <c r="AD1101" i="149"/>
  <c r="R1102" i="149"/>
  <c r="S1102" i="149"/>
  <c r="T1102" i="149"/>
  <c r="U1102" i="149"/>
  <c r="V1102" i="149"/>
  <c r="X1102" i="149"/>
  <c r="W1102" i="149" s="1"/>
  <c r="Y1102" i="149"/>
  <c r="AA1102" i="149"/>
  <c r="AB1102" i="149"/>
  <c r="AC1102" i="149"/>
  <c r="AD1102" i="149"/>
  <c r="R1103" i="149"/>
  <c r="S1103" i="149"/>
  <c r="T1103" i="149"/>
  <c r="U1103" i="149"/>
  <c r="X1103" i="149"/>
  <c r="V1103" i="149" s="1"/>
  <c r="Y1103" i="149"/>
  <c r="AA1103" i="149"/>
  <c r="AB1103" i="149"/>
  <c r="AC1103" i="149"/>
  <c r="AD1103" i="149"/>
  <c r="R1104" i="149"/>
  <c r="S1104" i="149"/>
  <c r="T1104" i="149"/>
  <c r="U1104" i="149"/>
  <c r="X1104" i="149"/>
  <c r="W1104" i="149" s="1"/>
  <c r="Y1104" i="149"/>
  <c r="AA1104" i="149"/>
  <c r="AB1104" i="149"/>
  <c r="AC1104" i="149"/>
  <c r="AD1104" i="149"/>
  <c r="R1105" i="149"/>
  <c r="S1105" i="149"/>
  <c r="T1105" i="149"/>
  <c r="U1105" i="149"/>
  <c r="X1105" i="149"/>
  <c r="V1105" i="149" s="1"/>
  <c r="Y1105" i="149"/>
  <c r="AA1105" i="149"/>
  <c r="AB1105" i="149"/>
  <c r="AC1105" i="149"/>
  <c r="AD1105" i="149"/>
  <c r="R1106" i="149"/>
  <c r="S1106" i="149"/>
  <c r="T1106" i="149"/>
  <c r="U1106" i="149"/>
  <c r="V1106" i="149"/>
  <c r="X1106" i="149"/>
  <c r="W1106" i="149" s="1"/>
  <c r="Y1106" i="149"/>
  <c r="AA1106" i="149"/>
  <c r="AB1106" i="149"/>
  <c r="AC1106" i="149"/>
  <c r="AD1106" i="149"/>
  <c r="R1107" i="149"/>
  <c r="S1107" i="149"/>
  <c r="T1107" i="149"/>
  <c r="U1107" i="149"/>
  <c r="X1107" i="149"/>
  <c r="Y1107" i="149"/>
  <c r="AA1107" i="149"/>
  <c r="AB1107" i="149"/>
  <c r="AC1107" i="149"/>
  <c r="AD1107" i="149"/>
  <c r="R1108" i="149"/>
  <c r="S1108" i="149"/>
  <c r="T1108" i="149"/>
  <c r="U1108" i="149"/>
  <c r="X1108" i="149"/>
  <c r="V1108" i="149" s="1"/>
  <c r="Y1108" i="149"/>
  <c r="AA1108" i="149"/>
  <c r="AB1108" i="149"/>
  <c r="AC1108" i="149"/>
  <c r="AD1108" i="149"/>
  <c r="R1109" i="149"/>
  <c r="S1109" i="149"/>
  <c r="T1109" i="149"/>
  <c r="U1109" i="149"/>
  <c r="X1109" i="149"/>
  <c r="V1109" i="149" s="1"/>
  <c r="Y1109" i="149"/>
  <c r="AA1109" i="149"/>
  <c r="AB1109" i="149"/>
  <c r="AC1109" i="149"/>
  <c r="AD1109" i="149"/>
  <c r="R1110" i="149"/>
  <c r="S1110" i="149"/>
  <c r="T1110" i="149"/>
  <c r="U1110" i="149"/>
  <c r="W1110" i="149"/>
  <c r="X1110" i="149"/>
  <c r="V1110" i="149" s="1"/>
  <c r="Y1110" i="149"/>
  <c r="AA1110" i="149"/>
  <c r="AB1110" i="149"/>
  <c r="AC1110" i="149"/>
  <c r="AD1110" i="149"/>
  <c r="R1111" i="149"/>
  <c r="S1111" i="149"/>
  <c r="T1111" i="149"/>
  <c r="U1111" i="149"/>
  <c r="X1111" i="149"/>
  <c r="V1111" i="149" s="1"/>
  <c r="Y1111" i="149"/>
  <c r="AA1111" i="149"/>
  <c r="AB1111" i="149"/>
  <c r="AC1111" i="149"/>
  <c r="AD1111" i="149"/>
  <c r="R1112" i="149"/>
  <c r="S1112" i="149"/>
  <c r="T1112" i="149"/>
  <c r="U1112" i="149"/>
  <c r="X1112" i="149"/>
  <c r="W1112" i="149" s="1"/>
  <c r="Y1112" i="149"/>
  <c r="AA1112" i="149"/>
  <c r="AB1112" i="149"/>
  <c r="AC1112" i="149"/>
  <c r="AD1112" i="149"/>
  <c r="R1113" i="149"/>
  <c r="S1113" i="149"/>
  <c r="T1113" i="149"/>
  <c r="U1113" i="149"/>
  <c r="X1113" i="149"/>
  <c r="V1113" i="149" s="1"/>
  <c r="Y1113" i="149"/>
  <c r="AA1113" i="149"/>
  <c r="AB1113" i="149"/>
  <c r="AC1113" i="149"/>
  <c r="AD1113" i="149"/>
  <c r="R1114" i="149"/>
  <c r="S1114" i="149"/>
  <c r="T1114" i="149"/>
  <c r="U1114" i="149"/>
  <c r="V1114" i="149"/>
  <c r="X1114" i="149"/>
  <c r="W1114" i="149" s="1"/>
  <c r="Y1114" i="149"/>
  <c r="AA1114" i="149"/>
  <c r="AB1114" i="149"/>
  <c r="AC1114" i="149"/>
  <c r="AD1114" i="149"/>
  <c r="R1115" i="149"/>
  <c r="S1115" i="149"/>
  <c r="T1115" i="149"/>
  <c r="U1115" i="149"/>
  <c r="X1115" i="149"/>
  <c r="V1115" i="149" s="1"/>
  <c r="Y1115" i="149"/>
  <c r="AA1115" i="149"/>
  <c r="AB1115" i="149"/>
  <c r="AC1115" i="149"/>
  <c r="AD1115" i="149"/>
  <c r="R1116" i="149"/>
  <c r="S1116" i="149"/>
  <c r="T1116" i="149"/>
  <c r="U1116" i="149"/>
  <c r="W1116" i="149"/>
  <c r="X1116" i="149"/>
  <c r="V1116" i="149" s="1"/>
  <c r="Y1116" i="149"/>
  <c r="AA1116" i="149"/>
  <c r="AB1116" i="149"/>
  <c r="AC1116" i="149"/>
  <c r="AD1116" i="149"/>
  <c r="R1117" i="149"/>
  <c r="S1117" i="149"/>
  <c r="T1117" i="149"/>
  <c r="U1117" i="149"/>
  <c r="X1117" i="149"/>
  <c r="V1117" i="149" s="1"/>
  <c r="Y1117" i="149"/>
  <c r="AA1117" i="149"/>
  <c r="AB1117" i="149"/>
  <c r="AC1117" i="149"/>
  <c r="AD1117" i="149"/>
  <c r="R1118" i="149"/>
  <c r="S1118" i="149"/>
  <c r="T1118" i="149"/>
  <c r="U1118" i="149"/>
  <c r="V1118" i="149"/>
  <c r="W1118" i="149"/>
  <c r="X1118" i="149"/>
  <c r="Y1118" i="149"/>
  <c r="AA1118" i="149"/>
  <c r="AB1118" i="149"/>
  <c r="AC1118" i="149"/>
  <c r="AD1118" i="149"/>
  <c r="R1119" i="149"/>
  <c r="S1119" i="149"/>
  <c r="T1119" i="149"/>
  <c r="U1119" i="149"/>
  <c r="X1119" i="149"/>
  <c r="V1119" i="149" s="1"/>
  <c r="Y1119" i="149"/>
  <c r="AA1119" i="149"/>
  <c r="AB1119" i="149"/>
  <c r="AC1119" i="149"/>
  <c r="AD1119" i="149"/>
  <c r="R1120" i="149"/>
  <c r="S1120" i="149"/>
  <c r="T1120" i="149"/>
  <c r="U1120" i="149"/>
  <c r="X1120" i="149"/>
  <c r="W1120" i="149" s="1"/>
  <c r="Y1120" i="149"/>
  <c r="AA1120" i="149"/>
  <c r="AB1120" i="149"/>
  <c r="AC1120" i="149"/>
  <c r="AD1120" i="149"/>
  <c r="R1121" i="149"/>
  <c r="S1121" i="149"/>
  <c r="T1121" i="149"/>
  <c r="U1121" i="149"/>
  <c r="X1121" i="149"/>
  <c r="V1121" i="149" s="1"/>
  <c r="Y1121" i="149"/>
  <c r="AA1121" i="149"/>
  <c r="AB1121" i="149"/>
  <c r="AC1121" i="149"/>
  <c r="AD1121" i="149"/>
  <c r="R1122" i="149"/>
  <c r="S1122" i="149"/>
  <c r="T1122" i="149"/>
  <c r="U1122" i="149"/>
  <c r="X1122" i="149"/>
  <c r="Y1122" i="149"/>
  <c r="AA1122" i="149"/>
  <c r="AB1122" i="149"/>
  <c r="AC1122" i="149"/>
  <c r="AD1122" i="149"/>
  <c r="R1123" i="149"/>
  <c r="S1123" i="149"/>
  <c r="T1123" i="149"/>
  <c r="U1123" i="149"/>
  <c r="V1123" i="149"/>
  <c r="W1123" i="149"/>
  <c r="X1123" i="149"/>
  <c r="Y1123" i="149"/>
  <c r="AA1123" i="149"/>
  <c r="AB1123" i="149"/>
  <c r="AC1123" i="149"/>
  <c r="AD1123" i="149"/>
  <c r="R1124" i="149"/>
  <c r="S1124" i="149"/>
  <c r="T1124" i="149"/>
  <c r="U1124" i="149"/>
  <c r="W1124" i="149"/>
  <c r="X1124" i="149"/>
  <c r="V1124" i="149" s="1"/>
  <c r="Y1124" i="149"/>
  <c r="AA1124" i="149"/>
  <c r="AB1124" i="149"/>
  <c r="AC1124" i="149"/>
  <c r="AD1124" i="149"/>
  <c r="R1125" i="149"/>
  <c r="S1125" i="149"/>
  <c r="T1125" i="149"/>
  <c r="U1125" i="149"/>
  <c r="X1125" i="149"/>
  <c r="V1125" i="149" s="1"/>
  <c r="Y1125" i="149"/>
  <c r="AA1125" i="149"/>
  <c r="AB1125" i="149"/>
  <c r="AC1125" i="149"/>
  <c r="AD1125" i="149"/>
  <c r="R1126" i="149"/>
  <c r="S1126" i="149"/>
  <c r="T1126" i="149"/>
  <c r="U1126" i="149"/>
  <c r="X1126" i="149"/>
  <c r="V1126" i="149" s="1"/>
  <c r="Y1126" i="149"/>
  <c r="AA1126" i="149"/>
  <c r="AB1126" i="149"/>
  <c r="AC1126" i="149"/>
  <c r="AD1126" i="149"/>
  <c r="R1127" i="149"/>
  <c r="S1127" i="149"/>
  <c r="T1127" i="149"/>
  <c r="U1127" i="149"/>
  <c r="X1127" i="149"/>
  <c r="V1127" i="149" s="1"/>
  <c r="Y1127" i="149"/>
  <c r="AA1127" i="149"/>
  <c r="AB1127" i="149"/>
  <c r="AC1127" i="149"/>
  <c r="AD1127" i="149"/>
  <c r="R1128" i="149"/>
  <c r="S1128" i="149"/>
  <c r="T1128" i="149"/>
  <c r="U1128" i="149"/>
  <c r="X1128" i="149"/>
  <c r="W1128" i="149" s="1"/>
  <c r="Y1128" i="149"/>
  <c r="AA1128" i="149"/>
  <c r="AB1128" i="149"/>
  <c r="AC1128" i="149"/>
  <c r="AD1128" i="149"/>
  <c r="R1129" i="149"/>
  <c r="S1129" i="149"/>
  <c r="T1129" i="149"/>
  <c r="U1129" i="149"/>
  <c r="X1129" i="149"/>
  <c r="V1129" i="149" s="1"/>
  <c r="Y1129" i="149"/>
  <c r="AA1129" i="149"/>
  <c r="AB1129" i="149"/>
  <c r="AC1129" i="149"/>
  <c r="AD1129" i="149"/>
  <c r="R1130" i="149"/>
  <c r="S1130" i="149"/>
  <c r="T1130" i="149"/>
  <c r="U1130" i="149"/>
  <c r="X1130" i="149"/>
  <c r="W1130" i="149" s="1"/>
  <c r="Y1130" i="149"/>
  <c r="AA1130" i="149"/>
  <c r="AB1130" i="149"/>
  <c r="AC1130" i="149"/>
  <c r="AD1130" i="149"/>
  <c r="R1131" i="149"/>
  <c r="S1131" i="149"/>
  <c r="T1131" i="149"/>
  <c r="U1131" i="149"/>
  <c r="V1131" i="149"/>
  <c r="W1131" i="149"/>
  <c r="X1131" i="149"/>
  <c r="Y1131" i="149"/>
  <c r="AA1131" i="149"/>
  <c r="AB1131" i="149"/>
  <c r="AC1131" i="149"/>
  <c r="AD1131" i="149"/>
  <c r="R1132" i="149"/>
  <c r="S1132" i="149"/>
  <c r="T1132" i="149"/>
  <c r="U1132" i="149"/>
  <c r="X1132" i="149"/>
  <c r="V1132" i="149" s="1"/>
  <c r="Y1132" i="149"/>
  <c r="AA1132" i="149"/>
  <c r="AB1132" i="149"/>
  <c r="AC1132" i="149"/>
  <c r="AD1132" i="149"/>
  <c r="R1133" i="149"/>
  <c r="S1133" i="149"/>
  <c r="T1133" i="149"/>
  <c r="U1133" i="149"/>
  <c r="X1133" i="149"/>
  <c r="V1133" i="149" s="1"/>
  <c r="Y1133" i="149"/>
  <c r="AA1133" i="149"/>
  <c r="AB1133" i="149"/>
  <c r="AC1133" i="149"/>
  <c r="AD1133" i="149"/>
  <c r="R1134" i="149"/>
  <c r="S1134" i="149"/>
  <c r="T1134" i="149"/>
  <c r="U1134" i="149"/>
  <c r="V1134" i="149"/>
  <c r="X1134" i="149"/>
  <c r="W1134" i="149" s="1"/>
  <c r="Y1134" i="149"/>
  <c r="AA1134" i="149"/>
  <c r="AB1134" i="149"/>
  <c r="AC1134" i="149"/>
  <c r="AD1134" i="149"/>
  <c r="R1135" i="149"/>
  <c r="S1135" i="149"/>
  <c r="T1135" i="149"/>
  <c r="U1135" i="149"/>
  <c r="X1135" i="149"/>
  <c r="V1135" i="149" s="1"/>
  <c r="Y1135" i="149"/>
  <c r="AA1135" i="149"/>
  <c r="AB1135" i="149"/>
  <c r="AC1135" i="149"/>
  <c r="AD1135" i="149"/>
  <c r="R1136" i="149"/>
  <c r="S1136" i="149"/>
  <c r="T1136" i="149"/>
  <c r="U1136" i="149"/>
  <c r="X1136" i="149"/>
  <c r="W1136" i="149" s="1"/>
  <c r="Y1136" i="149"/>
  <c r="AA1136" i="149"/>
  <c r="AB1136" i="149"/>
  <c r="AC1136" i="149"/>
  <c r="AD1136" i="149"/>
  <c r="R1137" i="149"/>
  <c r="S1137" i="149"/>
  <c r="T1137" i="149"/>
  <c r="U1137" i="149"/>
  <c r="X1137" i="149"/>
  <c r="V1137" i="149" s="1"/>
  <c r="Y1137" i="149"/>
  <c r="AA1137" i="149"/>
  <c r="AB1137" i="149"/>
  <c r="AC1137" i="149"/>
  <c r="AD1137" i="149"/>
  <c r="R1138" i="149"/>
  <c r="S1138" i="149"/>
  <c r="T1138" i="149"/>
  <c r="U1138" i="149"/>
  <c r="V1138" i="149"/>
  <c r="X1138" i="149"/>
  <c r="W1138" i="149" s="1"/>
  <c r="Y1138" i="149"/>
  <c r="AA1138" i="149"/>
  <c r="AB1138" i="149"/>
  <c r="AC1138" i="149"/>
  <c r="AD1138" i="149"/>
  <c r="R1139" i="149"/>
  <c r="S1139" i="149"/>
  <c r="T1139" i="149"/>
  <c r="U1139" i="149"/>
  <c r="X1139" i="149"/>
  <c r="Y1139" i="149"/>
  <c r="AA1139" i="149"/>
  <c r="AB1139" i="149"/>
  <c r="AC1139" i="149"/>
  <c r="AD1139" i="149"/>
  <c r="R1140" i="149"/>
  <c r="S1140" i="149"/>
  <c r="T1140" i="149"/>
  <c r="U1140" i="149"/>
  <c r="X1140" i="149"/>
  <c r="V1140" i="149" s="1"/>
  <c r="Y1140" i="149"/>
  <c r="AA1140" i="149"/>
  <c r="AB1140" i="149"/>
  <c r="AC1140" i="149"/>
  <c r="AD1140" i="149"/>
  <c r="R1141" i="149"/>
  <c r="S1141" i="149"/>
  <c r="T1141" i="149"/>
  <c r="U1141" i="149"/>
  <c r="X1141" i="149"/>
  <c r="V1141" i="149" s="1"/>
  <c r="Y1141" i="149"/>
  <c r="AA1141" i="149"/>
  <c r="AB1141" i="149"/>
  <c r="AC1141" i="149"/>
  <c r="AD1141" i="149"/>
  <c r="R1142" i="149"/>
  <c r="S1142" i="149"/>
  <c r="T1142" i="149"/>
  <c r="U1142" i="149"/>
  <c r="W1142" i="149"/>
  <c r="X1142" i="149"/>
  <c r="V1142" i="149" s="1"/>
  <c r="Y1142" i="149"/>
  <c r="AA1142" i="149"/>
  <c r="AB1142" i="149"/>
  <c r="AC1142" i="149"/>
  <c r="AD1142" i="149"/>
  <c r="R1143" i="149"/>
  <c r="S1143" i="149"/>
  <c r="T1143" i="149"/>
  <c r="U1143" i="149"/>
  <c r="X1143" i="149"/>
  <c r="V1143" i="149" s="1"/>
  <c r="Y1143" i="149"/>
  <c r="AA1143" i="149"/>
  <c r="AB1143" i="149"/>
  <c r="AC1143" i="149"/>
  <c r="AD1143" i="149"/>
  <c r="R1144" i="149"/>
  <c r="S1144" i="149"/>
  <c r="T1144" i="149"/>
  <c r="U1144" i="149"/>
  <c r="X1144" i="149"/>
  <c r="W1144" i="149" s="1"/>
  <c r="Y1144" i="149"/>
  <c r="AA1144" i="149"/>
  <c r="AB1144" i="149"/>
  <c r="AC1144" i="149"/>
  <c r="AD1144" i="149"/>
  <c r="R1145" i="149"/>
  <c r="S1145" i="149"/>
  <c r="T1145" i="149"/>
  <c r="U1145" i="149"/>
  <c r="X1145" i="149"/>
  <c r="V1145" i="149" s="1"/>
  <c r="Y1145" i="149"/>
  <c r="AA1145" i="149"/>
  <c r="AB1145" i="149"/>
  <c r="AC1145" i="149"/>
  <c r="AD1145" i="149"/>
  <c r="R1146" i="149"/>
  <c r="S1146" i="149"/>
  <c r="T1146" i="149"/>
  <c r="U1146" i="149"/>
  <c r="V1146" i="149"/>
  <c r="X1146" i="149"/>
  <c r="W1146" i="149" s="1"/>
  <c r="Y1146" i="149"/>
  <c r="AA1146" i="149"/>
  <c r="AB1146" i="149"/>
  <c r="AC1146" i="149"/>
  <c r="AD1146" i="149"/>
  <c r="R1147" i="149"/>
  <c r="S1147" i="149"/>
  <c r="T1147" i="149"/>
  <c r="U1147" i="149"/>
  <c r="X1147" i="149"/>
  <c r="V1147" i="149" s="1"/>
  <c r="Y1147" i="149"/>
  <c r="AA1147" i="149"/>
  <c r="AB1147" i="149"/>
  <c r="AC1147" i="149"/>
  <c r="AD1147" i="149"/>
  <c r="R1148" i="149"/>
  <c r="S1148" i="149"/>
  <c r="T1148" i="149"/>
  <c r="U1148" i="149"/>
  <c r="W1148" i="149"/>
  <c r="X1148" i="149"/>
  <c r="V1148" i="149" s="1"/>
  <c r="Y1148" i="149"/>
  <c r="AA1148" i="149"/>
  <c r="AB1148" i="149"/>
  <c r="AC1148" i="149"/>
  <c r="AD1148" i="149"/>
  <c r="R1149" i="149"/>
  <c r="S1149" i="149"/>
  <c r="T1149" i="149"/>
  <c r="U1149" i="149"/>
  <c r="X1149" i="149"/>
  <c r="W1149" i="149" s="1"/>
  <c r="Y1149" i="149"/>
  <c r="AA1149" i="149"/>
  <c r="AB1149" i="149"/>
  <c r="AC1149" i="149"/>
  <c r="AD1149" i="149"/>
  <c r="R1150" i="149"/>
  <c r="S1150" i="149"/>
  <c r="T1150" i="149"/>
  <c r="U1150" i="149"/>
  <c r="V1150" i="149"/>
  <c r="W1150" i="149"/>
  <c r="X1150" i="149"/>
  <c r="Y1150" i="149"/>
  <c r="AA1150" i="149"/>
  <c r="AB1150" i="149"/>
  <c r="AC1150" i="149"/>
  <c r="AD1150" i="149"/>
  <c r="R1151" i="149"/>
  <c r="S1151" i="149"/>
  <c r="T1151" i="149"/>
  <c r="U1151" i="149"/>
  <c r="X1151" i="149"/>
  <c r="Y1151" i="149"/>
  <c r="AA1151" i="149"/>
  <c r="AB1151" i="149"/>
  <c r="AC1151" i="149"/>
  <c r="AD1151" i="149"/>
  <c r="R1152" i="149"/>
  <c r="S1152" i="149"/>
  <c r="T1152" i="149"/>
  <c r="U1152" i="149"/>
  <c r="X1152" i="149"/>
  <c r="W1152" i="149" s="1"/>
  <c r="Y1152" i="149"/>
  <c r="AA1152" i="149"/>
  <c r="AB1152" i="149"/>
  <c r="AC1152" i="149"/>
  <c r="AD1152" i="149"/>
  <c r="R1153" i="149"/>
  <c r="S1153" i="149"/>
  <c r="T1153" i="149"/>
  <c r="U1153" i="149"/>
  <c r="X1153" i="149"/>
  <c r="V1153" i="149" s="1"/>
  <c r="Y1153" i="149"/>
  <c r="AA1153" i="149"/>
  <c r="AB1153" i="149"/>
  <c r="AC1153" i="149"/>
  <c r="AD1153" i="149"/>
  <c r="R1154" i="149"/>
  <c r="S1154" i="149"/>
  <c r="T1154" i="149"/>
  <c r="U1154" i="149"/>
  <c r="X1154" i="149"/>
  <c r="Y1154" i="149"/>
  <c r="AA1154" i="149"/>
  <c r="AB1154" i="149"/>
  <c r="AC1154" i="149"/>
  <c r="AD1154" i="149"/>
  <c r="R1155" i="149"/>
  <c r="S1155" i="149"/>
  <c r="T1155" i="149"/>
  <c r="U1155" i="149"/>
  <c r="V1155" i="149"/>
  <c r="W1155" i="149"/>
  <c r="X1155" i="149"/>
  <c r="Y1155" i="149"/>
  <c r="AA1155" i="149"/>
  <c r="AB1155" i="149"/>
  <c r="AC1155" i="149"/>
  <c r="AD1155" i="149"/>
  <c r="R1156" i="149"/>
  <c r="S1156" i="149"/>
  <c r="T1156" i="149"/>
  <c r="U1156" i="149"/>
  <c r="W1156" i="149"/>
  <c r="X1156" i="149"/>
  <c r="V1156" i="149" s="1"/>
  <c r="Y1156" i="149"/>
  <c r="AA1156" i="149"/>
  <c r="AB1156" i="149"/>
  <c r="AC1156" i="149"/>
  <c r="AD1156" i="149"/>
  <c r="R1157" i="149"/>
  <c r="S1157" i="149"/>
  <c r="T1157" i="149"/>
  <c r="U1157" i="149"/>
  <c r="X1157" i="149"/>
  <c r="W1157" i="149" s="1"/>
  <c r="Y1157" i="149"/>
  <c r="AA1157" i="149"/>
  <c r="AB1157" i="149"/>
  <c r="AC1157" i="149"/>
  <c r="AD1157" i="149"/>
  <c r="R1158" i="149"/>
  <c r="S1158" i="149"/>
  <c r="T1158" i="149"/>
  <c r="U1158" i="149"/>
  <c r="X1158" i="149"/>
  <c r="V1158" i="149" s="1"/>
  <c r="Y1158" i="149"/>
  <c r="AA1158" i="149"/>
  <c r="AB1158" i="149"/>
  <c r="AC1158" i="149"/>
  <c r="AD1158" i="149"/>
  <c r="R1159" i="149"/>
  <c r="S1159" i="149"/>
  <c r="T1159" i="149"/>
  <c r="U1159" i="149"/>
  <c r="X1159" i="149"/>
  <c r="Y1159" i="149"/>
  <c r="AA1159" i="149"/>
  <c r="AB1159" i="149"/>
  <c r="AC1159" i="149"/>
  <c r="AD1159" i="149"/>
  <c r="R1160" i="149"/>
  <c r="S1160" i="149"/>
  <c r="T1160" i="149"/>
  <c r="U1160" i="149"/>
  <c r="X1160" i="149"/>
  <c r="Y1160" i="149"/>
  <c r="AA1160" i="149"/>
  <c r="AB1160" i="149"/>
  <c r="AC1160" i="149"/>
  <c r="AD1160" i="149"/>
  <c r="R1161" i="149"/>
  <c r="S1161" i="149"/>
  <c r="T1161" i="149"/>
  <c r="U1161" i="149"/>
  <c r="X1161" i="149"/>
  <c r="V1161" i="149" s="1"/>
  <c r="Y1161" i="149"/>
  <c r="AA1161" i="149"/>
  <c r="AB1161" i="149"/>
  <c r="AC1161" i="149"/>
  <c r="AD1161" i="149"/>
  <c r="R1162" i="149"/>
  <c r="S1162" i="149"/>
  <c r="T1162" i="149"/>
  <c r="U1162" i="149"/>
  <c r="V1162" i="149"/>
  <c r="X1162" i="149"/>
  <c r="W1162" i="149" s="1"/>
  <c r="Y1162" i="149"/>
  <c r="AA1162" i="149"/>
  <c r="AB1162" i="149"/>
  <c r="AC1162" i="149"/>
  <c r="AD1162" i="149"/>
  <c r="R1163" i="149"/>
  <c r="S1163" i="149"/>
  <c r="T1163" i="149"/>
  <c r="U1163" i="149"/>
  <c r="V1163" i="149"/>
  <c r="X1163" i="149"/>
  <c r="W1163" i="149" s="1"/>
  <c r="Y1163" i="149"/>
  <c r="AA1163" i="149"/>
  <c r="AB1163" i="149"/>
  <c r="AC1163" i="149"/>
  <c r="AD1163" i="149"/>
  <c r="R1164" i="149"/>
  <c r="S1164" i="149"/>
  <c r="T1164" i="149"/>
  <c r="U1164" i="149"/>
  <c r="X1164" i="149"/>
  <c r="V1164" i="149" s="1"/>
  <c r="Y1164" i="149"/>
  <c r="AA1164" i="149"/>
  <c r="AB1164" i="149"/>
  <c r="AC1164" i="149"/>
  <c r="AD1164" i="149"/>
  <c r="R1165" i="149"/>
  <c r="S1165" i="149"/>
  <c r="T1165" i="149"/>
  <c r="U1165" i="149"/>
  <c r="X1165" i="149"/>
  <c r="Y1165" i="149"/>
  <c r="AA1165" i="149"/>
  <c r="AB1165" i="149"/>
  <c r="AC1165" i="149"/>
  <c r="AD1165" i="149"/>
  <c r="R1166" i="149"/>
  <c r="S1166" i="149"/>
  <c r="T1166" i="149"/>
  <c r="U1166" i="149"/>
  <c r="V1166" i="149"/>
  <c r="W1166" i="149"/>
  <c r="X1166" i="149"/>
  <c r="Y1166" i="149"/>
  <c r="AA1166" i="149"/>
  <c r="AB1166" i="149"/>
  <c r="AC1166" i="149"/>
  <c r="AD1166" i="149"/>
  <c r="R1167" i="149"/>
  <c r="S1167" i="149"/>
  <c r="T1167" i="149"/>
  <c r="U1167" i="149"/>
  <c r="X1167" i="149"/>
  <c r="V1167" i="149" s="1"/>
  <c r="Y1167" i="149"/>
  <c r="AA1167" i="149"/>
  <c r="AB1167" i="149"/>
  <c r="AC1167" i="149"/>
  <c r="AD1167" i="149"/>
  <c r="R1168" i="149"/>
  <c r="S1168" i="149"/>
  <c r="T1168" i="149"/>
  <c r="U1168" i="149"/>
  <c r="X1168" i="149"/>
  <c r="Y1168" i="149"/>
  <c r="AA1168" i="149"/>
  <c r="AB1168" i="149"/>
  <c r="AC1168" i="149"/>
  <c r="AD1168" i="149"/>
  <c r="R1169" i="149"/>
  <c r="S1169" i="149"/>
  <c r="T1169" i="149"/>
  <c r="U1169" i="149"/>
  <c r="X1169" i="149"/>
  <c r="V1169" i="149" s="1"/>
  <c r="Y1169" i="149"/>
  <c r="AA1169" i="149"/>
  <c r="AB1169" i="149"/>
  <c r="AC1169" i="149"/>
  <c r="AD1169" i="149"/>
  <c r="R1170" i="149"/>
  <c r="S1170" i="149"/>
  <c r="T1170" i="149"/>
  <c r="U1170" i="149"/>
  <c r="X1170" i="149"/>
  <c r="Y1170" i="149"/>
  <c r="AA1170" i="149"/>
  <c r="AB1170" i="149"/>
  <c r="AC1170" i="149"/>
  <c r="AD1170" i="149"/>
  <c r="R1171" i="149"/>
  <c r="S1171" i="149"/>
  <c r="T1171" i="149"/>
  <c r="U1171" i="149"/>
  <c r="V1171" i="149"/>
  <c r="W1171" i="149"/>
  <c r="X1171" i="149"/>
  <c r="Y1171" i="149"/>
  <c r="AA1171" i="149"/>
  <c r="AB1171" i="149"/>
  <c r="AC1171" i="149"/>
  <c r="AD1171" i="149"/>
  <c r="R1172" i="149"/>
  <c r="S1172" i="149"/>
  <c r="T1172" i="149"/>
  <c r="U1172" i="149"/>
  <c r="X1172" i="149"/>
  <c r="V1172" i="149" s="1"/>
  <c r="Y1172" i="149"/>
  <c r="AA1172" i="149"/>
  <c r="AB1172" i="149"/>
  <c r="AC1172" i="149"/>
  <c r="AD1172" i="149"/>
  <c r="R1173" i="149"/>
  <c r="S1173" i="149"/>
  <c r="T1173" i="149"/>
  <c r="U1173" i="149"/>
  <c r="X1173" i="149"/>
  <c r="W1173" i="149" s="1"/>
  <c r="Y1173" i="149"/>
  <c r="AA1173" i="149"/>
  <c r="AB1173" i="149"/>
  <c r="AC1173" i="149"/>
  <c r="AD1173" i="149"/>
  <c r="R1174" i="149"/>
  <c r="S1174" i="149"/>
  <c r="T1174" i="149"/>
  <c r="U1174" i="149"/>
  <c r="X1174" i="149"/>
  <c r="V1174" i="149" s="1"/>
  <c r="Y1174" i="149"/>
  <c r="AA1174" i="149"/>
  <c r="AB1174" i="149"/>
  <c r="AC1174" i="149"/>
  <c r="AD1174" i="149"/>
  <c r="R1175" i="149"/>
  <c r="S1175" i="149"/>
  <c r="T1175" i="149"/>
  <c r="U1175" i="149"/>
  <c r="X1175" i="149"/>
  <c r="V1175" i="149" s="1"/>
  <c r="Y1175" i="149"/>
  <c r="AA1175" i="149"/>
  <c r="AB1175" i="149"/>
  <c r="AC1175" i="149"/>
  <c r="AD1175" i="149"/>
  <c r="R1176" i="149"/>
  <c r="S1176" i="149"/>
  <c r="T1176" i="149"/>
  <c r="U1176" i="149"/>
  <c r="X1176" i="149"/>
  <c r="V1176" i="149" s="1"/>
  <c r="Y1176" i="149"/>
  <c r="AA1176" i="149"/>
  <c r="AB1176" i="149"/>
  <c r="AC1176" i="149"/>
  <c r="AD1176" i="149"/>
  <c r="R1177" i="149"/>
  <c r="S1177" i="149"/>
  <c r="T1177" i="149"/>
  <c r="U1177" i="149"/>
  <c r="X1177" i="149"/>
  <c r="Y1177" i="149"/>
  <c r="AA1177" i="149"/>
  <c r="AB1177" i="149"/>
  <c r="AC1177" i="149"/>
  <c r="AD1177" i="149"/>
  <c r="R1178" i="149"/>
  <c r="S1178" i="149"/>
  <c r="T1178" i="149"/>
  <c r="U1178" i="149"/>
  <c r="V1178" i="149"/>
  <c r="X1178" i="149"/>
  <c r="W1178" i="149" s="1"/>
  <c r="Y1178" i="149"/>
  <c r="AA1178" i="149"/>
  <c r="AB1178" i="149"/>
  <c r="AC1178" i="149"/>
  <c r="AD1178" i="149"/>
  <c r="R1179" i="149"/>
  <c r="S1179" i="149"/>
  <c r="T1179" i="149"/>
  <c r="U1179" i="149"/>
  <c r="V1179" i="149"/>
  <c r="X1179" i="149"/>
  <c r="W1179" i="149" s="1"/>
  <c r="Y1179" i="149"/>
  <c r="AA1179" i="149"/>
  <c r="AB1179" i="149"/>
  <c r="AC1179" i="149"/>
  <c r="AD1179" i="149"/>
  <c r="R1180" i="149"/>
  <c r="S1180" i="149"/>
  <c r="T1180" i="149"/>
  <c r="U1180" i="149"/>
  <c r="V1180" i="149"/>
  <c r="X1180" i="149"/>
  <c r="W1180" i="149" s="1"/>
  <c r="Y1180" i="149"/>
  <c r="AA1180" i="149"/>
  <c r="AB1180" i="149"/>
  <c r="AC1180" i="149"/>
  <c r="AD1180" i="149"/>
  <c r="R1181" i="149"/>
  <c r="S1181" i="149"/>
  <c r="T1181" i="149"/>
  <c r="U1181" i="149"/>
  <c r="V1181" i="149"/>
  <c r="W1181" i="149"/>
  <c r="X1181" i="149"/>
  <c r="Y1181" i="149"/>
  <c r="AA1181" i="149"/>
  <c r="AB1181" i="149"/>
  <c r="AC1181" i="149"/>
  <c r="AD1181" i="149"/>
  <c r="R1182" i="149"/>
  <c r="S1182" i="149"/>
  <c r="T1182" i="149"/>
  <c r="U1182" i="149"/>
  <c r="X1182" i="149"/>
  <c r="V1182" i="149" s="1"/>
  <c r="Y1182" i="149"/>
  <c r="AA1182" i="149"/>
  <c r="AB1182" i="149"/>
  <c r="AC1182" i="149"/>
  <c r="AD1182" i="149"/>
  <c r="R1183" i="149"/>
  <c r="S1183" i="149"/>
  <c r="T1183" i="149"/>
  <c r="U1183" i="149"/>
  <c r="X1183" i="149"/>
  <c r="V1183" i="149" s="1"/>
  <c r="Y1183" i="149"/>
  <c r="AA1183" i="149"/>
  <c r="AB1183" i="149"/>
  <c r="AC1183" i="149"/>
  <c r="AD1183" i="149"/>
  <c r="R1184" i="149"/>
  <c r="S1184" i="149"/>
  <c r="T1184" i="149"/>
  <c r="U1184" i="149"/>
  <c r="X1184" i="149"/>
  <c r="V1184" i="149" s="1"/>
  <c r="Y1184" i="149"/>
  <c r="AA1184" i="149"/>
  <c r="AB1184" i="149"/>
  <c r="AC1184" i="149"/>
  <c r="AD1184" i="149"/>
  <c r="R1185" i="149"/>
  <c r="S1185" i="149"/>
  <c r="T1185" i="149"/>
  <c r="U1185" i="149"/>
  <c r="X1185" i="149"/>
  <c r="Y1185" i="149"/>
  <c r="AA1185" i="149"/>
  <c r="AB1185" i="149"/>
  <c r="AC1185" i="149"/>
  <c r="AD1185" i="149"/>
  <c r="R1186" i="149"/>
  <c r="S1186" i="149"/>
  <c r="T1186" i="149"/>
  <c r="U1186" i="149"/>
  <c r="V1186" i="149"/>
  <c r="X1186" i="149"/>
  <c r="W1186" i="149" s="1"/>
  <c r="Y1186" i="149"/>
  <c r="AA1186" i="149"/>
  <c r="AB1186" i="149"/>
  <c r="AC1186" i="149"/>
  <c r="AD1186" i="149"/>
  <c r="R1187" i="149"/>
  <c r="S1187" i="149"/>
  <c r="T1187" i="149"/>
  <c r="U1187" i="149"/>
  <c r="V1187" i="149"/>
  <c r="W1187" i="149"/>
  <c r="X1187" i="149"/>
  <c r="Y1187" i="149"/>
  <c r="AA1187" i="149"/>
  <c r="AB1187" i="149"/>
  <c r="AC1187" i="149"/>
  <c r="AD1187" i="149"/>
  <c r="R1188" i="149"/>
  <c r="S1188" i="149"/>
  <c r="T1188" i="149"/>
  <c r="U1188" i="149"/>
  <c r="X1188" i="149"/>
  <c r="W1188" i="149" s="1"/>
  <c r="Y1188" i="149"/>
  <c r="AA1188" i="149"/>
  <c r="AB1188" i="149"/>
  <c r="AC1188" i="149"/>
  <c r="AD1188" i="149"/>
  <c r="R1189" i="149"/>
  <c r="S1189" i="149"/>
  <c r="T1189" i="149"/>
  <c r="U1189" i="149"/>
  <c r="X1189" i="149"/>
  <c r="V1189" i="149" s="1"/>
  <c r="Y1189" i="149"/>
  <c r="AA1189" i="149"/>
  <c r="AB1189" i="149"/>
  <c r="AC1189" i="149"/>
  <c r="AD1189" i="149"/>
  <c r="R1190" i="149"/>
  <c r="S1190" i="149"/>
  <c r="T1190" i="149"/>
  <c r="U1190" i="149"/>
  <c r="X1190" i="149"/>
  <c r="Y1190" i="149"/>
  <c r="AA1190" i="149"/>
  <c r="AB1190" i="149"/>
  <c r="AC1190" i="149"/>
  <c r="AD1190" i="149"/>
  <c r="R1191" i="149"/>
  <c r="S1191" i="149"/>
  <c r="T1191" i="149"/>
  <c r="U1191" i="149"/>
  <c r="X1191" i="149"/>
  <c r="V1191" i="149" s="1"/>
  <c r="Y1191" i="149"/>
  <c r="AA1191" i="149"/>
  <c r="AB1191" i="149"/>
  <c r="AC1191" i="149"/>
  <c r="AD1191" i="149"/>
  <c r="R1192" i="149"/>
  <c r="S1192" i="149"/>
  <c r="T1192" i="149"/>
  <c r="U1192" i="149"/>
  <c r="X1192" i="149"/>
  <c r="V1192" i="149" s="1"/>
  <c r="Y1192" i="149"/>
  <c r="AA1192" i="149"/>
  <c r="AB1192" i="149"/>
  <c r="AC1192" i="149"/>
  <c r="AD1192" i="149"/>
  <c r="R1193" i="149"/>
  <c r="S1193" i="149"/>
  <c r="T1193" i="149"/>
  <c r="U1193" i="149"/>
  <c r="X1193" i="149"/>
  <c r="Y1193" i="149"/>
  <c r="AA1193" i="149"/>
  <c r="AB1193" i="149"/>
  <c r="AC1193" i="149"/>
  <c r="AD1193" i="149"/>
  <c r="R1194" i="149"/>
  <c r="S1194" i="149"/>
  <c r="T1194" i="149"/>
  <c r="U1194" i="149"/>
  <c r="V1194" i="149"/>
  <c r="X1194" i="149"/>
  <c r="W1194" i="149" s="1"/>
  <c r="Y1194" i="149"/>
  <c r="AA1194" i="149"/>
  <c r="AB1194" i="149"/>
  <c r="AC1194" i="149"/>
  <c r="AD1194" i="149"/>
  <c r="R1195" i="149"/>
  <c r="S1195" i="149"/>
  <c r="T1195" i="149"/>
  <c r="U1195" i="149"/>
  <c r="X1195" i="149"/>
  <c r="Y1195" i="149"/>
  <c r="AA1195" i="149"/>
  <c r="AB1195" i="149"/>
  <c r="AC1195" i="149"/>
  <c r="AD1195" i="149"/>
  <c r="R1196" i="149"/>
  <c r="S1196" i="149"/>
  <c r="T1196" i="149"/>
  <c r="U1196" i="149"/>
  <c r="X1196" i="149"/>
  <c r="V1196" i="149" s="1"/>
  <c r="Y1196" i="149"/>
  <c r="AA1196" i="149"/>
  <c r="AB1196" i="149"/>
  <c r="AC1196" i="149"/>
  <c r="AD1196" i="149"/>
  <c r="R1197" i="149"/>
  <c r="S1197" i="149"/>
  <c r="T1197" i="149"/>
  <c r="U1197" i="149"/>
  <c r="V1197" i="149"/>
  <c r="X1197" i="149"/>
  <c r="W1197" i="149" s="1"/>
  <c r="Y1197" i="149"/>
  <c r="AA1197" i="149"/>
  <c r="AB1197" i="149"/>
  <c r="AC1197" i="149"/>
  <c r="AD1197" i="149"/>
  <c r="R1198" i="149"/>
  <c r="S1198" i="149"/>
  <c r="T1198" i="149"/>
  <c r="U1198" i="149"/>
  <c r="V1198" i="149"/>
  <c r="W1198" i="149"/>
  <c r="X1198" i="149"/>
  <c r="Y1198" i="149"/>
  <c r="AA1198" i="149"/>
  <c r="AB1198" i="149"/>
  <c r="AC1198" i="149"/>
  <c r="AD1198" i="149"/>
  <c r="R1199" i="149"/>
  <c r="S1199" i="149"/>
  <c r="T1199" i="149"/>
  <c r="U1199" i="149"/>
  <c r="X1199" i="149"/>
  <c r="V1199" i="149" s="1"/>
  <c r="Y1199" i="149"/>
  <c r="AA1199" i="149"/>
  <c r="AB1199" i="149"/>
  <c r="AC1199" i="149"/>
  <c r="AD1199" i="149"/>
  <c r="R1200" i="149"/>
  <c r="S1200" i="149"/>
  <c r="T1200" i="149"/>
  <c r="U1200" i="149"/>
  <c r="X1200" i="149"/>
  <c r="V1200" i="149" s="1"/>
  <c r="Y1200" i="149"/>
  <c r="AA1200" i="149"/>
  <c r="AB1200" i="149"/>
  <c r="AC1200" i="149"/>
  <c r="AD1200" i="149"/>
  <c r="R1201" i="149"/>
  <c r="S1201" i="149"/>
  <c r="T1201" i="149"/>
  <c r="U1201" i="149"/>
  <c r="X1201" i="149"/>
  <c r="Y1201" i="149"/>
  <c r="AA1201" i="149"/>
  <c r="AB1201" i="149"/>
  <c r="AC1201" i="149"/>
  <c r="AD1201" i="149"/>
  <c r="R1202" i="149"/>
  <c r="S1202" i="149"/>
  <c r="T1202" i="149"/>
  <c r="U1202" i="149"/>
  <c r="X1202" i="149"/>
  <c r="W1202" i="149" s="1"/>
  <c r="Y1202" i="149"/>
  <c r="AA1202" i="149"/>
  <c r="AB1202" i="149"/>
  <c r="AC1202" i="149"/>
  <c r="AD1202" i="149"/>
  <c r="R1203" i="149"/>
  <c r="S1203" i="149"/>
  <c r="T1203" i="149"/>
  <c r="U1203" i="149"/>
  <c r="X1203" i="149"/>
  <c r="Y1203" i="149"/>
  <c r="AA1203" i="149"/>
  <c r="AB1203" i="149"/>
  <c r="AC1203" i="149"/>
  <c r="AD1203" i="149"/>
  <c r="R1204" i="149"/>
  <c r="S1204" i="149"/>
  <c r="T1204" i="149"/>
  <c r="U1204" i="149"/>
  <c r="X1204" i="149"/>
  <c r="V1204" i="149" s="1"/>
  <c r="Y1204" i="149"/>
  <c r="AA1204" i="149"/>
  <c r="AB1204" i="149"/>
  <c r="AC1204" i="149"/>
  <c r="AD1204" i="149"/>
  <c r="R1205" i="149"/>
  <c r="S1205" i="149"/>
  <c r="T1205" i="149"/>
  <c r="U1205" i="149"/>
  <c r="V1205" i="149"/>
  <c r="X1205" i="149"/>
  <c r="W1205" i="149" s="1"/>
  <c r="Y1205" i="149"/>
  <c r="AA1205" i="149"/>
  <c r="AB1205" i="149"/>
  <c r="AC1205" i="149"/>
  <c r="AD1205" i="149"/>
  <c r="R1206" i="149"/>
  <c r="S1206" i="149"/>
  <c r="T1206" i="149"/>
  <c r="U1206" i="149"/>
  <c r="V1206" i="149"/>
  <c r="W1206" i="149"/>
  <c r="X1206" i="149"/>
  <c r="Y1206" i="149"/>
  <c r="AA1206" i="149"/>
  <c r="AB1206" i="149"/>
  <c r="AC1206" i="149"/>
  <c r="AD1206" i="149"/>
  <c r="R1207" i="149"/>
  <c r="S1207" i="149"/>
  <c r="T1207" i="149"/>
  <c r="U1207" i="149"/>
  <c r="W1207" i="149"/>
  <c r="X1207" i="149"/>
  <c r="V1207" i="149" s="1"/>
  <c r="Y1207" i="149"/>
  <c r="AA1207" i="149"/>
  <c r="AB1207" i="149"/>
  <c r="AC1207" i="149"/>
  <c r="AD1207" i="149"/>
  <c r="R1208" i="149"/>
  <c r="S1208" i="149"/>
  <c r="T1208" i="149"/>
  <c r="U1208" i="149"/>
  <c r="X1208" i="149"/>
  <c r="Y1208" i="149"/>
  <c r="AA1208" i="149"/>
  <c r="AB1208" i="149"/>
  <c r="AC1208" i="149"/>
  <c r="AD1208" i="149"/>
  <c r="R1209" i="149"/>
  <c r="S1209" i="149"/>
  <c r="T1209" i="149"/>
  <c r="U1209" i="149"/>
  <c r="X1209" i="149"/>
  <c r="V1209" i="149" s="1"/>
  <c r="Y1209" i="149"/>
  <c r="AA1209" i="149"/>
  <c r="AB1209" i="149"/>
  <c r="AC1209" i="149"/>
  <c r="AD1209" i="149"/>
  <c r="R1210" i="149"/>
  <c r="S1210" i="149"/>
  <c r="T1210" i="149"/>
  <c r="U1210" i="149"/>
  <c r="V1210" i="149"/>
  <c r="W1210" i="149"/>
  <c r="X1210" i="149"/>
  <c r="Y1210" i="149"/>
  <c r="AA1210" i="149"/>
  <c r="AB1210" i="149"/>
  <c r="AC1210" i="149"/>
  <c r="AD1210" i="149"/>
  <c r="R1211" i="149"/>
  <c r="S1211" i="149"/>
  <c r="T1211" i="149"/>
  <c r="U1211" i="149"/>
  <c r="X1211" i="149"/>
  <c r="V1211" i="149" s="1"/>
  <c r="Y1211" i="149"/>
  <c r="AA1211" i="149"/>
  <c r="AB1211" i="149"/>
  <c r="AC1211" i="149"/>
  <c r="AD1211" i="149"/>
  <c r="R1212" i="149"/>
  <c r="S1212" i="149"/>
  <c r="T1212" i="149"/>
  <c r="U1212" i="149"/>
  <c r="X1212" i="149"/>
  <c r="W1212" i="149" s="1"/>
  <c r="Y1212" i="149"/>
  <c r="AA1212" i="149"/>
  <c r="AB1212" i="149"/>
  <c r="AC1212" i="149"/>
  <c r="AD1212" i="149"/>
  <c r="R1213" i="149"/>
  <c r="S1213" i="149"/>
  <c r="T1213" i="149"/>
  <c r="U1213" i="149"/>
  <c r="V1213" i="149"/>
  <c r="X1213" i="149"/>
  <c r="W1213" i="149" s="1"/>
  <c r="Y1213" i="149"/>
  <c r="AA1213" i="149"/>
  <c r="AB1213" i="149"/>
  <c r="AC1213" i="149"/>
  <c r="AD1213" i="149"/>
  <c r="R1214" i="149"/>
  <c r="S1214" i="149"/>
  <c r="T1214" i="149"/>
  <c r="U1214" i="149"/>
  <c r="V1214" i="149"/>
  <c r="W1214" i="149"/>
  <c r="X1214" i="149"/>
  <c r="Y1214" i="149"/>
  <c r="AA1214" i="149"/>
  <c r="AB1214" i="149"/>
  <c r="AC1214" i="149"/>
  <c r="AD1214" i="149"/>
  <c r="R1215" i="149"/>
  <c r="S1215" i="149"/>
  <c r="T1215" i="149"/>
  <c r="U1215" i="149"/>
  <c r="W1215" i="149"/>
  <c r="X1215" i="149"/>
  <c r="V1215" i="149" s="1"/>
  <c r="Y1215" i="149"/>
  <c r="AA1215" i="149"/>
  <c r="AB1215" i="149"/>
  <c r="AC1215" i="149"/>
  <c r="AD1215" i="149"/>
  <c r="R1216" i="149"/>
  <c r="S1216" i="149"/>
  <c r="T1216" i="149"/>
  <c r="U1216" i="149"/>
  <c r="X1216" i="149"/>
  <c r="Y1216" i="149"/>
  <c r="AA1216" i="149"/>
  <c r="AB1216" i="149"/>
  <c r="AC1216" i="149"/>
  <c r="AD1216" i="149"/>
  <c r="R1217" i="149"/>
  <c r="S1217" i="149"/>
  <c r="T1217" i="149"/>
  <c r="U1217" i="149"/>
  <c r="X1217" i="149"/>
  <c r="V1217" i="149" s="1"/>
  <c r="Y1217" i="149"/>
  <c r="AA1217" i="149"/>
  <c r="AB1217" i="149"/>
  <c r="AC1217" i="149"/>
  <c r="AD1217" i="149"/>
  <c r="R1218" i="149"/>
  <c r="S1218" i="149"/>
  <c r="T1218" i="149"/>
  <c r="U1218" i="149"/>
  <c r="V1218" i="149"/>
  <c r="W1218" i="149"/>
  <c r="X1218" i="149"/>
  <c r="Y1218" i="149"/>
  <c r="AA1218" i="149"/>
  <c r="AB1218" i="149"/>
  <c r="AC1218" i="149"/>
  <c r="AD1218" i="149"/>
  <c r="R1219" i="149"/>
  <c r="S1219" i="149"/>
  <c r="T1219" i="149"/>
  <c r="U1219" i="149"/>
  <c r="X1219" i="149"/>
  <c r="V1219" i="149" s="1"/>
  <c r="Y1219" i="149"/>
  <c r="AA1219" i="149"/>
  <c r="AB1219" i="149"/>
  <c r="AC1219" i="149"/>
  <c r="AD1219" i="149"/>
  <c r="R1220" i="149"/>
  <c r="S1220" i="149"/>
  <c r="T1220" i="149"/>
  <c r="U1220" i="149"/>
  <c r="X1220" i="149"/>
  <c r="W1220" i="149" s="1"/>
  <c r="Y1220" i="149"/>
  <c r="AA1220" i="149"/>
  <c r="AB1220" i="149"/>
  <c r="AC1220" i="149"/>
  <c r="AD1220" i="149"/>
  <c r="R1221" i="149"/>
  <c r="S1221" i="149"/>
  <c r="T1221" i="149"/>
  <c r="U1221" i="149"/>
  <c r="V1221" i="149"/>
  <c r="X1221" i="149"/>
  <c r="W1221" i="149" s="1"/>
  <c r="Y1221" i="149"/>
  <c r="AA1221" i="149"/>
  <c r="AB1221" i="149"/>
  <c r="AC1221" i="149"/>
  <c r="AD1221" i="149"/>
  <c r="R1222" i="149"/>
  <c r="S1222" i="149"/>
  <c r="T1222" i="149"/>
  <c r="U1222" i="149"/>
  <c r="V1222" i="149"/>
  <c r="W1222" i="149"/>
  <c r="X1222" i="149"/>
  <c r="Y1222" i="149"/>
  <c r="AA1222" i="149"/>
  <c r="AB1222" i="149"/>
  <c r="AC1222" i="149"/>
  <c r="AD1222" i="149"/>
  <c r="R1223" i="149"/>
  <c r="S1223" i="149"/>
  <c r="T1223" i="149"/>
  <c r="U1223" i="149"/>
  <c r="W1223" i="149"/>
  <c r="X1223" i="149"/>
  <c r="V1223" i="149" s="1"/>
  <c r="Y1223" i="149"/>
  <c r="AA1223" i="149"/>
  <c r="AB1223" i="149"/>
  <c r="AC1223" i="149"/>
  <c r="AD1223" i="149"/>
  <c r="R1224" i="149"/>
  <c r="S1224" i="149"/>
  <c r="T1224" i="149"/>
  <c r="U1224" i="149"/>
  <c r="X1224" i="149"/>
  <c r="Y1224" i="149"/>
  <c r="AA1224" i="149"/>
  <c r="AB1224" i="149"/>
  <c r="AC1224" i="149"/>
  <c r="AD1224" i="149"/>
  <c r="R1225" i="149"/>
  <c r="S1225" i="149"/>
  <c r="T1225" i="149"/>
  <c r="U1225" i="149"/>
  <c r="X1225" i="149"/>
  <c r="V1225" i="149" s="1"/>
  <c r="Y1225" i="149"/>
  <c r="AA1225" i="149"/>
  <c r="AB1225" i="149"/>
  <c r="AC1225" i="149"/>
  <c r="AD1225" i="149"/>
  <c r="R1226" i="149"/>
  <c r="S1226" i="149"/>
  <c r="T1226" i="149"/>
  <c r="U1226" i="149"/>
  <c r="V1226" i="149"/>
  <c r="W1226" i="149"/>
  <c r="X1226" i="149"/>
  <c r="Y1226" i="149"/>
  <c r="AA1226" i="149"/>
  <c r="AB1226" i="149"/>
  <c r="AC1226" i="149"/>
  <c r="AD1226" i="149"/>
  <c r="R1227" i="149"/>
  <c r="S1227" i="149"/>
  <c r="T1227" i="149"/>
  <c r="U1227" i="149"/>
  <c r="X1227" i="149"/>
  <c r="V1227" i="149" s="1"/>
  <c r="Y1227" i="149"/>
  <c r="AA1227" i="149"/>
  <c r="AB1227" i="149"/>
  <c r="AC1227" i="149"/>
  <c r="AD1227" i="149"/>
  <c r="R1228" i="149"/>
  <c r="S1228" i="149"/>
  <c r="T1228" i="149"/>
  <c r="U1228" i="149"/>
  <c r="X1228" i="149"/>
  <c r="W1228" i="149" s="1"/>
  <c r="Y1228" i="149"/>
  <c r="AA1228" i="149"/>
  <c r="AB1228" i="149"/>
  <c r="AC1228" i="149"/>
  <c r="AD1228" i="149"/>
  <c r="R1229" i="149"/>
  <c r="S1229" i="149"/>
  <c r="T1229" i="149"/>
  <c r="U1229" i="149"/>
  <c r="V1229" i="149"/>
  <c r="X1229" i="149"/>
  <c r="W1229" i="149" s="1"/>
  <c r="Y1229" i="149"/>
  <c r="AA1229" i="149"/>
  <c r="AB1229" i="149"/>
  <c r="AC1229" i="149"/>
  <c r="AD1229" i="149"/>
  <c r="R1230" i="149"/>
  <c r="S1230" i="149"/>
  <c r="T1230" i="149"/>
  <c r="U1230" i="149"/>
  <c r="V1230" i="149"/>
  <c r="W1230" i="149"/>
  <c r="X1230" i="149"/>
  <c r="Y1230" i="149"/>
  <c r="AA1230" i="149"/>
  <c r="AB1230" i="149"/>
  <c r="AC1230" i="149"/>
  <c r="AD1230" i="149"/>
  <c r="R1231" i="149"/>
  <c r="S1231" i="149"/>
  <c r="T1231" i="149"/>
  <c r="U1231" i="149"/>
  <c r="W1231" i="149"/>
  <c r="X1231" i="149"/>
  <c r="V1231" i="149" s="1"/>
  <c r="Y1231" i="149"/>
  <c r="AA1231" i="149"/>
  <c r="AB1231" i="149"/>
  <c r="AC1231" i="149"/>
  <c r="AD1231" i="149"/>
  <c r="R1232" i="149"/>
  <c r="S1232" i="149"/>
  <c r="T1232" i="149"/>
  <c r="U1232" i="149"/>
  <c r="X1232" i="149"/>
  <c r="Y1232" i="149"/>
  <c r="AA1232" i="149"/>
  <c r="AB1232" i="149"/>
  <c r="AC1232" i="149"/>
  <c r="AD1232" i="149"/>
  <c r="R1233" i="149"/>
  <c r="S1233" i="149"/>
  <c r="T1233" i="149"/>
  <c r="U1233" i="149"/>
  <c r="X1233" i="149"/>
  <c r="V1233" i="149" s="1"/>
  <c r="Y1233" i="149"/>
  <c r="AA1233" i="149"/>
  <c r="AB1233" i="149"/>
  <c r="AC1233" i="149"/>
  <c r="AD1233" i="149"/>
  <c r="R1234" i="149"/>
  <c r="S1234" i="149"/>
  <c r="T1234" i="149"/>
  <c r="U1234" i="149"/>
  <c r="V1234" i="149"/>
  <c r="W1234" i="149"/>
  <c r="X1234" i="149"/>
  <c r="Y1234" i="149"/>
  <c r="AA1234" i="149"/>
  <c r="AB1234" i="149"/>
  <c r="AC1234" i="149"/>
  <c r="AD1234" i="149"/>
  <c r="R1235" i="149"/>
  <c r="S1235" i="149"/>
  <c r="T1235" i="149"/>
  <c r="U1235" i="149"/>
  <c r="X1235" i="149"/>
  <c r="V1235" i="149" s="1"/>
  <c r="Y1235" i="149"/>
  <c r="AA1235" i="149"/>
  <c r="AB1235" i="149"/>
  <c r="AC1235" i="149"/>
  <c r="AD1235" i="149"/>
  <c r="R1236" i="149"/>
  <c r="S1236" i="149"/>
  <c r="T1236" i="149"/>
  <c r="U1236" i="149"/>
  <c r="X1236" i="149"/>
  <c r="W1236" i="149" s="1"/>
  <c r="Y1236" i="149"/>
  <c r="AA1236" i="149"/>
  <c r="AB1236" i="149"/>
  <c r="AC1236" i="149"/>
  <c r="AD1236" i="149"/>
  <c r="R1237" i="149"/>
  <c r="S1237" i="149"/>
  <c r="T1237" i="149"/>
  <c r="U1237" i="149"/>
  <c r="V1237" i="149"/>
  <c r="X1237" i="149"/>
  <c r="W1237" i="149" s="1"/>
  <c r="Y1237" i="149"/>
  <c r="AA1237" i="149"/>
  <c r="AB1237" i="149"/>
  <c r="AC1237" i="149"/>
  <c r="AD1237" i="149"/>
  <c r="R1238" i="149"/>
  <c r="S1238" i="149"/>
  <c r="T1238" i="149"/>
  <c r="U1238" i="149"/>
  <c r="V1238" i="149"/>
  <c r="W1238" i="149"/>
  <c r="X1238" i="149"/>
  <c r="Y1238" i="149"/>
  <c r="AA1238" i="149"/>
  <c r="AB1238" i="149"/>
  <c r="AC1238" i="149"/>
  <c r="AD1238" i="149"/>
  <c r="R1239" i="149"/>
  <c r="S1239" i="149"/>
  <c r="T1239" i="149"/>
  <c r="U1239" i="149"/>
  <c r="W1239" i="149"/>
  <c r="X1239" i="149"/>
  <c r="V1239" i="149" s="1"/>
  <c r="Y1239" i="149"/>
  <c r="AA1239" i="149"/>
  <c r="AB1239" i="149"/>
  <c r="AC1239" i="149"/>
  <c r="AD1239" i="149"/>
  <c r="R1240" i="149"/>
  <c r="S1240" i="149"/>
  <c r="T1240" i="149"/>
  <c r="U1240" i="149"/>
  <c r="X1240" i="149"/>
  <c r="Y1240" i="149"/>
  <c r="AA1240" i="149"/>
  <c r="AB1240" i="149"/>
  <c r="AC1240" i="149"/>
  <c r="AD1240" i="149"/>
  <c r="R1241" i="149"/>
  <c r="S1241" i="149"/>
  <c r="T1241" i="149"/>
  <c r="U1241" i="149"/>
  <c r="X1241" i="149"/>
  <c r="V1241" i="149" s="1"/>
  <c r="Y1241" i="149"/>
  <c r="AA1241" i="149"/>
  <c r="AB1241" i="149"/>
  <c r="AC1241" i="149"/>
  <c r="AD1241" i="149"/>
  <c r="R1242" i="149"/>
  <c r="S1242" i="149"/>
  <c r="T1242" i="149"/>
  <c r="U1242" i="149"/>
  <c r="V1242" i="149"/>
  <c r="W1242" i="149"/>
  <c r="X1242" i="149"/>
  <c r="Y1242" i="149"/>
  <c r="AA1242" i="149"/>
  <c r="AB1242" i="149"/>
  <c r="AC1242" i="149"/>
  <c r="AD1242" i="149"/>
  <c r="R1243" i="149"/>
  <c r="S1243" i="149"/>
  <c r="T1243" i="149"/>
  <c r="U1243" i="149"/>
  <c r="X1243" i="149"/>
  <c r="V1243" i="149" s="1"/>
  <c r="Y1243" i="149"/>
  <c r="AA1243" i="149"/>
  <c r="AB1243" i="149"/>
  <c r="AC1243" i="149"/>
  <c r="AD1243" i="149"/>
  <c r="R1244" i="149"/>
  <c r="S1244" i="149"/>
  <c r="T1244" i="149"/>
  <c r="U1244" i="149"/>
  <c r="X1244" i="149"/>
  <c r="W1244" i="149" s="1"/>
  <c r="Y1244" i="149"/>
  <c r="AA1244" i="149"/>
  <c r="AB1244" i="149"/>
  <c r="AC1244" i="149"/>
  <c r="AD1244" i="149"/>
  <c r="R1245" i="149"/>
  <c r="S1245" i="149"/>
  <c r="T1245" i="149"/>
  <c r="U1245" i="149"/>
  <c r="V1245" i="149"/>
  <c r="X1245" i="149"/>
  <c r="W1245" i="149" s="1"/>
  <c r="Y1245" i="149"/>
  <c r="AA1245" i="149"/>
  <c r="AB1245" i="149"/>
  <c r="AC1245" i="149"/>
  <c r="AD1245" i="149"/>
  <c r="R1246" i="149"/>
  <c r="S1246" i="149"/>
  <c r="T1246" i="149"/>
  <c r="U1246" i="149"/>
  <c r="V1246" i="149"/>
  <c r="W1246" i="149"/>
  <c r="X1246" i="149"/>
  <c r="Y1246" i="149"/>
  <c r="AA1246" i="149"/>
  <c r="AB1246" i="149"/>
  <c r="AC1246" i="149"/>
  <c r="AD1246" i="149"/>
  <c r="R1247" i="149"/>
  <c r="S1247" i="149"/>
  <c r="T1247" i="149"/>
  <c r="U1247" i="149"/>
  <c r="W1247" i="149"/>
  <c r="X1247" i="149"/>
  <c r="V1247" i="149" s="1"/>
  <c r="Y1247" i="149"/>
  <c r="AA1247" i="149"/>
  <c r="AB1247" i="149"/>
  <c r="AC1247" i="149"/>
  <c r="AD1247" i="149"/>
  <c r="R1248" i="149"/>
  <c r="S1248" i="149"/>
  <c r="T1248" i="149"/>
  <c r="U1248" i="149"/>
  <c r="X1248" i="149"/>
  <c r="Y1248" i="149"/>
  <c r="AA1248" i="149"/>
  <c r="AB1248" i="149"/>
  <c r="AC1248" i="149"/>
  <c r="AD1248" i="149"/>
  <c r="R1249" i="149"/>
  <c r="S1249" i="149"/>
  <c r="T1249" i="149"/>
  <c r="U1249" i="149"/>
  <c r="X1249" i="149"/>
  <c r="V1249" i="149" s="1"/>
  <c r="Y1249" i="149"/>
  <c r="AA1249" i="149"/>
  <c r="AB1249" i="149"/>
  <c r="AC1249" i="149"/>
  <c r="AD1249" i="149"/>
  <c r="R1250" i="149"/>
  <c r="S1250" i="149"/>
  <c r="T1250" i="149"/>
  <c r="U1250" i="149"/>
  <c r="V1250" i="149"/>
  <c r="W1250" i="149"/>
  <c r="X1250" i="149"/>
  <c r="Y1250" i="149"/>
  <c r="AA1250" i="149"/>
  <c r="AB1250" i="149"/>
  <c r="AC1250" i="149"/>
  <c r="AD1250" i="149"/>
  <c r="R1251" i="149"/>
  <c r="S1251" i="149"/>
  <c r="T1251" i="149"/>
  <c r="U1251" i="149"/>
  <c r="X1251" i="149"/>
  <c r="V1251" i="149" s="1"/>
  <c r="Y1251" i="149"/>
  <c r="AA1251" i="149"/>
  <c r="AB1251" i="149"/>
  <c r="AC1251" i="149"/>
  <c r="AD1251" i="149"/>
  <c r="R1252" i="149"/>
  <c r="S1252" i="149"/>
  <c r="T1252" i="149"/>
  <c r="U1252" i="149"/>
  <c r="X1252" i="149"/>
  <c r="W1252" i="149" s="1"/>
  <c r="Y1252" i="149"/>
  <c r="AA1252" i="149"/>
  <c r="AB1252" i="149"/>
  <c r="AC1252" i="149"/>
  <c r="AD1252" i="149"/>
  <c r="R1253" i="149"/>
  <c r="S1253" i="149"/>
  <c r="T1253" i="149"/>
  <c r="U1253" i="149"/>
  <c r="V1253" i="149"/>
  <c r="X1253" i="149"/>
  <c r="W1253" i="149" s="1"/>
  <c r="Y1253" i="149"/>
  <c r="AA1253" i="149"/>
  <c r="AB1253" i="149"/>
  <c r="AC1253" i="149"/>
  <c r="AD1253" i="149"/>
  <c r="R1254" i="149"/>
  <c r="S1254" i="149"/>
  <c r="T1254" i="149"/>
  <c r="U1254" i="149"/>
  <c r="V1254" i="149"/>
  <c r="W1254" i="149"/>
  <c r="X1254" i="149"/>
  <c r="Y1254" i="149"/>
  <c r="AA1254" i="149"/>
  <c r="AB1254" i="149"/>
  <c r="AC1254" i="149"/>
  <c r="AD1254" i="149"/>
  <c r="R1255" i="149"/>
  <c r="S1255" i="149"/>
  <c r="T1255" i="149"/>
  <c r="U1255" i="149"/>
  <c r="W1255" i="149"/>
  <c r="X1255" i="149"/>
  <c r="V1255" i="149" s="1"/>
  <c r="Y1255" i="149"/>
  <c r="AA1255" i="149"/>
  <c r="AB1255" i="149"/>
  <c r="AC1255" i="149"/>
  <c r="AD1255" i="149"/>
  <c r="R1256" i="149"/>
  <c r="S1256" i="149"/>
  <c r="T1256" i="149"/>
  <c r="U1256" i="149"/>
  <c r="X1256" i="149"/>
  <c r="Y1256" i="149"/>
  <c r="AA1256" i="149"/>
  <c r="AB1256" i="149"/>
  <c r="AC1256" i="149"/>
  <c r="AD1256" i="149"/>
  <c r="R1257" i="149"/>
  <c r="S1257" i="149"/>
  <c r="T1257" i="149"/>
  <c r="U1257" i="149"/>
  <c r="X1257" i="149"/>
  <c r="V1257" i="149" s="1"/>
  <c r="Y1257" i="149"/>
  <c r="AA1257" i="149"/>
  <c r="AB1257" i="149"/>
  <c r="AC1257" i="149"/>
  <c r="AD1257" i="149"/>
  <c r="R1258" i="149"/>
  <c r="S1258" i="149"/>
  <c r="T1258" i="149"/>
  <c r="U1258" i="149"/>
  <c r="V1258" i="149"/>
  <c r="W1258" i="149"/>
  <c r="X1258" i="149"/>
  <c r="Y1258" i="149"/>
  <c r="AA1258" i="149"/>
  <c r="AB1258" i="149"/>
  <c r="AC1258" i="149"/>
  <c r="AD1258" i="149"/>
  <c r="R1259" i="149"/>
  <c r="S1259" i="149"/>
  <c r="T1259" i="149"/>
  <c r="U1259" i="149"/>
  <c r="X1259" i="149"/>
  <c r="V1259" i="149" s="1"/>
  <c r="Y1259" i="149"/>
  <c r="AA1259" i="149"/>
  <c r="AB1259" i="149"/>
  <c r="AC1259" i="149"/>
  <c r="AD1259" i="149"/>
  <c r="R1260" i="149"/>
  <c r="S1260" i="149"/>
  <c r="T1260" i="149"/>
  <c r="U1260" i="149"/>
  <c r="X1260" i="149"/>
  <c r="W1260" i="149" s="1"/>
  <c r="Y1260" i="149"/>
  <c r="AA1260" i="149"/>
  <c r="AB1260" i="149"/>
  <c r="AC1260" i="149"/>
  <c r="AD1260" i="149"/>
  <c r="R1261" i="149"/>
  <c r="S1261" i="149"/>
  <c r="T1261" i="149"/>
  <c r="U1261" i="149"/>
  <c r="V1261" i="149"/>
  <c r="X1261" i="149"/>
  <c r="W1261" i="149" s="1"/>
  <c r="Y1261" i="149"/>
  <c r="AA1261" i="149"/>
  <c r="AB1261" i="149"/>
  <c r="AC1261" i="149"/>
  <c r="AD1261" i="149"/>
  <c r="R1262" i="149"/>
  <c r="S1262" i="149"/>
  <c r="T1262" i="149"/>
  <c r="U1262" i="149"/>
  <c r="V1262" i="149"/>
  <c r="W1262" i="149"/>
  <c r="X1262" i="149"/>
  <c r="Y1262" i="149"/>
  <c r="AA1262" i="149"/>
  <c r="AB1262" i="149"/>
  <c r="AC1262" i="149"/>
  <c r="AD1262" i="149"/>
  <c r="R1263" i="149"/>
  <c r="S1263" i="149"/>
  <c r="T1263" i="149"/>
  <c r="U1263" i="149"/>
  <c r="W1263" i="149"/>
  <c r="X1263" i="149"/>
  <c r="V1263" i="149" s="1"/>
  <c r="Y1263" i="149"/>
  <c r="AA1263" i="149"/>
  <c r="AB1263" i="149"/>
  <c r="AC1263" i="149"/>
  <c r="AD1263" i="149"/>
  <c r="R1264" i="149"/>
  <c r="S1264" i="149"/>
  <c r="T1264" i="149"/>
  <c r="U1264" i="149"/>
  <c r="X1264" i="149"/>
  <c r="Y1264" i="149"/>
  <c r="AA1264" i="149"/>
  <c r="AB1264" i="149"/>
  <c r="AC1264" i="149"/>
  <c r="AD1264" i="149"/>
  <c r="R1265" i="149"/>
  <c r="S1265" i="149"/>
  <c r="T1265" i="149"/>
  <c r="U1265" i="149"/>
  <c r="X1265" i="149"/>
  <c r="Y1265" i="149"/>
  <c r="AA1265" i="149"/>
  <c r="AB1265" i="149"/>
  <c r="AC1265" i="149"/>
  <c r="AD1265" i="149"/>
  <c r="R1266" i="149"/>
  <c r="S1266" i="149"/>
  <c r="T1266" i="149"/>
  <c r="U1266" i="149"/>
  <c r="V1266" i="149"/>
  <c r="W1266" i="149"/>
  <c r="X1266" i="149"/>
  <c r="Y1266" i="149"/>
  <c r="AA1266" i="149"/>
  <c r="AB1266" i="149"/>
  <c r="AC1266" i="149"/>
  <c r="AD1266" i="149"/>
  <c r="R1267" i="149"/>
  <c r="S1267" i="149"/>
  <c r="T1267" i="149"/>
  <c r="U1267" i="149"/>
  <c r="X1267" i="149"/>
  <c r="V1267" i="149" s="1"/>
  <c r="Y1267" i="149"/>
  <c r="AA1267" i="149"/>
  <c r="AB1267" i="149"/>
  <c r="AC1267" i="149"/>
  <c r="AD1267" i="149"/>
  <c r="R1268" i="149"/>
  <c r="S1268" i="149"/>
  <c r="T1268" i="149"/>
  <c r="U1268" i="149"/>
  <c r="X1268" i="149"/>
  <c r="W1268" i="149" s="1"/>
  <c r="Y1268" i="149"/>
  <c r="AA1268" i="149"/>
  <c r="AB1268" i="149"/>
  <c r="AC1268" i="149"/>
  <c r="AD1268" i="149"/>
  <c r="R1269" i="149"/>
  <c r="S1269" i="149"/>
  <c r="T1269" i="149"/>
  <c r="U1269" i="149"/>
  <c r="V1269" i="149"/>
  <c r="X1269" i="149"/>
  <c r="W1269" i="149" s="1"/>
  <c r="Y1269" i="149"/>
  <c r="AA1269" i="149"/>
  <c r="AB1269" i="149"/>
  <c r="AC1269" i="149"/>
  <c r="AD1269" i="149"/>
  <c r="R1270" i="149"/>
  <c r="S1270" i="149"/>
  <c r="T1270" i="149"/>
  <c r="U1270" i="149"/>
  <c r="V1270" i="149"/>
  <c r="W1270" i="149"/>
  <c r="X1270" i="149"/>
  <c r="Y1270" i="149"/>
  <c r="AA1270" i="149"/>
  <c r="AB1270" i="149"/>
  <c r="AC1270" i="149"/>
  <c r="AD1270" i="149"/>
  <c r="R1271" i="149"/>
  <c r="S1271" i="149"/>
  <c r="T1271" i="149"/>
  <c r="U1271" i="149"/>
  <c r="W1271" i="149"/>
  <c r="X1271" i="149"/>
  <c r="V1271" i="149" s="1"/>
  <c r="Y1271" i="149"/>
  <c r="AA1271" i="149"/>
  <c r="AB1271" i="149"/>
  <c r="AC1271" i="149"/>
  <c r="AD1271" i="149"/>
  <c r="R1272" i="149"/>
  <c r="S1272" i="149"/>
  <c r="T1272" i="149"/>
  <c r="U1272" i="149"/>
  <c r="X1272" i="149"/>
  <c r="Y1272" i="149"/>
  <c r="AA1272" i="149"/>
  <c r="AB1272" i="149"/>
  <c r="AC1272" i="149"/>
  <c r="AD1272" i="149"/>
  <c r="R1273" i="149"/>
  <c r="S1273" i="149"/>
  <c r="T1273" i="149"/>
  <c r="U1273" i="149"/>
  <c r="X1273" i="149"/>
  <c r="Y1273" i="149"/>
  <c r="AA1273" i="149"/>
  <c r="AB1273" i="149"/>
  <c r="AC1273" i="149"/>
  <c r="AD1273" i="149"/>
  <c r="R1274" i="149"/>
  <c r="S1274" i="149"/>
  <c r="T1274" i="149"/>
  <c r="U1274" i="149"/>
  <c r="V1274" i="149"/>
  <c r="W1274" i="149"/>
  <c r="X1274" i="149"/>
  <c r="Y1274" i="149"/>
  <c r="AA1274" i="149"/>
  <c r="AB1274" i="149"/>
  <c r="AC1274" i="149"/>
  <c r="AD1274" i="149"/>
  <c r="R1275" i="149"/>
  <c r="S1275" i="149"/>
  <c r="T1275" i="149"/>
  <c r="U1275" i="149"/>
  <c r="X1275" i="149"/>
  <c r="V1275" i="149" s="1"/>
  <c r="Y1275" i="149"/>
  <c r="AA1275" i="149"/>
  <c r="AB1275" i="149"/>
  <c r="AC1275" i="149"/>
  <c r="AD1275" i="149"/>
  <c r="R1276" i="149"/>
  <c r="S1276" i="149"/>
  <c r="T1276" i="149"/>
  <c r="U1276" i="149"/>
  <c r="X1276" i="149"/>
  <c r="W1276" i="149" s="1"/>
  <c r="Y1276" i="149"/>
  <c r="AA1276" i="149"/>
  <c r="AB1276" i="149"/>
  <c r="AC1276" i="149"/>
  <c r="AD1276" i="149"/>
  <c r="R1277" i="149"/>
  <c r="S1277" i="149"/>
  <c r="T1277" i="149"/>
  <c r="U1277" i="149"/>
  <c r="V1277" i="149"/>
  <c r="X1277" i="149"/>
  <c r="W1277" i="149" s="1"/>
  <c r="Y1277" i="149"/>
  <c r="AA1277" i="149"/>
  <c r="AB1277" i="149"/>
  <c r="AC1277" i="149"/>
  <c r="AD1277" i="149"/>
  <c r="R1278" i="149"/>
  <c r="S1278" i="149"/>
  <c r="T1278" i="149"/>
  <c r="U1278" i="149"/>
  <c r="V1278" i="149"/>
  <c r="W1278" i="149"/>
  <c r="X1278" i="149"/>
  <c r="Y1278" i="149"/>
  <c r="AA1278" i="149"/>
  <c r="AB1278" i="149"/>
  <c r="AC1278" i="149"/>
  <c r="AD1278" i="149"/>
  <c r="R1279" i="149"/>
  <c r="S1279" i="149"/>
  <c r="T1279" i="149"/>
  <c r="U1279" i="149"/>
  <c r="W1279" i="149"/>
  <c r="X1279" i="149"/>
  <c r="V1279" i="149" s="1"/>
  <c r="Y1279" i="149"/>
  <c r="AA1279" i="149"/>
  <c r="AB1279" i="149"/>
  <c r="AC1279" i="149"/>
  <c r="AD1279" i="149"/>
  <c r="R1280" i="149"/>
  <c r="S1280" i="149"/>
  <c r="T1280" i="149"/>
  <c r="U1280" i="149"/>
  <c r="X1280" i="149"/>
  <c r="V1280" i="149" s="1"/>
  <c r="Y1280" i="149"/>
  <c r="AA1280" i="149"/>
  <c r="AB1280" i="149"/>
  <c r="AC1280" i="149"/>
  <c r="AD1280" i="149"/>
  <c r="R1281" i="149"/>
  <c r="S1281" i="149"/>
  <c r="T1281" i="149"/>
  <c r="U1281" i="149"/>
  <c r="X1281" i="149"/>
  <c r="Y1281" i="149"/>
  <c r="AA1281" i="149"/>
  <c r="AB1281" i="149"/>
  <c r="AC1281" i="149"/>
  <c r="AD1281" i="149"/>
  <c r="R1282" i="149"/>
  <c r="S1282" i="149"/>
  <c r="T1282" i="149"/>
  <c r="U1282" i="149"/>
  <c r="V1282" i="149"/>
  <c r="W1282" i="149"/>
  <c r="X1282" i="149"/>
  <c r="Y1282" i="149"/>
  <c r="AA1282" i="149"/>
  <c r="AB1282" i="149"/>
  <c r="AC1282" i="149"/>
  <c r="AD1282" i="149"/>
  <c r="R1283" i="149"/>
  <c r="S1283" i="149"/>
  <c r="T1283" i="149"/>
  <c r="U1283" i="149"/>
  <c r="X1283" i="149"/>
  <c r="V1283" i="149" s="1"/>
  <c r="Y1283" i="149"/>
  <c r="AA1283" i="149"/>
  <c r="AB1283" i="149"/>
  <c r="AC1283" i="149"/>
  <c r="AD1283" i="149"/>
  <c r="R1284" i="149"/>
  <c r="S1284" i="149"/>
  <c r="T1284" i="149"/>
  <c r="U1284" i="149"/>
  <c r="X1284" i="149"/>
  <c r="Y1284" i="149"/>
  <c r="AA1284" i="149"/>
  <c r="AB1284" i="149"/>
  <c r="AC1284" i="149"/>
  <c r="AD1284" i="149"/>
  <c r="R1285" i="149"/>
  <c r="S1285" i="149"/>
  <c r="T1285" i="149"/>
  <c r="U1285" i="149"/>
  <c r="V1285" i="149"/>
  <c r="X1285" i="149"/>
  <c r="W1285" i="149" s="1"/>
  <c r="Y1285" i="149"/>
  <c r="AA1285" i="149"/>
  <c r="AB1285" i="149"/>
  <c r="AC1285" i="149"/>
  <c r="AD1285" i="149"/>
  <c r="R1286" i="149"/>
  <c r="S1286" i="149"/>
  <c r="T1286" i="149"/>
  <c r="U1286" i="149"/>
  <c r="V1286" i="149"/>
  <c r="W1286" i="149"/>
  <c r="X1286" i="149"/>
  <c r="Y1286" i="149"/>
  <c r="AA1286" i="149"/>
  <c r="AB1286" i="149"/>
  <c r="AC1286" i="149"/>
  <c r="AD1286" i="149"/>
  <c r="R1287" i="149"/>
  <c r="S1287" i="149"/>
  <c r="T1287" i="149"/>
  <c r="U1287" i="149"/>
  <c r="W1287" i="149"/>
  <c r="X1287" i="149"/>
  <c r="V1287" i="149" s="1"/>
  <c r="Y1287" i="149"/>
  <c r="AA1287" i="149"/>
  <c r="AB1287" i="149"/>
  <c r="AC1287" i="149"/>
  <c r="AD1287" i="149"/>
  <c r="R1288" i="149"/>
  <c r="S1288" i="149"/>
  <c r="T1288" i="149"/>
  <c r="U1288" i="149"/>
  <c r="X1288" i="149"/>
  <c r="V1288" i="149" s="1"/>
  <c r="Y1288" i="149"/>
  <c r="AA1288" i="149"/>
  <c r="AB1288" i="149"/>
  <c r="AC1288" i="149"/>
  <c r="AD1288" i="149"/>
  <c r="R1289" i="149"/>
  <c r="S1289" i="149"/>
  <c r="T1289" i="149"/>
  <c r="U1289" i="149"/>
  <c r="X1289" i="149"/>
  <c r="W1289" i="149" s="1"/>
  <c r="Y1289" i="149"/>
  <c r="AA1289" i="149"/>
  <c r="AB1289" i="149"/>
  <c r="AC1289" i="149"/>
  <c r="AD1289" i="149"/>
  <c r="R1290" i="149"/>
  <c r="S1290" i="149"/>
  <c r="T1290" i="149"/>
  <c r="U1290" i="149"/>
  <c r="W1290" i="149"/>
  <c r="X1290" i="149"/>
  <c r="V1290" i="149" s="1"/>
  <c r="Y1290" i="149"/>
  <c r="AA1290" i="149"/>
  <c r="AB1290" i="149"/>
  <c r="AC1290" i="149"/>
  <c r="AD1290" i="149"/>
  <c r="R1291" i="149"/>
  <c r="S1291" i="149"/>
  <c r="T1291" i="149"/>
  <c r="U1291" i="149"/>
  <c r="X1291" i="149"/>
  <c r="V1291" i="149" s="1"/>
  <c r="Y1291" i="149"/>
  <c r="AA1291" i="149"/>
  <c r="AB1291" i="149"/>
  <c r="AC1291" i="149"/>
  <c r="AD1291" i="149"/>
  <c r="R1292" i="149"/>
  <c r="S1292" i="149"/>
  <c r="T1292" i="149"/>
  <c r="U1292" i="149"/>
  <c r="X1292" i="149"/>
  <c r="Y1292" i="149"/>
  <c r="AA1292" i="149"/>
  <c r="AB1292" i="149"/>
  <c r="AC1292" i="149"/>
  <c r="AD1292" i="149"/>
  <c r="R1293" i="149"/>
  <c r="S1293" i="149"/>
  <c r="T1293" i="149"/>
  <c r="U1293" i="149"/>
  <c r="X1293" i="149"/>
  <c r="W1293" i="149" s="1"/>
  <c r="Y1293" i="149"/>
  <c r="AA1293" i="149"/>
  <c r="AB1293" i="149"/>
  <c r="AC1293" i="149"/>
  <c r="AD1293" i="149"/>
  <c r="R1294" i="149"/>
  <c r="S1294" i="149"/>
  <c r="T1294" i="149"/>
  <c r="U1294" i="149"/>
  <c r="X1294" i="149"/>
  <c r="Y1294" i="149"/>
  <c r="AA1294" i="149"/>
  <c r="AB1294" i="149"/>
  <c r="AC1294" i="149"/>
  <c r="AD1294" i="149"/>
  <c r="R1295" i="149"/>
  <c r="S1295" i="149"/>
  <c r="T1295" i="149"/>
  <c r="U1295" i="149"/>
  <c r="V1295" i="149"/>
  <c r="X1295" i="149"/>
  <c r="W1295" i="149" s="1"/>
  <c r="Y1295" i="149"/>
  <c r="AA1295" i="149"/>
  <c r="AB1295" i="149"/>
  <c r="AC1295" i="149"/>
  <c r="AD1295" i="149"/>
  <c r="R1296" i="149"/>
  <c r="S1296" i="149"/>
  <c r="T1296" i="149"/>
  <c r="U1296" i="149"/>
  <c r="X1296" i="149"/>
  <c r="V1296" i="149" s="1"/>
  <c r="Y1296" i="149"/>
  <c r="AA1296" i="149"/>
  <c r="AB1296" i="149"/>
  <c r="AC1296" i="149"/>
  <c r="AD1296" i="149"/>
  <c r="R1297" i="149"/>
  <c r="S1297" i="149"/>
  <c r="T1297" i="149"/>
  <c r="U1297" i="149"/>
  <c r="X1297" i="149"/>
  <c r="Y1297" i="149"/>
  <c r="AA1297" i="149"/>
  <c r="AB1297" i="149"/>
  <c r="AC1297" i="149"/>
  <c r="AD1297" i="149"/>
  <c r="R1298" i="149"/>
  <c r="S1298" i="149"/>
  <c r="T1298" i="149"/>
  <c r="U1298" i="149"/>
  <c r="V1298" i="149"/>
  <c r="W1298" i="149"/>
  <c r="X1298" i="149"/>
  <c r="Y1298" i="149"/>
  <c r="AA1298" i="149"/>
  <c r="AB1298" i="149"/>
  <c r="AC1298" i="149"/>
  <c r="AD1298" i="149"/>
  <c r="R1299" i="149"/>
  <c r="S1299" i="149"/>
  <c r="T1299" i="149"/>
  <c r="U1299" i="149"/>
  <c r="X1299" i="149"/>
  <c r="W1299" i="149" s="1"/>
  <c r="Y1299" i="149"/>
  <c r="AA1299" i="149"/>
  <c r="AB1299" i="149"/>
  <c r="AC1299" i="149"/>
  <c r="AD1299" i="149"/>
  <c r="R1300" i="149"/>
  <c r="S1300" i="149"/>
  <c r="T1300" i="149"/>
  <c r="U1300" i="149"/>
  <c r="W1300" i="149"/>
  <c r="X1300" i="149"/>
  <c r="V1300" i="149" s="1"/>
  <c r="Y1300" i="149"/>
  <c r="AA1300" i="149"/>
  <c r="AB1300" i="149"/>
  <c r="AC1300" i="149"/>
  <c r="AD1300" i="149"/>
  <c r="R1301" i="149"/>
  <c r="S1301" i="149"/>
  <c r="T1301" i="149"/>
  <c r="U1301" i="149"/>
  <c r="X1301" i="149"/>
  <c r="Y1301" i="149"/>
  <c r="AA1301" i="149"/>
  <c r="AB1301" i="149"/>
  <c r="AC1301" i="149"/>
  <c r="AD1301" i="149"/>
  <c r="R1302" i="149"/>
  <c r="S1302" i="149"/>
  <c r="T1302" i="149"/>
  <c r="U1302" i="149"/>
  <c r="V1302" i="149"/>
  <c r="X1302" i="149"/>
  <c r="W1302" i="149" s="1"/>
  <c r="Y1302" i="149"/>
  <c r="AA1302" i="149"/>
  <c r="AB1302" i="149"/>
  <c r="AC1302" i="149"/>
  <c r="AD1302" i="149"/>
  <c r="R1303" i="149"/>
  <c r="S1303" i="149"/>
  <c r="T1303" i="149"/>
  <c r="U1303" i="149"/>
  <c r="X1303" i="149"/>
  <c r="Y1303" i="149"/>
  <c r="AA1303" i="149"/>
  <c r="AB1303" i="149"/>
  <c r="AC1303" i="149"/>
  <c r="AD1303" i="149"/>
  <c r="R1304" i="149"/>
  <c r="S1304" i="149"/>
  <c r="T1304" i="149"/>
  <c r="U1304" i="149"/>
  <c r="W1304" i="149"/>
  <c r="X1304" i="149"/>
  <c r="V1304" i="149" s="1"/>
  <c r="Y1304" i="149"/>
  <c r="AA1304" i="149"/>
  <c r="AB1304" i="149"/>
  <c r="AC1304" i="149"/>
  <c r="AD1304" i="149"/>
  <c r="R1305" i="149"/>
  <c r="S1305" i="149"/>
  <c r="T1305" i="149"/>
  <c r="U1305" i="149"/>
  <c r="V1305" i="149"/>
  <c r="X1305" i="149"/>
  <c r="W1305" i="149" s="1"/>
  <c r="Y1305" i="149"/>
  <c r="AA1305" i="149"/>
  <c r="AB1305" i="149"/>
  <c r="AC1305" i="149"/>
  <c r="AD1305" i="149"/>
  <c r="R1306" i="149"/>
  <c r="S1306" i="149"/>
  <c r="T1306" i="149"/>
  <c r="U1306" i="149"/>
  <c r="X1306" i="149"/>
  <c r="W1306" i="149" s="1"/>
  <c r="Y1306" i="149"/>
  <c r="AA1306" i="149"/>
  <c r="AB1306" i="149"/>
  <c r="AC1306" i="149"/>
  <c r="AD1306" i="149"/>
  <c r="R1307" i="149"/>
  <c r="S1307" i="149"/>
  <c r="T1307" i="149"/>
  <c r="U1307" i="149"/>
  <c r="V1307" i="149"/>
  <c r="W1307" i="149"/>
  <c r="X1307" i="149"/>
  <c r="Y1307" i="149"/>
  <c r="AA1307" i="149"/>
  <c r="AB1307" i="149"/>
  <c r="AC1307" i="149"/>
  <c r="AD1307" i="149"/>
  <c r="R1308" i="149"/>
  <c r="S1308" i="149"/>
  <c r="T1308" i="149"/>
  <c r="U1308" i="149"/>
  <c r="W1308" i="149"/>
  <c r="X1308" i="149"/>
  <c r="V1308" i="149" s="1"/>
  <c r="Y1308" i="149"/>
  <c r="AA1308" i="149"/>
  <c r="AB1308" i="149"/>
  <c r="AC1308" i="149"/>
  <c r="AD1308" i="149"/>
  <c r="R1309" i="149"/>
  <c r="S1309" i="149"/>
  <c r="T1309" i="149"/>
  <c r="U1309" i="149"/>
  <c r="X1309" i="149"/>
  <c r="W1309" i="149" s="1"/>
  <c r="Y1309" i="149"/>
  <c r="AA1309" i="149"/>
  <c r="AB1309" i="149"/>
  <c r="AC1309" i="149"/>
  <c r="AD1309" i="149"/>
  <c r="R1310" i="149"/>
  <c r="S1310" i="149"/>
  <c r="T1310" i="149"/>
  <c r="U1310" i="149"/>
  <c r="X1310" i="149"/>
  <c r="Y1310" i="149"/>
  <c r="AA1310" i="149"/>
  <c r="AB1310" i="149"/>
  <c r="AC1310" i="149"/>
  <c r="AD1310" i="149"/>
  <c r="R1311" i="149"/>
  <c r="S1311" i="149"/>
  <c r="T1311" i="149"/>
  <c r="U1311" i="149"/>
  <c r="V1311" i="149"/>
  <c r="X1311" i="149"/>
  <c r="W1311" i="149" s="1"/>
  <c r="Y1311" i="149"/>
  <c r="AA1311" i="149"/>
  <c r="AB1311" i="149"/>
  <c r="AC1311" i="149"/>
  <c r="AD1311" i="149"/>
  <c r="R1312" i="149"/>
  <c r="S1312" i="149"/>
  <c r="T1312" i="149"/>
  <c r="U1312" i="149"/>
  <c r="X1312" i="149"/>
  <c r="V1312" i="149" s="1"/>
  <c r="Y1312" i="149"/>
  <c r="AA1312" i="149"/>
  <c r="AB1312" i="149"/>
  <c r="AC1312" i="149"/>
  <c r="AD1312" i="149"/>
  <c r="R1313" i="149"/>
  <c r="S1313" i="149"/>
  <c r="T1313" i="149"/>
  <c r="U1313" i="149"/>
  <c r="X1313" i="149"/>
  <c r="Y1313" i="149"/>
  <c r="AA1313" i="149"/>
  <c r="AB1313" i="149"/>
  <c r="AC1313" i="149"/>
  <c r="AD1313" i="149"/>
  <c r="R1314" i="149"/>
  <c r="S1314" i="149"/>
  <c r="T1314" i="149"/>
  <c r="U1314" i="149"/>
  <c r="V1314" i="149"/>
  <c r="W1314" i="149"/>
  <c r="X1314" i="149"/>
  <c r="Y1314" i="149"/>
  <c r="AA1314" i="149"/>
  <c r="AB1314" i="149"/>
  <c r="AC1314" i="149"/>
  <c r="AD1314" i="149"/>
  <c r="R1315" i="149"/>
  <c r="S1315" i="149"/>
  <c r="T1315" i="149"/>
  <c r="U1315" i="149"/>
  <c r="V1315" i="149"/>
  <c r="X1315" i="149"/>
  <c r="W1315" i="149" s="1"/>
  <c r="Y1315" i="149"/>
  <c r="AA1315" i="149"/>
  <c r="AB1315" i="149"/>
  <c r="AC1315" i="149"/>
  <c r="AD1315" i="149"/>
  <c r="R1316" i="149"/>
  <c r="S1316" i="149"/>
  <c r="T1316" i="149"/>
  <c r="U1316" i="149"/>
  <c r="W1316" i="149"/>
  <c r="X1316" i="149"/>
  <c r="V1316" i="149" s="1"/>
  <c r="Y1316" i="149"/>
  <c r="AA1316" i="149"/>
  <c r="AB1316" i="149"/>
  <c r="AC1316" i="149"/>
  <c r="AD1316" i="149"/>
  <c r="R1317" i="149"/>
  <c r="S1317" i="149"/>
  <c r="T1317" i="149"/>
  <c r="U1317" i="149"/>
  <c r="V1317" i="149"/>
  <c r="X1317" i="149"/>
  <c r="W1317" i="149" s="1"/>
  <c r="Y1317" i="149"/>
  <c r="AA1317" i="149"/>
  <c r="AB1317" i="149"/>
  <c r="AC1317" i="149"/>
  <c r="AD1317" i="149"/>
  <c r="R1318" i="149"/>
  <c r="S1318" i="149"/>
  <c r="T1318" i="149"/>
  <c r="U1318" i="149"/>
  <c r="V1318" i="149"/>
  <c r="X1318" i="149"/>
  <c r="W1318" i="149" s="1"/>
  <c r="Y1318" i="149"/>
  <c r="AA1318" i="149"/>
  <c r="AB1318" i="149"/>
  <c r="AC1318" i="149"/>
  <c r="AD1318" i="149"/>
  <c r="R1319" i="149"/>
  <c r="S1319" i="149"/>
  <c r="T1319" i="149"/>
  <c r="U1319" i="149"/>
  <c r="X1319" i="149"/>
  <c r="V1319" i="149" s="1"/>
  <c r="Y1319" i="149"/>
  <c r="AA1319" i="149"/>
  <c r="AB1319" i="149"/>
  <c r="AC1319" i="149"/>
  <c r="AD1319" i="149"/>
  <c r="R1320" i="149"/>
  <c r="S1320" i="149"/>
  <c r="T1320" i="149"/>
  <c r="U1320" i="149"/>
  <c r="W1320" i="149"/>
  <c r="X1320" i="149"/>
  <c r="V1320" i="149" s="1"/>
  <c r="Y1320" i="149"/>
  <c r="AA1320" i="149"/>
  <c r="AB1320" i="149"/>
  <c r="AC1320" i="149"/>
  <c r="AD1320" i="149"/>
  <c r="R1321" i="149"/>
  <c r="S1321" i="149"/>
  <c r="T1321" i="149"/>
  <c r="U1321" i="149"/>
  <c r="V1321" i="149"/>
  <c r="X1321" i="149"/>
  <c r="W1321" i="149" s="1"/>
  <c r="Y1321" i="149"/>
  <c r="AA1321" i="149"/>
  <c r="AB1321" i="149"/>
  <c r="AC1321" i="149"/>
  <c r="AD1321" i="149"/>
  <c r="R1322" i="149"/>
  <c r="S1322" i="149"/>
  <c r="T1322" i="149"/>
  <c r="U1322" i="149"/>
  <c r="V1322" i="149"/>
  <c r="X1322" i="149"/>
  <c r="W1322" i="149" s="1"/>
  <c r="Y1322" i="149"/>
  <c r="AA1322" i="149"/>
  <c r="AB1322" i="149"/>
  <c r="AC1322" i="149"/>
  <c r="AD1322" i="149"/>
  <c r="R1323" i="149"/>
  <c r="S1323" i="149"/>
  <c r="T1323" i="149"/>
  <c r="U1323" i="149"/>
  <c r="V1323" i="149"/>
  <c r="W1323" i="149"/>
  <c r="X1323" i="149"/>
  <c r="Y1323" i="149"/>
  <c r="AA1323" i="149"/>
  <c r="AB1323" i="149"/>
  <c r="AC1323" i="149"/>
  <c r="AD1323" i="149"/>
  <c r="R1324" i="149"/>
  <c r="S1324" i="149"/>
  <c r="T1324" i="149"/>
  <c r="U1324" i="149"/>
  <c r="W1324" i="149"/>
  <c r="X1324" i="149"/>
  <c r="V1324" i="149" s="1"/>
  <c r="Y1324" i="149"/>
  <c r="AA1324" i="149"/>
  <c r="AB1324" i="149"/>
  <c r="AC1324" i="149"/>
  <c r="AD1324" i="149"/>
  <c r="R1325" i="149"/>
  <c r="S1325" i="149"/>
  <c r="T1325" i="149"/>
  <c r="U1325" i="149"/>
  <c r="X1325" i="149"/>
  <c r="W1325" i="149" s="1"/>
  <c r="Y1325" i="149"/>
  <c r="AA1325" i="149"/>
  <c r="AB1325" i="149"/>
  <c r="AC1325" i="149"/>
  <c r="AD1325" i="149"/>
  <c r="R1326" i="149"/>
  <c r="S1326" i="149"/>
  <c r="T1326" i="149"/>
  <c r="U1326" i="149"/>
  <c r="X1326" i="149"/>
  <c r="V1326" i="149" s="1"/>
  <c r="Y1326" i="149"/>
  <c r="AA1326" i="149"/>
  <c r="AB1326" i="149"/>
  <c r="AC1326" i="149"/>
  <c r="AD1326" i="149"/>
  <c r="R1327" i="149"/>
  <c r="S1327" i="149"/>
  <c r="T1327" i="149"/>
  <c r="U1327" i="149"/>
  <c r="V1327" i="149"/>
  <c r="X1327" i="149"/>
  <c r="W1327" i="149" s="1"/>
  <c r="Y1327" i="149"/>
  <c r="AA1327" i="149"/>
  <c r="AB1327" i="149"/>
  <c r="AC1327" i="149"/>
  <c r="AD1327" i="149"/>
  <c r="R1328" i="149"/>
  <c r="S1328" i="149"/>
  <c r="T1328" i="149"/>
  <c r="U1328" i="149"/>
  <c r="X1328" i="149"/>
  <c r="Y1328" i="149"/>
  <c r="AA1328" i="149"/>
  <c r="AB1328" i="149"/>
  <c r="AC1328" i="149"/>
  <c r="AD1328" i="149"/>
  <c r="R1329" i="149"/>
  <c r="S1329" i="149"/>
  <c r="T1329" i="149"/>
  <c r="U1329" i="149"/>
  <c r="X1329" i="149"/>
  <c r="Y1329" i="149"/>
  <c r="AA1329" i="149"/>
  <c r="AB1329" i="149"/>
  <c r="AC1329" i="149"/>
  <c r="AD1329" i="149"/>
  <c r="R1330" i="149"/>
  <c r="S1330" i="149"/>
  <c r="T1330" i="149"/>
  <c r="U1330" i="149"/>
  <c r="V1330" i="149"/>
  <c r="W1330" i="149"/>
  <c r="X1330" i="149"/>
  <c r="Y1330" i="149"/>
  <c r="AA1330" i="149"/>
  <c r="AB1330" i="149"/>
  <c r="AC1330" i="149"/>
  <c r="AD1330" i="149"/>
  <c r="R1331" i="149"/>
  <c r="S1331" i="149"/>
  <c r="T1331" i="149"/>
  <c r="U1331" i="149"/>
  <c r="X1331" i="149"/>
  <c r="W1331" i="149" s="1"/>
  <c r="Y1331" i="149"/>
  <c r="AA1331" i="149"/>
  <c r="AB1331" i="149"/>
  <c r="AC1331" i="149"/>
  <c r="AD1331" i="149"/>
  <c r="R1332" i="149"/>
  <c r="S1332" i="149"/>
  <c r="T1332" i="149"/>
  <c r="U1332" i="149"/>
  <c r="W1332" i="149"/>
  <c r="X1332" i="149"/>
  <c r="V1332" i="149" s="1"/>
  <c r="Y1332" i="149"/>
  <c r="AA1332" i="149"/>
  <c r="AB1332" i="149"/>
  <c r="AC1332" i="149"/>
  <c r="AD1332" i="149"/>
  <c r="R1333" i="149"/>
  <c r="S1333" i="149"/>
  <c r="T1333" i="149"/>
  <c r="U1333" i="149"/>
  <c r="V1333" i="149"/>
  <c r="X1333" i="149"/>
  <c r="W1333" i="149" s="1"/>
  <c r="Y1333" i="149"/>
  <c r="AA1333" i="149"/>
  <c r="AB1333" i="149"/>
  <c r="AC1333" i="149"/>
  <c r="AD1333" i="149"/>
  <c r="R1334" i="149"/>
  <c r="S1334" i="149"/>
  <c r="T1334" i="149"/>
  <c r="U1334" i="149"/>
  <c r="V1334" i="149"/>
  <c r="X1334" i="149"/>
  <c r="W1334" i="149" s="1"/>
  <c r="Y1334" i="149"/>
  <c r="AA1334" i="149"/>
  <c r="AB1334" i="149"/>
  <c r="AC1334" i="149"/>
  <c r="AD1334" i="149"/>
  <c r="R1335" i="149"/>
  <c r="S1335" i="149"/>
  <c r="T1335" i="149"/>
  <c r="U1335" i="149"/>
  <c r="X1335" i="149"/>
  <c r="V1335" i="149" s="1"/>
  <c r="Y1335" i="149"/>
  <c r="AA1335" i="149"/>
  <c r="AB1335" i="149"/>
  <c r="AC1335" i="149"/>
  <c r="AD1335" i="149"/>
  <c r="R1336" i="149"/>
  <c r="S1336" i="149"/>
  <c r="T1336" i="149"/>
  <c r="U1336" i="149"/>
  <c r="W1336" i="149"/>
  <c r="X1336" i="149"/>
  <c r="V1336" i="149" s="1"/>
  <c r="Y1336" i="149"/>
  <c r="AA1336" i="149"/>
  <c r="AB1336" i="149"/>
  <c r="AC1336" i="149"/>
  <c r="AD1336" i="149"/>
  <c r="R1337" i="149"/>
  <c r="S1337" i="149"/>
  <c r="T1337" i="149"/>
  <c r="U1337" i="149"/>
  <c r="V1337" i="149"/>
  <c r="X1337" i="149"/>
  <c r="W1337" i="149" s="1"/>
  <c r="Y1337" i="149"/>
  <c r="AA1337" i="149"/>
  <c r="AB1337" i="149"/>
  <c r="AC1337" i="149"/>
  <c r="AD1337" i="149"/>
  <c r="R1338" i="149"/>
  <c r="S1338" i="149"/>
  <c r="T1338" i="149"/>
  <c r="U1338" i="149"/>
  <c r="X1338" i="149"/>
  <c r="W1338" i="149" s="1"/>
  <c r="Y1338" i="149"/>
  <c r="AA1338" i="149"/>
  <c r="AB1338" i="149"/>
  <c r="AC1338" i="149"/>
  <c r="AD1338" i="149"/>
  <c r="R1339" i="149"/>
  <c r="S1339" i="149"/>
  <c r="T1339" i="149"/>
  <c r="U1339" i="149"/>
  <c r="V1339" i="149"/>
  <c r="W1339" i="149"/>
  <c r="X1339" i="149"/>
  <c r="Y1339" i="149"/>
  <c r="AA1339" i="149"/>
  <c r="AB1339" i="149"/>
  <c r="AC1339" i="149"/>
  <c r="AD1339" i="149"/>
  <c r="R1340" i="149"/>
  <c r="S1340" i="149"/>
  <c r="T1340" i="149"/>
  <c r="U1340" i="149"/>
  <c r="W1340" i="149"/>
  <c r="X1340" i="149"/>
  <c r="V1340" i="149" s="1"/>
  <c r="Y1340" i="149"/>
  <c r="AA1340" i="149"/>
  <c r="AB1340" i="149"/>
  <c r="AC1340" i="149"/>
  <c r="AD1340" i="149"/>
  <c r="R1341" i="149"/>
  <c r="S1341" i="149"/>
  <c r="T1341" i="149"/>
  <c r="U1341" i="149"/>
  <c r="X1341" i="149"/>
  <c r="W1341" i="149" s="1"/>
  <c r="Y1341" i="149"/>
  <c r="AA1341" i="149"/>
  <c r="AB1341" i="149"/>
  <c r="AC1341" i="149"/>
  <c r="AD1341" i="149"/>
  <c r="R1342" i="149"/>
  <c r="S1342" i="149"/>
  <c r="T1342" i="149"/>
  <c r="U1342" i="149"/>
  <c r="W1342" i="149"/>
  <c r="X1342" i="149"/>
  <c r="V1342" i="149" s="1"/>
  <c r="Y1342" i="149"/>
  <c r="AA1342" i="149"/>
  <c r="AB1342" i="149"/>
  <c r="AC1342" i="149"/>
  <c r="AD1342" i="149"/>
  <c r="R1343" i="149"/>
  <c r="S1343" i="149"/>
  <c r="T1343" i="149"/>
  <c r="U1343" i="149"/>
  <c r="V1343" i="149"/>
  <c r="X1343" i="149"/>
  <c r="W1343" i="149" s="1"/>
  <c r="Y1343" i="149"/>
  <c r="AA1343" i="149"/>
  <c r="AB1343" i="149"/>
  <c r="AC1343" i="149"/>
  <c r="AD1343" i="149"/>
  <c r="R1344" i="149"/>
  <c r="S1344" i="149"/>
  <c r="T1344" i="149"/>
  <c r="U1344" i="149"/>
  <c r="X1344" i="149"/>
  <c r="Y1344" i="149"/>
  <c r="AA1344" i="149"/>
  <c r="AB1344" i="149"/>
  <c r="AC1344" i="149"/>
  <c r="AD1344" i="149"/>
  <c r="R1345" i="149"/>
  <c r="S1345" i="149"/>
  <c r="T1345" i="149"/>
  <c r="U1345" i="149"/>
  <c r="X1345" i="149"/>
  <c r="V1345" i="149" s="1"/>
  <c r="Y1345" i="149"/>
  <c r="AA1345" i="149"/>
  <c r="AB1345" i="149"/>
  <c r="AC1345" i="149"/>
  <c r="AD1345" i="149"/>
  <c r="R1346" i="149"/>
  <c r="S1346" i="149"/>
  <c r="T1346" i="149"/>
  <c r="U1346" i="149"/>
  <c r="W1346" i="149"/>
  <c r="X1346" i="149"/>
  <c r="V1346" i="149" s="1"/>
  <c r="Y1346" i="149"/>
  <c r="AA1346" i="149"/>
  <c r="AB1346" i="149"/>
  <c r="AC1346" i="149"/>
  <c r="AD1346" i="149"/>
  <c r="R1347" i="149"/>
  <c r="S1347" i="149"/>
  <c r="T1347" i="149"/>
  <c r="U1347" i="149"/>
  <c r="W1347" i="149"/>
  <c r="X1347" i="149"/>
  <c r="V1347" i="149" s="1"/>
  <c r="Y1347" i="149"/>
  <c r="AA1347" i="149"/>
  <c r="AB1347" i="149"/>
  <c r="AC1347" i="149"/>
  <c r="AD1347" i="149"/>
  <c r="R1348" i="149"/>
  <c r="S1348" i="149"/>
  <c r="T1348" i="149"/>
  <c r="U1348" i="149"/>
  <c r="X1348" i="149"/>
  <c r="V1348" i="149" s="1"/>
  <c r="Y1348" i="149"/>
  <c r="AA1348" i="149"/>
  <c r="AB1348" i="149"/>
  <c r="AC1348" i="149"/>
  <c r="AD1348" i="149"/>
  <c r="R1349" i="149"/>
  <c r="S1349" i="149"/>
  <c r="T1349" i="149"/>
  <c r="U1349" i="149"/>
  <c r="V1349" i="149"/>
  <c r="W1349" i="149"/>
  <c r="X1349" i="149"/>
  <c r="Y1349" i="149"/>
  <c r="AA1349" i="149"/>
  <c r="AB1349" i="149"/>
  <c r="AC1349" i="149"/>
  <c r="AD1349" i="149"/>
  <c r="R1350" i="149"/>
  <c r="S1350" i="149"/>
  <c r="T1350" i="149"/>
  <c r="U1350" i="149"/>
  <c r="V1350" i="149"/>
  <c r="X1350" i="149"/>
  <c r="W1350" i="149" s="1"/>
  <c r="Y1350" i="149"/>
  <c r="AA1350" i="149"/>
  <c r="AB1350" i="149"/>
  <c r="AC1350" i="149"/>
  <c r="AD1350" i="149"/>
  <c r="R1351" i="149"/>
  <c r="S1351" i="149"/>
  <c r="T1351" i="149"/>
  <c r="U1351" i="149"/>
  <c r="X1351" i="149"/>
  <c r="V1351" i="149" s="1"/>
  <c r="Y1351" i="149"/>
  <c r="AA1351" i="149"/>
  <c r="AB1351" i="149"/>
  <c r="AC1351" i="149"/>
  <c r="AD1351" i="149"/>
  <c r="R1352" i="149"/>
  <c r="S1352" i="149"/>
  <c r="T1352" i="149"/>
  <c r="U1352" i="149"/>
  <c r="X1352" i="149"/>
  <c r="Y1352" i="149"/>
  <c r="AA1352" i="149"/>
  <c r="AB1352" i="149"/>
  <c r="AC1352" i="149"/>
  <c r="AD1352" i="149"/>
  <c r="R1353" i="149"/>
  <c r="S1353" i="149"/>
  <c r="T1353" i="149"/>
  <c r="U1353" i="149"/>
  <c r="X1353" i="149"/>
  <c r="V1353" i="149" s="1"/>
  <c r="Y1353" i="149"/>
  <c r="AA1353" i="149"/>
  <c r="AB1353" i="149"/>
  <c r="AC1353" i="149"/>
  <c r="AD1353" i="149"/>
  <c r="R1354" i="149"/>
  <c r="S1354" i="149"/>
  <c r="T1354" i="149"/>
  <c r="U1354" i="149"/>
  <c r="W1354" i="149"/>
  <c r="X1354" i="149"/>
  <c r="V1354" i="149" s="1"/>
  <c r="Y1354" i="149"/>
  <c r="AA1354" i="149"/>
  <c r="AB1354" i="149"/>
  <c r="AC1354" i="149"/>
  <c r="AD1354" i="149"/>
  <c r="R1355" i="149"/>
  <c r="S1355" i="149"/>
  <c r="T1355" i="149"/>
  <c r="U1355" i="149"/>
  <c r="W1355" i="149"/>
  <c r="X1355" i="149"/>
  <c r="V1355" i="149" s="1"/>
  <c r="Y1355" i="149"/>
  <c r="AA1355" i="149"/>
  <c r="AB1355" i="149"/>
  <c r="AC1355" i="149"/>
  <c r="AD1355" i="149"/>
  <c r="R1356" i="149"/>
  <c r="S1356" i="149"/>
  <c r="T1356" i="149"/>
  <c r="U1356" i="149"/>
  <c r="X1356" i="149"/>
  <c r="V1356" i="149" s="1"/>
  <c r="Y1356" i="149"/>
  <c r="AA1356" i="149"/>
  <c r="AB1356" i="149"/>
  <c r="AC1356" i="149"/>
  <c r="AD1356" i="149"/>
  <c r="R1357" i="149"/>
  <c r="S1357" i="149"/>
  <c r="T1357" i="149"/>
  <c r="U1357" i="149"/>
  <c r="V1357" i="149"/>
  <c r="X1357" i="149"/>
  <c r="W1357" i="149" s="1"/>
  <c r="Y1357" i="149"/>
  <c r="AA1357" i="149"/>
  <c r="AB1357" i="149"/>
  <c r="AC1357" i="149"/>
  <c r="AD1357" i="149"/>
  <c r="R1358" i="149"/>
  <c r="S1358" i="149"/>
  <c r="T1358" i="149"/>
  <c r="U1358" i="149"/>
  <c r="V1358" i="149"/>
  <c r="W1358" i="149"/>
  <c r="X1358" i="149"/>
  <c r="Y1358" i="149"/>
  <c r="AA1358" i="149"/>
  <c r="AB1358" i="149"/>
  <c r="AC1358" i="149"/>
  <c r="AD1358" i="149"/>
  <c r="R1359" i="149"/>
  <c r="S1359" i="149"/>
  <c r="T1359" i="149"/>
  <c r="U1359" i="149"/>
  <c r="X1359" i="149"/>
  <c r="V1359" i="149" s="1"/>
  <c r="Y1359" i="149"/>
  <c r="AA1359" i="149"/>
  <c r="AB1359" i="149"/>
  <c r="AC1359" i="149"/>
  <c r="AD1359" i="149"/>
  <c r="R1360" i="149"/>
  <c r="S1360" i="149"/>
  <c r="T1360" i="149"/>
  <c r="U1360" i="149"/>
  <c r="W1360" i="149"/>
  <c r="X1360" i="149"/>
  <c r="V1360" i="149" s="1"/>
  <c r="Y1360" i="149"/>
  <c r="AA1360" i="149"/>
  <c r="AB1360" i="149"/>
  <c r="AC1360" i="149"/>
  <c r="AD1360" i="149"/>
  <c r="R1361" i="149"/>
  <c r="S1361" i="149"/>
  <c r="T1361" i="149"/>
  <c r="U1361" i="149"/>
  <c r="X1361" i="149"/>
  <c r="V1361" i="149" s="1"/>
  <c r="Y1361" i="149"/>
  <c r="AA1361" i="149"/>
  <c r="AB1361" i="149"/>
  <c r="AC1361" i="149"/>
  <c r="AD1361" i="149"/>
  <c r="R1362" i="149"/>
  <c r="S1362" i="149"/>
  <c r="T1362" i="149"/>
  <c r="U1362" i="149"/>
  <c r="V1362" i="149"/>
  <c r="X1362" i="149"/>
  <c r="W1362" i="149" s="1"/>
  <c r="Y1362" i="149"/>
  <c r="AA1362" i="149"/>
  <c r="AB1362" i="149"/>
  <c r="AC1362" i="149"/>
  <c r="AD1362" i="149"/>
  <c r="R1363" i="149"/>
  <c r="S1363" i="149"/>
  <c r="T1363" i="149"/>
  <c r="U1363" i="149"/>
  <c r="X1363" i="149"/>
  <c r="Y1363" i="149"/>
  <c r="AA1363" i="149"/>
  <c r="AB1363" i="149"/>
  <c r="AC1363" i="149"/>
  <c r="AD1363" i="149"/>
  <c r="R1364" i="149"/>
  <c r="S1364" i="149"/>
  <c r="T1364" i="149"/>
  <c r="U1364" i="149"/>
  <c r="X1364" i="149"/>
  <c r="V1364" i="149" s="1"/>
  <c r="Y1364" i="149"/>
  <c r="AA1364" i="149"/>
  <c r="AB1364" i="149"/>
  <c r="AC1364" i="149"/>
  <c r="AD1364" i="149"/>
  <c r="R1365" i="149"/>
  <c r="S1365" i="149"/>
  <c r="T1365" i="149"/>
  <c r="U1365" i="149"/>
  <c r="X1365" i="149"/>
  <c r="W1365" i="149" s="1"/>
  <c r="Y1365" i="149"/>
  <c r="AA1365" i="149"/>
  <c r="AB1365" i="149"/>
  <c r="AC1365" i="149"/>
  <c r="AD1365" i="149"/>
  <c r="R1366" i="149"/>
  <c r="S1366" i="149"/>
  <c r="T1366" i="149"/>
  <c r="U1366" i="149"/>
  <c r="W1366" i="149"/>
  <c r="X1366" i="149"/>
  <c r="V1366" i="149" s="1"/>
  <c r="Y1366" i="149"/>
  <c r="AA1366" i="149"/>
  <c r="AB1366" i="149"/>
  <c r="AC1366" i="149"/>
  <c r="AD1366" i="149"/>
  <c r="R1367" i="149"/>
  <c r="S1367" i="149"/>
  <c r="T1367" i="149"/>
  <c r="U1367" i="149"/>
  <c r="X1367" i="149"/>
  <c r="V1367" i="149" s="1"/>
  <c r="Y1367" i="149"/>
  <c r="AA1367" i="149"/>
  <c r="AB1367" i="149"/>
  <c r="AC1367" i="149"/>
  <c r="AD1367" i="149"/>
  <c r="R1368" i="149"/>
  <c r="S1368" i="149"/>
  <c r="T1368" i="149"/>
  <c r="U1368" i="149"/>
  <c r="W1368" i="149"/>
  <c r="X1368" i="149"/>
  <c r="V1368" i="149" s="1"/>
  <c r="Y1368" i="149"/>
  <c r="AA1368" i="149"/>
  <c r="AB1368" i="149"/>
  <c r="AC1368" i="149"/>
  <c r="AD1368" i="149"/>
  <c r="R1369" i="149"/>
  <c r="S1369" i="149"/>
  <c r="T1369" i="149"/>
  <c r="U1369" i="149"/>
  <c r="X1369" i="149"/>
  <c r="V1369" i="149" s="1"/>
  <c r="Y1369" i="149"/>
  <c r="AA1369" i="149"/>
  <c r="AB1369" i="149"/>
  <c r="AC1369" i="149"/>
  <c r="AD1369" i="149"/>
  <c r="R1370" i="149"/>
  <c r="S1370" i="149"/>
  <c r="T1370" i="149"/>
  <c r="U1370" i="149"/>
  <c r="W1370" i="149"/>
  <c r="X1370" i="149"/>
  <c r="V1370" i="149" s="1"/>
  <c r="Y1370" i="149"/>
  <c r="AA1370" i="149"/>
  <c r="AB1370" i="149"/>
  <c r="AC1370" i="149"/>
  <c r="AD1370" i="149"/>
  <c r="R1371" i="149"/>
  <c r="S1371" i="149"/>
  <c r="T1371" i="149"/>
  <c r="U1371" i="149"/>
  <c r="W1371" i="149"/>
  <c r="X1371" i="149"/>
  <c r="V1371" i="149" s="1"/>
  <c r="Y1371" i="149"/>
  <c r="AA1371" i="149"/>
  <c r="AB1371" i="149"/>
  <c r="AC1371" i="149"/>
  <c r="AD1371" i="149"/>
  <c r="R1372" i="149"/>
  <c r="S1372" i="149"/>
  <c r="T1372" i="149"/>
  <c r="U1372" i="149"/>
  <c r="X1372" i="149"/>
  <c r="V1372" i="149" s="1"/>
  <c r="Y1372" i="149"/>
  <c r="AA1372" i="149"/>
  <c r="AB1372" i="149"/>
  <c r="AC1372" i="149"/>
  <c r="AD1372" i="149"/>
  <c r="R1373" i="149"/>
  <c r="S1373" i="149"/>
  <c r="T1373" i="149"/>
  <c r="U1373" i="149"/>
  <c r="V1373" i="149"/>
  <c r="X1373" i="149"/>
  <c r="W1373" i="149" s="1"/>
  <c r="Y1373" i="149"/>
  <c r="AA1373" i="149"/>
  <c r="AB1373" i="149"/>
  <c r="AC1373" i="149"/>
  <c r="AD1373" i="149"/>
  <c r="R1374" i="149"/>
  <c r="S1374" i="149"/>
  <c r="T1374" i="149"/>
  <c r="U1374" i="149"/>
  <c r="X1374" i="149"/>
  <c r="Y1374" i="149"/>
  <c r="AA1374" i="149"/>
  <c r="AB1374" i="149"/>
  <c r="AC1374" i="149"/>
  <c r="AD1374" i="149"/>
  <c r="R1375" i="149"/>
  <c r="S1375" i="149"/>
  <c r="T1375" i="149"/>
  <c r="U1375" i="149"/>
  <c r="X1375" i="149"/>
  <c r="V1375" i="149" s="1"/>
  <c r="Y1375" i="149"/>
  <c r="AA1375" i="149"/>
  <c r="AB1375" i="149"/>
  <c r="AC1375" i="149"/>
  <c r="AD1375" i="149"/>
  <c r="R1376" i="149"/>
  <c r="S1376" i="149"/>
  <c r="T1376" i="149"/>
  <c r="U1376" i="149"/>
  <c r="X1376" i="149"/>
  <c r="V1376" i="149" s="1"/>
  <c r="Y1376" i="149"/>
  <c r="AA1376" i="149"/>
  <c r="AB1376" i="149"/>
  <c r="AC1376" i="149"/>
  <c r="AD1376" i="149"/>
  <c r="R1377" i="149"/>
  <c r="S1377" i="149"/>
  <c r="T1377" i="149"/>
  <c r="U1377" i="149"/>
  <c r="X1377" i="149"/>
  <c r="V1377" i="149" s="1"/>
  <c r="Y1377" i="149"/>
  <c r="AA1377" i="149"/>
  <c r="AB1377" i="149"/>
  <c r="AC1377" i="149"/>
  <c r="AD1377" i="149"/>
  <c r="R1378" i="149"/>
  <c r="S1378" i="149"/>
  <c r="T1378" i="149"/>
  <c r="U1378" i="149"/>
  <c r="X1378" i="149"/>
  <c r="W1378" i="149" s="1"/>
  <c r="Y1378" i="149"/>
  <c r="AA1378" i="149"/>
  <c r="AB1378" i="149"/>
  <c r="AC1378" i="149"/>
  <c r="AD1378" i="149"/>
  <c r="R1379" i="149"/>
  <c r="S1379" i="149"/>
  <c r="T1379" i="149"/>
  <c r="U1379" i="149"/>
  <c r="W1379" i="149"/>
  <c r="X1379" i="149"/>
  <c r="V1379" i="149" s="1"/>
  <c r="Y1379" i="149"/>
  <c r="AA1379" i="149"/>
  <c r="AB1379" i="149"/>
  <c r="AC1379" i="149"/>
  <c r="AD1379" i="149"/>
  <c r="R1380" i="149"/>
  <c r="S1380" i="149"/>
  <c r="T1380" i="149"/>
  <c r="U1380" i="149"/>
  <c r="X1380" i="149"/>
  <c r="V1380" i="149" s="1"/>
  <c r="Y1380" i="149"/>
  <c r="AA1380" i="149"/>
  <c r="AB1380" i="149"/>
  <c r="AC1380" i="149"/>
  <c r="AD1380" i="149"/>
  <c r="R1381" i="149"/>
  <c r="S1381" i="149"/>
  <c r="T1381" i="149"/>
  <c r="U1381" i="149"/>
  <c r="X1381" i="149"/>
  <c r="Y1381" i="149"/>
  <c r="AA1381" i="149"/>
  <c r="AB1381" i="149"/>
  <c r="AC1381" i="149"/>
  <c r="AD1381" i="149"/>
  <c r="R1382" i="149"/>
  <c r="S1382" i="149"/>
  <c r="T1382" i="149"/>
  <c r="U1382" i="149"/>
  <c r="V1382" i="149"/>
  <c r="W1382" i="149"/>
  <c r="X1382" i="149"/>
  <c r="Y1382" i="149"/>
  <c r="AA1382" i="149"/>
  <c r="AB1382" i="149"/>
  <c r="AC1382" i="149"/>
  <c r="AD1382" i="149"/>
  <c r="R1383" i="149"/>
  <c r="S1383" i="149"/>
  <c r="T1383" i="149"/>
  <c r="U1383" i="149"/>
  <c r="X1383" i="149"/>
  <c r="V1383" i="149" s="1"/>
  <c r="Y1383" i="149"/>
  <c r="AA1383" i="149"/>
  <c r="AB1383" i="149"/>
  <c r="AC1383" i="149"/>
  <c r="AD1383" i="149"/>
  <c r="R1384" i="149"/>
  <c r="S1384" i="149"/>
  <c r="T1384" i="149"/>
  <c r="U1384" i="149"/>
  <c r="W1384" i="149"/>
  <c r="X1384" i="149"/>
  <c r="V1384" i="149" s="1"/>
  <c r="Y1384" i="149"/>
  <c r="AA1384" i="149"/>
  <c r="AB1384" i="149"/>
  <c r="AC1384" i="149"/>
  <c r="AD1384" i="149"/>
  <c r="R1385" i="149"/>
  <c r="S1385" i="149"/>
  <c r="T1385" i="149"/>
  <c r="U1385" i="149"/>
  <c r="X1385" i="149"/>
  <c r="V1385" i="149" s="1"/>
  <c r="Y1385" i="149"/>
  <c r="AA1385" i="149"/>
  <c r="AB1385" i="149"/>
  <c r="AC1385" i="149"/>
  <c r="AD1385" i="149"/>
  <c r="R1386" i="149"/>
  <c r="S1386" i="149"/>
  <c r="T1386" i="149"/>
  <c r="U1386" i="149"/>
  <c r="V1386" i="149"/>
  <c r="W1386" i="149"/>
  <c r="X1386" i="149"/>
  <c r="Y1386" i="149"/>
  <c r="AA1386" i="149"/>
  <c r="AB1386" i="149"/>
  <c r="AC1386" i="149"/>
  <c r="AD1386" i="149"/>
  <c r="R1387" i="149"/>
  <c r="S1387" i="149"/>
  <c r="T1387" i="149"/>
  <c r="U1387" i="149"/>
  <c r="X1387" i="149"/>
  <c r="V1387" i="149" s="1"/>
  <c r="Y1387" i="149"/>
  <c r="AA1387" i="149"/>
  <c r="AB1387" i="149"/>
  <c r="AC1387" i="149"/>
  <c r="AD1387" i="149"/>
  <c r="R1388" i="149"/>
  <c r="S1388" i="149"/>
  <c r="T1388" i="149"/>
  <c r="U1388" i="149"/>
  <c r="X1388" i="149"/>
  <c r="V1388" i="149" s="1"/>
  <c r="Y1388" i="149"/>
  <c r="AA1388" i="149"/>
  <c r="AB1388" i="149"/>
  <c r="AC1388" i="149"/>
  <c r="AD1388" i="149"/>
  <c r="R1389" i="149"/>
  <c r="S1389" i="149"/>
  <c r="T1389" i="149"/>
  <c r="U1389" i="149"/>
  <c r="V1389" i="149"/>
  <c r="X1389" i="149"/>
  <c r="W1389" i="149" s="1"/>
  <c r="Y1389" i="149"/>
  <c r="AA1389" i="149"/>
  <c r="AB1389" i="149"/>
  <c r="AC1389" i="149"/>
  <c r="AD1389" i="149"/>
  <c r="R1390" i="149"/>
  <c r="S1390" i="149"/>
  <c r="T1390" i="149"/>
  <c r="U1390" i="149"/>
  <c r="W1390" i="149"/>
  <c r="X1390" i="149"/>
  <c r="V1390" i="149" s="1"/>
  <c r="Y1390" i="149"/>
  <c r="AA1390" i="149"/>
  <c r="AB1390" i="149"/>
  <c r="AC1390" i="149"/>
  <c r="AD1390" i="149"/>
  <c r="R1391" i="149"/>
  <c r="S1391" i="149"/>
  <c r="T1391" i="149"/>
  <c r="U1391" i="149"/>
  <c r="X1391" i="149"/>
  <c r="V1391" i="149" s="1"/>
  <c r="Y1391" i="149"/>
  <c r="AA1391" i="149"/>
  <c r="AB1391" i="149"/>
  <c r="AC1391" i="149"/>
  <c r="AD1391" i="149"/>
  <c r="R1392" i="149"/>
  <c r="S1392" i="149"/>
  <c r="T1392" i="149"/>
  <c r="U1392" i="149"/>
  <c r="X1392" i="149"/>
  <c r="Y1392" i="149"/>
  <c r="AA1392" i="149"/>
  <c r="AB1392" i="149"/>
  <c r="AC1392" i="149"/>
  <c r="AD1392" i="149"/>
  <c r="R1393" i="149"/>
  <c r="S1393" i="149"/>
  <c r="T1393" i="149"/>
  <c r="U1393" i="149"/>
  <c r="X1393" i="149"/>
  <c r="V1393" i="149" s="1"/>
  <c r="Y1393" i="149"/>
  <c r="AA1393" i="149"/>
  <c r="AB1393" i="149"/>
  <c r="AC1393" i="149"/>
  <c r="AD1393" i="149"/>
  <c r="R1394" i="149"/>
  <c r="S1394" i="149"/>
  <c r="T1394" i="149"/>
  <c r="U1394" i="149"/>
  <c r="X1394" i="149"/>
  <c r="V1394" i="149" s="1"/>
  <c r="Y1394" i="149"/>
  <c r="AA1394" i="149"/>
  <c r="AB1394" i="149"/>
  <c r="AC1394" i="149"/>
  <c r="AD1394" i="149"/>
  <c r="R1395" i="149"/>
  <c r="S1395" i="149"/>
  <c r="T1395" i="149"/>
  <c r="U1395" i="149"/>
  <c r="W1395" i="149"/>
  <c r="X1395" i="149"/>
  <c r="V1395" i="149" s="1"/>
  <c r="Y1395" i="149"/>
  <c r="AA1395" i="149"/>
  <c r="AB1395" i="149"/>
  <c r="AC1395" i="149"/>
  <c r="AD1395" i="149"/>
  <c r="R1396" i="149"/>
  <c r="S1396" i="149"/>
  <c r="T1396" i="149"/>
  <c r="U1396" i="149"/>
  <c r="X1396" i="149"/>
  <c r="V1396" i="149" s="1"/>
  <c r="Y1396" i="149"/>
  <c r="AA1396" i="149"/>
  <c r="AB1396" i="149"/>
  <c r="AC1396" i="149"/>
  <c r="AD1396" i="149"/>
  <c r="R1397" i="149"/>
  <c r="S1397" i="149"/>
  <c r="T1397" i="149"/>
  <c r="U1397" i="149"/>
  <c r="X1397" i="149"/>
  <c r="W1397" i="149" s="1"/>
  <c r="Y1397" i="149"/>
  <c r="AA1397" i="149"/>
  <c r="AB1397" i="149"/>
  <c r="AC1397" i="149"/>
  <c r="AD1397" i="149"/>
  <c r="R1398" i="149"/>
  <c r="S1398" i="149"/>
  <c r="T1398" i="149"/>
  <c r="U1398" i="149"/>
  <c r="V1398" i="149"/>
  <c r="X1398" i="149"/>
  <c r="W1398" i="149" s="1"/>
  <c r="Y1398" i="149"/>
  <c r="AA1398" i="149"/>
  <c r="AB1398" i="149"/>
  <c r="AC1398" i="149"/>
  <c r="AD1398" i="149"/>
  <c r="R1399" i="149"/>
  <c r="S1399" i="149"/>
  <c r="T1399" i="149"/>
  <c r="U1399" i="149"/>
  <c r="X1399" i="149"/>
  <c r="V1399" i="149" s="1"/>
  <c r="Y1399" i="149"/>
  <c r="AA1399" i="149"/>
  <c r="AB1399" i="149"/>
  <c r="AC1399" i="149"/>
  <c r="AD1399" i="149"/>
  <c r="R1400" i="149"/>
  <c r="S1400" i="149"/>
  <c r="T1400" i="149"/>
  <c r="U1400" i="149"/>
  <c r="W1400" i="149"/>
  <c r="X1400" i="149"/>
  <c r="V1400" i="149" s="1"/>
  <c r="Y1400" i="149"/>
  <c r="AA1400" i="149"/>
  <c r="AB1400" i="149"/>
  <c r="AC1400" i="149"/>
  <c r="AD1400" i="149"/>
  <c r="R1401" i="149"/>
  <c r="S1401" i="149"/>
  <c r="T1401" i="149"/>
  <c r="U1401" i="149"/>
  <c r="X1401" i="149"/>
  <c r="V1401" i="149" s="1"/>
  <c r="Y1401" i="149"/>
  <c r="AA1401" i="149"/>
  <c r="AB1401" i="149"/>
  <c r="AC1401" i="149"/>
  <c r="AD1401" i="149"/>
  <c r="R1402" i="149"/>
  <c r="S1402" i="149"/>
  <c r="T1402" i="149"/>
  <c r="U1402" i="149"/>
  <c r="X1402" i="149"/>
  <c r="Y1402" i="149"/>
  <c r="AA1402" i="149"/>
  <c r="AB1402" i="149"/>
  <c r="AC1402" i="149"/>
  <c r="AD1402" i="149"/>
  <c r="R1403" i="149"/>
  <c r="S1403" i="149"/>
  <c r="T1403" i="149"/>
  <c r="U1403" i="149"/>
  <c r="X1403" i="149"/>
  <c r="Y1403" i="149"/>
  <c r="AA1403" i="149"/>
  <c r="AB1403" i="149"/>
  <c r="AC1403" i="149"/>
  <c r="AD1403" i="149"/>
  <c r="R1404" i="149"/>
  <c r="S1404" i="149"/>
  <c r="T1404" i="149"/>
  <c r="U1404" i="149"/>
  <c r="X1404" i="149"/>
  <c r="V1404" i="149" s="1"/>
  <c r="Y1404" i="149"/>
  <c r="AA1404" i="149"/>
  <c r="AB1404" i="149"/>
  <c r="AC1404" i="149"/>
  <c r="AD1404" i="149"/>
  <c r="R1405" i="149"/>
  <c r="S1405" i="149"/>
  <c r="T1405" i="149"/>
  <c r="U1405" i="149"/>
  <c r="X1405" i="149"/>
  <c r="Y1405" i="149"/>
  <c r="AA1405" i="149"/>
  <c r="AB1405" i="149"/>
  <c r="AC1405" i="149"/>
  <c r="AD1405" i="149"/>
  <c r="R1406" i="149"/>
  <c r="S1406" i="149"/>
  <c r="T1406" i="149"/>
  <c r="U1406" i="149"/>
  <c r="W1406" i="149"/>
  <c r="X1406" i="149"/>
  <c r="V1406" i="149" s="1"/>
  <c r="Y1406" i="149"/>
  <c r="AA1406" i="149"/>
  <c r="AB1406" i="149"/>
  <c r="AC1406" i="149"/>
  <c r="AD1406" i="149"/>
  <c r="R1407" i="149"/>
  <c r="S1407" i="149"/>
  <c r="T1407" i="149"/>
  <c r="U1407" i="149"/>
  <c r="X1407" i="149"/>
  <c r="V1407" i="149" s="1"/>
  <c r="Y1407" i="149"/>
  <c r="AA1407" i="149"/>
  <c r="AB1407" i="149"/>
  <c r="AC1407" i="149"/>
  <c r="AD1407" i="149"/>
  <c r="R1408" i="149"/>
  <c r="S1408" i="149"/>
  <c r="T1408" i="149"/>
  <c r="U1408" i="149"/>
  <c r="W1408" i="149"/>
  <c r="X1408" i="149"/>
  <c r="V1408" i="149" s="1"/>
  <c r="Y1408" i="149"/>
  <c r="AA1408" i="149"/>
  <c r="AB1408" i="149"/>
  <c r="AC1408" i="149"/>
  <c r="AD1408" i="149"/>
  <c r="R1409" i="149"/>
  <c r="S1409" i="149"/>
  <c r="T1409" i="149"/>
  <c r="U1409" i="149"/>
  <c r="X1409" i="149"/>
  <c r="V1409" i="149" s="1"/>
  <c r="Y1409" i="149"/>
  <c r="AA1409" i="149"/>
  <c r="AB1409" i="149"/>
  <c r="AC1409" i="149"/>
  <c r="AD1409" i="149"/>
  <c r="R1410" i="149"/>
  <c r="S1410" i="149"/>
  <c r="T1410" i="149"/>
  <c r="U1410" i="149"/>
  <c r="V1410" i="149"/>
  <c r="W1410" i="149"/>
  <c r="X1410" i="149"/>
  <c r="Y1410" i="149"/>
  <c r="AA1410" i="149"/>
  <c r="AB1410" i="149"/>
  <c r="AC1410" i="149"/>
  <c r="AD1410" i="149"/>
  <c r="R1411" i="149"/>
  <c r="S1411" i="149"/>
  <c r="T1411" i="149"/>
  <c r="U1411" i="149"/>
  <c r="W1411" i="149"/>
  <c r="X1411" i="149"/>
  <c r="V1411" i="149" s="1"/>
  <c r="Y1411" i="149"/>
  <c r="AA1411" i="149"/>
  <c r="AB1411" i="149"/>
  <c r="AC1411" i="149"/>
  <c r="AD1411" i="149"/>
  <c r="R1412" i="149"/>
  <c r="S1412" i="149"/>
  <c r="T1412" i="149"/>
  <c r="U1412" i="149"/>
  <c r="X1412" i="149"/>
  <c r="V1412" i="149" s="1"/>
  <c r="Y1412" i="149"/>
  <c r="AA1412" i="149"/>
  <c r="AB1412" i="149"/>
  <c r="AC1412" i="149"/>
  <c r="AD1412" i="149"/>
  <c r="R1413" i="149"/>
  <c r="S1413" i="149"/>
  <c r="T1413" i="149"/>
  <c r="U1413" i="149"/>
  <c r="V1413" i="149"/>
  <c r="X1413" i="149"/>
  <c r="W1413" i="149" s="1"/>
  <c r="Y1413" i="149"/>
  <c r="AA1413" i="149"/>
  <c r="AB1413" i="149"/>
  <c r="AC1413" i="149"/>
  <c r="AD1413" i="149"/>
  <c r="R1414" i="149"/>
  <c r="S1414" i="149"/>
  <c r="T1414" i="149"/>
  <c r="U1414" i="149"/>
  <c r="X1414" i="149"/>
  <c r="W1414" i="149" s="1"/>
  <c r="Y1414" i="149"/>
  <c r="AA1414" i="149"/>
  <c r="AB1414" i="149"/>
  <c r="AC1414" i="149"/>
  <c r="AD1414" i="149"/>
  <c r="R1415" i="149"/>
  <c r="S1415" i="149"/>
  <c r="T1415" i="149"/>
  <c r="U1415" i="149"/>
  <c r="X1415" i="149"/>
  <c r="V1415" i="149" s="1"/>
  <c r="Y1415" i="149"/>
  <c r="AA1415" i="149"/>
  <c r="AB1415" i="149"/>
  <c r="AC1415" i="149"/>
  <c r="AD1415" i="149"/>
  <c r="R1416" i="149"/>
  <c r="S1416" i="149"/>
  <c r="T1416" i="149"/>
  <c r="U1416" i="149"/>
  <c r="X1416" i="149"/>
  <c r="Y1416" i="149"/>
  <c r="AA1416" i="149"/>
  <c r="AB1416" i="149"/>
  <c r="AC1416" i="149"/>
  <c r="AD1416" i="149"/>
  <c r="R1417" i="149"/>
  <c r="S1417" i="149"/>
  <c r="T1417" i="149"/>
  <c r="U1417" i="149"/>
  <c r="X1417" i="149"/>
  <c r="V1417" i="149" s="1"/>
  <c r="Y1417" i="149"/>
  <c r="AA1417" i="149"/>
  <c r="AB1417" i="149"/>
  <c r="AC1417" i="149"/>
  <c r="AD1417" i="149"/>
  <c r="R1418" i="149"/>
  <c r="S1418" i="149"/>
  <c r="T1418" i="149"/>
  <c r="U1418" i="149"/>
  <c r="W1418" i="149"/>
  <c r="X1418" i="149"/>
  <c r="V1418" i="149" s="1"/>
  <c r="Y1418" i="149"/>
  <c r="AA1418" i="149"/>
  <c r="AB1418" i="149"/>
  <c r="AC1418" i="149"/>
  <c r="AD1418" i="149"/>
  <c r="R1419" i="149"/>
  <c r="S1419" i="149"/>
  <c r="T1419" i="149"/>
  <c r="U1419" i="149"/>
  <c r="X1419" i="149"/>
  <c r="V1419" i="149" s="1"/>
  <c r="Y1419" i="149"/>
  <c r="AA1419" i="149"/>
  <c r="AB1419" i="149"/>
  <c r="AC1419" i="149"/>
  <c r="AD1419" i="149"/>
  <c r="R1420" i="149"/>
  <c r="S1420" i="149"/>
  <c r="T1420" i="149"/>
  <c r="U1420" i="149"/>
  <c r="X1420" i="149"/>
  <c r="V1420" i="149" s="1"/>
  <c r="Y1420" i="149"/>
  <c r="AA1420" i="149"/>
  <c r="AB1420" i="149"/>
  <c r="AC1420" i="149"/>
  <c r="AD1420" i="149"/>
  <c r="R1421" i="149"/>
  <c r="S1421" i="149"/>
  <c r="T1421" i="149"/>
  <c r="U1421" i="149"/>
  <c r="V1421" i="149"/>
  <c r="X1421" i="149"/>
  <c r="W1421" i="149" s="1"/>
  <c r="Y1421" i="149"/>
  <c r="AA1421" i="149"/>
  <c r="AB1421" i="149"/>
  <c r="AC1421" i="149"/>
  <c r="AD1421" i="149"/>
  <c r="R1422" i="149"/>
  <c r="S1422" i="149"/>
  <c r="T1422" i="149"/>
  <c r="U1422" i="149"/>
  <c r="V1422" i="149"/>
  <c r="W1422" i="149"/>
  <c r="X1422" i="149"/>
  <c r="Y1422" i="149"/>
  <c r="AA1422" i="149"/>
  <c r="AB1422" i="149"/>
  <c r="AC1422" i="149"/>
  <c r="AD1422" i="149"/>
  <c r="R1423" i="149"/>
  <c r="S1423" i="149"/>
  <c r="T1423" i="149"/>
  <c r="U1423" i="149"/>
  <c r="X1423" i="149"/>
  <c r="V1423" i="149" s="1"/>
  <c r="Y1423" i="149"/>
  <c r="AA1423" i="149"/>
  <c r="AB1423" i="149"/>
  <c r="AC1423" i="149"/>
  <c r="AD1423" i="149"/>
  <c r="R1424" i="149"/>
  <c r="S1424" i="149"/>
  <c r="T1424" i="149"/>
  <c r="U1424" i="149"/>
  <c r="W1424" i="149"/>
  <c r="X1424" i="149"/>
  <c r="V1424" i="149" s="1"/>
  <c r="Y1424" i="149"/>
  <c r="AA1424" i="149"/>
  <c r="AB1424" i="149"/>
  <c r="AC1424" i="149"/>
  <c r="AD1424" i="149"/>
  <c r="R1425" i="149"/>
  <c r="S1425" i="149"/>
  <c r="T1425" i="149"/>
  <c r="U1425" i="149"/>
  <c r="X1425" i="149"/>
  <c r="V1425" i="149" s="1"/>
  <c r="Y1425" i="149"/>
  <c r="AA1425" i="149"/>
  <c r="AB1425" i="149"/>
  <c r="AC1425" i="149"/>
  <c r="AD1425" i="149"/>
  <c r="R1426" i="149"/>
  <c r="S1426" i="149"/>
  <c r="T1426" i="149"/>
  <c r="U1426" i="149"/>
  <c r="V1426" i="149"/>
  <c r="X1426" i="149"/>
  <c r="W1426" i="149" s="1"/>
  <c r="Y1426" i="149"/>
  <c r="AA1426" i="149"/>
  <c r="AB1426" i="149"/>
  <c r="AC1426" i="149"/>
  <c r="AD1426" i="149"/>
  <c r="R1427" i="149"/>
  <c r="S1427" i="149"/>
  <c r="T1427" i="149"/>
  <c r="U1427" i="149"/>
  <c r="X1427" i="149"/>
  <c r="Y1427" i="149"/>
  <c r="AA1427" i="149"/>
  <c r="AB1427" i="149"/>
  <c r="AC1427" i="149"/>
  <c r="AD1427" i="149"/>
  <c r="R1428" i="149"/>
  <c r="S1428" i="149"/>
  <c r="T1428" i="149"/>
  <c r="U1428" i="149"/>
  <c r="X1428" i="149"/>
  <c r="V1428" i="149" s="1"/>
  <c r="Y1428" i="149"/>
  <c r="AA1428" i="149"/>
  <c r="AB1428" i="149"/>
  <c r="AC1428" i="149"/>
  <c r="AD1428" i="149"/>
  <c r="R1429" i="149"/>
  <c r="S1429" i="149"/>
  <c r="T1429" i="149"/>
  <c r="U1429" i="149"/>
  <c r="X1429" i="149"/>
  <c r="W1429" i="149" s="1"/>
  <c r="Y1429" i="149"/>
  <c r="AA1429" i="149"/>
  <c r="AB1429" i="149"/>
  <c r="AC1429" i="149"/>
  <c r="AD1429" i="149"/>
  <c r="R1430" i="149"/>
  <c r="S1430" i="149"/>
  <c r="T1430" i="149"/>
  <c r="U1430" i="149"/>
  <c r="X1430" i="149"/>
  <c r="V1430" i="149" s="1"/>
  <c r="Y1430" i="149"/>
  <c r="AA1430" i="149"/>
  <c r="AB1430" i="149"/>
  <c r="AC1430" i="149"/>
  <c r="AD1430" i="149"/>
  <c r="R1431" i="149"/>
  <c r="S1431" i="149"/>
  <c r="T1431" i="149"/>
  <c r="U1431" i="149"/>
  <c r="X1431" i="149"/>
  <c r="V1431" i="149" s="1"/>
  <c r="Y1431" i="149"/>
  <c r="AA1431" i="149"/>
  <c r="AB1431" i="149"/>
  <c r="AC1431" i="149"/>
  <c r="AD1431" i="149"/>
  <c r="R1432" i="149"/>
  <c r="S1432" i="149"/>
  <c r="T1432" i="149"/>
  <c r="U1432" i="149"/>
  <c r="W1432" i="149"/>
  <c r="X1432" i="149"/>
  <c r="V1432" i="149" s="1"/>
  <c r="Y1432" i="149"/>
  <c r="AA1432" i="149"/>
  <c r="AB1432" i="149"/>
  <c r="AC1432" i="149"/>
  <c r="AD1432" i="149"/>
  <c r="R1433" i="149"/>
  <c r="S1433" i="149"/>
  <c r="T1433" i="149"/>
  <c r="U1433" i="149"/>
  <c r="X1433" i="149"/>
  <c r="V1433" i="149" s="1"/>
  <c r="Y1433" i="149"/>
  <c r="AA1433" i="149"/>
  <c r="AB1433" i="149"/>
  <c r="AC1433" i="149"/>
  <c r="AD1433" i="149"/>
  <c r="R1434" i="149"/>
  <c r="S1434" i="149"/>
  <c r="T1434" i="149"/>
  <c r="U1434" i="149"/>
  <c r="W1434" i="149"/>
  <c r="X1434" i="149"/>
  <c r="V1434" i="149" s="1"/>
  <c r="Y1434" i="149"/>
  <c r="AA1434" i="149"/>
  <c r="AB1434" i="149"/>
  <c r="AC1434" i="149"/>
  <c r="AD1434" i="149"/>
  <c r="R1435" i="149"/>
  <c r="S1435" i="149"/>
  <c r="T1435" i="149"/>
  <c r="U1435" i="149"/>
  <c r="W1435" i="149"/>
  <c r="X1435" i="149"/>
  <c r="V1435" i="149" s="1"/>
  <c r="Y1435" i="149"/>
  <c r="AA1435" i="149"/>
  <c r="AB1435" i="149"/>
  <c r="AC1435" i="149"/>
  <c r="AD1435" i="149"/>
  <c r="R1436" i="149"/>
  <c r="S1436" i="149"/>
  <c r="T1436" i="149"/>
  <c r="U1436" i="149"/>
  <c r="X1436" i="149"/>
  <c r="V1436" i="149" s="1"/>
  <c r="Y1436" i="149"/>
  <c r="AA1436" i="149"/>
  <c r="AB1436" i="149"/>
  <c r="AC1436" i="149"/>
  <c r="AD1436" i="149"/>
  <c r="R1437" i="149"/>
  <c r="S1437" i="149"/>
  <c r="T1437" i="149"/>
  <c r="U1437" i="149"/>
  <c r="V1437" i="149"/>
  <c r="X1437" i="149"/>
  <c r="W1437" i="149" s="1"/>
  <c r="Y1437" i="149"/>
  <c r="AA1437" i="149"/>
  <c r="AB1437" i="149"/>
  <c r="AC1437" i="149"/>
  <c r="AD1437" i="149"/>
  <c r="R1438" i="149"/>
  <c r="S1438" i="149"/>
  <c r="T1438" i="149"/>
  <c r="U1438" i="149"/>
  <c r="X1438" i="149"/>
  <c r="Y1438" i="149"/>
  <c r="AA1438" i="149"/>
  <c r="AB1438" i="149"/>
  <c r="AC1438" i="149"/>
  <c r="AD1438" i="149"/>
  <c r="R1439" i="149"/>
  <c r="S1439" i="149"/>
  <c r="T1439" i="149"/>
  <c r="U1439" i="149"/>
  <c r="X1439" i="149"/>
  <c r="V1439" i="149" s="1"/>
  <c r="Y1439" i="149"/>
  <c r="AA1439" i="149"/>
  <c r="AB1439" i="149"/>
  <c r="AC1439" i="149"/>
  <c r="AD1439" i="149"/>
  <c r="R1440" i="149"/>
  <c r="S1440" i="149"/>
  <c r="T1440" i="149"/>
  <c r="U1440" i="149"/>
  <c r="X1440" i="149"/>
  <c r="V1440" i="149" s="1"/>
  <c r="Y1440" i="149"/>
  <c r="AA1440" i="149"/>
  <c r="AB1440" i="149"/>
  <c r="AC1440" i="149"/>
  <c r="AD1440" i="149"/>
  <c r="R1441" i="149"/>
  <c r="S1441" i="149"/>
  <c r="T1441" i="149"/>
  <c r="U1441" i="149"/>
  <c r="X1441" i="149"/>
  <c r="V1441" i="149" s="1"/>
  <c r="Y1441" i="149"/>
  <c r="AA1441" i="149"/>
  <c r="AB1441" i="149"/>
  <c r="AC1441" i="149"/>
  <c r="AD1441" i="149"/>
  <c r="R1442" i="149"/>
  <c r="S1442" i="149"/>
  <c r="T1442" i="149"/>
  <c r="U1442" i="149"/>
  <c r="X1442" i="149"/>
  <c r="W1442" i="149" s="1"/>
  <c r="Y1442" i="149"/>
  <c r="AA1442" i="149"/>
  <c r="AB1442" i="149"/>
  <c r="AC1442" i="149"/>
  <c r="AD1442" i="149"/>
  <c r="R1443" i="149"/>
  <c r="S1443" i="149"/>
  <c r="T1443" i="149"/>
  <c r="U1443" i="149"/>
  <c r="W1443" i="149"/>
  <c r="X1443" i="149"/>
  <c r="V1443" i="149" s="1"/>
  <c r="Y1443" i="149"/>
  <c r="AA1443" i="149"/>
  <c r="AB1443" i="149"/>
  <c r="AC1443" i="149"/>
  <c r="AD1443" i="149"/>
  <c r="R1444" i="149"/>
  <c r="S1444" i="149"/>
  <c r="T1444" i="149"/>
  <c r="U1444" i="149"/>
  <c r="X1444" i="149"/>
  <c r="V1444" i="149" s="1"/>
  <c r="Y1444" i="149"/>
  <c r="AA1444" i="149"/>
  <c r="AB1444" i="149"/>
  <c r="AC1444" i="149"/>
  <c r="AD1444" i="149"/>
  <c r="R1445" i="149"/>
  <c r="S1445" i="149"/>
  <c r="T1445" i="149"/>
  <c r="U1445" i="149"/>
  <c r="X1445" i="149"/>
  <c r="Y1445" i="149"/>
  <c r="AA1445" i="149"/>
  <c r="AB1445" i="149"/>
  <c r="AC1445" i="149"/>
  <c r="AD1445" i="149"/>
  <c r="R1446" i="149"/>
  <c r="S1446" i="149"/>
  <c r="T1446" i="149"/>
  <c r="U1446" i="149"/>
  <c r="V1446" i="149"/>
  <c r="W1446" i="149"/>
  <c r="X1446" i="149"/>
  <c r="Y1446" i="149"/>
  <c r="AA1446" i="149"/>
  <c r="AB1446" i="149"/>
  <c r="AC1446" i="149"/>
  <c r="AD1446" i="149"/>
  <c r="R1447" i="149"/>
  <c r="S1447" i="149"/>
  <c r="T1447" i="149"/>
  <c r="U1447" i="149"/>
  <c r="X1447" i="149"/>
  <c r="V1447" i="149" s="1"/>
  <c r="Y1447" i="149"/>
  <c r="AA1447" i="149"/>
  <c r="AB1447" i="149"/>
  <c r="AC1447" i="149"/>
  <c r="AD1447" i="149"/>
  <c r="R1448" i="149"/>
  <c r="S1448" i="149"/>
  <c r="T1448" i="149"/>
  <c r="U1448" i="149"/>
  <c r="W1448" i="149"/>
  <c r="X1448" i="149"/>
  <c r="V1448" i="149" s="1"/>
  <c r="Y1448" i="149"/>
  <c r="AA1448" i="149"/>
  <c r="AB1448" i="149"/>
  <c r="AC1448" i="149"/>
  <c r="AD1448" i="149"/>
  <c r="R1449" i="149"/>
  <c r="S1449" i="149"/>
  <c r="T1449" i="149"/>
  <c r="U1449" i="149"/>
  <c r="X1449" i="149"/>
  <c r="V1449" i="149" s="1"/>
  <c r="Y1449" i="149"/>
  <c r="AA1449" i="149"/>
  <c r="AB1449" i="149"/>
  <c r="AC1449" i="149"/>
  <c r="AD1449" i="149"/>
  <c r="R1450" i="149"/>
  <c r="S1450" i="149"/>
  <c r="T1450" i="149"/>
  <c r="U1450" i="149"/>
  <c r="V1450" i="149"/>
  <c r="W1450" i="149"/>
  <c r="X1450" i="149"/>
  <c r="Y1450" i="149"/>
  <c r="AA1450" i="149"/>
  <c r="AB1450" i="149"/>
  <c r="AC1450" i="149"/>
  <c r="AD1450" i="149"/>
  <c r="R1451" i="149"/>
  <c r="S1451" i="149"/>
  <c r="T1451" i="149"/>
  <c r="U1451" i="149"/>
  <c r="X1451" i="149"/>
  <c r="V1451" i="149" s="1"/>
  <c r="Y1451" i="149"/>
  <c r="AA1451" i="149"/>
  <c r="AB1451" i="149"/>
  <c r="AC1451" i="149"/>
  <c r="AD1451" i="149"/>
  <c r="R1452" i="149"/>
  <c r="S1452" i="149"/>
  <c r="T1452" i="149"/>
  <c r="U1452" i="149"/>
  <c r="X1452" i="149"/>
  <c r="V1452" i="149" s="1"/>
  <c r="Y1452" i="149"/>
  <c r="AA1452" i="149"/>
  <c r="AB1452" i="149"/>
  <c r="AC1452" i="149"/>
  <c r="AD1452" i="149"/>
  <c r="R1453" i="149"/>
  <c r="S1453" i="149"/>
  <c r="T1453" i="149"/>
  <c r="U1453" i="149"/>
  <c r="V1453" i="149"/>
  <c r="X1453" i="149"/>
  <c r="W1453" i="149" s="1"/>
  <c r="Y1453" i="149"/>
  <c r="AA1453" i="149"/>
  <c r="AB1453" i="149"/>
  <c r="AC1453" i="149"/>
  <c r="AD1453" i="149"/>
  <c r="R1454" i="149"/>
  <c r="S1454" i="149"/>
  <c r="T1454" i="149"/>
  <c r="U1454" i="149"/>
  <c r="W1454" i="149"/>
  <c r="X1454" i="149"/>
  <c r="V1454" i="149" s="1"/>
  <c r="Y1454" i="149"/>
  <c r="AA1454" i="149"/>
  <c r="AB1454" i="149"/>
  <c r="AC1454" i="149"/>
  <c r="AD1454" i="149"/>
  <c r="R1455" i="149"/>
  <c r="S1455" i="149"/>
  <c r="T1455" i="149"/>
  <c r="U1455" i="149"/>
  <c r="X1455" i="149"/>
  <c r="V1455" i="149" s="1"/>
  <c r="Y1455" i="149"/>
  <c r="AA1455" i="149"/>
  <c r="AB1455" i="149"/>
  <c r="AC1455" i="149"/>
  <c r="AD1455" i="149"/>
  <c r="R1456" i="149"/>
  <c r="S1456" i="149"/>
  <c r="T1456" i="149"/>
  <c r="U1456" i="149"/>
  <c r="X1456" i="149"/>
  <c r="Y1456" i="149"/>
  <c r="AA1456" i="149"/>
  <c r="AB1456" i="149"/>
  <c r="AC1456" i="149"/>
  <c r="AD1456" i="149"/>
  <c r="R1457" i="149"/>
  <c r="S1457" i="149"/>
  <c r="T1457" i="149"/>
  <c r="U1457" i="149"/>
  <c r="X1457" i="149"/>
  <c r="V1457" i="149" s="1"/>
  <c r="Y1457" i="149"/>
  <c r="AA1457" i="149"/>
  <c r="AB1457" i="149"/>
  <c r="AC1457" i="149"/>
  <c r="AD1457" i="149"/>
  <c r="R1458" i="149"/>
  <c r="S1458" i="149"/>
  <c r="T1458" i="149"/>
  <c r="U1458" i="149"/>
  <c r="W1458" i="149"/>
  <c r="X1458" i="149"/>
  <c r="V1458" i="149" s="1"/>
  <c r="Y1458" i="149"/>
  <c r="AA1458" i="149"/>
  <c r="AB1458" i="149"/>
  <c r="AC1458" i="149"/>
  <c r="AD1458" i="149"/>
  <c r="R1459" i="149"/>
  <c r="S1459" i="149"/>
  <c r="T1459" i="149"/>
  <c r="U1459" i="149"/>
  <c r="W1459" i="149"/>
  <c r="X1459" i="149"/>
  <c r="V1459" i="149" s="1"/>
  <c r="Y1459" i="149"/>
  <c r="AA1459" i="149"/>
  <c r="AB1459" i="149"/>
  <c r="AC1459" i="149"/>
  <c r="AD1459" i="149"/>
  <c r="R1460" i="149"/>
  <c r="S1460" i="149"/>
  <c r="T1460" i="149"/>
  <c r="U1460" i="149"/>
  <c r="X1460" i="149"/>
  <c r="V1460" i="149" s="1"/>
  <c r="Y1460" i="149"/>
  <c r="AA1460" i="149"/>
  <c r="AB1460" i="149"/>
  <c r="AC1460" i="149"/>
  <c r="AD1460" i="149"/>
  <c r="R1461" i="149"/>
  <c r="S1461" i="149"/>
  <c r="T1461" i="149"/>
  <c r="U1461" i="149"/>
  <c r="V1461" i="149"/>
  <c r="X1461" i="149"/>
  <c r="W1461" i="149" s="1"/>
  <c r="Y1461" i="149"/>
  <c r="AA1461" i="149"/>
  <c r="AB1461" i="149"/>
  <c r="AC1461" i="149"/>
  <c r="AD1461" i="149"/>
  <c r="R1462" i="149"/>
  <c r="S1462" i="149"/>
  <c r="T1462" i="149"/>
  <c r="U1462" i="149"/>
  <c r="V1462" i="149"/>
  <c r="X1462" i="149"/>
  <c r="W1462" i="149" s="1"/>
  <c r="Y1462" i="149"/>
  <c r="AA1462" i="149"/>
  <c r="AB1462" i="149"/>
  <c r="AC1462" i="149"/>
  <c r="AD1462" i="149"/>
  <c r="R1463" i="149"/>
  <c r="S1463" i="149"/>
  <c r="T1463" i="149"/>
  <c r="U1463" i="149"/>
  <c r="X1463" i="149"/>
  <c r="V1463" i="149" s="1"/>
  <c r="Y1463" i="149"/>
  <c r="AA1463" i="149"/>
  <c r="AB1463" i="149"/>
  <c r="AC1463" i="149"/>
  <c r="AD1463" i="149"/>
  <c r="R1464" i="149"/>
  <c r="S1464" i="149"/>
  <c r="T1464" i="149"/>
  <c r="U1464" i="149"/>
  <c r="W1464" i="149"/>
  <c r="X1464" i="149"/>
  <c r="V1464" i="149" s="1"/>
  <c r="Y1464" i="149"/>
  <c r="AA1464" i="149"/>
  <c r="AB1464" i="149"/>
  <c r="AC1464" i="149"/>
  <c r="AD1464" i="149"/>
  <c r="R1465" i="149"/>
  <c r="S1465" i="149"/>
  <c r="T1465" i="149"/>
  <c r="U1465" i="149"/>
  <c r="X1465" i="149"/>
  <c r="V1465" i="149" s="1"/>
  <c r="Y1465" i="149"/>
  <c r="AA1465" i="149"/>
  <c r="AB1465" i="149"/>
  <c r="AC1465" i="149"/>
  <c r="AD1465" i="149"/>
  <c r="R1466" i="149"/>
  <c r="S1466" i="149"/>
  <c r="T1466" i="149"/>
  <c r="U1466" i="149"/>
  <c r="X1466" i="149"/>
  <c r="Y1466" i="149"/>
  <c r="AA1466" i="149"/>
  <c r="AB1466" i="149"/>
  <c r="AC1466" i="149"/>
  <c r="AD1466" i="149"/>
  <c r="R1467" i="149"/>
  <c r="S1467" i="149"/>
  <c r="T1467" i="149"/>
  <c r="U1467" i="149"/>
  <c r="X1467" i="149"/>
  <c r="Y1467" i="149"/>
  <c r="AA1467" i="149"/>
  <c r="AB1467" i="149"/>
  <c r="AC1467" i="149"/>
  <c r="AD1467" i="149"/>
  <c r="R1468" i="149"/>
  <c r="S1468" i="149"/>
  <c r="T1468" i="149"/>
  <c r="U1468" i="149"/>
  <c r="X1468" i="149"/>
  <c r="V1468" i="149" s="1"/>
  <c r="Y1468" i="149"/>
  <c r="AA1468" i="149"/>
  <c r="AB1468" i="149"/>
  <c r="AC1468" i="149"/>
  <c r="AD1468" i="149"/>
  <c r="R1469" i="149"/>
  <c r="S1469" i="149"/>
  <c r="T1469" i="149"/>
  <c r="U1469" i="149"/>
  <c r="X1469" i="149"/>
  <c r="Y1469" i="149"/>
  <c r="AA1469" i="149"/>
  <c r="AB1469" i="149"/>
  <c r="AC1469" i="149"/>
  <c r="AD1469" i="149"/>
  <c r="R1470" i="149"/>
  <c r="S1470" i="149"/>
  <c r="T1470" i="149"/>
  <c r="U1470" i="149"/>
  <c r="W1470" i="149"/>
  <c r="X1470" i="149"/>
  <c r="V1470" i="149" s="1"/>
  <c r="Y1470" i="149"/>
  <c r="AA1470" i="149"/>
  <c r="AB1470" i="149"/>
  <c r="AC1470" i="149"/>
  <c r="AD1470" i="149"/>
  <c r="R1471" i="149"/>
  <c r="S1471" i="149"/>
  <c r="T1471" i="149"/>
  <c r="U1471" i="149"/>
  <c r="X1471" i="149"/>
  <c r="V1471" i="149" s="1"/>
  <c r="Y1471" i="149"/>
  <c r="AA1471" i="149"/>
  <c r="AB1471" i="149"/>
  <c r="AC1471" i="149"/>
  <c r="AD1471" i="149"/>
  <c r="R1472" i="149"/>
  <c r="S1472" i="149"/>
  <c r="T1472" i="149"/>
  <c r="U1472" i="149"/>
  <c r="X1472" i="149"/>
  <c r="V1472" i="149" s="1"/>
  <c r="Y1472" i="149"/>
  <c r="AA1472" i="149"/>
  <c r="AB1472" i="149"/>
  <c r="AC1472" i="149"/>
  <c r="AD1472" i="149"/>
  <c r="R1473" i="149"/>
  <c r="S1473" i="149"/>
  <c r="T1473" i="149"/>
  <c r="U1473" i="149"/>
  <c r="X1473" i="149"/>
  <c r="V1473" i="149" s="1"/>
  <c r="Y1473" i="149"/>
  <c r="AA1473" i="149"/>
  <c r="AB1473" i="149"/>
  <c r="AC1473" i="149"/>
  <c r="AD1473" i="149"/>
  <c r="R1474" i="149"/>
  <c r="S1474" i="149"/>
  <c r="T1474" i="149"/>
  <c r="U1474" i="149"/>
  <c r="V1474" i="149"/>
  <c r="W1474" i="149"/>
  <c r="X1474" i="149"/>
  <c r="Y1474" i="149"/>
  <c r="AA1474" i="149"/>
  <c r="AB1474" i="149"/>
  <c r="AC1474" i="149"/>
  <c r="AD1474" i="149"/>
  <c r="R1475" i="149"/>
  <c r="S1475" i="149"/>
  <c r="T1475" i="149"/>
  <c r="U1475" i="149"/>
  <c r="W1475" i="149"/>
  <c r="X1475" i="149"/>
  <c r="V1475" i="149" s="1"/>
  <c r="Y1475" i="149"/>
  <c r="AA1475" i="149"/>
  <c r="AB1475" i="149"/>
  <c r="AC1475" i="149"/>
  <c r="AD1475" i="149"/>
  <c r="R1476" i="149"/>
  <c r="S1476" i="149"/>
  <c r="T1476" i="149"/>
  <c r="U1476" i="149"/>
  <c r="X1476" i="149"/>
  <c r="V1476" i="149" s="1"/>
  <c r="Y1476" i="149"/>
  <c r="AA1476" i="149"/>
  <c r="AB1476" i="149"/>
  <c r="AC1476" i="149"/>
  <c r="AD1476" i="149"/>
  <c r="R1477" i="149"/>
  <c r="S1477" i="149"/>
  <c r="T1477" i="149"/>
  <c r="U1477" i="149"/>
  <c r="V1477" i="149"/>
  <c r="X1477" i="149"/>
  <c r="W1477" i="149" s="1"/>
  <c r="Y1477" i="149"/>
  <c r="AA1477" i="149"/>
  <c r="AB1477" i="149"/>
  <c r="AC1477" i="149"/>
  <c r="AD1477" i="149"/>
  <c r="R1478" i="149"/>
  <c r="S1478" i="149"/>
  <c r="T1478" i="149"/>
  <c r="U1478" i="149"/>
  <c r="V1478" i="149"/>
  <c r="X1478" i="149"/>
  <c r="W1478" i="149" s="1"/>
  <c r="Y1478" i="149"/>
  <c r="AA1478" i="149"/>
  <c r="AB1478" i="149"/>
  <c r="AC1478" i="149"/>
  <c r="AD1478" i="149"/>
  <c r="R1479" i="149"/>
  <c r="S1479" i="149"/>
  <c r="T1479" i="149"/>
  <c r="U1479" i="149"/>
  <c r="X1479" i="149"/>
  <c r="V1479" i="149" s="1"/>
  <c r="Y1479" i="149"/>
  <c r="AA1479" i="149"/>
  <c r="AB1479" i="149"/>
  <c r="AC1479" i="149"/>
  <c r="AD1479" i="149"/>
  <c r="R1480" i="149"/>
  <c r="S1480" i="149"/>
  <c r="T1480" i="149"/>
  <c r="U1480" i="149"/>
  <c r="X1480" i="149"/>
  <c r="Y1480" i="149"/>
  <c r="AA1480" i="149"/>
  <c r="AB1480" i="149"/>
  <c r="AC1480" i="149"/>
  <c r="AD1480" i="149"/>
  <c r="R1481" i="149"/>
  <c r="S1481" i="149"/>
  <c r="T1481" i="149"/>
  <c r="U1481" i="149"/>
  <c r="X1481" i="149"/>
  <c r="V1481" i="149" s="1"/>
  <c r="Y1481" i="149"/>
  <c r="AA1481" i="149"/>
  <c r="AB1481" i="149"/>
  <c r="AC1481" i="149"/>
  <c r="AD1481" i="149"/>
  <c r="R1482" i="149"/>
  <c r="S1482" i="149"/>
  <c r="T1482" i="149"/>
  <c r="U1482" i="149"/>
  <c r="V1482" i="149"/>
  <c r="W1482" i="149"/>
  <c r="X1482" i="149"/>
  <c r="Y1482" i="149"/>
  <c r="AA1482" i="149"/>
  <c r="AB1482" i="149"/>
  <c r="AC1482" i="149"/>
  <c r="AD1482" i="149"/>
  <c r="R1483" i="149"/>
  <c r="S1483" i="149"/>
  <c r="T1483" i="149"/>
  <c r="U1483" i="149"/>
  <c r="W1483" i="149"/>
  <c r="X1483" i="149"/>
  <c r="V1483" i="149" s="1"/>
  <c r="Y1483" i="149"/>
  <c r="AA1483" i="149"/>
  <c r="AB1483" i="149"/>
  <c r="AC1483" i="149"/>
  <c r="AD1483" i="149"/>
  <c r="R1484" i="149"/>
  <c r="S1484" i="149"/>
  <c r="T1484" i="149"/>
  <c r="U1484" i="149"/>
  <c r="X1484" i="149"/>
  <c r="V1484" i="149" s="1"/>
  <c r="Y1484" i="149"/>
  <c r="AA1484" i="149"/>
  <c r="AB1484" i="149"/>
  <c r="AC1484" i="149"/>
  <c r="AD1484" i="149"/>
  <c r="R1485" i="149"/>
  <c r="S1485" i="149"/>
  <c r="T1485" i="149"/>
  <c r="U1485" i="149"/>
  <c r="V1485" i="149"/>
  <c r="X1485" i="149"/>
  <c r="W1485" i="149" s="1"/>
  <c r="Y1485" i="149"/>
  <c r="AA1485" i="149"/>
  <c r="AB1485" i="149"/>
  <c r="AC1485" i="149"/>
  <c r="AD1485" i="149"/>
  <c r="R1486" i="149"/>
  <c r="S1486" i="149"/>
  <c r="T1486" i="149"/>
  <c r="U1486" i="149"/>
  <c r="V1486" i="149"/>
  <c r="W1486" i="149"/>
  <c r="X1486" i="149"/>
  <c r="Y1486" i="149"/>
  <c r="AA1486" i="149"/>
  <c r="AB1486" i="149"/>
  <c r="AC1486" i="149"/>
  <c r="AD1486" i="149"/>
  <c r="R1487" i="149"/>
  <c r="S1487" i="149"/>
  <c r="T1487" i="149"/>
  <c r="U1487" i="149"/>
  <c r="X1487" i="149"/>
  <c r="V1487" i="149" s="1"/>
  <c r="Y1487" i="149"/>
  <c r="AA1487" i="149"/>
  <c r="AB1487" i="149"/>
  <c r="AC1487" i="149"/>
  <c r="AD1487" i="149"/>
  <c r="R1488" i="149"/>
  <c r="S1488" i="149"/>
  <c r="T1488" i="149"/>
  <c r="U1488" i="149"/>
  <c r="W1488" i="149"/>
  <c r="X1488" i="149"/>
  <c r="V1488" i="149" s="1"/>
  <c r="Y1488" i="149"/>
  <c r="AA1488" i="149"/>
  <c r="AB1488" i="149"/>
  <c r="AC1488" i="149"/>
  <c r="AD1488" i="149"/>
  <c r="R1489" i="149"/>
  <c r="S1489" i="149"/>
  <c r="T1489" i="149"/>
  <c r="U1489" i="149"/>
  <c r="X1489" i="149"/>
  <c r="V1489" i="149" s="1"/>
  <c r="Y1489" i="149"/>
  <c r="AA1489" i="149"/>
  <c r="AB1489" i="149"/>
  <c r="AC1489" i="149"/>
  <c r="AD1489" i="149"/>
  <c r="R1490" i="149"/>
  <c r="S1490" i="149"/>
  <c r="T1490" i="149"/>
  <c r="U1490" i="149"/>
  <c r="V1490" i="149"/>
  <c r="W1490" i="149"/>
  <c r="X1490" i="149"/>
  <c r="Y1490" i="149"/>
  <c r="AA1490" i="149"/>
  <c r="AB1490" i="149"/>
  <c r="AC1490" i="149"/>
  <c r="AD1490" i="149"/>
  <c r="R1491" i="149"/>
  <c r="S1491" i="149"/>
  <c r="T1491" i="149"/>
  <c r="U1491" i="149"/>
  <c r="X1491" i="149"/>
  <c r="Y1491" i="149"/>
  <c r="AA1491" i="149"/>
  <c r="AB1491" i="149"/>
  <c r="AC1491" i="149"/>
  <c r="AD1491" i="149"/>
  <c r="R1492" i="149"/>
  <c r="S1492" i="149"/>
  <c r="T1492" i="149"/>
  <c r="U1492" i="149"/>
  <c r="X1492" i="149"/>
  <c r="V1492" i="149" s="1"/>
  <c r="Y1492" i="149"/>
  <c r="AA1492" i="149"/>
  <c r="AB1492" i="149"/>
  <c r="AC1492" i="149"/>
  <c r="AD1492" i="149"/>
  <c r="R1493" i="149"/>
  <c r="S1493" i="149"/>
  <c r="T1493" i="149"/>
  <c r="U1493" i="149"/>
  <c r="V1493" i="149"/>
  <c r="X1493" i="149"/>
  <c r="W1493" i="149" s="1"/>
  <c r="Y1493" i="149"/>
  <c r="AA1493" i="149"/>
  <c r="AB1493" i="149"/>
  <c r="AC1493" i="149"/>
  <c r="AD1493" i="149"/>
  <c r="R1494" i="149"/>
  <c r="S1494" i="149"/>
  <c r="T1494" i="149"/>
  <c r="U1494" i="149"/>
  <c r="X1494" i="149"/>
  <c r="V1494" i="149" s="1"/>
  <c r="Y1494" i="149"/>
  <c r="AA1494" i="149"/>
  <c r="AB1494" i="149"/>
  <c r="AC1494" i="149"/>
  <c r="AD1494" i="149"/>
  <c r="R1495" i="149"/>
  <c r="S1495" i="149"/>
  <c r="T1495" i="149"/>
  <c r="U1495" i="149"/>
  <c r="X1495" i="149"/>
  <c r="V1495" i="149" s="1"/>
  <c r="Y1495" i="149"/>
  <c r="AA1495" i="149"/>
  <c r="AB1495" i="149"/>
  <c r="AC1495" i="149"/>
  <c r="AD1495" i="149"/>
  <c r="R1496" i="149"/>
  <c r="S1496" i="149"/>
  <c r="T1496" i="149"/>
  <c r="U1496" i="149"/>
  <c r="W1496" i="149"/>
  <c r="X1496" i="149"/>
  <c r="V1496" i="149" s="1"/>
  <c r="Y1496" i="149"/>
  <c r="AA1496" i="149"/>
  <c r="AB1496" i="149"/>
  <c r="AC1496" i="149"/>
  <c r="AD1496" i="149"/>
  <c r="R1497" i="149"/>
  <c r="S1497" i="149"/>
  <c r="T1497" i="149"/>
  <c r="U1497" i="149"/>
  <c r="X1497" i="149"/>
  <c r="V1497" i="149" s="1"/>
  <c r="Y1497" i="149"/>
  <c r="AA1497" i="149"/>
  <c r="AB1497" i="149"/>
  <c r="AC1497" i="149"/>
  <c r="AD1497" i="149"/>
  <c r="R1498" i="149"/>
  <c r="S1498" i="149"/>
  <c r="T1498" i="149"/>
  <c r="U1498" i="149"/>
  <c r="W1498" i="149"/>
  <c r="X1498" i="149"/>
  <c r="V1498" i="149" s="1"/>
  <c r="Y1498" i="149"/>
  <c r="AA1498" i="149"/>
  <c r="AB1498" i="149"/>
  <c r="AC1498" i="149"/>
  <c r="AD1498" i="149"/>
  <c r="R1499" i="149"/>
  <c r="S1499" i="149"/>
  <c r="T1499" i="149"/>
  <c r="U1499" i="149"/>
  <c r="W1499" i="149"/>
  <c r="X1499" i="149"/>
  <c r="V1499" i="149" s="1"/>
  <c r="Y1499" i="149"/>
  <c r="AA1499" i="149"/>
  <c r="AB1499" i="149"/>
  <c r="AC1499" i="149"/>
  <c r="AD1499" i="149"/>
  <c r="R1500" i="149"/>
  <c r="S1500" i="149"/>
  <c r="T1500" i="149"/>
  <c r="U1500" i="149"/>
  <c r="X1500" i="149"/>
  <c r="V1500" i="149" s="1"/>
  <c r="Y1500" i="149"/>
  <c r="AA1500" i="149"/>
  <c r="AB1500" i="149"/>
  <c r="AC1500" i="149"/>
  <c r="AD1500" i="149"/>
  <c r="R1501" i="149"/>
  <c r="S1501" i="149"/>
  <c r="T1501" i="149"/>
  <c r="U1501" i="149"/>
  <c r="V1501" i="149"/>
  <c r="X1501" i="149"/>
  <c r="W1501" i="149" s="1"/>
  <c r="Y1501" i="149"/>
  <c r="AA1501" i="149"/>
  <c r="AB1501" i="149"/>
  <c r="AC1501" i="149"/>
  <c r="AD1501" i="149"/>
  <c r="R1502" i="149"/>
  <c r="S1502" i="149"/>
  <c r="T1502" i="149"/>
  <c r="U1502" i="149"/>
  <c r="X1502" i="149"/>
  <c r="Y1502" i="149"/>
  <c r="AA1502" i="149"/>
  <c r="AB1502" i="149"/>
  <c r="AC1502" i="149"/>
  <c r="AD1502" i="149"/>
  <c r="R1503" i="149"/>
  <c r="S1503" i="149"/>
  <c r="T1503" i="149"/>
  <c r="U1503" i="149"/>
  <c r="X1503" i="149"/>
  <c r="V1503" i="149" s="1"/>
  <c r="Y1503" i="149"/>
  <c r="AA1503" i="149"/>
  <c r="AB1503" i="149"/>
  <c r="AC1503" i="149"/>
  <c r="AD1503" i="149"/>
  <c r="R1504" i="149"/>
  <c r="S1504" i="149"/>
  <c r="T1504" i="149"/>
  <c r="U1504" i="149"/>
  <c r="W1504" i="149"/>
  <c r="X1504" i="149"/>
  <c r="V1504" i="149" s="1"/>
  <c r="Y1504" i="149"/>
  <c r="AA1504" i="149"/>
  <c r="AB1504" i="149"/>
  <c r="AC1504" i="149"/>
  <c r="AD1504" i="149"/>
  <c r="R1505" i="149"/>
  <c r="S1505" i="149"/>
  <c r="T1505" i="149"/>
  <c r="U1505" i="149"/>
  <c r="X1505" i="149"/>
  <c r="V1505" i="149" s="1"/>
  <c r="Y1505" i="149"/>
  <c r="AA1505" i="149"/>
  <c r="AB1505" i="149"/>
  <c r="AC1505" i="149"/>
  <c r="AD1505" i="149"/>
  <c r="R1506" i="149"/>
  <c r="S1506" i="149"/>
  <c r="T1506" i="149"/>
  <c r="U1506" i="149"/>
  <c r="X1506" i="149"/>
  <c r="W1506" i="149" s="1"/>
  <c r="Y1506" i="149"/>
  <c r="AA1506" i="149"/>
  <c r="AB1506" i="149"/>
  <c r="AC1506" i="149"/>
  <c r="AD1506" i="149"/>
  <c r="R1507" i="149"/>
  <c r="S1507" i="149"/>
  <c r="T1507" i="149"/>
  <c r="U1507" i="149"/>
  <c r="W1507" i="149"/>
  <c r="X1507" i="149"/>
  <c r="V1507" i="149" s="1"/>
  <c r="Y1507" i="149"/>
  <c r="AA1507" i="149"/>
  <c r="AB1507" i="149"/>
  <c r="AC1507" i="149"/>
  <c r="AD1507" i="149"/>
  <c r="R1508" i="149"/>
  <c r="S1508" i="149"/>
  <c r="T1508" i="149"/>
  <c r="U1508" i="149"/>
  <c r="X1508" i="149"/>
  <c r="V1508" i="149" s="1"/>
  <c r="Y1508" i="149"/>
  <c r="AA1508" i="149"/>
  <c r="AB1508" i="149"/>
  <c r="AC1508" i="149"/>
  <c r="AD1508" i="149"/>
  <c r="R1509" i="149"/>
  <c r="S1509" i="149"/>
  <c r="T1509" i="149"/>
  <c r="U1509" i="149"/>
  <c r="X1509" i="149"/>
  <c r="Y1509" i="149"/>
  <c r="AA1509" i="149"/>
  <c r="AB1509" i="149"/>
  <c r="AC1509" i="149"/>
  <c r="AD1509" i="149"/>
  <c r="R1510" i="149"/>
  <c r="S1510" i="149"/>
  <c r="T1510" i="149"/>
  <c r="U1510" i="149"/>
  <c r="V1510" i="149"/>
  <c r="W1510" i="149"/>
  <c r="X1510" i="149"/>
  <c r="Y1510" i="149"/>
  <c r="AA1510" i="149"/>
  <c r="AB1510" i="149"/>
  <c r="AC1510" i="149"/>
  <c r="AD1510" i="149"/>
  <c r="R1511" i="149"/>
  <c r="S1511" i="149"/>
  <c r="T1511" i="149"/>
  <c r="U1511" i="149"/>
  <c r="X1511" i="149"/>
  <c r="V1511" i="149" s="1"/>
  <c r="Y1511" i="149"/>
  <c r="AA1511" i="149"/>
  <c r="AB1511" i="149"/>
  <c r="AC1511" i="149"/>
  <c r="AD1511" i="149"/>
  <c r="R1512" i="149"/>
  <c r="S1512" i="149"/>
  <c r="T1512" i="149"/>
  <c r="U1512" i="149"/>
  <c r="W1512" i="149"/>
  <c r="X1512" i="149"/>
  <c r="V1512" i="149" s="1"/>
  <c r="Y1512" i="149"/>
  <c r="AA1512" i="149"/>
  <c r="AB1512" i="149"/>
  <c r="AC1512" i="149"/>
  <c r="AD1512" i="149"/>
  <c r="R1513" i="149"/>
  <c r="S1513" i="149"/>
  <c r="T1513" i="149"/>
  <c r="U1513" i="149"/>
  <c r="X1513" i="149"/>
  <c r="V1513" i="149" s="1"/>
  <c r="Y1513" i="149"/>
  <c r="AA1513" i="149"/>
  <c r="AB1513" i="149"/>
  <c r="AC1513" i="149"/>
  <c r="AD1513" i="149"/>
  <c r="R1514" i="149"/>
  <c r="S1514" i="149"/>
  <c r="T1514" i="149"/>
  <c r="U1514" i="149"/>
  <c r="V1514" i="149"/>
  <c r="W1514" i="149"/>
  <c r="X1514" i="149"/>
  <c r="Y1514" i="149"/>
  <c r="AA1514" i="149"/>
  <c r="AB1514" i="149"/>
  <c r="AC1514" i="149"/>
  <c r="AD1514" i="149"/>
  <c r="R1515" i="149"/>
  <c r="S1515" i="149"/>
  <c r="T1515" i="149"/>
  <c r="U1515" i="149"/>
  <c r="W1515" i="149"/>
  <c r="X1515" i="149"/>
  <c r="V1515" i="149" s="1"/>
  <c r="Y1515" i="149"/>
  <c r="AA1515" i="149"/>
  <c r="AB1515" i="149"/>
  <c r="AC1515" i="149"/>
  <c r="AD1515" i="149"/>
  <c r="R1516" i="149"/>
  <c r="S1516" i="149"/>
  <c r="T1516" i="149"/>
  <c r="U1516" i="149"/>
  <c r="X1516" i="149"/>
  <c r="Y1516" i="149"/>
  <c r="AA1516" i="149"/>
  <c r="AB1516" i="149"/>
  <c r="AC1516" i="149"/>
  <c r="AD1516" i="149"/>
  <c r="R1517" i="149"/>
  <c r="S1517" i="149"/>
  <c r="T1517" i="149"/>
  <c r="U1517" i="149"/>
  <c r="V1517" i="149"/>
  <c r="X1517" i="149"/>
  <c r="W1517" i="149" s="1"/>
  <c r="Y1517" i="149"/>
  <c r="AA1517" i="149"/>
  <c r="AB1517" i="149"/>
  <c r="AC1517" i="149"/>
  <c r="AD1517" i="149"/>
  <c r="R1518" i="149"/>
  <c r="S1518" i="149"/>
  <c r="T1518" i="149"/>
  <c r="U1518" i="149"/>
  <c r="V1518" i="149"/>
  <c r="W1518" i="149"/>
  <c r="X1518" i="149"/>
  <c r="Y1518" i="149"/>
  <c r="AA1518" i="149"/>
  <c r="AB1518" i="149"/>
  <c r="AC1518" i="149"/>
  <c r="AD1518" i="149"/>
  <c r="R1519" i="149"/>
  <c r="S1519" i="149"/>
  <c r="T1519" i="149"/>
  <c r="U1519" i="149"/>
  <c r="X1519" i="149"/>
  <c r="Y1519" i="149"/>
  <c r="AA1519" i="149"/>
  <c r="AB1519" i="149"/>
  <c r="AC1519" i="149"/>
  <c r="AD1519" i="149"/>
  <c r="R1520" i="149"/>
  <c r="S1520" i="149"/>
  <c r="T1520" i="149"/>
  <c r="U1520" i="149"/>
  <c r="X1520" i="149"/>
  <c r="Y1520" i="149"/>
  <c r="AA1520" i="149"/>
  <c r="AB1520" i="149"/>
  <c r="AC1520" i="149"/>
  <c r="AD1520" i="149"/>
  <c r="R1521" i="149"/>
  <c r="S1521" i="149"/>
  <c r="T1521" i="149"/>
  <c r="U1521" i="149"/>
  <c r="X1521" i="149"/>
  <c r="V1521" i="149" s="1"/>
  <c r="Y1521" i="149"/>
  <c r="AA1521" i="149"/>
  <c r="AB1521" i="149"/>
  <c r="AC1521" i="149"/>
  <c r="AD1521" i="149"/>
  <c r="R1522" i="149"/>
  <c r="S1522" i="149"/>
  <c r="T1522" i="149"/>
  <c r="U1522" i="149"/>
  <c r="X1522" i="149"/>
  <c r="V1522" i="149" s="1"/>
  <c r="Y1522" i="149"/>
  <c r="AA1522" i="149"/>
  <c r="AB1522" i="149"/>
  <c r="AC1522" i="149"/>
  <c r="AD1522" i="149"/>
  <c r="R1523" i="149"/>
  <c r="S1523" i="149"/>
  <c r="T1523" i="149"/>
  <c r="U1523" i="149"/>
  <c r="W1523" i="149"/>
  <c r="X1523" i="149"/>
  <c r="V1523" i="149" s="1"/>
  <c r="Y1523" i="149"/>
  <c r="AA1523" i="149"/>
  <c r="AB1523" i="149"/>
  <c r="AC1523" i="149"/>
  <c r="AD1523" i="149"/>
  <c r="R1524" i="149"/>
  <c r="S1524" i="149"/>
  <c r="T1524" i="149"/>
  <c r="U1524" i="149"/>
  <c r="X1524" i="149"/>
  <c r="Y1524" i="149"/>
  <c r="AA1524" i="149"/>
  <c r="AB1524" i="149"/>
  <c r="AC1524" i="149"/>
  <c r="AD1524" i="149"/>
  <c r="R1525" i="149"/>
  <c r="S1525" i="149"/>
  <c r="T1525" i="149"/>
  <c r="U1525" i="149"/>
  <c r="X1525" i="149"/>
  <c r="W1525" i="149" s="1"/>
  <c r="Y1525" i="149"/>
  <c r="AA1525" i="149"/>
  <c r="AB1525" i="149"/>
  <c r="AC1525" i="149"/>
  <c r="AD1525" i="149"/>
  <c r="R1526" i="149"/>
  <c r="S1526" i="149"/>
  <c r="T1526" i="149"/>
  <c r="U1526" i="149"/>
  <c r="V1526" i="149"/>
  <c r="W1526" i="149"/>
  <c r="X1526" i="149"/>
  <c r="Y1526" i="149"/>
  <c r="AA1526" i="149"/>
  <c r="AB1526" i="149"/>
  <c r="AC1526" i="149"/>
  <c r="AD1526" i="149"/>
  <c r="R1527" i="149"/>
  <c r="S1527" i="149"/>
  <c r="T1527" i="149"/>
  <c r="U1527" i="149"/>
  <c r="X1527" i="149"/>
  <c r="Y1527" i="149"/>
  <c r="AA1527" i="149"/>
  <c r="AB1527" i="149"/>
  <c r="AC1527" i="149"/>
  <c r="AD1527" i="149"/>
  <c r="R1528" i="149"/>
  <c r="S1528" i="149"/>
  <c r="T1528" i="149"/>
  <c r="U1528" i="149"/>
  <c r="W1528" i="149"/>
  <c r="X1528" i="149"/>
  <c r="V1528" i="149" s="1"/>
  <c r="Y1528" i="149"/>
  <c r="AA1528" i="149"/>
  <c r="AB1528" i="149"/>
  <c r="AC1528" i="149"/>
  <c r="AD1528" i="149"/>
  <c r="R1529" i="149"/>
  <c r="S1529" i="149"/>
  <c r="T1529" i="149"/>
  <c r="U1529" i="149"/>
  <c r="X1529" i="149"/>
  <c r="V1529" i="149" s="1"/>
  <c r="Y1529" i="149"/>
  <c r="AA1529" i="149"/>
  <c r="AB1529" i="149"/>
  <c r="AC1529" i="149"/>
  <c r="AD1529" i="149"/>
  <c r="R1530" i="149"/>
  <c r="S1530" i="149"/>
  <c r="T1530" i="149"/>
  <c r="U1530" i="149"/>
  <c r="X1530" i="149"/>
  <c r="Y1530" i="149"/>
  <c r="AA1530" i="149"/>
  <c r="AB1530" i="149"/>
  <c r="AC1530" i="149"/>
  <c r="AD1530" i="149"/>
  <c r="R1531" i="149"/>
  <c r="S1531" i="149"/>
  <c r="T1531" i="149"/>
  <c r="U1531" i="149"/>
  <c r="X1531" i="149"/>
  <c r="Y1531" i="149"/>
  <c r="AA1531" i="149"/>
  <c r="AB1531" i="149"/>
  <c r="AC1531" i="149"/>
  <c r="AD1531" i="149"/>
  <c r="R1532" i="149"/>
  <c r="S1532" i="149"/>
  <c r="T1532" i="149"/>
  <c r="U1532" i="149"/>
  <c r="X1532" i="149"/>
  <c r="Y1532" i="149"/>
  <c r="AA1532" i="149"/>
  <c r="AB1532" i="149"/>
  <c r="AC1532" i="149"/>
  <c r="AD1532" i="149"/>
  <c r="R1533" i="149"/>
  <c r="S1533" i="149"/>
  <c r="T1533" i="149"/>
  <c r="U1533" i="149"/>
  <c r="X1533" i="149"/>
  <c r="Y1533" i="149"/>
  <c r="AA1533" i="149"/>
  <c r="AB1533" i="149"/>
  <c r="AC1533" i="149"/>
  <c r="AD1533" i="149"/>
  <c r="R1534" i="149"/>
  <c r="S1534" i="149"/>
  <c r="T1534" i="149"/>
  <c r="U1534" i="149"/>
  <c r="W1534" i="149"/>
  <c r="X1534" i="149"/>
  <c r="V1534" i="149" s="1"/>
  <c r="Y1534" i="149"/>
  <c r="AA1534" i="149"/>
  <c r="AB1534" i="149"/>
  <c r="AC1534" i="149"/>
  <c r="AD1534" i="149"/>
  <c r="R1535" i="149"/>
  <c r="S1535" i="149"/>
  <c r="T1535" i="149"/>
  <c r="U1535" i="149"/>
  <c r="X1535" i="149"/>
  <c r="W1535" i="149" s="1"/>
  <c r="Y1535" i="149"/>
  <c r="AA1535" i="149"/>
  <c r="AB1535" i="149"/>
  <c r="AC1535" i="149"/>
  <c r="AD1535" i="149"/>
  <c r="R1536" i="149"/>
  <c r="S1536" i="149"/>
  <c r="T1536" i="149"/>
  <c r="U1536" i="149"/>
  <c r="X1536" i="149"/>
  <c r="V1536" i="149" s="1"/>
  <c r="Y1536" i="149"/>
  <c r="AA1536" i="149"/>
  <c r="AB1536" i="149"/>
  <c r="AC1536" i="149"/>
  <c r="AD1536" i="149"/>
  <c r="R1537" i="149"/>
  <c r="S1537" i="149"/>
  <c r="T1537" i="149"/>
  <c r="U1537" i="149"/>
  <c r="X1537" i="149"/>
  <c r="W1537" i="149" s="1"/>
  <c r="Y1537" i="149"/>
  <c r="AA1537" i="149"/>
  <c r="AB1537" i="149"/>
  <c r="AC1537" i="149"/>
  <c r="AD1537" i="149"/>
  <c r="R1538" i="149"/>
  <c r="S1538" i="149"/>
  <c r="T1538" i="149"/>
  <c r="U1538" i="149"/>
  <c r="V1538" i="149"/>
  <c r="W1538" i="149"/>
  <c r="X1538" i="149"/>
  <c r="Y1538" i="149"/>
  <c r="AA1538" i="149"/>
  <c r="AB1538" i="149"/>
  <c r="AC1538" i="149"/>
  <c r="AD1538" i="149"/>
  <c r="R1539" i="149"/>
  <c r="S1539" i="149"/>
  <c r="T1539" i="149"/>
  <c r="U1539" i="149"/>
  <c r="W1539" i="149"/>
  <c r="X1539" i="149"/>
  <c r="V1539" i="149" s="1"/>
  <c r="Y1539" i="149"/>
  <c r="AA1539" i="149"/>
  <c r="AB1539" i="149"/>
  <c r="AC1539" i="149"/>
  <c r="AD1539" i="149"/>
  <c r="R1540" i="149"/>
  <c r="S1540" i="149"/>
  <c r="T1540" i="149"/>
  <c r="U1540" i="149"/>
  <c r="X1540" i="149"/>
  <c r="Y1540" i="149"/>
  <c r="AA1540" i="149"/>
  <c r="AB1540" i="149"/>
  <c r="AC1540" i="149"/>
  <c r="AD1540" i="149"/>
  <c r="R1541" i="149"/>
  <c r="S1541" i="149"/>
  <c r="T1541" i="149"/>
  <c r="U1541" i="149"/>
  <c r="V1541" i="149"/>
  <c r="X1541" i="149"/>
  <c r="W1541" i="149" s="1"/>
  <c r="Y1541" i="149"/>
  <c r="AA1541" i="149"/>
  <c r="AB1541" i="149"/>
  <c r="AC1541" i="149"/>
  <c r="AD1541" i="149"/>
  <c r="R1542" i="149"/>
  <c r="S1542" i="149"/>
  <c r="T1542" i="149"/>
  <c r="U1542" i="149"/>
  <c r="V1542" i="149"/>
  <c r="X1542" i="149"/>
  <c r="W1542" i="149" s="1"/>
  <c r="Y1542" i="149"/>
  <c r="AA1542" i="149"/>
  <c r="AB1542" i="149"/>
  <c r="AC1542" i="149"/>
  <c r="AD1542" i="149"/>
  <c r="R1543" i="149"/>
  <c r="S1543" i="149"/>
  <c r="T1543" i="149"/>
  <c r="U1543" i="149"/>
  <c r="X1543" i="149"/>
  <c r="W1543" i="149" s="1"/>
  <c r="Y1543" i="149"/>
  <c r="AA1543" i="149"/>
  <c r="AB1543" i="149"/>
  <c r="AC1543" i="149"/>
  <c r="AD1543" i="149"/>
  <c r="R1544" i="149"/>
  <c r="S1544" i="149"/>
  <c r="T1544" i="149"/>
  <c r="U1544" i="149"/>
  <c r="X1544" i="149"/>
  <c r="Y1544" i="149"/>
  <c r="AA1544" i="149"/>
  <c r="AB1544" i="149"/>
  <c r="AC1544" i="149"/>
  <c r="AD1544" i="149"/>
  <c r="R1545" i="149"/>
  <c r="S1545" i="149"/>
  <c r="T1545" i="149"/>
  <c r="U1545" i="149"/>
  <c r="X1545" i="149"/>
  <c r="Y1545" i="149"/>
  <c r="AA1545" i="149"/>
  <c r="AB1545" i="149"/>
  <c r="AC1545" i="149"/>
  <c r="AD1545" i="149"/>
  <c r="R1546" i="149"/>
  <c r="S1546" i="149"/>
  <c r="T1546" i="149"/>
  <c r="U1546" i="149"/>
  <c r="V1546" i="149"/>
  <c r="W1546" i="149"/>
  <c r="X1546" i="149"/>
  <c r="Y1546" i="149"/>
  <c r="AA1546" i="149"/>
  <c r="AB1546" i="149"/>
  <c r="AC1546" i="149"/>
  <c r="AD1546" i="149"/>
  <c r="R1547" i="149"/>
  <c r="S1547" i="149"/>
  <c r="T1547" i="149"/>
  <c r="U1547" i="149"/>
  <c r="X1547" i="149"/>
  <c r="V1547" i="149" s="1"/>
  <c r="Y1547" i="149"/>
  <c r="AA1547" i="149"/>
  <c r="AB1547" i="149"/>
  <c r="AC1547" i="149"/>
  <c r="AD1547" i="149"/>
  <c r="R1548" i="149"/>
  <c r="S1548" i="149"/>
  <c r="T1548" i="149"/>
  <c r="U1548" i="149"/>
  <c r="X1548" i="149"/>
  <c r="Y1548" i="149"/>
  <c r="AA1548" i="149"/>
  <c r="AB1548" i="149"/>
  <c r="AC1548" i="149"/>
  <c r="AD1548" i="149"/>
  <c r="R1549" i="149"/>
  <c r="S1549" i="149"/>
  <c r="T1549" i="149"/>
  <c r="U1549" i="149"/>
  <c r="V1549" i="149"/>
  <c r="X1549" i="149"/>
  <c r="W1549" i="149" s="1"/>
  <c r="Y1549" i="149"/>
  <c r="AA1549" i="149"/>
  <c r="AB1549" i="149"/>
  <c r="AC1549" i="149"/>
  <c r="AD1549" i="149"/>
  <c r="R1550" i="149"/>
  <c r="S1550" i="149"/>
  <c r="T1550" i="149"/>
  <c r="U1550" i="149"/>
  <c r="V1550" i="149"/>
  <c r="W1550" i="149"/>
  <c r="X1550" i="149"/>
  <c r="Y1550" i="149"/>
  <c r="AA1550" i="149"/>
  <c r="AB1550" i="149"/>
  <c r="AC1550" i="149"/>
  <c r="AD1550" i="149"/>
  <c r="R1551" i="149"/>
  <c r="S1551" i="149"/>
  <c r="T1551" i="149"/>
  <c r="U1551" i="149"/>
  <c r="V1551" i="149"/>
  <c r="X1551" i="149"/>
  <c r="W1551" i="149" s="1"/>
  <c r="Y1551" i="149"/>
  <c r="AA1551" i="149"/>
  <c r="AB1551" i="149"/>
  <c r="AC1551" i="149"/>
  <c r="AD1551" i="149"/>
  <c r="R1552" i="149"/>
  <c r="S1552" i="149"/>
  <c r="T1552" i="149"/>
  <c r="U1552" i="149"/>
  <c r="X1552" i="149"/>
  <c r="Y1552" i="149"/>
  <c r="AA1552" i="149"/>
  <c r="AB1552" i="149"/>
  <c r="AC1552" i="149"/>
  <c r="AD1552" i="149"/>
  <c r="R1553" i="149"/>
  <c r="S1553" i="149"/>
  <c r="T1553" i="149"/>
  <c r="U1553" i="149"/>
  <c r="X1553" i="149"/>
  <c r="W1553" i="149" s="1"/>
  <c r="Y1553" i="149"/>
  <c r="AA1553" i="149"/>
  <c r="AB1553" i="149"/>
  <c r="AC1553" i="149"/>
  <c r="AD1553" i="149"/>
  <c r="R1554" i="149"/>
  <c r="S1554" i="149"/>
  <c r="T1554" i="149"/>
  <c r="U1554" i="149"/>
  <c r="V1554" i="149"/>
  <c r="W1554" i="149"/>
  <c r="X1554" i="149"/>
  <c r="Y1554" i="149"/>
  <c r="AA1554" i="149"/>
  <c r="AB1554" i="149"/>
  <c r="AC1554" i="149"/>
  <c r="AD1554" i="149"/>
  <c r="R1555" i="149"/>
  <c r="S1555" i="149"/>
  <c r="T1555" i="149"/>
  <c r="U1555" i="149"/>
  <c r="X1555" i="149"/>
  <c r="V1555" i="149" s="1"/>
  <c r="Y1555" i="149"/>
  <c r="AA1555" i="149"/>
  <c r="AB1555" i="149"/>
  <c r="AC1555" i="149"/>
  <c r="AD1555" i="149"/>
  <c r="R1556" i="149"/>
  <c r="S1556" i="149"/>
  <c r="T1556" i="149"/>
  <c r="U1556" i="149"/>
  <c r="X1556" i="149"/>
  <c r="Y1556" i="149"/>
  <c r="AA1556" i="149"/>
  <c r="AB1556" i="149"/>
  <c r="AC1556" i="149"/>
  <c r="AD1556" i="149"/>
  <c r="R1557" i="149"/>
  <c r="S1557" i="149"/>
  <c r="T1557" i="149"/>
  <c r="U1557" i="149"/>
  <c r="V1557" i="149"/>
  <c r="X1557" i="149"/>
  <c r="W1557" i="149" s="1"/>
  <c r="Y1557" i="149"/>
  <c r="AA1557" i="149"/>
  <c r="AB1557" i="149"/>
  <c r="AC1557" i="149"/>
  <c r="AD1557" i="149"/>
  <c r="R1558" i="149"/>
  <c r="S1558" i="149"/>
  <c r="T1558" i="149"/>
  <c r="U1558" i="149"/>
  <c r="V1558" i="149"/>
  <c r="W1558" i="149"/>
  <c r="X1558" i="149"/>
  <c r="Y1558" i="149"/>
  <c r="AA1558" i="149"/>
  <c r="AB1558" i="149"/>
  <c r="AC1558" i="149"/>
  <c r="AD1558" i="149"/>
  <c r="R1559" i="149"/>
  <c r="S1559" i="149"/>
  <c r="T1559" i="149"/>
  <c r="U1559" i="149"/>
  <c r="X1559" i="149"/>
  <c r="W1559" i="149" s="1"/>
  <c r="Y1559" i="149"/>
  <c r="AA1559" i="149"/>
  <c r="AB1559" i="149"/>
  <c r="AC1559" i="149"/>
  <c r="AD1559" i="149"/>
  <c r="R1560" i="149"/>
  <c r="S1560" i="149"/>
  <c r="T1560" i="149"/>
  <c r="U1560" i="149"/>
  <c r="W1560" i="149"/>
  <c r="X1560" i="149"/>
  <c r="V1560" i="149" s="1"/>
  <c r="Y1560" i="149"/>
  <c r="AA1560" i="149"/>
  <c r="AB1560" i="149"/>
  <c r="AC1560" i="149"/>
  <c r="AD1560" i="149"/>
  <c r="R1561" i="149"/>
  <c r="S1561" i="149"/>
  <c r="T1561" i="149"/>
  <c r="U1561" i="149"/>
  <c r="X1561" i="149"/>
  <c r="W1561" i="149" s="1"/>
  <c r="Y1561" i="149"/>
  <c r="AA1561" i="149"/>
  <c r="AB1561" i="149"/>
  <c r="AC1561" i="149"/>
  <c r="AD1561" i="149"/>
  <c r="R1562" i="149"/>
  <c r="S1562" i="149"/>
  <c r="T1562" i="149"/>
  <c r="U1562" i="149"/>
  <c r="V1562" i="149"/>
  <c r="W1562" i="149"/>
  <c r="X1562" i="149"/>
  <c r="Y1562" i="149"/>
  <c r="AA1562" i="149"/>
  <c r="AB1562" i="149"/>
  <c r="AC1562" i="149"/>
  <c r="AD1562" i="149"/>
  <c r="R1563" i="149"/>
  <c r="S1563" i="149"/>
  <c r="T1563" i="149"/>
  <c r="U1563" i="149"/>
  <c r="X1563" i="149"/>
  <c r="V1563" i="149" s="1"/>
  <c r="Y1563" i="149"/>
  <c r="AA1563" i="149"/>
  <c r="AB1563" i="149"/>
  <c r="AC1563" i="149"/>
  <c r="AD1563" i="149"/>
  <c r="R1564" i="149"/>
  <c r="S1564" i="149"/>
  <c r="T1564" i="149"/>
  <c r="U1564" i="149"/>
  <c r="W1564" i="149"/>
  <c r="X1564" i="149"/>
  <c r="V1564" i="149" s="1"/>
  <c r="Y1564" i="149"/>
  <c r="AA1564" i="149"/>
  <c r="AB1564" i="149"/>
  <c r="AC1564" i="149"/>
  <c r="AD1564" i="149"/>
  <c r="R1565" i="149"/>
  <c r="S1565" i="149"/>
  <c r="T1565" i="149"/>
  <c r="U1565" i="149"/>
  <c r="V1565" i="149"/>
  <c r="X1565" i="149"/>
  <c r="W1565" i="149" s="1"/>
  <c r="Y1565" i="149"/>
  <c r="AA1565" i="149"/>
  <c r="AB1565" i="149"/>
  <c r="AC1565" i="149"/>
  <c r="AD1565" i="149"/>
  <c r="R1566" i="149"/>
  <c r="S1566" i="149"/>
  <c r="T1566" i="149"/>
  <c r="U1566" i="149"/>
  <c r="W1566" i="149"/>
  <c r="X1566" i="149"/>
  <c r="V1566" i="149" s="1"/>
  <c r="Y1566" i="149"/>
  <c r="AA1566" i="149"/>
  <c r="AB1566" i="149"/>
  <c r="AC1566" i="149"/>
  <c r="AD1566" i="149"/>
  <c r="R1567" i="149"/>
  <c r="S1567" i="149"/>
  <c r="T1567" i="149"/>
  <c r="U1567" i="149"/>
  <c r="X1567" i="149"/>
  <c r="V1567" i="149" s="1"/>
  <c r="Y1567" i="149"/>
  <c r="AA1567" i="149"/>
  <c r="AB1567" i="149"/>
  <c r="AC1567" i="149"/>
  <c r="AD1567" i="149"/>
  <c r="R1568" i="149"/>
  <c r="S1568" i="149"/>
  <c r="T1568" i="149"/>
  <c r="U1568" i="149"/>
  <c r="W1568" i="149"/>
  <c r="X1568" i="149"/>
  <c r="V1568" i="149" s="1"/>
  <c r="Y1568" i="149"/>
  <c r="AA1568" i="149"/>
  <c r="AB1568" i="149"/>
  <c r="AC1568" i="149"/>
  <c r="AD1568" i="149"/>
  <c r="R1569" i="149"/>
  <c r="S1569" i="149"/>
  <c r="T1569" i="149"/>
  <c r="U1569" i="149"/>
  <c r="V1569" i="149"/>
  <c r="X1569" i="149"/>
  <c r="W1569" i="149" s="1"/>
  <c r="Y1569" i="149"/>
  <c r="AA1569" i="149"/>
  <c r="AB1569" i="149"/>
  <c r="AC1569" i="149"/>
  <c r="AD1569" i="149"/>
  <c r="R1570" i="149"/>
  <c r="S1570" i="149"/>
  <c r="T1570" i="149"/>
  <c r="U1570" i="149"/>
  <c r="V1570" i="149"/>
  <c r="W1570" i="149"/>
  <c r="X1570" i="149"/>
  <c r="Y1570" i="149"/>
  <c r="AA1570" i="149"/>
  <c r="AB1570" i="149"/>
  <c r="AC1570" i="149"/>
  <c r="AD1570" i="149"/>
  <c r="R1571" i="149"/>
  <c r="S1571" i="149"/>
  <c r="T1571" i="149"/>
  <c r="U1571" i="149"/>
  <c r="X1571" i="149"/>
  <c r="V1571" i="149" s="1"/>
  <c r="Y1571" i="149"/>
  <c r="AA1571" i="149"/>
  <c r="AB1571" i="149"/>
  <c r="AC1571" i="149"/>
  <c r="AD1571" i="149"/>
  <c r="R1572" i="149"/>
  <c r="S1572" i="149"/>
  <c r="T1572" i="149"/>
  <c r="U1572" i="149"/>
  <c r="W1572" i="149"/>
  <c r="X1572" i="149"/>
  <c r="V1572" i="149" s="1"/>
  <c r="Y1572" i="149"/>
  <c r="AA1572" i="149"/>
  <c r="AB1572" i="149"/>
  <c r="AC1572" i="149"/>
  <c r="AD1572" i="149"/>
  <c r="R1573" i="149"/>
  <c r="S1573" i="149"/>
  <c r="T1573" i="149"/>
  <c r="U1573" i="149"/>
  <c r="V1573" i="149"/>
  <c r="X1573" i="149"/>
  <c r="W1573" i="149" s="1"/>
  <c r="Y1573" i="149"/>
  <c r="AA1573" i="149"/>
  <c r="AB1573" i="149"/>
  <c r="AC1573" i="149"/>
  <c r="AD1573" i="149"/>
  <c r="R1574" i="149"/>
  <c r="S1574" i="149"/>
  <c r="T1574" i="149"/>
  <c r="U1574" i="149"/>
  <c r="X1574" i="149"/>
  <c r="V1574" i="149" s="1"/>
  <c r="Y1574" i="149"/>
  <c r="AA1574" i="149"/>
  <c r="AB1574" i="149"/>
  <c r="AC1574" i="149"/>
  <c r="AD1574" i="149"/>
  <c r="R1575" i="149"/>
  <c r="S1575" i="149"/>
  <c r="T1575" i="149"/>
  <c r="U1575" i="149"/>
  <c r="X1575" i="149"/>
  <c r="V1575" i="149" s="1"/>
  <c r="Y1575" i="149"/>
  <c r="AA1575" i="149"/>
  <c r="AB1575" i="149"/>
  <c r="AC1575" i="149"/>
  <c r="AD1575" i="149"/>
  <c r="R1576" i="149"/>
  <c r="S1576" i="149"/>
  <c r="T1576" i="149"/>
  <c r="U1576" i="149"/>
  <c r="W1576" i="149"/>
  <c r="X1576" i="149"/>
  <c r="V1576" i="149" s="1"/>
  <c r="Y1576" i="149"/>
  <c r="AA1576" i="149"/>
  <c r="AB1576" i="149"/>
  <c r="AC1576" i="149"/>
  <c r="AD1576" i="149"/>
  <c r="R1577" i="149"/>
  <c r="S1577" i="149"/>
  <c r="T1577" i="149"/>
  <c r="U1577" i="149"/>
  <c r="X1577" i="149"/>
  <c r="W1577" i="149" s="1"/>
  <c r="Y1577" i="149"/>
  <c r="AA1577" i="149"/>
  <c r="AB1577" i="149"/>
  <c r="AC1577" i="149"/>
  <c r="AD1577" i="149"/>
  <c r="R1578" i="149"/>
  <c r="S1578" i="149"/>
  <c r="T1578" i="149"/>
  <c r="U1578" i="149"/>
  <c r="V1578" i="149"/>
  <c r="W1578" i="149"/>
  <c r="X1578" i="149"/>
  <c r="Y1578" i="149"/>
  <c r="AA1578" i="149"/>
  <c r="AB1578" i="149"/>
  <c r="AC1578" i="149"/>
  <c r="AD1578" i="149"/>
  <c r="R1579" i="149"/>
  <c r="S1579" i="149"/>
  <c r="T1579" i="149"/>
  <c r="U1579" i="149"/>
  <c r="X1579" i="149"/>
  <c r="V1579" i="149" s="1"/>
  <c r="Y1579" i="149"/>
  <c r="AA1579" i="149"/>
  <c r="AB1579" i="149"/>
  <c r="AC1579" i="149"/>
  <c r="AD1579" i="149"/>
  <c r="R1580" i="149"/>
  <c r="S1580" i="149"/>
  <c r="T1580" i="149"/>
  <c r="U1580" i="149"/>
  <c r="W1580" i="149"/>
  <c r="X1580" i="149"/>
  <c r="V1580" i="149" s="1"/>
  <c r="Y1580" i="149"/>
  <c r="AA1580" i="149"/>
  <c r="AB1580" i="149"/>
  <c r="AC1580" i="149"/>
  <c r="AD1580" i="149"/>
  <c r="R1581" i="149"/>
  <c r="S1581" i="149"/>
  <c r="T1581" i="149"/>
  <c r="U1581" i="149"/>
  <c r="V1581" i="149"/>
  <c r="X1581" i="149"/>
  <c r="W1581" i="149" s="1"/>
  <c r="Y1581" i="149"/>
  <c r="AA1581" i="149"/>
  <c r="AB1581" i="149"/>
  <c r="AC1581" i="149"/>
  <c r="AD1581" i="149"/>
  <c r="R1582" i="149"/>
  <c r="S1582" i="149"/>
  <c r="T1582" i="149"/>
  <c r="U1582" i="149"/>
  <c r="W1582" i="149"/>
  <c r="X1582" i="149"/>
  <c r="V1582" i="149" s="1"/>
  <c r="Y1582" i="149"/>
  <c r="AA1582" i="149"/>
  <c r="AB1582" i="149"/>
  <c r="AC1582" i="149"/>
  <c r="AD1582" i="149"/>
  <c r="R1583" i="149"/>
  <c r="S1583" i="149"/>
  <c r="T1583" i="149"/>
  <c r="U1583" i="149"/>
  <c r="X1583" i="149"/>
  <c r="V1583" i="149" s="1"/>
  <c r="Y1583" i="149"/>
  <c r="AA1583" i="149"/>
  <c r="AB1583" i="149"/>
  <c r="AC1583" i="149"/>
  <c r="AD1583" i="149"/>
  <c r="R1584" i="149"/>
  <c r="S1584" i="149"/>
  <c r="T1584" i="149"/>
  <c r="U1584" i="149"/>
  <c r="W1584" i="149"/>
  <c r="X1584" i="149"/>
  <c r="V1584" i="149" s="1"/>
  <c r="Y1584" i="149"/>
  <c r="AA1584" i="149"/>
  <c r="AB1584" i="149"/>
  <c r="AC1584" i="149"/>
  <c r="AD1584" i="149"/>
  <c r="R1585" i="149"/>
  <c r="S1585" i="149"/>
  <c r="T1585" i="149"/>
  <c r="U1585" i="149"/>
  <c r="V1585" i="149"/>
  <c r="X1585" i="149"/>
  <c r="W1585" i="149" s="1"/>
  <c r="Y1585" i="149"/>
  <c r="AA1585" i="149"/>
  <c r="AB1585" i="149"/>
  <c r="AC1585" i="149"/>
  <c r="AD1585" i="149"/>
  <c r="R1586" i="149"/>
  <c r="S1586" i="149"/>
  <c r="T1586" i="149"/>
  <c r="U1586" i="149"/>
  <c r="V1586" i="149"/>
  <c r="W1586" i="149"/>
  <c r="X1586" i="149"/>
  <c r="Y1586" i="149"/>
  <c r="AA1586" i="149"/>
  <c r="AB1586" i="149"/>
  <c r="AC1586" i="149"/>
  <c r="AD1586" i="149"/>
  <c r="R1587" i="149"/>
  <c r="S1587" i="149"/>
  <c r="T1587" i="149"/>
  <c r="U1587" i="149"/>
  <c r="X1587" i="149"/>
  <c r="V1587" i="149" s="1"/>
  <c r="Y1587" i="149"/>
  <c r="AA1587" i="149"/>
  <c r="AB1587" i="149"/>
  <c r="AC1587" i="149"/>
  <c r="AD1587" i="149"/>
  <c r="R1588" i="149"/>
  <c r="S1588" i="149"/>
  <c r="T1588" i="149"/>
  <c r="U1588" i="149"/>
  <c r="V1588" i="149"/>
  <c r="X1588" i="149"/>
  <c r="W1588" i="149" s="1"/>
  <c r="Y1588" i="149"/>
  <c r="AA1588" i="149"/>
  <c r="AB1588" i="149"/>
  <c r="AC1588" i="149"/>
  <c r="AD1588" i="149"/>
  <c r="R1589" i="149"/>
  <c r="S1589" i="149"/>
  <c r="T1589" i="149"/>
  <c r="U1589" i="149"/>
  <c r="V1589" i="149"/>
  <c r="W1589" i="149"/>
  <c r="X1589" i="149"/>
  <c r="Y1589" i="149"/>
  <c r="AA1589" i="149"/>
  <c r="AB1589" i="149"/>
  <c r="AC1589" i="149"/>
  <c r="AD1589" i="149"/>
  <c r="R1590" i="149"/>
  <c r="S1590" i="149"/>
  <c r="T1590" i="149"/>
  <c r="U1590" i="149"/>
  <c r="W1590" i="149"/>
  <c r="X1590" i="149"/>
  <c r="V1590" i="149" s="1"/>
  <c r="Y1590" i="149"/>
  <c r="AA1590" i="149"/>
  <c r="AB1590" i="149"/>
  <c r="AC1590" i="149"/>
  <c r="AD1590" i="149"/>
  <c r="R1591" i="149"/>
  <c r="S1591" i="149"/>
  <c r="T1591" i="149"/>
  <c r="U1591" i="149"/>
  <c r="X1591" i="149"/>
  <c r="W1591" i="149" s="1"/>
  <c r="Y1591" i="149"/>
  <c r="AA1591" i="149"/>
  <c r="AB1591" i="149"/>
  <c r="AC1591" i="149"/>
  <c r="AD1591" i="149"/>
  <c r="R1592" i="149"/>
  <c r="S1592" i="149"/>
  <c r="T1592" i="149"/>
  <c r="U1592" i="149"/>
  <c r="W1592" i="149"/>
  <c r="X1592" i="149"/>
  <c r="V1592" i="149" s="1"/>
  <c r="Y1592" i="149"/>
  <c r="AA1592" i="149"/>
  <c r="AB1592" i="149"/>
  <c r="AC1592" i="149"/>
  <c r="AD1592" i="149"/>
  <c r="R1593" i="149"/>
  <c r="S1593" i="149"/>
  <c r="T1593" i="149"/>
  <c r="U1593" i="149"/>
  <c r="X1593" i="149"/>
  <c r="V1593" i="149" s="1"/>
  <c r="Y1593" i="149"/>
  <c r="AA1593" i="149"/>
  <c r="AB1593" i="149"/>
  <c r="AC1593" i="149"/>
  <c r="AD1593" i="149"/>
  <c r="R1594" i="149"/>
  <c r="S1594" i="149"/>
  <c r="T1594" i="149"/>
  <c r="U1594" i="149"/>
  <c r="X1594" i="149"/>
  <c r="V1594" i="149" s="1"/>
  <c r="Y1594" i="149"/>
  <c r="AA1594" i="149"/>
  <c r="AB1594" i="149"/>
  <c r="AC1594" i="149"/>
  <c r="AD1594" i="149"/>
  <c r="R1595" i="149"/>
  <c r="S1595" i="149"/>
  <c r="T1595" i="149"/>
  <c r="U1595" i="149"/>
  <c r="X1595" i="149"/>
  <c r="V1595" i="149" s="1"/>
  <c r="Y1595" i="149"/>
  <c r="AA1595" i="149"/>
  <c r="AB1595" i="149"/>
  <c r="AC1595" i="149"/>
  <c r="AD1595" i="149"/>
  <c r="R1596" i="149"/>
  <c r="S1596" i="149"/>
  <c r="T1596" i="149"/>
  <c r="U1596" i="149"/>
  <c r="V1596" i="149"/>
  <c r="X1596" i="149"/>
  <c r="W1596" i="149" s="1"/>
  <c r="Y1596" i="149"/>
  <c r="AA1596" i="149"/>
  <c r="AB1596" i="149"/>
  <c r="AC1596" i="149"/>
  <c r="AD1596" i="149"/>
  <c r="R1597" i="149"/>
  <c r="S1597" i="149"/>
  <c r="T1597" i="149"/>
  <c r="U1597" i="149"/>
  <c r="V1597" i="149"/>
  <c r="W1597" i="149"/>
  <c r="X1597" i="149"/>
  <c r="Y1597" i="149"/>
  <c r="AA1597" i="149"/>
  <c r="AB1597" i="149"/>
  <c r="AC1597" i="149"/>
  <c r="AD1597" i="149"/>
  <c r="R1598" i="149"/>
  <c r="S1598" i="149"/>
  <c r="T1598" i="149"/>
  <c r="U1598" i="149"/>
  <c r="X1598" i="149"/>
  <c r="Y1598" i="149"/>
  <c r="AA1598" i="149"/>
  <c r="AB1598" i="149"/>
  <c r="AC1598" i="149"/>
  <c r="AD1598" i="149"/>
  <c r="R1599" i="149"/>
  <c r="S1599" i="149"/>
  <c r="T1599" i="149"/>
  <c r="U1599" i="149"/>
  <c r="X1599" i="149"/>
  <c r="Y1599" i="149"/>
  <c r="AA1599" i="149"/>
  <c r="AB1599" i="149"/>
  <c r="AC1599" i="149"/>
  <c r="AD1599" i="149"/>
  <c r="R1600" i="149"/>
  <c r="S1600" i="149"/>
  <c r="T1600" i="149"/>
  <c r="U1600" i="149"/>
  <c r="V1600" i="149"/>
  <c r="W1600" i="149"/>
  <c r="X1600" i="149"/>
  <c r="Y1600" i="149"/>
  <c r="AA1600" i="149"/>
  <c r="AB1600" i="149"/>
  <c r="AC1600" i="149"/>
  <c r="AD1600" i="149"/>
  <c r="R1601" i="149"/>
  <c r="S1601" i="149"/>
  <c r="T1601" i="149"/>
  <c r="U1601" i="149"/>
  <c r="X1601" i="149"/>
  <c r="V1601" i="149" s="1"/>
  <c r="Y1601" i="149"/>
  <c r="AA1601" i="149"/>
  <c r="AB1601" i="149"/>
  <c r="AC1601" i="149"/>
  <c r="AD1601" i="149"/>
  <c r="R1602" i="149"/>
  <c r="S1602" i="149"/>
  <c r="T1602" i="149"/>
  <c r="U1602" i="149"/>
  <c r="X1602" i="149"/>
  <c r="V1602" i="149" s="1"/>
  <c r="Y1602" i="149"/>
  <c r="AA1602" i="149"/>
  <c r="AB1602" i="149"/>
  <c r="AC1602" i="149"/>
  <c r="AD1602" i="149"/>
  <c r="R1603" i="149"/>
  <c r="S1603" i="149"/>
  <c r="T1603" i="149"/>
  <c r="U1603" i="149"/>
  <c r="X1603" i="149"/>
  <c r="V1603" i="149" s="1"/>
  <c r="Y1603" i="149"/>
  <c r="AA1603" i="149"/>
  <c r="AB1603" i="149"/>
  <c r="AC1603" i="149"/>
  <c r="AD1603" i="149"/>
  <c r="R1604" i="149"/>
  <c r="S1604" i="149"/>
  <c r="T1604" i="149"/>
  <c r="U1604" i="149"/>
  <c r="V1604" i="149"/>
  <c r="W1604" i="149"/>
  <c r="X1604" i="149"/>
  <c r="Y1604" i="149"/>
  <c r="AA1604" i="149"/>
  <c r="AB1604" i="149"/>
  <c r="AC1604" i="149"/>
  <c r="AD1604" i="149"/>
  <c r="R1605" i="149"/>
  <c r="S1605" i="149"/>
  <c r="T1605" i="149"/>
  <c r="U1605" i="149"/>
  <c r="V1605" i="149"/>
  <c r="W1605" i="149"/>
  <c r="X1605" i="149"/>
  <c r="Y1605" i="149"/>
  <c r="AA1605" i="149"/>
  <c r="AB1605" i="149"/>
  <c r="AC1605" i="149"/>
  <c r="AD1605" i="149"/>
  <c r="R1606" i="149"/>
  <c r="S1606" i="149"/>
  <c r="T1606" i="149"/>
  <c r="U1606" i="149"/>
  <c r="W1606" i="149"/>
  <c r="X1606" i="149"/>
  <c r="V1606" i="149" s="1"/>
  <c r="Y1606" i="149"/>
  <c r="AA1606" i="149"/>
  <c r="AB1606" i="149"/>
  <c r="AC1606" i="149"/>
  <c r="AD1606" i="149"/>
  <c r="R1607" i="149"/>
  <c r="S1607" i="149"/>
  <c r="T1607" i="149"/>
  <c r="U1607" i="149"/>
  <c r="X1607" i="149"/>
  <c r="W1607" i="149" s="1"/>
  <c r="Y1607" i="149"/>
  <c r="AA1607" i="149"/>
  <c r="AB1607" i="149"/>
  <c r="AC1607" i="149"/>
  <c r="AD1607" i="149"/>
  <c r="R1608" i="149"/>
  <c r="S1608" i="149"/>
  <c r="T1608" i="149"/>
  <c r="U1608" i="149"/>
  <c r="X1608" i="149"/>
  <c r="Y1608" i="149"/>
  <c r="AA1608" i="149"/>
  <c r="AB1608" i="149"/>
  <c r="AC1608" i="149"/>
  <c r="AD1608" i="149"/>
  <c r="R1609" i="149"/>
  <c r="S1609" i="149"/>
  <c r="T1609" i="149"/>
  <c r="U1609" i="149"/>
  <c r="X1609" i="149"/>
  <c r="V1609" i="149" s="1"/>
  <c r="Y1609" i="149"/>
  <c r="AA1609" i="149"/>
  <c r="AB1609" i="149"/>
  <c r="AC1609" i="149"/>
  <c r="AD1609" i="149"/>
  <c r="R1610" i="149"/>
  <c r="S1610" i="149"/>
  <c r="T1610" i="149"/>
  <c r="U1610" i="149"/>
  <c r="W1610" i="149"/>
  <c r="X1610" i="149"/>
  <c r="V1610" i="149" s="1"/>
  <c r="Y1610" i="149"/>
  <c r="AA1610" i="149"/>
  <c r="AB1610" i="149"/>
  <c r="AC1610" i="149"/>
  <c r="AD1610" i="149"/>
  <c r="R1611" i="149"/>
  <c r="S1611" i="149"/>
  <c r="T1611" i="149"/>
  <c r="U1611" i="149"/>
  <c r="X1611" i="149"/>
  <c r="V1611" i="149" s="1"/>
  <c r="Y1611" i="149"/>
  <c r="AA1611" i="149"/>
  <c r="AB1611" i="149"/>
  <c r="AC1611" i="149"/>
  <c r="AD1611" i="149"/>
  <c r="R1612" i="149"/>
  <c r="S1612" i="149"/>
  <c r="T1612" i="149"/>
  <c r="U1612" i="149"/>
  <c r="V1612" i="149"/>
  <c r="X1612" i="149"/>
  <c r="W1612" i="149" s="1"/>
  <c r="Y1612" i="149"/>
  <c r="AA1612" i="149"/>
  <c r="AB1612" i="149"/>
  <c r="AC1612" i="149"/>
  <c r="AD1612" i="149"/>
  <c r="R1613" i="149"/>
  <c r="S1613" i="149"/>
  <c r="T1613" i="149"/>
  <c r="U1613" i="149"/>
  <c r="V1613" i="149"/>
  <c r="W1613" i="149"/>
  <c r="X1613" i="149"/>
  <c r="Y1613" i="149"/>
  <c r="AA1613" i="149"/>
  <c r="AB1613" i="149"/>
  <c r="AC1613" i="149"/>
  <c r="AD1613" i="149"/>
  <c r="R1614" i="149"/>
  <c r="S1614" i="149"/>
  <c r="T1614" i="149"/>
  <c r="U1614" i="149"/>
  <c r="X1614" i="149"/>
  <c r="V1614" i="149" s="1"/>
  <c r="Y1614" i="149"/>
  <c r="AA1614" i="149"/>
  <c r="AB1614" i="149"/>
  <c r="AC1614" i="149"/>
  <c r="AD1614" i="149"/>
  <c r="R1615" i="149"/>
  <c r="S1615" i="149"/>
  <c r="T1615" i="149"/>
  <c r="U1615" i="149"/>
  <c r="X1615" i="149"/>
  <c r="W1615" i="149" s="1"/>
  <c r="Y1615" i="149"/>
  <c r="AA1615" i="149"/>
  <c r="AB1615" i="149"/>
  <c r="AC1615" i="149"/>
  <c r="AD1615" i="149"/>
  <c r="R1616" i="149"/>
  <c r="S1616" i="149"/>
  <c r="T1616" i="149"/>
  <c r="U1616" i="149"/>
  <c r="X1616" i="149"/>
  <c r="Y1616" i="149"/>
  <c r="AA1616" i="149"/>
  <c r="AB1616" i="149"/>
  <c r="AC1616" i="149"/>
  <c r="AD1616" i="149"/>
  <c r="R1617" i="149"/>
  <c r="S1617" i="149"/>
  <c r="T1617" i="149"/>
  <c r="U1617" i="149"/>
  <c r="X1617" i="149"/>
  <c r="V1617" i="149" s="1"/>
  <c r="Y1617" i="149"/>
  <c r="AA1617" i="149"/>
  <c r="AB1617" i="149"/>
  <c r="AC1617" i="149"/>
  <c r="AD1617" i="149"/>
  <c r="R1618" i="149"/>
  <c r="S1618" i="149"/>
  <c r="T1618" i="149"/>
  <c r="U1618" i="149"/>
  <c r="W1618" i="149"/>
  <c r="X1618" i="149"/>
  <c r="V1618" i="149" s="1"/>
  <c r="Y1618" i="149"/>
  <c r="AA1618" i="149"/>
  <c r="AB1618" i="149"/>
  <c r="AC1618" i="149"/>
  <c r="AD1618" i="149"/>
  <c r="R1619" i="149"/>
  <c r="S1619" i="149"/>
  <c r="T1619" i="149"/>
  <c r="U1619" i="149"/>
  <c r="X1619" i="149"/>
  <c r="V1619" i="149" s="1"/>
  <c r="Y1619" i="149"/>
  <c r="AA1619" i="149"/>
  <c r="AB1619" i="149"/>
  <c r="AC1619" i="149"/>
  <c r="AD1619" i="149"/>
  <c r="R1620" i="149"/>
  <c r="S1620" i="149"/>
  <c r="T1620" i="149"/>
  <c r="U1620" i="149"/>
  <c r="V1620" i="149"/>
  <c r="X1620" i="149"/>
  <c r="W1620" i="149" s="1"/>
  <c r="Y1620" i="149"/>
  <c r="AA1620" i="149"/>
  <c r="AB1620" i="149"/>
  <c r="AC1620" i="149"/>
  <c r="AD1620" i="149"/>
  <c r="R1621" i="149"/>
  <c r="S1621" i="149"/>
  <c r="T1621" i="149"/>
  <c r="U1621" i="149"/>
  <c r="V1621" i="149"/>
  <c r="W1621" i="149"/>
  <c r="X1621" i="149"/>
  <c r="Y1621" i="149"/>
  <c r="AA1621" i="149"/>
  <c r="AB1621" i="149"/>
  <c r="AC1621" i="149"/>
  <c r="AD1621" i="149"/>
  <c r="R1622" i="149"/>
  <c r="S1622" i="149"/>
  <c r="T1622" i="149"/>
  <c r="U1622" i="149"/>
  <c r="W1622" i="149"/>
  <c r="X1622" i="149"/>
  <c r="V1622" i="149" s="1"/>
  <c r="Y1622" i="149"/>
  <c r="AA1622" i="149"/>
  <c r="AB1622" i="149"/>
  <c r="AC1622" i="149"/>
  <c r="AD1622" i="149"/>
  <c r="R1623" i="149"/>
  <c r="S1623" i="149"/>
  <c r="T1623" i="149"/>
  <c r="U1623" i="149"/>
  <c r="V1623" i="149"/>
  <c r="X1623" i="149"/>
  <c r="W1623" i="149" s="1"/>
  <c r="Y1623" i="149"/>
  <c r="AA1623" i="149"/>
  <c r="AB1623" i="149"/>
  <c r="AC1623" i="149"/>
  <c r="AD1623" i="149"/>
  <c r="R1624" i="149"/>
  <c r="S1624" i="149"/>
  <c r="T1624" i="149"/>
  <c r="U1624" i="149"/>
  <c r="X1624" i="149"/>
  <c r="Y1624" i="149"/>
  <c r="AA1624" i="149"/>
  <c r="AB1624" i="149"/>
  <c r="AC1624" i="149"/>
  <c r="AD1624" i="149"/>
  <c r="R1625" i="149"/>
  <c r="S1625" i="149"/>
  <c r="T1625" i="149"/>
  <c r="U1625" i="149"/>
  <c r="X1625" i="149"/>
  <c r="V1625" i="149" s="1"/>
  <c r="Y1625" i="149"/>
  <c r="AA1625" i="149"/>
  <c r="AB1625" i="149"/>
  <c r="AC1625" i="149"/>
  <c r="AD1625" i="149"/>
  <c r="R1626" i="149"/>
  <c r="S1626" i="149"/>
  <c r="T1626" i="149"/>
  <c r="U1626" i="149"/>
  <c r="X1626" i="149"/>
  <c r="V1626" i="149" s="1"/>
  <c r="Y1626" i="149"/>
  <c r="AA1626" i="149"/>
  <c r="AB1626" i="149"/>
  <c r="AC1626" i="149"/>
  <c r="AD1626" i="149"/>
  <c r="R1627" i="149"/>
  <c r="S1627" i="149"/>
  <c r="T1627" i="149"/>
  <c r="U1627" i="149"/>
  <c r="X1627" i="149"/>
  <c r="V1627" i="149" s="1"/>
  <c r="Y1627" i="149"/>
  <c r="AA1627" i="149"/>
  <c r="AB1627" i="149"/>
  <c r="AC1627" i="149"/>
  <c r="AD1627" i="149"/>
  <c r="R1628" i="149"/>
  <c r="S1628" i="149"/>
  <c r="T1628" i="149"/>
  <c r="U1628" i="149"/>
  <c r="V1628" i="149"/>
  <c r="X1628" i="149"/>
  <c r="W1628" i="149" s="1"/>
  <c r="Y1628" i="149"/>
  <c r="AA1628" i="149"/>
  <c r="AB1628" i="149"/>
  <c r="AC1628" i="149"/>
  <c r="AD1628" i="149"/>
  <c r="R1629" i="149"/>
  <c r="S1629" i="149"/>
  <c r="T1629" i="149"/>
  <c r="U1629" i="149"/>
  <c r="V1629" i="149"/>
  <c r="W1629" i="149"/>
  <c r="X1629" i="149"/>
  <c r="Y1629" i="149"/>
  <c r="AA1629" i="149"/>
  <c r="AB1629" i="149"/>
  <c r="AC1629" i="149"/>
  <c r="AD1629" i="149"/>
  <c r="R1630" i="149"/>
  <c r="S1630" i="149"/>
  <c r="T1630" i="149"/>
  <c r="U1630" i="149"/>
  <c r="W1630" i="149"/>
  <c r="X1630" i="149"/>
  <c r="V1630" i="149" s="1"/>
  <c r="Y1630" i="149"/>
  <c r="AA1630" i="149"/>
  <c r="AB1630" i="149"/>
  <c r="AC1630" i="149"/>
  <c r="AD1630" i="149"/>
  <c r="R1631" i="149"/>
  <c r="S1631" i="149"/>
  <c r="T1631" i="149"/>
  <c r="U1631" i="149"/>
  <c r="X1631" i="149"/>
  <c r="W1631" i="149" s="1"/>
  <c r="Y1631" i="149"/>
  <c r="AA1631" i="149"/>
  <c r="AB1631" i="149"/>
  <c r="AC1631" i="149"/>
  <c r="AD1631" i="149"/>
  <c r="R1632" i="149"/>
  <c r="S1632" i="149"/>
  <c r="T1632" i="149"/>
  <c r="U1632" i="149"/>
  <c r="X1632" i="149"/>
  <c r="Y1632" i="149"/>
  <c r="AA1632" i="149"/>
  <c r="AB1632" i="149"/>
  <c r="AC1632" i="149"/>
  <c r="AD1632" i="149"/>
  <c r="R1633" i="149"/>
  <c r="S1633" i="149"/>
  <c r="T1633" i="149"/>
  <c r="U1633" i="149"/>
  <c r="X1633" i="149"/>
  <c r="V1633" i="149" s="1"/>
  <c r="Y1633" i="149"/>
  <c r="AA1633" i="149"/>
  <c r="AB1633" i="149"/>
  <c r="AC1633" i="149"/>
  <c r="AD1633" i="149"/>
  <c r="R1634" i="149"/>
  <c r="S1634" i="149"/>
  <c r="T1634" i="149"/>
  <c r="U1634" i="149"/>
  <c r="W1634" i="149"/>
  <c r="X1634" i="149"/>
  <c r="V1634" i="149" s="1"/>
  <c r="Y1634" i="149"/>
  <c r="AA1634" i="149"/>
  <c r="AB1634" i="149"/>
  <c r="AC1634" i="149"/>
  <c r="AD1634" i="149"/>
  <c r="R1635" i="149"/>
  <c r="S1635" i="149"/>
  <c r="T1635" i="149"/>
  <c r="U1635" i="149"/>
  <c r="X1635" i="149"/>
  <c r="V1635" i="149" s="1"/>
  <c r="Y1635" i="149"/>
  <c r="AA1635" i="149"/>
  <c r="AB1635" i="149"/>
  <c r="AC1635" i="149"/>
  <c r="AD1635" i="149"/>
  <c r="R1636" i="149"/>
  <c r="S1636" i="149"/>
  <c r="T1636" i="149"/>
  <c r="U1636" i="149"/>
  <c r="V1636" i="149"/>
  <c r="X1636" i="149"/>
  <c r="W1636" i="149" s="1"/>
  <c r="Y1636" i="149"/>
  <c r="AA1636" i="149"/>
  <c r="AB1636" i="149"/>
  <c r="AC1636" i="149"/>
  <c r="AD1636" i="149"/>
  <c r="R1637" i="149"/>
  <c r="S1637" i="149"/>
  <c r="T1637" i="149"/>
  <c r="U1637" i="149"/>
  <c r="V1637" i="149"/>
  <c r="W1637" i="149"/>
  <c r="X1637" i="149"/>
  <c r="Y1637" i="149"/>
  <c r="AA1637" i="149"/>
  <c r="AB1637" i="149"/>
  <c r="AC1637" i="149"/>
  <c r="AD1637" i="149"/>
  <c r="R1638" i="149"/>
  <c r="S1638" i="149"/>
  <c r="T1638" i="149"/>
  <c r="U1638" i="149"/>
  <c r="W1638" i="149"/>
  <c r="X1638" i="149"/>
  <c r="V1638" i="149" s="1"/>
  <c r="Y1638" i="149"/>
  <c r="AA1638" i="149"/>
  <c r="AB1638" i="149"/>
  <c r="AC1638" i="149"/>
  <c r="AD1638" i="149"/>
  <c r="R1639" i="149"/>
  <c r="S1639" i="149"/>
  <c r="T1639" i="149"/>
  <c r="U1639" i="149"/>
  <c r="X1639" i="149"/>
  <c r="W1639" i="149" s="1"/>
  <c r="Y1639" i="149"/>
  <c r="AA1639" i="149"/>
  <c r="AB1639" i="149"/>
  <c r="AC1639" i="149"/>
  <c r="AD1639" i="149"/>
  <c r="R1640" i="149"/>
  <c r="S1640" i="149"/>
  <c r="T1640" i="149"/>
  <c r="U1640" i="149"/>
  <c r="X1640" i="149"/>
  <c r="Y1640" i="149"/>
  <c r="AA1640" i="149"/>
  <c r="AB1640" i="149"/>
  <c r="AC1640" i="149"/>
  <c r="AD1640" i="149"/>
  <c r="R1641" i="149"/>
  <c r="S1641" i="149"/>
  <c r="T1641" i="149"/>
  <c r="U1641" i="149"/>
  <c r="X1641" i="149"/>
  <c r="V1641" i="149" s="1"/>
  <c r="Y1641" i="149"/>
  <c r="AA1641" i="149"/>
  <c r="AB1641" i="149"/>
  <c r="AC1641" i="149"/>
  <c r="AD1641" i="149"/>
  <c r="R1642" i="149"/>
  <c r="S1642" i="149"/>
  <c r="T1642" i="149"/>
  <c r="U1642" i="149"/>
  <c r="W1642" i="149"/>
  <c r="X1642" i="149"/>
  <c r="V1642" i="149" s="1"/>
  <c r="Y1642" i="149"/>
  <c r="AA1642" i="149"/>
  <c r="AB1642" i="149"/>
  <c r="AC1642" i="149"/>
  <c r="AD1642" i="149"/>
  <c r="R1643" i="149"/>
  <c r="S1643" i="149"/>
  <c r="T1643" i="149"/>
  <c r="U1643" i="149"/>
  <c r="X1643" i="149"/>
  <c r="V1643" i="149" s="1"/>
  <c r="Y1643" i="149"/>
  <c r="AA1643" i="149"/>
  <c r="AB1643" i="149"/>
  <c r="AC1643" i="149"/>
  <c r="AD1643" i="149"/>
  <c r="R1644" i="149"/>
  <c r="S1644" i="149"/>
  <c r="T1644" i="149"/>
  <c r="U1644" i="149"/>
  <c r="V1644" i="149"/>
  <c r="X1644" i="149"/>
  <c r="W1644" i="149" s="1"/>
  <c r="Y1644" i="149"/>
  <c r="AA1644" i="149"/>
  <c r="AB1644" i="149"/>
  <c r="AC1644" i="149"/>
  <c r="AD1644" i="149"/>
  <c r="R1645" i="149"/>
  <c r="S1645" i="149"/>
  <c r="T1645" i="149"/>
  <c r="U1645" i="149"/>
  <c r="V1645" i="149"/>
  <c r="X1645" i="149"/>
  <c r="W1645" i="149" s="1"/>
  <c r="Y1645" i="149"/>
  <c r="AA1645" i="149"/>
  <c r="AB1645" i="149"/>
  <c r="AC1645" i="149"/>
  <c r="AD1645" i="149"/>
  <c r="R1646" i="149"/>
  <c r="S1646" i="149"/>
  <c r="T1646" i="149"/>
  <c r="U1646" i="149"/>
  <c r="X1646" i="149"/>
  <c r="V1646" i="149" s="1"/>
  <c r="Y1646" i="149"/>
  <c r="AA1646" i="149"/>
  <c r="AB1646" i="149"/>
  <c r="AC1646" i="149"/>
  <c r="AD1646" i="149"/>
  <c r="R1647" i="149"/>
  <c r="S1647" i="149"/>
  <c r="T1647" i="149"/>
  <c r="U1647" i="149"/>
  <c r="X1647" i="149"/>
  <c r="W1647" i="149" s="1"/>
  <c r="Y1647" i="149"/>
  <c r="AA1647" i="149"/>
  <c r="AB1647" i="149"/>
  <c r="AC1647" i="149"/>
  <c r="AD1647" i="149"/>
  <c r="R1648" i="149"/>
  <c r="S1648" i="149"/>
  <c r="T1648" i="149"/>
  <c r="U1648" i="149"/>
  <c r="V1648" i="149"/>
  <c r="X1648" i="149"/>
  <c r="W1648" i="149" s="1"/>
  <c r="Y1648" i="149"/>
  <c r="AA1648" i="149"/>
  <c r="AB1648" i="149"/>
  <c r="AC1648" i="149"/>
  <c r="AD1648" i="149"/>
  <c r="R1649" i="149"/>
  <c r="S1649" i="149"/>
  <c r="T1649" i="149"/>
  <c r="U1649" i="149"/>
  <c r="X1649" i="149"/>
  <c r="V1649" i="149" s="1"/>
  <c r="Y1649" i="149"/>
  <c r="AA1649" i="149"/>
  <c r="AB1649" i="149"/>
  <c r="AC1649" i="149"/>
  <c r="AD1649" i="149"/>
  <c r="R1650" i="149"/>
  <c r="S1650" i="149"/>
  <c r="T1650" i="149"/>
  <c r="U1650" i="149"/>
  <c r="X1650" i="149"/>
  <c r="V1650" i="149" s="1"/>
  <c r="Y1650" i="149"/>
  <c r="AA1650" i="149"/>
  <c r="AB1650" i="149"/>
  <c r="AC1650" i="149"/>
  <c r="AD1650" i="149"/>
  <c r="R1651" i="149"/>
  <c r="S1651" i="149"/>
  <c r="T1651" i="149"/>
  <c r="U1651" i="149"/>
  <c r="X1651" i="149"/>
  <c r="V1651" i="149" s="1"/>
  <c r="Y1651" i="149"/>
  <c r="AA1651" i="149"/>
  <c r="AB1651" i="149"/>
  <c r="AC1651" i="149"/>
  <c r="AD1651" i="149"/>
  <c r="R1652" i="149"/>
  <c r="S1652" i="149"/>
  <c r="T1652" i="149"/>
  <c r="U1652" i="149"/>
  <c r="V1652" i="149"/>
  <c r="X1652" i="149"/>
  <c r="W1652" i="149" s="1"/>
  <c r="Y1652" i="149"/>
  <c r="AA1652" i="149"/>
  <c r="AB1652" i="149"/>
  <c r="AC1652" i="149"/>
  <c r="AD1652" i="149"/>
  <c r="R1653" i="149"/>
  <c r="S1653" i="149"/>
  <c r="T1653" i="149"/>
  <c r="U1653" i="149"/>
  <c r="W1653" i="149"/>
  <c r="X1653" i="149"/>
  <c r="V1653" i="149" s="1"/>
  <c r="Y1653" i="149"/>
  <c r="AA1653" i="149"/>
  <c r="AB1653" i="149"/>
  <c r="AC1653" i="149"/>
  <c r="AD1653" i="149"/>
  <c r="R1654" i="149"/>
  <c r="S1654" i="149"/>
  <c r="T1654" i="149"/>
  <c r="U1654" i="149"/>
  <c r="X1654" i="149"/>
  <c r="V1654" i="149" s="1"/>
  <c r="Y1654" i="149"/>
  <c r="AA1654" i="149"/>
  <c r="AB1654" i="149"/>
  <c r="AC1654" i="149"/>
  <c r="AD1654" i="149"/>
  <c r="R1655" i="149"/>
  <c r="S1655" i="149"/>
  <c r="T1655" i="149"/>
  <c r="U1655" i="149"/>
  <c r="V1655" i="149"/>
  <c r="X1655" i="149"/>
  <c r="W1655" i="149" s="1"/>
  <c r="Y1655" i="149"/>
  <c r="AA1655" i="149"/>
  <c r="AB1655" i="149"/>
  <c r="AC1655" i="149"/>
  <c r="AD1655" i="149"/>
  <c r="R1656" i="149"/>
  <c r="S1656" i="149"/>
  <c r="T1656" i="149"/>
  <c r="U1656" i="149"/>
  <c r="X1656" i="149"/>
  <c r="W1656" i="149" s="1"/>
  <c r="Y1656" i="149"/>
  <c r="AA1656" i="149"/>
  <c r="AB1656" i="149"/>
  <c r="AC1656" i="149"/>
  <c r="AD1656" i="149"/>
  <c r="R1657" i="149"/>
  <c r="S1657" i="149"/>
  <c r="T1657" i="149"/>
  <c r="U1657" i="149"/>
  <c r="X1657" i="149"/>
  <c r="V1657" i="149" s="1"/>
  <c r="Y1657" i="149"/>
  <c r="AA1657" i="149"/>
  <c r="AB1657" i="149"/>
  <c r="AC1657" i="149"/>
  <c r="AD1657" i="149"/>
  <c r="R1658" i="149"/>
  <c r="S1658" i="149"/>
  <c r="T1658" i="149"/>
  <c r="U1658" i="149"/>
  <c r="W1658" i="149"/>
  <c r="X1658" i="149"/>
  <c r="V1658" i="149" s="1"/>
  <c r="Y1658" i="149"/>
  <c r="AA1658" i="149"/>
  <c r="AB1658" i="149"/>
  <c r="AC1658" i="149"/>
  <c r="AD1658" i="149"/>
  <c r="R1659" i="149"/>
  <c r="S1659" i="149"/>
  <c r="T1659" i="149"/>
  <c r="U1659" i="149"/>
  <c r="X1659" i="149"/>
  <c r="V1659" i="149" s="1"/>
  <c r="Y1659" i="149"/>
  <c r="AA1659" i="149"/>
  <c r="AB1659" i="149"/>
  <c r="AC1659" i="149"/>
  <c r="AD1659" i="149"/>
  <c r="R1660" i="149"/>
  <c r="S1660" i="149"/>
  <c r="T1660" i="149"/>
  <c r="U1660" i="149"/>
  <c r="V1660" i="149"/>
  <c r="X1660" i="149"/>
  <c r="W1660" i="149" s="1"/>
  <c r="Y1660" i="149"/>
  <c r="AA1660" i="149"/>
  <c r="AB1660" i="149"/>
  <c r="AC1660" i="149"/>
  <c r="AD1660" i="149"/>
  <c r="R1661" i="149"/>
  <c r="S1661" i="149"/>
  <c r="T1661" i="149"/>
  <c r="U1661" i="149"/>
  <c r="V1661" i="149"/>
  <c r="X1661" i="149"/>
  <c r="W1661" i="149" s="1"/>
  <c r="Y1661" i="149"/>
  <c r="AA1661" i="149"/>
  <c r="AB1661" i="149"/>
  <c r="AC1661" i="149"/>
  <c r="AD1661" i="149"/>
  <c r="R1662" i="149"/>
  <c r="S1662" i="149"/>
  <c r="T1662" i="149"/>
  <c r="U1662" i="149"/>
  <c r="W1662" i="149"/>
  <c r="X1662" i="149"/>
  <c r="V1662" i="149" s="1"/>
  <c r="Y1662" i="149"/>
  <c r="AA1662" i="149"/>
  <c r="AB1662" i="149"/>
  <c r="AC1662" i="149"/>
  <c r="AD1662" i="149"/>
  <c r="R1663" i="149"/>
  <c r="S1663" i="149"/>
  <c r="T1663" i="149"/>
  <c r="U1663" i="149"/>
  <c r="X1663" i="149"/>
  <c r="V1663" i="149" s="1"/>
  <c r="Y1663" i="149"/>
  <c r="AA1663" i="149"/>
  <c r="AB1663" i="149"/>
  <c r="AC1663" i="149"/>
  <c r="AD1663" i="149"/>
  <c r="R1664" i="149"/>
  <c r="S1664" i="149"/>
  <c r="T1664" i="149"/>
  <c r="U1664" i="149"/>
  <c r="V1664" i="149"/>
  <c r="W1664" i="149"/>
  <c r="X1664" i="149"/>
  <c r="Y1664" i="149"/>
  <c r="AA1664" i="149"/>
  <c r="AB1664" i="149"/>
  <c r="AC1664" i="149"/>
  <c r="AD1664" i="149"/>
  <c r="R1665" i="149"/>
  <c r="S1665" i="149"/>
  <c r="T1665" i="149"/>
  <c r="U1665" i="149"/>
  <c r="X1665" i="149"/>
  <c r="V1665" i="149" s="1"/>
  <c r="Y1665" i="149"/>
  <c r="AA1665" i="149"/>
  <c r="AB1665" i="149"/>
  <c r="AC1665" i="149"/>
  <c r="AD1665" i="149"/>
  <c r="R1666" i="149"/>
  <c r="S1666" i="149"/>
  <c r="T1666" i="149"/>
  <c r="U1666" i="149"/>
  <c r="W1666" i="149"/>
  <c r="X1666" i="149"/>
  <c r="V1666" i="149" s="1"/>
  <c r="Y1666" i="149"/>
  <c r="AA1666" i="149"/>
  <c r="AB1666" i="149"/>
  <c r="AC1666" i="149"/>
  <c r="AD1666" i="149"/>
  <c r="R1667" i="149"/>
  <c r="S1667" i="149"/>
  <c r="T1667" i="149"/>
  <c r="U1667" i="149"/>
  <c r="X1667" i="149"/>
  <c r="V1667" i="149" s="1"/>
  <c r="Y1667" i="149"/>
  <c r="AA1667" i="149"/>
  <c r="AB1667" i="149"/>
  <c r="AC1667" i="149"/>
  <c r="AD1667" i="149"/>
  <c r="R1668" i="149"/>
  <c r="S1668" i="149"/>
  <c r="T1668" i="149"/>
  <c r="U1668" i="149"/>
  <c r="V1668" i="149"/>
  <c r="X1668" i="149"/>
  <c r="W1668" i="149" s="1"/>
  <c r="Y1668" i="149"/>
  <c r="AA1668" i="149"/>
  <c r="AB1668" i="149"/>
  <c r="AC1668" i="149"/>
  <c r="AD1668" i="149"/>
  <c r="R1669" i="149"/>
  <c r="S1669" i="149"/>
  <c r="T1669" i="149"/>
  <c r="U1669" i="149"/>
  <c r="V1669" i="149"/>
  <c r="W1669" i="149"/>
  <c r="X1669" i="149"/>
  <c r="Y1669" i="149"/>
  <c r="AA1669" i="149"/>
  <c r="AB1669" i="149"/>
  <c r="AC1669" i="149"/>
  <c r="AD1669" i="149"/>
  <c r="R1670" i="149"/>
  <c r="S1670" i="149"/>
  <c r="T1670" i="149"/>
  <c r="U1670" i="149"/>
  <c r="X1670" i="149"/>
  <c r="Y1670" i="149"/>
  <c r="AA1670" i="149"/>
  <c r="AB1670" i="149"/>
  <c r="AC1670" i="149"/>
  <c r="AD1670" i="149"/>
  <c r="R1671" i="149"/>
  <c r="S1671" i="149"/>
  <c r="T1671" i="149"/>
  <c r="U1671" i="149"/>
  <c r="X1671" i="149"/>
  <c r="V1671" i="149" s="1"/>
  <c r="Y1671" i="149"/>
  <c r="AA1671" i="149"/>
  <c r="AB1671" i="149"/>
  <c r="AC1671" i="149"/>
  <c r="AD1671" i="149"/>
  <c r="R1672" i="149"/>
  <c r="S1672" i="149"/>
  <c r="T1672" i="149"/>
  <c r="U1672" i="149"/>
  <c r="V1672" i="149"/>
  <c r="W1672" i="149"/>
  <c r="X1672" i="149"/>
  <c r="Y1672" i="149"/>
  <c r="AA1672" i="149"/>
  <c r="AB1672" i="149"/>
  <c r="AC1672" i="149"/>
  <c r="AD1672" i="149"/>
  <c r="R1673" i="149"/>
  <c r="S1673" i="149"/>
  <c r="T1673" i="149"/>
  <c r="U1673" i="149"/>
  <c r="X1673" i="149"/>
  <c r="V1673" i="149" s="1"/>
  <c r="Y1673" i="149"/>
  <c r="AA1673" i="149"/>
  <c r="AB1673" i="149"/>
  <c r="AC1673" i="149"/>
  <c r="AD1673" i="149"/>
  <c r="R1674" i="149"/>
  <c r="S1674" i="149"/>
  <c r="T1674" i="149"/>
  <c r="U1674" i="149"/>
  <c r="X1674" i="149"/>
  <c r="Y1674" i="149"/>
  <c r="AA1674" i="149"/>
  <c r="AB1674" i="149"/>
  <c r="AC1674" i="149"/>
  <c r="AD1674" i="149"/>
  <c r="R1675" i="149"/>
  <c r="S1675" i="149"/>
  <c r="T1675" i="149"/>
  <c r="U1675" i="149"/>
  <c r="X1675" i="149"/>
  <c r="V1675" i="149" s="1"/>
  <c r="Y1675" i="149"/>
  <c r="AA1675" i="149"/>
  <c r="AB1675" i="149"/>
  <c r="AC1675" i="149"/>
  <c r="AD1675" i="149"/>
  <c r="R1676" i="149"/>
  <c r="S1676" i="149"/>
  <c r="T1676" i="149"/>
  <c r="U1676" i="149"/>
  <c r="X1676" i="149"/>
  <c r="Y1676" i="149"/>
  <c r="AA1676" i="149"/>
  <c r="AB1676" i="149"/>
  <c r="AC1676" i="149"/>
  <c r="AD1676" i="149"/>
  <c r="R1677" i="149"/>
  <c r="S1677" i="149"/>
  <c r="T1677" i="149"/>
  <c r="U1677" i="149"/>
  <c r="X1677" i="149"/>
  <c r="V1677" i="149" s="1"/>
  <c r="Y1677" i="149"/>
  <c r="AA1677" i="149"/>
  <c r="AB1677" i="149"/>
  <c r="AC1677" i="149"/>
  <c r="AD1677" i="149"/>
  <c r="R1678" i="149"/>
  <c r="S1678" i="149"/>
  <c r="T1678" i="149"/>
  <c r="U1678" i="149"/>
  <c r="W1678" i="149"/>
  <c r="X1678" i="149"/>
  <c r="V1678" i="149" s="1"/>
  <c r="Y1678" i="149"/>
  <c r="AA1678" i="149"/>
  <c r="AB1678" i="149"/>
  <c r="AC1678" i="149"/>
  <c r="AD1678" i="149"/>
  <c r="R1679" i="149"/>
  <c r="S1679" i="149"/>
  <c r="T1679" i="149"/>
  <c r="U1679" i="149"/>
  <c r="X1679" i="149"/>
  <c r="V1679" i="149" s="1"/>
  <c r="Y1679" i="149"/>
  <c r="AA1679" i="149"/>
  <c r="AB1679" i="149"/>
  <c r="AC1679" i="149"/>
  <c r="AD1679" i="149"/>
  <c r="R1680" i="149"/>
  <c r="S1680" i="149"/>
  <c r="T1680" i="149"/>
  <c r="U1680" i="149"/>
  <c r="V1680" i="149"/>
  <c r="W1680" i="149"/>
  <c r="X1680" i="149"/>
  <c r="Y1680" i="149"/>
  <c r="AA1680" i="149"/>
  <c r="AB1680" i="149"/>
  <c r="AC1680" i="149"/>
  <c r="AD1680" i="149"/>
  <c r="R1681" i="149"/>
  <c r="S1681" i="149"/>
  <c r="T1681" i="149"/>
  <c r="U1681" i="149"/>
  <c r="X1681" i="149"/>
  <c r="V1681" i="149" s="1"/>
  <c r="Y1681" i="149"/>
  <c r="AA1681" i="149"/>
  <c r="AB1681" i="149"/>
  <c r="AC1681" i="149"/>
  <c r="AD1681" i="149"/>
  <c r="R1682" i="149"/>
  <c r="S1682" i="149"/>
  <c r="T1682" i="149"/>
  <c r="U1682" i="149"/>
  <c r="W1682" i="149"/>
  <c r="X1682" i="149"/>
  <c r="V1682" i="149" s="1"/>
  <c r="Y1682" i="149"/>
  <c r="AA1682" i="149"/>
  <c r="AB1682" i="149"/>
  <c r="AC1682" i="149"/>
  <c r="AD1682" i="149"/>
  <c r="R1683" i="149"/>
  <c r="S1683" i="149"/>
  <c r="T1683" i="149"/>
  <c r="U1683" i="149"/>
  <c r="X1683" i="149"/>
  <c r="V1683" i="149" s="1"/>
  <c r="Y1683" i="149"/>
  <c r="AA1683" i="149"/>
  <c r="AB1683" i="149"/>
  <c r="AC1683" i="149"/>
  <c r="AD1683" i="149"/>
  <c r="R1684" i="149"/>
  <c r="S1684" i="149"/>
  <c r="T1684" i="149"/>
  <c r="U1684" i="149"/>
  <c r="V1684" i="149"/>
  <c r="X1684" i="149"/>
  <c r="W1684" i="149" s="1"/>
  <c r="Y1684" i="149"/>
  <c r="AA1684" i="149"/>
  <c r="AB1684" i="149"/>
  <c r="AC1684" i="149"/>
  <c r="AD1684" i="149"/>
  <c r="R1685" i="149"/>
  <c r="S1685" i="149"/>
  <c r="T1685" i="149"/>
  <c r="U1685" i="149"/>
  <c r="X1685" i="149"/>
  <c r="W1685" i="149" s="1"/>
  <c r="Y1685" i="149"/>
  <c r="AA1685" i="149"/>
  <c r="AB1685" i="149"/>
  <c r="AC1685" i="149"/>
  <c r="AD1685" i="149"/>
  <c r="R1686" i="149"/>
  <c r="S1686" i="149"/>
  <c r="T1686" i="149"/>
  <c r="U1686" i="149"/>
  <c r="W1686" i="149"/>
  <c r="X1686" i="149"/>
  <c r="V1686" i="149" s="1"/>
  <c r="Y1686" i="149"/>
  <c r="AA1686" i="149"/>
  <c r="AB1686" i="149"/>
  <c r="AC1686" i="149"/>
  <c r="AD1686" i="149"/>
  <c r="R1687" i="149"/>
  <c r="S1687" i="149"/>
  <c r="T1687" i="149"/>
  <c r="U1687" i="149"/>
  <c r="X1687" i="149"/>
  <c r="V1687" i="149" s="1"/>
  <c r="Y1687" i="149"/>
  <c r="AA1687" i="149"/>
  <c r="AB1687" i="149"/>
  <c r="AC1687" i="149"/>
  <c r="AD1687" i="149"/>
  <c r="R1688" i="149"/>
  <c r="S1688" i="149"/>
  <c r="T1688" i="149"/>
  <c r="U1688" i="149"/>
  <c r="X1688" i="149"/>
  <c r="V1688" i="149" s="1"/>
  <c r="Y1688" i="149"/>
  <c r="AA1688" i="149"/>
  <c r="AB1688" i="149"/>
  <c r="AC1688" i="149"/>
  <c r="AD1688" i="149"/>
  <c r="R1689" i="149"/>
  <c r="S1689" i="149"/>
  <c r="T1689" i="149"/>
  <c r="U1689" i="149"/>
  <c r="X1689" i="149"/>
  <c r="V1689" i="149" s="1"/>
  <c r="Y1689" i="149"/>
  <c r="AA1689" i="149"/>
  <c r="AB1689" i="149"/>
  <c r="AC1689" i="149"/>
  <c r="AD1689" i="149"/>
  <c r="R1690" i="149"/>
  <c r="S1690" i="149"/>
  <c r="T1690" i="149"/>
  <c r="U1690" i="149"/>
  <c r="X1690" i="149"/>
  <c r="V1690" i="149" s="1"/>
  <c r="Y1690" i="149"/>
  <c r="AA1690" i="149"/>
  <c r="AB1690" i="149"/>
  <c r="AC1690" i="149"/>
  <c r="AD1690" i="149"/>
  <c r="R1691" i="149"/>
  <c r="S1691" i="149"/>
  <c r="T1691" i="149"/>
  <c r="U1691" i="149"/>
  <c r="X1691" i="149"/>
  <c r="V1691" i="149" s="1"/>
  <c r="Y1691" i="149"/>
  <c r="AA1691" i="149"/>
  <c r="AB1691" i="149"/>
  <c r="AC1691" i="149"/>
  <c r="AD1691" i="149"/>
  <c r="R1692" i="149"/>
  <c r="S1692" i="149"/>
  <c r="T1692" i="149"/>
  <c r="U1692" i="149"/>
  <c r="X1692" i="149"/>
  <c r="W1692" i="149" s="1"/>
  <c r="Y1692" i="149"/>
  <c r="AA1692" i="149"/>
  <c r="AB1692" i="149"/>
  <c r="AC1692" i="149"/>
  <c r="AD1692" i="149"/>
  <c r="R1693" i="149"/>
  <c r="S1693" i="149"/>
  <c r="T1693" i="149"/>
  <c r="U1693" i="149"/>
  <c r="V1693" i="149"/>
  <c r="W1693" i="149"/>
  <c r="X1693" i="149"/>
  <c r="Y1693" i="149"/>
  <c r="AA1693" i="149"/>
  <c r="AB1693" i="149"/>
  <c r="AC1693" i="149"/>
  <c r="AD1693" i="149"/>
  <c r="R1694" i="149"/>
  <c r="S1694" i="149"/>
  <c r="T1694" i="149"/>
  <c r="U1694" i="149"/>
  <c r="W1694" i="149"/>
  <c r="X1694" i="149"/>
  <c r="V1694" i="149" s="1"/>
  <c r="Y1694" i="149"/>
  <c r="AA1694" i="149"/>
  <c r="AB1694" i="149"/>
  <c r="AC1694" i="149"/>
  <c r="AD1694" i="149"/>
  <c r="R1695" i="149"/>
  <c r="S1695" i="149"/>
  <c r="T1695" i="149"/>
  <c r="U1695" i="149"/>
  <c r="X1695" i="149"/>
  <c r="V1695" i="149" s="1"/>
  <c r="Y1695" i="149"/>
  <c r="AA1695" i="149"/>
  <c r="AB1695" i="149"/>
  <c r="AC1695" i="149"/>
  <c r="AD1695" i="149"/>
  <c r="R1696" i="149"/>
  <c r="S1696" i="149"/>
  <c r="T1696" i="149"/>
  <c r="U1696" i="149"/>
  <c r="V1696" i="149"/>
  <c r="X1696" i="149"/>
  <c r="W1696" i="149" s="1"/>
  <c r="Y1696" i="149"/>
  <c r="AA1696" i="149"/>
  <c r="AB1696" i="149"/>
  <c r="AC1696" i="149"/>
  <c r="AD1696" i="149"/>
  <c r="R1697" i="149"/>
  <c r="S1697" i="149"/>
  <c r="T1697" i="149"/>
  <c r="U1697" i="149"/>
  <c r="X1697" i="149"/>
  <c r="V1697" i="149" s="1"/>
  <c r="Y1697" i="149"/>
  <c r="AA1697" i="149"/>
  <c r="AB1697" i="149"/>
  <c r="AC1697" i="149"/>
  <c r="AD1697" i="149"/>
  <c r="R1698" i="149"/>
  <c r="S1698" i="149"/>
  <c r="T1698" i="149"/>
  <c r="U1698" i="149"/>
  <c r="X1698" i="149"/>
  <c r="Y1698" i="149"/>
  <c r="AA1698" i="149"/>
  <c r="AB1698" i="149"/>
  <c r="AC1698" i="149"/>
  <c r="AD1698" i="149"/>
  <c r="R1699" i="149"/>
  <c r="S1699" i="149"/>
  <c r="T1699" i="149"/>
  <c r="U1699" i="149"/>
  <c r="X1699" i="149"/>
  <c r="V1699" i="149" s="1"/>
  <c r="Y1699" i="149"/>
  <c r="AA1699" i="149"/>
  <c r="AB1699" i="149"/>
  <c r="AC1699" i="149"/>
  <c r="AD1699" i="149"/>
  <c r="R1700" i="149"/>
  <c r="S1700" i="149"/>
  <c r="T1700" i="149"/>
  <c r="U1700" i="149"/>
  <c r="V1700" i="149"/>
  <c r="X1700" i="149"/>
  <c r="W1700" i="149" s="1"/>
  <c r="Y1700" i="149"/>
  <c r="AA1700" i="149"/>
  <c r="AB1700" i="149"/>
  <c r="AC1700" i="149"/>
  <c r="AD1700" i="149"/>
  <c r="R1701" i="149"/>
  <c r="S1701" i="149"/>
  <c r="T1701" i="149"/>
  <c r="U1701" i="149"/>
  <c r="V1701" i="149"/>
  <c r="W1701" i="149"/>
  <c r="X1701" i="149"/>
  <c r="Y1701" i="149"/>
  <c r="AA1701" i="149"/>
  <c r="AB1701" i="149"/>
  <c r="AC1701" i="149"/>
  <c r="AD1701" i="149"/>
  <c r="R1702" i="149"/>
  <c r="S1702" i="149"/>
  <c r="T1702" i="149"/>
  <c r="U1702" i="149"/>
  <c r="W1702" i="149"/>
  <c r="X1702" i="149"/>
  <c r="V1702" i="149" s="1"/>
  <c r="Y1702" i="149"/>
  <c r="AA1702" i="149"/>
  <c r="AB1702" i="149"/>
  <c r="AC1702" i="149"/>
  <c r="AD1702" i="149"/>
  <c r="R1703" i="149"/>
  <c r="S1703" i="149"/>
  <c r="T1703" i="149"/>
  <c r="U1703" i="149"/>
  <c r="X1703" i="149"/>
  <c r="V1703" i="149" s="1"/>
  <c r="Y1703" i="149"/>
  <c r="AA1703" i="149"/>
  <c r="AB1703" i="149"/>
  <c r="AC1703" i="149"/>
  <c r="AD1703" i="149"/>
  <c r="R1704" i="149"/>
  <c r="S1704" i="149"/>
  <c r="T1704" i="149"/>
  <c r="U1704" i="149"/>
  <c r="V1704" i="149"/>
  <c r="X1704" i="149"/>
  <c r="W1704" i="149" s="1"/>
  <c r="Y1704" i="149"/>
  <c r="AA1704" i="149"/>
  <c r="AB1704" i="149"/>
  <c r="AC1704" i="149"/>
  <c r="AD1704" i="149"/>
  <c r="R1705" i="149"/>
  <c r="S1705" i="149"/>
  <c r="T1705" i="149"/>
  <c r="U1705" i="149"/>
  <c r="X1705" i="149"/>
  <c r="V1705" i="149" s="1"/>
  <c r="Y1705" i="149"/>
  <c r="AA1705" i="149"/>
  <c r="AB1705" i="149"/>
  <c r="AC1705" i="149"/>
  <c r="AD1705" i="149"/>
  <c r="R1706" i="149"/>
  <c r="S1706" i="149"/>
  <c r="T1706" i="149"/>
  <c r="U1706" i="149"/>
  <c r="W1706" i="149"/>
  <c r="X1706" i="149"/>
  <c r="V1706" i="149" s="1"/>
  <c r="Y1706" i="149"/>
  <c r="AA1706" i="149"/>
  <c r="AB1706" i="149"/>
  <c r="AC1706" i="149"/>
  <c r="AD1706" i="149"/>
  <c r="R1707" i="149"/>
  <c r="S1707" i="149"/>
  <c r="T1707" i="149"/>
  <c r="U1707" i="149"/>
  <c r="X1707" i="149"/>
  <c r="V1707" i="149" s="1"/>
  <c r="Y1707" i="149"/>
  <c r="AA1707" i="149"/>
  <c r="AB1707" i="149"/>
  <c r="AC1707" i="149"/>
  <c r="AD1707" i="149"/>
  <c r="R1708" i="149"/>
  <c r="S1708" i="149"/>
  <c r="T1708" i="149"/>
  <c r="U1708" i="149"/>
  <c r="V1708" i="149"/>
  <c r="X1708" i="149"/>
  <c r="W1708" i="149" s="1"/>
  <c r="Y1708" i="149"/>
  <c r="AA1708" i="149"/>
  <c r="AB1708" i="149"/>
  <c r="AC1708" i="149"/>
  <c r="AD1708" i="149"/>
  <c r="R1709" i="149"/>
  <c r="S1709" i="149"/>
  <c r="T1709" i="149"/>
  <c r="U1709" i="149"/>
  <c r="V1709" i="149"/>
  <c r="X1709" i="149"/>
  <c r="W1709" i="149" s="1"/>
  <c r="Y1709" i="149"/>
  <c r="AA1709" i="149"/>
  <c r="AB1709" i="149"/>
  <c r="AC1709" i="149"/>
  <c r="AD1709" i="149"/>
  <c r="R1710" i="149"/>
  <c r="S1710" i="149"/>
  <c r="T1710" i="149"/>
  <c r="U1710" i="149"/>
  <c r="X1710" i="149"/>
  <c r="V1710" i="149" s="1"/>
  <c r="Y1710" i="149"/>
  <c r="AA1710" i="149"/>
  <c r="AB1710" i="149"/>
  <c r="AC1710" i="149"/>
  <c r="AD1710" i="149"/>
  <c r="R1711" i="149"/>
  <c r="S1711" i="149"/>
  <c r="T1711" i="149"/>
  <c r="U1711" i="149"/>
  <c r="X1711" i="149"/>
  <c r="V1711" i="149" s="1"/>
  <c r="Y1711" i="149"/>
  <c r="AA1711" i="149"/>
  <c r="AB1711" i="149"/>
  <c r="AC1711" i="149"/>
  <c r="AD1711" i="149"/>
  <c r="R1712" i="149"/>
  <c r="S1712" i="149"/>
  <c r="T1712" i="149"/>
  <c r="U1712" i="149"/>
  <c r="V1712" i="149"/>
  <c r="W1712" i="149"/>
  <c r="X1712" i="149"/>
  <c r="Y1712" i="149"/>
  <c r="AA1712" i="149"/>
  <c r="AB1712" i="149"/>
  <c r="AC1712" i="149"/>
  <c r="AD1712" i="149"/>
  <c r="R1713" i="149"/>
  <c r="S1713" i="149"/>
  <c r="T1713" i="149"/>
  <c r="U1713" i="149"/>
  <c r="X1713" i="149"/>
  <c r="V1713" i="149" s="1"/>
  <c r="Y1713" i="149"/>
  <c r="AA1713" i="149"/>
  <c r="AB1713" i="149"/>
  <c r="AC1713" i="149"/>
  <c r="AD1713" i="149"/>
  <c r="R1714" i="149"/>
  <c r="S1714" i="149"/>
  <c r="T1714" i="149"/>
  <c r="U1714" i="149"/>
  <c r="X1714" i="149"/>
  <c r="V1714" i="149" s="1"/>
  <c r="Y1714" i="149"/>
  <c r="AA1714" i="149"/>
  <c r="AB1714" i="149"/>
  <c r="AC1714" i="149"/>
  <c r="AD1714" i="149"/>
  <c r="R1715" i="149"/>
  <c r="S1715" i="149"/>
  <c r="T1715" i="149"/>
  <c r="U1715" i="149"/>
  <c r="X1715" i="149"/>
  <c r="V1715" i="149" s="1"/>
  <c r="Y1715" i="149"/>
  <c r="AA1715" i="149"/>
  <c r="AB1715" i="149"/>
  <c r="AC1715" i="149"/>
  <c r="AD1715" i="149"/>
  <c r="R1716" i="149"/>
  <c r="S1716" i="149"/>
  <c r="T1716" i="149"/>
  <c r="U1716" i="149"/>
  <c r="X1716" i="149"/>
  <c r="W1716" i="149" s="1"/>
  <c r="Y1716" i="149"/>
  <c r="AA1716" i="149"/>
  <c r="AB1716" i="149"/>
  <c r="AC1716" i="149"/>
  <c r="AD1716" i="149"/>
  <c r="R1717" i="149"/>
  <c r="S1717" i="149"/>
  <c r="T1717" i="149"/>
  <c r="U1717" i="149"/>
  <c r="W1717" i="149"/>
  <c r="X1717" i="149"/>
  <c r="V1717" i="149" s="1"/>
  <c r="Y1717" i="149"/>
  <c r="AA1717" i="149"/>
  <c r="AB1717" i="149"/>
  <c r="AC1717" i="149"/>
  <c r="AD1717" i="149"/>
  <c r="R1718" i="149"/>
  <c r="S1718" i="149"/>
  <c r="T1718" i="149"/>
  <c r="U1718" i="149"/>
  <c r="X1718" i="149"/>
  <c r="V1718" i="149" s="1"/>
  <c r="Y1718" i="149"/>
  <c r="AA1718" i="149"/>
  <c r="AB1718" i="149"/>
  <c r="AC1718" i="149"/>
  <c r="AD1718" i="149"/>
  <c r="R1719" i="149"/>
  <c r="S1719" i="149"/>
  <c r="T1719" i="149"/>
  <c r="U1719" i="149"/>
  <c r="X1719" i="149"/>
  <c r="V1719" i="149" s="1"/>
  <c r="Y1719" i="149"/>
  <c r="AA1719" i="149"/>
  <c r="AB1719" i="149"/>
  <c r="AC1719" i="149"/>
  <c r="AD1719" i="149"/>
  <c r="R1720" i="149"/>
  <c r="S1720" i="149"/>
  <c r="T1720" i="149"/>
  <c r="U1720" i="149"/>
  <c r="V1720" i="149"/>
  <c r="X1720" i="149"/>
  <c r="W1720" i="149" s="1"/>
  <c r="Y1720" i="149"/>
  <c r="AA1720" i="149"/>
  <c r="AB1720" i="149"/>
  <c r="AC1720" i="149"/>
  <c r="AD1720" i="149"/>
  <c r="R1721" i="149"/>
  <c r="S1721" i="149"/>
  <c r="T1721" i="149"/>
  <c r="U1721" i="149"/>
  <c r="X1721" i="149"/>
  <c r="V1721" i="149" s="1"/>
  <c r="Y1721" i="149"/>
  <c r="AA1721" i="149"/>
  <c r="AB1721" i="149"/>
  <c r="AC1721" i="149"/>
  <c r="AD1721" i="149"/>
  <c r="R1722" i="149"/>
  <c r="S1722" i="149"/>
  <c r="T1722" i="149"/>
  <c r="U1722" i="149"/>
  <c r="W1722" i="149"/>
  <c r="X1722" i="149"/>
  <c r="V1722" i="149" s="1"/>
  <c r="Y1722" i="149"/>
  <c r="AA1722" i="149"/>
  <c r="AB1722" i="149"/>
  <c r="AC1722" i="149"/>
  <c r="AD1722" i="149"/>
  <c r="R1723" i="149"/>
  <c r="S1723" i="149"/>
  <c r="T1723" i="149"/>
  <c r="U1723" i="149"/>
  <c r="X1723" i="149"/>
  <c r="V1723" i="149" s="1"/>
  <c r="Y1723" i="149"/>
  <c r="AA1723" i="149"/>
  <c r="AB1723" i="149"/>
  <c r="AC1723" i="149"/>
  <c r="AD1723" i="149"/>
  <c r="R1724" i="149"/>
  <c r="S1724" i="149"/>
  <c r="T1724" i="149"/>
  <c r="U1724" i="149"/>
  <c r="X1724" i="149"/>
  <c r="W1724" i="149" s="1"/>
  <c r="Y1724" i="149"/>
  <c r="AA1724" i="149"/>
  <c r="AB1724" i="149"/>
  <c r="AC1724" i="149"/>
  <c r="AD1724" i="149"/>
  <c r="R1725" i="149"/>
  <c r="S1725" i="149"/>
  <c r="T1725" i="149"/>
  <c r="U1725" i="149"/>
  <c r="V1725" i="149"/>
  <c r="X1725" i="149"/>
  <c r="W1725" i="149" s="1"/>
  <c r="Y1725" i="149"/>
  <c r="AA1725" i="149"/>
  <c r="AB1725" i="149"/>
  <c r="AC1725" i="149"/>
  <c r="AD1725" i="149"/>
  <c r="R1726" i="149"/>
  <c r="S1726" i="149"/>
  <c r="T1726" i="149"/>
  <c r="U1726" i="149"/>
  <c r="W1726" i="149"/>
  <c r="X1726" i="149"/>
  <c r="V1726" i="149" s="1"/>
  <c r="Y1726" i="149"/>
  <c r="AA1726" i="149"/>
  <c r="AB1726" i="149"/>
  <c r="AC1726" i="149"/>
  <c r="AD1726" i="149"/>
  <c r="R1727" i="149"/>
  <c r="S1727" i="149"/>
  <c r="T1727" i="149"/>
  <c r="U1727" i="149"/>
  <c r="X1727" i="149"/>
  <c r="V1727" i="149" s="1"/>
  <c r="Y1727" i="149"/>
  <c r="AA1727" i="149"/>
  <c r="AB1727" i="149"/>
  <c r="AC1727" i="149"/>
  <c r="AD1727" i="149"/>
  <c r="R1728" i="149"/>
  <c r="S1728" i="149"/>
  <c r="T1728" i="149"/>
  <c r="U1728" i="149"/>
  <c r="W1728" i="149"/>
  <c r="X1728" i="149"/>
  <c r="V1728" i="149" s="1"/>
  <c r="Y1728" i="149"/>
  <c r="AA1728" i="149"/>
  <c r="AB1728" i="149"/>
  <c r="AC1728" i="149"/>
  <c r="AD1728" i="149"/>
  <c r="R1729" i="149"/>
  <c r="S1729" i="149"/>
  <c r="T1729" i="149"/>
  <c r="U1729" i="149"/>
  <c r="X1729" i="149"/>
  <c r="V1729" i="149" s="1"/>
  <c r="Y1729" i="149"/>
  <c r="AA1729" i="149"/>
  <c r="AB1729" i="149"/>
  <c r="AC1729" i="149"/>
  <c r="AD1729" i="149"/>
  <c r="R1730" i="149"/>
  <c r="S1730" i="149"/>
  <c r="T1730" i="149"/>
  <c r="U1730" i="149"/>
  <c r="W1730" i="149"/>
  <c r="X1730" i="149"/>
  <c r="V1730" i="149" s="1"/>
  <c r="Y1730" i="149"/>
  <c r="AA1730" i="149"/>
  <c r="AB1730" i="149"/>
  <c r="AC1730" i="149"/>
  <c r="AD1730" i="149"/>
  <c r="R1731" i="149"/>
  <c r="S1731" i="149"/>
  <c r="T1731" i="149"/>
  <c r="U1731" i="149"/>
  <c r="X1731" i="149"/>
  <c r="V1731" i="149" s="1"/>
  <c r="Y1731" i="149"/>
  <c r="AA1731" i="149"/>
  <c r="AB1731" i="149"/>
  <c r="AC1731" i="149"/>
  <c r="AD1731" i="149"/>
  <c r="R1732" i="149"/>
  <c r="S1732" i="149"/>
  <c r="T1732" i="149"/>
  <c r="U1732" i="149"/>
  <c r="V1732" i="149"/>
  <c r="X1732" i="149"/>
  <c r="W1732" i="149" s="1"/>
  <c r="Y1732" i="149"/>
  <c r="AA1732" i="149"/>
  <c r="AB1732" i="149"/>
  <c r="AC1732" i="149"/>
  <c r="AD1732" i="149"/>
  <c r="R1733" i="149"/>
  <c r="S1733" i="149"/>
  <c r="T1733" i="149"/>
  <c r="U1733" i="149"/>
  <c r="V1733" i="149"/>
  <c r="W1733" i="149"/>
  <c r="X1733" i="149"/>
  <c r="Y1733" i="149"/>
  <c r="AA1733" i="149"/>
  <c r="AB1733" i="149"/>
  <c r="AC1733" i="149"/>
  <c r="AD1733" i="149"/>
  <c r="R1734" i="149"/>
  <c r="S1734" i="149"/>
  <c r="T1734" i="149"/>
  <c r="U1734" i="149"/>
  <c r="X1734" i="149"/>
  <c r="V1734" i="149" s="1"/>
  <c r="Y1734" i="149"/>
  <c r="AA1734" i="149"/>
  <c r="AB1734" i="149"/>
  <c r="AC1734" i="149"/>
  <c r="AD1734" i="149"/>
  <c r="R1735" i="149"/>
  <c r="S1735" i="149"/>
  <c r="T1735" i="149"/>
  <c r="U1735" i="149"/>
  <c r="X1735" i="149"/>
  <c r="V1735" i="149" s="1"/>
  <c r="Y1735" i="149"/>
  <c r="AA1735" i="149"/>
  <c r="AB1735" i="149"/>
  <c r="AC1735" i="149"/>
  <c r="AD1735" i="149"/>
  <c r="R1736" i="149"/>
  <c r="S1736" i="149"/>
  <c r="T1736" i="149"/>
  <c r="U1736" i="149"/>
  <c r="V1736" i="149"/>
  <c r="X1736" i="149"/>
  <c r="W1736" i="149" s="1"/>
  <c r="Y1736" i="149"/>
  <c r="AA1736" i="149"/>
  <c r="AB1736" i="149"/>
  <c r="AC1736" i="149"/>
  <c r="AD1736" i="149"/>
  <c r="R1737" i="149"/>
  <c r="S1737" i="149"/>
  <c r="T1737" i="149"/>
  <c r="U1737" i="149"/>
  <c r="X1737" i="149"/>
  <c r="V1737" i="149" s="1"/>
  <c r="Y1737" i="149"/>
  <c r="AA1737" i="149"/>
  <c r="AB1737" i="149"/>
  <c r="AC1737" i="149"/>
  <c r="AD1737" i="149"/>
  <c r="R1738" i="149"/>
  <c r="S1738" i="149"/>
  <c r="T1738" i="149"/>
  <c r="U1738" i="149"/>
  <c r="X1738" i="149"/>
  <c r="Y1738" i="149"/>
  <c r="AA1738" i="149"/>
  <c r="AB1738" i="149"/>
  <c r="AC1738" i="149"/>
  <c r="AD1738" i="149"/>
  <c r="R1739" i="149"/>
  <c r="S1739" i="149"/>
  <c r="T1739" i="149"/>
  <c r="U1739" i="149"/>
  <c r="X1739" i="149"/>
  <c r="V1739" i="149" s="1"/>
  <c r="Y1739" i="149"/>
  <c r="AA1739" i="149"/>
  <c r="AB1739" i="149"/>
  <c r="AC1739" i="149"/>
  <c r="AD1739" i="149"/>
  <c r="R1740" i="149"/>
  <c r="S1740" i="149"/>
  <c r="T1740" i="149"/>
  <c r="U1740" i="149"/>
  <c r="X1740" i="149"/>
  <c r="W1740" i="149" s="1"/>
  <c r="Y1740" i="149"/>
  <c r="AA1740" i="149"/>
  <c r="AB1740" i="149"/>
  <c r="AC1740" i="149"/>
  <c r="AD1740" i="149"/>
  <c r="R1741" i="149"/>
  <c r="S1741" i="149"/>
  <c r="T1741" i="149"/>
  <c r="U1741" i="149"/>
  <c r="W1741" i="149"/>
  <c r="X1741" i="149"/>
  <c r="V1741" i="149" s="1"/>
  <c r="Y1741" i="149"/>
  <c r="AA1741" i="149"/>
  <c r="AB1741" i="149"/>
  <c r="AC1741" i="149"/>
  <c r="AD1741" i="149"/>
  <c r="R1742" i="149"/>
  <c r="S1742" i="149"/>
  <c r="T1742" i="149"/>
  <c r="U1742" i="149"/>
  <c r="W1742" i="149"/>
  <c r="X1742" i="149"/>
  <c r="V1742" i="149" s="1"/>
  <c r="Y1742" i="149"/>
  <c r="AA1742" i="149"/>
  <c r="AB1742" i="149"/>
  <c r="AC1742" i="149"/>
  <c r="AD1742" i="149"/>
  <c r="R1743" i="149"/>
  <c r="S1743" i="149"/>
  <c r="T1743" i="149"/>
  <c r="U1743" i="149"/>
  <c r="X1743" i="149"/>
  <c r="V1743" i="149" s="1"/>
  <c r="Y1743" i="149"/>
  <c r="AA1743" i="149"/>
  <c r="AB1743" i="149"/>
  <c r="AC1743" i="149"/>
  <c r="AD1743" i="149"/>
  <c r="R1744" i="149"/>
  <c r="S1744" i="149"/>
  <c r="T1744" i="149"/>
  <c r="U1744" i="149"/>
  <c r="V1744" i="149"/>
  <c r="W1744" i="149"/>
  <c r="X1744" i="149"/>
  <c r="Y1744" i="149"/>
  <c r="AA1744" i="149"/>
  <c r="AB1744" i="149"/>
  <c r="AC1744" i="149"/>
  <c r="AD1744" i="149"/>
  <c r="R1745" i="149"/>
  <c r="S1745" i="149"/>
  <c r="T1745" i="149"/>
  <c r="U1745" i="149"/>
  <c r="X1745" i="149"/>
  <c r="V1745" i="149" s="1"/>
  <c r="Y1745" i="149"/>
  <c r="AA1745" i="149"/>
  <c r="AB1745" i="149"/>
  <c r="AC1745" i="149"/>
  <c r="AD1745" i="149"/>
  <c r="R1746" i="149"/>
  <c r="S1746" i="149"/>
  <c r="T1746" i="149"/>
  <c r="U1746" i="149"/>
  <c r="X1746" i="149"/>
  <c r="V1746" i="149" s="1"/>
  <c r="Y1746" i="149"/>
  <c r="AA1746" i="149"/>
  <c r="AB1746" i="149"/>
  <c r="AC1746" i="149"/>
  <c r="AD1746" i="149"/>
  <c r="R1747" i="149"/>
  <c r="S1747" i="149"/>
  <c r="T1747" i="149"/>
  <c r="U1747" i="149"/>
  <c r="X1747" i="149"/>
  <c r="V1747" i="149" s="1"/>
  <c r="Y1747" i="149"/>
  <c r="AA1747" i="149"/>
  <c r="AB1747" i="149"/>
  <c r="AC1747" i="149"/>
  <c r="AD1747" i="149"/>
  <c r="R1748" i="149"/>
  <c r="S1748" i="149"/>
  <c r="T1748" i="149"/>
  <c r="U1748" i="149"/>
  <c r="V1748" i="149"/>
  <c r="X1748" i="149"/>
  <c r="W1748" i="149" s="1"/>
  <c r="Y1748" i="149"/>
  <c r="AA1748" i="149"/>
  <c r="AB1748" i="149"/>
  <c r="AC1748" i="149"/>
  <c r="AD1748" i="149"/>
  <c r="R1749" i="149"/>
  <c r="S1749" i="149"/>
  <c r="T1749" i="149"/>
  <c r="U1749" i="149"/>
  <c r="X1749" i="149"/>
  <c r="Y1749" i="149"/>
  <c r="AA1749" i="149"/>
  <c r="AB1749" i="149"/>
  <c r="AC1749" i="149"/>
  <c r="AD1749" i="149"/>
  <c r="R1750" i="149"/>
  <c r="S1750" i="149"/>
  <c r="T1750" i="149"/>
  <c r="U1750" i="149"/>
  <c r="X1750" i="149"/>
  <c r="V1750" i="149" s="1"/>
  <c r="Y1750" i="149"/>
  <c r="AA1750" i="149"/>
  <c r="AB1750" i="149"/>
  <c r="AC1750" i="149"/>
  <c r="AD1750" i="149"/>
  <c r="R1751" i="149"/>
  <c r="S1751" i="149"/>
  <c r="T1751" i="149"/>
  <c r="U1751" i="149"/>
  <c r="X1751" i="149"/>
  <c r="V1751" i="149" s="1"/>
  <c r="Y1751" i="149"/>
  <c r="AA1751" i="149"/>
  <c r="AB1751" i="149"/>
  <c r="AC1751" i="149"/>
  <c r="AD1751" i="149"/>
  <c r="R1752" i="149"/>
  <c r="S1752" i="149"/>
  <c r="T1752" i="149"/>
  <c r="U1752" i="149"/>
  <c r="W1752" i="149"/>
  <c r="X1752" i="149"/>
  <c r="V1752" i="149" s="1"/>
  <c r="Y1752" i="149"/>
  <c r="AA1752" i="149"/>
  <c r="AB1752" i="149"/>
  <c r="AC1752" i="149"/>
  <c r="AD1752" i="149"/>
  <c r="R1753" i="149"/>
  <c r="S1753" i="149"/>
  <c r="T1753" i="149"/>
  <c r="U1753" i="149"/>
  <c r="X1753" i="149"/>
  <c r="V1753" i="149" s="1"/>
  <c r="Y1753" i="149"/>
  <c r="AA1753" i="149"/>
  <c r="AB1753" i="149"/>
  <c r="AC1753" i="149"/>
  <c r="AD1753" i="149"/>
  <c r="R1754" i="149"/>
  <c r="S1754" i="149"/>
  <c r="T1754" i="149"/>
  <c r="U1754" i="149"/>
  <c r="W1754" i="149"/>
  <c r="X1754" i="149"/>
  <c r="V1754" i="149" s="1"/>
  <c r="Y1754" i="149"/>
  <c r="AA1754" i="149"/>
  <c r="AB1754" i="149"/>
  <c r="AC1754" i="149"/>
  <c r="AD1754" i="149"/>
  <c r="R1755" i="149"/>
  <c r="S1755" i="149"/>
  <c r="T1755" i="149"/>
  <c r="U1755" i="149"/>
  <c r="X1755" i="149"/>
  <c r="V1755" i="149" s="1"/>
  <c r="Y1755" i="149"/>
  <c r="AA1755" i="149"/>
  <c r="AB1755" i="149"/>
  <c r="AC1755" i="149"/>
  <c r="AD1755" i="149"/>
  <c r="R1756" i="149"/>
  <c r="S1756" i="149"/>
  <c r="T1756" i="149"/>
  <c r="U1756" i="149"/>
  <c r="X1756" i="149"/>
  <c r="W1756" i="149" s="1"/>
  <c r="Y1756" i="149"/>
  <c r="AA1756" i="149"/>
  <c r="AB1756" i="149"/>
  <c r="AC1756" i="149"/>
  <c r="AD1756" i="149"/>
  <c r="R1757" i="149"/>
  <c r="S1757" i="149"/>
  <c r="T1757" i="149"/>
  <c r="U1757" i="149"/>
  <c r="V1757" i="149"/>
  <c r="X1757" i="149"/>
  <c r="W1757" i="149" s="1"/>
  <c r="Y1757" i="149"/>
  <c r="AA1757" i="149"/>
  <c r="AB1757" i="149"/>
  <c r="AC1757" i="149"/>
  <c r="AD1757" i="149"/>
  <c r="R1758" i="149"/>
  <c r="S1758" i="149"/>
  <c r="T1758" i="149"/>
  <c r="U1758" i="149"/>
  <c r="W1758" i="149"/>
  <c r="X1758" i="149"/>
  <c r="V1758" i="149" s="1"/>
  <c r="Y1758" i="149"/>
  <c r="AA1758" i="149"/>
  <c r="AB1758" i="149"/>
  <c r="AC1758" i="149"/>
  <c r="AD1758" i="149"/>
  <c r="R1759" i="149"/>
  <c r="S1759" i="149"/>
  <c r="T1759" i="149"/>
  <c r="U1759" i="149"/>
  <c r="X1759" i="149"/>
  <c r="V1759" i="149" s="1"/>
  <c r="Y1759" i="149"/>
  <c r="AA1759" i="149"/>
  <c r="AB1759" i="149"/>
  <c r="AC1759" i="149"/>
  <c r="AD1759" i="149"/>
  <c r="R1760" i="149"/>
  <c r="S1760" i="149"/>
  <c r="T1760" i="149"/>
  <c r="U1760" i="149"/>
  <c r="X1760" i="149"/>
  <c r="Y1760" i="149"/>
  <c r="AA1760" i="149"/>
  <c r="AB1760" i="149"/>
  <c r="AC1760" i="149"/>
  <c r="AD1760" i="149"/>
  <c r="R1761" i="149"/>
  <c r="S1761" i="149"/>
  <c r="T1761" i="149"/>
  <c r="U1761" i="149"/>
  <c r="X1761" i="149"/>
  <c r="V1761" i="149" s="1"/>
  <c r="Y1761" i="149"/>
  <c r="AA1761" i="149"/>
  <c r="AB1761" i="149"/>
  <c r="AC1761" i="149"/>
  <c r="AD1761" i="149"/>
  <c r="R1762" i="149"/>
  <c r="S1762" i="149"/>
  <c r="T1762" i="149"/>
  <c r="U1762" i="149"/>
  <c r="X1762" i="149"/>
  <c r="V1762" i="149" s="1"/>
  <c r="Y1762" i="149"/>
  <c r="AA1762" i="149"/>
  <c r="AB1762" i="149"/>
  <c r="AC1762" i="149"/>
  <c r="AD1762" i="149"/>
  <c r="R1763" i="149"/>
  <c r="S1763" i="149"/>
  <c r="T1763" i="149"/>
  <c r="U1763" i="149"/>
  <c r="X1763" i="149"/>
  <c r="V1763" i="149" s="1"/>
  <c r="Y1763" i="149"/>
  <c r="AA1763" i="149"/>
  <c r="AB1763" i="149"/>
  <c r="AC1763" i="149"/>
  <c r="AD1763" i="149"/>
  <c r="R1764" i="149"/>
  <c r="S1764" i="149"/>
  <c r="T1764" i="149"/>
  <c r="U1764" i="149"/>
  <c r="V1764" i="149"/>
  <c r="X1764" i="149"/>
  <c r="W1764" i="149" s="1"/>
  <c r="Y1764" i="149"/>
  <c r="AA1764" i="149"/>
  <c r="AB1764" i="149"/>
  <c r="AC1764" i="149"/>
  <c r="AD1764" i="149"/>
  <c r="R1765" i="149"/>
  <c r="S1765" i="149"/>
  <c r="T1765" i="149"/>
  <c r="U1765" i="149"/>
  <c r="V1765" i="149"/>
  <c r="W1765" i="149"/>
  <c r="X1765" i="149"/>
  <c r="Y1765" i="149"/>
  <c r="AA1765" i="149"/>
  <c r="AB1765" i="149"/>
  <c r="AC1765" i="149"/>
  <c r="AD1765" i="149"/>
  <c r="R1766" i="149"/>
  <c r="S1766" i="149"/>
  <c r="T1766" i="149"/>
  <c r="U1766" i="149"/>
  <c r="W1766" i="149"/>
  <c r="X1766" i="149"/>
  <c r="V1766" i="149" s="1"/>
  <c r="Y1766" i="149"/>
  <c r="AA1766" i="149"/>
  <c r="AB1766" i="149"/>
  <c r="AC1766" i="149"/>
  <c r="AD1766" i="149"/>
  <c r="R1767" i="149"/>
  <c r="S1767" i="149"/>
  <c r="T1767" i="149"/>
  <c r="U1767" i="149"/>
  <c r="X1767" i="149"/>
  <c r="V1767" i="149" s="1"/>
  <c r="Y1767" i="149"/>
  <c r="AA1767" i="149"/>
  <c r="AB1767" i="149"/>
  <c r="AC1767" i="149"/>
  <c r="AD1767" i="149"/>
  <c r="R1768" i="149"/>
  <c r="S1768" i="149"/>
  <c r="T1768" i="149"/>
  <c r="U1768" i="149"/>
  <c r="V1768" i="149"/>
  <c r="X1768" i="149"/>
  <c r="W1768" i="149" s="1"/>
  <c r="Y1768" i="149"/>
  <c r="AA1768" i="149"/>
  <c r="AB1768" i="149"/>
  <c r="AC1768" i="149"/>
  <c r="AD1768" i="149"/>
  <c r="R1769" i="149"/>
  <c r="S1769" i="149"/>
  <c r="T1769" i="149"/>
  <c r="U1769" i="149"/>
  <c r="X1769" i="149"/>
  <c r="V1769" i="149" s="1"/>
  <c r="Y1769" i="149"/>
  <c r="AA1769" i="149"/>
  <c r="AB1769" i="149"/>
  <c r="AC1769" i="149"/>
  <c r="AD1769" i="149"/>
  <c r="R1770" i="149"/>
  <c r="S1770" i="149"/>
  <c r="T1770" i="149"/>
  <c r="U1770" i="149"/>
  <c r="W1770" i="149"/>
  <c r="X1770" i="149"/>
  <c r="V1770" i="149" s="1"/>
  <c r="Y1770" i="149"/>
  <c r="AA1770" i="149"/>
  <c r="AB1770" i="149"/>
  <c r="AC1770" i="149"/>
  <c r="AD1770" i="149"/>
  <c r="R1771" i="149"/>
  <c r="S1771" i="149"/>
  <c r="T1771" i="149"/>
  <c r="U1771" i="149"/>
  <c r="X1771" i="149"/>
  <c r="V1771" i="149" s="1"/>
  <c r="Y1771" i="149"/>
  <c r="AA1771" i="149"/>
  <c r="AB1771" i="149"/>
  <c r="AC1771" i="149"/>
  <c r="AD1771" i="149"/>
  <c r="R1772" i="149"/>
  <c r="S1772" i="149"/>
  <c r="T1772" i="149"/>
  <c r="U1772" i="149"/>
  <c r="V1772" i="149"/>
  <c r="X1772" i="149"/>
  <c r="W1772" i="149" s="1"/>
  <c r="Y1772" i="149"/>
  <c r="AA1772" i="149"/>
  <c r="AB1772" i="149"/>
  <c r="AC1772" i="149"/>
  <c r="AD1772" i="149"/>
  <c r="R1773" i="149"/>
  <c r="S1773" i="149"/>
  <c r="T1773" i="149"/>
  <c r="U1773" i="149"/>
  <c r="V1773" i="149"/>
  <c r="X1773" i="149"/>
  <c r="W1773" i="149" s="1"/>
  <c r="Y1773" i="149"/>
  <c r="AA1773" i="149"/>
  <c r="AB1773" i="149"/>
  <c r="AC1773" i="149"/>
  <c r="AD1773" i="149"/>
  <c r="R1774" i="149"/>
  <c r="S1774" i="149"/>
  <c r="T1774" i="149"/>
  <c r="U1774" i="149"/>
  <c r="X1774" i="149"/>
  <c r="Y1774" i="149"/>
  <c r="AA1774" i="149"/>
  <c r="AB1774" i="149"/>
  <c r="AC1774" i="149"/>
  <c r="AD1774" i="149"/>
  <c r="R1775" i="149"/>
  <c r="S1775" i="149"/>
  <c r="T1775" i="149"/>
  <c r="U1775" i="149"/>
  <c r="X1775" i="149"/>
  <c r="V1775" i="149" s="1"/>
  <c r="Y1775" i="149"/>
  <c r="AA1775" i="149"/>
  <c r="AB1775" i="149"/>
  <c r="AC1775" i="149"/>
  <c r="AD1775" i="149"/>
  <c r="R1776" i="149"/>
  <c r="S1776" i="149"/>
  <c r="T1776" i="149"/>
  <c r="U1776" i="149"/>
  <c r="V1776" i="149"/>
  <c r="W1776" i="149"/>
  <c r="X1776" i="149"/>
  <c r="Y1776" i="149"/>
  <c r="AA1776" i="149"/>
  <c r="AB1776" i="149"/>
  <c r="AC1776" i="149"/>
  <c r="AD1776" i="149"/>
  <c r="R1777" i="149"/>
  <c r="S1777" i="149"/>
  <c r="T1777" i="149"/>
  <c r="U1777" i="149"/>
  <c r="X1777" i="149"/>
  <c r="V1777" i="149" s="1"/>
  <c r="Y1777" i="149"/>
  <c r="AA1777" i="149"/>
  <c r="AB1777" i="149"/>
  <c r="AC1777" i="149"/>
  <c r="AD1777" i="149"/>
  <c r="R1778" i="149"/>
  <c r="S1778" i="149"/>
  <c r="T1778" i="149"/>
  <c r="U1778" i="149"/>
  <c r="X1778" i="149"/>
  <c r="V1778" i="149" s="1"/>
  <c r="Y1778" i="149"/>
  <c r="AA1778" i="149"/>
  <c r="AB1778" i="149"/>
  <c r="AC1778" i="149"/>
  <c r="AD1778" i="149"/>
  <c r="R1779" i="149"/>
  <c r="S1779" i="149"/>
  <c r="T1779" i="149"/>
  <c r="U1779" i="149"/>
  <c r="X1779" i="149"/>
  <c r="V1779" i="149" s="1"/>
  <c r="Y1779" i="149"/>
  <c r="AA1779" i="149"/>
  <c r="AB1779" i="149"/>
  <c r="AC1779" i="149"/>
  <c r="AD1779" i="149"/>
  <c r="R1780" i="149"/>
  <c r="S1780" i="149"/>
  <c r="T1780" i="149"/>
  <c r="U1780" i="149"/>
  <c r="X1780" i="149"/>
  <c r="Y1780" i="149"/>
  <c r="AA1780" i="149"/>
  <c r="AB1780" i="149"/>
  <c r="AC1780" i="149"/>
  <c r="AD1780" i="149"/>
  <c r="R1781" i="149"/>
  <c r="S1781" i="149"/>
  <c r="T1781" i="149"/>
  <c r="U1781" i="149"/>
  <c r="W1781" i="149"/>
  <c r="X1781" i="149"/>
  <c r="V1781" i="149" s="1"/>
  <c r="Y1781" i="149"/>
  <c r="AA1781" i="149"/>
  <c r="AB1781" i="149"/>
  <c r="AC1781" i="149"/>
  <c r="AD1781" i="149"/>
  <c r="R1782" i="149"/>
  <c r="S1782" i="149"/>
  <c r="T1782" i="149"/>
  <c r="U1782" i="149"/>
  <c r="X1782" i="149"/>
  <c r="V1782" i="149" s="1"/>
  <c r="Y1782" i="149"/>
  <c r="AA1782" i="149"/>
  <c r="AB1782" i="149"/>
  <c r="AC1782" i="149"/>
  <c r="AD1782" i="149"/>
  <c r="R1783" i="149"/>
  <c r="S1783" i="149"/>
  <c r="T1783" i="149"/>
  <c r="U1783" i="149"/>
  <c r="X1783" i="149"/>
  <c r="V1783" i="149" s="1"/>
  <c r="Y1783" i="149"/>
  <c r="AA1783" i="149"/>
  <c r="AB1783" i="149"/>
  <c r="AC1783" i="149"/>
  <c r="AD1783" i="149"/>
  <c r="R1784" i="149"/>
  <c r="S1784" i="149"/>
  <c r="T1784" i="149"/>
  <c r="U1784" i="149"/>
  <c r="V1784" i="149"/>
  <c r="X1784" i="149"/>
  <c r="W1784" i="149" s="1"/>
  <c r="Y1784" i="149"/>
  <c r="AA1784" i="149"/>
  <c r="AB1784" i="149"/>
  <c r="AC1784" i="149"/>
  <c r="AD1784" i="149"/>
  <c r="R1785" i="149"/>
  <c r="S1785" i="149"/>
  <c r="T1785" i="149"/>
  <c r="U1785" i="149"/>
  <c r="X1785" i="149"/>
  <c r="V1785" i="149" s="1"/>
  <c r="Y1785" i="149"/>
  <c r="AA1785" i="149"/>
  <c r="AB1785" i="149"/>
  <c r="AC1785" i="149"/>
  <c r="AD1785" i="149"/>
  <c r="R1786" i="149"/>
  <c r="S1786" i="149"/>
  <c r="T1786" i="149"/>
  <c r="U1786" i="149"/>
  <c r="W1786" i="149"/>
  <c r="X1786" i="149"/>
  <c r="V1786" i="149" s="1"/>
  <c r="Y1786" i="149"/>
  <c r="AA1786" i="149"/>
  <c r="AB1786" i="149"/>
  <c r="AC1786" i="149"/>
  <c r="AD1786" i="149"/>
  <c r="R1787" i="149"/>
  <c r="S1787" i="149"/>
  <c r="T1787" i="149"/>
  <c r="U1787" i="149"/>
  <c r="X1787" i="149"/>
  <c r="V1787" i="149" s="1"/>
  <c r="Y1787" i="149"/>
  <c r="AA1787" i="149"/>
  <c r="AB1787" i="149"/>
  <c r="AC1787" i="149"/>
  <c r="AD1787" i="149"/>
  <c r="R1788" i="149"/>
  <c r="S1788" i="149"/>
  <c r="T1788" i="149"/>
  <c r="U1788" i="149"/>
  <c r="X1788" i="149"/>
  <c r="W1788" i="149" s="1"/>
  <c r="Y1788" i="149"/>
  <c r="AA1788" i="149"/>
  <c r="AB1788" i="149"/>
  <c r="AC1788" i="149"/>
  <c r="AD1788" i="149"/>
  <c r="R1789" i="149"/>
  <c r="S1789" i="149"/>
  <c r="T1789" i="149"/>
  <c r="U1789" i="149"/>
  <c r="V1789" i="149"/>
  <c r="X1789" i="149"/>
  <c r="W1789" i="149" s="1"/>
  <c r="Y1789" i="149"/>
  <c r="AA1789" i="149"/>
  <c r="AB1789" i="149"/>
  <c r="AC1789" i="149"/>
  <c r="AD1789" i="149"/>
  <c r="R1790" i="149"/>
  <c r="S1790" i="149"/>
  <c r="T1790" i="149"/>
  <c r="U1790" i="149"/>
  <c r="V1790" i="149"/>
  <c r="X1790" i="149"/>
  <c r="W1790" i="149" s="1"/>
  <c r="Y1790" i="149"/>
  <c r="AA1790" i="149"/>
  <c r="AB1790" i="149"/>
  <c r="AC1790" i="149"/>
  <c r="AD1790" i="149"/>
  <c r="R1791" i="149"/>
  <c r="S1791" i="149"/>
  <c r="T1791" i="149"/>
  <c r="U1791" i="149"/>
  <c r="X1791" i="149"/>
  <c r="V1791" i="149" s="1"/>
  <c r="Y1791" i="149"/>
  <c r="AA1791" i="149"/>
  <c r="AB1791" i="149"/>
  <c r="AC1791" i="149"/>
  <c r="AD1791" i="149"/>
  <c r="R1792" i="149"/>
  <c r="S1792" i="149"/>
  <c r="T1792" i="149"/>
  <c r="U1792" i="149"/>
  <c r="V1792" i="149"/>
  <c r="X1792" i="149"/>
  <c r="W1792" i="149" s="1"/>
  <c r="Y1792" i="149"/>
  <c r="AA1792" i="149"/>
  <c r="AB1792" i="149"/>
  <c r="AC1792" i="149"/>
  <c r="AD1792" i="149"/>
  <c r="R1793" i="149"/>
  <c r="S1793" i="149"/>
  <c r="T1793" i="149"/>
  <c r="U1793" i="149"/>
  <c r="X1793" i="149"/>
  <c r="V1793" i="149" s="1"/>
  <c r="Y1793" i="149"/>
  <c r="AA1793" i="149"/>
  <c r="AB1793" i="149"/>
  <c r="AC1793" i="149"/>
  <c r="AD1793" i="149"/>
  <c r="R1794" i="149"/>
  <c r="S1794" i="149"/>
  <c r="T1794" i="149"/>
  <c r="U1794" i="149"/>
  <c r="X1794" i="149"/>
  <c r="W1794" i="149" s="1"/>
  <c r="Y1794" i="149"/>
  <c r="AA1794" i="149"/>
  <c r="AB1794" i="149"/>
  <c r="AC1794" i="149"/>
  <c r="AD1794" i="149"/>
  <c r="R1795" i="149"/>
  <c r="S1795" i="149"/>
  <c r="T1795" i="149"/>
  <c r="U1795" i="149"/>
  <c r="X1795" i="149"/>
  <c r="V1795" i="149" s="1"/>
  <c r="Y1795" i="149"/>
  <c r="AA1795" i="149"/>
  <c r="AB1795" i="149"/>
  <c r="AC1795" i="149"/>
  <c r="AD1795" i="149"/>
  <c r="R1796" i="149"/>
  <c r="S1796" i="149"/>
  <c r="T1796" i="149"/>
  <c r="U1796" i="149"/>
  <c r="V1796" i="149"/>
  <c r="X1796" i="149"/>
  <c r="W1796" i="149" s="1"/>
  <c r="Y1796" i="149"/>
  <c r="AA1796" i="149"/>
  <c r="AB1796" i="149"/>
  <c r="AC1796" i="149"/>
  <c r="AD1796" i="149"/>
  <c r="R1797" i="149"/>
  <c r="S1797" i="149"/>
  <c r="T1797" i="149"/>
  <c r="U1797" i="149"/>
  <c r="V1797" i="149"/>
  <c r="W1797" i="149"/>
  <c r="X1797" i="149"/>
  <c r="Y1797" i="149"/>
  <c r="AA1797" i="149"/>
  <c r="AB1797" i="149"/>
  <c r="AC1797" i="149"/>
  <c r="AD1797" i="149"/>
  <c r="R1798" i="149"/>
  <c r="S1798" i="149"/>
  <c r="T1798" i="149"/>
  <c r="U1798" i="149"/>
  <c r="V1798" i="149"/>
  <c r="W1798" i="149"/>
  <c r="X1798" i="149"/>
  <c r="Y1798" i="149"/>
  <c r="AA1798" i="149"/>
  <c r="AB1798" i="149"/>
  <c r="AC1798" i="149"/>
  <c r="AD1798" i="149"/>
  <c r="R1799" i="149"/>
  <c r="S1799" i="149"/>
  <c r="T1799" i="149"/>
  <c r="U1799" i="149"/>
  <c r="V1799" i="149"/>
  <c r="X1799" i="149"/>
  <c r="W1799" i="149" s="1"/>
  <c r="Y1799" i="149"/>
  <c r="AA1799" i="149"/>
  <c r="AB1799" i="149"/>
  <c r="AC1799" i="149"/>
  <c r="AD1799" i="149"/>
  <c r="R1800" i="149"/>
  <c r="S1800" i="149"/>
  <c r="T1800" i="149"/>
  <c r="U1800" i="149"/>
  <c r="V1800" i="149"/>
  <c r="X1800" i="149"/>
  <c r="W1800" i="149" s="1"/>
  <c r="Y1800" i="149"/>
  <c r="AA1800" i="149"/>
  <c r="AB1800" i="149"/>
  <c r="AC1800" i="149"/>
  <c r="AD1800" i="149"/>
  <c r="R1801" i="149"/>
  <c r="S1801" i="149"/>
  <c r="T1801" i="149"/>
  <c r="U1801" i="149"/>
  <c r="X1801" i="149"/>
  <c r="Y1801" i="149"/>
  <c r="AA1801" i="149"/>
  <c r="AB1801" i="149"/>
  <c r="AC1801" i="149"/>
  <c r="AD1801" i="149"/>
  <c r="R1802" i="149"/>
  <c r="S1802" i="149"/>
  <c r="T1802" i="149"/>
  <c r="U1802" i="149"/>
  <c r="X1802" i="149"/>
  <c r="W1802" i="149" s="1"/>
  <c r="Y1802" i="149"/>
  <c r="AA1802" i="149"/>
  <c r="AB1802" i="149"/>
  <c r="AC1802" i="149"/>
  <c r="AD1802" i="149"/>
  <c r="R1803" i="149"/>
  <c r="S1803" i="149"/>
  <c r="T1803" i="149"/>
  <c r="U1803" i="149"/>
  <c r="X1803" i="149"/>
  <c r="V1803" i="149" s="1"/>
  <c r="Y1803" i="149"/>
  <c r="AA1803" i="149"/>
  <c r="AB1803" i="149"/>
  <c r="AC1803" i="149"/>
  <c r="AD1803" i="149"/>
  <c r="R1804" i="149"/>
  <c r="S1804" i="149"/>
  <c r="T1804" i="149"/>
  <c r="U1804" i="149"/>
  <c r="V1804" i="149"/>
  <c r="X1804" i="149"/>
  <c r="W1804" i="149" s="1"/>
  <c r="Y1804" i="149"/>
  <c r="AA1804" i="149"/>
  <c r="AB1804" i="149"/>
  <c r="AC1804" i="149"/>
  <c r="AD1804" i="149"/>
  <c r="R1805" i="149"/>
  <c r="S1805" i="149"/>
  <c r="T1805" i="149"/>
  <c r="U1805" i="149"/>
  <c r="V1805" i="149"/>
  <c r="W1805" i="149"/>
  <c r="X1805" i="149"/>
  <c r="Y1805" i="149"/>
  <c r="AA1805" i="149"/>
  <c r="AB1805" i="149"/>
  <c r="AC1805" i="149"/>
  <c r="AD1805" i="149"/>
  <c r="R1806" i="149"/>
  <c r="S1806" i="149"/>
  <c r="T1806" i="149"/>
  <c r="U1806" i="149"/>
  <c r="V1806" i="149"/>
  <c r="W1806" i="149"/>
  <c r="X1806" i="149"/>
  <c r="Y1806" i="149"/>
  <c r="AA1806" i="149"/>
  <c r="AB1806" i="149"/>
  <c r="AC1806" i="149"/>
  <c r="AD1806" i="149"/>
  <c r="R1807" i="149"/>
  <c r="S1807" i="149"/>
  <c r="T1807" i="149"/>
  <c r="U1807" i="149"/>
  <c r="X1807" i="149"/>
  <c r="W1807" i="149" s="1"/>
  <c r="Y1807" i="149"/>
  <c r="AA1807" i="149"/>
  <c r="AB1807" i="149"/>
  <c r="AC1807" i="149"/>
  <c r="AD1807" i="149"/>
  <c r="R1808" i="149"/>
  <c r="S1808" i="149"/>
  <c r="T1808" i="149"/>
  <c r="U1808" i="149"/>
  <c r="W1808" i="149"/>
  <c r="X1808" i="149"/>
  <c r="V1808" i="149" s="1"/>
  <c r="Y1808" i="149"/>
  <c r="AA1808" i="149"/>
  <c r="AB1808" i="149"/>
  <c r="AC1808" i="149"/>
  <c r="AD1808" i="149"/>
  <c r="R1809" i="149"/>
  <c r="S1809" i="149"/>
  <c r="T1809" i="149"/>
  <c r="U1809" i="149"/>
  <c r="X1809" i="149"/>
  <c r="Y1809" i="149"/>
  <c r="AA1809" i="149"/>
  <c r="AB1809" i="149"/>
  <c r="AC1809" i="149"/>
  <c r="AD1809" i="149"/>
  <c r="R1810" i="149"/>
  <c r="S1810" i="149"/>
  <c r="T1810" i="149"/>
  <c r="U1810" i="149"/>
  <c r="X1810" i="149"/>
  <c r="Y1810" i="149"/>
  <c r="AA1810" i="149"/>
  <c r="AB1810" i="149"/>
  <c r="AC1810" i="149"/>
  <c r="AD1810" i="149"/>
  <c r="R1811" i="149"/>
  <c r="S1811" i="149"/>
  <c r="T1811" i="149"/>
  <c r="U1811" i="149"/>
  <c r="X1811" i="149"/>
  <c r="V1811" i="149" s="1"/>
  <c r="Y1811" i="149"/>
  <c r="AA1811" i="149"/>
  <c r="AB1811" i="149"/>
  <c r="AC1811" i="149"/>
  <c r="AD1811" i="149"/>
  <c r="R1812" i="149"/>
  <c r="S1812" i="149"/>
  <c r="T1812" i="149"/>
  <c r="U1812" i="149"/>
  <c r="X1812" i="149"/>
  <c r="W1812" i="149" s="1"/>
  <c r="Y1812" i="149"/>
  <c r="AA1812" i="149"/>
  <c r="AB1812" i="149"/>
  <c r="AC1812" i="149"/>
  <c r="AD1812" i="149"/>
  <c r="R1813" i="149"/>
  <c r="S1813" i="149"/>
  <c r="T1813" i="149"/>
  <c r="U1813" i="149"/>
  <c r="W1813" i="149"/>
  <c r="X1813" i="149"/>
  <c r="V1813" i="149" s="1"/>
  <c r="Y1813" i="149"/>
  <c r="AA1813" i="149"/>
  <c r="AB1813" i="149"/>
  <c r="AC1813" i="149"/>
  <c r="AD1813" i="149"/>
  <c r="R1814" i="149"/>
  <c r="S1814" i="149"/>
  <c r="T1814" i="149"/>
  <c r="U1814" i="149"/>
  <c r="V1814" i="149"/>
  <c r="X1814" i="149"/>
  <c r="W1814" i="149" s="1"/>
  <c r="Y1814" i="149"/>
  <c r="AA1814" i="149"/>
  <c r="AB1814" i="149"/>
  <c r="AC1814" i="149"/>
  <c r="AD1814" i="149"/>
  <c r="R1815" i="149"/>
  <c r="S1815" i="149"/>
  <c r="T1815" i="149"/>
  <c r="U1815" i="149"/>
  <c r="W1815" i="149"/>
  <c r="X1815" i="149"/>
  <c r="V1815" i="149" s="1"/>
  <c r="Y1815" i="149"/>
  <c r="AA1815" i="149"/>
  <c r="AB1815" i="149"/>
  <c r="AC1815" i="149"/>
  <c r="AD1815" i="149"/>
  <c r="R1816" i="149"/>
  <c r="S1816" i="149"/>
  <c r="T1816" i="149"/>
  <c r="U1816" i="149"/>
  <c r="X1816" i="149"/>
  <c r="W1816" i="149" s="1"/>
  <c r="Y1816" i="149"/>
  <c r="AA1816" i="149"/>
  <c r="AB1816" i="149"/>
  <c r="AC1816" i="149"/>
  <c r="AD1816" i="149"/>
  <c r="R1817" i="149"/>
  <c r="S1817" i="149"/>
  <c r="T1817" i="149"/>
  <c r="U1817" i="149"/>
  <c r="W1817" i="149"/>
  <c r="X1817" i="149"/>
  <c r="V1817" i="149" s="1"/>
  <c r="Y1817" i="149"/>
  <c r="AA1817" i="149"/>
  <c r="AB1817" i="149"/>
  <c r="AC1817" i="149"/>
  <c r="AD1817" i="149"/>
  <c r="R1818" i="149"/>
  <c r="S1818" i="149"/>
  <c r="T1818" i="149"/>
  <c r="U1818" i="149"/>
  <c r="X1818" i="149"/>
  <c r="Y1818" i="149"/>
  <c r="AA1818" i="149"/>
  <c r="AB1818" i="149"/>
  <c r="AC1818" i="149"/>
  <c r="AD1818" i="149"/>
  <c r="R1819" i="149"/>
  <c r="S1819" i="149"/>
  <c r="T1819" i="149"/>
  <c r="U1819" i="149"/>
  <c r="X1819" i="149"/>
  <c r="V1819" i="149" s="1"/>
  <c r="Y1819" i="149"/>
  <c r="AA1819" i="149"/>
  <c r="AB1819" i="149"/>
  <c r="AC1819" i="149"/>
  <c r="AD1819" i="149"/>
  <c r="R1820" i="149"/>
  <c r="S1820" i="149"/>
  <c r="T1820" i="149"/>
  <c r="U1820" i="149"/>
  <c r="X1820" i="149"/>
  <c r="W1820" i="149" s="1"/>
  <c r="Y1820" i="149"/>
  <c r="AA1820" i="149"/>
  <c r="AB1820" i="149"/>
  <c r="AC1820" i="149"/>
  <c r="AD1820" i="149"/>
  <c r="R1821" i="149"/>
  <c r="S1821" i="149"/>
  <c r="T1821" i="149"/>
  <c r="U1821" i="149"/>
  <c r="W1821" i="149"/>
  <c r="X1821" i="149"/>
  <c r="V1821" i="149" s="1"/>
  <c r="Y1821" i="149"/>
  <c r="AA1821" i="149"/>
  <c r="AB1821" i="149"/>
  <c r="AC1821" i="149"/>
  <c r="AD1821" i="149"/>
  <c r="R1822" i="149"/>
  <c r="S1822" i="149"/>
  <c r="T1822" i="149"/>
  <c r="U1822" i="149"/>
  <c r="V1822" i="149"/>
  <c r="X1822" i="149"/>
  <c r="W1822" i="149" s="1"/>
  <c r="Y1822" i="149"/>
  <c r="AA1822" i="149"/>
  <c r="AB1822" i="149"/>
  <c r="AC1822" i="149"/>
  <c r="AD1822" i="149"/>
  <c r="R1823" i="149"/>
  <c r="S1823" i="149"/>
  <c r="T1823" i="149"/>
  <c r="U1823" i="149"/>
  <c r="W1823" i="149"/>
  <c r="X1823" i="149"/>
  <c r="V1823" i="149" s="1"/>
  <c r="Y1823" i="149"/>
  <c r="AA1823" i="149"/>
  <c r="AB1823" i="149"/>
  <c r="AC1823" i="149"/>
  <c r="AD1823" i="149"/>
  <c r="R1824" i="149"/>
  <c r="S1824" i="149"/>
  <c r="T1824" i="149"/>
  <c r="U1824" i="149"/>
  <c r="X1824" i="149"/>
  <c r="V1824" i="149" s="1"/>
  <c r="Y1824" i="149"/>
  <c r="AA1824" i="149"/>
  <c r="AB1824" i="149"/>
  <c r="AC1824" i="149"/>
  <c r="AD1824" i="149"/>
  <c r="R1825" i="149"/>
  <c r="S1825" i="149"/>
  <c r="T1825" i="149"/>
  <c r="U1825" i="149"/>
  <c r="X1825" i="149"/>
  <c r="V1825" i="149" s="1"/>
  <c r="Y1825" i="149"/>
  <c r="AA1825" i="149"/>
  <c r="AB1825" i="149"/>
  <c r="AC1825" i="149"/>
  <c r="AD1825" i="149"/>
  <c r="R1826" i="149"/>
  <c r="S1826" i="149"/>
  <c r="T1826" i="149"/>
  <c r="U1826" i="149"/>
  <c r="X1826" i="149"/>
  <c r="Y1826" i="149"/>
  <c r="AA1826" i="149"/>
  <c r="AB1826" i="149"/>
  <c r="AC1826" i="149"/>
  <c r="AD1826" i="149"/>
  <c r="R1827" i="149"/>
  <c r="S1827" i="149"/>
  <c r="T1827" i="149"/>
  <c r="U1827" i="149"/>
  <c r="X1827" i="149"/>
  <c r="V1827" i="149" s="1"/>
  <c r="Y1827" i="149"/>
  <c r="AA1827" i="149"/>
  <c r="AB1827" i="149"/>
  <c r="AC1827" i="149"/>
  <c r="AD1827" i="149"/>
  <c r="R1828" i="149"/>
  <c r="S1828" i="149"/>
  <c r="T1828" i="149"/>
  <c r="U1828" i="149"/>
  <c r="V1828" i="149"/>
  <c r="X1828" i="149"/>
  <c r="W1828" i="149" s="1"/>
  <c r="Y1828" i="149"/>
  <c r="AA1828" i="149"/>
  <c r="AB1828" i="149"/>
  <c r="AC1828" i="149"/>
  <c r="AD1828" i="149"/>
  <c r="R1829" i="149"/>
  <c r="S1829" i="149"/>
  <c r="T1829" i="149"/>
  <c r="U1829" i="149"/>
  <c r="X1829" i="149"/>
  <c r="Y1829" i="149"/>
  <c r="AA1829" i="149"/>
  <c r="AB1829" i="149"/>
  <c r="AC1829" i="149"/>
  <c r="AD1829" i="149"/>
  <c r="R1830" i="149"/>
  <c r="S1830" i="149"/>
  <c r="T1830" i="149"/>
  <c r="U1830" i="149"/>
  <c r="W1830" i="149"/>
  <c r="X1830" i="149"/>
  <c r="V1830" i="149" s="1"/>
  <c r="Y1830" i="149"/>
  <c r="AA1830" i="149"/>
  <c r="AB1830" i="149"/>
  <c r="AC1830" i="149"/>
  <c r="AD1830" i="149"/>
  <c r="R1831" i="149"/>
  <c r="S1831" i="149"/>
  <c r="T1831" i="149"/>
  <c r="U1831" i="149"/>
  <c r="X1831" i="149"/>
  <c r="Y1831" i="149"/>
  <c r="AA1831" i="149"/>
  <c r="AB1831" i="149"/>
  <c r="AC1831" i="149"/>
  <c r="AD1831" i="149"/>
  <c r="R1832" i="149"/>
  <c r="S1832" i="149"/>
  <c r="T1832" i="149"/>
  <c r="U1832" i="149"/>
  <c r="X1832" i="149"/>
  <c r="W1832" i="149" s="1"/>
  <c r="Y1832" i="149"/>
  <c r="AA1832" i="149"/>
  <c r="AB1832" i="149"/>
  <c r="AC1832" i="149"/>
  <c r="AD1832" i="149"/>
  <c r="R1833" i="149"/>
  <c r="S1833" i="149"/>
  <c r="T1833" i="149"/>
  <c r="U1833" i="149"/>
  <c r="X1833" i="149"/>
  <c r="V1833" i="149" s="1"/>
  <c r="Y1833" i="149"/>
  <c r="AA1833" i="149"/>
  <c r="AB1833" i="149"/>
  <c r="AC1833" i="149"/>
  <c r="AD1833" i="149"/>
  <c r="R1834" i="149"/>
  <c r="S1834" i="149"/>
  <c r="T1834" i="149"/>
  <c r="U1834" i="149"/>
  <c r="X1834" i="149"/>
  <c r="Y1834" i="149"/>
  <c r="AA1834" i="149"/>
  <c r="AB1834" i="149"/>
  <c r="AC1834" i="149"/>
  <c r="AD1834" i="149"/>
  <c r="R1835" i="149"/>
  <c r="S1835" i="149"/>
  <c r="T1835" i="149"/>
  <c r="U1835" i="149"/>
  <c r="X1835" i="149"/>
  <c r="V1835" i="149" s="1"/>
  <c r="Y1835" i="149"/>
  <c r="AA1835" i="149"/>
  <c r="AB1835" i="149"/>
  <c r="AC1835" i="149"/>
  <c r="AD1835" i="149"/>
  <c r="R1836" i="149"/>
  <c r="S1836" i="149"/>
  <c r="T1836" i="149"/>
  <c r="U1836" i="149"/>
  <c r="V1836" i="149"/>
  <c r="X1836" i="149"/>
  <c r="W1836" i="149" s="1"/>
  <c r="Y1836" i="149"/>
  <c r="AA1836" i="149"/>
  <c r="AB1836" i="149"/>
  <c r="AC1836" i="149"/>
  <c r="AD1836" i="149"/>
  <c r="R1837" i="149"/>
  <c r="S1837" i="149"/>
  <c r="T1837" i="149"/>
  <c r="U1837" i="149"/>
  <c r="X1837" i="149"/>
  <c r="Y1837" i="149"/>
  <c r="AA1837" i="149"/>
  <c r="AB1837" i="149"/>
  <c r="AC1837" i="149"/>
  <c r="AD1837" i="149"/>
  <c r="R1838" i="149"/>
  <c r="S1838" i="149"/>
  <c r="T1838" i="149"/>
  <c r="U1838" i="149"/>
  <c r="W1838" i="149"/>
  <c r="X1838" i="149"/>
  <c r="V1838" i="149" s="1"/>
  <c r="Y1838" i="149"/>
  <c r="AA1838" i="149"/>
  <c r="AB1838" i="149"/>
  <c r="AC1838" i="149"/>
  <c r="AD1838" i="149"/>
  <c r="R1839" i="149"/>
  <c r="S1839" i="149"/>
  <c r="T1839" i="149"/>
  <c r="U1839" i="149"/>
  <c r="X1839" i="149"/>
  <c r="Y1839" i="149"/>
  <c r="AA1839" i="149"/>
  <c r="AB1839" i="149"/>
  <c r="AC1839" i="149"/>
  <c r="AD1839" i="149"/>
  <c r="R1840" i="149"/>
  <c r="S1840" i="149"/>
  <c r="T1840" i="149"/>
  <c r="U1840" i="149"/>
  <c r="X1840" i="149"/>
  <c r="V1840" i="149" s="1"/>
  <c r="Y1840" i="149"/>
  <c r="AA1840" i="149"/>
  <c r="AB1840" i="149"/>
  <c r="AC1840" i="149"/>
  <c r="AD1840" i="149"/>
  <c r="R1841" i="149"/>
  <c r="S1841" i="149"/>
  <c r="T1841" i="149"/>
  <c r="U1841" i="149"/>
  <c r="V1841" i="149"/>
  <c r="W1841" i="149"/>
  <c r="X1841" i="149"/>
  <c r="Y1841" i="149"/>
  <c r="AA1841" i="149"/>
  <c r="AB1841" i="149"/>
  <c r="AC1841" i="149"/>
  <c r="AD1841" i="149"/>
  <c r="R1842" i="149"/>
  <c r="S1842" i="149"/>
  <c r="T1842" i="149"/>
  <c r="U1842" i="149"/>
  <c r="X1842" i="149"/>
  <c r="V1842" i="149" s="1"/>
  <c r="Y1842" i="149"/>
  <c r="AA1842" i="149"/>
  <c r="AB1842" i="149"/>
  <c r="AC1842" i="149"/>
  <c r="AD1842" i="149"/>
  <c r="R1843" i="149"/>
  <c r="S1843" i="149"/>
  <c r="T1843" i="149"/>
  <c r="U1843" i="149"/>
  <c r="X1843" i="149"/>
  <c r="Y1843" i="149"/>
  <c r="AA1843" i="149"/>
  <c r="AB1843" i="149"/>
  <c r="AC1843" i="149"/>
  <c r="AD1843" i="149"/>
  <c r="R1844" i="149"/>
  <c r="S1844" i="149"/>
  <c r="T1844" i="149"/>
  <c r="U1844" i="149"/>
  <c r="X1844" i="149"/>
  <c r="W1844" i="149" s="1"/>
  <c r="Y1844" i="149"/>
  <c r="AA1844" i="149"/>
  <c r="AB1844" i="149"/>
  <c r="AC1844" i="149"/>
  <c r="AD1844" i="149"/>
  <c r="R1845" i="149"/>
  <c r="S1845" i="149"/>
  <c r="T1845" i="149"/>
  <c r="U1845" i="149"/>
  <c r="W1845" i="149"/>
  <c r="X1845" i="149"/>
  <c r="V1845" i="149" s="1"/>
  <c r="Y1845" i="149"/>
  <c r="AA1845" i="149"/>
  <c r="AB1845" i="149"/>
  <c r="AC1845" i="149"/>
  <c r="AD1845" i="149"/>
  <c r="R1846" i="149"/>
  <c r="S1846" i="149"/>
  <c r="T1846" i="149"/>
  <c r="U1846" i="149"/>
  <c r="X1846" i="149"/>
  <c r="V1846" i="149" s="1"/>
  <c r="Y1846" i="149"/>
  <c r="AA1846" i="149"/>
  <c r="AB1846" i="149"/>
  <c r="AC1846" i="149"/>
  <c r="AD1846" i="149"/>
  <c r="R1847" i="149"/>
  <c r="S1847" i="149"/>
  <c r="T1847" i="149"/>
  <c r="U1847" i="149"/>
  <c r="W1847" i="149"/>
  <c r="X1847" i="149"/>
  <c r="V1847" i="149" s="1"/>
  <c r="Y1847" i="149"/>
  <c r="AA1847" i="149"/>
  <c r="AB1847" i="149"/>
  <c r="AC1847" i="149"/>
  <c r="AD1847" i="149"/>
  <c r="R1848" i="149"/>
  <c r="S1848" i="149"/>
  <c r="T1848" i="149"/>
  <c r="U1848" i="149"/>
  <c r="V1848" i="149"/>
  <c r="X1848" i="149"/>
  <c r="W1848" i="149" s="1"/>
  <c r="Y1848" i="149"/>
  <c r="AA1848" i="149"/>
  <c r="AB1848" i="149"/>
  <c r="AC1848" i="149"/>
  <c r="AD1848" i="149"/>
  <c r="R1849" i="149"/>
  <c r="S1849" i="149"/>
  <c r="T1849" i="149"/>
  <c r="U1849" i="149"/>
  <c r="X1849" i="149"/>
  <c r="V1849" i="149" s="1"/>
  <c r="Y1849" i="149"/>
  <c r="AA1849" i="149"/>
  <c r="AB1849" i="149"/>
  <c r="AC1849" i="149"/>
  <c r="AD1849" i="149"/>
  <c r="R1850" i="149"/>
  <c r="S1850" i="149"/>
  <c r="T1850" i="149"/>
  <c r="U1850" i="149"/>
  <c r="X1850" i="149"/>
  <c r="V1850" i="149" s="1"/>
  <c r="Y1850" i="149"/>
  <c r="AA1850" i="149"/>
  <c r="AB1850" i="149"/>
  <c r="AC1850" i="149"/>
  <c r="AD1850" i="149"/>
  <c r="R1851" i="149"/>
  <c r="S1851" i="149"/>
  <c r="T1851" i="149"/>
  <c r="U1851" i="149"/>
  <c r="X1851" i="149"/>
  <c r="Y1851" i="149"/>
  <c r="AA1851" i="149"/>
  <c r="AB1851" i="149"/>
  <c r="AC1851" i="149"/>
  <c r="AD1851" i="149"/>
  <c r="R1852" i="149"/>
  <c r="S1852" i="149"/>
  <c r="T1852" i="149"/>
  <c r="U1852" i="149"/>
  <c r="V1852" i="149"/>
  <c r="W1852" i="149"/>
  <c r="X1852" i="149"/>
  <c r="Y1852" i="149"/>
  <c r="AA1852" i="149"/>
  <c r="AB1852" i="149"/>
  <c r="AC1852" i="149"/>
  <c r="AD1852" i="149"/>
  <c r="R1853" i="149"/>
  <c r="S1853" i="149"/>
  <c r="T1853" i="149"/>
  <c r="U1853" i="149"/>
  <c r="V1853" i="149"/>
  <c r="W1853" i="149"/>
  <c r="X1853" i="149"/>
  <c r="Y1853" i="149"/>
  <c r="AA1853" i="149"/>
  <c r="AB1853" i="149"/>
  <c r="AC1853" i="149"/>
  <c r="AD1853" i="149"/>
  <c r="R1854" i="149"/>
  <c r="S1854" i="149"/>
  <c r="T1854" i="149"/>
  <c r="U1854" i="149"/>
  <c r="V1854" i="149"/>
  <c r="W1854" i="149"/>
  <c r="X1854" i="149"/>
  <c r="Y1854" i="149"/>
  <c r="AA1854" i="149"/>
  <c r="AB1854" i="149"/>
  <c r="AC1854" i="149"/>
  <c r="AD1854" i="149"/>
  <c r="R1855" i="149"/>
  <c r="S1855" i="149"/>
  <c r="T1855" i="149"/>
  <c r="U1855" i="149"/>
  <c r="X1855" i="149"/>
  <c r="V1855" i="149" s="1"/>
  <c r="Y1855" i="149"/>
  <c r="AA1855" i="149"/>
  <c r="AB1855" i="149"/>
  <c r="AC1855" i="149"/>
  <c r="AD1855" i="149"/>
  <c r="R1856" i="149"/>
  <c r="S1856" i="149"/>
  <c r="T1856" i="149"/>
  <c r="U1856" i="149"/>
  <c r="W1856" i="149"/>
  <c r="X1856" i="149"/>
  <c r="V1856" i="149" s="1"/>
  <c r="Y1856" i="149"/>
  <c r="AA1856" i="149"/>
  <c r="AB1856" i="149"/>
  <c r="AC1856" i="149"/>
  <c r="AD1856" i="149"/>
  <c r="R1857" i="149"/>
  <c r="S1857" i="149"/>
  <c r="T1857" i="149"/>
  <c r="U1857" i="149"/>
  <c r="X1857" i="149"/>
  <c r="W1857" i="149" s="1"/>
  <c r="Y1857" i="149"/>
  <c r="AA1857" i="149"/>
  <c r="AB1857" i="149"/>
  <c r="AC1857" i="149"/>
  <c r="AD1857" i="149"/>
  <c r="R1858" i="149"/>
  <c r="S1858" i="149"/>
  <c r="T1858" i="149"/>
  <c r="U1858" i="149"/>
  <c r="W1858" i="149"/>
  <c r="X1858" i="149"/>
  <c r="V1858" i="149" s="1"/>
  <c r="Y1858" i="149"/>
  <c r="AA1858" i="149"/>
  <c r="AB1858" i="149"/>
  <c r="AC1858" i="149"/>
  <c r="AD1858" i="149"/>
  <c r="R1859" i="149"/>
  <c r="S1859" i="149"/>
  <c r="T1859" i="149"/>
  <c r="U1859" i="149"/>
  <c r="X1859" i="149"/>
  <c r="Y1859" i="149"/>
  <c r="AA1859" i="149"/>
  <c r="AB1859" i="149"/>
  <c r="AC1859" i="149"/>
  <c r="AD1859" i="149"/>
  <c r="R1860" i="149"/>
  <c r="S1860" i="149"/>
  <c r="T1860" i="149"/>
  <c r="U1860" i="149"/>
  <c r="V1860" i="149"/>
  <c r="X1860" i="149"/>
  <c r="W1860" i="149" s="1"/>
  <c r="Y1860" i="149"/>
  <c r="AA1860" i="149"/>
  <c r="AB1860" i="149"/>
  <c r="AC1860" i="149"/>
  <c r="AD1860" i="149"/>
  <c r="R1861" i="149"/>
  <c r="S1861" i="149"/>
  <c r="T1861" i="149"/>
  <c r="U1861" i="149"/>
  <c r="V1861" i="149"/>
  <c r="X1861" i="149"/>
  <c r="W1861" i="149" s="1"/>
  <c r="Y1861" i="149"/>
  <c r="AA1861" i="149"/>
  <c r="AB1861" i="149"/>
  <c r="AC1861" i="149"/>
  <c r="AD1861" i="149"/>
  <c r="R1862" i="149"/>
  <c r="S1862" i="149"/>
  <c r="T1862" i="149"/>
  <c r="U1862" i="149"/>
  <c r="V1862" i="149"/>
  <c r="X1862" i="149"/>
  <c r="W1862" i="149" s="1"/>
  <c r="Y1862" i="149"/>
  <c r="AA1862" i="149"/>
  <c r="AB1862" i="149"/>
  <c r="AC1862" i="149"/>
  <c r="AD1862" i="149"/>
  <c r="R1863" i="149"/>
  <c r="S1863" i="149"/>
  <c r="T1863" i="149"/>
  <c r="U1863" i="149"/>
  <c r="V1863" i="149"/>
  <c r="X1863" i="149"/>
  <c r="W1863" i="149" s="1"/>
  <c r="Y1863" i="149"/>
  <c r="AA1863" i="149"/>
  <c r="AB1863" i="149"/>
  <c r="AC1863" i="149"/>
  <c r="AD1863" i="149"/>
  <c r="R1864" i="149"/>
  <c r="S1864" i="149"/>
  <c r="T1864" i="149"/>
  <c r="U1864" i="149"/>
  <c r="X1864" i="149"/>
  <c r="V1864" i="149" s="1"/>
  <c r="Y1864" i="149"/>
  <c r="AA1864" i="149"/>
  <c r="AB1864" i="149"/>
  <c r="AC1864" i="149"/>
  <c r="AD1864" i="149"/>
  <c r="R1865" i="149"/>
  <c r="S1865" i="149"/>
  <c r="T1865" i="149"/>
  <c r="U1865" i="149"/>
  <c r="X1865" i="149"/>
  <c r="V1865" i="149" s="1"/>
  <c r="Y1865" i="149"/>
  <c r="AA1865" i="149"/>
  <c r="AB1865" i="149"/>
  <c r="AC1865" i="149"/>
  <c r="AD1865" i="149"/>
  <c r="R1866" i="149"/>
  <c r="S1866" i="149"/>
  <c r="T1866" i="149"/>
  <c r="U1866" i="149"/>
  <c r="W1866" i="149"/>
  <c r="X1866" i="149"/>
  <c r="V1866" i="149" s="1"/>
  <c r="Y1866" i="149"/>
  <c r="AA1866" i="149"/>
  <c r="AB1866" i="149"/>
  <c r="AC1866" i="149"/>
  <c r="AD1866" i="149"/>
  <c r="R1867" i="149"/>
  <c r="S1867" i="149"/>
  <c r="T1867" i="149"/>
  <c r="U1867" i="149"/>
  <c r="X1867" i="149"/>
  <c r="Y1867" i="149"/>
  <c r="AA1867" i="149"/>
  <c r="AB1867" i="149"/>
  <c r="AC1867" i="149"/>
  <c r="AD1867" i="149"/>
  <c r="R1868" i="149"/>
  <c r="S1868" i="149"/>
  <c r="T1868" i="149"/>
  <c r="U1868" i="149"/>
  <c r="V1868" i="149"/>
  <c r="X1868" i="149"/>
  <c r="W1868" i="149" s="1"/>
  <c r="Y1868" i="149"/>
  <c r="AA1868" i="149"/>
  <c r="AB1868" i="149"/>
  <c r="AC1868" i="149"/>
  <c r="AD1868" i="149"/>
  <c r="R1869" i="149"/>
  <c r="S1869" i="149"/>
  <c r="T1869" i="149"/>
  <c r="U1869" i="149"/>
  <c r="V1869" i="149"/>
  <c r="X1869" i="149"/>
  <c r="W1869" i="149" s="1"/>
  <c r="Y1869" i="149"/>
  <c r="AA1869" i="149"/>
  <c r="AB1869" i="149"/>
  <c r="AC1869" i="149"/>
  <c r="AD1869" i="149"/>
  <c r="R1870" i="149"/>
  <c r="S1870" i="149"/>
  <c r="T1870" i="149"/>
  <c r="U1870" i="149"/>
  <c r="V1870" i="149"/>
  <c r="X1870" i="149"/>
  <c r="W1870" i="149" s="1"/>
  <c r="Y1870" i="149"/>
  <c r="AA1870" i="149"/>
  <c r="AB1870" i="149"/>
  <c r="AC1870" i="149"/>
  <c r="AD1870" i="149"/>
  <c r="R1871" i="149"/>
  <c r="S1871" i="149"/>
  <c r="T1871" i="149"/>
  <c r="U1871" i="149"/>
  <c r="V1871" i="149"/>
  <c r="X1871" i="149"/>
  <c r="W1871" i="149" s="1"/>
  <c r="Y1871" i="149"/>
  <c r="AA1871" i="149"/>
  <c r="AB1871" i="149"/>
  <c r="AC1871" i="149"/>
  <c r="AD1871" i="149"/>
  <c r="R1872" i="149"/>
  <c r="S1872" i="149"/>
  <c r="T1872" i="149"/>
  <c r="U1872" i="149"/>
  <c r="X1872" i="149"/>
  <c r="W1872" i="149" s="1"/>
  <c r="Y1872" i="149"/>
  <c r="AA1872" i="149"/>
  <c r="AB1872" i="149"/>
  <c r="AC1872" i="149"/>
  <c r="AD1872" i="149"/>
  <c r="R1873" i="149"/>
  <c r="S1873" i="149"/>
  <c r="T1873" i="149"/>
  <c r="U1873" i="149"/>
  <c r="W1873" i="149"/>
  <c r="X1873" i="149"/>
  <c r="V1873" i="149" s="1"/>
  <c r="Y1873" i="149"/>
  <c r="AA1873" i="149"/>
  <c r="AB1873" i="149"/>
  <c r="AC1873" i="149"/>
  <c r="AD1873" i="149"/>
  <c r="R1874" i="149"/>
  <c r="S1874" i="149"/>
  <c r="T1874" i="149"/>
  <c r="U1874" i="149"/>
  <c r="X1874" i="149"/>
  <c r="V1874" i="149" s="1"/>
  <c r="Y1874" i="149"/>
  <c r="AA1874" i="149"/>
  <c r="AB1874" i="149"/>
  <c r="AC1874" i="149"/>
  <c r="AD1874" i="149"/>
  <c r="R1875" i="149"/>
  <c r="S1875" i="149"/>
  <c r="T1875" i="149"/>
  <c r="U1875" i="149"/>
  <c r="X1875" i="149"/>
  <c r="Y1875" i="149"/>
  <c r="AA1875" i="149"/>
  <c r="AB1875" i="149"/>
  <c r="AC1875" i="149"/>
  <c r="AD1875" i="149"/>
  <c r="R1876" i="149"/>
  <c r="S1876" i="149"/>
  <c r="T1876" i="149"/>
  <c r="U1876" i="149"/>
  <c r="W1876" i="149"/>
  <c r="X1876" i="149"/>
  <c r="V1876" i="149" s="1"/>
  <c r="Y1876" i="149"/>
  <c r="AA1876" i="149"/>
  <c r="AB1876" i="149"/>
  <c r="AC1876" i="149"/>
  <c r="AD1876" i="149"/>
  <c r="R1877" i="149"/>
  <c r="S1877" i="149"/>
  <c r="T1877" i="149"/>
  <c r="U1877" i="149"/>
  <c r="X1877" i="149"/>
  <c r="V1877" i="149" s="1"/>
  <c r="Y1877" i="149"/>
  <c r="AA1877" i="149"/>
  <c r="AB1877" i="149"/>
  <c r="AC1877" i="149"/>
  <c r="AD1877" i="149"/>
  <c r="R1878" i="149"/>
  <c r="S1878" i="149"/>
  <c r="T1878" i="149"/>
  <c r="U1878" i="149"/>
  <c r="W1878" i="149"/>
  <c r="X1878" i="149"/>
  <c r="V1878" i="149" s="1"/>
  <c r="Y1878" i="149"/>
  <c r="AA1878" i="149"/>
  <c r="AB1878" i="149"/>
  <c r="AC1878" i="149"/>
  <c r="AD1878" i="149"/>
  <c r="R1879" i="149"/>
  <c r="S1879" i="149"/>
  <c r="T1879" i="149"/>
  <c r="U1879" i="149"/>
  <c r="X1879" i="149"/>
  <c r="V1879" i="149" s="1"/>
  <c r="Y1879" i="149"/>
  <c r="AA1879" i="149"/>
  <c r="AB1879" i="149"/>
  <c r="AC1879" i="149"/>
  <c r="AD1879" i="149"/>
  <c r="R1880" i="149"/>
  <c r="S1880" i="149"/>
  <c r="T1880" i="149"/>
  <c r="U1880" i="149"/>
  <c r="X1880" i="149"/>
  <c r="V1880" i="149" s="1"/>
  <c r="Y1880" i="149"/>
  <c r="AA1880" i="149"/>
  <c r="AB1880" i="149"/>
  <c r="AC1880" i="149"/>
  <c r="AD1880" i="149"/>
  <c r="R1881" i="149"/>
  <c r="S1881" i="149"/>
  <c r="T1881" i="149"/>
  <c r="U1881" i="149"/>
  <c r="W1881" i="149"/>
  <c r="X1881" i="149"/>
  <c r="V1881" i="149" s="1"/>
  <c r="Y1881" i="149"/>
  <c r="AA1881" i="149"/>
  <c r="AB1881" i="149"/>
  <c r="AC1881" i="149"/>
  <c r="AD1881" i="149"/>
  <c r="R1882" i="149"/>
  <c r="S1882" i="149"/>
  <c r="T1882" i="149"/>
  <c r="U1882" i="149"/>
  <c r="X1882" i="149"/>
  <c r="V1882" i="149" s="1"/>
  <c r="Y1882" i="149"/>
  <c r="AA1882" i="149"/>
  <c r="AB1882" i="149"/>
  <c r="AC1882" i="149"/>
  <c r="AD1882" i="149"/>
  <c r="R1883" i="149"/>
  <c r="S1883" i="149"/>
  <c r="T1883" i="149"/>
  <c r="U1883" i="149"/>
  <c r="X1883" i="149"/>
  <c r="Y1883" i="149"/>
  <c r="AA1883" i="149"/>
  <c r="AB1883" i="149"/>
  <c r="AC1883" i="149"/>
  <c r="AD1883" i="149"/>
  <c r="R1884" i="149"/>
  <c r="S1884" i="149"/>
  <c r="T1884" i="149"/>
  <c r="U1884" i="149"/>
  <c r="W1884" i="149"/>
  <c r="X1884" i="149"/>
  <c r="V1884" i="149" s="1"/>
  <c r="Y1884" i="149"/>
  <c r="AA1884" i="149"/>
  <c r="AB1884" i="149"/>
  <c r="AC1884" i="149"/>
  <c r="AD1884" i="149"/>
  <c r="R1885" i="149"/>
  <c r="S1885" i="149"/>
  <c r="T1885" i="149"/>
  <c r="U1885" i="149"/>
  <c r="X1885" i="149"/>
  <c r="V1885" i="149" s="1"/>
  <c r="Y1885" i="149"/>
  <c r="AA1885" i="149"/>
  <c r="AB1885" i="149"/>
  <c r="AC1885" i="149"/>
  <c r="AD1885" i="149"/>
  <c r="R1886" i="149"/>
  <c r="S1886" i="149"/>
  <c r="T1886" i="149"/>
  <c r="U1886" i="149"/>
  <c r="X1886" i="149"/>
  <c r="V1886" i="149" s="1"/>
  <c r="Y1886" i="149"/>
  <c r="AA1886" i="149"/>
  <c r="AB1886" i="149"/>
  <c r="AC1886" i="149"/>
  <c r="AD1886" i="149"/>
  <c r="R1887" i="149"/>
  <c r="S1887" i="149"/>
  <c r="T1887" i="149"/>
  <c r="U1887" i="149"/>
  <c r="V1887" i="149"/>
  <c r="X1887" i="149"/>
  <c r="W1887" i="149" s="1"/>
  <c r="Y1887" i="149"/>
  <c r="AA1887" i="149"/>
  <c r="AB1887" i="149"/>
  <c r="AC1887" i="149"/>
  <c r="AD1887" i="149"/>
  <c r="R1888" i="149"/>
  <c r="S1888" i="149"/>
  <c r="T1888" i="149"/>
  <c r="U1888" i="149"/>
  <c r="X1888" i="149"/>
  <c r="W1888" i="149" s="1"/>
  <c r="Y1888" i="149"/>
  <c r="AA1888" i="149"/>
  <c r="AB1888" i="149"/>
  <c r="AC1888" i="149"/>
  <c r="AD1888" i="149"/>
  <c r="R1889" i="149"/>
  <c r="S1889" i="149"/>
  <c r="T1889" i="149"/>
  <c r="U1889" i="149"/>
  <c r="X1889" i="149"/>
  <c r="V1889" i="149" s="1"/>
  <c r="Y1889" i="149"/>
  <c r="AA1889" i="149"/>
  <c r="AB1889" i="149"/>
  <c r="AC1889" i="149"/>
  <c r="AD1889" i="149"/>
  <c r="R1890" i="149"/>
  <c r="S1890" i="149"/>
  <c r="T1890" i="149"/>
  <c r="U1890" i="149"/>
  <c r="W1890" i="149"/>
  <c r="X1890" i="149"/>
  <c r="V1890" i="149" s="1"/>
  <c r="Y1890" i="149"/>
  <c r="AA1890" i="149"/>
  <c r="AB1890" i="149"/>
  <c r="AC1890" i="149"/>
  <c r="AD1890" i="149"/>
  <c r="R1891" i="149"/>
  <c r="S1891" i="149"/>
  <c r="T1891" i="149"/>
  <c r="U1891" i="149"/>
  <c r="X1891" i="149"/>
  <c r="Y1891" i="149"/>
  <c r="AA1891" i="149"/>
  <c r="AB1891" i="149"/>
  <c r="AC1891" i="149"/>
  <c r="AD1891" i="149"/>
  <c r="R1892" i="149"/>
  <c r="S1892" i="149"/>
  <c r="T1892" i="149"/>
  <c r="U1892" i="149"/>
  <c r="X1892" i="149"/>
  <c r="Y1892" i="149"/>
  <c r="AA1892" i="149"/>
  <c r="AB1892" i="149"/>
  <c r="AC1892" i="149"/>
  <c r="AD1892" i="149"/>
  <c r="R1893" i="149"/>
  <c r="S1893" i="149"/>
  <c r="T1893" i="149"/>
  <c r="U1893" i="149"/>
  <c r="X1893" i="149"/>
  <c r="V1893" i="149" s="1"/>
  <c r="Y1893" i="149"/>
  <c r="AA1893" i="149"/>
  <c r="AB1893" i="149"/>
  <c r="AC1893" i="149"/>
  <c r="AD1893" i="149"/>
  <c r="R1894" i="149"/>
  <c r="S1894" i="149"/>
  <c r="T1894" i="149"/>
  <c r="U1894" i="149"/>
  <c r="X1894" i="149"/>
  <c r="Y1894" i="149"/>
  <c r="AA1894" i="149"/>
  <c r="AB1894" i="149"/>
  <c r="AC1894" i="149"/>
  <c r="AD1894" i="149"/>
  <c r="R1895" i="149"/>
  <c r="S1895" i="149"/>
  <c r="T1895" i="149"/>
  <c r="U1895" i="149"/>
  <c r="X1895" i="149"/>
  <c r="W1895" i="149" s="1"/>
  <c r="Y1895" i="149"/>
  <c r="AA1895" i="149"/>
  <c r="AB1895" i="149"/>
  <c r="AC1895" i="149"/>
  <c r="AD1895" i="149"/>
  <c r="R1896" i="149"/>
  <c r="S1896" i="149"/>
  <c r="T1896" i="149"/>
  <c r="U1896" i="149"/>
  <c r="X1896" i="149"/>
  <c r="V1896" i="149" s="1"/>
  <c r="Y1896" i="149"/>
  <c r="AA1896" i="149"/>
  <c r="AB1896" i="149"/>
  <c r="AC1896" i="149"/>
  <c r="AD1896" i="149"/>
  <c r="R1897" i="149"/>
  <c r="S1897" i="149"/>
  <c r="T1897" i="149"/>
  <c r="U1897" i="149"/>
  <c r="X1897" i="149"/>
  <c r="W1897" i="149" s="1"/>
  <c r="Y1897" i="149"/>
  <c r="AA1897" i="149"/>
  <c r="AB1897" i="149"/>
  <c r="AC1897" i="149"/>
  <c r="AD1897" i="149"/>
  <c r="R1898" i="149"/>
  <c r="S1898" i="149"/>
  <c r="T1898" i="149"/>
  <c r="U1898" i="149"/>
  <c r="W1898" i="149"/>
  <c r="X1898" i="149"/>
  <c r="V1898" i="149" s="1"/>
  <c r="Y1898" i="149"/>
  <c r="AA1898" i="149"/>
  <c r="AB1898" i="149"/>
  <c r="AC1898" i="149"/>
  <c r="AD1898" i="149"/>
  <c r="R1899" i="149"/>
  <c r="S1899" i="149"/>
  <c r="T1899" i="149"/>
  <c r="U1899" i="149"/>
  <c r="X1899" i="149"/>
  <c r="Y1899" i="149"/>
  <c r="AA1899" i="149"/>
  <c r="AB1899" i="149"/>
  <c r="AC1899" i="149"/>
  <c r="AD1899" i="149"/>
  <c r="R1900" i="149"/>
  <c r="S1900" i="149"/>
  <c r="T1900" i="149"/>
  <c r="U1900" i="149"/>
  <c r="X1900" i="149"/>
  <c r="Y1900" i="149"/>
  <c r="AA1900" i="149"/>
  <c r="AB1900" i="149"/>
  <c r="AC1900" i="149"/>
  <c r="AD1900" i="149"/>
  <c r="R1901" i="149"/>
  <c r="S1901" i="149"/>
  <c r="T1901" i="149"/>
  <c r="U1901" i="149"/>
  <c r="X1901" i="149"/>
  <c r="W1901" i="149" s="1"/>
  <c r="Y1901" i="149"/>
  <c r="AA1901" i="149"/>
  <c r="AB1901" i="149"/>
  <c r="AC1901" i="149"/>
  <c r="AD1901" i="149"/>
  <c r="R1902" i="149"/>
  <c r="S1902" i="149"/>
  <c r="T1902" i="149"/>
  <c r="U1902" i="149"/>
  <c r="X1902" i="149"/>
  <c r="V1902" i="149" s="1"/>
  <c r="Y1902" i="149"/>
  <c r="AA1902" i="149"/>
  <c r="AB1902" i="149"/>
  <c r="AC1902" i="149"/>
  <c r="AD1902" i="149"/>
  <c r="R1903" i="149"/>
  <c r="S1903" i="149"/>
  <c r="T1903" i="149"/>
  <c r="U1903" i="149"/>
  <c r="X1903" i="149"/>
  <c r="Y1903" i="149"/>
  <c r="AA1903" i="149"/>
  <c r="AB1903" i="149"/>
  <c r="AC1903" i="149"/>
  <c r="AD1903" i="149"/>
  <c r="R1904" i="149"/>
  <c r="S1904" i="149"/>
  <c r="T1904" i="149"/>
  <c r="U1904" i="149"/>
  <c r="X1904" i="149"/>
  <c r="V1904" i="149" s="1"/>
  <c r="Y1904" i="149"/>
  <c r="AA1904" i="149"/>
  <c r="AB1904" i="149"/>
  <c r="AC1904" i="149"/>
  <c r="AD1904" i="149"/>
  <c r="R1905" i="149"/>
  <c r="S1905" i="149"/>
  <c r="T1905" i="149"/>
  <c r="U1905" i="149"/>
  <c r="V1905" i="149"/>
  <c r="X1905" i="149"/>
  <c r="W1905" i="149" s="1"/>
  <c r="Y1905" i="149"/>
  <c r="AA1905" i="149"/>
  <c r="AB1905" i="149"/>
  <c r="AC1905" i="149"/>
  <c r="AD1905" i="149"/>
  <c r="R1906" i="149"/>
  <c r="S1906" i="149"/>
  <c r="T1906" i="149"/>
  <c r="U1906" i="149"/>
  <c r="X1906" i="149"/>
  <c r="V1906" i="149" s="1"/>
  <c r="Y1906" i="149"/>
  <c r="AA1906" i="149"/>
  <c r="AB1906" i="149"/>
  <c r="AC1906" i="149"/>
  <c r="AD1906" i="149"/>
  <c r="R1907" i="149"/>
  <c r="S1907" i="149"/>
  <c r="T1907" i="149"/>
  <c r="U1907" i="149"/>
  <c r="X1907" i="149"/>
  <c r="W1907" i="149" s="1"/>
  <c r="Y1907" i="149"/>
  <c r="AA1907" i="149"/>
  <c r="AB1907" i="149"/>
  <c r="AC1907" i="149"/>
  <c r="AD1907" i="149"/>
  <c r="R1908" i="149"/>
  <c r="S1908" i="149"/>
  <c r="T1908" i="149"/>
  <c r="U1908" i="149"/>
  <c r="W1908" i="149"/>
  <c r="X1908" i="149"/>
  <c r="V1908" i="149" s="1"/>
  <c r="Y1908" i="149"/>
  <c r="AA1908" i="149"/>
  <c r="AB1908" i="149"/>
  <c r="AC1908" i="149"/>
  <c r="AD1908" i="149"/>
  <c r="R1909" i="149"/>
  <c r="S1909" i="149"/>
  <c r="T1909" i="149"/>
  <c r="U1909" i="149"/>
  <c r="X1909" i="149"/>
  <c r="V1909" i="149" s="1"/>
  <c r="Y1909" i="149"/>
  <c r="AA1909" i="149"/>
  <c r="AB1909" i="149"/>
  <c r="AC1909" i="149"/>
  <c r="AD1909" i="149"/>
  <c r="R1910" i="149"/>
  <c r="S1910" i="149"/>
  <c r="T1910" i="149"/>
  <c r="U1910" i="149"/>
  <c r="V1910" i="149"/>
  <c r="X1910" i="149"/>
  <c r="W1910" i="149" s="1"/>
  <c r="Y1910" i="149"/>
  <c r="AA1910" i="149"/>
  <c r="AB1910" i="149"/>
  <c r="AC1910" i="149"/>
  <c r="AD1910" i="149"/>
  <c r="R1911" i="149"/>
  <c r="S1911" i="149"/>
  <c r="T1911" i="149"/>
  <c r="U1911" i="149"/>
  <c r="X1911" i="149"/>
  <c r="V1911" i="149" s="1"/>
  <c r="Y1911" i="149"/>
  <c r="AA1911" i="149"/>
  <c r="AB1911" i="149"/>
  <c r="AC1911" i="149"/>
  <c r="AD1911" i="149"/>
  <c r="R1912" i="149"/>
  <c r="S1912" i="149"/>
  <c r="T1912" i="149"/>
  <c r="U1912" i="149"/>
  <c r="X1912" i="149"/>
  <c r="W1912" i="149" s="1"/>
  <c r="Y1912" i="149"/>
  <c r="AA1912" i="149"/>
  <c r="AB1912" i="149"/>
  <c r="AC1912" i="149"/>
  <c r="AD1912" i="149"/>
  <c r="R1913" i="149"/>
  <c r="S1913" i="149"/>
  <c r="T1913" i="149"/>
  <c r="U1913" i="149"/>
  <c r="X1913" i="149"/>
  <c r="V1913" i="149" s="1"/>
  <c r="Y1913" i="149"/>
  <c r="AA1913" i="149"/>
  <c r="AB1913" i="149"/>
  <c r="AC1913" i="149"/>
  <c r="AD1913" i="149"/>
  <c r="R1914" i="149"/>
  <c r="S1914" i="149"/>
  <c r="T1914" i="149"/>
  <c r="U1914" i="149"/>
  <c r="X1914" i="149"/>
  <c r="V1914" i="149" s="1"/>
  <c r="Y1914" i="149"/>
  <c r="AA1914" i="149"/>
  <c r="AB1914" i="149"/>
  <c r="AC1914" i="149"/>
  <c r="AD1914" i="149"/>
  <c r="R1915" i="149"/>
  <c r="S1915" i="149"/>
  <c r="T1915" i="149"/>
  <c r="U1915" i="149"/>
  <c r="X1915" i="149"/>
  <c r="W1915" i="149" s="1"/>
  <c r="Y1915" i="149"/>
  <c r="AA1915" i="149"/>
  <c r="AB1915" i="149"/>
  <c r="AC1915" i="149"/>
  <c r="AD1915" i="149"/>
  <c r="R1916" i="149"/>
  <c r="S1916" i="149"/>
  <c r="T1916" i="149"/>
  <c r="U1916" i="149"/>
  <c r="W1916" i="149"/>
  <c r="X1916" i="149"/>
  <c r="V1916" i="149" s="1"/>
  <c r="Y1916" i="149"/>
  <c r="AA1916" i="149"/>
  <c r="AB1916" i="149"/>
  <c r="AC1916" i="149"/>
  <c r="AD1916" i="149"/>
  <c r="R1917" i="149"/>
  <c r="S1917" i="149"/>
  <c r="T1917" i="149"/>
  <c r="U1917" i="149"/>
  <c r="X1917" i="149"/>
  <c r="W1917" i="149" s="1"/>
  <c r="Y1917" i="149"/>
  <c r="AA1917" i="149"/>
  <c r="AB1917" i="149"/>
  <c r="AC1917" i="149"/>
  <c r="AD1917" i="149"/>
  <c r="R1918" i="149"/>
  <c r="S1918" i="149"/>
  <c r="T1918" i="149"/>
  <c r="U1918" i="149"/>
  <c r="X1918" i="149"/>
  <c r="V1918" i="149" s="1"/>
  <c r="Y1918" i="149"/>
  <c r="AA1918" i="149"/>
  <c r="AB1918" i="149"/>
  <c r="AC1918" i="149"/>
  <c r="AD1918" i="149"/>
  <c r="R1919" i="149"/>
  <c r="S1919" i="149"/>
  <c r="T1919" i="149"/>
  <c r="U1919" i="149"/>
  <c r="W1919" i="149"/>
  <c r="X1919" i="149"/>
  <c r="V1919" i="149" s="1"/>
  <c r="Y1919" i="149"/>
  <c r="AA1919" i="149"/>
  <c r="AB1919" i="149"/>
  <c r="AC1919" i="149"/>
  <c r="AD1919" i="149"/>
  <c r="R1920" i="149"/>
  <c r="S1920" i="149"/>
  <c r="T1920" i="149"/>
  <c r="U1920" i="149"/>
  <c r="X1920" i="149"/>
  <c r="V1920" i="149" s="1"/>
  <c r="Y1920" i="149"/>
  <c r="AA1920" i="149"/>
  <c r="AB1920" i="149"/>
  <c r="AC1920" i="149"/>
  <c r="AD1920" i="149"/>
  <c r="R1921" i="149"/>
  <c r="S1921" i="149"/>
  <c r="T1921" i="149"/>
  <c r="U1921" i="149"/>
  <c r="X1921" i="149"/>
  <c r="Y1921" i="149"/>
  <c r="AA1921" i="149"/>
  <c r="AB1921" i="149"/>
  <c r="AC1921" i="149"/>
  <c r="AD1921" i="149"/>
  <c r="R1922" i="149"/>
  <c r="S1922" i="149"/>
  <c r="T1922" i="149"/>
  <c r="U1922" i="149"/>
  <c r="X1922" i="149"/>
  <c r="V1922" i="149" s="1"/>
  <c r="Y1922" i="149"/>
  <c r="AA1922" i="149"/>
  <c r="AB1922" i="149"/>
  <c r="AC1922" i="149"/>
  <c r="AD1922" i="149"/>
  <c r="R1923" i="149"/>
  <c r="S1923" i="149"/>
  <c r="T1923" i="149"/>
  <c r="U1923" i="149"/>
  <c r="X1923" i="149"/>
  <c r="W1923" i="149" s="1"/>
  <c r="Y1923" i="149"/>
  <c r="AA1923" i="149"/>
  <c r="AB1923" i="149"/>
  <c r="AC1923" i="149"/>
  <c r="AD1923" i="149"/>
  <c r="R1924" i="149"/>
  <c r="S1924" i="149"/>
  <c r="T1924" i="149"/>
  <c r="U1924" i="149"/>
  <c r="X1924" i="149"/>
  <c r="Y1924" i="149"/>
  <c r="AA1924" i="149"/>
  <c r="AB1924" i="149"/>
  <c r="AC1924" i="149"/>
  <c r="AD1924" i="149"/>
  <c r="R1925" i="149"/>
  <c r="S1925" i="149"/>
  <c r="T1925" i="149"/>
  <c r="U1925" i="149"/>
  <c r="X1925" i="149"/>
  <c r="V1925" i="149" s="1"/>
  <c r="Y1925" i="149"/>
  <c r="AA1925" i="149"/>
  <c r="AB1925" i="149"/>
  <c r="AC1925" i="149"/>
  <c r="AD1925" i="149"/>
  <c r="R1926" i="149"/>
  <c r="S1926" i="149"/>
  <c r="T1926" i="149"/>
  <c r="U1926" i="149"/>
  <c r="X1926" i="149"/>
  <c r="W1926" i="149" s="1"/>
  <c r="Y1926" i="149"/>
  <c r="AA1926" i="149"/>
  <c r="AB1926" i="149"/>
  <c r="AC1926" i="149"/>
  <c r="AD1926" i="149"/>
  <c r="R1927" i="149"/>
  <c r="S1927" i="149"/>
  <c r="T1927" i="149"/>
  <c r="U1927" i="149"/>
  <c r="X1927" i="149"/>
  <c r="V1927" i="149" s="1"/>
  <c r="Y1927" i="149"/>
  <c r="AA1927" i="149"/>
  <c r="AB1927" i="149"/>
  <c r="AC1927" i="149"/>
  <c r="AD1927" i="149"/>
  <c r="R1928" i="149"/>
  <c r="S1928" i="149"/>
  <c r="T1928" i="149"/>
  <c r="U1928" i="149"/>
  <c r="X1928" i="149"/>
  <c r="W1928" i="149" s="1"/>
  <c r="Y1928" i="149"/>
  <c r="AA1928" i="149"/>
  <c r="AB1928" i="149"/>
  <c r="AC1928" i="149"/>
  <c r="AD1928" i="149"/>
  <c r="R1929" i="149"/>
  <c r="S1929" i="149"/>
  <c r="T1929" i="149"/>
  <c r="U1929" i="149"/>
  <c r="X1929" i="149"/>
  <c r="V1929" i="149" s="1"/>
  <c r="Y1929" i="149"/>
  <c r="AA1929" i="149"/>
  <c r="AB1929" i="149"/>
  <c r="AC1929" i="149"/>
  <c r="AD1929" i="149"/>
  <c r="R1930" i="149"/>
  <c r="S1930" i="149"/>
  <c r="T1930" i="149"/>
  <c r="U1930" i="149"/>
  <c r="X1930" i="149"/>
  <c r="V1930" i="149" s="1"/>
  <c r="Y1930" i="149"/>
  <c r="AA1930" i="149"/>
  <c r="AB1930" i="149"/>
  <c r="AC1930" i="149"/>
  <c r="AD1930" i="149"/>
  <c r="R1931" i="149"/>
  <c r="S1931" i="149"/>
  <c r="T1931" i="149"/>
  <c r="U1931" i="149"/>
  <c r="X1931" i="149"/>
  <c r="W1931" i="149" s="1"/>
  <c r="Y1931" i="149"/>
  <c r="AA1931" i="149"/>
  <c r="AB1931" i="149"/>
  <c r="AC1931" i="149"/>
  <c r="AD1931" i="149"/>
  <c r="R1932" i="149"/>
  <c r="S1932" i="149"/>
  <c r="T1932" i="149"/>
  <c r="U1932" i="149"/>
  <c r="X1932" i="149"/>
  <c r="V1932" i="149" s="1"/>
  <c r="Y1932" i="149"/>
  <c r="AA1932" i="149"/>
  <c r="AB1932" i="149"/>
  <c r="AC1932" i="149"/>
  <c r="AD1932" i="149"/>
  <c r="R1933" i="149"/>
  <c r="S1933" i="149"/>
  <c r="T1933" i="149"/>
  <c r="U1933" i="149"/>
  <c r="X1933" i="149"/>
  <c r="W1933" i="149" s="1"/>
  <c r="Y1933" i="149"/>
  <c r="AA1933" i="149"/>
  <c r="AB1933" i="149"/>
  <c r="AC1933" i="149"/>
  <c r="AD1933" i="149"/>
  <c r="R1934" i="149"/>
  <c r="S1934" i="149"/>
  <c r="T1934" i="149"/>
  <c r="U1934" i="149"/>
  <c r="X1934" i="149"/>
  <c r="V1934" i="149" s="1"/>
  <c r="Y1934" i="149"/>
  <c r="AA1934" i="149"/>
  <c r="AB1934" i="149"/>
  <c r="AC1934" i="149"/>
  <c r="AD1934" i="149"/>
  <c r="R1935" i="149"/>
  <c r="S1935" i="149"/>
  <c r="T1935" i="149"/>
  <c r="U1935" i="149"/>
  <c r="V1935" i="149"/>
  <c r="X1935" i="149"/>
  <c r="W1935" i="149" s="1"/>
  <c r="Y1935" i="149"/>
  <c r="AA1935" i="149"/>
  <c r="AB1935" i="149"/>
  <c r="AC1935" i="149"/>
  <c r="AD1935" i="149"/>
  <c r="R1936" i="149"/>
  <c r="S1936" i="149"/>
  <c r="T1936" i="149"/>
  <c r="U1936" i="149"/>
  <c r="X1936" i="149"/>
  <c r="V1936" i="149" s="1"/>
  <c r="Y1936" i="149"/>
  <c r="AA1936" i="149"/>
  <c r="AB1936" i="149"/>
  <c r="AC1936" i="149"/>
  <c r="AD1936" i="149"/>
  <c r="R1937" i="149"/>
  <c r="S1937" i="149"/>
  <c r="T1937" i="149"/>
  <c r="U1937" i="149"/>
  <c r="X1937" i="149"/>
  <c r="V1937" i="149" s="1"/>
  <c r="Y1937" i="149"/>
  <c r="AA1937" i="149"/>
  <c r="AB1937" i="149"/>
  <c r="AC1937" i="149"/>
  <c r="AD1937" i="149"/>
  <c r="R1938" i="149"/>
  <c r="S1938" i="149"/>
  <c r="T1938" i="149"/>
  <c r="U1938" i="149"/>
  <c r="V1938" i="149"/>
  <c r="X1938" i="149"/>
  <c r="W1938" i="149" s="1"/>
  <c r="Y1938" i="149"/>
  <c r="AA1938" i="149"/>
  <c r="AB1938" i="149"/>
  <c r="AC1938" i="149"/>
  <c r="AD1938" i="149"/>
  <c r="R1939" i="149"/>
  <c r="S1939" i="149"/>
  <c r="T1939" i="149"/>
  <c r="U1939" i="149"/>
  <c r="W1939" i="149"/>
  <c r="X1939" i="149"/>
  <c r="V1939" i="149" s="1"/>
  <c r="Y1939" i="149"/>
  <c r="AA1939" i="149"/>
  <c r="AB1939" i="149"/>
  <c r="AC1939" i="149"/>
  <c r="AD1939" i="149"/>
  <c r="R1940" i="149"/>
  <c r="S1940" i="149"/>
  <c r="T1940" i="149"/>
  <c r="U1940" i="149"/>
  <c r="X1940" i="149"/>
  <c r="V1940" i="149" s="1"/>
  <c r="Y1940" i="149"/>
  <c r="AA1940" i="149"/>
  <c r="AB1940" i="149"/>
  <c r="AC1940" i="149"/>
  <c r="AD1940" i="149"/>
  <c r="R1941" i="149"/>
  <c r="S1941" i="149"/>
  <c r="T1941" i="149"/>
  <c r="U1941" i="149"/>
  <c r="X1941" i="149"/>
  <c r="W1941" i="149" s="1"/>
  <c r="Y1941" i="149"/>
  <c r="AA1941" i="149"/>
  <c r="AB1941" i="149"/>
  <c r="AC1941" i="149"/>
  <c r="AD1941" i="149"/>
  <c r="R1942" i="149"/>
  <c r="S1942" i="149"/>
  <c r="T1942" i="149"/>
  <c r="U1942" i="149"/>
  <c r="X1942" i="149"/>
  <c r="V1942" i="149" s="1"/>
  <c r="Y1942" i="149"/>
  <c r="AA1942" i="149"/>
  <c r="AB1942" i="149"/>
  <c r="AC1942" i="149"/>
  <c r="AD1942" i="149"/>
  <c r="R1943" i="149"/>
  <c r="S1943" i="149"/>
  <c r="T1943" i="149"/>
  <c r="U1943" i="149"/>
  <c r="V1943" i="149"/>
  <c r="W1943" i="149"/>
  <c r="X1943" i="149"/>
  <c r="Y1943" i="149"/>
  <c r="AA1943" i="149"/>
  <c r="AB1943" i="149"/>
  <c r="AC1943" i="149"/>
  <c r="AD1943" i="149"/>
  <c r="R1944" i="149"/>
  <c r="S1944" i="149"/>
  <c r="T1944" i="149"/>
  <c r="U1944" i="149"/>
  <c r="V1944" i="149"/>
  <c r="X1944" i="149"/>
  <c r="W1944" i="149" s="1"/>
  <c r="Y1944" i="149"/>
  <c r="AA1944" i="149"/>
  <c r="AB1944" i="149"/>
  <c r="AC1944" i="149"/>
  <c r="AD1944" i="149"/>
  <c r="R1945" i="149"/>
  <c r="S1945" i="149"/>
  <c r="T1945" i="149"/>
  <c r="U1945" i="149"/>
  <c r="X1945" i="149"/>
  <c r="V1945" i="149" s="1"/>
  <c r="Y1945" i="149"/>
  <c r="AA1945" i="149"/>
  <c r="AB1945" i="149"/>
  <c r="AC1945" i="149"/>
  <c r="AD1945" i="149"/>
  <c r="R1946" i="149"/>
  <c r="S1946" i="149"/>
  <c r="T1946" i="149"/>
  <c r="U1946" i="149"/>
  <c r="X1946" i="149"/>
  <c r="Y1946" i="149"/>
  <c r="AA1946" i="149"/>
  <c r="AB1946" i="149"/>
  <c r="AC1946" i="149"/>
  <c r="AD1946" i="149"/>
  <c r="R1947" i="149"/>
  <c r="S1947" i="149"/>
  <c r="T1947" i="149"/>
  <c r="U1947" i="149"/>
  <c r="X1947" i="149"/>
  <c r="V1947" i="149" s="1"/>
  <c r="Y1947" i="149"/>
  <c r="AA1947" i="149"/>
  <c r="AB1947" i="149"/>
  <c r="AC1947" i="149"/>
  <c r="AD1947" i="149"/>
  <c r="R1948" i="149"/>
  <c r="S1948" i="149"/>
  <c r="T1948" i="149"/>
  <c r="U1948" i="149"/>
  <c r="X1948" i="149"/>
  <c r="V1948" i="149" s="1"/>
  <c r="Y1948" i="149"/>
  <c r="AA1948" i="149"/>
  <c r="AB1948" i="149"/>
  <c r="AC1948" i="149"/>
  <c r="AD1948" i="149"/>
  <c r="R1949" i="149"/>
  <c r="S1949" i="149"/>
  <c r="T1949" i="149"/>
  <c r="U1949" i="149"/>
  <c r="X1949" i="149"/>
  <c r="W1949" i="149" s="1"/>
  <c r="Y1949" i="149"/>
  <c r="AA1949" i="149"/>
  <c r="AB1949" i="149"/>
  <c r="AC1949" i="149"/>
  <c r="AD1949" i="149"/>
  <c r="R1950" i="149"/>
  <c r="S1950" i="149"/>
  <c r="T1950" i="149"/>
  <c r="U1950" i="149"/>
  <c r="X1950" i="149"/>
  <c r="V1950" i="149" s="1"/>
  <c r="Y1950" i="149"/>
  <c r="AA1950" i="149"/>
  <c r="AB1950" i="149"/>
  <c r="AC1950" i="149"/>
  <c r="AD1950" i="149"/>
  <c r="R1951" i="149"/>
  <c r="S1951" i="149"/>
  <c r="T1951" i="149"/>
  <c r="U1951" i="149"/>
  <c r="X1951" i="149"/>
  <c r="Y1951" i="149"/>
  <c r="AA1951" i="149"/>
  <c r="AB1951" i="149"/>
  <c r="AC1951" i="149"/>
  <c r="AD1951" i="149"/>
  <c r="R1952" i="149"/>
  <c r="S1952" i="149"/>
  <c r="T1952" i="149"/>
  <c r="U1952" i="149"/>
  <c r="V1952" i="149"/>
  <c r="W1952" i="149"/>
  <c r="X1952" i="149"/>
  <c r="Y1952" i="149"/>
  <c r="AA1952" i="149"/>
  <c r="AB1952" i="149"/>
  <c r="AC1952" i="149"/>
  <c r="AD1952" i="149"/>
  <c r="R1953" i="149"/>
  <c r="S1953" i="149"/>
  <c r="T1953" i="149"/>
  <c r="U1953" i="149"/>
  <c r="X1953" i="149"/>
  <c r="V1953" i="149" s="1"/>
  <c r="Y1953" i="149"/>
  <c r="AA1953" i="149"/>
  <c r="AB1953" i="149"/>
  <c r="AC1953" i="149"/>
  <c r="AD1953" i="149"/>
  <c r="R1954" i="149"/>
  <c r="S1954" i="149"/>
  <c r="T1954" i="149"/>
  <c r="U1954" i="149"/>
  <c r="V1954" i="149"/>
  <c r="X1954" i="149"/>
  <c r="W1954" i="149" s="1"/>
  <c r="Y1954" i="149"/>
  <c r="AA1954" i="149"/>
  <c r="AB1954" i="149"/>
  <c r="AC1954" i="149"/>
  <c r="AD1954" i="149"/>
  <c r="R1955" i="149"/>
  <c r="S1955" i="149"/>
  <c r="T1955" i="149"/>
  <c r="U1955" i="149"/>
  <c r="V1955" i="149"/>
  <c r="X1955" i="149"/>
  <c r="W1955" i="149" s="1"/>
  <c r="Y1955" i="149"/>
  <c r="AA1955" i="149"/>
  <c r="AB1955" i="149"/>
  <c r="AC1955" i="149"/>
  <c r="AD1955" i="149"/>
  <c r="R1956" i="149"/>
  <c r="S1956" i="149"/>
  <c r="T1956" i="149"/>
  <c r="U1956" i="149"/>
  <c r="X1956" i="149"/>
  <c r="V1956" i="149" s="1"/>
  <c r="Y1956" i="149"/>
  <c r="AA1956" i="149"/>
  <c r="AB1956" i="149"/>
  <c r="AC1956" i="149"/>
  <c r="AD1956" i="149"/>
  <c r="R1957" i="149"/>
  <c r="S1957" i="149"/>
  <c r="T1957" i="149"/>
  <c r="U1957" i="149"/>
  <c r="X1957" i="149"/>
  <c r="W1957" i="149" s="1"/>
  <c r="Y1957" i="149"/>
  <c r="AA1957" i="149"/>
  <c r="AB1957" i="149"/>
  <c r="AC1957" i="149"/>
  <c r="AD1957" i="149"/>
  <c r="R1958" i="149"/>
  <c r="S1958" i="149"/>
  <c r="T1958" i="149"/>
  <c r="U1958" i="149"/>
  <c r="X1958" i="149"/>
  <c r="V1958" i="149" s="1"/>
  <c r="Y1958" i="149"/>
  <c r="AA1958" i="149"/>
  <c r="AB1958" i="149"/>
  <c r="AC1958" i="149"/>
  <c r="AD1958" i="149"/>
  <c r="R1959" i="149"/>
  <c r="S1959" i="149"/>
  <c r="T1959" i="149"/>
  <c r="U1959" i="149"/>
  <c r="W1959" i="149"/>
  <c r="X1959" i="149"/>
  <c r="V1959" i="149" s="1"/>
  <c r="Y1959" i="149"/>
  <c r="AA1959" i="149"/>
  <c r="AB1959" i="149"/>
  <c r="AC1959" i="149"/>
  <c r="AD1959" i="149"/>
  <c r="R1960" i="149"/>
  <c r="S1960" i="149"/>
  <c r="T1960" i="149"/>
  <c r="U1960" i="149"/>
  <c r="W1960" i="149"/>
  <c r="X1960" i="149"/>
  <c r="V1960" i="149" s="1"/>
  <c r="Y1960" i="149"/>
  <c r="AA1960" i="149"/>
  <c r="AB1960" i="149"/>
  <c r="AC1960" i="149"/>
  <c r="AD1960" i="149"/>
  <c r="R1961" i="149"/>
  <c r="S1961" i="149"/>
  <c r="T1961" i="149"/>
  <c r="U1961" i="149"/>
  <c r="X1961" i="149"/>
  <c r="V1961" i="149" s="1"/>
  <c r="Y1961" i="149"/>
  <c r="AA1961" i="149"/>
  <c r="AB1961" i="149"/>
  <c r="AC1961" i="149"/>
  <c r="AD1961" i="149"/>
  <c r="R1962" i="149"/>
  <c r="S1962" i="149"/>
  <c r="T1962" i="149"/>
  <c r="U1962" i="149"/>
  <c r="X1962" i="149"/>
  <c r="Y1962" i="149"/>
  <c r="AA1962" i="149"/>
  <c r="AB1962" i="149"/>
  <c r="AC1962" i="149"/>
  <c r="AD1962" i="149"/>
  <c r="R1963" i="149"/>
  <c r="S1963" i="149"/>
  <c r="T1963" i="149"/>
  <c r="U1963" i="149"/>
  <c r="V1963" i="149"/>
  <c r="W1963" i="149"/>
  <c r="X1963" i="149"/>
  <c r="Y1963" i="149"/>
  <c r="AA1963" i="149"/>
  <c r="AB1963" i="149"/>
  <c r="AC1963" i="149"/>
  <c r="AD1963" i="149"/>
  <c r="R1964" i="149"/>
  <c r="S1964" i="149"/>
  <c r="T1964" i="149"/>
  <c r="U1964" i="149"/>
  <c r="X1964" i="149"/>
  <c r="V1964" i="149" s="1"/>
  <c r="Y1964" i="149"/>
  <c r="AA1964" i="149"/>
  <c r="AB1964" i="149"/>
  <c r="AC1964" i="149"/>
  <c r="AD1964" i="149"/>
  <c r="R1965" i="149"/>
  <c r="S1965" i="149"/>
  <c r="T1965" i="149"/>
  <c r="U1965" i="149"/>
  <c r="X1965" i="149"/>
  <c r="W1965" i="149" s="1"/>
  <c r="Y1965" i="149"/>
  <c r="AA1965" i="149"/>
  <c r="AB1965" i="149"/>
  <c r="AC1965" i="149"/>
  <c r="AD1965" i="149"/>
  <c r="R1966" i="149"/>
  <c r="S1966" i="149"/>
  <c r="T1966" i="149"/>
  <c r="U1966" i="149"/>
  <c r="X1966" i="149"/>
  <c r="V1966" i="149" s="1"/>
  <c r="Y1966" i="149"/>
  <c r="AA1966" i="149"/>
  <c r="AB1966" i="149"/>
  <c r="AC1966" i="149"/>
  <c r="AD1966" i="149"/>
  <c r="R1967" i="149"/>
  <c r="S1967" i="149"/>
  <c r="T1967" i="149"/>
  <c r="U1967" i="149"/>
  <c r="X1967" i="149"/>
  <c r="V1967" i="149" s="1"/>
  <c r="Y1967" i="149"/>
  <c r="AA1967" i="149"/>
  <c r="AB1967" i="149"/>
  <c r="AC1967" i="149"/>
  <c r="AD1967" i="149"/>
  <c r="R1968" i="149"/>
  <c r="S1968" i="149"/>
  <c r="T1968" i="149"/>
  <c r="U1968" i="149"/>
  <c r="V1968" i="149"/>
  <c r="X1968" i="149"/>
  <c r="W1968" i="149" s="1"/>
  <c r="Y1968" i="149"/>
  <c r="AA1968" i="149"/>
  <c r="AB1968" i="149"/>
  <c r="AC1968" i="149"/>
  <c r="AD1968" i="149"/>
  <c r="R1969" i="149"/>
  <c r="S1969" i="149"/>
  <c r="T1969" i="149"/>
  <c r="U1969" i="149"/>
  <c r="X1969" i="149"/>
  <c r="V1969" i="149" s="1"/>
  <c r="Y1969" i="149"/>
  <c r="AA1969" i="149"/>
  <c r="AB1969" i="149"/>
  <c r="AC1969" i="149"/>
  <c r="AD1969" i="149"/>
  <c r="R1970" i="149"/>
  <c r="S1970" i="149"/>
  <c r="T1970" i="149"/>
  <c r="U1970" i="149"/>
  <c r="V1970" i="149"/>
  <c r="X1970" i="149"/>
  <c r="W1970" i="149" s="1"/>
  <c r="Y1970" i="149"/>
  <c r="AA1970" i="149"/>
  <c r="AB1970" i="149"/>
  <c r="AC1970" i="149"/>
  <c r="AD1970" i="149"/>
  <c r="R1971" i="149"/>
  <c r="S1971" i="149"/>
  <c r="T1971" i="149"/>
  <c r="U1971" i="149"/>
  <c r="W1971" i="149"/>
  <c r="X1971" i="149"/>
  <c r="V1971" i="149" s="1"/>
  <c r="Y1971" i="149"/>
  <c r="AA1971" i="149"/>
  <c r="AB1971" i="149"/>
  <c r="AC1971" i="149"/>
  <c r="AD1971" i="149"/>
  <c r="R1972" i="149"/>
  <c r="S1972" i="149"/>
  <c r="T1972" i="149"/>
  <c r="U1972" i="149"/>
  <c r="X1972" i="149"/>
  <c r="V1972" i="149" s="1"/>
  <c r="Y1972" i="149"/>
  <c r="AA1972" i="149"/>
  <c r="AB1972" i="149"/>
  <c r="AC1972" i="149"/>
  <c r="AD1972" i="149"/>
  <c r="R1973" i="149"/>
  <c r="S1973" i="149"/>
  <c r="T1973" i="149"/>
  <c r="U1973" i="149"/>
  <c r="X1973" i="149"/>
  <c r="W1973" i="149" s="1"/>
  <c r="Y1973" i="149"/>
  <c r="AA1973" i="149"/>
  <c r="AB1973" i="149"/>
  <c r="AC1973" i="149"/>
  <c r="AD1973" i="149"/>
  <c r="R1974" i="149"/>
  <c r="S1974" i="149"/>
  <c r="T1974" i="149"/>
  <c r="U1974" i="149"/>
  <c r="X1974" i="149"/>
  <c r="V1974" i="149" s="1"/>
  <c r="Y1974" i="149"/>
  <c r="AA1974" i="149"/>
  <c r="AB1974" i="149"/>
  <c r="AC1974" i="149"/>
  <c r="AD1974" i="149"/>
  <c r="R1975" i="149"/>
  <c r="S1975" i="149"/>
  <c r="T1975" i="149"/>
  <c r="U1975" i="149"/>
  <c r="V1975" i="149"/>
  <c r="X1975" i="149"/>
  <c r="W1975" i="149" s="1"/>
  <c r="Y1975" i="149"/>
  <c r="AA1975" i="149"/>
  <c r="AB1975" i="149"/>
  <c r="AC1975" i="149"/>
  <c r="AD1975" i="149"/>
  <c r="R1976" i="149"/>
  <c r="S1976" i="149"/>
  <c r="T1976" i="149"/>
  <c r="U1976" i="149"/>
  <c r="V1976" i="149"/>
  <c r="W1976" i="149"/>
  <c r="X1976" i="149"/>
  <c r="Y1976" i="149"/>
  <c r="AA1976" i="149"/>
  <c r="AB1976" i="149"/>
  <c r="AC1976" i="149"/>
  <c r="AD1976" i="149"/>
  <c r="R1977" i="149"/>
  <c r="S1977" i="149"/>
  <c r="T1977" i="149"/>
  <c r="U1977" i="149"/>
  <c r="X1977" i="149"/>
  <c r="V1977" i="149" s="1"/>
  <c r="Y1977" i="149"/>
  <c r="AA1977" i="149"/>
  <c r="AB1977" i="149"/>
  <c r="AC1977" i="149"/>
  <c r="AD1977" i="149"/>
  <c r="R1978" i="149"/>
  <c r="S1978" i="149"/>
  <c r="T1978" i="149"/>
  <c r="U1978" i="149"/>
  <c r="X1978" i="149"/>
  <c r="W1978" i="149" s="1"/>
  <c r="Y1978" i="149"/>
  <c r="AA1978" i="149"/>
  <c r="AB1978" i="149"/>
  <c r="AC1978" i="149"/>
  <c r="AD1978" i="149"/>
  <c r="R1979" i="149"/>
  <c r="S1979" i="149"/>
  <c r="T1979" i="149"/>
  <c r="U1979" i="149"/>
  <c r="X1979" i="149"/>
  <c r="Y1979" i="149"/>
  <c r="AA1979" i="149"/>
  <c r="AB1979" i="149"/>
  <c r="AC1979" i="149"/>
  <c r="AD1979" i="149"/>
  <c r="R1980" i="149"/>
  <c r="S1980" i="149"/>
  <c r="T1980" i="149"/>
  <c r="U1980" i="149"/>
  <c r="X1980" i="149"/>
  <c r="V1980" i="149" s="1"/>
  <c r="Y1980" i="149"/>
  <c r="AA1980" i="149"/>
  <c r="AB1980" i="149"/>
  <c r="AC1980" i="149"/>
  <c r="AD1980" i="149"/>
  <c r="R1981" i="149"/>
  <c r="S1981" i="149"/>
  <c r="T1981" i="149"/>
  <c r="U1981" i="149"/>
  <c r="X1981" i="149"/>
  <c r="W1981" i="149" s="1"/>
  <c r="Y1981" i="149"/>
  <c r="AA1981" i="149"/>
  <c r="AB1981" i="149"/>
  <c r="AC1981" i="149"/>
  <c r="AD1981" i="149"/>
  <c r="R1982" i="149"/>
  <c r="S1982" i="149"/>
  <c r="T1982" i="149"/>
  <c r="U1982" i="149"/>
  <c r="X1982" i="149"/>
  <c r="V1982" i="149" s="1"/>
  <c r="Y1982" i="149"/>
  <c r="AA1982" i="149"/>
  <c r="AB1982" i="149"/>
  <c r="AC1982" i="149"/>
  <c r="AD1982" i="149"/>
  <c r="R1983" i="149"/>
  <c r="S1983" i="149"/>
  <c r="T1983" i="149"/>
  <c r="U1983" i="149"/>
  <c r="V1983" i="149"/>
  <c r="W1983" i="149"/>
  <c r="X1983" i="149"/>
  <c r="Y1983" i="149"/>
  <c r="AA1983" i="149"/>
  <c r="AB1983" i="149"/>
  <c r="AC1983" i="149"/>
  <c r="AD1983" i="149"/>
  <c r="R1984" i="149"/>
  <c r="S1984" i="149"/>
  <c r="T1984" i="149"/>
  <c r="U1984" i="149"/>
  <c r="X1984" i="149"/>
  <c r="Y1984" i="149"/>
  <c r="AA1984" i="149"/>
  <c r="AB1984" i="149"/>
  <c r="AC1984" i="149"/>
  <c r="AD1984" i="149"/>
  <c r="R1985" i="149"/>
  <c r="S1985" i="149"/>
  <c r="T1985" i="149"/>
  <c r="U1985" i="149"/>
  <c r="X1985" i="149"/>
  <c r="V1985" i="149" s="1"/>
  <c r="Y1985" i="149"/>
  <c r="AA1985" i="149"/>
  <c r="AB1985" i="149"/>
  <c r="AC1985" i="149"/>
  <c r="AD1985" i="149"/>
  <c r="R1986" i="149"/>
  <c r="S1986" i="149"/>
  <c r="T1986" i="149"/>
  <c r="U1986" i="149"/>
  <c r="X1986" i="149"/>
  <c r="W1986" i="149" s="1"/>
  <c r="Y1986" i="149"/>
  <c r="AA1986" i="149"/>
  <c r="AB1986" i="149"/>
  <c r="AC1986" i="149"/>
  <c r="AD1986" i="149"/>
  <c r="R1987" i="149"/>
  <c r="S1987" i="149"/>
  <c r="T1987" i="149"/>
  <c r="U1987" i="149"/>
  <c r="V1987" i="149"/>
  <c r="W1987" i="149"/>
  <c r="X1987" i="149"/>
  <c r="Y1987" i="149"/>
  <c r="AA1987" i="149"/>
  <c r="AB1987" i="149"/>
  <c r="AC1987" i="149"/>
  <c r="AD1987" i="149"/>
  <c r="R1988" i="149"/>
  <c r="S1988" i="149"/>
  <c r="T1988" i="149"/>
  <c r="U1988" i="149"/>
  <c r="X1988" i="149"/>
  <c r="V1988" i="149" s="1"/>
  <c r="Y1988" i="149"/>
  <c r="AA1988" i="149"/>
  <c r="AB1988" i="149"/>
  <c r="AC1988" i="149"/>
  <c r="AD1988" i="149"/>
  <c r="R1989" i="149"/>
  <c r="S1989" i="149"/>
  <c r="T1989" i="149"/>
  <c r="U1989" i="149"/>
  <c r="X1989" i="149"/>
  <c r="W1989" i="149" s="1"/>
  <c r="Y1989" i="149"/>
  <c r="AA1989" i="149"/>
  <c r="AB1989" i="149"/>
  <c r="AC1989" i="149"/>
  <c r="AD1989" i="149"/>
  <c r="R1990" i="149"/>
  <c r="S1990" i="149"/>
  <c r="T1990" i="149"/>
  <c r="U1990" i="149"/>
  <c r="X1990" i="149"/>
  <c r="V1990" i="149" s="1"/>
  <c r="Y1990" i="149"/>
  <c r="AA1990" i="149"/>
  <c r="AB1990" i="149"/>
  <c r="AC1990" i="149"/>
  <c r="AD1990" i="149"/>
  <c r="R1991" i="149"/>
  <c r="S1991" i="149"/>
  <c r="T1991" i="149"/>
  <c r="U1991" i="149"/>
  <c r="W1991" i="149"/>
  <c r="X1991" i="149"/>
  <c r="V1991" i="149" s="1"/>
  <c r="Y1991" i="149"/>
  <c r="AA1991" i="149"/>
  <c r="AB1991" i="149"/>
  <c r="AC1991" i="149"/>
  <c r="AD1991" i="149"/>
  <c r="R1992" i="149"/>
  <c r="S1992" i="149"/>
  <c r="T1992" i="149"/>
  <c r="U1992" i="149"/>
  <c r="V1992" i="149"/>
  <c r="W1992" i="149"/>
  <c r="X1992" i="149"/>
  <c r="Y1992" i="149"/>
  <c r="AA1992" i="149"/>
  <c r="AB1992" i="149"/>
  <c r="AC1992" i="149"/>
  <c r="AD1992" i="149"/>
  <c r="R1993" i="149"/>
  <c r="S1993" i="149"/>
  <c r="T1993" i="149"/>
  <c r="U1993" i="149"/>
  <c r="X1993" i="149"/>
  <c r="V1993" i="149" s="1"/>
  <c r="Y1993" i="149"/>
  <c r="AA1993" i="149"/>
  <c r="AB1993" i="149"/>
  <c r="AC1993" i="149"/>
  <c r="AD1993" i="149"/>
  <c r="R1994" i="149"/>
  <c r="S1994" i="149"/>
  <c r="T1994" i="149"/>
  <c r="U1994" i="149"/>
  <c r="V1994" i="149"/>
  <c r="X1994" i="149"/>
  <c r="W1994" i="149" s="1"/>
  <c r="Y1994" i="149"/>
  <c r="AA1994" i="149"/>
  <c r="AB1994" i="149"/>
  <c r="AC1994" i="149"/>
  <c r="AD1994" i="149"/>
  <c r="R1995" i="149"/>
  <c r="S1995" i="149"/>
  <c r="T1995" i="149"/>
  <c r="U1995" i="149"/>
  <c r="X1995" i="149"/>
  <c r="Y1995" i="149"/>
  <c r="AA1995" i="149"/>
  <c r="AB1995" i="149"/>
  <c r="AC1995" i="149"/>
  <c r="AD1995" i="149"/>
  <c r="R1996" i="149"/>
  <c r="S1996" i="149"/>
  <c r="T1996" i="149"/>
  <c r="U1996" i="149"/>
  <c r="X1996" i="149"/>
  <c r="V1996" i="149" s="1"/>
  <c r="Y1996" i="149"/>
  <c r="AA1996" i="149"/>
  <c r="AB1996" i="149"/>
  <c r="AC1996" i="149"/>
  <c r="AD1996" i="149"/>
  <c r="R1997" i="149"/>
  <c r="S1997" i="149"/>
  <c r="T1997" i="149"/>
  <c r="U1997" i="149"/>
  <c r="X1997" i="149"/>
  <c r="W1997" i="149" s="1"/>
  <c r="Y1997" i="149"/>
  <c r="AA1997" i="149"/>
  <c r="AB1997" i="149"/>
  <c r="AC1997" i="149"/>
  <c r="AD1997" i="149"/>
  <c r="R1998" i="149"/>
  <c r="S1998" i="149"/>
  <c r="T1998" i="149"/>
  <c r="U1998" i="149"/>
  <c r="X1998" i="149"/>
  <c r="V1998" i="149" s="1"/>
  <c r="Y1998" i="149"/>
  <c r="AA1998" i="149"/>
  <c r="AB1998" i="149"/>
  <c r="AC1998" i="149"/>
  <c r="AD1998" i="149"/>
  <c r="R1999" i="149"/>
  <c r="S1999" i="149"/>
  <c r="T1999" i="149"/>
  <c r="U1999" i="149"/>
  <c r="V1999" i="149"/>
  <c r="X1999" i="149"/>
  <c r="W1999" i="149" s="1"/>
  <c r="Y1999" i="149"/>
  <c r="AA1999" i="149"/>
  <c r="AB1999" i="149"/>
  <c r="AC1999" i="149"/>
  <c r="AD1999" i="149"/>
  <c r="R2000" i="149"/>
  <c r="S2000" i="149"/>
  <c r="T2000" i="149"/>
  <c r="U2000" i="149"/>
  <c r="X2000" i="149"/>
  <c r="V2000" i="149" s="1"/>
  <c r="Y2000" i="149"/>
  <c r="AA2000" i="149"/>
  <c r="AB2000" i="149"/>
  <c r="AC2000" i="149"/>
  <c r="AD2000" i="149"/>
  <c r="R2001" i="149"/>
  <c r="S2001" i="149"/>
  <c r="T2001" i="149"/>
  <c r="U2001" i="149"/>
  <c r="X2001" i="149"/>
  <c r="V2001" i="149" s="1"/>
  <c r="Y2001" i="149"/>
  <c r="AA2001" i="149"/>
  <c r="AB2001" i="149"/>
  <c r="AC2001" i="149"/>
  <c r="AD2001" i="149"/>
  <c r="R2002" i="149"/>
  <c r="S2002" i="149"/>
  <c r="T2002" i="149"/>
  <c r="U2002" i="149"/>
  <c r="V2002" i="149"/>
  <c r="X2002" i="149"/>
  <c r="W2002" i="149" s="1"/>
  <c r="Y2002" i="149"/>
  <c r="AA2002" i="149"/>
  <c r="AB2002" i="149"/>
  <c r="AC2002" i="149"/>
  <c r="AD2002" i="149"/>
  <c r="R2003" i="149"/>
  <c r="S2003" i="149"/>
  <c r="T2003" i="149"/>
  <c r="U2003" i="149"/>
  <c r="V2003" i="149"/>
  <c r="W2003" i="149"/>
  <c r="X2003" i="149"/>
  <c r="Y2003" i="149"/>
  <c r="AA2003" i="149"/>
  <c r="AB2003" i="149"/>
  <c r="AC2003" i="149"/>
  <c r="AD2003" i="149"/>
  <c r="R2004" i="149"/>
  <c r="S2004" i="149"/>
  <c r="T2004" i="149"/>
  <c r="U2004" i="149"/>
  <c r="X2004" i="149"/>
  <c r="V2004" i="149" s="1"/>
  <c r="Y2004" i="149"/>
  <c r="AA2004" i="149"/>
  <c r="AB2004" i="149"/>
  <c r="AC2004" i="149"/>
  <c r="AD2004" i="149"/>
  <c r="R2005" i="149"/>
  <c r="S2005" i="149"/>
  <c r="T2005" i="149"/>
  <c r="U2005" i="149"/>
  <c r="X2005" i="149"/>
  <c r="W2005" i="149" s="1"/>
  <c r="Y2005" i="149"/>
  <c r="AA2005" i="149"/>
  <c r="AB2005" i="149"/>
  <c r="AC2005" i="149"/>
  <c r="AD2005" i="149"/>
  <c r="R2006" i="149"/>
  <c r="S2006" i="149"/>
  <c r="T2006" i="149"/>
  <c r="U2006" i="149"/>
  <c r="X2006" i="149"/>
  <c r="V2006" i="149" s="1"/>
  <c r="Y2006" i="149"/>
  <c r="AA2006" i="149"/>
  <c r="AB2006" i="149"/>
  <c r="AC2006" i="149"/>
  <c r="AD2006" i="149"/>
  <c r="R2007" i="149"/>
  <c r="S2007" i="149"/>
  <c r="T2007" i="149"/>
  <c r="U2007" i="149"/>
  <c r="V2007" i="149"/>
  <c r="W2007" i="149"/>
  <c r="X2007" i="149"/>
  <c r="Y2007" i="149"/>
  <c r="AA2007" i="149"/>
  <c r="AB2007" i="149"/>
  <c r="AC2007" i="149"/>
  <c r="AD2007" i="149"/>
  <c r="R2008" i="149"/>
  <c r="S2008" i="149"/>
  <c r="T2008" i="149"/>
  <c r="U2008" i="149"/>
  <c r="V2008" i="149"/>
  <c r="X2008" i="149"/>
  <c r="W2008" i="149" s="1"/>
  <c r="Y2008" i="149"/>
  <c r="AA2008" i="149"/>
  <c r="AB2008" i="149"/>
  <c r="AC2008" i="149"/>
  <c r="AD2008" i="149"/>
  <c r="R2009" i="149"/>
  <c r="S2009" i="149"/>
  <c r="T2009" i="149"/>
  <c r="U2009" i="149"/>
  <c r="X2009" i="149"/>
  <c r="V2009" i="149" s="1"/>
  <c r="Y2009" i="149"/>
  <c r="AA2009" i="149"/>
  <c r="AB2009" i="149"/>
  <c r="AC2009" i="149"/>
  <c r="AD2009" i="149"/>
  <c r="R2010" i="149"/>
  <c r="S2010" i="149"/>
  <c r="T2010" i="149"/>
  <c r="U2010" i="149"/>
  <c r="X2010" i="149"/>
  <c r="Y2010" i="149"/>
  <c r="AA2010" i="149"/>
  <c r="AB2010" i="149"/>
  <c r="AC2010" i="149"/>
  <c r="AD2010" i="149"/>
  <c r="R2011" i="149"/>
  <c r="S2011" i="149"/>
  <c r="T2011" i="149"/>
  <c r="U2011" i="149"/>
  <c r="X2011" i="149"/>
  <c r="V2011" i="149" s="1"/>
  <c r="Y2011" i="149"/>
  <c r="AA2011" i="149"/>
  <c r="AB2011" i="149"/>
  <c r="AC2011" i="149"/>
  <c r="AD2011" i="149"/>
  <c r="R2012" i="149"/>
  <c r="S2012" i="149"/>
  <c r="T2012" i="149"/>
  <c r="U2012" i="149"/>
  <c r="X2012" i="149"/>
  <c r="V2012" i="149" s="1"/>
  <c r="Y2012" i="149"/>
  <c r="AA2012" i="149"/>
  <c r="AB2012" i="149"/>
  <c r="AC2012" i="149"/>
  <c r="AD2012" i="149"/>
  <c r="R2013" i="149"/>
  <c r="S2013" i="149"/>
  <c r="T2013" i="149"/>
  <c r="U2013" i="149"/>
  <c r="X2013" i="149"/>
  <c r="W2013" i="149" s="1"/>
  <c r="Y2013" i="149"/>
  <c r="AA2013" i="149"/>
  <c r="AB2013" i="149"/>
  <c r="AC2013" i="149"/>
  <c r="AD2013" i="149"/>
  <c r="R2014" i="149"/>
  <c r="S2014" i="149"/>
  <c r="T2014" i="149"/>
  <c r="U2014" i="149"/>
  <c r="X2014" i="149"/>
  <c r="V2014" i="149" s="1"/>
  <c r="Y2014" i="149"/>
  <c r="AA2014" i="149"/>
  <c r="AB2014" i="149"/>
  <c r="AC2014" i="149"/>
  <c r="AD2014" i="149"/>
  <c r="R2015" i="149"/>
  <c r="S2015" i="149"/>
  <c r="T2015" i="149"/>
  <c r="U2015" i="149"/>
  <c r="X2015" i="149"/>
  <c r="Y2015" i="149"/>
  <c r="AA2015" i="149"/>
  <c r="AB2015" i="149"/>
  <c r="AC2015" i="149"/>
  <c r="AD2015" i="149"/>
  <c r="R2016" i="149"/>
  <c r="S2016" i="149"/>
  <c r="T2016" i="149"/>
  <c r="U2016" i="149"/>
  <c r="V2016" i="149"/>
  <c r="W2016" i="149"/>
  <c r="X2016" i="149"/>
  <c r="Y2016" i="149"/>
  <c r="AA2016" i="149"/>
  <c r="AB2016" i="149"/>
  <c r="AC2016" i="149"/>
  <c r="AD2016" i="149"/>
  <c r="R2017" i="149"/>
  <c r="S2017" i="149"/>
  <c r="T2017" i="149"/>
  <c r="U2017" i="149"/>
  <c r="X2017" i="149"/>
  <c r="V2017" i="149" s="1"/>
  <c r="Y2017" i="149"/>
  <c r="AA2017" i="149"/>
  <c r="AB2017" i="149"/>
  <c r="AC2017" i="149"/>
  <c r="AD2017" i="149"/>
  <c r="R2018" i="149"/>
  <c r="S2018" i="149"/>
  <c r="T2018" i="149"/>
  <c r="U2018" i="149"/>
  <c r="V2018" i="149"/>
  <c r="X2018" i="149"/>
  <c r="W2018" i="149" s="1"/>
  <c r="Y2018" i="149"/>
  <c r="AA2018" i="149"/>
  <c r="AB2018" i="149"/>
  <c r="AC2018" i="149"/>
  <c r="AD2018" i="149"/>
  <c r="R2019" i="149"/>
  <c r="S2019" i="149"/>
  <c r="T2019" i="149"/>
  <c r="U2019" i="149"/>
  <c r="V2019" i="149"/>
  <c r="X2019" i="149"/>
  <c r="W2019" i="149" s="1"/>
  <c r="Y2019" i="149"/>
  <c r="AA2019" i="149"/>
  <c r="AB2019" i="149"/>
  <c r="AC2019" i="149"/>
  <c r="AD2019" i="149"/>
  <c r="R2020" i="149"/>
  <c r="S2020" i="149"/>
  <c r="T2020" i="149"/>
  <c r="U2020" i="149"/>
  <c r="X2020" i="149"/>
  <c r="V2020" i="149" s="1"/>
  <c r="Y2020" i="149"/>
  <c r="AA2020" i="149"/>
  <c r="AB2020" i="149"/>
  <c r="AC2020" i="149"/>
  <c r="AD2020" i="149"/>
  <c r="R2021" i="149"/>
  <c r="S2021" i="149"/>
  <c r="T2021" i="149"/>
  <c r="U2021" i="149"/>
  <c r="X2021" i="149"/>
  <c r="W2021" i="149" s="1"/>
  <c r="Y2021" i="149"/>
  <c r="AA2021" i="149"/>
  <c r="AB2021" i="149"/>
  <c r="AC2021" i="149"/>
  <c r="AD2021" i="149"/>
  <c r="R2022" i="149"/>
  <c r="S2022" i="149"/>
  <c r="T2022" i="149"/>
  <c r="U2022" i="149"/>
  <c r="X2022" i="149"/>
  <c r="V2022" i="149" s="1"/>
  <c r="Y2022" i="149"/>
  <c r="AA2022" i="149"/>
  <c r="AB2022" i="149"/>
  <c r="AC2022" i="149"/>
  <c r="AD2022" i="149"/>
  <c r="R2023" i="149"/>
  <c r="S2023" i="149"/>
  <c r="T2023" i="149"/>
  <c r="U2023" i="149"/>
  <c r="W2023" i="149"/>
  <c r="X2023" i="149"/>
  <c r="V2023" i="149" s="1"/>
  <c r="Y2023" i="149"/>
  <c r="AA2023" i="149"/>
  <c r="AB2023" i="149"/>
  <c r="AC2023" i="149"/>
  <c r="AD2023" i="149"/>
  <c r="R2024" i="149"/>
  <c r="S2024" i="149"/>
  <c r="T2024" i="149"/>
  <c r="U2024" i="149"/>
  <c r="W2024" i="149"/>
  <c r="X2024" i="149"/>
  <c r="V2024" i="149" s="1"/>
  <c r="Y2024" i="149"/>
  <c r="AA2024" i="149"/>
  <c r="AB2024" i="149"/>
  <c r="AC2024" i="149"/>
  <c r="AD2024" i="149"/>
  <c r="R2025" i="149"/>
  <c r="S2025" i="149"/>
  <c r="T2025" i="149"/>
  <c r="U2025" i="149"/>
  <c r="X2025" i="149"/>
  <c r="V2025" i="149" s="1"/>
  <c r="Y2025" i="149"/>
  <c r="AA2025" i="149"/>
  <c r="AB2025" i="149"/>
  <c r="AC2025" i="149"/>
  <c r="AD2025" i="149"/>
  <c r="R2026" i="149"/>
  <c r="S2026" i="149"/>
  <c r="T2026" i="149"/>
  <c r="U2026" i="149"/>
  <c r="X2026" i="149"/>
  <c r="Y2026" i="149"/>
  <c r="AA2026" i="149"/>
  <c r="AB2026" i="149"/>
  <c r="AC2026" i="149"/>
  <c r="AD2026" i="149"/>
  <c r="R2027" i="149"/>
  <c r="S2027" i="149"/>
  <c r="T2027" i="149"/>
  <c r="U2027" i="149"/>
  <c r="V2027" i="149"/>
  <c r="W2027" i="149"/>
  <c r="X2027" i="149"/>
  <c r="Y2027" i="149"/>
  <c r="AA2027" i="149"/>
  <c r="AB2027" i="149"/>
  <c r="AC2027" i="149"/>
  <c r="AD2027" i="149"/>
  <c r="R2028" i="149"/>
  <c r="S2028" i="149"/>
  <c r="T2028" i="149"/>
  <c r="U2028" i="149"/>
  <c r="X2028" i="149"/>
  <c r="V2028" i="149" s="1"/>
  <c r="Y2028" i="149"/>
  <c r="AA2028" i="149"/>
  <c r="AB2028" i="149"/>
  <c r="AC2028" i="149"/>
  <c r="AD2028" i="149"/>
  <c r="R2029" i="149"/>
  <c r="S2029" i="149"/>
  <c r="T2029" i="149"/>
  <c r="U2029" i="149"/>
  <c r="X2029" i="149"/>
  <c r="W2029" i="149" s="1"/>
  <c r="Y2029" i="149"/>
  <c r="AA2029" i="149"/>
  <c r="AB2029" i="149"/>
  <c r="AC2029" i="149"/>
  <c r="AD2029" i="149"/>
  <c r="R2030" i="149"/>
  <c r="S2030" i="149"/>
  <c r="T2030" i="149"/>
  <c r="U2030" i="149"/>
  <c r="X2030" i="149"/>
  <c r="V2030" i="149" s="1"/>
  <c r="Y2030" i="149"/>
  <c r="AA2030" i="149"/>
  <c r="AB2030" i="149"/>
  <c r="AC2030" i="149"/>
  <c r="AD2030" i="149"/>
  <c r="R2031" i="149"/>
  <c r="S2031" i="149"/>
  <c r="T2031" i="149"/>
  <c r="U2031" i="149"/>
  <c r="X2031" i="149"/>
  <c r="V2031" i="149" s="1"/>
  <c r="Y2031" i="149"/>
  <c r="AA2031" i="149"/>
  <c r="AB2031" i="149"/>
  <c r="AC2031" i="149"/>
  <c r="AD2031" i="149"/>
  <c r="R2032" i="149"/>
  <c r="S2032" i="149"/>
  <c r="T2032" i="149"/>
  <c r="U2032" i="149"/>
  <c r="V2032" i="149"/>
  <c r="X2032" i="149"/>
  <c r="W2032" i="149" s="1"/>
  <c r="Y2032" i="149"/>
  <c r="AA2032" i="149"/>
  <c r="AB2032" i="149"/>
  <c r="AC2032" i="149"/>
  <c r="AD2032" i="149"/>
  <c r="R2033" i="149"/>
  <c r="S2033" i="149"/>
  <c r="T2033" i="149"/>
  <c r="U2033" i="149"/>
  <c r="X2033" i="149"/>
  <c r="V2033" i="149" s="1"/>
  <c r="Y2033" i="149"/>
  <c r="AA2033" i="149"/>
  <c r="AB2033" i="149"/>
  <c r="AC2033" i="149"/>
  <c r="AD2033" i="149"/>
  <c r="R2034" i="149"/>
  <c r="S2034" i="149"/>
  <c r="T2034" i="149"/>
  <c r="U2034" i="149"/>
  <c r="V2034" i="149"/>
  <c r="X2034" i="149"/>
  <c r="W2034" i="149" s="1"/>
  <c r="Y2034" i="149"/>
  <c r="AA2034" i="149"/>
  <c r="AB2034" i="149"/>
  <c r="AC2034" i="149"/>
  <c r="AD2034" i="149"/>
  <c r="R2035" i="149"/>
  <c r="S2035" i="149"/>
  <c r="T2035" i="149"/>
  <c r="U2035" i="149"/>
  <c r="W2035" i="149"/>
  <c r="X2035" i="149"/>
  <c r="V2035" i="149" s="1"/>
  <c r="Y2035" i="149"/>
  <c r="AA2035" i="149"/>
  <c r="AB2035" i="149"/>
  <c r="AC2035" i="149"/>
  <c r="AD2035" i="149"/>
  <c r="R2036" i="149"/>
  <c r="S2036" i="149"/>
  <c r="T2036" i="149"/>
  <c r="U2036" i="149"/>
  <c r="X2036" i="149"/>
  <c r="V2036" i="149" s="1"/>
  <c r="Y2036" i="149"/>
  <c r="AA2036" i="149"/>
  <c r="AB2036" i="149"/>
  <c r="AC2036" i="149"/>
  <c r="AD2036" i="149"/>
  <c r="R2037" i="149"/>
  <c r="S2037" i="149"/>
  <c r="T2037" i="149"/>
  <c r="U2037" i="149"/>
  <c r="X2037" i="149"/>
  <c r="W2037" i="149" s="1"/>
  <c r="Y2037" i="149"/>
  <c r="AA2037" i="149"/>
  <c r="AB2037" i="149"/>
  <c r="AC2037" i="149"/>
  <c r="AD2037" i="149"/>
  <c r="R2038" i="149"/>
  <c r="S2038" i="149"/>
  <c r="T2038" i="149"/>
  <c r="U2038" i="149"/>
  <c r="X2038" i="149"/>
  <c r="V2038" i="149" s="1"/>
  <c r="Y2038" i="149"/>
  <c r="AA2038" i="149"/>
  <c r="AB2038" i="149"/>
  <c r="AC2038" i="149"/>
  <c r="AD2038" i="149"/>
  <c r="R2039" i="149"/>
  <c r="S2039" i="149"/>
  <c r="T2039" i="149"/>
  <c r="U2039" i="149"/>
  <c r="V2039" i="149"/>
  <c r="X2039" i="149"/>
  <c r="W2039" i="149" s="1"/>
  <c r="Y2039" i="149"/>
  <c r="AA2039" i="149"/>
  <c r="AB2039" i="149"/>
  <c r="AC2039" i="149"/>
  <c r="AD2039" i="149"/>
  <c r="R2040" i="149"/>
  <c r="S2040" i="149"/>
  <c r="T2040" i="149"/>
  <c r="U2040" i="149"/>
  <c r="V2040" i="149"/>
  <c r="W2040" i="149"/>
  <c r="X2040" i="149"/>
  <c r="Y2040" i="149"/>
  <c r="AA2040" i="149"/>
  <c r="AB2040" i="149"/>
  <c r="AC2040" i="149"/>
  <c r="AD2040" i="149"/>
  <c r="R2041" i="149"/>
  <c r="S2041" i="149"/>
  <c r="T2041" i="149"/>
  <c r="U2041" i="149"/>
  <c r="X2041" i="149"/>
  <c r="V2041" i="149" s="1"/>
  <c r="Y2041" i="149"/>
  <c r="AA2041" i="149"/>
  <c r="AB2041" i="149"/>
  <c r="AC2041" i="149"/>
  <c r="AD2041" i="149"/>
  <c r="R2042" i="149"/>
  <c r="S2042" i="149"/>
  <c r="T2042" i="149"/>
  <c r="U2042" i="149"/>
  <c r="X2042" i="149"/>
  <c r="W2042" i="149" s="1"/>
  <c r="Y2042" i="149"/>
  <c r="AA2042" i="149"/>
  <c r="AB2042" i="149"/>
  <c r="AC2042" i="149"/>
  <c r="AD2042" i="149"/>
  <c r="R2043" i="149"/>
  <c r="S2043" i="149"/>
  <c r="T2043" i="149"/>
  <c r="U2043" i="149"/>
  <c r="V2043" i="149"/>
  <c r="X2043" i="149"/>
  <c r="W2043" i="149" s="1"/>
  <c r="Y2043" i="149"/>
  <c r="AA2043" i="149"/>
  <c r="AB2043" i="149"/>
  <c r="AC2043" i="149"/>
  <c r="AD2043" i="149"/>
  <c r="R2044" i="149"/>
  <c r="S2044" i="149"/>
  <c r="T2044" i="149"/>
  <c r="U2044" i="149"/>
  <c r="X2044" i="149"/>
  <c r="V2044" i="149" s="1"/>
  <c r="Y2044" i="149"/>
  <c r="AA2044" i="149"/>
  <c r="AB2044" i="149"/>
  <c r="AC2044" i="149"/>
  <c r="AD2044" i="149"/>
  <c r="R2045" i="149"/>
  <c r="S2045" i="149"/>
  <c r="T2045" i="149"/>
  <c r="U2045" i="149"/>
  <c r="X2045" i="149"/>
  <c r="W2045" i="149" s="1"/>
  <c r="Y2045" i="149"/>
  <c r="AA2045" i="149"/>
  <c r="AB2045" i="149"/>
  <c r="AC2045" i="149"/>
  <c r="AD2045" i="149"/>
  <c r="R2046" i="149"/>
  <c r="S2046" i="149"/>
  <c r="T2046" i="149"/>
  <c r="U2046" i="149"/>
  <c r="X2046" i="149"/>
  <c r="V2046" i="149" s="1"/>
  <c r="Y2046" i="149"/>
  <c r="AA2046" i="149"/>
  <c r="AB2046" i="149"/>
  <c r="AC2046" i="149"/>
  <c r="AD2046" i="149"/>
  <c r="R2047" i="149"/>
  <c r="S2047" i="149"/>
  <c r="T2047" i="149"/>
  <c r="U2047" i="149"/>
  <c r="V2047" i="149"/>
  <c r="W2047" i="149"/>
  <c r="X2047" i="149"/>
  <c r="Y2047" i="149"/>
  <c r="AA2047" i="149"/>
  <c r="AB2047" i="149"/>
  <c r="AC2047" i="149"/>
  <c r="AD2047" i="149"/>
  <c r="R2048" i="149"/>
  <c r="S2048" i="149"/>
  <c r="T2048" i="149"/>
  <c r="U2048" i="149"/>
  <c r="X2048" i="149"/>
  <c r="Y2048" i="149"/>
  <c r="AA2048" i="149"/>
  <c r="AB2048" i="149"/>
  <c r="AC2048" i="149"/>
  <c r="AD2048" i="149"/>
  <c r="R2049" i="149"/>
  <c r="S2049" i="149"/>
  <c r="T2049" i="149"/>
  <c r="U2049" i="149"/>
  <c r="X2049" i="149"/>
  <c r="V2049" i="149" s="1"/>
  <c r="Y2049" i="149"/>
  <c r="AA2049" i="149"/>
  <c r="AB2049" i="149"/>
  <c r="AC2049" i="149"/>
  <c r="AD2049" i="149"/>
  <c r="R2050" i="149"/>
  <c r="S2050" i="149"/>
  <c r="T2050" i="149"/>
  <c r="U2050" i="149"/>
  <c r="X2050" i="149"/>
  <c r="W2050" i="149" s="1"/>
  <c r="Y2050" i="149"/>
  <c r="AA2050" i="149"/>
  <c r="AB2050" i="149"/>
  <c r="AC2050" i="149"/>
  <c r="AD2050" i="149"/>
  <c r="R2051" i="149"/>
  <c r="S2051" i="149"/>
  <c r="T2051" i="149"/>
  <c r="U2051" i="149"/>
  <c r="V2051" i="149"/>
  <c r="W2051" i="149"/>
  <c r="X2051" i="149"/>
  <c r="Y2051" i="149"/>
  <c r="AA2051" i="149"/>
  <c r="AB2051" i="149"/>
  <c r="AC2051" i="149"/>
  <c r="AD2051" i="149"/>
  <c r="R2052" i="149"/>
  <c r="S2052" i="149"/>
  <c r="T2052" i="149"/>
  <c r="U2052" i="149"/>
  <c r="X2052" i="149"/>
  <c r="Y2052" i="149"/>
  <c r="AA2052" i="149"/>
  <c r="AB2052" i="149"/>
  <c r="AC2052" i="149"/>
  <c r="AD2052" i="149"/>
  <c r="R2053" i="149"/>
  <c r="S2053" i="149"/>
  <c r="T2053" i="149"/>
  <c r="U2053" i="149"/>
  <c r="X2053" i="149"/>
  <c r="W2053" i="149" s="1"/>
  <c r="Y2053" i="149"/>
  <c r="AA2053" i="149"/>
  <c r="AB2053" i="149"/>
  <c r="AC2053" i="149"/>
  <c r="AD2053" i="149"/>
  <c r="R2054" i="149"/>
  <c r="S2054" i="149"/>
  <c r="T2054" i="149"/>
  <c r="U2054" i="149"/>
  <c r="X2054" i="149"/>
  <c r="V2054" i="149" s="1"/>
  <c r="Y2054" i="149"/>
  <c r="AA2054" i="149"/>
  <c r="AB2054" i="149"/>
  <c r="AC2054" i="149"/>
  <c r="AD2054" i="149"/>
  <c r="R2055" i="149"/>
  <c r="S2055" i="149"/>
  <c r="T2055" i="149"/>
  <c r="U2055" i="149"/>
  <c r="W2055" i="149"/>
  <c r="X2055" i="149"/>
  <c r="V2055" i="149" s="1"/>
  <c r="Y2055" i="149"/>
  <c r="AA2055" i="149"/>
  <c r="AB2055" i="149"/>
  <c r="AC2055" i="149"/>
  <c r="AD2055" i="149"/>
  <c r="R2056" i="149"/>
  <c r="S2056" i="149"/>
  <c r="T2056" i="149"/>
  <c r="U2056" i="149"/>
  <c r="V2056" i="149"/>
  <c r="W2056" i="149"/>
  <c r="X2056" i="149"/>
  <c r="Y2056" i="149"/>
  <c r="AA2056" i="149"/>
  <c r="AB2056" i="149"/>
  <c r="AC2056" i="149"/>
  <c r="AD2056" i="149"/>
  <c r="R2057" i="149"/>
  <c r="S2057" i="149"/>
  <c r="T2057" i="149"/>
  <c r="U2057" i="149"/>
  <c r="X2057" i="149"/>
  <c r="V2057" i="149" s="1"/>
  <c r="Y2057" i="149"/>
  <c r="AA2057" i="149"/>
  <c r="AB2057" i="149"/>
  <c r="AC2057" i="149"/>
  <c r="AD2057" i="149"/>
  <c r="R2058" i="149"/>
  <c r="S2058" i="149"/>
  <c r="T2058" i="149"/>
  <c r="U2058" i="149"/>
  <c r="V2058" i="149"/>
  <c r="X2058" i="149"/>
  <c r="W2058" i="149" s="1"/>
  <c r="Y2058" i="149"/>
  <c r="AA2058" i="149"/>
  <c r="AB2058" i="149"/>
  <c r="AC2058" i="149"/>
  <c r="AD2058" i="149"/>
  <c r="R2059" i="149"/>
  <c r="S2059" i="149"/>
  <c r="T2059" i="149"/>
  <c r="U2059" i="149"/>
  <c r="X2059" i="149"/>
  <c r="Y2059" i="149"/>
  <c r="AA2059" i="149"/>
  <c r="AB2059" i="149"/>
  <c r="AC2059" i="149"/>
  <c r="AD2059" i="149"/>
  <c r="R2060" i="149"/>
  <c r="S2060" i="149"/>
  <c r="T2060" i="149"/>
  <c r="U2060" i="149"/>
  <c r="X2060" i="149"/>
  <c r="Y2060" i="149"/>
  <c r="AA2060" i="149"/>
  <c r="AB2060" i="149"/>
  <c r="AC2060" i="149"/>
  <c r="AD2060" i="149"/>
  <c r="R2061" i="149"/>
  <c r="S2061" i="149"/>
  <c r="T2061" i="149"/>
  <c r="U2061" i="149"/>
  <c r="X2061" i="149"/>
  <c r="W2061" i="149" s="1"/>
  <c r="Y2061" i="149"/>
  <c r="AA2061" i="149"/>
  <c r="AB2061" i="149"/>
  <c r="AC2061" i="149"/>
  <c r="AD2061" i="149"/>
  <c r="R2062" i="149"/>
  <c r="S2062" i="149"/>
  <c r="T2062" i="149"/>
  <c r="U2062" i="149"/>
  <c r="X2062" i="149"/>
  <c r="V2062" i="149" s="1"/>
  <c r="Y2062" i="149"/>
  <c r="AA2062" i="149"/>
  <c r="AB2062" i="149"/>
  <c r="AC2062" i="149"/>
  <c r="AD2062" i="149"/>
  <c r="R2063" i="149"/>
  <c r="S2063" i="149"/>
  <c r="T2063" i="149"/>
  <c r="U2063" i="149"/>
  <c r="X2063" i="149"/>
  <c r="W2063" i="149" s="1"/>
  <c r="Y2063" i="149"/>
  <c r="AA2063" i="149"/>
  <c r="AB2063" i="149"/>
  <c r="AC2063" i="149"/>
  <c r="AD2063" i="149"/>
  <c r="R2064" i="149"/>
  <c r="S2064" i="149"/>
  <c r="T2064" i="149"/>
  <c r="U2064" i="149"/>
  <c r="X2064" i="149"/>
  <c r="V2064" i="149" s="1"/>
  <c r="Y2064" i="149"/>
  <c r="AA2064" i="149"/>
  <c r="AB2064" i="149"/>
  <c r="AC2064" i="149"/>
  <c r="AD2064" i="149"/>
  <c r="R2065" i="149"/>
  <c r="S2065" i="149"/>
  <c r="T2065" i="149"/>
  <c r="U2065" i="149"/>
  <c r="X2065" i="149"/>
  <c r="Y2065" i="149"/>
  <c r="AA2065" i="149"/>
  <c r="AB2065" i="149"/>
  <c r="AC2065" i="149"/>
  <c r="AD2065" i="149"/>
  <c r="R2066" i="149"/>
  <c r="S2066" i="149"/>
  <c r="T2066" i="149"/>
  <c r="U2066" i="149"/>
  <c r="V2066" i="149"/>
  <c r="X2066" i="149"/>
  <c r="W2066" i="149" s="1"/>
  <c r="Y2066" i="149"/>
  <c r="AA2066" i="149"/>
  <c r="AB2066" i="149"/>
  <c r="AC2066" i="149"/>
  <c r="AD2066" i="149"/>
  <c r="R2067" i="149"/>
  <c r="S2067" i="149"/>
  <c r="T2067" i="149"/>
  <c r="U2067" i="149"/>
  <c r="V2067" i="149"/>
  <c r="W2067" i="149"/>
  <c r="X2067" i="149"/>
  <c r="Y2067" i="149"/>
  <c r="AA2067" i="149"/>
  <c r="AB2067" i="149"/>
  <c r="AC2067" i="149"/>
  <c r="AD2067" i="149"/>
  <c r="R2068" i="149"/>
  <c r="S2068" i="149"/>
  <c r="T2068" i="149"/>
  <c r="U2068" i="149"/>
  <c r="X2068" i="149"/>
  <c r="V2068" i="149" s="1"/>
  <c r="Y2068" i="149"/>
  <c r="AA2068" i="149"/>
  <c r="AB2068" i="149"/>
  <c r="AC2068" i="149"/>
  <c r="AD2068" i="149"/>
  <c r="R2069" i="149"/>
  <c r="S2069" i="149"/>
  <c r="T2069" i="149"/>
  <c r="U2069" i="149"/>
  <c r="X2069" i="149"/>
  <c r="Y2069" i="149"/>
  <c r="AA2069" i="149"/>
  <c r="AB2069" i="149"/>
  <c r="AC2069" i="149"/>
  <c r="AD2069" i="149"/>
  <c r="R2070" i="149"/>
  <c r="S2070" i="149"/>
  <c r="T2070" i="149"/>
  <c r="U2070" i="149"/>
  <c r="X2070" i="149"/>
  <c r="V2070" i="149" s="1"/>
  <c r="Y2070" i="149"/>
  <c r="AA2070" i="149"/>
  <c r="AB2070" i="149"/>
  <c r="AC2070" i="149"/>
  <c r="AD2070" i="149"/>
  <c r="R2071" i="149"/>
  <c r="S2071" i="149"/>
  <c r="T2071" i="149"/>
  <c r="U2071" i="149"/>
  <c r="V2071" i="149"/>
  <c r="W2071" i="149"/>
  <c r="X2071" i="149"/>
  <c r="Y2071" i="149"/>
  <c r="AA2071" i="149"/>
  <c r="AB2071" i="149"/>
  <c r="AC2071" i="149"/>
  <c r="AD2071" i="149"/>
  <c r="R2072" i="149"/>
  <c r="S2072" i="149"/>
  <c r="T2072" i="149"/>
  <c r="U2072" i="149"/>
  <c r="V2072" i="149"/>
  <c r="X2072" i="149"/>
  <c r="W2072" i="149" s="1"/>
  <c r="Y2072" i="149"/>
  <c r="AA2072" i="149"/>
  <c r="AB2072" i="149"/>
  <c r="AC2072" i="149"/>
  <c r="AD2072" i="149"/>
  <c r="R2073" i="149"/>
  <c r="S2073" i="149"/>
  <c r="T2073" i="149"/>
  <c r="U2073" i="149"/>
  <c r="X2073" i="149"/>
  <c r="Y2073" i="149"/>
  <c r="AA2073" i="149"/>
  <c r="AB2073" i="149"/>
  <c r="AC2073" i="149"/>
  <c r="AD2073" i="149"/>
  <c r="R2074" i="149"/>
  <c r="S2074" i="149"/>
  <c r="T2074" i="149"/>
  <c r="U2074" i="149"/>
  <c r="X2074" i="149"/>
  <c r="Y2074" i="149"/>
  <c r="AA2074" i="149"/>
  <c r="AB2074" i="149"/>
  <c r="AC2074" i="149"/>
  <c r="AD2074" i="149"/>
  <c r="R2075" i="149"/>
  <c r="S2075" i="149"/>
  <c r="T2075" i="149"/>
  <c r="U2075" i="149"/>
  <c r="X2075" i="149"/>
  <c r="V2075" i="149" s="1"/>
  <c r="Y2075" i="149"/>
  <c r="AA2075" i="149"/>
  <c r="AB2075" i="149"/>
  <c r="AC2075" i="149"/>
  <c r="AD2075" i="149"/>
  <c r="R2076" i="149"/>
  <c r="S2076" i="149"/>
  <c r="T2076" i="149"/>
  <c r="U2076" i="149"/>
  <c r="X2076" i="149"/>
  <c r="V2076" i="149" s="1"/>
  <c r="Y2076" i="149"/>
  <c r="AA2076" i="149"/>
  <c r="AB2076" i="149"/>
  <c r="AC2076" i="149"/>
  <c r="AD2076" i="149"/>
  <c r="R2077" i="149"/>
  <c r="S2077" i="149"/>
  <c r="T2077" i="149"/>
  <c r="U2077" i="149"/>
  <c r="X2077" i="149"/>
  <c r="Y2077" i="149"/>
  <c r="AA2077" i="149"/>
  <c r="AB2077" i="149"/>
  <c r="AC2077" i="149"/>
  <c r="AD2077" i="149"/>
  <c r="R2078" i="149"/>
  <c r="S2078" i="149"/>
  <c r="T2078" i="149"/>
  <c r="U2078" i="149"/>
  <c r="X2078" i="149"/>
  <c r="V2078" i="149" s="1"/>
  <c r="Y2078" i="149"/>
  <c r="AA2078" i="149"/>
  <c r="AB2078" i="149"/>
  <c r="AC2078" i="149"/>
  <c r="AD2078" i="149"/>
  <c r="R2079" i="149"/>
  <c r="S2079" i="149"/>
  <c r="T2079" i="149"/>
  <c r="U2079" i="149"/>
  <c r="X2079" i="149"/>
  <c r="Y2079" i="149"/>
  <c r="AA2079" i="149"/>
  <c r="AB2079" i="149"/>
  <c r="AC2079" i="149"/>
  <c r="AD2079" i="149"/>
  <c r="R2080" i="149"/>
  <c r="S2080" i="149"/>
  <c r="T2080" i="149"/>
  <c r="U2080" i="149"/>
  <c r="V2080" i="149"/>
  <c r="W2080" i="149"/>
  <c r="X2080" i="149"/>
  <c r="Y2080" i="149"/>
  <c r="AA2080" i="149"/>
  <c r="AB2080" i="149"/>
  <c r="AC2080" i="149"/>
  <c r="AD2080" i="149"/>
  <c r="R2081" i="149"/>
  <c r="S2081" i="149"/>
  <c r="T2081" i="149"/>
  <c r="U2081" i="149"/>
  <c r="X2081" i="149"/>
  <c r="V2081" i="149" s="1"/>
  <c r="Y2081" i="149"/>
  <c r="AA2081" i="149"/>
  <c r="AB2081" i="149"/>
  <c r="AC2081" i="149"/>
  <c r="AD2081" i="149"/>
  <c r="R2082" i="149"/>
  <c r="S2082" i="149"/>
  <c r="T2082" i="149"/>
  <c r="U2082" i="149"/>
  <c r="X2082" i="149"/>
  <c r="W2082" i="149" s="1"/>
  <c r="Y2082" i="149"/>
  <c r="AA2082" i="149"/>
  <c r="AB2082" i="149"/>
  <c r="AC2082" i="149"/>
  <c r="AD2082" i="149"/>
  <c r="R2083" i="149"/>
  <c r="S2083" i="149"/>
  <c r="T2083" i="149"/>
  <c r="U2083" i="149"/>
  <c r="V2083" i="149"/>
  <c r="W2083" i="149"/>
  <c r="X2083" i="149"/>
  <c r="Y2083" i="149"/>
  <c r="AA2083" i="149"/>
  <c r="AB2083" i="149"/>
  <c r="AC2083" i="149"/>
  <c r="AD2083" i="149"/>
  <c r="R2084" i="149"/>
  <c r="S2084" i="149"/>
  <c r="T2084" i="149"/>
  <c r="U2084" i="149"/>
  <c r="X2084" i="149"/>
  <c r="V2084" i="149" s="1"/>
  <c r="Y2084" i="149"/>
  <c r="AA2084" i="149"/>
  <c r="AB2084" i="149"/>
  <c r="AC2084" i="149"/>
  <c r="AD2084" i="149"/>
  <c r="R2085" i="149"/>
  <c r="S2085" i="149"/>
  <c r="T2085" i="149"/>
  <c r="U2085" i="149"/>
  <c r="X2085" i="149"/>
  <c r="Y2085" i="149"/>
  <c r="AA2085" i="149"/>
  <c r="AB2085" i="149"/>
  <c r="AC2085" i="149"/>
  <c r="AD2085" i="149"/>
  <c r="R2086" i="149"/>
  <c r="S2086" i="149"/>
  <c r="T2086" i="149"/>
  <c r="U2086" i="149"/>
  <c r="X2086" i="149"/>
  <c r="V2086" i="149" s="1"/>
  <c r="Y2086" i="149"/>
  <c r="AA2086" i="149"/>
  <c r="AB2086" i="149"/>
  <c r="AC2086" i="149"/>
  <c r="AD2086" i="149"/>
  <c r="R2087" i="149"/>
  <c r="S2087" i="149"/>
  <c r="T2087" i="149"/>
  <c r="U2087" i="149"/>
  <c r="X2087" i="149"/>
  <c r="V2087" i="149" s="1"/>
  <c r="Y2087" i="149"/>
  <c r="AA2087" i="149"/>
  <c r="AB2087" i="149"/>
  <c r="AC2087" i="149"/>
  <c r="AD2087" i="149"/>
  <c r="R2088" i="149"/>
  <c r="S2088" i="149"/>
  <c r="T2088" i="149"/>
  <c r="U2088" i="149"/>
  <c r="V2088" i="149"/>
  <c r="X2088" i="149"/>
  <c r="W2088" i="149" s="1"/>
  <c r="Y2088" i="149"/>
  <c r="AA2088" i="149"/>
  <c r="AB2088" i="149"/>
  <c r="AC2088" i="149"/>
  <c r="AD2088" i="149"/>
  <c r="R2089" i="149"/>
  <c r="S2089" i="149"/>
  <c r="T2089" i="149"/>
  <c r="U2089" i="149"/>
  <c r="X2089" i="149"/>
  <c r="V2089" i="149" s="1"/>
  <c r="Y2089" i="149"/>
  <c r="AA2089" i="149"/>
  <c r="AB2089" i="149"/>
  <c r="AC2089" i="149"/>
  <c r="AD2089" i="149"/>
  <c r="R2090" i="149"/>
  <c r="S2090" i="149"/>
  <c r="T2090" i="149"/>
  <c r="U2090" i="149"/>
  <c r="X2090" i="149"/>
  <c r="Y2090" i="149"/>
  <c r="AA2090" i="149"/>
  <c r="AB2090" i="149"/>
  <c r="AC2090" i="149"/>
  <c r="AD2090" i="149"/>
  <c r="R2091" i="149"/>
  <c r="S2091" i="149"/>
  <c r="T2091" i="149"/>
  <c r="U2091" i="149"/>
  <c r="V2091" i="149"/>
  <c r="W2091" i="149"/>
  <c r="X2091" i="149"/>
  <c r="Y2091" i="149"/>
  <c r="AA2091" i="149"/>
  <c r="AB2091" i="149"/>
  <c r="AC2091" i="149"/>
  <c r="AD2091" i="149"/>
  <c r="R2092" i="149"/>
  <c r="S2092" i="149"/>
  <c r="T2092" i="149"/>
  <c r="U2092" i="149"/>
  <c r="W2092" i="149"/>
  <c r="X2092" i="149"/>
  <c r="V2092" i="149" s="1"/>
  <c r="Y2092" i="149"/>
  <c r="AA2092" i="149"/>
  <c r="AB2092" i="149"/>
  <c r="AC2092" i="149"/>
  <c r="AD2092" i="149"/>
  <c r="R2093" i="149"/>
  <c r="S2093" i="149"/>
  <c r="T2093" i="149"/>
  <c r="U2093" i="149"/>
  <c r="X2093" i="149"/>
  <c r="Y2093" i="149"/>
  <c r="AA2093" i="149"/>
  <c r="AB2093" i="149"/>
  <c r="AC2093" i="149"/>
  <c r="AD2093" i="149"/>
  <c r="R2094" i="149"/>
  <c r="S2094" i="149"/>
  <c r="T2094" i="149"/>
  <c r="U2094" i="149"/>
  <c r="X2094" i="149"/>
  <c r="V2094" i="149" s="1"/>
  <c r="Y2094" i="149"/>
  <c r="AA2094" i="149"/>
  <c r="AB2094" i="149"/>
  <c r="AC2094" i="149"/>
  <c r="AD2094" i="149"/>
  <c r="R2095" i="149"/>
  <c r="S2095" i="149"/>
  <c r="T2095" i="149"/>
  <c r="U2095" i="149"/>
  <c r="V2095" i="149"/>
  <c r="W2095" i="149"/>
  <c r="X2095" i="149"/>
  <c r="Y2095" i="149"/>
  <c r="AA2095" i="149"/>
  <c r="AB2095" i="149"/>
  <c r="AC2095" i="149"/>
  <c r="AD2095" i="149"/>
  <c r="R2096" i="149"/>
  <c r="S2096" i="149"/>
  <c r="T2096" i="149"/>
  <c r="U2096" i="149"/>
  <c r="W2096" i="149"/>
  <c r="X2096" i="149"/>
  <c r="V2096" i="149" s="1"/>
  <c r="Y2096" i="149"/>
  <c r="AA2096" i="149"/>
  <c r="AB2096" i="149"/>
  <c r="AC2096" i="149"/>
  <c r="AD2096" i="149"/>
  <c r="R2097" i="149"/>
  <c r="S2097" i="149"/>
  <c r="T2097" i="149"/>
  <c r="U2097" i="149"/>
  <c r="X2097" i="149"/>
  <c r="V2097" i="149" s="1"/>
  <c r="Y2097" i="149"/>
  <c r="AA2097" i="149"/>
  <c r="AB2097" i="149"/>
  <c r="AC2097" i="149"/>
  <c r="AD2097" i="149"/>
  <c r="R2098" i="149"/>
  <c r="S2098" i="149"/>
  <c r="T2098" i="149"/>
  <c r="U2098" i="149"/>
  <c r="X2098" i="149"/>
  <c r="W2098" i="149" s="1"/>
  <c r="Y2098" i="149"/>
  <c r="AA2098" i="149"/>
  <c r="AB2098" i="149"/>
  <c r="AC2098" i="149"/>
  <c r="AD2098" i="149"/>
  <c r="R2099" i="149"/>
  <c r="S2099" i="149"/>
  <c r="T2099" i="149"/>
  <c r="U2099" i="149"/>
  <c r="W2099" i="149"/>
  <c r="X2099" i="149"/>
  <c r="V2099" i="149" s="1"/>
  <c r="Y2099" i="149"/>
  <c r="AA2099" i="149"/>
  <c r="AB2099" i="149"/>
  <c r="AC2099" i="149"/>
  <c r="AD2099" i="149"/>
  <c r="R2100" i="149"/>
  <c r="S2100" i="149"/>
  <c r="T2100" i="149"/>
  <c r="U2100" i="149"/>
  <c r="X2100" i="149"/>
  <c r="V2100" i="149" s="1"/>
  <c r="Y2100" i="149"/>
  <c r="AA2100" i="149"/>
  <c r="AB2100" i="149"/>
  <c r="AC2100" i="149"/>
  <c r="AD2100" i="149"/>
  <c r="R2101" i="149"/>
  <c r="S2101" i="149"/>
  <c r="T2101" i="149"/>
  <c r="U2101" i="149"/>
  <c r="X2101" i="149"/>
  <c r="Y2101" i="149"/>
  <c r="AA2101" i="149"/>
  <c r="AB2101" i="149"/>
  <c r="AC2101" i="149"/>
  <c r="AD2101" i="149"/>
  <c r="R2102" i="149"/>
  <c r="S2102" i="149"/>
  <c r="T2102" i="149"/>
  <c r="U2102" i="149"/>
  <c r="X2102" i="149"/>
  <c r="V2102" i="149" s="1"/>
  <c r="Y2102" i="149"/>
  <c r="AA2102" i="149"/>
  <c r="AB2102" i="149"/>
  <c r="AC2102" i="149"/>
  <c r="AD2102" i="149"/>
  <c r="R2103" i="149"/>
  <c r="S2103" i="149"/>
  <c r="T2103" i="149"/>
  <c r="U2103" i="149"/>
  <c r="V2103" i="149"/>
  <c r="X2103" i="149"/>
  <c r="W2103" i="149" s="1"/>
  <c r="Y2103" i="149"/>
  <c r="AA2103" i="149"/>
  <c r="AB2103" i="149"/>
  <c r="AC2103" i="149"/>
  <c r="AD2103" i="149"/>
  <c r="R2104" i="149"/>
  <c r="S2104" i="149"/>
  <c r="T2104" i="149"/>
  <c r="U2104" i="149"/>
  <c r="V2104" i="149"/>
  <c r="W2104" i="149"/>
  <c r="X2104" i="149"/>
  <c r="Y2104" i="149"/>
  <c r="AA2104" i="149"/>
  <c r="AB2104" i="149"/>
  <c r="AC2104" i="149"/>
  <c r="AD2104" i="149"/>
  <c r="R2105" i="149"/>
  <c r="S2105" i="149"/>
  <c r="T2105" i="149"/>
  <c r="U2105" i="149"/>
  <c r="X2105" i="149"/>
  <c r="V2105" i="149" s="1"/>
  <c r="Y2105" i="149"/>
  <c r="AA2105" i="149"/>
  <c r="AB2105" i="149"/>
  <c r="AC2105" i="149"/>
  <c r="AD2105" i="149"/>
  <c r="R2106" i="149"/>
  <c r="S2106" i="149"/>
  <c r="T2106" i="149"/>
  <c r="U2106" i="149"/>
  <c r="X2106" i="149"/>
  <c r="W2106" i="149" s="1"/>
  <c r="Y2106" i="149"/>
  <c r="AA2106" i="149"/>
  <c r="AB2106" i="149"/>
  <c r="AC2106" i="149"/>
  <c r="AD2106" i="149"/>
  <c r="R2107" i="149"/>
  <c r="S2107" i="149"/>
  <c r="T2107" i="149"/>
  <c r="U2107" i="149"/>
  <c r="X2107" i="149"/>
  <c r="W2107" i="149" s="1"/>
  <c r="Y2107" i="149"/>
  <c r="AA2107" i="149"/>
  <c r="AB2107" i="149"/>
  <c r="AC2107" i="149"/>
  <c r="AD2107" i="149"/>
  <c r="R2108" i="149"/>
  <c r="S2108" i="149"/>
  <c r="T2108" i="149"/>
  <c r="U2108" i="149"/>
  <c r="X2108" i="149"/>
  <c r="V2108" i="149" s="1"/>
  <c r="Y2108" i="149"/>
  <c r="AA2108" i="149"/>
  <c r="AB2108" i="149"/>
  <c r="AC2108" i="149"/>
  <c r="AD2108" i="149"/>
  <c r="R2109" i="149"/>
  <c r="S2109" i="149"/>
  <c r="T2109" i="149"/>
  <c r="U2109" i="149"/>
  <c r="X2109" i="149"/>
  <c r="Y2109" i="149"/>
  <c r="AA2109" i="149"/>
  <c r="AB2109" i="149"/>
  <c r="AC2109" i="149"/>
  <c r="AD2109" i="149"/>
  <c r="R2110" i="149"/>
  <c r="S2110" i="149"/>
  <c r="T2110" i="149"/>
  <c r="U2110" i="149"/>
  <c r="X2110" i="149"/>
  <c r="V2110" i="149" s="1"/>
  <c r="Y2110" i="149"/>
  <c r="AA2110" i="149"/>
  <c r="AB2110" i="149"/>
  <c r="AC2110" i="149"/>
  <c r="AD2110" i="149"/>
  <c r="R2111" i="149"/>
  <c r="S2111" i="149"/>
  <c r="T2111" i="149"/>
  <c r="U2111" i="149"/>
  <c r="V2111" i="149"/>
  <c r="W2111" i="149"/>
  <c r="X2111" i="149"/>
  <c r="Y2111" i="149"/>
  <c r="AA2111" i="149"/>
  <c r="AB2111" i="149"/>
  <c r="AC2111" i="149"/>
  <c r="AD2111" i="149"/>
  <c r="R2112" i="149"/>
  <c r="S2112" i="149"/>
  <c r="T2112" i="149"/>
  <c r="U2112" i="149"/>
  <c r="X2112" i="149"/>
  <c r="Y2112" i="149"/>
  <c r="AA2112" i="149"/>
  <c r="AB2112" i="149"/>
  <c r="AC2112" i="149"/>
  <c r="AD2112" i="149"/>
  <c r="R2113" i="149"/>
  <c r="S2113" i="149"/>
  <c r="T2113" i="149"/>
  <c r="U2113" i="149"/>
  <c r="X2113" i="149"/>
  <c r="V2113" i="149" s="1"/>
  <c r="Y2113" i="149"/>
  <c r="AA2113" i="149"/>
  <c r="AB2113" i="149"/>
  <c r="AC2113" i="149"/>
  <c r="AD2113" i="149"/>
  <c r="R2114" i="149"/>
  <c r="S2114" i="149"/>
  <c r="T2114" i="149"/>
  <c r="U2114" i="149"/>
  <c r="X2114" i="149"/>
  <c r="W2114" i="149" s="1"/>
  <c r="Y2114" i="149"/>
  <c r="AA2114" i="149"/>
  <c r="AB2114" i="149"/>
  <c r="AC2114" i="149"/>
  <c r="AD2114" i="149"/>
  <c r="R2115" i="149"/>
  <c r="S2115" i="149"/>
  <c r="T2115" i="149"/>
  <c r="U2115" i="149"/>
  <c r="V2115" i="149"/>
  <c r="W2115" i="149"/>
  <c r="X2115" i="149"/>
  <c r="Y2115" i="149"/>
  <c r="AA2115" i="149"/>
  <c r="AB2115" i="149"/>
  <c r="AC2115" i="149"/>
  <c r="AD2115" i="149"/>
  <c r="R2116" i="149"/>
  <c r="S2116" i="149"/>
  <c r="T2116" i="149"/>
  <c r="U2116" i="149"/>
  <c r="X2116" i="149"/>
  <c r="V2116" i="149" s="1"/>
  <c r="Y2116" i="149"/>
  <c r="AA2116" i="149"/>
  <c r="AB2116" i="149"/>
  <c r="AC2116" i="149"/>
  <c r="AD2116" i="149"/>
  <c r="R2117" i="149"/>
  <c r="S2117" i="149"/>
  <c r="T2117" i="149"/>
  <c r="U2117" i="149"/>
  <c r="X2117" i="149"/>
  <c r="Y2117" i="149"/>
  <c r="AA2117" i="149"/>
  <c r="AB2117" i="149"/>
  <c r="AC2117" i="149"/>
  <c r="AD2117" i="149"/>
  <c r="R2118" i="149"/>
  <c r="S2118" i="149"/>
  <c r="T2118" i="149"/>
  <c r="U2118" i="149"/>
  <c r="X2118" i="149"/>
  <c r="V2118" i="149" s="1"/>
  <c r="Y2118" i="149"/>
  <c r="AA2118" i="149"/>
  <c r="AB2118" i="149"/>
  <c r="AC2118" i="149"/>
  <c r="AD2118" i="149"/>
  <c r="R2119" i="149"/>
  <c r="S2119" i="149"/>
  <c r="T2119" i="149"/>
  <c r="U2119" i="149"/>
  <c r="W2119" i="149"/>
  <c r="X2119" i="149"/>
  <c r="V2119" i="149" s="1"/>
  <c r="Y2119" i="149"/>
  <c r="AA2119" i="149"/>
  <c r="AB2119" i="149"/>
  <c r="AC2119" i="149"/>
  <c r="AD2119" i="149"/>
  <c r="R2120" i="149"/>
  <c r="S2120" i="149"/>
  <c r="T2120" i="149"/>
  <c r="U2120" i="149"/>
  <c r="V2120" i="149"/>
  <c r="W2120" i="149"/>
  <c r="X2120" i="149"/>
  <c r="Y2120" i="149"/>
  <c r="AA2120" i="149"/>
  <c r="AB2120" i="149"/>
  <c r="AC2120" i="149"/>
  <c r="AD2120" i="149"/>
  <c r="R2121" i="149"/>
  <c r="S2121" i="149"/>
  <c r="T2121" i="149"/>
  <c r="U2121" i="149"/>
  <c r="X2121" i="149"/>
  <c r="Y2121" i="149"/>
  <c r="AA2121" i="149"/>
  <c r="AB2121" i="149"/>
  <c r="AC2121" i="149"/>
  <c r="AD2121" i="149"/>
  <c r="R2122" i="149"/>
  <c r="S2122" i="149"/>
  <c r="T2122" i="149"/>
  <c r="U2122" i="149"/>
  <c r="X2122" i="149"/>
  <c r="W2122" i="149" s="1"/>
  <c r="Y2122" i="149"/>
  <c r="AA2122" i="149"/>
  <c r="AB2122" i="149"/>
  <c r="AC2122" i="149"/>
  <c r="AD2122" i="149"/>
  <c r="R2123" i="149"/>
  <c r="S2123" i="149"/>
  <c r="T2123" i="149"/>
  <c r="U2123" i="149"/>
  <c r="V2123" i="149"/>
  <c r="W2123" i="149"/>
  <c r="X2123" i="149"/>
  <c r="Y2123" i="149"/>
  <c r="AA2123" i="149"/>
  <c r="AB2123" i="149"/>
  <c r="AC2123" i="149"/>
  <c r="AD2123" i="149"/>
  <c r="R2124" i="149"/>
  <c r="S2124" i="149"/>
  <c r="T2124" i="149"/>
  <c r="U2124" i="149"/>
  <c r="W2124" i="149"/>
  <c r="X2124" i="149"/>
  <c r="V2124" i="149" s="1"/>
  <c r="Y2124" i="149"/>
  <c r="AA2124" i="149"/>
  <c r="AB2124" i="149"/>
  <c r="AC2124" i="149"/>
  <c r="AD2124" i="149"/>
  <c r="R2125" i="149"/>
  <c r="S2125" i="149"/>
  <c r="T2125" i="149"/>
  <c r="U2125" i="149"/>
  <c r="X2125" i="149"/>
  <c r="Y2125" i="149"/>
  <c r="AA2125" i="149"/>
  <c r="AB2125" i="149"/>
  <c r="AC2125" i="149"/>
  <c r="AD2125" i="149"/>
  <c r="R2126" i="149"/>
  <c r="S2126" i="149"/>
  <c r="T2126" i="149"/>
  <c r="U2126" i="149"/>
  <c r="X2126" i="149"/>
  <c r="V2126" i="149" s="1"/>
  <c r="Y2126" i="149"/>
  <c r="AA2126" i="149"/>
  <c r="AB2126" i="149"/>
  <c r="AC2126" i="149"/>
  <c r="AD2126" i="149"/>
  <c r="R2127" i="149"/>
  <c r="S2127" i="149"/>
  <c r="T2127" i="149"/>
  <c r="U2127" i="149"/>
  <c r="V2127" i="149"/>
  <c r="W2127" i="149"/>
  <c r="X2127" i="149"/>
  <c r="Y2127" i="149"/>
  <c r="AA2127" i="149"/>
  <c r="AB2127" i="149"/>
  <c r="AC2127" i="149"/>
  <c r="AD2127" i="149"/>
  <c r="R2128" i="149"/>
  <c r="S2128" i="149"/>
  <c r="T2128" i="149"/>
  <c r="U2128" i="149"/>
  <c r="X2128" i="149"/>
  <c r="Y2128" i="149"/>
  <c r="AA2128" i="149"/>
  <c r="AB2128" i="149"/>
  <c r="AC2128" i="149"/>
  <c r="AD2128" i="149"/>
  <c r="R2129" i="149"/>
  <c r="S2129" i="149"/>
  <c r="T2129" i="149"/>
  <c r="U2129" i="149"/>
  <c r="X2129" i="149"/>
  <c r="V2129" i="149" s="1"/>
  <c r="Y2129" i="149"/>
  <c r="AA2129" i="149"/>
  <c r="AB2129" i="149"/>
  <c r="AC2129" i="149"/>
  <c r="AD2129" i="149"/>
  <c r="R2130" i="149"/>
  <c r="S2130" i="149"/>
  <c r="T2130" i="149"/>
  <c r="U2130" i="149"/>
  <c r="X2130" i="149"/>
  <c r="W2130" i="149" s="1"/>
  <c r="Y2130" i="149"/>
  <c r="AA2130" i="149"/>
  <c r="AB2130" i="149"/>
  <c r="AC2130" i="149"/>
  <c r="AD2130" i="149"/>
  <c r="R2131" i="149"/>
  <c r="S2131" i="149"/>
  <c r="T2131" i="149"/>
  <c r="U2131" i="149"/>
  <c r="X2131" i="149"/>
  <c r="Y2131" i="149"/>
  <c r="AA2131" i="149"/>
  <c r="AB2131" i="149"/>
  <c r="AC2131" i="149"/>
  <c r="AD2131" i="149"/>
  <c r="R2132" i="149"/>
  <c r="S2132" i="149"/>
  <c r="T2132" i="149"/>
  <c r="U2132" i="149"/>
  <c r="X2132" i="149"/>
  <c r="W2132" i="149" s="1"/>
  <c r="Y2132" i="149"/>
  <c r="AA2132" i="149"/>
  <c r="AB2132" i="149"/>
  <c r="AC2132" i="149"/>
  <c r="AD2132" i="149"/>
  <c r="R2133" i="149"/>
  <c r="S2133" i="149"/>
  <c r="T2133" i="149"/>
  <c r="U2133" i="149"/>
  <c r="X2133" i="149"/>
  <c r="V2133" i="149" s="1"/>
  <c r="Y2133" i="149"/>
  <c r="AA2133" i="149"/>
  <c r="AB2133" i="149"/>
  <c r="AC2133" i="149"/>
  <c r="AD2133" i="149"/>
  <c r="R2134" i="149"/>
  <c r="S2134" i="149"/>
  <c r="T2134" i="149"/>
  <c r="U2134" i="149"/>
  <c r="X2134" i="149"/>
  <c r="Y2134" i="149"/>
  <c r="AA2134" i="149"/>
  <c r="AB2134" i="149"/>
  <c r="AC2134" i="149"/>
  <c r="AD2134" i="149"/>
  <c r="R2135" i="149"/>
  <c r="S2135" i="149"/>
  <c r="T2135" i="149"/>
  <c r="U2135" i="149"/>
  <c r="W2135" i="149"/>
  <c r="X2135" i="149"/>
  <c r="V2135" i="149" s="1"/>
  <c r="Y2135" i="149"/>
  <c r="AA2135" i="149"/>
  <c r="AB2135" i="149"/>
  <c r="AC2135" i="149"/>
  <c r="AD2135" i="149"/>
  <c r="R2136" i="149"/>
  <c r="S2136" i="149"/>
  <c r="T2136" i="149"/>
  <c r="U2136" i="149"/>
  <c r="V2136" i="149"/>
  <c r="W2136" i="149"/>
  <c r="X2136" i="149"/>
  <c r="Y2136" i="149"/>
  <c r="AA2136" i="149"/>
  <c r="AB2136" i="149"/>
  <c r="AC2136" i="149"/>
  <c r="AD2136" i="149"/>
  <c r="R2137" i="149"/>
  <c r="S2137" i="149"/>
  <c r="T2137" i="149"/>
  <c r="U2137" i="149"/>
  <c r="X2137" i="149"/>
  <c r="V2137" i="149" s="1"/>
  <c r="Y2137" i="149"/>
  <c r="AA2137" i="149"/>
  <c r="AB2137" i="149"/>
  <c r="AC2137" i="149"/>
  <c r="AD2137" i="149"/>
  <c r="R2138" i="149"/>
  <c r="S2138" i="149"/>
  <c r="T2138" i="149"/>
  <c r="U2138" i="149"/>
  <c r="X2138" i="149"/>
  <c r="W2138" i="149" s="1"/>
  <c r="Y2138" i="149"/>
  <c r="AA2138" i="149"/>
  <c r="AB2138" i="149"/>
  <c r="AC2138" i="149"/>
  <c r="AD2138" i="149"/>
  <c r="R2139" i="149"/>
  <c r="S2139" i="149"/>
  <c r="T2139" i="149"/>
  <c r="U2139" i="149"/>
  <c r="V2139" i="149"/>
  <c r="W2139" i="149"/>
  <c r="X2139" i="149"/>
  <c r="Y2139" i="149"/>
  <c r="AA2139" i="149"/>
  <c r="AB2139" i="149"/>
  <c r="AC2139" i="149"/>
  <c r="AD2139" i="149"/>
  <c r="R2140" i="149"/>
  <c r="S2140" i="149"/>
  <c r="T2140" i="149"/>
  <c r="U2140" i="149"/>
  <c r="X2140" i="149"/>
  <c r="V2140" i="149" s="1"/>
  <c r="Y2140" i="149"/>
  <c r="AA2140" i="149"/>
  <c r="AB2140" i="149"/>
  <c r="AC2140" i="149"/>
  <c r="AD2140" i="149"/>
  <c r="R2141" i="149"/>
  <c r="S2141" i="149"/>
  <c r="T2141" i="149"/>
  <c r="U2141" i="149"/>
  <c r="X2141" i="149"/>
  <c r="V2141" i="149" s="1"/>
  <c r="Y2141" i="149"/>
  <c r="AA2141" i="149"/>
  <c r="AB2141" i="149"/>
  <c r="AC2141" i="149"/>
  <c r="AD2141" i="149"/>
  <c r="R2142" i="149"/>
  <c r="S2142" i="149"/>
  <c r="T2142" i="149"/>
  <c r="U2142" i="149"/>
  <c r="X2142" i="149"/>
  <c r="Y2142" i="149"/>
  <c r="AA2142" i="149"/>
  <c r="AB2142" i="149"/>
  <c r="AC2142" i="149"/>
  <c r="AD2142" i="149"/>
  <c r="R2143" i="149"/>
  <c r="S2143" i="149"/>
  <c r="T2143" i="149"/>
  <c r="U2143" i="149"/>
  <c r="V2143" i="149"/>
  <c r="W2143" i="149"/>
  <c r="X2143" i="149"/>
  <c r="Y2143" i="149"/>
  <c r="AA2143" i="149"/>
  <c r="AB2143" i="149"/>
  <c r="AC2143" i="149"/>
  <c r="AD2143" i="149"/>
  <c r="R2144" i="149"/>
  <c r="S2144" i="149"/>
  <c r="T2144" i="149"/>
  <c r="U2144" i="149"/>
  <c r="V2144" i="149"/>
  <c r="X2144" i="149"/>
  <c r="W2144" i="149" s="1"/>
  <c r="Y2144" i="149"/>
  <c r="AA2144" i="149"/>
  <c r="AB2144" i="149"/>
  <c r="AC2144" i="149"/>
  <c r="AD2144" i="149"/>
  <c r="R2145" i="149"/>
  <c r="S2145" i="149"/>
  <c r="T2145" i="149"/>
  <c r="U2145" i="149"/>
  <c r="X2145" i="149"/>
  <c r="V2145" i="149" s="1"/>
  <c r="Y2145" i="149"/>
  <c r="AA2145" i="149"/>
  <c r="AB2145" i="149"/>
  <c r="AC2145" i="149"/>
  <c r="AD2145" i="149"/>
  <c r="R2146" i="149"/>
  <c r="S2146" i="149"/>
  <c r="T2146" i="149"/>
  <c r="U2146" i="149"/>
  <c r="X2146" i="149"/>
  <c r="Y2146" i="149"/>
  <c r="AA2146" i="149"/>
  <c r="AB2146" i="149"/>
  <c r="AC2146" i="149"/>
  <c r="AD2146" i="149"/>
  <c r="R2147" i="149"/>
  <c r="S2147" i="149"/>
  <c r="T2147" i="149"/>
  <c r="U2147" i="149"/>
  <c r="X2147" i="149"/>
  <c r="V2147" i="149" s="1"/>
  <c r="Y2147" i="149"/>
  <c r="AA2147" i="149"/>
  <c r="AB2147" i="149"/>
  <c r="AC2147" i="149"/>
  <c r="AD2147" i="149"/>
  <c r="R2148" i="149"/>
  <c r="S2148" i="149"/>
  <c r="T2148" i="149"/>
  <c r="U2148" i="149"/>
  <c r="V2148" i="149"/>
  <c r="X2148" i="149"/>
  <c r="W2148" i="149" s="1"/>
  <c r="Y2148" i="149"/>
  <c r="AA2148" i="149"/>
  <c r="AB2148" i="149"/>
  <c r="AC2148" i="149"/>
  <c r="AD2148" i="149"/>
  <c r="R2149" i="149"/>
  <c r="S2149" i="149"/>
  <c r="T2149" i="149"/>
  <c r="U2149" i="149"/>
  <c r="X2149" i="149"/>
  <c r="V2149" i="149" s="1"/>
  <c r="Y2149" i="149"/>
  <c r="AA2149" i="149"/>
  <c r="AB2149" i="149"/>
  <c r="AC2149" i="149"/>
  <c r="AD2149" i="149"/>
  <c r="R2150" i="149"/>
  <c r="S2150" i="149"/>
  <c r="T2150" i="149"/>
  <c r="U2150" i="149"/>
  <c r="X2150" i="149"/>
  <c r="Y2150" i="149"/>
  <c r="AA2150" i="149"/>
  <c r="AB2150" i="149"/>
  <c r="AC2150" i="149"/>
  <c r="AD2150" i="149"/>
  <c r="R2151" i="149"/>
  <c r="S2151" i="149"/>
  <c r="T2151" i="149"/>
  <c r="U2151" i="149"/>
  <c r="X2151" i="149"/>
  <c r="W2151" i="149" s="1"/>
  <c r="Y2151" i="149"/>
  <c r="AA2151" i="149"/>
  <c r="AB2151" i="149"/>
  <c r="AC2151" i="149"/>
  <c r="AD2151" i="149"/>
  <c r="R2152" i="149"/>
  <c r="S2152" i="149"/>
  <c r="T2152" i="149"/>
  <c r="U2152" i="149"/>
  <c r="X2152" i="149"/>
  <c r="V2152" i="149" s="1"/>
  <c r="Y2152" i="149"/>
  <c r="AA2152" i="149"/>
  <c r="AB2152" i="149"/>
  <c r="AC2152" i="149"/>
  <c r="AD2152" i="149"/>
  <c r="R2153" i="149"/>
  <c r="S2153" i="149"/>
  <c r="T2153" i="149"/>
  <c r="U2153" i="149"/>
  <c r="W2153" i="149"/>
  <c r="X2153" i="149"/>
  <c r="V2153" i="149" s="1"/>
  <c r="Y2153" i="149"/>
  <c r="AA2153" i="149"/>
  <c r="AB2153" i="149"/>
  <c r="AC2153" i="149"/>
  <c r="AD2153" i="149"/>
  <c r="R2154" i="149"/>
  <c r="S2154" i="149"/>
  <c r="T2154" i="149"/>
  <c r="U2154" i="149"/>
  <c r="X2154" i="149"/>
  <c r="W2154" i="149" s="1"/>
  <c r="Y2154" i="149"/>
  <c r="AA2154" i="149"/>
  <c r="AB2154" i="149"/>
  <c r="AC2154" i="149"/>
  <c r="AD2154" i="149"/>
  <c r="R2155" i="149"/>
  <c r="S2155" i="149"/>
  <c r="T2155" i="149"/>
  <c r="U2155" i="149"/>
  <c r="V2155" i="149"/>
  <c r="W2155" i="149"/>
  <c r="X2155" i="149"/>
  <c r="Y2155" i="149"/>
  <c r="AA2155" i="149"/>
  <c r="AB2155" i="149"/>
  <c r="AC2155" i="149"/>
  <c r="AD2155" i="149"/>
  <c r="R2156" i="149"/>
  <c r="S2156" i="149"/>
  <c r="T2156" i="149"/>
  <c r="U2156" i="149"/>
  <c r="X2156" i="149"/>
  <c r="Y2156" i="149"/>
  <c r="AA2156" i="149"/>
  <c r="AB2156" i="149"/>
  <c r="AC2156" i="149"/>
  <c r="AD2156" i="149"/>
  <c r="R2157" i="149"/>
  <c r="S2157" i="149"/>
  <c r="T2157" i="149"/>
  <c r="U2157" i="149"/>
  <c r="X2157" i="149"/>
  <c r="V2157" i="149" s="1"/>
  <c r="Y2157" i="149"/>
  <c r="AA2157" i="149"/>
  <c r="AB2157" i="149"/>
  <c r="AC2157" i="149"/>
  <c r="AD2157" i="149"/>
  <c r="R2158" i="149"/>
  <c r="S2158" i="149"/>
  <c r="T2158" i="149"/>
  <c r="U2158" i="149"/>
  <c r="X2158" i="149"/>
  <c r="Y2158" i="149"/>
  <c r="AA2158" i="149"/>
  <c r="AB2158" i="149"/>
  <c r="AC2158" i="149"/>
  <c r="AD2158" i="149"/>
  <c r="R2159" i="149"/>
  <c r="S2159" i="149"/>
  <c r="T2159" i="149"/>
  <c r="U2159" i="149"/>
  <c r="X2159" i="149"/>
  <c r="W2159" i="149" s="1"/>
  <c r="Y2159" i="149"/>
  <c r="AA2159" i="149"/>
  <c r="AB2159" i="149"/>
  <c r="AC2159" i="149"/>
  <c r="AD2159" i="149"/>
  <c r="R2160" i="149"/>
  <c r="S2160" i="149"/>
  <c r="T2160" i="149"/>
  <c r="U2160" i="149"/>
  <c r="X2160" i="149"/>
  <c r="V2160" i="149" s="1"/>
  <c r="Y2160" i="149"/>
  <c r="AA2160" i="149"/>
  <c r="AB2160" i="149"/>
  <c r="AC2160" i="149"/>
  <c r="AD2160" i="149"/>
  <c r="R2161" i="149"/>
  <c r="S2161" i="149"/>
  <c r="T2161" i="149"/>
  <c r="U2161" i="149"/>
  <c r="X2161" i="149"/>
  <c r="V2161" i="149" s="1"/>
  <c r="Y2161" i="149"/>
  <c r="AA2161" i="149"/>
  <c r="AB2161" i="149"/>
  <c r="AC2161" i="149"/>
  <c r="AD2161" i="149"/>
  <c r="R2162" i="149"/>
  <c r="S2162" i="149"/>
  <c r="T2162" i="149"/>
  <c r="U2162" i="149"/>
  <c r="X2162" i="149"/>
  <c r="W2162" i="149" s="1"/>
  <c r="Y2162" i="149"/>
  <c r="AA2162" i="149"/>
  <c r="AB2162" i="149"/>
  <c r="AC2162" i="149"/>
  <c r="AD2162" i="149"/>
  <c r="R2163" i="149"/>
  <c r="S2163" i="149"/>
  <c r="T2163" i="149"/>
  <c r="U2163" i="149"/>
  <c r="X2163" i="149"/>
  <c r="V2163" i="149" s="1"/>
  <c r="Y2163" i="149"/>
  <c r="AA2163" i="149"/>
  <c r="AB2163" i="149"/>
  <c r="AC2163" i="149"/>
  <c r="AD2163" i="149"/>
  <c r="R2164" i="149"/>
  <c r="S2164" i="149"/>
  <c r="T2164" i="149"/>
  <c r="U2164" i="149"/>
  <c r="X2164" i="149"/>
  <c r="V2164" i="149" s="1"/>
  <c r="Y2164" i="149"/>
  <c r="AA2164" i="149"/>
  <c r="AB2164" i="149"/>
  <c r="AC2164" i="149"/>
  <c r="AD2164" i="149"/>
  <c r="R2165" i="149"/>
  <c r="S2165" i="149"/>
  <c r="T2165" i="149"/>
  <c r="U2165" i="149"/>
  <c r="W2165" i="149"/>
  <c r="X2165" i="149"/>
  <c r="V2165" i="149" s="1"/>
  <c r="Y2165" i="149"/>
  <c r="AA2165" i="149"/>
  <c r="AB2165" i="149"/>
  <c r="AC2165" i="149"/>
  <c r="AD2165" i="149"/>
  <c r="R2166" i="149"/>
  <c r="S2166" i="149"/>
  <c r="T2166" i="149"/>
  <c r="U2166" i="149"/>
  <c r="X2166" i="149"/>
  <c r="Y2166" i="149"/>
  <c r="AA2166" i="149"/>
  <c r="AB2166" i="149"/>
  <c r="AC2166" i="149"/>
  <c r="AD2166" i="149"/>
  <c r="R2167" i="149"/>
  <c r="S2167" i="149"/>
  <c r="T2167" i="149"/>
  <c r="U2167" i="149"/>
  <c r="V2167" i="149"/>
  <c r="W2167" i="149"/>
  <c r="X2167" i="149"/>
  <c r="Y2167" i="149"/>
  <c r="AA2167" i="149"/>
  <c r="AB2167" i="149"/>
  <c r="AC2167" i="149"/>
  <c r="AD2167" i="149"/>
  <c r="R2168" i="149"/>
  <c r="S2168" i="149"/>
  <c r="T2168" i="149"/>
  <c r="U2168" i="149"/>
  <c r="V2168" i="149"/>
  <c r="X2168" i="149"/>
  <c r="W2168" i="149" s="1"/>
  <c r="Y2168" i="149"/>
  <c r="AA2168" i="149"/>
  <c r="AB2168" i="149"/>
  <c r="AC2168" i="149"/>
  <c r="AD2168" i="149"/>
  <c r="R2169" i="149"/>
  <c r="S2169" i="149"/>
  <c r="T2169" i="149"/>
  <c r="U2169" i="149"/>
  <c r="X2169" i="149"/>
  <c r="V2169" i="149" s="1"/>
  <c r="Y2169" i="149"/>
  <c r="AA2169" i="149"/>
  <c r="AB2169" i="149"/>
  <c r="AC2169" i="149"/>
  <c r="AD2169" i="149"/>
  <c r="R2170" i="149"/>
  <c r="S2170" i="149"/>
  <c r="T2170" i="149"/>
  <c r="U2170" i="149"/>
  <c r="X2170" i="149"/>
  <c r="W2170" i="149" s="1"/>
  <c r="Y2170" i="149"/>
  <c r="AA2170" i="149"/>
  <c r="AB2170" i="149"/>
  <c r="AC2170" i="149"/>
  <c r="AD2170" i="149"/>
  <c r="R2171" i="149"/>
  <c r="S2171" i="149"/>
  <c r="T2171" i="149"/>
  <c r="U2171" i="149"/>
  <c r="V2171" i="149"/>
  <c r="X2171" i="149"/>
  <c r="W2171" i="149" s="1"/>
  <c r="Y2171" i="149"/>
  <c r="AA2171" i="149"/>
  <c r="AB2171" i="149"/>
  <c r="AC2171" i="149"/>
  <c r="AD2171" i="149"/>
  <c r="R2172" i="149"/>
  <c r="S2172" i="149"/>
  <c r="T2172" i="149"/>
  <c r="U2172" i="149"/>
  <c r="X2172" i="149"/>
  <c r="V2172" i="149" s="1"/>
  <c r="Y2172" i="149"/>
  <c r="AA2172" i="149"/>
  <c r="AB2172" i="149"/>
  <c r="AC2172" i="149"/>
  <c r="AD2172" i="149"/>
  <c r="R2173" i="149"/>
  <c r="S2173" i="149"/>
  <c r="T2173" i="149"/>
  <c r="U2173" i="149"/>
  <c r="X2173" i="149"/>
  <c r="V2173" i="149" s="1"/>
  <c r="Y2173" i="149"/>
  <c r="AA2173" i="149"/>
  <c r="AB2173" i="149"/>
  <c r="AC2173" i="149"/>
  <c r="AD2173" i="149"/>
  <c r="R2174" i="149"/>
  <c r="S2174" i="149"/>
  <c r="T2174" i="149"/>
  <c r="U2174" i="149"/>
  <c r="X2174" i="149"/>
  <c r="Y2174" i="149"/>
  <c r="AA2174" i="149"/>
  <c r="AB2174" i="149"/>
  <c r="AC2174" i="149"/>
  <c r="AD2174" i="149"/>
  <c r="R2175" i="149"/>
  <c r="S2175" i="149"/>
  <c r="T2175" i="149"/>
  <c r="U2175" i="149"/>
  <c r="V2175" i="149"/>
  <c r="W2175" i="149"/>
  <c r="X2175" i="149"/>
  <c r="Y2175" i="149"/>
  <c r="AA2175" i="149"/>
  <c r="AB2175" i="149"/>
  <c r="AC2175" i="149"/>
  <c r="AD2175" i="149"/>
  <c r="R2176" i="149"/>
  <c r="S2176" i="149"/>
  <c r="T2176" i="149"/>
  <c r="U2176" i="149"/>
  <c r="X2176" i="149"/>
  <c r="W2176" i="149" s="1"/>
  <c r="Y2176" i="149"/>
  <c r="AA2176" i="149"/>
  <c r="AB2176" i="149"/>
  <c r="AC2176" i="149"/>
  <c r="AD2176" i="149"/>
  <c r="R2177" i="149"/>
  <c r="S2177" i="149"/>
  <c r="T2177" i="149"/>
  <c r="U2177" i="149"/>
  <c r="V2177" i="149"/>
  <c r="X2177" i="149"/>
  <c r="W2177" i="149" s="1"/>
  <c r="Y2177" i="149"/>
  <c r="AA2177" i="149"/>
  <c r="AB2177" i="149"/>
  <c r="AC2177" i="149"/>
  <c r="AD2177" i="149"/>
  <c r="R2178" i="149"/>
  <c r="S2178" i="149"/>
  <c r="T2178" i="149"/>
  <c r="U2178" i="149"/>
  <c r="W2178" i="149"/>
  <c r="X2178" i="149"/>
  <c r="V2178" i="149" s="1"/>
  <c r="Y2178" i="149"/>
  <c r="AA2178" i="149"/>
  <c r="AB2178" i="149"/>
  <c r="AC2178" i="149"/>
  <c r="AD2178" i="149"/>
  <c r="R2179" i="149"/>
  <c r="S2179" i="149"/>
  <c r="T2179" i="149"/>
  <c r="U2179" i="149"/>
  <c r="X2179" i="149"/>
  <c r="V2179" i="149" s="1"/>
  <c r="Y2179" i="149"/>
  <c r="AA2179" i="149"/>
  <c r="AB2179" i="149"/>
  <c r="AC2179" i="149"/>
  <c r="AD2179" i="149"/>
  <c r="R2180" i="149"/>
  <c r="S2180" i="149"/>
  <c r="T2180" i="149"/>
  <c r="U2180" i="149"/>
  <c r="V2180" i="149"/>
  <c r="X2180" i="149"/>
  <c r="W2180" i="149" s="1"/>
  <c r="Y2180" i="149"/>
  <c r="AA2180" i="149"/>
  <c r="AB2180" i="149"/>
  <c r="AC2180" i="149"/>
  <c r="AD2180" i="149"/>
  <c r="R2181" i="149"/>
  <c r="S2181" i="149"/>
  <c r="T2181" i="149"/>
  <c r="U2181" i="149"/>
  <c r="X2181" i="149"/>
  <c r="V2181" i="149" s="1"/>
  <c r="Y2181" i="149"/>
  <c r="AA2181" i="149"/>
  <c r="AB2181" i="149"/>
  <c r="AC2181" i="149"/>
  <c r="AD2181" i="149"/>
  <c r="R2182" i="149"/>
  <c r="S2182" i="149"/>
  <c r="T2182" i="149"/>
  <c r="U2182" i="149"/>
  <c r="X2182" i="149"/>
  <c r="W2182" i="149" s="1"/>
  <c r="Y2182" i="149"/>
  <c r="AA2182" i="149"/>
  <c r="AB2182" i="149"/>
  <c r="AC2182" i="149"/>
  <c r="AD2182" i="149"/>
  <c r="R2183" i="149"/>
  <c r="S2183" i="149"/>
  <c r="T2183" i="149"/>
  <c r="U2183" i="149"/>
  <c r="V2183" i="149"/>
  <c r="W2183" i="149"/>
  <c r="X2183" i="149"/>
  <c r="Y2183" i="149"/>
  <c r="AA2183" i="149"/>
  <c r="AB2183" i="149"/>
  <c r="AC2183" i="149"/>
  <c r="AD2183" i="149"/>
  <c r="R2184" i="149"/>
  <c r="S2184" i="149"/>
  <c r="T2184" i="149"/>
  <c r="U2184" i="149"/>
  <c r="X2184" i="149"/>
  <c r="V2184" i="149" s="1"/>
  <c r="Y2184" i="149"/>
  <c r="AA2184" i="149"/>
  <c r="AB2184" i="149"/>
  <c r="AC2184" i="149"/>
  <c r="AD2184" i="149"/>
  <c r="R2185" i="149"/>
  <c r="S2185" i="149"/>
  <c r="T2185" i="149"/>
  <c r="U2185" i="149"/>
  <c r="V2185" i="149"/>
  <c r="X2185" i="149"/>
  <c r="W2185" i="149" s="1"/>
  <c r="Y2185" i="149"/>
  <c r="AA2185" i="149"/>
  <c r="AB2185" i="149"/>
  <c r="AC2185" i="149"/>
  <c r="AD2185" i="149"/>
  <c r="R2186" i="149"/>
  <c r="S2186" i="149"/>
  <c r="T2186" i="149"/>
  <c r="U2186" i="149"/>
  <c r="X2186" i="149"/>
  <c r="V2186" i="149" s="1"/>
  <c r="Y2186" i="149"/>
  <c r="AA2186" i="149"/>
  <c r="AB2186" i="149"/>
  <c r="AC2186" i="149"/>
  <c r="AD2186" i="149"/>
  <c r="R2187" i="149"/>
  <c r="S2187" i="149"/>
  <c r="T2187" i="149"/>
  <c r="U2187" i="149"/>
  <c r="X2187" i="149"/>
  <c r="W2187" i="149" s="1"/>
  <c r="Y2187" i="149"/>
  <c r="AA2187" i="149"/>
  <c r="AB2187" i="149"/>
  <c r="AC2187" i="149"/>
  <c r="AD2187" i="149"/>
  <c r="R2188" i="149"/>
  <c r="S2188" i="149"/>
  <c r="T2188" i="149"/>
  <c r="U2188" i="149"/>
  <c r="X2188" i="149"/>
  <c r="Y2188" i="149"/>
  <c r="AA2188" i="149"/>
  <c r="AB2188" i="149"/>
  <c r="AC2188" i="149"/>
  <c r="AD2188" i="149"/>
  <c r="R2189" i="149"/>
  <c r="S2189" i="149"/>
  <c r="T2189" i="149"/>
  <c r="U2189" i="149"/>
  <c r="W2189" i="149"/>
  <c r="X2189" i="149"/>
  <c r="V2189" i="149" s="1"/>
  <c r="Y2189" i="149"/>
  <c r="AA2189" i="149"/>
  <c r="AB2189" i="149"/>
  <c r="AC2189" i="149"/>
  <c r="AD2189" i="149"/>
  <c r="R2190" i="149"/>
  <c r="S2190" i="149"/>
  <c r="T2190" i="149"/>
  <c r="U2190" i="149"/>
  <c r="X2190" i="149"/>
  <c r="W2190" i="149" s="1"/>
  <c r="Y2190" i="149"/>
  <c r="AA2190" i="149"/>
  <c r="AB2190" i="149"/>
  <c r="AC2190" i="149"/>
  <c r="AD2190" i="149"/>
  <c r="R2191" i="149"/>
  <c r="S2191" i="149"/>
  <c r="T2191" i="149"/>
  <c r="U2191" i="149"/>
  <c r="V2191" i="149"/>
  <c r="W2191" i="149"/>
  <c r="X2191" i="149"/>
  <c r="Y2191" i="149"/>
  <c r="AA2191" i="149"/>
  <c r="AB2191" i="149"/>
  <c r="AC2191" i="149"/>
  <c r="AD2191" i="149"/>
  <c r="R2192" i="149"/>
  <c r="S2192" i="149"/>
  <c r="T2192" i="149"/>
  <c r="U2192" i="149"/>
  <c r="X2192" i="149"/>
  <c r="W2192" i="149" s="1"/>
  <c r="Y2192" i="149"/>
  <c r="AA2192" i="149"/>
  <c r="AB2192" i="149"/>
  <c r="AC2192" i="149"/>
  <c r="AD2192" i="149"/>
  <c r="R2193" i="149"/>
  <c r="S2193" i="149"/>
  <c r="T2193" i="149"/>
  <c r="U2193" i="149"/>
  <c r="X2193" i="149"/>
  <c r="W2193" i="149" s="1"/>
  <c r="Y2193" i="149"/>
  <c r="AA2193" i="149"/>
  <c r="AB2193" i="149"/>
  <c r="AC2193" i="149"/>
  <c r="AD2193" i="149"/>
  <c r="R2194" i="149"/>
  <c r="S2194" i="149"/>
  <c r="T2194" i="149"/>
  <c r="U2194" i="149"/>
  <c r="W2194" i="149"/>
  <c r="X2194" i="149"/>
  <c r="V2194" i="149" s="1"/>
  <c r="Y2194" i="149"/>
  <c r="AA2194" i="149"/>
  <c r="AB2194" i="149"/>
  <c r="AC2194" i="149"/>
  <c r="AD2194" i="149"/>
  <c r="R2195" i="149"/>
  <c r="S2195" i="149"/>
  <c r="T2195" i="149"/>
  <c r="U2195" i="149"/>
  <c r="X2195" i="149"/>
  <c r="V2195" i="149" s="1"/>
  <c r="Y2195" i="149"/>
  <c r="AA2195" i="149"/>
  <c r="AB2195" i="149"/>
  <c r="AC2195" i="149"/>
  <c r="AD2195" i="149"/>
  <c r="R2196" i="149"/>
  <c r="S2196" i="149"/>
  <c r="T2196" i="149"/>
  <c r="U2196" i="149"/>
  <c r="X2196" i="149"/>
  <c r="W2196" i="149" s="1"/>
  <c r="Y2196" i="149"/>
  <c r="AA2196" i="149"/>
  <c r="AB2196" i="149"/>
  <c r="AC2196" i="149"/>
  <c r="AD2196" i="149"/>
  <c r="R2197" i="149"/>
  <c r="S2197" i="149"/>
  <c r="T2197" i="149"/>
  <c r="U2197" i="149"/>
  <c r="X2197" i="149"/>
  <c r="V2197" i="149" s="1"/>
  <c r="Y2197" i="149"/>
  <c r="AA2197" i="149"/>
  <c r="AB2197" i="149"/>
  <c r="AC2197" i="149"/>
  <c r="AD2197" i="149"/>
  <c r="R2198" i="149"/>
  <c r="S2198" i="149"/>
  <c r="T2198" i="149"/>
  <c r="U2198" i="149"/>
  <c r="X2198" i="149"/>
  <c r="W2198" i="149" s="1"/>
  <c r="Y2198" i="149"/>
  <c r="AA2198" i="149"/>
  <c r="AB2198" i="149"/>
  <c r="AC2198" i="149"/>
  <c r="AD2198" i="149"/>
  <c r="R2199" i="149"/>
  <c r="S2199" i="149"/>
  <c r="T2199" i="149"/>
  <c r="U2199" i="149"/>
  <c r="X2199" i="149"/>
  <c r="W2199" i="149" s="1"/>
  <c r="Y2199" i="149"/>
  <c r="AA2199" i="149"/>
  <c r="AB2199" i="149"/>
  <c r="AC2199" i="149"/>
  <c r="AD2199" i="149"/>
  <c r="R2200" i="149"/>
  <c r="S2200" i="149"/>
  <c r="T2200" i="149"/>
  <c r="U2200" i="149"/>
  <c r="V2200" i="149"/>
  <c r="W2200" i="149"/>
  <c r="X2200" i="149"/>
  <c r="Y2200" i="149"/>
  <c r="AA2200" i="149"/>
  <c r="AB2200" i="149"/>
  <c r="AC2200" i="149"/>
  <c r="AD2200" i="149"/>
  <c r="R2201" i="149"/>
  <c r="S2201" i="149"/>
  <c r="T2201" i="149"/>
  <c r="U2201" i="149"/>
  <c r="W2201" i="149"/>
  <c r="X2201" i="149"/>
  <c r="V2201" i="149" s="1"/>
  <c r="Y2201" i="149"/>
  <c r="AA2201" i="149"/>
  <c r="AB2201" i="149"/>
  <c r="AC2201" i="149"/>
  <c r="AD2201" i="149"/>
  <c r="R2202" i="149"/>
  <c r="S2202" i="149"/>
  <c r="T2202" i="149"/>
  <c r="U2202" i="149"/>
  <c r="X2202" i="149"/>
  <c r="V2202" i="149" s="1"/>
  <c r="Y2202" i="149"/>
  <c r="AA2202" i="149"/>
  <c r="AB2202" i="149"/>
  <c r="AC2202" i="149"/>
  <c r="AD2202" i="149"/>
  <c r="R2203" i="149"/>
  <c r="S2203" i="149"/>
  <c r="T2203" i="149"/>
  <c r="U2203" i="149"/>
  <c r="V2203" i="149"/>
  <c r="X2203" i="149"/>
  <c r="W2203" i="149" s="1"/>
  <c r="Y2203" i="149"/>
  <c r="AA2203" i="149"/>
  <c r="AB2203" i="149"/>
  <c r="AC2203" i="149"/>
  <c r="AD2203" i="149"/>
  <c r="R2204" i="149"/>
  <c r="S2204" i="149"/>
  <c r="T2204" i="149"/>
  <c r="U2204" i="149"/>
  <c r="V2204" i="149"/>
  <c r="X2204" i="149"/>
  <c r="W2204" i="149" s="1"/>
  <c r="Y2204" i="149"/>
  <c r="AA2204" i="149"/>
  <c r="AB2204" i="149"/>
  <c r="AC2204" i="149"/>
  <c r="AD2204" i="149"/>
  <c r="R2205" i="149"/>
  <c r="S2205" i="149"/>
  <c r="T2205" i="149"/>
  <c r="U2205" i="149"/>
  <c r="X2205" i="149"/>
  <c r="V2205" i="149" s="1"/>
  <c r="Y2205" i="149"/>
  <c r="AA2205" i="149"/>
  <c r="AB2205" i="149"/>
  <c r="AC2205" i="149"/>
  <c r="AD2205" i="149"/>
  <c r="R2206" i="149"/>
  <c r="S2206" i="149"/>
  <c r="T2206" i="149"/>
  <c r="U2206" i="149"/>
  <c r="X2206" i="149"/>
  <c r="W2206" i="149" s="1"/>
  <c r="Y2206" i="149"/>
  <c r="AA2206" i="149"/>
  <c r="AB2206" i="149"/>
  <c r="AC2206" i="149"/>
  <c r="AD2206" i="149"/>
  <c r="R2207" i="149"/>
  <c r="S2207" i="149"/>
  <c r="T2207" i="149"/>
  <c r="U2207" i="149"/>
  <c r="V2207" i="149"/>
  <c r="X2207" i="149"/>
  <c r="W2207" i="149" s="1"/>
  <c r="Y2207" i="149"/>
  <c r="AA2207" i="149"/>
  <c r="AB2207" i="149"/>
  <c r="AC2207" i="149"/>
  <c r="AD2207" i="149"/>
  <c r="R2208" i="149"/>
  <c r="S2208" i="149"/>
  <c r="T2208" i="149"/>
  <c r="U2208" i="149"/>
  <c r="X2208" i="149"/>
  <c r="Y2208" i="149"/>
  <c r="AA2208" i="149"/>
  <c r="AB2208" i="149"/>
  <c r="AC2208" i="149"/>
  <c r="AD2208" i="149"/>
  <c r="R2209" i="149"/>
  <c r="S2209" i="149"/>
  <c r="T2209" i="149"/>
  <c r="U2209" i="149"/>
  <c r="X2209" i="149"/>
  <c r="V2209" i="149" s="1"/>
  <c r="Y2209" i="149"/>
  <c r="AA2209" i="149"/>
  <c r="AB2209" i="149"/>
  <c r="AC2209" i="149"/>
  <c r="AD2209" i="149"/>
  <c r="R2210" i="149"/>
  <c r="S2210" i="149"/>
  <c r="T2210" i="149"/>
  <c r="U2210" i="149"/>
  <c r="X2210" i="149"/>
  <c r="V2210" i="149" s="1"/>
  <c r="Y2210" i="149"/>
  <c r="AA2210" i="149"/>
  <c r="AB2210" i="149"/>
  <c r="AC2210" i="149"/>
  <c r="AD2210" i="149"/>
  <c r="R2211" i="149"/>
  <c r="S2211" i="149"/>
  <c r="T2211" i="149"/>
  <c r="U2211" i="149"/>
  <c r="V2211" i="149"/>
  <c r="X2211" i="149"/>
  <c r="W2211" i="149" s="1"/>
  <c r="Y2211" i="149"/>
  <c r="AA2211" i="149"/>
  <c r="AB2211" i="149"/>
  <c r="AC2211" i="149"/>
  <c r="AD2211" i="149"/>
  <c r="R2212" i="149"/>
  <c r="S2212" i="149"/>
  <c r="T2212" i="149"/>
  <c r="U2212" i="149"/>
  <c r="W2212" i="149"/>
  <c r="X2212" i="149"/>
  <c r="V2212" i="149" s="1"/>
  <c r="Y2212" i="149"/>
  <c r="AA2212" i="149"/>
  <c r="AB2212" i="149"/>
  <c r="AC2212" i="149"/>
  <c r="AD2212" i="149"/>
  <c r="R2213" i="149"/>
  <c r="S2213" i="149"/>
  <c r="T2213" i="149"/>
  <c r="U2213" i="149"/>
  <c r="X2213" i="149"/>
  <c r="V2213" i="149" s="1"/>
  <c r="Y2213" i="149"/>
  <c r="AA2213" i="149"/>
  <c r="AB2213" i="149"/>
  <c r="AC2213" i="149"/>
  <c r="AD2213" i="149"/>
  <c r="R2214" i="149"/>
  <c r="S2214" i="149"/>
  <c r="T2214" i="149"/>
  <c r="U2214" i="149"/>
  <c r="X2214" i="149"/>
  <c r="W2214" i="149" s="1"/>
  <c r="Y2214" i="149"/>
  <c r="AA2214" i="149"/>
  <c r="AB2214" i="149"/>
  <c r="AC2214" i="149"/>
  <c r="AD2214" i="149"/>
  <c r="R2215" i="149"/>
  <c r="S2215" i="149"/>
  <c r="T2215" i="149"/>
  <c r="U2215" i="149"/>
  <c r="X2215" i="149"/>
  <c r="Y2215" i="149"/>
  <c r="AA2215" i="149"/>
  <c r="AB2215" i="149"/>
  <c r="AC2215" i="149"/>
  <c r="AD2215" i="149"/>
  <c r="R2216" i="149"/>
  <c r="S2216" i="149"/>
  <c r="T2216" i="149"/>
  <c r="U2216" i="149"/>
  <c r="X2216" i="149"/>
  <c r="V2216" i="149" s="1"/>
  <c r="Y2216" i="149"/>
  <c r="AA2216" i="149"/>
  <c r="AB2216" i="149"/>
  <c r="AC2216" i="149"/>
  <c r="AD2216" i="149"/>
  <c r="R2217" i="149"/>
  <c r="S2217" i="149"/>
  <c r="T2217" i="149"/>
  <c r="U2217" i="149"/>
  <c r="W2217" i="149"/>
  <c r="X2217" i="149"/>
  <c r="V2217" i="149" s="1"/>
  <c r="Y2217" i="149"/>
  <c r="AA2217" i="149"/>
  <c r="AB2217" i="149"/>
  <c r="AC2217" i="149"/>
  <c r="AD2217" i="149"/>
  <c r="R2218" i="149"/>
  <c r="S2218" i="149"/>
  <c r="T2218" i="149"/>
  <c r="U2218" i="149"/>
  <c r="X2218" i="149"/>
  <c r="V2218" i="149" s="1"/>
  <c r="Y2218" i="149"/>
  <c r="AA2218" i="149"/>
  <c r="AB2218" i="149"/>
  <c r="AC2218" i="149"/>
  <c r="AD2218" i="149"/>
  <c r="R2219" i="149"/>
  <c r="S2219" i="149"/>
  <c r="T2219" i="149"/>
  <c r="U2219" i="149"/>
  <c r="X2219" i="149"/>
  <c r="W2219" i="149" s="1"/>
  <c r="Y2219" i="149"/>
  <c r="AA2219" i="149"/>
  <c r="AB2219" i="149"/>
  <c r="AC2219" i="149"/>
  <c r="AD2219" i="149"/>
  <c r="R2220" i="149"/>
  <c r="S2220" i="149"/>
  <c r="T2220" i="149"/>
  <c r="U2220" i="149"/>
  <c r="V2220" i="149"/>
  <c r="X2220" i="149"/>
  <c r="W2220" i="149" s="1"/>
  <c r="Y2220" i="149"/>
  <c r="AA2220" i="149"/>
  <c r="AB2220" i="149"/>
  <c r="AC2220" i="149"/>
  <c r="AD2220" i="149"/>
  <c r="R2221" i="149"/>
  <c r="S2221" i="149"/>
  <c r="T2221" i="149"/>
  <c r="U2221" i="149"/>
  <c r="X2221" i="149"/>
  <c r="V2221" i="149" s="1"/>
  <c r="Y2221" i="149"/>
  <c r="AA2221" i="149"/>
  <c r="AB2221" i="149"/>
  <c r="AC2221" i="149"/>
  <c r="AD2221" i="149"/>
  <c r="R2222" i="149"/>
  <c r="S2222" i="149"/>
  <c r="T2222" i="149"/>
  <c r="U2222" i="149"/>
  <c r="X2222" i="149"/>
  <c r="W2222" i="149" s="1"/>
  <c r="Y2222" i="149"/>
  <c r="AA2222" i="149"/>
  <c r="AB2222" i="149"/>
  <c r="AC2222" i="149"/>
  <c r="AD2222" i="149"/>
  <c r="R2223" i="149"/>
  <c r="S2223" i="149"/>
  <c r="T2223" i="149"/>
  <c r="U2223" i="149"/>
  <c r="V2223" i="149"/>
  <c r="X2223" i="149"/>
  <c r="W2223" i="149" s="1"/>
  <c r="Y2223" i="149"/>
  <c r="AA2223" i="149"/>
  <c r="AB2223" i="149"/>
  <c r="AC2223" i="149"/>
  <c r="AD2223" i="149"/>
  <c r="R2224" i="149"/>
  <c r="S2224" i="149"/>
  <c r="T2224" i="149"/>
  <c r="U2224" i="149"/>
  <c r="V2224" i="149"/>
  <c r="X2224" i="149"/>
  <c r="W2224" i="149" s="1"/>
  <c r="Y2224" i="149"/>
  <c r="AA2224" i="149"/>
  <c r="AB2224" i="149"/>
  <c r="AC2224" i="149"/>
  <c r="AD2224" i="149"/>
  <c r="R2225" i="149"/>
  <c r="S2225" i="149"/>
  <c r="T2225" i="149"/>
  <c r="U2225" i="149"/>
  <c r="X2225" i="149"/>
  <c r="Y2225" i="149"/>
  <c r="AA2225" i="149"/>
  <c r="AB2225" i="149"/>
  <c r="AC2225" i="149"/>
  <c r="AD2225" i="149"/>
  <c r="R2226" i="149"/>
  <c r="S2226" i="149"/>
  <c r="T2226" i="149"/>
  <c r="U2226" i="149"/>
  <c r="X2226" i="149"/>
  <c r="V2226" i="149" s="1"/>
  <c r="Y2226" i="149"/>
  <c r="AA2226" i="149"/>
  <c r="AB2226" i="149"/>
  <c r="AC2226" i="149"/>
  <c r="AD2226" i="149"/>
  <c r="R2227" i="149"/>
  <c r="S2227" i="149"/>
  <c r="T2227" i="149"/>
  <c r="U2227" i="149"/>
  <c r="X2227" i="149"/>
  <c r="W2227" i="149" s="1"/>
  <c r="Y2227" i="149"/>
  <c r="AA2227" i="149"/>
  <c r="AB2227" i="149"/>
  <c r="AC2227" i="149"/>
  <c r="AD2227" i="149"/>
  <c r="R2228" i="149"/>
  <c r="S2228" i="149"/>
  <c r="T2228" i="149"/>
  <c r="U2228" i="149"/>
  <c r="V2228" i="149"/>
  <c r="W2228" i="149"/>
  <c r="X2228" i="149"/>
  <c r="Y2228" i="149"/>
  <c r="AA2228" i="149"/>
  <c r="AB2228" i="149"/>
  <c r="AC2228" i="149"/>
  <c r="AD2228" i="149"/>
  <c r="R2229" i="149"/>
  <c r="S2229" i="149"/>
  <c r="T2229" i="149"/>
  <c r="U2229" i="149"/>
  <c r="X2229" i="149"/>
  <c r="V2229" i="149" s="1"/>
  <c r="Y2229" i="149"/>
  <c r="AA2229" i="149"/>
  <c r="AB2229" i="149"/>
  <c r="AC2229" i="149"/>
  <c r="AD2229" i="149"/>
  <c r="R2230" i="149"/>
  <c r="S2230" i="149"/>
  <c r="T2230" i="149"/>
  <c r="U2230" i="149"/>
  <c r="X2230" i="149"/>
  <c r="W2230" i="149" s="1"/>
  <c r="Y2230" i="149"/>
  <c r="AA2230" i="149"/>
  <c r="AB2230" i="149"/>
  <c r="AC2230" i="149"/>
  <c r="AD2230" i="149"/>
  <c r="R2231" i="149"/>
  <c r="S2231" i="149"/>
  <c r="T2231" i="149"/>
  <c r="U2231" i="149"/>
  <c r="X2231" i="149"/>
  <c r="Y2231" i="149"/>
  <c r="AA2231" i="149"/>
  <c r="AB2231" i="149"/>
  <c r="AC2231" i="149"/>
  <c r="AD2231" i="149"/>
  <c r="R2232" i="149"/>
  <c r="S2232" i="149"/>
  <c r="T2232" i="149"/>
  <c r="U2232" i="149"/>
  <c r="V2232" i="149"/>
  <c r="W2232" i="149"/>
  <c r="X2232" i="149"/>
  <c r="Y2232" i="149"/>
  <c r="AA2232" i="149"/>
  <c r="AB2232" i="149"/>
  <c r="AC2232" i="149"/>
  <c r="AD2232" i="149"/>
  <c r="R2233" i="149"/>
  <c r="S2233" i="149"/>
  <c r="T2233" i="149"/>
  <c r="U2233" i="149"/>
  <c r="X2233" i="149"/>
  <c r="V2233" i="149" s="1"/>
  <c r="Y2233" i="149"/>
  <c r="AA2233" i="149"/>
  <c r="AB2233" i="149"/>
  <c r="AC2233" i="149"/>
  <c r="AD2233" i="149"/>
  <c r="R2234" i="149"/>
  <c r="S2234" i="149"/>
  <c r="T2234" i="149"/>
  <c r="U2234" i="149"/>
  <c r="X2234" i="149"/>
  <c r="V2234" i="149" s="1"/>
  <c r="Y2234" i="149"/>
  <c r="AA2234" i="149"/>
  <c r="AB2234" i="149"/>
  <c r="AC2234" i="149"/>
  <c r="AD2234" i="149"/>
  <c r="R2235" i="149"/>
  <c r="S2235" i="149"/>
  <c r="T2235" i="149"/>
  <c r="U2235" i="149"/>
  <c r="V2235" i="149"/>
  <c r="X2235" i="149"/>
  <c r="W2235" i="149" s="1"/>
  <c r="Y2235" i="149"/>
  <c r="AA2235" i="149"/>
  <c r="AB2235" i="149"/>
  <c r="AC2235" i="149"/>
  <c r="AD2235" i="149"/>
  <c r="R2236" i="149"/>
  <c r="S2236" i="149"/>
  <c r="T2236" i="149"/>
  <c r="U2236" i="149"/>
  <c r="V2236" i="149"/>
  <c r="W2236" i="149"/>
  <c r="X2236" i="149"/>
  <c r="Y2236" i="149"/>
  <c r="AA2236" i="149"/>
  <c r="AB2236" i="149"/>
  <c r="AC2236" i="149"/>
  <c r="AD2236" i="149"/>
  <c r="R2237" i="149"/>
  <c r="S2237" i="149"/>
  <c r="T2237" i="149"/>
  <c r="U2237" i="149"/>
  <c r="X2237" i="149"/>
  <c r="V2237" i="149" s="1"/>
  <c r="Y2237" i="149"/>
  <c r="AA2237" i="149"/>
  <c r="AB2237" i="149"/>
  <c r="AC2237" i="149"/>
  <c r="AD2237" i="149"/>
  <c r="R2238" i="149"/>
  <c r="S2238" i="149"/>
  <c r="T2238" i="149"/>
  <c r="U2238" i="149"/>
  <c r="X2238" i="149"/>
  <c r="W2238" i="149" s="1"/>
  <c r="Y2238" i="149"/>
  <c r="AA2238" i="149"/>
  <c r="AB2238" i="149"/>
  <c r="AC2238" i="149"/>
  <c r="AD2238" i="149"/>
  <c r="R2239" i="149"/>
  <c r="S2239" i="149"/>
  <c r="T2239" i="149"/>
  <c r="U2239" i="149"/>
  <c r="X2239" i="149"/>
  <c r="Y2239" i="149"/>
  <c r="AA2239" i="149"/>
  <c r="AB2239" i="149"/>
  <c r="AC2239" i="149"/>
  <c r="AD2239" i="149"/>
  <c r="R2240" i="149"/>
  <c r="S2240" i="149"/>
  <c r="T2240" i="149"/>
  <c r="U2240" i="149"/>
  <c r="V2240" i="149"/>
  <c r="X2240" i="149"/>
  <c r="W2240" i="149" s="1"/>
  <c r="Y2240" i="149"/>
  <c r="AA2240" i="149"/>
  <c r="AB2240" i="149"/>
  <c r="AC2240" i="149"/>
  <c r="AD2240" i="149"/>
  <c r="R2241" i="149"/>
  <c r="S2241" i="149"/>
  <c r="T2241" i="149"/>
  <c r="U2241" i="149"/>
  <c r="X2241" i="149"/>
  <c r="V2241" i="149" s="1"/>
  <c r="Y2241" i="149"/>
  <c r="AA2241" i="149"/>
  <c r="AB2241" i="149"/>
  <c r="AC2241" i="149"/>
  <c r="AD2241" i="149"/>
  <c r="R2242" i="149"/>
  <c r="S2242" i="149"/>
  <c r="T2242" i="149"/>
  <c r="U2242" i="149"/>
  <c r="X2242" i="149"/>
  <c r="V2242" i="149" s="1"/>
  <c r="Y2242" i="149"/>
  <c r="AA2242" i="149"/>
  <c r="AB2242" i="149"/>
  <c r="AC2242" i="149"/>
  <c r="AD2242" i="149"/>
  <c r="R2243" i="149"/>
  <c r="S2243" i="149"/>
  <c r="T2243" i="149"/>
  <c r="U2243" i="149"/>
  <c r="V2243" i="149"/>
  <c r="X2243" i="149"/>
  <c r="W2243" i="149" s="1"/>
  <c r="Y2243" i="149"/>
  <c r="AA2243" i="149"/>
  <c r="AB2243" i="149"/>
  <c r="AC2243" i="149"/>
  <c r="AD2243" i="149"/>
  <c r="R2244" i="149"/>
  <c r="S2244" i="149"/>
  <c r="T2244" i="149"/>
  <c r="U2244" i="149"/>
  <c r="V2244" i="149"/>
  <c r="X2244" i="149"/>
  <c r="W2244" i="149" s="1"/>
  <c r="Y2244" i="149"/>
  <c r="AA2244" i="149"/>
  <c r="AB2244" i="149"/>
  <c r="AC2244" i="149"/>
  <c r="AD2244" i="149"/>
  <c r="R2245" i="149"/>
  <c r="S2245" i="149"/>
  <c r="T2245" i="149"/>
  <c r="U2245" i="149"/>
  <c r="X2245" i="149"/>
  <c r="V2245" i="149" s="1"/>
  <c r="Y2245" i="149"/>
  <c r="AA2245" i="149"/>
  <c r="AB2245" i="149"/>
  <c r="AC2245" i="149"/>
  <c r="AD2245" i="149"/>
  <c r="R2246" i="149"/>
  <c r="S2246" i="149"/>
  <c r="T2246" i="149"/>
  <c r="U2246" i="149"/>
  <c r="X2246" i="149"/>
  <c r="W2246" i="149" s="1"/>
  <c r="Y2246" i="149"/>
  <c r="AA2246" i="149"/>
  <c r="AB2246" i="149"/>
  <c r="AC2246" i="149"/>
  <c r="AD2246" i="149"/>
  <c r="R2247" i="149"/>
  <c r="S2247" i="149"/>
  <c r="T2247" i="149"/>
  <c r="U2247" i="149"/>
  <c r="V2247" i="149"/>
  <c r="X2247" i="149"/>
  <c r="W2247" i="149" s="1"/>
  <c r="Y2247" i="149"/>
  <c r="AA2247" i="149"/>
  <c r="AB2247" i="149"/>
  <c r="AC2247" i="149"/>
  <c r="AD2247" i="149"/>
  <c r="R2248" i="149"/>
  <c r="S2248" i="149"/>
  <c r="T2248" i="149"/>
  <c r="U2248" i="149"/>
  <c r="V2248" i="149"/>
  <c r="X2248" i="149"/>
  <c r="W2248" i="149" s="1"/>
  <c r="Y2248" i="149"/>
  <c r="AA2248" i="149"/>
  <c r="AB2248" i="149"/>
  <c r="AC2248" i="149"/>
  <c r="AD2248" i="149"/>
  <c r="R2249" i="149"/>
  <c r="S2249" i="149"/>
  <c r="T2249" i="149"/>
  <c r="U2249" i="149"/>
  <c r="X2249" i="149"/>
  <c r="V2249" i="149" s="1"/>
  <c r="Y2249" i="149"/>
  <c r="AA2249" i="149"/>
  <c r="AB2249" i="149"/>
  <c r="AC2249" i="149"/>
  <c r="AD2249" i="149"/>
  <c r="R2250" i="149"/>
  <c r="S2250" i="149"/>
  <c r="T2250" i="149"/>
  <c r="U2250" i="149"/>
  <c r="X2250" i="149"/>
  <c r="V2250" i="149" s="1"/>
  <c r="Y2250" i="149"/>
  <c r="AA2250" i="149"/>
  <c r="AB2250" i="149"/>
  <c r="AC2250" i="149"/>
  <c r="AD2250" i="149"/>
  <c r="R2251" i="149"/>
  <c r="S2251" i="149"/>
  <c r="T2251" i="149"/>
  <c r="U2251" i="149"/>
  <c r="V2251" i="149"/>
  <c r="X2251" i="149"/>
  <c r="W2251" i="149" s="1"/>
  <c r="Y2251" i="149"/>
  <c r="AA2251" i="149"/>
  <c r="AB2251" i="149"/>
  <c r="AC2251" i="149"/>
  <c r="AD2251" i="149"/>
  <c r="R2252" i="149"/>
  <c r="S2252" i="149"/>
  <c r="T2252" i="149"/>
  <c r="U2252" i="149"/>
  <c r="W2252" i="149"/>
  <c r="X2252" i="149"/>
  <c r="V2252" i="149" s="1"/>
  <c r="Y2252" i="149"/>
  <c r="AA2252" i="149"/>
  <c r="AB2252" i="149"/>
  <c r="AC2252" i="149"/>
  <c r="AD2252" i="149"/>
  <c r="R2253" i="149"/>
  <c r="S2253" i="149"/>
  <c r="T2253" i="149"/>
  <c r="U2253" i="149"/>
  <c r="X2253" i="149"/>
  <c r="V2253" i="149" s="1"/>
  <c r="Y2253" i="149"/>
  <c r="AA2253" i="149"/>
  <c r="AB2253" i="149"/>
  <c r="AC2253" i="149"/>
  <c r="AD2253" i="149"/>
  <c r="R2254" i="149"/>
  <c r="S2254" i="149"/>
  <c r="T2254" i="149"/>
  <c r="U2254" i="149"/>
  <c r="X2254" i="149"/>
  <c r="W2254" i="149" s="1"/>
  <c r="Y2254" i="149"/>
  <c r="AA2254" i="149"/>
  <c r="AB2254" i="149"/>
  <c r="AC2254" i="149"/>
  <c r="AD2254" i="149"/>
  <c r="R2255" i="149"/>
  <c r="S2255" i="149"/>
  <c r="T2255" i="149"/>
  <c r="U2255" i="149"/>
  <c r="X2255" i="149"/>
  <c r="Y2255" i="149"/>
  <c r="AA2255" i="149"/>
  <c r="AB2255" i="149"/>
  <c r="AC2255" i="149"/>
  <c r="AD2255" i="149"/>
  <c r="R2256" i="149"/>
  <c r="S2256" i="149"/>
  <c r="T2256" i="149"/>
  <c r="U2256" i="149"/>
  <c r="X2256" i="149"/>
  <c r="Y2256" i="149"/>
  <c r="AA2256" i="149"/>
  <c r="AB2256" i="149"/>
  <c r="AC2256" i="149"/>
  <c r="AD2256" i="149"/>
  <c r="R2257" i="149"/>
  <c r="S2257" i="149"/>
  <c r="T2257" i="149"/>
  <c r="U2257" i="149"/>
  <c r="X2257" i="149"/>
  <c r="V2257" i="149" s="1"/>
  <c r="Y2257" i="149"/>
  <c r="AA2257" i="149"/>
  <c r="AB2257" i="149"/>
  <c r="AC2257" i="149"/>
  <c r="AD2257" i="149"/>
  <c r="R2258" i="149"/>
  <c r="S2258" i="149"/>
  <c r="T2258" i="149"/>
  <c r="U2258" i="149"/>
  <c r="X2258" i="149"/>
  <c r="V2258" i="149" s="1"/>
  <c r="Y2258" i="149"/>
  <c r="AA2258" i="149"/>
  <c r="AB2258" i="149"/>
  <c r="AC2258" i="149"/>
  <c r="AD2258" i="149"/>
  <c r="R2259" i="149"/>
  <c r="S2259" i="149"/>
  <c r="T2259" i="149"/>
  <c r="U2259" i="149"/>
  <c r="X2259" i="149"/>
  <c r="W2259" i="149" s="1"/>
  <c r="Y2259" i="149"/>
  <c r="AA2259" i="149"/>
  <c r="AB2259" i="149"/>
  <c r="AC2259" i="149"/>
  <c r="AD2259" i="149"/>
  <c r="R2260" i="149"/>
  <c r="S2260" i="149"/>
  <c r="T2260" i="149"/>
  <c r="U2260" i="149"/>
  <c r="V2260" i="149"/>
  <c r="W2260" i="149"/>
  <c r="X2260" i="149"/>
  <c r="Y2260" i="149"/>
  <c r="AA2260" i="149"/>
  <c r="AB2260" i="149"/>
  <c r="AC2260" i="149"/>
  <c r="AD2260" i="149"/>
  <c r="R2261" i="149"/>
  <c r="S2261" i="149"/>
  <c r="T2261" i="149"/>
  <c r="U2261" i="149"/>
  <c r="X2261" i="149"/>
  <c r="V2261" i="149" s="1"/>
  <c r="Y2261" i="149"/>
  <c r="AA2261" i="149"/>
  <c r="AB2261" i="149"/>
  <c r="AC2261" i="149"/>
  <c r="AD2261" i="149"/>
  <c r="R2262" i="149"/>
  <c r="S2262" i="149"/>
  <c r="T2262" i="149"/>
  <c r="U2262" i="149"/>
  <c r="X2262" i="149"/>
  <c r="W2262" i="149" s="1"/>
  <c r="Y2262" i="149"/>
  <c r="AA2262" i="149"/>
  <c r="AB2262" i="149"/>
  <c r="AC2262" i="149"/>
  <c r="AD2262" i="149"/>
  <c r="R2263" i="149"/>
  <c r="S2263" i="149"/>
  <c r="T2263" i="149"/>
  <c r="U2263" i="149"/>
  <c r="X2263" i="149"/>
  <c r="Y2263" i="149"/>
  <c r="AA2263" i="149"/>
  <c r="AB2263" i="149"/>
  <c r="AC2263" i="149"/>
  <c r="AD2263" i="149"/>
  <c r="R2264" i="149"/>
  <c r="S2264" i="149"/>
  <c r="T2264" i="149"/>
  <c r="U2264" i="149"/>
  <c r="V2264" i="149"/>
  <c r="W2264" i="149"/>
  <c r="X2264" i="149"/>
  <c r="Y2264" i="149"/>
  <c r="AA2264" i="149"/>
  <c r="AB2264" i="149"/>
  <c r="AC2264" i="149"/>
  <c r="AD2264" i="149"/>
  <c r="R2265" i="149"/>
  <c r="S2265" i="149"/>
  <c r="T2265" i="149"/>
  <c r="U2265" i="149"/>
  <c r="X2265" i="149"/>
  <c r="V2265" i="149" s="1"/>
  <c r="Y2265" i="149"/>
  <c r="AA2265" i="149"/>
  <c r="AB2265" i="149"/>
  <c r="AC2265" i="149"/>
  <c r="AD2265" i="149"/>
  <c r="R2266" i="149"/>
  <c r="S2266" i="149"/>
  <c r="T2266" i="149"/>
  <c r="U2266" i="149"/>
  <c r="X2266" i="149"/>
  <c r="V2266" i="149" s="1"/>
  <c r="Y2266" i="149"/>
  <c r="AA2266" i="149"/>
  <c r="AB2266" i="149"/>
  <c r="AC2266" i="149"/>
  <c r="AD2266" i="149"/>
  <c r="R2267" i="149"/>
  <c r="S2267" i="149"/>
  <c r="T2267" i="149"/>
  <c r="U2267" i="149"/>
  <c r="X2267" i="149"/>
  <c r="W2267" i="149" s="1"/>
  <c r="Y2267" i="149"/>
  <c r="AA2267" i="149"/>
  <c r="AB2267" i="149"/>
  <c r="AC2267" i="149"/>
  <c r="AD2267" i="149"/>
  <c r="R2268" i="149"/>
  <c r="S2268" i="149"/>
  <c r="T2268" i="149"/>
  <c r="U2268" i="149"/>
  <c r="V2268" i="149"/>
  <c r="W2268" i="149"/>
  <c r="X2268" i="149"/>
  <c r="Y2268" i="149"/>
  <c r="AA2268" i="149"/>
  <c r="AB2268" i="149"/>
  <c r="AC2268" i="149"/>
  <c r="AD2268" i="149"/>
  <c r="R2269" i="149"/>
  <c r="S2269" i="149"/>
  <c r="T2269" i="149"/>
  <c r="U2269" i="149"/>
  <c r="X2269" i="149"/>
  <c r="V2269" i="149" s="1"/>
  <c r="Y2269" i="149"/>
  <c r="AA2269" i="149"/>
  <c r="AB2269" i="149"/>
  <c r="AC2269" i="149"/>
  <c r="AD2269" i="149"/>
  <c r="R2270" i="149"/>
  <c r="S2270" i="149"/>
  <c r="T2270" i="149"/>
  <c r="U2270" i="149"/>
  <c r="X2270" i="149"/>
  <c r="W2270" i="149" s="1"/>
  <c r="Y2270" i="149"/>
  <c r="AA2270" i="149"/>
  <c r="AB2270" i="149"/>
  <c r="AC2270" i="149"/>
  <c r="AD2270" i="149"/>
  <c r="R2271" i="149"/>
  <c r="S2271" i="149"/>
  <c r="T2271" i="149"/>
  <c r="U2271" i="149"/>
  <c r="X2271" i="149"/>
  <c r="Y2271" i="149"/>
  <c r="AA2271" i="149"/>
  <c r="AB2271" i="149"/>
  <c r="AC2271" i="149"/>
  <c r="AD2271" i="149"/>
  <c r="R2272" i="149"/>
  <c r="S2272" i="149"/>
  <c r="T2272" i="149"/>
  <c r="U2272" i="149"/>
  <c r="V2272" i="149"/>
  <c r="X2272" i="149"/>
  <c r="W2272" i="149" s="1"/>
  <c r="Y2272" i="149"/>
  <c r="AA2272" i="149"/>
  <c r="AB2272" i="149"/>
  <c r="AC2272" i="149"/>
  <c r="AD2272" i="149"/>
  <c r="R2273" i="149"/>
  <c r="S2273" i="149"/>
  <c r="T2273" i="149"/>
  <c r="U2273" i="149"/>
  <c r="X2273" i="149"/>
  <c r="V2273" i="149" s="1"/>
  <c r="Y2273" i="149"/>
  <c r="AA2273" i="149"/>
  <c r="AB2273" i="149"/>
  <c r="AC2273" i="149"/>
  <c r="AD2273" i="149"/>
  <c r="R2274" i="149"/>
  <c r="S2274" i="149"/>
  <c r="T2274" i="149"/>
  <c r="U2274" i="149"/>
  <c r="X2274" i="149"/>
  <c r="V2274" i="149" s="1"/>
  <c r="Y2274" i="149"/>
  <c r="AA2274" i="149"/>
  <c r="AB2274" i="149"/>
  <c r="AC2274" i="149"/>
  <c r="AD2274" i="149"/>
  <c r="R2275" i="149"/>
  <c r="S2275" i="149"/>
  <c r="T2275" i="149"/>
  <c r="U2275" i="149"/>
  <c r="V2275" i="149"/>
  <c r="X2275" i="149"/>
  <c r="W2275" i="149" s="1"/>
  <c r="Y2275" i="149"/>
  <c r="AA2275" i="149"/>
  <c r="AB2275" i="149"/>
  <c r="AC2275" i="149"/>
  <c r="AD2275" i="149"/>
  <c r="R2276" i="149"/>
  <c r="S2276" i="149"/>
  <c r="T2276" i="149"/>
  <c r="U2276" i="149"/>
  <c r="V2276" i="149"/>
  <c r="X2276" i="149"/>
  <c r="W2276" i="149" s="1"/>
  <c r="Y2276" i="149"/>
  <c r="AA2276" i="149"/>
  <c r="AB2276" i="149"/>
  <c r="AC2276" i="149"/>
  <c r="AD2276" i="149"/>
  <c r="R2277" i="149"/>
  <c r="S2277" i="149"/>
  <c r="T2277" i="149"/>
  <c r="U2277" i="149"/>
  <c r="X2277" i="149"/>
  <c r="V2277" i="149" s="1"/>
  <c r="Y2277" i="149"/>
  <c r="AA2277" i="149"/>
  <c r="AB2277" i="149"/>
  <c r="AC2277" i="149"/>
  <c r="AD2277" i="149"/>
  <c r="R2278" i="149"/>
  <c r="S2278" i="149"/>
  <c r="T2278" i="149"/>
  <c r="U2278" i="149"/>
  <c r="X2278" i="149"/>
  <c r="W2278" i="149" s="1"/>
  <c r="Y2278" i="149"/>
  <c r="AA2278" i="149"/>
  <c r="AB2278" i="149"/>
  <c r="AC2278" i="149"/>
  <c r="AD2278" i="149"/>
  <c r="R2279" i="149"/>
  <c r="S2279" i="149"/>
  <c r="T2279" i="149"/>
  <c r="U2279" i="149"/>
  <c r="V2279" i="149"/>
  <c r="X2279" i="149"/>
  <c r="W2279" i="149" s="1"/>
  <c r="Y2279" i="149"/>
  <c r="AA2279" i="149"/>
  <c r="AB2279" i="149"/>
  <c r="AC2279" i="149"/>
  <c r="AD2279" i="149"/>
  <c r="R2280" i="149"/>
  <c r="S2280" i="149"/>
  <c r="T2280" i="149"/>
  <c r="U2280" i="149"/>
  <c r="V2280" i="149"/>
  <c r="W2280" i="149"/>
  <c r="X2280" i="149"/>
  <c r="Y2280" i="149"/>
  <c r="AA2280" i="149"/>
  <c r="AB2280" i="149"/>
  <c r="AC2280" i="149"/>
  <c r="AD2280" i="149"/>
  <c r="R2281" i="149"/>
  <c r="S2281" i="149"/>
  <c r="T2281" i="149"/>
  <c r="U2281" i="149"/>
  <c r="X2281" i="149"/>
  <c r="V2281" i="149" s="1"/>
  <c r="Y2281" i="149"/>
  <c r="AA2281" i="149"/>
  <c r="AB2281" i="149"/>
  <c r="AC2281" i="149"/>
  <c r="AD2281" i="149"/>
  <c r="R2282" i="149"/>
  <c r="S2282" i="149"/>
  <c r="T2282" i="149"/>
  <c r="U2282" i="149"/>
  <c r="X2282" i="149"/>
  <c r="V2282" i="149" s="1"/>
  <c r="Y2282" i="149"/>
  <c r="AA2282" i="149"/>
  <c r="AB2282" i="149"/>
  <c r="AC2282" i="149"/>
  <c r="AD2282" i="149"/>
  <c r="R2283" i="149"/>
  <c r="S2283" i="149"/>
  <c r="T2283" i="149"/>
  <c r="U2283" i="149"/>
  <c r="X2283" i="149"/>
  <c r="Y2283" i="149"/>
  <c r="AA2283" i="149"/>
  <c r="AB2283" i="149"/>
  <c r="AC2283" i="149"/>
  <c r="AD2283" i="149"/>
  <c r="R2284" i="149"/>
  <c r="S2284" i="149"/>
  <c r="T2284" i="149"/>
  <c r="U2284" i="149"/>
  <c r="X2284" i="149"/>
  <c r="V2284" i="149" s="1"/>
  <c r="Y2284" i="149"/>
  <c r="AA2284" i="149"/>
  <c r="AB2284" i="149"/>
  <c r="AC2284" i="149"/>
  <c r="AD2284" i="149"/>
  <c r="R2285" i="149"/>
  <c r="S2285" i="149"/>
  <c r="T2285" i="149"/>
  <c r="U2285" i="149"/>
  <c r="X2285" i="149"/>
  <c r="V2285" i="149" s="1"/>
  <c r="Y2285" i="149"/>
  <c r="AA2285" i="149"/>
  <c r="AB2285" i="149"/>
  <c r="AC2285" i="149"/>
  <c r="AD2285" i="149"/>
  <c r="R2286" i="149"/>
  <c r="S2286" i="149"/>
  <c r="T2286" i="149"/>
  <c r="U2286" i="149"/>
  <c r="X2286" i="149"/>
  <c r="W2286" i="149" s="1"/>
  <c r="Y2286" i="149"/>
  <c r="AA2286" i="149"/>
  <c r="AB2286" i="149"/>
  <c r="AC2286" i="149"/>
  <c r="AD2286" i="149"/>
  <c r="R2287" i="149"/>
  <c r="S2287" i="149"/>
  <c r="T2287" i="149"/>
  <c r="U2287" i="149"/>
  <c r="X2287" i="149"/>
  <c r="Y2287" i="149"/>
  <c r="AA2287" i="149"/>
  <c r="AB2287" i="149"/>
  <c r="AC2287" i="149"/>
  <c r="AD2287" i="149"/>
  <c r="R2288" i="149"/>
  <c r="S2288" i="149"/>
  <c r="T2288" i="149"/>
  <c r="U2288" i="149"/>
  <c r="W2288" i="149"/>
  <c r="X2288" i="149"/>
  <c r="V2288" i="149" s="1"/>
  <c r="Y2288" i="149"/>
  <c r="AA2288" i="149"/>
  <c r="AB2288" i="149"/>
  <c r="AC2288" i="149"/>
  <c r="AD2288" i="149"/>
  <c r="R2289" i="149"/>
  <c r="S2289" i="149"/>
  <c r="T2289" i="149"/>
  <c r="U2289" i="149"/>
  <c r="X2289" i="149"/>
  <c r="V2289" i="149" s="1"/>
  <c r="Y2289" i="149"/>
  <c r="AA2289" i="149"/>
  <c r="AB2289" i="149"/>
  <c r="AC2289" i="149"/>
  <c r="AD2289" i="149"/>
  <c r="R2290" i="149"/>
  <c r="S2290" i="149"/>
  <c r="T2290" i="149"/>
  <c r="U2290" i="149"/>
  <c r="X2290" i="149"/>
  <c r="V2290" i="149" s="1"/>
  <c r="Y2290" i="149"/>
  <c r="AA2290" i="149"/>
  <c r="AB2290" i="149"/>
  <c r="AC2290" i="149"/>
  <c r="AD2290" i="149"/>
  <c r="R2291" i="149"/>
  <c r="S2291" i="149"/>
  <c r="T2291" i="149"/>
  <c r="U2291" i="149"/>
  <c r="X2291" i="149"/>
  <c r="Y2291" i="149"/>
  <c r="AA2291" i="149"/>
  <c r="AB2291" i="149"/>
  <c r="AC2291" i="149"/>
  <c r="AD2291" i="149"/>
  <c r="R2292" i="149"/>
  <c r="S2292" i="149"/>
  <c r="T2292" i="149"/>
  <c r="U2292" i="149"/>
  <c r="V2292" i="149"/>
  <c r="W2292" i="149"/>
  <c r="X2292" i="149"/>
  <c r="Y2292" i="149"/>
  <c r="AA2292" i="149"/>
  <c r="AB2292" i="149"/>
  <c r="AC2292" i="149"/>
  <c r="AD2292" i="149"/>
  <c r="R2293" i="149"/>
  <c r="S2293" i="149"/>
  <c r="T2293" i="149"/>
  <c r="U2293" i="149"/>
  <c r="X2293" i="149"/>
  <c r="V2293" i="149" s="1"/>
  <c r="Y2293" i="149"/>
  <c r="AA2293" i="149"/>
  <c r="AB2293" i="149"/>
  <c r="AC2293" i="149"/>
  <c r="AD2293" i="149"/>
  <c r="R2294" i="149"/>
  <c r="S2294" i="149"/>
  <c r="T2294" i="149"/>
  <c r="U2294" i="149"/>
  <c r="X2294" i="149"/>
  <c r="W2294" i="149" s="1"/>
  <c r="Y2294" i="149"/>
  <c r="AA2294" i="149"/>
  <c r="AB2294" i="149"/>
  <c r="AC2294" i="149"/>
  <c r="AD2294" i="149"/>
  <c r="R2295" i="149"/>
  <c r="S2295" i="149"/>
  <c r="T2295" i="149"/>
  <c r="U2295" i="149"/>
  <c r="X2295" i="149"/>
  <c r="W2295" i="149" s="1"/>
  <c r="Y2295" i="149"/>
  <c r="AA2295" i="149"/>
  <c r="AB2295" i="149"/>
  <c r="AC2295" i="149"/>
  <c r="AD2295" i="149"/>
  <c r="R2296" i="149"/>
  <c r="S2296" i="149"/>
  <c r="T2296" i="149"/>
  <c r="U2296" i="149"/>
  <c r="V2296" i="149"/>
  <c r="W2296" i="149"/>
  <c r="X2296" i="149"/>
  <c r="Y2296" i="149"/>
  <c r="AA2296" i="149"/>
  <c r="AB2296" i="149"/>
  <c r="AC2296" i="149"/>
  <c r="AD2296" i="149"/>
  <c r="R2297" i="149"/>
  <c r="S2297" i="149"/>
  <c r="T2297" i="149"/>
  <c r="U2297" i="149"/>
  <c r="X2297" i="149"/>
  <c r="V2297" i="149" s="1"/>
  <c r="Y2297" i="149"/>
  <c r="AA2297" i="149"/>
  <c r="AB2297" i="149"/>
  <c r="AC2297" i="149"/>
  <c r="AD2297" i="149"/>
  <c r="R2298" i="149"/>
  <c r="S2298" i="149"/>
  <c r="T2298" i="149"/>
  <c r="U2298" i="149"/>
  <c r="X2298" i="149"/>
  <c r="V2298" i="149" s="1"/>
  <c r="Y2298" i="149"/>
  <c r="AA2298" i="149"/>
  <c r="AB2298" i="149"/>
  <c r="AC2298" i="149"/>
  <c r="AD2298" i="149"/>
  <c r="R2299" i="149"/>
  <c r="S2299" i="149"/>
  <c r="T2299" i="149"/>
  <c r="U2299" i="149"/>
  <c r="X2299" i="149"/>
  <c r="Y2299" i="149"/>
  <c r="AA2299" i="149"/>
  <c r="AB2299" i="149"/>
  <c r="AC2299" i="149"/>
  <c r="AD2299" i="149"/>
  <c r="R2300" i="149"/>
  <c r="S2300" i="149"/>
  <c r="T2300" i="149"/>
  <c r="U2300" i="149"/>
  <c r="W2300" i="149"/>
  <c r="X2300" i="149"/>
  <c r="V2300" i="149" s="1"/>
  <c r="Y2300" i="149"/>
  <c r="AA2300" i="149"/>
  <c r="AB2300" i="149"/>
  <c r="AC2300" i="149"/>
  <c r="AD2300" i="149"/>
  <c r="R2301" i="149"/>
  <c r="S2301" i="149"/>
  <c r="T2301" i="149"/>
  <c r="U2301" i="149"/>
  <c r="X2301" i="149"/>
  <c r="V2301" i="149" s="1"/>
  <c r="Y2301" i="149"/>
  <c r="AA2301" i="149"/>
  <c r="AB2301" i="149"/>
  <c r="AC2301" i="149"/>
  <c r="AD2301" i="149"/>
  <c r="R2302" i="149"/>
  <c r="S2302" i="149"/>
  <c r="T2302" i="149"/>
  <c r="U2302" i="149"/>
  <c r="X2302" i="149"/>
  <c r="W2302" i="149" s="1"/>
  <c r="Y2302" i="149"/>
  <c r="AA2302" i="149"/>
  <c r="AB2302" i="149"/>
  <c r="AC2302" i="149"/>
  <c r="AD2302" i="149"/>
  <c r="R2303" i="149"/>
  <c r="S2303" i="149"/>
  <c r="T2303" i="149"/>
  <c r="U2303" i="149"/>
  <c r="X2303" i="149"/>
  <c r="W2303" i="149" s="1"/>
  <c r="Y2303" i="149"/>
  <c r="AA2303" i="149"/>
  <c r="AB2303" i="149"/>
  <c r="AC2303" i="149"/>
  <c r="AD2303" i="149"/>
  <c r="R2304" i="149"/>
  <c r="S2304" i="149"/>
  <c r="T2304" i="149"/>
  <c r="U2304" i="149"/>
  <c r="V2304" i="149"/>
  <c r="X2304" i="149"/>
  <c r="W2304" i="149" s="1"/>
  <c r="Y2304" i="149"/>
  <c r="AA2304" i="149"/>
  <c r="AB2304" i="149"/>
  <c r="AC2304" i="149"/>
  <c r="AD2304" i="149"/>
  <c r="R2305" i="149"/>
  <c r="S2305" i="149"/>
  <c r="T2305" i="149"/>
  <c r="U2305" i="149"/>
  <c r="X2305" i="149"/>
  <c r="V2305" i="149" s="1"/>
  <c r="Y2305" i="149"/>
  <c r="AA2305" i="149"/>
  <c r="AB2305" i="149"/>
  <c r="AC2305" i="149"/>
  <c r="AD2305" i="149"/>
  <c r="R2306" i="149"/>
  <c r="S2306" i="149"/>
  <c r="T2306" i="149"/>
  <c r="U2306" i="149"/>
  <c r="X2306" i="149"/>
  <c r="V2306" i="149" s="1"/>
  <c r="Y2306" i="149"/>
  <c r="AA2306" i="149"/>
  <c r="AB2306" i="149"/>
  <c r="AC2306" i="149"/>
  <c r="AD2306" i="149"/>
  <c r="R2307" i="149"/>
  <c r="S2307" i="149"/>
  <c r="T2307" i="149"/>
  <c r="U2307" i="149"/>
  <c r="X2307" i="149"/>
  <c r="W2307" i="149" s="1"/>
  <c r="Y2307" i="149"/>
  <c r="AA2307" i="149"/>
  <c r="AB2307" i="149"/>
  <c r="AC2307" i="149"/>
  <c r="AD2307" i="149"/>
  <c r="R2308" i="149"/>
  <c r="S2308" i="149"/>
  <c r="T2308" i="149"/>
  <c r="U2308" i="149"/>
  <c r="V2308" i="149"/>
  <c r="W2308" i="149"/>
  <c r="X2308" i="149"/>
  <c r="Y2308" i="149"/>
  <c r="AA2308" i="149"/>
  <c r="AB2308" i="149"/>
  <c r="AC2308" i="149"/>
  <c r="AD2308" i="149"/>
  <c r="R2309" i="149"/>
  <c r="S2309" i="149"/>
  <c r="T2309" i="149"/>
  <c r="U2309" i="149"/>
  <c r="X2309" i="149"/>
  <c r="V2309" i="149" s="1"/>
  <c r="Y2309" i="149"/>
  <c r="AA2309" i="149"/>
  <c r="AB2309" i="149"/>
  <c r="AC2309" i="149"/>
  <c r="AD2309" i="149"/>
  <c r="R2310" i="149"/>
  <c r="S2310" i="149"/>
  <c r="T2310" i="149"/>
  <c r="U2310" i="149"/>
  <c r="X2310" i="149"/>
  <c r="W2310" i="149" s="1"/>
  <c r="Y2310" i="149"/>
  <c r="AA2310" i="149"/>
  <c r="AB2310" i="149"/>
  <c r="AC2310" i="149"/>
  <c r="AD2310" i="149"/>
  <c r="R2311" i="149"/>
  <c r="S2311" i="149"/>
  <c r="T2311" i="149"/>
  <c r="U2311" i="149"/>
  <c r="X2311" i="149"/>
  <c r="Y2311" i="149"/>
  <c r="AA2311" i="149"/>
  <c r="AB2311" i="149"/>
  <c r="AC2311" i="149"/>
  <c r="AD2311" i="149"/>
  <c r="R2312" i="149"/>
  <c r="S2312" i="149"/>
  <c r="T2312" i="149"/>
  <c r="U2312" i="149"/>
  <c r="W2312" i="149"/>
  <c r="X2312" i="149"/>
  <c r="V2312" i="149" s="1"/>
  <c r="Y2312" i="149"/>
  <c r="AA2312" i="149"/>
  <c r="AB2312" i="149"/>
  <c r="AC2312" i="149"/>
  <c r="AD2312" i="149"/>
  <c r="R2313" i="149"/>
  <c r="S2313" i="149"/>
  <c r="T2313" i="149"/>
  <c r="U2313" i="149"/>
  <c r="X2313" i="149"/>
  <c r="V2313" i="149" s="1"/>
  <c r="Y2313" i="149"/>
  <c r="AA2313" i="149"/>
  <c r="AB2313" i="149"/>
  <c r="AC2313" i="149"/>
  <c r="AD2313" i="149"/>
  <c r="R2314" i="149"/>
  <c r="S2314" i="149"/>
  <c r="T2314" i="149"/>
  <c r="U2314" i="149"/>
  <c r="X2314" i="149"/>
  <c r="V2314" i="149" s="1"/>
  <c r="Y2314" i="149"/>
  <c r="AA2314" i="149"/>
  <c r="AB2314" i="149"/>
  <c r="AC2314" i="149"/>
  <c r="AD2314" i="149"/>
  <c r="R2315" i="149"/>
  <c r="S2315" i="149"/>
  <c r="T2315" i="149"/>
  <c r="U2315" i="149"/>
  <c r="X2315" i="149"/>
  <c r="W2315" i="149" s="1"/>
  <c r="Y2315" i="149"/>
  <c r="AA2315" i="149"/>
  <c r="AB2315" i="149"/>
  <c r="AC2315" i="149"/>
  <c r="AD2315" i="149"/>
  <c r="R2316" i="149"/>
  <c r="S2316" i="149"/>
  <c r="T2316" i="149"/>
  <c r="U2316" i="149"/>
  <c r="V2316" i="149"/>
  <c r="X2316" i="149"/>
  <c r="W2316" i="149" s="1"/>
  <c r="Y2316" i="149"/>
  <c r="AA2316" i="149"/>
  <c r="AB2316" i="149"/>
  <c r="AC2316" i="149"/>
  <c r="AD2316" i="149"/>
  <c r="R2317" i="149"/>
  <c r="S2317" i="149"/>
  <c r="T2317" i="149"/>
  <c r="U2317" i="149"/>
  <c r="X2317" i="149"/>
  <c r="V2317" i="149" s="1"/>
  <c r="Y2317" i="149"/>
  <c r="AA2317" i="149"/>
  <c r="AB2317" i="149"/>
  <c r="AC2317" i="149"/>
  <c r="AD2317" i="149"/>
  <c r="R2318" i="149"/>
  <c r="S2318" i="149"/>
  <c r="T2318" i="149"/>
  <c r="U2318" i="149"/>
  <c r="X2318" i="149"/>
  <c r="W2318" i="149" s="1"/>
  <c r="Y2318" i="149"/>
  <c r="AA2318" i="149"/>
  <c r="AB2318" i="149"/>
  <c r="AC2318" i="149"/>
  <c r="AD2318" i="149"/>
  <c r="R2319" i="149"/>
  <c r="S2319" i="149"/>
  <c r="T2319" i="149"/>
  <c r="U2319" i="149"/>
  <c r="V2319" i="149"/>
  <c r="X2319" i="149"/>
  <c r="W2319" i="149" s="1"/>
  <c r="Y2319" i="149"/>
  <c r="AA2319" i="149"/>
  <c r="AB2319" i="149"/>
  <c r="AC2319" i="149"/>
  <c r="AD2319" i="149"/>
  <c r="R2320" i="149"/>
  <c r="S2320" i="149"/>
  <c r="T2320" i="149"/>
  <c r="U2320" i="149"/>
  <c r="V2320" i="149"/>
  <c r="W2320" i="149"/>
  <c r="X2320" i="149"/>
  <c r="Y2320" i="149"/>
  <c r="AA2320" i="149"/>
  <c r="AB2320" i="149"/>
  <c r="AC2320" i="149"/>
  <c r="AD2320" i="149"/>
  <c r="R2321" i="149"/>
  <c r="S2321" i="149"/>
  <c r="T2321" i="149"/>
  <c r="U2321" i="149"/>
  <c r="X2321" i="149"/>
  <c r="V2321" i="149" s="1"/>
  <c r="Y2321" i="149"/>
  <c r="AA2321" i="149"/>
  <c r="AB2321" i="149"/>
  <c r="AC2321" i="149"/>
  <c r="AD2321" i="149"/>
  <c r="R2322" i="149"/>
  <c r="S2322" i="149"/>
  <c r="T2322" i="149"/>
  <c r="U2322" i="149"/>
  <c r="X2322" i="149"/>
  <c r="V2322" i="149" s="1"/>
  <c r="Y2322" i="149"/>
  <c r="AA2322" i="149"/>
  <c r="AB2322" i="149"/>
  <c r="AC2322" i="149"/>
  <c r="AD2322" i="149"/>
  <c r="R2323" i="149"/>
  <c r="S2323" i="149"/>
  <c r="T2323" i="149"/>
  <c r="U2323" i="149"/>
  <c r="V2323" i="149"/>
  <c r="W2323" i="149"/>
  <c r="X2323" i="149"/>
  <c r="Y2323" i="149"/>
  <c r="AA2323" i="149"/>
  <c r="AB2323" i="149"/>
  <c r="AC2323" i="149"/>
  <c r="AD2323" i="149"/>
  <c r="R2324" i="149"/>
  <c r="S2324" i="149"/>
  <c r="T2324" i="149"/>
  <c r="U2324" i="149"/>
  <c r="V2324" i="149"/>
  <c r="W2324" i="149"/>
  <c r="X2324" i="149"/>
  <c r="Y2324" i="149"/>
  <c r="AA2324" i="149"/>
  <c r="AB2324" i="149"/>
  <c r="AC2324" i="149"/>
  <c r="AD2324" i="149"/>
  <c r="R2325" i="149"/>
  <c r="S2325" i="149"/>
  <c r="T2325" i="149"/>
  <c r="U2325" i="149"/>
  <c r="X2325" i="149"/>
  <c r="V2325" i="149" s="1"/>
  <c r="Y2325" i="149"/>
  <c r="AA2325" i="149"/>
  <c r="AB2325" i="149"/>
  <c r="AC2325" i="149"/>
  <c r="AD2325" i="149"/>
  <c r="R2326" i="149"/>
  <c r="S2326" i="149"/>
  <c r="T2326" i="149"/>
  <c r="U2326" i="149"/>
  <c r="X2326" i="149"/>
  <c r="W2326" i="149" s="1"/>
  <c r="Y2326" i="149"/>
  <c r="AA2326" i="149"/>
  <c r="AB2326" i="149"/>
  <c r="AC2326" i="149"/>
  <c r="AD2326" i="149"/>
  <c r="R2327" i="149"/>
  <c r="S2327" i="149"/>
  <c r="T2327" i="149"/>
  <c r="U2327" i="149"/>
  <c r="X2327" i="149"/>
  <c r="W2327" i="149" s="1"/>
  <c r="Y2327" i="149"/>
  <c r="AA2327" i="149"/>
  <c r="AB2327" i="149"/>
  <c r="AC2327" i="149"/>
  <c r="AD2327" i="149"/>
  <c r="R2328" i="149"/>
  <c r="S2328" i="149"/>
  <c r="T2328" i="149"/>
  <c r="U2328" i="149"/>
  <c r="V2328" i="149"/>
  <c r="W2328" i="149"/>
  <c r="X2328" i="149"/>
  <c r="Y2328" i="149"/>
  <c r="AA2328" i="149"/>
  <c r="AB2328" i="149"/>
  <c r="AC2328" i="149"/>
  <c r="AD2328" i="149"/>
  <c r="R2329" i="149"/>
  <c r="S2329" i="149"/>
  <c r="T2329" i="149"/>
  <c r="U2329" i="149"/>
  <c r="X2329" i="149"/>
  <c r="V2329" i="149" s="1"/>
  <c r="Y2329" i="149"/>
  <c r="AA2329" i="149"/>
  <c r="AB2329" i="149"/>
  <c r="AC2329" i="149"/>
  <c r="AD2329" i="149"/>
  <c r="R2330" i="149"/>
  <c r="S2330" i="149"/>
  <c r="T2330" i="149"/>
  <c r="U2330" i="149"/>
  <c r="X2330" i="149"/>
  <c r="V2330" i="149" s="1"/>
  <c r="Y2330" i="149"/>
  <c r="AA2330" i="149"/>
  <c r="AB2330" i="149"/>
  <c r="AC2330" i="149"/>
  <c r="AD2330" i="149"/>
  <c r="R2331" i="149"/>
  <c r="S2331" i="149"/>
  <c r="T2331" i="149"/>
  <c r="U2331" i="149"/>
  <c r="V2331" i="149"/>
  <c r="W2331" i="149"/>
  <c r="X2331" i="149"/>
  <c r="Y2331" i="149"/>
  <c r="AA2331" i="149"/>
  <c r="AB2331" i="149"/>
  <c r="AC2331" i="149"/>
  <c r="AD2331" i="149"/>
  <c r="R2332" i="149"/>
  <c r="S2332" i="149"/>
  <c r="T2332" i="149"/>
  <c r="U2332" i="149"/>
  <c r="X2332" i="149"/>
  <c r="V2332" i="149" s="1"/>
  <c r="Y2332" i="149"/>
  <c r="AA2332" i="149"/>
  <c r="AB2332" i="149"/>
  <c r="AC2332" i="149"/>
  <c r="AD2332" i="149"/>
  <c r="R2333" i="149"/>
  <c r="S2333" i="149"/>
  <c r="T2333" i="149"/>
  <c r="U2333" i="149"/>
  <c r="X2333" i="149"/>
  <c r="V2333" i="149" s="1"/>
  <c r="Y2333" i="149"/>
  <c r="AA2333" i="149"/>
  <c r="AB2333" i="149"/>
  <c r="AC2333" i="149"/>
  <c r="AD2333" i="149"/>
  <c r="R2334" i="149"/>
  <c r="S2334" i="149"/>
  <c r="T2334" i="149"/>
  <c r="U2334" i="149"/>
  <c r="X2334" i="149"/>
  <c r="W2334" i="149" s="1"/>
  <c r="Y2334" i="149"/>
  <c r="AA2334" i="149"/>
  <c r="AB2334" i="149"/>
  <c r="AC2334" i="149"/>
  <c r="AD2334" i="149"/>
  <c r="R2335" i="149"/>
  <c r="S2335" i="149"/>
  <c r="T2335" i="149"/>
  <c r="U2335" i="149"/>
  <c r="X2335" i="149"/>
  <c r="V2335" i="149" s="1"/>
  <c r="Y2335" i="149"/>
  <c r="AA2335" i="149"/>
  <c r="AB2335" i="149"/>
  <c r="AC2335" i="149"/>
  <c r="AD2335" i="149"/>
  <c r="R2336" i="149"/>
  <c r="S2336" i="149"/>
  <c r="T2336" i="149"/>
  <c r="U2336" i="149"/>
  <c r="V2336" i="149"/>
  <c r="W2336" i="149"/>
  <c r="X2336" i="149"/>
  <c r="Y2336" i="149"/>
  <c r="AA2336" i="149"/>
  <c r="AB2336" i="149"/>
  <c r="AC2336" i="149"/>
  <c r="AD2336" i="149"/>
  <c r="R2337" i="149"/>
  <c r="S2337" i="149"/>
  <c r="T2337" i="149"/>
  <c r="U2337" i="149"/>
  <c r="X2337" i="149"/>
  <c r="V2337" i="149" s="1"/>
  <c r="Y2337" i="149"/>
  <c r="AA2337" i="149"/>
  <c r="AB2337" i="149"/>
  <c r="AC2337" i="149"/>
  <c r="AD2337" i="149"/>
  <c r="R2338" i="149"/>
  <c r="S2338" i="149"/>
  <c r="T2338" i="149"/>
  <c r="U2338" i="149"/>
  <c r="X2338" i="149"/>
  <c r="V2338" i="149" s="1"/>
  <c r="Y2338" i="149"/>
  <c r="AA2338" i="149"/>
  <c r="AB2338" i="149"/>
  <c r="AC2338" i="149"/>
  <c r="AD2338" i="149"/>
  <c r="R2339" i="149"/>
  <c r="S2339" i="149"/>
  <c r="T2339" i="149"/>
  <c r="U2339" i="149"/>
  <c r="V2339" i="149"/>
  <c r="W2339" i="149"/>
  <c r="X2339" i="149"/>
  <c r="Y2339" i="149"/>
  <c r="AA2339" i="149"/>
  <c r="AB2339" i="149"/>
  <c r="AC2339" i="149"/>
  <c r="AD2339" i="149"/>
  <c r="R2340" i="149"/>
  <c r="S2340" i="149"/>
  <c r="T2340" i="149"/>
  <c r="U2340" i="149"/>
  <c r="X2340" i="149"/>
  <c r="V2340" i="149" s="1"/>
  <c r="Y2340" i="149"/>
  <c r="AA2340" i="149"/>
  <c r="AB2340" i="149"/>
  <c r="AC2340" i="149"/>
  <c r="AD2340" i="149"/>
  <c r="R2341" i="149"/>
  <c r="S2341" i="149"/>
  <c r="T2341" i="149"/>
  <c r="U2341" i="149"/>
  <c r="X2341" i="149"/>
  <c r="V2341" i="149" s="1"/>
  <c r="Y2341" i="149"/>
  <c r="AA2341" i="149"/>
  <c r="AB2341" i="149"/>
  <c r="AC2341" i="149"/>
  <c r="AD2341" i="149"/>
  <c r="R2342" i="149"/>
  <c r="S2342" i="149"/>
  <c r="T2342" i="149"/>
  <c r="U2342" i="149"/>
  <c r="X2342" i="149"/>
  <c r="W2342" i="149" s="1"/>
  <c r="Y2342" i="149"/>
  <c r="AA2342" i="149"/>
  <c r="AB2342" i="149"/>
  <c r="AC2342" i="149"/>
  <c r="AD2342" i="149"/>
  <c r="R2343" i="149"/>
  <c r="S2343" i="149"/>
  <c r="T2343" i="149"/>
  <c r="U2343" i="149"/>
  <c r="X2343" i="149"/>
  <c r="V2343" i="149" s="1"/>
  <c r="Y2343" i="149"/>
  <c r="AA2343" i="149"/>
  <c r="AB2343" i="149"/>
  <c r="AC2343" i="149"/>
  <c r="AD2343" i="149"/>
  <c r="R2344" i="149"/>
  <c r="S2344" i="149"/>
  <c r="T2344" i="149"/>
  <c r="U2344" i="149"/>
  <c r="V2344" i="149"/>
  <c r="W2344" i="149"/>
  <c r="X2344" i="149"/>
  <c r="Y2344" i="149"/>
  <c r="AA2344" i="149"/>
  <c r="AB2344" i="149"/>
  <c r="AC2344" i="149"/>
  <c r="AD2344" i="149"/>
  <c r="R2345" i="149"/>
  <c r="S2345" i="149"/>
  <c r="T2345" i="149"/>
  <c r="U2345" i="149"/>
  <c r="X2345" i="149"/>
  <c r="V2345" i="149" s="1"/>
  <c r="Y2345" i="149"/>
  <c r="AA2345" i="149"/>
  <c r="AB2345" i="149"/>
  <c r="AC2345" i="149"/>
  <c r="AD2345" i="149"/>
  <c r="R2346" i="149"/>
  <c r="S2346" i="149"/>
  <c r="T2346" i="149"/>
  <c r="U2346" i="149"/>
  <c r="X2346" i="149"/>
  <c r="V2346" i="149" s="1"/>
  <c r="Y2346" i="149"/>
  <c r="AA2346" i="149"/>
  <c r="AB2346" i="149"/>
  <c r="AC2346" i="149"/>
  <c r="AD2346" i="149"/>
  <c r="R2347" i="149"/>
  <c r="S2347" i="149"/>
  <c r="T2347" i="149"/>
  <c r="U2347" i="149"/>
  <c r="X2347" i="149"/>
  <c r="Y2347" i="149"/>
  <c r="AA2347" i="149"/>
  <c r="AB2347" i="149"/>
  <c r="AC2347" i="149"/>
  <c r="AD2347" i="149"/>
  <c r="R2348" i="149"/>
  <c r="S2348" i="149"/>
  <c r="T2348" i="149"/>
  <c r="U2348" i="149"/>
  <c r="X2348" i="149"/>
  <c r="V2348" i="149" s="1"/>
  <c r="Y2348" i="149"/>
  <c r="AA2348" i="149"/>
  <c r="AB2348" i="149"/>
  <c r="AC2348" i="149"/>
  <c r="AD2348" i="149"/>
  <c r="R2349" i="149"/>
  <c r="S2349" i="149"/>
  <c r="T2349" i="149"/>
  <c r="U2349" i="149"/>
  <c r="X2349" i="149"/>
  <c r="V2349" i="149" s="1"/>
  <c r="Y2349" i="149"/>
  <c r="AA2349" i="149"/>
  <c r="AB2349" i="149"/>
  <c r="AC2349" i="149"/>
  <c r="AD2349" i="149"/>
  <c r="R2350" i="149"/>
  <c r="S2350" i="149"/>
  <c r="T2350" i="149"/>
  <c r="U2350" i="149"/>
  <c r="X2350" i="149"/>
  <c r="W2350" i="149" s="1"/>
  <c r="Y2350" i="149"/>
  <c r="AA2350" i="149"/>
  <c r="AB2350" i="149"/>
  <c r="AC2350" i="149"/>
  <c r="AD2350" i="149"/>
  <c r="R2351" i="149"/>
  <c r="S2351" i="149"/>
  <c r="T2351" i="149"/>
  <c r="U2351" i="149"/>
  <c r="V2351" i="149"/>
  <c r="X2351" i="149"/>
  <c r="W2351" i="149" s="1"/>
  <c r="Y2351" i="149"/>
  <c r="AA2351" i="149"/>
  <c r="AB2351" i="149"/>
  <c r="AC2351" i="149"/>
  <c r="AD2351" i="149"/>
  <c r="R2352" i="149"/>
  <c r="S2352" i="149"/>
  <c r="T2352" i="149"/>
  <c r="U2352" i="149"/>
  <c r="V2352" i="149"/>
  <c r="W2352" i="149"/>
  <c r="X2352" i="149"/>
  <c r="Y2352" i="149"/>
  <c r="AA2352" i="149"/>
  <c r="AB2352" i="149"/>
  <c r="AC2352" i="149"/>
  <c r="AD2352" i="149"/>
  <c r="R2353" i="149"/>
  <c r="S2353" i="149"/>
  <c r="T2353" i="149"/>
  <c r="U2353" i="149"/>
  <c r="X2353" i="149"/>
  <c r="V2353" i="149" s="1"/>
  <c r="Y2353" i="149"/>
  <c r="AA2353" i="149"/>
  <c r="AB2353" i="149"/>
  <c r="AC2353" i="149"/>
  <c r="AD2353" i="149"/>
  <c r="R2354" i="149"/>
  <c r="S2354" i="149"/>
  <c r="T2354" i="149"/>
  <c r="U2354" i="149"/>
  <c r="X2354" i="149"/>
  <c r="V2354" i="149" s="1"/>
  <c r="Y2354" i="149"/>
  <c r="AA2354" i="149"/>
  <c r="AB2354" i="149"/>
  <c r="AC2354" i="149"/>
  <c r="AD2354" i="149"/>
  <c r="R2355" i="149"/>
  <c r="S2355" i="149"/>
  <c r="T2355" i="149"/>
  <c r="U2355" i="149"/>
  <c r="W2355" i="149"/>
  <c r="X2355" i="149"/>
  <c r="V2355" i="149" s="1"/>
  <c r="Y2355" i="149"/>
  <c r="AA2355" i="149"/>
  <c r="AB2355" i="149"/>
  <c r="AC2355" i="149"/>
  <c r="AD2355" i="149"/>
  <c r="R2356" i="149"/>
  <c r="S2356" i="149"/>
  <c r="T2356" i="149"/>
  <c r="U2356" i="149"/>
  <c r="V2356" i="149"/>
  <c r="W2356" i="149"/>
  <c r="X2356" i="149"/>
  <c r="Y2356" i="149"/>
  <c r="AA2356" i="149"/>
  <c r="AB2356" i="149"/>
  <c r="AC2356" i="149"/>
  <c r="AD2356" i="149"/>
  <c r="R2357" i="149"/>
  <c r="S2357" i="149"/>
  <c r="T2357" i="149"/>
  <c r="U2357" i="149"/>
  <c r="X2357" i="149"/>
  <c r="V2357" i="149" s="1"/>
  <c r="Y2357" i="149"/>
  <c r="AA2357" i="149"/>
  <c r="AB2357" i="149"/>
  <c r="AC2357" i="149"/>
  <c r="AD2357" i="149"/>
  <c r="R2358" i="149"/>
  <c r="S2358" i="149"/>
  <c r="T2358" i="149"/>
  <c r="U2358" i="149"/>
  <c r="X2358" i="149"/>
  <c r="W2358" i="149" s="1"/>
  <c r="Y2358" i="149"/>
  <c r="AA2358" i="149"/>
  <c r="AB2358" i="149"/>
  <c r="AC2358" i="149"/>
  <c r="AD2358" i="149"/>
  <c r="R2359" i="149"/>
  <c r="S2359" i="149"/>
  <c r="T2359" i="149"/>
  <c r="U2359" i="149"/>
  <c r="V2359" i="149"/>
  <c r="X2359" i="149"/>
  <c r="W2359" i="149" s="1"/>
  <c r="Y2359" i="149"/>
  <c r="AA2359" i="149"/>
  <c r="AB2359" i="149"/>
  <c r="AC2359" i="149"/>
  <c r="AD2359" i="149"/>
  <c r="R2360" i="149"/>
  <c r="S2360" i="149"/>
  <c r="T2360" i="149"/>
  <c r="U2360" i="149"/>
  <c r="X2360" i="149"/>
  <c r="V2360" i="149" s="1"/>
  <c r="Y2360" i="149"/>
  <c r="AA2360" i="149"/>
  <c r="AB2360" i="149"/>
  <c r="AC2360" i="149"/>
  <c r="AD2360" i="149"/>
  <c r="R2361" i="149"/>
  <c r="S2361" i="149"/>
  <c r="T2361" i="149"/>
  <c r="U2361" i="149"/>
  <c r="X2361" i="149"/>
  <c r="V2361" i="149" s="1"/>
  <c r="Y2361" i="149"/>
  <c r="AA2361" i="149"/>
  <c r="AB2361" i="149"/>
  <c r="AC2361" i="149"/>
  <c r="AD2361" i="149"/>
  <c r="R2362" i="149"/>
  <c r="S2362" i="149"/>
  <c r="T2362" i="149"/>
  <c r="U2362" i="149"/>
  <c r="X2362" i="149"/>
  <c r="V2362" i="149" s="1"/>
  <c r="Y2362" i="149"/>
  <c r="AA2362" i="149"/>
  <c r="AB2362" i="149"/>
  <c r="AC2362" i="149"/>
  <c r="AD2362" i="149"/>
  <c r="R2363" i="149"/>
  <c r="S2363" i="149"/>
  <c r="T2363" i="149"/>
  <c r="U2363" i="149"/>
  <c r="X2363" i="149"/>
  <c r="V2363" i="149" s="1"/>
  <c r="Y2363" i="149"/>
  <c r="AA2363" i="149"/>
  <c r="AB2363" i="149"/>
  <c r="AC2363" i="149"/>
  <c r="AD2363" i="149"/>
  <c r="R2364" i="149"/>
  <c r="S2364" i="149"/>
  <c r="T2364" i="149"/>
  <c r="U2364" i="149"/>
  <c r="V2364" i="149"/>
  <c r="W2364" i="149"/>
  <c r="X2364" i="149"/>
  <c r="Y2364" i="149"/>
  <c r="AA2364" i="149"/>
  <c r="AB2364" i="149"/>
  <c r="AC2364" i="149"/>
  <c r="AD2364" i="149"/>
  <c r="R2365" i="149"/>
  <c r="S2365" i="149"/>
  <c r="T2365" i="149"/>
  <c r="U2365" i="149"/>
  <c r="X2365" i="149"/>
  <c r="V2365" i="149" s="1"/>
  <c r="Y2365" i="149"/>
  <c r="AA2365" i="149"/>
  <c r="AB2365" i="149"/>
  <c r="AC2365" i="149"/>
  <c r="AD2365" i="149"/>
  <c r="R2366" i="149"/>
  <c r="S2366" i="149"/>
  <c r="T2366" i="149"/>
  <c r="U2366" i="149"/>
  <c r="X2366" i="149"/>
  <c r="W2366" i="149" s="1"/>
  <c r="Y2366" i="149"/>
  <c r="AA2366" i="149"/>
  <c r="AB2366" i="149"/>
  <c r="AC2366" i="149"/>
  <c r="AD2366" i="149"/>
  <c r="R2367" i="149"/>
  <c r="S2367" i="149"/>
  <c r="T2367" i="149"/>
  <c r="U2367" i="149"/>
  <c r="X2367" i="149"/>
  <c r="V2367" i="149" s="1"/>
  <c r="Y2367" i="149"/>
  <c r="AA2367" i="149"/>
  <c r="AB2367" i="149"/>
  <c r="AC2367" i="149"/>
  <c r="AD2367" i="149"/>
  <c r="R2368" i="149"/>
  <c r="S2368" i="149"/>
  <c r="T2368" i="149"/>
  <c r="U2368" i="149"/>
  <c r="X2368" i="149"/>
  <c r="V2368" i="149" s="1"/>
  <c r="Y2368" i="149"/>
  <c r="AA2368" i="149"/>
  <c r="AB2368" i="149"/>
  <c r="AC2368" i="149"/>
  <c r="AD2368" i="149"/>
  <c r="R2369" i="149"/>
  <c r="S2369" i="149"/>
  <c r="T2369" i="149"/>
  <c r="U2369" i="149"/>
  <c r="V2369" i="149"/>
  <c r="X2369" i="149"/>
  <c r="W2369" i="149" s="1"/>
  <c r="Y2369" i="149"/>
  <c r="AA2369" i="149"/>
  <c r="AB2369" i="149"/>
  <c r="AC2369" i="149"/>
  <c r="AD2369" i="149"/>
  <c r="R2370" i="149"/>
  <c r="S2370" i="149"/>
  <c r="T2370" i="149"/>
  <c r="U2370" i="149"/>
  <c r="W2370" i="149"/>
  <c r="X2370" i="149"/>
  <c r="V2370" i="149" s="1"/>
  <c r="Y2370" i="149"/>
  <c r="AA2370" i="149"/>
  <c r="AB2370" i="149"/>
  <c r="AC2370" i="149"/>
  <c r="AD2370" i="149"/>
  <c r="R2371" i="149"/>
  <c r="S2371" i="149"/>
  <c r="T2371" i="149"/>
  <c r="U2371" i="149"/>
  <c r="X2371" i="149"/>
  <c r="W2371" i="149" s="1"/>
  <c r="Y2371" i="149"/>
  <c r="AA2371" i="149"/>
  <c r="AB2371" i="149"/>
  <c r="AC2371" i="149"/>
  <c r="AD2371" i="149"/>
  <c r="R2372" i="149"/>
  <c r="S2372" i="149"/>
  <c r="T2372" i="149"/>
  <c r="U2372" i="149"/>
  <c r="V2372" i="149"/>
  <c r="W2372" i="149"/>
  <c r="X2372" i="149"/>
  <c r="Y2372" i="149"/>
  <c r="AA2372" i="149"/>
  <c r="AB2372" i="149"/>
  <c r="AC2372" i="149"/>
  <c r="AD2372" i="149"/>
  <c r="R2373" i="149"/>
  <c r="S2373" i="149"/>
  <c r="T2373" i="149"/>
  <c r="U2373" i="149"/>
  <c r="X2373" i="149"/>
  <c r="Y2373" i="149"/>
  <c r="AA2373" i="149"/>
  <c r="AB2373" i="149"/>
  <c r="AC2373" i="149"/>
  <c r="AD2373" i="149"/>
  <c r="R2374" i="149"/>
  <c r="S2374" i="149"/>
  <c r="T2374" i="149"/>
  <c r="U2374" i="149"/>
  <c r="X2374" i="149"/>
  <c r="W2374" i="149" s="1"/>
  <c r="Y2374" i="149"/>
  <c r="AA2374" i="149"/>
  <c r="AB2374" i="149"/>
  <c r="AC2374" i="149"/>
  <c r="AD2374" i="149"/>
  <c r="R2375" i="149"/>
  <c r="S2375" i="149"/>
  <c r="T2375" i="149"/>
  <c r="U2375" i="149"/>
  <c r="X2375" i="149"/>
  <c r="V2375" i="149" s="1"/>
  <c r="Y2375" i="149"/>
  <c r="AA2375" i="149"/>
  <c r="AB2375" i="149"/>
  <c r="AC2375" i="149"/>
  <c r="AD2375" i="149"/>
  <c r="R2376" i="149"/>
  <c r="S2376" i="149"/>
  <c r="T2376" i="149"/>
  <c r="U2376" i="149"/>
  <c r="X2376" i="149"/>
  <c r="V2376" i="149" s="1"/>
  <c r="Y2376" i="149"/>
  <c r="AA2376" i="149"/>
  <c r="AB2376" i="149"/>
  <c r="AC2376" i="149"/>
  <c r="AD2376" i="149"/>
  <c r="R2377" i="149"/>
  <c r="S2377" i="149"/>
  <c r="T2377" i="149"/>
  <c r="U2377" i="149"/>
  <c r="V2377" i="149"/>
  <c r="X2377" i="149"/>
  <c r="W2377" i="149" s="1"/>
  <c r="Y2377" i="149"/>
  <c r="AA2377" i="149"/>
  <c r="AB2377" i="149"/>
  <c r="AC2377" i="149"/>
  <c r="AD2377" i="149"/>
  <c r="R2378" i="149"/>
  <c r="S2378" i="149"/>
  <c r="T2378" i="149"/>
  <c r="U2378" i="149"/>
  <c r="W2378" i="149"/>
  <c r="X2378" i="149"/>
  <c r="V2378" i="149" s="1"/>
  <c r="Y2378" i="149"/>
  <c r="AA2378" i="149"/>
  <c r="AB2378" i="149"/>
  <c r="AC2378" i="149"/>
  <c r="AD2378" i="149"/>
  <c r="R2379" i="149"/>
  <c r="S2379" i="149"/>
  <c r="T2379" i="149"/>
  <c r="U2379" i="149"/>
  <c r="X2379" i="149"/>
  <c r="W2379" i="149" s="1"/>
  <c r="Y2379" i="149"/>
  <c r="AA2379" i="149"/>
  <c r="AB2379" i="149"/>
  <c r="AC2379" i="149"/>
  <c r="AD2379" i="149"/>
  <c r="R2380" i="149"/>
  <c r="S2380" i="149"/>
  <c r="T2380" i="149"/>
  <c r="U2380" i="149"/>
  <c r="V2380" i="149"/>
  <c r="W2380" i="149"/>
  <c r="X2380" i="149"/>
  <c r="Y2380" i="149"/>
  <c r="AA2380" i="149"/>
  <c r="AB2380" i="149"/>
  <c r="AC2380" i="149"/>
  <c r="AD2380" i="149"/>
  <c r="R2381" i="149"/>
  <c r="S2381" i="149"/>
  <c r="T2381" i="149"/>
  <c r="U2381" i="149"/>
  <c r="X2381" i="149"/>
  <c r="Y2381" i="149"/>
  <c r="AA2381" i="149"/>
  <c r="AB2381" i="149"/>
  <c r="AC2381" i="149"/>
  <c r="AD2381" i="149"/>
  <c r="R2382" i="149"/>
  <c r="S2382" i="149"/>
  <c r="T2382" i="149"/>
  <c r="U2382" i="149"/>
  <c r="X2382" i="149"/>
  <c r="W2382" i="149" s="1"/>
  <c r="Y2382" i="149"/>
  <c r="AA2382" i="149"/>
  <c r="AB2382" i="149"/>
  <c r="AC2382" i="149"/>
  <c r="AD2382" i="149"/>
  <c r="R2383" i="149"/>
  <c r="S2383" i="149"/>
  <c r="T2383" i="149"/>
  <c r="U2383" i="149"/>
  <c r="X2383" i="149"/>
  <c r="V2383" i="149" s="1"/>
  <c r="Y2383" i="149"/>
  <c r="AA2383" i="149"/>
  <c r="AB2383" i="149"/>
  <c r="AC2383" i="149"/>
  <c r="AD2383" i="149"/>
  <c r="R2384" i="149"/>
  <c r="S2384" i="149"/>
  <c r="T2384" i="149"/>
  <c r="U2384" i="149"/>
  <c r="X2384" i="149"/>
  <c r="V2384" i="149" s="1"/>
  <c r="Y2384" i="149"/>
  <c r="AA2384" i="149"/>
  <c r="AB2384" i="149"/>
  <c r="AC2384" i="149"/>
  <c r="AD2384" i="149"/>
  <c r="R2385" i="149"/>
  <c r="S2385" i="149"/>
  <c r="T2385" i="149"/>
  <c r="U2385" i="149"/>
  <c r="V2385" i="149"/>
  <c r="X2385" i="149"/>
  <c r="W2385" i="149" s="1"/>
  <c r="Y2385" i="149"/>
  <c r="AA2385" i="149"/>
  <c r="AB2385" i="149"/>
  <c r="AC2385" i="149"/>
  <c r="AD2385" i="149"/>
  <c r="R2386" i="149"/>
  <c r="S2386" i="149"/>
  <c r="T2386" i="149"/>
  <c r="U2386" i="149"/>
  <c r="W2386" i="149"/>
  <c r="X2386" i="149"/>
  <c r="V2386" i="149" s="1"/>
  <c r="Y2386" i="149"/>
  <c r="AA2386" i="149"/>
  <c r="AB2386" i="149"/>
  <c r="AC2386" i="149"/>
  <c r="AD2386" i="149"/>
  <c r="R2387" i="149"/>
  <c r="S2387" i="149"/>
  <c r="T2387" i="149"/>
  <c r="U2387" i="149"/>
  <c r="X2387" i="149"/>
  <c r="W2387" i="149" s="1"/>
  <c r="Y2387" i="149"/>
  <c r="AA2387" i="149"/>
  <c r="AB2387" i="149"/>
  <c r="AC2387" i="149"/>
  <c r="AD2387" i="149"/>
  <c r="R2388" i="149"/>
  <c r="S2388" i="149"/>
  <c r="T2388" i="149"/>
  <c r="U2388" i="149"/>
  <c r="V2388" i="149"/>
  <c r="W2388" i="149"/>
  <c r="X2388" i="149"/>
  <c r="Y2388" i="149"/>
  <c r="AA2388" i="149"/>
  <c r="AB2388" i="149"/>
  <c r="AC2388" i="149"/>
  <c r="AD2388" i="149"/>
  <c r="R2389" i="149"/>
  <c r="S2389" i="149"/>
  <c r="T2389" i="149"/>
  <c r="U2389" i="149"/>
  <c r="X2389" i="149"/>
  <c r="Y2389" i="149"/>
  <c r="AA2389" i="149"/>
  <c r="AB2389" i="149"/>
  <c r="AC2389" i="149"/>
  <c r="AD2389" i="149"/>
  <c r="R2390" i="149"/>
  <c r="S2390" i="149"/>
  <c r="T2390" i="149"/>
  <c r="U2390" i="149"/>
  <c r="X2390" i="149"/>
  <c r="W2390" i="149" s="1"/>
  <c r="Y2390" i="149"/>
  <c r="AA2390" i="149"/>
  <c r="AB2390" i="149"/>
  <c r="AC2390" i="149"/>
  <c r="AD2390" i="149"/>
  <c r="R2391" i="149"/>
  <c r="S2391" i="149"/>
  <c r="T2391" i="149"/>
  <c r="U2391" i="149"/>
  <c r="X2391" i="149"/>
  <c r="V2391" i="149" s="1"/>
  <c r="Y2391" i="149"/>
  <c r="AA2391" i="149"/>
  <c r="AB2391" i="149"/>
  <c r="AC2391" i="149"/>
  <c r="AD2391" i="149"/>
  <c r="R2392" i="149"/>
  <c r="S2392" i="149"/>
  <c r="T2392" i="149"/>
  <c r="U2392" i="149"/>
  <c r="V2392" i="149"/>
  <c r="X2392" i="149"/>
  <c r="W2392" i="149" s="1"/>
  <c r="Y2392" i="149"/>
  <c r="AA2392" i="149"/>
  <c r="AB2392" i="149"/>
  <c r="AC2392" i="149"/>
  <c r="AD2392" i="149"/>
  <c r="R2393" i="149"/>
  <c r="S2393" i="149"/>
  <c r="T2393" i="149"/>
  <c r="U2393" i="149"/>
  <c r="W2393" i="149"/>
  <c r="X2393" i="149"/>
  <c r="V2393" i="149" s="1"/>
  <c r="Y2393" i="149"/>
  <c r="AA2393" i="149"/>
  <c r="AB2393" i="149"/>
  <c r="AC2393" i="149"/>
  <c r="AD2393" i="149"/>
  <c r="R2394" i="149"/>
  <c r="S2394" i="149"/>
  <c r="T2394" i="149"/>
  <c r="U2394" i="149"/>
  <c r="W2394" i="149"/>
  <c r="X2394" i="149"/>
  <c r="V2394" i="149" s="1"/>
  <c r="Y2394" i="149"/>
  <c r="AA2394" i="149"/>
  <c r="AB2394" i="149"/>
  <c r="AC2394" i="149"/>
  <c r="AD2394" i="149"/>
  <c r="R2395" i="149"/>
  <c r="S2395" i="149"/>
  <c r="T2395" i="149"/>
  <c r="U2395" i="149"/>
  <c r="V2395" i="149"/>
  <c r="X2395" i="149"/>
  <c r="W2395" i="149" s="1"/>
  <c r="Y2395" i="149"/>
  <c r="AA2395" i="149"/>
  <c r="AB2395" i="149"/>
  <c r="AC2395" i="149"/>
  <c r="AD2395" i="149"/>
  <c r="R2396" i="149"/>
  <c r="S2396" i="149"/>
  <c r="T2396" i="149"/>
  <c r="U2396" i="149"/>
  <c r="X2396" i="149"/>
  <c r="Y2396" i="149"/>
  <c r="AA2396" i="149"/>
  <c r="AB2396" i="149"/>
  <c r="AC2396" i="149"/>
  <c r="AD2396" i="149"/>
  <c r="R2397" i="149"/>
  <c r="S2397" i="149"/>
  <c r="T2397" i="149"/>
  <c r="U2397" i="149"/>
  <c r="X2397" i="149"/>
  <c r="Y2397" i="149"/>
  <c r="AA2397" i="149"/>
  <c r="AB2397" i="149"/>
  <c r="AC2397" i="149"/>
  <c r="AD2397" i="149"/>
  <c r="R2398" i="149"/>
  <c r="S2398" i="149"/>
  <c r="T2398" i="149"/>
  <c r="U2398" i="149"/>
  <c r="X2398" i="149"/>
  <c r="W2398" i="149" s="1"/>
  <c r="Y2398" i="149"/>
  <c r="AA2398" i="149"/>
  <c r="AB2398" i="149"/>
  <c r="AC2398" i="149"/>
  <c r="AD2398" i="149"/>
  <c r="R2399" i="149"/>
  <c r="S2399" i="149"/>
  <c r="T2399" i="149"/>
  <c r="U2399" i="149"/>
  <c r="X2399" i="149"/>
  <c r="V2399" i="149" s="1"/>
  <c r="Y2399" i="149"/>
  <c r="AA2399" i="149"/>
  <c r="AB2399" i="149"/>
  <c r="AC2399" i="149"/>
  <c r="AD2399" i="149"/>
  <c r="R2400" i="149"/>
  <c r="S2400" i="149"/>
  <c r="T2400" i="149"/>
  <c r="U2400" i="149"/>
  <c r="V2400" i="149"/>
  <c r="X2400" i="149"/>
  <c r="W2400" i="149" s="1"/>
  <c r="Y2400" i="149"/>
  <c r="AA2400" i="149"/>
  <c r="AB2400" i="149"/>
  <c r="AC2400" i="149"/>
  <c r="AD2400" i="149"/>
  <c r="R2401" i="149"/>
  <c r="S2401" i="149"/>
  <c r="T2401" i="149"/>
  <c r="U2401" i="149"/>
  <c r="X2401" i="149"/>
  <c r="V2401" i="149" s="1"/>
  <c r="Y2401" i="149"/>
  <c r="AA2401" i="149"/>
  <c r="AB2401" i="149"/>
  <c r="AC2401" i="149"/>
  <c r="AD2401" i="149"/>
  <c r="R2402" i="149"/>
  <c r="S2402" i="149"/>
  <c r="T2402" i="149"/>
  <c r="U2402" i="149"/>
  <c r="X2402" i="149"/>
  <c r="Y2402" i="149"/>
  <c r="AA2402" i="149"/>
  <c r="AB2402" i="149"/>
  <c r="AC2402" i="149"/>
  <c r="AD2402" i="149"/>
  <c r="R2403" i="149"/>
  <c r="S2403" i="149"/>
  <c r="T2403" i="149"/>
  <c r="U2403" i="149"/>
  <c r="X2403" i="149"/>
  <c r="W2403" i="149" s="1"/>
  <c r="Y2403" i="149"/>
  <c r="AA2403" i="149"/>
  <c r="AB2403" i="149"/>
  <c r="AC2403" i="149"/>
  <c r="AD2403" i="149"/>
  <c r="R2404" i="149"/>
  <c r="S2404" i="149"/>
  <c r="T2404" i="149"/>
  <c r="U2404" i="149"/>
  <c r="V2404" i="149"/>
  <c r="X2404" i="149"/>
  <c r="W2404" i="149" s="1"/>
  <c r="Y2404" i="149"/>
  <c r="AA2404" i="149"/>
  <c r="AB2404" i="149"/>
  <c r="AC2404" i="149"/>
  <c r="AD2404" i="149"/>
  <c r="R2405" i="149"/>
  <c r="S2405" i="149"/>
  <c r="T2405" i="149"/>
  <c r="U2405" i="149"/>
  <c r="X2405" i="149"/>
  <c r="Y2405" i="149"/>
  <c r="AA2405" i="149"/>
  <c r="AB2405" i="149"/>
  <c r="AC2405" i="149"/>
  <c r="AD2405" i="149"/>
  <c r="R2406" i="149"/>
  <c r="S2406" i="149"/>
  <c r="T2406" i="149"/>
  <c r="U2406" i="149"/>
  <c r="X2406" i="149"/>
  <c r="W2406" i="149" s="1"/>
  <c r="Y2406" i="149"/>
  <c r="AA2406" i="149"/>
  <c r="AB2406" i="149"/>
  <c r="AC2406" i="149"/>
  <c r="AD2406" i="149"/>
  <c r="R2407" i="149"/>
  <c r="S2407" i="149"/>
  <c r="T2407" i="149"/>
  <c r="U2407" i="149"/>
  <c r="X2407" i="149"/>
  <c r="V2407" i="149" s="1"/>
  <c r="Y2407" i="149"/>
  <c r="AA2407" i="149"/>
  <c r="AB2407" i="149"/>
  <c r="AC2407" i="149"/>
  <c r="AD2407" i="149"/>
  <c r="R2408" i="149"/>
  <c r="S2408" i="149"/>
  <c r="T2408" i="149"/>
  <c r="U2408" i="149"/>
  <c r="X2408" i="149"/>
  <c r="Y2408" i="149"/>
  <c r="AA2408" i="149"/>
  <c r="AB2408" i="149"/>
  <c r="AC2408" i="149"/>
  <c r="AD2408" i="149"/>
  <c r="R2409" i="149"/>
  <c r="S2409" i="149"/>
  <c r="T2409" i="149"/>
  <c r="U2409" i="149"/>
  <c r="W2409" i="149"/>
  <c r="X2409" i="149"/>
  <c r="V2409" i="149" s="1"/>
  <c r="Y2409" i="149"/>
  <c r="AA2409" i="149"/>
  <c r="AB2409" i="149"/>
  <c r="AC2409" i="149"/>
  <c r="AD2409" i="149"/>
  <c r="R2410" i="149"/>
  <c r="S2410" i="149"/>
  <c r="T2410" i="149"/>
  <c r="U2410" i="149"/>
  <c r="X2410" i="149"/>
  <c r="V2410" i="149" s="1"/>
  <c r="Y2410" i="149"/>
  <c r="AA2410" i="149"/>
  <c r="AB2410" i="149"/>
  <c r="AC2410" i="149"/>
  <c r="AD2410" i="149"/>
  <c r="R2411" i="149"/>
  <c r="S2411" i="149"/>
  <c r="T2411" i="149"/>
  <c r="U2411" i="149"/>
  <c r="V2411" i="149"/>
  <c r="X2411" i="149"/>
  <c r="W2411" i="149" s="1"/>
  <c r="Y2411" i="149"/>
  <c r="AA2411" i="149"/>
  <c r="AB2411" i="149"/>
  <c r="AC2411" i="149"/>
  <c r="AD2411" i="149"/>
  <c r="R2412" i="149"/>
  <c r="S2412" i="149"/>
  <c r="T2412" i="149"/>
  <c r="U2412" i="149"/>
  <c r="X2412" i="149"/>
  <c r="V2412" i="149" s="1"/>
  <c r="Y2412" i="149"/>
  <c r="AA2412" i="149"/>
  <c r="AB2412" i="149"/>
  <c r="AC2412" i="149"/>
  <c r="AD2412" i="149"/>
  <c r="R2413" i="149"/>
  <c r="S2413" i="149"/>
  <c r="T2413" i="149"/>
  <c r="U2413" i="149"/>
  <c r="X2413" i="149"/>
  <c r="Y2413" i="149"/>
  <c r="AA2413" i="149"/>
  <c r="AB2413" i="149"/>
  <c r="AC2413" i="149"/>
  <c r="AD2413" i="149"/>
  <c r="R2414" i="149"/>
  <c r="S2414" i="149"/>
  <c r="T2414" i="149"/>
  <c r="U2414" i="149"/>
  <c r="X2414" i="149"/>
  <c r="W2414" i="149" s="1"/>
  <c r="Y2414" i="149"/>
  <c r="AA2414" i="149"/>
  <c r="AB2414" i="149"/>
  <c r="AC2414" i="149"/>
  <c r="AD2414" i="149"/>
  <c r="R2415" i="149"/>
  <c r="S2415" i="149"/>
  <c r="T2415" i="149"/>
  <c r="U2415" i="149"/>
  <c r="X2415" i="149"/>
  <c r="V2415" i="149" s="1"/>
  <c r="Y2415" i="149"/>
  <c r="AA2415" i="149"/>
  <c r="AB2415" i="149"/>
  <c r="AC2415" i="149"/>
  <c r="AD2415" i="149"/>
  <c r="R2416" i="149"/>
  <c r="S2416" i="149"/>
  <c r="T2416" i="149"/>
  <c r="U2416" i="149"/>
  <c r="V2416" i="149"/>
  <c r="X2416" i="149"/>
  <c r="W2416" i="149" s="1"/>
  <c r="Y2416" i="149"/>
  <c r="AA2416" i="149"/>
  <c r="AB2416" i="149"/>
  <c r="AC2416" i="149"/>
  <c r="AD2416" i="149"/>
  <c r="R2417" i="149"/>
  <c r="S2417" i="149"/>
  <c r="T2417" i="149"/>
  <c r="U2417" i="149"/>
  <c r="V2417" i="149"/>
  <c r="W2417" i="149"/>
  <c r="X2417" i="149"/>
  <c r="Y2417" i="149"/>
  <c r="AA2417" i="149"/>
  <c r="AB2417" i="149"/>
  <c r="AC2417" i="149"/>
  <c r="AD2417" i="149"/>
  <c r="R2418" i="149"/>
  <c r="S2418" i="149"/>
  <c r="T2418" i="149"/>
  <c r="U2418" i="149"/>
  <c r="X2418" i="149"/>
  <c r="V2418" i="149" s="1"/>
  <c r="Y2418" i="149"/>
  <c r="AA2418" i="149"/>
  <c r="AB2418" i="149"/>
  <c r="AC2418" i="149"/>
  <c r="AD2418" i="149"/>
  <c r="R2419" i="149"/>
  <c r="S2419" i="149"/>
  <c r="T2419" i="149"/>
  <c r="U2419" i="149"/>
  <c r="X2419" i="149"/>
  <c r="W2419" i="149" s="1"/>
  <c r="Y2419" i="149"/>
  <c r="AA2419" i="149"/>
  <c r="AB2419" i="149"/>
  <c r="AC2419" i="149"/>
  <c r="AD2419" i="149"/>
  <c r="R2420" i="149"/>
  <c r="S2420" i="149"/>
  <c r="T2420" i="149"/>
  <c r="U2420" i="149"/>
  <c r="X2420" i="149"/>
  <c r="V2420" i="149" s="1"/>
  <c r="Y2420" i="149"/>
  <c r="AA2420" i="149"/>
  <c r="AB2420" i="149"/>
  <c r="AC2420" i="149"/>
  <c r="AD2420" i="149"/>
  <c r="R2421" i="149"/>
  <c r="S2421" i="149"/>
  <c r="T2421" i="149"/>
  <c r="U2421" i="149"/>
  <c r="X2421" i="149"/>
  <c r="Y2421" i="149"/>
  <c r="AA2421" i="149"/>
  <c r="AB2421" i="149"/>
  <c r="AC2421" i="149"/>
  <c r="AD2421" i="149"/>
  <c r="R2422" i="149"/>
  <c r="S2422" i="149"/>
  <c r="T2422" i="149"/>
  <c r="U2422" i="149"/>
  <c r="X2422" i="149"/>
  <c r="W2422" i="149" s="1"/>
  <c r="Y2422" i="149"/>
  <c r="AA2422" i="149"/>
  <c r="AB2422" i="149"/>
  <c r="AC2422" i="149"/>
  <c r="AD2422" i="149"/>
  <c r="R2423" i="149"/>
  <c r="S2423" i="149"/>
  <c r="T2423" i="149"/>
  <c r="U2423" i="149"/>
  <c r="X2423" i="149"/>
  <c r="V2423" i="149" s="1"/>
  <c r="Y2423" i="149"/>
  <c r="AA2423" i="149"/>
  <c r="AB2423" i="149"/>
  <c r="AC2423" i="149"/>
  <c r="AD2423" i="149"/>
  <c r="R2424" i="149"/>
  <c r="S2424" i="149"/>
  <c r="T2424" i="149"/>
  <c r="U2424" i="149"/>
  <c r="V2424" i="149"/>
  <c r="X2424" i="149"/>
  <c r="W2424" i="149" s="1"/>
  <c r="Y2424" i="149"/>
  <c r="AA2424" i="149"/>
  <c r="AB2424" i="149"/>
  <c r="AC2424" i="149"/>
  <c r="AD2424" i="149"/>
  <c r="R2425" i="149"/>
  <c r="S2425" i="149"/>
  <c r="T2425" i="149"/>
  <c r="U2425" i="149"/>
  <c r="X2425" i="149"/>
  <c r="Y2425" i="149"/>
  <c r="AA2425" i="149"/>
  <c r="AB2425" i="149"/>
  <c r="AC2425" i="149"/>
  <c r="AD2425" i="149"/>
  <c r="R2426" i="149"/>
  <c r="S2426" i="149"/>
  <c r="T2426" i="149"/>
  <c r="U2426" i="149"/>
  <c r="X2426" i="149"/>
  <c r="V2426" i="149" s="1"/>
  <c r="Y2426" i="149"/>
  <c r="AA2426" i="149"/>
  <c r="AB2426" i="149"/>
  <c r="AC2426" i="149"/>
  <c r="AD2426" i="149"/>
  <c r="R2427" i="149"/>
  <c r="S2427" i="149"/>
  <c r="T2427" i="149"/>
  <c r="U2427" i="149"/>
  <c r="X2427" i="149"/>
  <c r="W2427" i="149" s="1"/>
  <c r="Y2427" i="149"/>
  <c r="AA2427" i="149"/>
  <c r="AB2427" i="149"/>
  <c r="AC2427" i="149"/>
  <c r="AD2427" i="149"/>
  <c r="R2428" i="149"/>
  <c r="S2428" i="149"/>
  <c r="T2428" i="149"/>
  <c r="U2428" i="149"/>
  <c r="V2428" i="149"/>
  <c r="W2428" i="149"/>
  <c r="X2428" i="149"/>
  <c r="Y2428" i="149"/>
  <c r="AA2428" i="149"/>
  <c r="AB2428" i="149"/>
  <c r="AC2428" i="149"/>
  <c r="AD2428" i="149"/>
  <c r="R2429" i="149"/>
  <c r="S2429" i="149"/>
  <c r="T2429" i="149"/>
  <c r="U2429" i="149"/>
  <c r="X2429" i="149"/>
  <c r="Y2429" i="149"/>
  <c r="AA2429" i="149"/>
  <c r="AB2429" i="149"/>
  <c r="AC2429" i="149"/>
  <c r="AD2429" i="149"/>
  <c r="R2430" i="149"/>
  <c r="S2430" i="149"/>
  <c r="T2430" i="149"/>
  <c r="U2430" i="149"/>
  <c r="X2430" i="149"/>
  <c r="W2430" i="149" s="1"/>
  <c r="Y2430" i="149"/>
  <c r="AA2430" i="149"/>
  <c r="AB2430" i="149"/>
  <c r="AC2430" i="149"/>
  <c r="AD2430" i="149"/>
  <c r="R2431" i="149"/>
  <c r="S2431" i="149"/>
  <c r="T2431" i="149"/>
  <c r="U2431" i="149"/>
  <c r="X2431" i="149"/>
  <c r="V2431" i="149" s="1"/>
  <c r="Y2431" i="149"/>
  <c r="AA2431" i="149"/>
  <c r="AB2431" i="149"/>
  <c r="AC2431" i="149"/>
  <c r="AD2431" i="149"/>
  <c r="R2432" i="149"/>
  <c r="S2432" i="149"/>
  <c r="T2432" i="149"/>
  <c r="U2432" i="149"/>
  <c r="V2432" i="149"/>
  <c r="X2432" i="149"/>
  <c r="W2432" i="149" s="1"/>
  <c r="Y2432" i="149"/>
  <c r="AA2432" i="149"/>
  <c r="AB2432" i="149"/>
  <c r="AC2432" i="149"/>
  <c r="AD2432" i="149"/>
  <c r="R2433" i="149"/>
  <c r="S2433" i="149"/>
  <c r="T2433" i="149"/>
  <c r="U2433" i="149"/>
  <c r="V2433" i="149"/>
  <c r="W2433" i="149"/>
  <c r="X2433" i="149"/>
  <c r="Y2433" i="149"/>
  <c r="AA2433" i="149"/>
  <c r="AB2433" i="149"/>
  <c r="AC2433" i="149"/>
  <c r="AD2433" i="149"/>
  <c r="R2434" i="149"/>
  <c r="S2434" i="149"/>
  <c r="T2434" i="149"/>
  <c r="U2434" i="149"/>
  <c r="W2434" i="149"/>
  <c r="X2434" i="149"/>
  <c r="V2434" i="149" s="1"/>
  <c r="Y2434" i="149"/>
  <c r="AA2434" i="149"/>
  <c r="AB2434" i="149"/>
  <c r="AC2434" i="149"/>
  <c r="AD2434" i="149"/>
  <c r="R2435" i="149"/>
  <c r="S2435" i="149"/>
  <c r="T2435" i="149"/>
  <c r="U2435" i="149"/>
  <c r="X2435" i="149"/>
  <c r="W2435" i="149" s="1"/>
  <c r="Y2435" i="149"/>
  <c r="AA2435" i="149"/>
  <c r="AB2435" i="149"/>
  <c r="AC2435" i="149"/>
  <c r="AD2435" i="149"/>
  <c r="R2436" i="149"/>
  <c r="S2436" i="149"/>
  <c r="T2436" i="149"/>
  <c r="U2436" i="149"/>
  <c r="V2436" i="149"/>
  <c r="X2436" i="149"/>
  <c r="W2436" i="149" s="1"/>
  <c r="Y2436" i="149"/>
  <c r="AA2436" i="149"/>
  <c r="AB2436" i="149"/>
  <c r="AC2436" i="149"/>
  <c r="AD2436" i="149"/>
  <c r="R2437" i="149"/>
  <c r="S2437" i="149"/>
  <c r="T2437" i="149"/>
  <c r="U2437" i="149"/>
  <c r="X2437" i="149"/>
  <c r="Y2437" i="149"/>
  <c r="AA2437" i="149"/>
  <c r="AB2437" i="149"/>
  <c r="AC2437" i="149"/>
  <c r="AD2437" i="149"/>
  <c r="R2438" i="149"/>
  <c r="S2438" i="149"/>
  <c r="T2438" i="149"/>
  <c r="U2438" i="149"/>
  <c r="X2438" i="149"/>
  <c r="W2438" i="149" s="1"/>
  <c r="Y2438" i="149"/>
  <c r="AA2438" i="149"/>
  <c r="AB2438" i="149"/>
  <c r="AC2438" i="149"/>
  <c r="AD2438" i="149"/>
  <c r="R2439" i="149"/>
  <c r="S2439" i="149"/>
  <c r="T2439" i="149"/>
  <c r="U2439" i="149"/>
  <c r="X2439" i="149"/>
  <c r="V2439" i="149" s="1"/>
  <c r="Y2439" i="149"/>
  <c r="AA2439" i="149"/>
  <c r="AB2439" i="149"/>
  <c r="AC2439" i="149"/>
  <c r="AD2439" i="149"/>
  <c r="R2440" i="149"/>
  <c r="S2440" i="149"/>
  <c r="T2440" i="149"/>
  <c r="U2440" i="149"/>
  <c r="X2440" i="149"/>
  <c r="Y2440" i="149"/>
  <c r="AA2440" i="149"/>
  <c r="AB2440" i="149"/>
  <c r="AC2440" i="149"/>
  <c r="AD2440" i="149"/>
  <c r="R2441" i="149"/>
  <c r="S2441" i="149"/>
  <c r="T2441" i="149"/>
  <c r="U2441" i="149"/>
  <c r="W2441" i="149"/>
  <c r="X2441" i="149"/>
  <c r="V2441" i="149" s="1"/>
  <c r="Y2441" i="149"/>
  <c r="AA2441" i="149"/>
  <c r="AB2441" i="149"/>
  <c r="AC2441" i="149"/>
  <c r="AD2441" i="149"/>
  <c r="R2442" i="149"/>
  <c r="S2442" i="149"/>
  <c r="T2442" i="149"/>
  <c r="U2442" i="149"/>
  <c r="X2442" i="149"/>
  <c r="V2442" i="149" s="1"/>
  <c r="Y2442" i="149"/>
  <c r="AA2442" i="149"/>
  <c r="AB2442" i="149"/>
  <c r="AC2442" i="149"/>
  <c r="AD2442" i="149"/>
  <c r="R2443" i="149"/>
  <c r="S2443" i="149"/>
  <c r="T2443" i="149"/>
  <c r="U2443" i="149"/>
  <c r="X2443" i="149"/>
  <c r="W2443" i="149" s="1"/>
  <c r="Y2443" i="149"/>
  <c r="AA2443" i="149"/>
  <c r="AB2443" i="149"/>
  <c r="AC2443" i="149"/>
  <c r="AD2443" i="149"/>
  <c r="R2444" i="149"/>
  <c r="S2444" i="149"/>
  <c r="T2444" i="149"/>
  <c r="U2444" i="149"/>
  <c r="W2444" i="149"/>
  <c r="X2444" i="149"/>
  <c r="V2444" i="149" s="1"/>
  <c r="Y2444" i="149"/>
  <c r="AA2444" i="149"/>
  <c r="AB2444" i="149"/>
  <c r="AC2444" i="149"/>
  <c r="AD2444" i="149"/>
  <c r="R2445" i="149"/>
  <c r="S2445" i="149"/>
  <c r="T2445" i="149"/>
  <c r="U2445" i="149"/>
  <c r="X2445" i="149"/>
  <c r="V2445" i="149" s="1"/>
  <c r="Y2445" i="149"/>
  <c r="AA2445" i="149"/>
  <c r="AB2445" i="149"/>
  <c r="AC2445" i="149"/>
  <c r="AD2445" i="149"/>
  <c r="R2446" i="149"/>
  <c r="S2446" i="149"/>
  <c r="T2446" i="149"/>
  <c r="U2446" i="149"/>
  <c r="X2446" i="149"/>
  <c r="Y2446" i="149"/>
  <c r="AA2446" i="149"/>
  <c r="AB2446" i="149"/>
  <c r="AC2446" i="149"/>
  <c r="AD2446" i="149"/>
  <c r="R2447" i="149"/>
  <c r="S2447" i="149"/>
  <c r="T2447" i="149"/>
  <c r="U2447" i="149"/>
  <c r="X2447" i="149"/>
  <c r="V2447" i="149" s="1"/>
  <c r="Y2447" i="149"/>
  <c r="AA2447" i="149"/>
  <c r="AB2447" i="149"/>
  <c r="AC2447" i="149"/>
  <c r="AD2447" i="149"/>
  <c r="R2448" i="149"/>
  <c r="S2448" i="149"/>
  <c r="T2448" i="149"/>
  <c r="U2448" i="149"/>
  <c r="V2448" i="149"/>
  <c r="X2448" i="149"/>
  <c r="W2448" i="149" s="1"/>
  <c r="Y2448" i="149"/>
  <c r="AA2448" i="149"/>
  <c r="AB2448" i="149"/>
  <c r="AC2448" i="149"/>
  <c r="AD2448" i="149"/>
  <c r="R2449" i="149"/>
  <c r="S2449" i="149"/>
  <c r="T2449" i="149"/>
  <c r="U2449" i="149"/>
  <c r="V2449" i="149"/>
  <c r="W2449" i="149"/>
  <c r="X2449" i="149"/>
  <c r="Y2449" i="149"/>
  <c r="AA2449" i="149"/>
  <c r="AB2449" i="149"/>
  <c r="AC2449" i="149"/>
  <c r="AD2449" i="149"/>
  <c r="R2450" i="149"/>
  <c r="S2450" i="149"/>
  <c r="T2450" i="149"/>
  <c r="U2450" i="149"/>
  <c r="X2450" i="149"/>
  <c r="V2450" i="149" s="1"/>
  <c r="Y2450" i="149"/>
  <c r="AA2450" i="149"/>
  <c r="AB2450" i="149"/>
  <c r="AC2450" i="149"/>
  <c r="AD2450" i="149"/>
  <c r="R2451" i="149"/>
  <c r="S2451" i="149"/>
  <c r="T2451" i="149"/>
  <c r="U2451" i="149"/>
  <c r="X2451" i="149"/>
  <c r="W2451" i="149" s="1"/>
  <c r="Y2451" i="149"/>
  <c r="AA2451" i="149"/>
  <c r="AB2451" i="149"/>
  <c r="AC2451" i="149"/>
  <c r="AD2451" i="149"/>
  <c r="R2452" i="149"/>
  <c r="S2452" i="149"/>
  <c r="T2452" i="149"/>
  <c r="U2452" i="149"/>
  <c r="V2452" i="149"/>
  <c r="W2452" i="149"/>
  <c r="X2452" i="149"/>
  <c r="Y2452" i="149"/>
  <c r="AA2452" i="149"/>
  <c r="AB2452" i="149"/>
  <c r="AC2452" i="149"/>
  <c r="AD2452" i="149"/>
  <c r="R2453" i="149"/>
  <c r="S2453" i="149"/>
  <c r="T2453" i="149"/>
  <c r="U2453" i="149"/>
  <c r="X2453" i="149"/>
  <c r="V2453" i="149" s="1"/>
  <c r="Y2453" i="149"/>
  <c r="AA2453" i="149"/>
  <c r="AB2453" i="149"/>
  <c r="AC2453" i="149"/>
  <c r="AD2453" i="149"/>
  <c r="R2454" i="149"/>
  <c r="S2454" i="149"/>
  <c r="T2454" i="149"/>
  <c r="U2454" i="149"/>
  <c r="X2454" i="149"/>
  <c r="Y2454" i="149"/>
  <c r="AA2454" i="149"/>
  <c r="AB2454" i="149"/>
  <c r="AC2454" i="149"/>
  <c r="AD2454" i="149"/>
  <c r="R2455" i="149"/>
  <c r="S2455" i="149"/>
  <c r="T2455" i="149"/>
  <c r="U2455" i="149"/>
  <c r="X2455" i="149"/>
  <c r="V2455" i="149" s="1"/>
  <c r="Y2455" i="149"/>
  <c r="AA2455" i="149"/>
  <c r="AB2455" i="149"/>
  <c r="AC2455" i="149"/>
  <c r="AD2455" i="149"/>
  <c r="R2456" i="149"/>
  <c r="S2456" i="149"/>
  <c r="T2456" i="149"/>
  <c r="U2456" i="149"/>
  <c r="V2456" i="149"/>
  <c r="X2456" i="149"/>
  <c r="W2456" i="149" s="1"/>
  <c r="Y2456" i="149"/>
  <c r="AA2456" i="149"/>
  <c r="AB2456" i="149"/>
  <c r="AC2456" i="149"/>
  <c r="AD2456" i="149"/>
  <c r="R2457" i="149"/>
  <c r="S2457" i="149"/>
  <c r="T2457" i="149"/>
  <c r="U2457" i="149"/>
  <c r="X2457" i="149"/>
  <c r="Y2457" i="149"/>
  <c r="AA2457" i="149"/>
  <c r="AB2457" i="149"/>
  <c r="AC2457" i="149"/>
  <c r="AD2457" i="149"/>
  <c r="R2458" i="149"/>
  <c r="S2458" i="149"/>
  <c r="T2458" i="149"/>
  <c r="U2458" i="149"/>
  <c r="X2458" i="149"/>
  <c r="V2458" i="149" s="1"/>
  <c r="Y2458" i="149"/>
  <c r="AA2458" i="149"/>
  <c r="AB2458" i="149"/>
  <c r="AC2458" i="149"/>
  <c r="AD2458" i="149"/>
  <c r="R2459" i="149"/>
  <c r="S2459" i="149"/>
  <c r="T2459" i="149"/>
  <c r="U2459" i="149"/>
  <c r="X2459" i="149"/>
  <c r="W2459" i="149" s="1"/>
  <c r="Y2459" i="149"/>
  <c r="AA2459" i="149"/>
  <c r="AB2459" i="149"/>
  <c r="AC2459" i="149"/>
  <c r="AD2459" i="149"/>
  <c r="R2460" i="149"/>
  <c r="S2460" i="149"/>
  <c r="T2460" i="149"/>
  <c r="U2460" i="149"/>
  <c r="X2460" i="149"/>
  <c r="Y2460" i="149"/>
  <c r="AA2460" i="149"/>
  <c r="AB2460" i="149"/>
  <c r="AC2460" i="149"/>
  <c r="AD2460" i="149"/>
  <c r="R2461" i="149"/>
  <c r="S2461" i="149"/>
  <c r="T2461" i="149"/>
  <c r="U2461" i="149"/>
  <c r="X2461" i="149"/>
  <c r="V2461" i="149" s="1"/>
  <c r="Y2461" i="149"/>
  <c r="AA2461" i="149"/>
  <c r="AB2461" i="149"/>
  <c r="AC2461" i="149"/>
  <c r="AD2461" i="149"/>
  <c r="R2462" i="149"/>
  <c r="S2462" i="149"/>
  <c r="T2462" i="149"/>
  <c r="U2462" i="149"/>
  <c r="X2462" i="149"/>
  <c r="Y2462" i="149"/>
  <c r="AA2462" i="149"/>
  <c r="AB2462" i="149"/>
  <c r="AC2462" i="149"/>
  <c r="AD2462" i="149"/>
  <c r="R2463" i="149"/>
  <c r="S2463" i="149"/>
  <c r="T2463" i="149"/>
  <c r="U2463" i="149"/>
  <c r="X2463" i="149"/>
  <c r="V2463" i="149" s="1"/>
  <c r="Y2463" i="149"/>
  <c r="AA2463" i="149"/>
  <c r="AB2463" i="149"/>
  <c r="AC2463" i="149"/>
  <c r="AD2463" i="149"/>
  <c r="R2464" i="149"/>
  <c r="S2464" i="149"/>
  <c r="T2464" i="149"/>
  <c r="U2464" i="149"/>
  <c r="V2464" i="149"/>
  <c r="X2464" i="149"/>
  <c r="W2464" i="149" s="1"/>
  <c r="Y2464" i="149"/>
  <c r="AA2464" i="149"/>
  <c r="AB2464" i="149"/>
  <c r="AC2464" i="149"/>
  <c r="AD2464" i="149"/>
  <c r="R2465" i="149"/>
  <c r="S2465" i="149"/>
  <c r="T2465" i="149"/>
  <c r="U2465" i="149"/>
  <c r="V2465" i="149"/>
  <c r="W2465" i="149"/>
  <c r="X2465" i="149"/>
  <c r="Y2465" i="149"/>
  <c r="AA2465" i="149"/>
  <c r="AB2465" i="149"/>
  <c r="AC2465" i="149"/>
  <c r="AD2465" i="149"/>
  <c r="R2466" i="149"/>
  <c r="S2466" i="149"/>
  <c r="T2466" i="149"/>
  <c r="U2466" i="149"/>
  <c r="X2466" i="149"/>
  <c r="V2466" i="149" s="1"/>
  <c r="Y2466" i="149"/>
  <c r="AA2466" i="149"/>
  <c r="AB2466" i="149"/>
  <c r="AC2466" i="149"/>
  <c r="AD2466" i="149"/>
  <c r="R2467" i="149"/>
  <c r="S2467" i="149"/>
  <c r="T2467" i="149"/>
  <c r="U2467" i="149"/>
  <c r="X2467" i="149"/>
  <c r="W2467" i="149" s="1"/>
  <c r="Y2467" i="149"/>
  <c r="AA2467" i="149"/>
  <c r="AB2467" i="149"/>
  <c r="AC2467" i="149"/>
  <c r="AD2467" i="149"/>
  <c r="R2468" i="149"/>
  <c r="S2468" i="149"/>
  <c r="T2468" i="149"/>
  <c r="U2468" i="149"/>
  <c r="V2468" i="149"/>
  <c r="W2468" i="149"/>
  <c r="X2468" i="149"/>
  <c r="Y2468" i="149"/>
  <c r="AA2468" i="149"/>
  <c r="AB2468" i="149"/>
  <c r="AC2468" i="149"/>
  <c r="AD2468" i="149"/>
  <c r="R2469" i="149"/>
  <c r="S2469" i="149"/>
  <c r="T2469" i="149"/>
  <c r="U2469" i="149"/>
  <c r="W2469" i="149"/>
  <c r="X2469" i="149"/>
  <c r="V2469" i="149" s="1"/>
  <c r="Y2469" i="149"/>
  <c r="AA2469" i="149"/>
  <c r="AB2469" i="149"/>
  <c r="AC2469" i="149"/>
  <c r="AD2469" i="149"/>
  <c r="R2470" i="149"/>
  <c r="S2470" i="149"/>
  <c r="T2470" i="149"/>
  <c r="U2470" i="149"/>
  <c r="X2470" i="149"/>
  <c r="Y2470" i="149"/>
  <c r="AA2470" i="149"/>
  <c r="AB2470" i="149"/>
  <c r="AC2470" i="149"/>
  <c r="AD2470" i="149"/>
  <c r="R2471" i="149"/>
  <c r="S2471" i="149"/>
  <c r="T2471" i="149"/>
  <c r="U2471" i="149"/>
  <c r="X2471" i="149"/>
  <c r="V2471" i="149" s="1"/>
  <c r="Y2471" i="149"/>
  <c r="AA2471" i="149"/>
  <c r="AB2471" i="149"/>
  <c r="AC2471" i="149"/>
  <c r="AD2471" i="149"/>
  <c r="R2472" i="149"/>
  <c r="S2472" i="149"/>
  <c r="T2472" i="149"/>
  <c r="U2472" i="149"/>
  <c r="X2472" i="149"/>
  <c r="Y2472" i="149"/>
  <c r="AA2472" i="149"/>
  <c r="AB2472" i="149"/>
  <c r="AC2472" i="149"/>
  <c r="AD2472" i="149"/>
  <c r="R2473" i="149"/>
  <c r="S2473" i="149"/>
  <c r="T2473" i="149"/>
  <c r="U2473" i="149"/>
  <c r="W2473" i="149"/>
  <c r="X2473" i="149"/>
  <c r="V2473" i="149" s="1"/>
  <c r="Y2473" i="149"/>
  <c r="AA2473" i="149"/>
  <c r="AB2473" i="149"/>
  <c r="AC2473" i="149"/>
  <c r="AD2473" i="149"/>
  <c r="R2474" i="149"/>
  <c r="S2474" i="149"/>
  <c r="T2474" i="149"/>
  <c r="U2474" i="149"/>
  <c r="X2474" i="149"/>
  <c r="V2474" i="149" s="1"/>
  <c r="Y2474" i="149"/>
  <c r="AA2474" i="149"/>
  <c r="AB2474" i="149"/>
  <c r="AC2474" i="149"/>
  <c r="AD2474" i="149"/>
  <c r="R2475" i="149"/>
  <c r="S2475" i="149"/>
  <c r="T2475" i="149"/>
  <c r="U2475" i="149"/>
  <c r="X2475" i="149"/>
  <c r="W2475" i="149" s="1"/>
  <c r="Y2475" i="149"/>
  <c r="AA2475" i="149"/>
  <c r="AB2475" i="149"/>
  <c r="AC2475" i="149"/>
  <c r="AD2475" i="149"/>
  <c r="R2476" i="149"/>
  <c r="S2476" i="149"/>
  <c r="T2476" i="149"/>
  <c r="U2476" i="149"/>
  <c r="W2476" i="149"/>
  <c r="X2476" i="149"/>
  <c r="V2476" i="149" s="1"/>
  <c r="Y2476" i="149"/>
  <c r="AA2476" i="149"/>
  <c r="AB2476" i="149"/>
  <c r="AC2476" i="149"/>
  <c r="AD2476" i="149"/>
  <c r="R2477" i="149"/>
  <c r="S2477" i="149"/>
  <c r="T2477" i="149"/>
  <c r="U2477" i="149"/>
  <c r="X2477" i="149"/>
  <c r="V2477" i="149" s="1"/>
  <c r="Y2477" i="149"/>
  <c r="AA2477" i="149"/>
  <c r="AB2477" i="149"/>
  <c r="AC2477" i="149"/>
  <c r="AD2477" i="149"/>
  <c r="R2478" i="149"/>
  <c r="S2478" i="149"/>
  <c r="T2478" i="149"/>
  <c r="U2478" i="149"/>
  <c r="X2478" i="149"/>
  <c r="Y2478" i="149"/>
  <c r="AA2478" i="149"/>
  <c r="AB2478" i="149"/>
  <c r="AC2478" i="149"/>
  <c r="AD2478" i="149"/>
  <c r="R2479" i="149"/>
  <c r="S2479" i="149"/>
  <c r="T2479" i="149"/>
  <c r="U2479" i="149"/>
  <c r="X2479" i="149"/>
  <c r="V2479" i="149" s="1"/>
  <c r="Y2479" i="149"/>
  <c r="AA2479" i="149"/>
  <c r="AB2479" i="149"/>
  <c r="AC2479" i="149"/>
  <c r="AD2479" i="149"/>
  <c r="R2480" i="149"/>
  <c r="S2480" i="149"/>
  <c r="T2480" i="149"/>
  <c r="U2480" i="149"/>
  <c r="V2480" i="149"/>
  <c r="X2480" i="149"/>
  <c r="W2480" i="149" s="1"/>
  <c r="Y2480" i="149"/>
  <c r="AA2480" i="149"/>
  <c r="AB2480" i="149"/>
  <c r="AC2480" i="149"/>
  <c r="AD2480" i="149"/>
  <c r="R2481" i="149"/>
  <c r="S2481" i="149"/>
  <c r="T2481" i="149"/>
  <c r="U2481" i="149"/>
  <c r="V2481" i="149"/>
  <c r="W2481" i="149"/>
  <c r="X2481" i="149"/>
  <c r="Y2481" i="149"/>
  <c r="AA2481" i="149"/>
  <c r="AB2481" i="149"/>
  <c r="AC2481" i="149"/>
  <c r="AD2481" i="149"/>
  <c r="R2482" i="149"/>
  <c r="S2482" i="149"/>
  <c r="T2482" i="149"/>
  <c r="U2482" i="149"/>
  <c r="X2482" i="149"/>
  <c r="V2482" i="149" s="1"/>
  <c r="Y2482" i="149"/>
  <c r="AA2482" i="149"/>
  <c r="AB2482" i="149"/>
  <c r="AC2482" i="149"/>
  <c r="AD2482" i="149"/>
  <c r="R2483" i="149"/>
  <c r="S2483" i="149"/>
  <c r="T2483" i="149"/>
  <c r="U2483" i="149"/>
  <c r="X2483" i="149"/>
  <c r="W2483" i="149" s="1"/>
  <c r="Y2483" i="149"/>
  <c r="AA2483" i="149"/>
  <c r="AB2483" i="149"/>
  <c r="AC2483" i="149"/>
  <c r="AD2483" i="149"/>
  <c r="R2484" i="149"/>
  <c r="S2484" i="149"/>
  <c r="T2484" i="149"/>
  <c r="U2484" i="149"/>
  <c r="V2484" i="149"/>
  <c r="X2484" i="149"/>
  <c r="W2484" i="149" s="1"/>
  <c r="Y2484" i="149"/>
  <c r="AA2484" i="149"/>
  <c r="AB2484" i="149"/>
  <c r="AC2484" i="149"/>
  <c r="AD2484" i="149"/>
  <c r="R2485" i="149"/>
  <c r="S2485" i="149"/>
  <c r="T2485" i="149"/>
  <c r="U2485" i="149"/>
  <c r="X2485" i="149"/>
  <c r="V2485" i="149" s="1"/>
  <c r="Y2485" i="149"/>
  <c r="AA2485" i="149"/>
  <c r="AB2485" i="149"/>
  <c r="AC2485" i="149"/>
  <c r="AD2485" i="149"/>
  <c r="R2486" i="149"/>
  <c r="S2486" i="149"/>
  <c r="T2486" i="149"/>
  <c r="U2486" i="149"/>
  <c r="X2486" i="149"/>
  <c r="Y2486" i="149"/>
  <c r="AA2486" i="149"/>
  <c r="AB2486" i="149"/>
  <c r="AC2486" i="149"/>
  <c r="AD2486" i="149"/>
  <c r="R2487" i="149"/>
  <c r="S2487" i="149"/>
  <c r="T2487" i="149"/>
  <c r="U2487" i="149"/>
  <c r="X2487" i="149"/>
  <c r="Y2487" i="149"/>
  <c r="AA2487" i="149"/>
  <c r="AB2487" i="149"/>
  <c r="AC2487" i="149"/>
  <c r="AD2487" i="149"/>
  <c r="R2488" i="149"/>
  <c r="S2488" i="149"/>
  <c r="T2488" i="149"/>
  <c r="U2488" i="149"/>
  <c r="X2488" i="149"/>
  <c r="W2488" i="149" s="1"/>
  <c r="Y2488" i="149"/>
  <c r="AA2488" i="149"/>
  <c r="AB2488" i="149"/>
  <c r="AC2488" i="149"/>
  <c r="AD2488" i="149"/>
  <c r="R2489" i="149"/>
  <c r="S2489" i="149"/>
  <c r="T2489" i="149"/>
  <c r="U2489" i="149"/>
  <c r="V2489" i="149"/>
  <c r="W2489" i="149"/>
  <c r="X2489" i="149"/>
  <c r="Y2489" i="149"/>
  <c r="AA2489" i="149"/>
  <c r="AB2489" i="149"/>
  <c r="AC2489" i="149"/>
  <c r="AD2489" i="149"/>
  <c r="R2490" i="149"/>
  <c r="S2490" i="149"/>
  <c r="T2490" i="149"/>
  <c r="U2490" i="149"/>
  <c r="V2490" i="149"/>
  <c r="X2490" i="149"/>
  <c r="W2490" i="149" s="1"/>
  <c r="Y2490" i="149"/>
  <c r="AA2490" i="149"/>
  <c r="AB2490" i="149"/>
  <c r="AC2490" i="149"/>
  <c r="AD2490" i="149"/>
  <c r="R2491" i="149"/>
  <c r="S2491" i="149"/>
  <c r="T2491" i="149"/>
  <c r="U2491" i="149"/>
  <c r="X2491" i="149"/>
  <c r="Y2491" i="149"/>
  <c r="AA2491" i="149"/>
  <c r="AB2491" i="149"/>
  <c r="AC2491" i="149"/>
  <c r="AD2491" i="149"/>
  <c r="R2492" i="149"/>
  <c r="S2492" i="149"/>
  <c r="T2492" i="149"/>
  <c r="U2492" i="149"/>
  <c r="X2492" i="149"/>
  <c r="V2492" i="149" s="1"/>
  <c r="Y2492" i="149"/>
  <c r="AA2492" i="149"/>
  <c r="AB2492" i="149"/>
  <c r="AC2492" i="149"/>
  <c r="AD2492" i="149"/>
  <c r="R2493" i="149"/>
  <c r="S2493" i="149"/>
  <c r="T2493" i="149"/>
  <c r="U2493" i="149"/>
  <c r="X2493" i="149"/>
  <c r="V2493" i="149" s="1"/>
  <c r="Y2493" i="149"/>
  <c r="AA2493" i="149"/>
  <c r="AB2493" i="149"/>
  <c r="AC2493" i="149"/>
  <c r="AD2493" i="149"/>
  <c r="R2494" i="149"/>
  <c r="S2494" i="149"/>
  <c r="T2494" i="149"/>
  <c r="U2494" i="149"/>
  <c r="X2494" i="149"/>
  <c r="V2494" i="149" s="1"/>
  <c r="Y2494" i="149"/>
  <c r="AA2494" i="149"/>
  <c r="AB2494" i="149"/>
  <c r="AC2494" i="149"/>
  <c r="AD2494" i="149"/>
  <c r="R2495" i="149"/>
  <c r="S2495" i="149"/>
  <c r="T2495" i="149"/>
  <c r="U2495" i="149"/>
  <c r="X2495" i="149"/>
  <c r="Y2495" i="149"/>
  <c r="AA2495" i="149"/>
  <c r="AB2495" i="149"/>
  <c r="AC2495" i="149"/>
  <c r="AD2495" i="149"/>
  <c r="R2496" i="149"/>
  <c r="S2496" i="149"/>
  <c r="T2496" i="149"/>
  <c r="U2496" i="149"/>
  <c r="X2496" i="149"/>
  <c r="W2496" i="149" s="1"/>
  <c r="Y2496" i="149"/>
  <c r="AA2496" i="149"/>
  <c r="AB2496" i="149"/>
  <c r="AC2496" i="149"/>
  <c r="AD2496" i="149"/>
  <c r="R2497" i="149"/>
  <c r="S2497" i="149"/>
  <c r="T2497" i="149"/>
  <c r="U2497" i="149"/>
  <c r="V2497" i="149"/>
  <c r="X2497" i="149"/>
  <c r="W2497" i="149" s="1"/>
  <c r="Y2497" i="149"/>
  <c r="AA2497" i="149"/>
  <c r="AB2497" i="149"/>
  <c r="AC2497" i="149"/>
  <c r="AD2497" i="149"/>
  <c r="R2498" i="149"/>
  <c r="S2498" i="149"/>
  <c r="T2498" i="149"/>
  <c r="U2498" i="149"/>
  <c r="W2498" i="149"/>
  <c r="X2498" i="149"/>
  <c r="V2498" i="149" s="1"/>
  <c r="Y2498" i="149"/>
  <c r="AA2498" i="149"/>
  <c r="AB2498" i="149"/>
  <c r="AC2498" i="149"/>
  <c r="AD2498" i="149"/>
  <c r="R2499" i="149"/>
  <c r="S2499" i="149"/>
  <c r="T2499" i="149"/>
  <c r="U2499" i="149"/>
  <c r="X2499" i="149"/>
  <c r="W2499" i="149" s="1"/>
  <c r="Y2499" i="149"/>
  <c r="AA2499" i="149"/>
  <c r="AB2499" i="149"/>
  <c r="AC2499" i="149"/>
  <c r="AD2499" i="149"/>
  <c r="R2500" i="149"/>
  <c r="S2500" i="149"/>
  <c r="T2500" i="149"/>
  <c r="U2500" i="149"/>
  <c r="X2500" i="149"/>
  <c r="W2500" i="149" s="1"/>
  <c r="Y2500" i="149"/>
  <c r="AA2500" i="149"/>
  <c r="AB2500" i="149"/>
  <c r="AC2500" i="149"/>
  <c r="AD2500" i="149"/>
  <c r="R2501" i="149"/>
  <c r="S2501" i="149"/>
  <c r="T2501" i="149"/>
  <c r="U2501" i="149"/>
  <c r="X2501" i="149"/>
  <c r="V2501" i="149" s="1"/>
  <c r="Y2501" i="149"/>
  <c r="AA2501" i="149"/>
  <c r="AB2501" i="149"/>
  <c r="AC2501" i="149"/>
  <c r="AD2501" i="149"/>
  <c r="R2502" i="149"/>
  <c r="S2502" i="149"/>
  <c r="T2502" i="149"/>
  <c r="U2502" i="149"/>
  <c r="X2502" i="149"/>
  <c r="V2502" i="149" s="1"/>
  <c r="Y2502" i="149"/>
  <c r="AA2502" i="149"/>
  <c r="AB2502" i="149"/>
  <c r="AC2502" i="149"/>
  <c r="AD2502" i="149"/>
  <c r="R2503" i="149"/>
  <c r="S2503" i="149"/>
  <c r="T2503" i="149"/>
  <c r="U2503" i="149"/>
  <c r="V2503" i="149"/>
  <c r="X2503" i="149"/>
  <c r="W2503" i="149" s="1"/>
  <c r="Y2503" i="149"/>
  <c r="AA2503" i="149"/>
  <c r="AB2503" i="149"/>
  <c r="AC2503" i="149"/>
  <c r="AD2503" i="149"/>
  <c r="R2504" i="149"/>
  <c r="S2504" i="149"/>
  <c r="T2504" i="149"/>
  <c r="U2504" i="149"/>
  <c r="V2504" i="149"/>
  <c r="X2504" i="149"/>
  <c r="W2504" i="149" s="1"/>
  <c r="Y2504" i="149"/>
  <c r="AA2504" i="149"/>
  <c r="AB2504" i="149"/>
  <c r="AC2504" i="149"/>
  <c r="AD2504" i="149"/>
  <c r="R2505" i="149"/>
  <c r="S2505" i="149"/>
  <c r="T2505" i="149"/>
  <c r="U2505" i="149"/>
  <c r="X2505" i="149"/>
  <c r="V2505" i="149" s="1"/>
  <c r="Y2505" i="149"/>
  <c r="AA2505" i="149"/>
  <c r="AB2505" i="149"/>
  <c r="AC2505" i="149"/>
  <c r="AD2505" i="149"/>
  <c r="R2506" i="149"/>
  <c r="S2506" i="149"/>
  <c r="T2506" i="149"/>
  <c r="U2506" i="149"/>
  <c r="X2506" i="149"/>
  <c r="Y2506" i="149"/>
  <c r="AA2506" i="149"/>
  <c r="AB2506" i="149"/>
  <c r="AC2506" i="149"/>
  <c r="AD2506" i="149"/>
  <c r="R2507" i="149"/>
  <c r="S2507" i="149"/>
  <c r="T2507" i="149"/>
  <c r="U2507" i="149"/>
  <c r="W2507" i="149"/>
  <c r="X2507" i="149"/>
  <c r="V2507" i="149" s="1"/>
  <c r="Y2507" i="149"/>
  <c r="AA2507" i="149"/>
  <c r="AB2507" i="149"/>
  <c r="AC2507" i="149"/>
  <c r="AD2507" i="149"/>
  <c r="R2508" i="149"/>
  <c r="S2508" i="149"/>
  <c r="T2508" i="149"/>
  <c r="U2508" i="149"/>
  <c r="X2508" i="149"/>
  <c r="W2508" i="149" s="1"/>
  <c r="Y2508" i="149"/>
  <c r="AA2508" i="149"/>
  <c r="AB2508" i="149"/>
  <c r="AC2508" i="149"/>
  <c r="AD2508" i="149"/>
  <c r="R2509" i="149"/>
  <c r="S2509" i="149"/>
  <c r="T2509" i="149"/>
  <c r="U2509" i="149"/>
  <c r="X2509" i="149"/>
  <c r="V2509" i="149" s="1"/>
  <c r="Y2509" i="149"/>
  <c r="AA2509" i="149"/>
  <c r="AB2509" i="149"/>
  <c r="AC2509" i="149"/>
  <c r="AD2509" i="149"/>
  <c r="R2510" i="149"/>
  <c r="S2510" i="149"/>
  <c r="T2510" i="149"/>
  <c r="U2510" i="149"/>
  <c r="X2510" i="149"/>
  <c r="V2510" i="149" s="1"/>
  <c r="Y2510" i="149"/>
  <c r="AA2510" i="149"/>
  <c r="AB2510" i="149"/>
  <c r="AC2510" i="149"/>
  <c r="AD2510" i="149"/>
  <c r="R2511" i="149"/>
  <c r="S2511" i="149"/>
  <c r="T2511" i="149"/>
  <c r="U2511" i="149"/>
  <c r="V2511" i="149"/>
  <c r="W2511" i="149"/>
  <c r="X2511" i="149"/>
  <c r="Y2511" i="149"/>
  <c r="AA2511" i="149"/>
  <c r="AB2511" i="149"/>
  <c r="AC2511" i="149"/>
  <c r="AD2511" i="149"/>
  <c r="R2512" i="149"/>
  <c r="S2512" i="149"/>
  <c r="T2512" i="149"/>
  <c r="U2512" i="149"/>
  <c r="V2512" i="149"/>
  <c r="X2512" i="149"/>
  <c r="W2512" i="149" s="1"/>
  <c r="Y2512" i="149"/>
  <c r="AA2512" i="149"/>
  <c r="AB2512" i="149"/>
  <c r="AC2512" i="149"/>
  <c r="AD2512" i="149"/>
  <c r="R2513" i="149"/>
  <c r="S2513" i="149"/>
  <c r="T2513" i="149"/>
  <c r="U2513" i="149"/>
  <c r="W2513" i="149"/>
  <c r="X2513" i="149"/>
  <c r="V2513" i="149" s="1"/>
  <c r="Y2513" i="149"/>
  <c r="AA2513" i="149"/>
  <c r="AB2513" i="149"/>
  <c r="AC2513" i="149"/>
  <c r="AD2513" i="149"/>
  <c r="R2514" i="149"/>
  <c r="S2514" i="149"/>
  <c r="T2514" i="149"/>
  <c r="U2514" i="149"/>
  <c r="X2514" i="149"/>
  <c r="W2514" i="149" s="1"/>
  <c r="Y2514" i="149"/>
  <c r="AA2514" i="149"/>
  <c r="AB2514" i="149"/>
  <c r="AC2514" i="149"/>
  <c r="AD2514" i="149"/>
  <c r="R2515" i="149"/>
  <c r="S2515" i="149"/>
  <c r="T2515" i="149"/>
  <c r="U2515" i="149"/>
  <c r="V2515" i="149"/>
  <c r="X2515" i="149"/>
  <c r="W2515" i="149" s="1"/>
  <c r="Y2515" i="149"/>
  <c r="AA2515" i="149"/>
  <c r="AB2515" i="149"/>
  <c r="AC2515" i="149"/>
  <c r="AD2515" i="149"/>
  <c r="R2516" i="149"/>
  <c r="S2516" i="149"/>
  <c r="T2516" i="149"/>
  <c r="U2516" i="149"/>
  <c r="X2516" i="149"/>
  <c r="W2516" i="149" s="1"/>
  <c r="Y2516" i="149"/>
  <c r="AA2516" i="149"/>
  <c r="AB2516" i="149"/>
  <c r="AC2516" i="149"/>
  <c r="AD2516" i="149"/>
  <c r="R2517" i="149"/>
  <c r="S2517" i="149"/>
  <c r="T2517" i="149"/>
  <c r="U2517" i="149"/>
  <c r="X2517" i="149"/>
  <c r="V2517" i="149" s="1"/>
  <c r="Y2517" i="149"/>
  <c r="AA2517" i="149"/>
  <c r="AB2517" i="149"/>
  <c r="AC2517" i="149"/>
  <c r="AD2517" i="149"/>
  <c r="R2518" i="149"/>
  <c r="S2518" i="149"/>
  <c r="T2518" i="149"/>
  <c r="U2518" i="149"/>
  <c r="X2518" i="149"/>
  <c r="V2518" i="149" s="1"/>
  <c r="Y2518" i="149"/>
  <c r="AA2518" i="149"/>
  <c r="AB2518" i="149"/>
  <c r="AC2518" i="149"/>
  <c r="AD2518" i="149"/>
  <c r="R2519" i="149"/>
  <c r="S2519" i="149"/>
  <c r="T2519" i="149"/>
  <c r="U2519" i="149"/>
  <c r="X2519" i="149"/>
  <c r="V2519" i="149" s="1"/>
  <c r="Y2519" i="149"/>
  <c r="AA2519" i="149"/>
  <c r="AB2519" i="149"/>
  <c r="AC2519" i="149"/>
  <c r="AD2519" i="149"/>
  <c r="R2520" i="149"/>
  <c r="S2520" i="149"/>
  <c r="T2520" i="149"/>
  <c r="U2520" i="149"/>
  <c r="X2520" i="149"/>
  <c r="Y2520" i="149"/>
  <c r="AA2520" i="149"/>
  <c r="AB2520" i="149"/>
  <c r="AC2520" i="149"/>
  <c r="AD2520" i="149"/>
  <c r="R2521" i="149"/>
  <c r="S2521" i="149"/>
  <c r="T2521" i="149"/>
  <c r="U2521" i="149"/>
  <c r="X2521" i="149"/>
  <c r="V2521" i="149" s="1"/>
  <c r="Y2521" i="149"/>
  <c r="AA2521" i="149"/>
  <c r="AB2521" i="149"/>
  <c r="AC2521" i="149"/>
  <c r="AD2521" i="149"/>
  <c r="R2522" i="149"/>
  <c r="S2522" i="149"/>
  <c r="T2522" i="149"/>
  <c r="U2522" i="149"/>
  <c r="V2522" i="149"/>
  <c r="X2522" i="149"/>
  <c r="W2522" i="149" s="1"/>
  <c r="Y2522" i="149"/>
  <c r="AA2522" i="149"/>
  <c r="AB2522" i="149"/>
  <c r="AC2522" i="149"/>
  <c r="AD2522" i="149"/>
  <c r="R2523" i="149"/>
  <c r="S2523" i="149"/>
  <c r="T2523" i="149"/>
  <c r="U2523" i="149"/>
  <c r="V2523" i="149"/>
  <c r="W2523" i="149"/>
  <c r="X2523" i="149"/>
  <c r="Y2523" i="149"/>
  <c r="AA2523" i="149"/>
  <c r="AB2523" i="149"/>
  <c r="AC2523" i="149"/>
  <c r="AD2523" i="149"/>
  <c r="R2524" i="149"/>
  <c r="S2524" i="149"/>
  <c r="T2524" i="149"/>
  <c r="U2524" i="149"/>
  <c r="X2524" i="149"/>
  <c r="W2524" i="149" s="1"/>
  <c r="Y2524" i="149"/>
  <c r="AA2524" i="149"/>
  <c r="AB2524" i="149"/>
  <c r="AC2524" i="149"/>
  <c r="AD2524" i="149"/>
  <c r="R2525" i="149"/>
  <c r="S2525" i="149"/>
  <c r="T2525" i="149"/>
  <c r="U2525" i="149"/>
  <c r="X2525" i="149"/>
  <c r="V2525" i="149" s="1"/>
  <c r="Y2525" i="149"/>
  <c r="AA2525" i="149"/>
  <c r="AB2525" i="149"/>
  <c r="AC2525" i="149"/>
  <c r="AD2525" i="149"/>
  <c r="R2526" i="149"/>
  <c r="S2526" i="149"/>
  <c r="T2526" i="149"/>
  <c r="U2526" i="149"/>
  <c r="X2526" i="149"/>
  <c r="V2526" i="149" s="1"/>
  <c r="Y2526" i="149"/>
  <c r="AA2526" i="149"/>
  <c r="AB2526" i="149"/>
  <c r="AC2526" i="149"/>
  <c r="AD2526" i="149"/>
  <c r="R2527" i="149"/>
  <c r="S2527" i="149"/>
  <c r="T2527" i="149"/>
  <c r="U2527" i="149"/>
  <c r="W2527" i="149"/>
  <c r="X2527" i="149"/>
  <c r="V2527" i="149" s="1"/>
  <c r="Y2527" i="149"/>
  <c r="AA2527" i="149"/>
  <c r="AB2527" i="149"/>
  <c r="AC2527" i="149"/>
  <c r="AD2527" i="149"/>
  <c r="R2528" i="149"/>
  <c r="S2528" i="149"/>
  <c r="T2528" i="149"/>
  <c r="U2528" i="149"/>
  <c r="X2528" i="149"/>
  <c r="W2528" i="149" s="1"/>
  <c r="Y2528" i="149"/>
  <c r="AA2528" i="149"/>
  <c r="AB2528" i="149"/>
  <c r="AC2528" i="149"/>
  <c r="AD2528" i="149"/>
  <c r="R2529" i="149"/>
  <c r="S2529" i="149"/>
  <c r="T2529" i="149"/>
  <c r="U2529" i="149"/>
  <c r="W2529" i="149"/>
  <c r="X2529" i="149"/>
  <c r="V2529" i="149" s="1"/>
  <c r="Y2529" i="149"/>
  <c r="AA2529" i="149"/>
  <c r="AB2529" i="149"/>
  <c r="AC2529" i="149"/>
  <c r="AD2529" i="149"/>
  <c r="R2530" i="149"/>
  <c r="S2530" i="149"/>
  <c r="T2530" i="149"/>
  <c r="U2530" i="149"/>
  <c r="X2530" i="149"/>
  <c r="W2530" i="149" s="1"/>
  <c r="Y2530" i="149"/>
  <c r="AA2530" i="149"/>
  <c r="AB2530" i="149"/>
  <c r="AC2530" i="149"/>
  <c r="AD2530" i="149"/>
  <c r="R2531" i="149"/>
  <c r="S2531" i="149"/>
  <c r="T2531" i="149"/>
  <c r="U2531" i="149"/>
  <c r="V2531" i="149"/>
  <c r="W2531" i="149"/>
  <c r="X2531" i="149"/>
  <c r="Y2531" i="149"/>
  <c r="AA2531" i="149"/>
  <c r="AB2531" i="149"/>
  <c r="AC2531" i="149"/>
  <c r="AD2531" i="149"/>
  <c r="R2532" i="149"/>
  <c r="S2532" i="149"/>
  <c r="T2532" i="149"/>
  <c r="U2532" i="149"/>
  <c r="X2532" i="149"/>
  <c r="W2532" i="149" s="1"/>
  <c r="Y2532" i="149"/>
  <c r="AA2532" i="149"/>
  <c r="AB2532" i="149"/>
  <c r="AC2532" i="149"/>
  <c r="AD2532" i="149"/>
  <c r="R2533" i="149"/>
  <c r="S2533" i="149"/>
  <c r="T2533" i="149"/>
  <c r="U2533" i="149"/>
  <c r="X2533" i="149"/>
  <c r="V2533" i="149" s="1"/>
  <c r="Y2533" i="149"/>
  <c r="AA2533" i="149"/>
  <c r="AB2533" i="149"/>
  <c r="AC2533" i="149"/>
  <c r="AD2533" i="149"/>
  <c r="R2534" i="149"/>
  <c r="S2534" i="149"/>
  <c r="T2534" i="149"/>
  <c r="U2534" i="149"/>
  <c r="X2534" i="149"/>
  <c r="V2534" i="149" s="1"/>
  <c r="Y2534" i="149"/>
  <c r="AA2534" i="149"/>
  <c r="AB2534" i="149"/>
  <c r="AC2534" i="149"/>
  <c r="AD2534" i="149"/>
  <c r="R2535" i="149"/>
  <c r="S2535" i="149"/>
  <c r="T2535" i="149"/>
  <c r="U2535" i="149"/>
  <c r="W2535" i="149"/>
  <c r="X2535" i="149"/>
  <c r="V2535" i="149" s="1"/>
  <c r="Y2535" i="149"/>
  <c r="AA2535" i="149"/>
  <c r="AB2535" i="149"/>
  <c r="AC2535" i="149"/>
  <c r="AD2535" i="149"/>
  <c r="R2536" i="149"/>
  <c r="S2536" i="149"/>
  <c r="T2536" i="149"/>
  <c r="U2536" i="149"/>
  <c r="X2536" i="149"/>
  <c r="W2536" i="149" s="1"/>
  <c r="Y2536" i="149"/>
  <c r="AA2536" i="149"/>
  <c r="AB2536" i="149"/>
  <c r="AC2536" i="149"/>
  <c r="AD2536" i="149"/>
  <c r="R2537" i="149"/>
  <c r="S2537" i="149"/>
  <c r="T2537" i="149"/>
  <c r="U2537" i="149"/>
  <c r="X2537" i="149"/>
  <c r="Y2537" i="149"/>
  <c r="AA2537" i="149"/>
  <c r="AB2537" i="149"/>
  <c r="AC2537" i="149"/>
  <c r="AD2537" i="149"/>
  <c r="R2538" i="149"/>
  <c r="S2538" i="149"/>
  <c r="T2538" i="149"/>
  <c r="U2538" i="149"/>
  <c r="X2538" i="149"/>
  <c r="W2538" i="149" s="1"/>
  <c r="Y2538" i="149"/>
  <c r="AA2538" i="149"/>
  <c r="AB2538" i="149"/>
  <c r="AC2538" i="149"/>
  <c r="AD2538" i="149"/>
  <c r="R2539" i="149"/>
  <c r="S2539" i="149"/>
  <c r="T2539" i="149"/>
  <c r="U2539" i="149"/>
  <c r="V2539" i="149"/>
  <c r="X2539" i="149"/>
  <c r="W2539" i="149" s="1"/>
  <c r="Y2539" i="149"/>
  <c r="AA2539" i="149"/>
  <c r="AB2539" i="149"/>
  <c r="AC2539" i="149"/>
  <c r="AD2539" i="149"/>
  <c r="R2540" i="149"/>
  <c r="S2540" i="149"/>
  <c r="T2540" i="149"/>
  <c r="U2540" i="149"/>
  <c r="X2540" i="149"/>
  <c r="W2540" i="149" s="1"/>
  <c r="Y2540" i="149"/>
  <c r="AA2540" i="149"/>
  <c r="AB2540" i="149"/>
  <c r="AC2540" i="149"/>
  <c r="AD2540" i="149"/>
  <c r="R2541" i="149"/>
  <c r="S2541" i="149"/>
  <c r="T2541" i="149"/>
  <c r="U2541" i="149"/>
  <c r="X2541" i="149"/>
  <c r="V2541" i="149" s="1"/>
  <c r="Y2541" i="149"/>
  <c r="AA2541" i="149"/>
  <c r="AB2541" i="149"/>
  <c r="AC2541" i="149"/>
  <c r="AD2541" i="149"/>
  <c r="R2542" i="149"/>
  <c r="S2542" i="149"/>
  <c r="T2542" i="149"/>
  <c r="U2542" i="149"/>
  <c r="X2542" i="149"/>
  <c r="V2542" i="149" s="1"/>
  <c r="Y2542" i="149"/>
  <c r="AA2542" i="149"/>
  <c r="AB2542" i="149"/>
  <c r="AC2542" i="149"/>
  <c r="AD2542" i="149"/>
  <c r="R2543" i="149"/>
  <c r="S2543" i="149"/>
  <c r="T2543" i="149"/>
  <c r="U2543" i="149"/>
  <c r="X2543" i="149"/>
  <c r="Y2543" i="149"/>
  <c r="AA2543" i="149"/>
  <c r="AB2543" i="149"/>
  <c r="AC2543" i="149"/>
  <c r="AD2543" i="149"/>
  <c r="R2544" i="149"/>
  <c r="S2544" i="149"/>
  <c r="T2544" i="149"/>
  <c r="U2544" i="149"/>
  <c r="X2544" i="149"/>
  <c r="W2544" i="149" s="1"/>
  <c r="Y2544" i="149"/>
  <c r="AA2544" i="149"/>
  <c r="AB2544" i="149"/>
  <c r="AC2544" i="149"/>
  <c r="AD2544" i="149"/>
  <c r="R2545" i="149"/>
  <c r="S2545" i="149"/>
  <c r="T2545" i="149"/>
  <c r="U2545" i="149"/>
  <c r="W2545" i="149"/>
  <c r="X2545" i="149"/>
  <c r="V2545" i="149" s="1"/>
  <c r="Y2545" i="149"/>
  <c r="AA2545" i="149"/>
  <c r="AB2545" i="149"/>
  <c r="AC2545" i="149"/>
  <c r="AD2545" i="149"/>
  <c r="R2546" i="149"/>
  <c r="S2546" i="149"/>
  <c r="T2546" i="149"/>
  <c r="U2546" i="149"/>
  <c r="V2546" i="149"/>
  <c r="X2546" i="149"/>
  <c r="W2546" i="149" s="1"/>
  <c r="Y2546" i="149"/>
  <c r="AA2546" i="149"/>
  <c r="AB2546" i="149"/>
  <c r="AC2546" i="149"/>
  <c r="AD2546" i="149"/>
  <c r="R2547" i="149"/>
  <c r="S2547" i="149"/>
  <c r="T2547" i="149"/>
  <c r="U2547" i="149"/>
  <c r="X2547" i="149"/>
  <c r="V2547" i="149" s="1"/>
  <c r="Y2547" i="149"/>
  <c r="AA2547" i="149"/>
  <c r="AB2547" i="149"/>
  <c r="AC2547" i="149"/>
  <c r="AD2547" i="149"/>
  <c r="R2548" i="149"/>
  <c r="S2548" i="149"/>
  <c r="T2548" i="149"/>
  <c r="U2548" i="149"/>
  <c r="X2548" i="149"/>
  <c r="W2548" i="149" s="1"/>
  <c r="Y2548" i="149"/>
  <c r="AA2548" i="149"/>
  <c r="AB2548" i="149"/>
  <c r="AC2548" i="149"/>
  <c r="AD2548" i="149"/>
  <c r="R2549" i="149"/>
  <c r="S2549" i="149"/>
  <c r="T2549" i="149"/>
  <c r="U2549" i="149"/>
  <c r="X2549" i="149"/>
  <c r="V2549" i="149" s="1"/>
  <c r="Y2549" i="149"/>
  <c r="AA2549" i="149"/>
  <c r="AB2549" i="149"/>
  <c r="AC2549" i="149"/>
  <c r="AD2549" i="149"/>
  <c r="R2550" i="149"/>
  <c r="S2550" i="149"/>
  <c r="T2550" i="149"/>
  <c r="U2550" i="149"/>
  <c r="X2550" i="149"/>
  <c r="V2550" i="149" s="1"/>
  <c r="Y2550" i="149"/>
  <c r="AA2550" i="149"/>
  <c r="AB2550" i="149"/>
  <c r="AC2550" i="149"/>
  <c r="AD2550" i="149"/>
  <c r="R2551" i="149"/>
  <c r="S2551" i="149"/>
  <c r="T2551" i="149"/>
  <c r="U2551" i="149"/>
  <c r="W2551" i="149"/>
  <c r="X2551" i="149"/>
  <c r="V2551" i="149" s="1"/>
  <c r="Y2551" i="149"/>
  <c r="AA2551" i="149"/>
  <c r="AB2551" i="149"/>
  <c r="AC2551" i="149"/>
  <c r="AD2551" i="149"/>
  <c r="R2552" i="149"/>
  <c r="S2552" i="149"/>
  <c r="T2552" i="149"/>
  <c r="U2552" i="149"/>
  <c r="V2552" i="149"/>
  <c r="X2552" i="149"/>
  <c r="W2552" i="149" s="1"/>
  <c r="Y2552" i="149"/>
  <c r="AA2552" i="149"/>
  <c r="AB2552" i="149"/>
  <c r="AC2552" i="149"/>
  <c r="AD2552" i="149"/>
  <c r="R2553" i="149"/>
  <c r="S2553" i="149"/>
  <c r="T2553" i="149"/>
  <c r="U2553" i="149"/>
  <c r="W2553" i="149"/>
  <c r="X2553" i="149"/>
  <c r="V2553" i="149" s="1"/>
  <c r="Y2553" i="149"/>
  <c r="AA2553" i="149"/>
  <c r="AB2553" i="149"/>
  <c r="AC2553" i="149"/>
  <c r="AD2553" i="149"/>
  <c r="R2554" i="149"/>
  <c r="S2554" i="149"/>
  <c r="T2554" i="149"/>
  <c r="U2554" i="149"/>
  <c r="X2554" i="149"/>
  <c r="W2554" i="149" s="1"/>
  <c r="Y2554" i="149"/>
  <c r="AA2554" i="149"/>
  <c r="AB2554" i="149"/>
  <c r="AC2554" i="149"/>
  <c r="AD2554" i="149"/>
  <c r="R2555" i="149"/>
  <c r="S2555" i="149"/>
  <c r="T2555" i="149"/>
  <c r="U2555" i="149"/>
  <c r="X2555" i="149"/>
  <c r="V2555" i="149" s="1"/>
  <c r="Y2555" i="149"/>
  <c r="AA2555" i="149"/>
  <c r="AB2555" i="149"/>
  <c r="AC2555" i="149"/>
  <c r="AD2555" i="149"/>
  <c r="R2556" i="149"/>
  <c r="S2556" i="149"/>
  <c r="T2556" i="149"/>
  <c r="U2556" i="149"/>
  <c r="X2556" i="149"/>
  <c r="W2556" i="149" s="1"/>
  <c r="Y2556" i="149"/>
  <c r="AA2556" i="149"/>
  <c r="AB2556" i="149"/>
  <c r="AC2556" i="149"/>
  <c r="AD2556" i="149"/>
  <c r="R2557" i="149"/>
  <c r="S2557" i="149"/>
  <c r="T2557" i="149"/>
  <c r="U2557" i="149"/>
  <c r="X2557" i="149"/>
  <c r="V2557" i="149" s="1"/>
  <c r="Y2557" i="149"/>
  <c r="AA2557" i="149"/>
  <c r="AB2557" i="149"/>
  <c r="AC2557" i="149"/>
  <c r="AD2557" i="149"/>
  <c r="R2558" i="149"/>
  <c r="S2558" i="149"/>
  <c r="T2558" i="149"/>
  <c r="U2558" i="149"/>
  <c r="X2558" i="149"/>
  <c r="V2558" i="149" s="1"/>
  <c r="Y2558" i="149"/>
  <c r="AA2558" i="149"/>
  <c r="AB2558" i="149"/>
  <c r="AC2558" i="149"/>
  <c r="AD2558" i="149"/>
  <c r="R2559" i="149"/>
  <c r="S2559" i="149"/>
  <c r="T2559" i="149"/>
  <c r="U2559" i="149"/>
  <c r="W2559" i="149"/>
  <c r="X2559" i="149"/>
  <c r="V2559" i="149" s="1"/>
  <c r="Y2559" i="149"/>
  <c r="AA2559" i="149"/>
  <c r="AB2559" i="149"/>
  <c r="AC2559" i="149"/>
  <c r="AD2559" i="149"/>
  <c r="R2560" i="149"/>
  <c r="S2560" i="149"/>
  <c r="T2560" i="149"/>
  <c r="U2560" i="149"/>
  <c r="X2560" i="149"/>
  <c r="W2560" i="149" s="1"/>
  <c r="Y2560" i="149"/>
  <c r="AA2560" i="149"/>
  <c r="AB2560" i="149"/>
  <c r="AC2560" i="149"/>
  <c r="AD2560" i="149"/>
  <c r="R2561" i="149"/>
  <c r="S2561" i="149"/>
  <c r="T2561" i="149"/>
  <c r="U2561" i="149"/>
  <c r="W2561" i="149"/>
  <c r="X2561" i="149"/>
  <c r="V2561" i="149" s="1"/>
  <c r="Y2561" i="149"/>
  <c r="AA2561" i="149"/>
  <c r="AB2561" i="149"/>
  <c r="AC2561" i="149"/>
  <c r="AD2561" i="149"/>
  <c r="R2562" i="149"/>
  <c r="S2562" i="149"/>
  <c r="T2562" i="149"/>
  <c r="U2562" i="149"/>
  <c r="X2562" i="149"/>
  <c r="W2562" i="149" s="1"/>
  <c r="Y2562" i="149"/>
  <c r="AA2562" i="149"/>
  <c r="AB2562" i="149"/>
  <c r="AC2562" i="149"/>
  <c r="AD2562" i="149"/>
  <c r="R2563" i="149"/>
  <c r="S2563" i="149"/>
  <c r="T2563" i="149"/>
  <c r="U2563" i="149"/>
  <c r="V2563" i="149"/>
  <c r="W2563" i="149"/>
  <c r="X2563" i="149"/>
  <c r="Y2563" i="149"/>
  <c r="AA2563" i="149"/>
  <c r="AB2563" i="149"/>
  <c r="AC2563" i="149"/>
  <c r="AD2563" i="149"/>
  <c r="R2564" i="149"/>
  <c r="S2564" i="149"/>
  <c r="T2564" i="149"/>
  <c r="U2564" i="149"/>
  <c r="X2564" i="149"/>
  <c r="W2564" i="149" s="1"/>
  <c r="Y2564" i="149"/>
  <c r="AA2564" i="149"/>
  <c r="AB2564" i="149"/>
  <c r="AC2564" i="149"/>
  <c r="AD2564" i="149"/>
  <c r="R2565" i="149"/>
  <c r="S2565" i="149"/>
  <c r="T2565" i="149"/>
  <c r="U2565" i="149"/>
  <c r="X2565" i="149"/>
  <c r="V2565" i="149" s="1"/>
  <c r="Y2565" i="149"/>
  <c r="AA2565" i="149"/>
  <c r="AB2565" i="149"/>
  <c r="AC2565" i="149"/>
  <c r="AD2565" i="149"/>
  <c r="R2566" i="149"/>
  <c r="S2566" i="149"/>
  <c r="T2566" i="149"/>
  <c r="U2566" i="149"/>
  <c r="X2566" i="149"/>
  <c r="V2566" i="149" s="1"/>
  <c r="Y2566" i="149"/>
  <c r="AA2566" i="149"/>
  <c r="AB2566" i="149"/>
  <c r="AC2566" i="149"/>
  <c r="AD2566" i="149"/>
  <c r="R2567" i="149"/>
  <c r="S2567" i="149"/>
  <c r="T2567" i="149"/>
  <c r="U2567" i="149"/>
  <c r="W2567" i="149"/>
  <c r="X2567" i="149"/>
  <c r="V2567" i="149" s="1"/>
  <c r="Y2567" i="149"/>
  <c r="AA2567" i="149"/>
  <c r="AB2567" i="149"/>
  <c r="AC2567" i="149"/>
  <c r="AD2567" i="149"/>
  <c r="R2568" i="149"/>
  <c r="S2568" i="149"/>
  <c r="T2568" i="149"/>
  <c r="U2568" i="149"/>
  <c r="X2568" i="149"/>
  <c r="W2568" i="149" s="1"/>
  <c r="Y2568" i="149"/>
  <c r="AA2568" i="149"/>
  <c r="AB2568" i="149"/>
  <c r="AC2568" i="149"/>
  <c r="AD2568" i="149"/>
  <c r="R2569" i="149"/>
  <c r="S2569" i="149"/>
  <c r="T2569" i="149"/>
  <c r="U2569" i="149"/>
  <c r="X2569" i="149"/>
  <c r="Y2569" i="149"/>
  <c r="AA2569" i="149"/>
  <c r="AB2569" i="149"/>
  <c r="AC2569" i="149"/>
  <c r="AD2569" i="149"/>
  <c r="R2570" i="149"/>
  <c r="S2570" i="149"/>
  <c r="T2570" i="149"/>
  <c r="U2570" i="149"/>
  <c r="X2570" i="149"/>
  <c r="W2570" i="149" s="1"/>
  <c r="Y2570" i="149"/>
  <c r="AA2570" i="149"/>
  <c r="AB2570" i="149"/>
  <c r="AC2570" i="149"/>
  <c r="AD2570" i="149"/>
  <c r="R2571" i="149"/>
  <c r="S2571" i="149"/>
  <c r="T2571" i="149"/>
  <c r="U2571" i="149"/>
  <c r="V2571" i="149"/>
  <c r="X2571" i="149"/>
  <c r="W2571" i="149" s="1"/>
  <c r="Y2571" i="149"/>
  <c r="AA2571" i="149"/>
  <c r="AB2571" i="149"/>
  <c r="AC2571" i="149"/>
  <c r="AD2571" i="149"/>
  <c r="R2572" i="149"/>
  <c r="S2572" i="149"/>
  <c r="T2572" i="149"/>
  <c r="U2572" i="149"/>
  <c r="X2572" i="149"/>
  <c r="W2572" i="149" s="1"/>
  <c r="Y2572" i="149"/>
  <c r="AA2572" i="149"/>
  <c r="AB2572" i="149"/>
  <c r="AC2572" i="149"/>
  <c r="AD2572" i="149"/>
  <c r="R2573" i="149"/>
  <c r="S2573" i="149"/>
  <c r="T2573" i="149"/>
  <c r="U2573" i="149"/>
  <c r="X2573" i="149"/>
  <c r="V2573" i="149" s="1"/>
  <c r="Y2573" i="149"/>
  <c r="AA2573" i="149"/>
  <c r="AB2573" i="149"/>
  <c r="AC2573" i="149"/>
  <c r="AD2573" i="149"/>
  <c r="R2574" i="149"/>
  <c r="S2574" i="149"/>
  <c r="T2574" i="149"/>
  <c r="U2574" i="149"/>
  <c r="X2574" i="149"/>
  <c r="V2574" i="149" s="1"/>
  <c r="Y2574" i="149"/>
  <c r="AA2574" i="149"/>
  <c r="AB2574" i="149"/>
  <c r="AC2574" i="149"/>
  <c r="AD2574" i="149"/>
  <c r="R2575" i="149"/>
  <c r="S2575" i="149"/>
  <c r="T2575" i="149"/>
  <c r="U2575" i="149"/>
  <c r="X2575" i="149"/>
  <c r="Y2575" i="149"/>
  <c r="AA2575" i="149"/>
  <c r="AB2575" i="149"/>
  <c r="AC2575" i="149"/>
  <c r="AD2575" i="149"/>
  <c r="R2576" i="149"/>
  <c r="S2576" i="149"/>
  <c r="T2576" i="149"/>
  <c r="U2576" i="149"/>
  <c r="X2576" i="149"/>
  <c r="W2576" i="149" s="1"/>
  <c r="Y2576" i="149"/>
  <c r="AA2576" i="149"/>
  <c r="AB2576" i="149"/>
  <c r="AC2576" i="149"/>
  <c r="AD2576" i="149"/>
  <c r="R2577" i="149"/>
  <c r="S2577" i="149"/>
  <c r="T2577" i="149"/>
  <c r="U2577" i="149"/>
  <c r="W2577" i="149"/>
  <c r="X2577" i="149"/>
  <c r="V2577" i="149" s="1"/>
  <c r="Y2577" i="149"/>
  <c r="AA2577" i="149"/>
  <c r="AB2577" i="149"/>
  <c r="AC2577" i="149"/>
  <c r="AD2577" i="149"/>
  <c r="R2578" i="149"/>
  <c r="S2578" i="149"/>
  <c r="T2578" i="149"/>
  <c r="U2578" i="149"/>
  <c r="V2578" i="149"/>
  <c r="X2578" i="149"/>
  <c r="W2578" i="149" s="1"/>
  <c r="Y2578" i="149"/>
  <c r="AA2578" i="149"/>
  <c r="AB2578" i="149"/>
  <c r="AC2578" i="149"/>
  <c r="AD2578" i="149"/>
  <c r="R2579" i="149"/>
  <c r="S2579" i="149"/>
  <c r="T2579" i="149"/>
  <c r="U2579" i="149"/>
  <c r="X2579" i="149"/>
  <c r="V2579" i="149" s="1"/>
  <c r="Y2579" i="149"/>
  <c r="AA2579" i="149"/>
  <c r="AB2579" i="149"/>
  <c r="AC2579" i="149"/>
  <c r="AD2579" i="149"/>
  <c r="R2580" i="149"/>
  <c r="S2580" i="149"/>
  <c r="T2580" i="149"/>
  <c r="U2580" i="149"/>
  <c r="X2580" i="149"/>
  <c r="W2580" i="149" s="1"/>
  <c r="Y2580" i="149"/>
  <c r="AA2580" i="149"/>
  <c r="AB2580" i="149"/>
  <c r="AC2580" i="149"/>
  <c r="AD2580" i="149"/>
  <c r="R2581" i="149"/>
  <c r="S2581" i="149"/>
  <c r="T2581" i="149"/>
  <c r="U2581" i="149"/>
  <c r="X2581" i="149"/>
  <c r="V2581" i="149" s="1"/>
  <c r="Y2581" i="149"/>
  <c r="AA2581" i="149"/>
  <c r="AB2581" i="149"/>
  <c r="AC2581" i="149"/>
  <c r="AD2581" i="149"/>
  <c r="R2582" i="149"/>
  <c r="S2582" i="149"/>
  <c r="T2582" i="149"/>
  <c r="U2582" i="149"/>
  <c r="X2582" i="149"/>
  <c r="V2582" i="149" s="1"/>
  <c r="Y2582" i="149"/>
  <c r="AA2582" i="149"/>
  <c r="AB2582" i="149"/>
  <c r="AC2582" i="149"/>
  <c r="AD2582" i="149"/>
  <c r="R2583" i="149"/>
  <c r="S2583" i="149"/>
  <c r="T2583" i="149"/>
  <c r="U2583" i="149"/>
  <c r="W2583" i="149"/>
  <c r="X2583" i="149"/>
  <c r="V2583" i="149" s="1"/>
  <c r="Y2583" i="149"/>
  <c r="AA2583" i="149"/>
  <c r="AB2583" i="149"/>
  <c r="AC2583" i="149"/>
  <c r="AD2583" i="149"/>
  <c r="R2584" i="149"/>
  <c r="S2584" i="149"/>
  <c r="T2584" i="149"/>
  <c r="U2584" i="149"/>
  <c r="V2584" i="149"/>
  <c r="X2584" i="149"/>
  <c r="W2584" i="149" s="1"/>
  <c r="Y2584" i="149"/>
  <c r="AA2584" i="149"/>
  <c r="AB2584" i="149"/>
  <c r="AC2584" i="149"/>
  <c r="AD2584" i="149"/>
  <c r="R2585" i="149"/>
  <c r="S2585" i="149"/>
  <c r="T2585" i="149"/>
  <c r="U2585" i="149"/>
  <c r="W2585" i="149"/>
  <c r="X2585" i="149"/>
  <c r="V2585" i="149" s="1"/>
  <c r="Y2585" i="149"/>
  <c r="AA2585" i="149"/>
  <c r="AB2585" i="149"/>
  <c r="AC2585" i="149"/>
  <c r="AD2585" i="149"/>
  <c r="R2586" i="149"/>
  <c r="S2586" i="149"/>
  <c r="T2586" i="149"/>
  <c r="U2586" i="149"/>
  <c r="X2586" i="149"/>
  <c r="W2586" i="149" s="1"/>
  <c r="Y2586" i="149"/>
  <c r="AA2586" i="149"/>
  <c r="AB2586" i="149"/>
  <c r="AC2586" i="149"/>
  <c r="AD2586" i="149"/>
  <c r="R2587" i="149"/>
  <c r="S2587" i="149"/>
  <c r="T2587" i="149"/>
  <c r="U2587" i="149"/>
  <c r="X2587" i="149"/>
  <c r="V2587" i="149" s="1"/>
  <c r="Y2587" i="149"/>
  <c r="AA2587" i="149"/>
  <c r="AB2587" i="149"/>
  <c r="AC2587" i="149"/>
  <c r="AD2587" i="149"/>
  <c r="R2588" i="149"/>
  <c r="S2588" i="149"/>
  <c r="T2588" i="149"/>
  <c r="U2588" i="149"/>
  <c r="X2588" i="149"/>
  <c r="W2588" i="149" s="1"/>
  <c r="Y2588" i="149"/>
  <c r="AA2588" i="149"/>
  <c r="AB2588" i="149"/>
  <c r="AC2588" i="149"/>
  <c r="AD2588" i="149"/>
  <c r="R2589" i="149"/>
  <c r="S2589" i="149"/>
  <c r="T2589" i="149"/>
  <c r="U2589" i="149"/>
  <c r="X2589" i="149"/>
  <c r="V2589" i="149" s="1"/>
  <c r="Y2589" i="149"/>
  <c r="AA2589" i="149"/>
  <c r="AB2589" i="149"/>
  <c r="AC2589" i="149"/>
  <c r="AD2589" i="149"/>
  <c r="R2590" i="149"/>
  <c r="S2590" i="149"/>
  <c r="T2590" i="149"/>
  <c r="U2590" i="149"/>
  <c r="X2590" i="149"/>
  <c r="V2590" i="149" s="1"/>
  <c r="Y2590" i="149"/>
  <c r="AA2590" i="149"/>
  <c r="AB2590" i="149"/>
  <c r="AC2590" i="149"/>
  <c r="AD2590" i="149"/>
  <c r="R2591" i="149"/>
  <c r="S2591" i="149"/>
  <c r="T2591" i="149"/>
  <c r="U2591" i="149"/>
  <c r="W2591" i="149"/>
  <c r="X2591" i="149"/>
  <c r="V2591" i="149" s="1"/>
  <c r="Y2591" i="149"/>
  <c r="AA2591" i="149"/>
  <c r="AB2591" i="149"/>
  <c r="AC2591" i="149"/>
  <c r="AD2591" i="149"/>
  <c r="R2592" i="149"/>
  <c r="S2592" i="149"/>
  <c r="T2592" i="149"/>
  <c r="U2592" i="149"/>
  <c r="X2592" i="149"/>
  <c r="W2592" i="149" s="1"/>
  <c r="Y2592" i="149"/>
  <c r="AA2592" i="149"/>
  <c r="AB2592" i="149"/>
  <c r="AC2592" i="149"/>
  <c r="AD2592" i="149"/>
  <c r="R2593" i="149"/>
  <c r="S2593" i="149"/>
  <c r="T2593" i="149"/>
  <c r="U2593" i="149"/>
  <c r="W2593" i="149"/>
  <c r="X2593" i="149"/>
  <c r="V2593" i="149" s="1"/>
  <c r="Y2593" i="149"/>
  <c r="AA2593" i="149"/>
  <c r="AB2593" i="149"/>
  <c r="AC2593" i="149"/>
  <c r="AD2593" i="149"/>
  <c r="R2594" i="149"/>
  <c r="S2594" i="149"/>
  <c r="T2594" i="149"/>
  <c r="U2594" i="149"/>
  <c r="X2594" i="149"/>
  <c r="W2594" i="149" s="1"/>
  <c r="Y2594" i="149"/>
  <c r="AA2594" i="149"/>
  <c r="AB2594" i="149"/>
  <c r="AC2594" i="149"/>
  <c r="AD2594" i="149"/>
  <c r="R2595" i="149"/>
  <c r="S2595" i="149"/>
  <c r="T2595" i="149"/>
  <c r="U2595" i="149"/>
  <c r="V2595" i="149"/>
  <c r="W2595" i="149"/>
  <c r="X2595" i="149"/>
  <c r="Y2595" i="149"/>
  <c r="AA2595" i="149"/>
  <c r="AB2595" i="149"/>
  <c r="AC2595" i="149"/>
  <c r="AD2595" i="149"/>
  <c r="R2596" i="149"/>
  <c r="S2596" i="149"/>
  <c r="T2596" i="149"/>
  <c r="U2596" i="149"/>
  <c r="X2596" i="149"/>
  <c r="W2596" i="149" s="1"/>
  <c r="Y2596" i="149"/>
  <c r="AA2596" i="149"/>
  <c r="AB2596" i="149"/>
  <c r="AC2596" i="149"/>
  <c r="AD2596" i="149"/>
  <c r="R2597" i="149"/>
  <c r="S2597" i="149"/>
  <c r="T2597" i="149"/>
  <c r="U2597" i="149"/>
  <c r="X2597" i="149"/>
  <c r="V2597" i="149" s="1"/>
  <c r="Y2597" i="149"/>
  <c r="AA2597" i="149"/>
  <c r="AB2597" i="149"/>
  <c r="AC2597" i="149"/>
  <c r="AD2597" i="149"/>
  <c r="R2598" i="149"/>
  <c r="S2598" i="149"/>
  <c r="T2598" i="149"/>
  <c r="U2598" i="149"/>
  <c r="X2598" i="149"/>
  <c r="V2598" i="149" s="1"/>
  <c r="Y2598" i="149"/>
  <c r="AA2598" i="149"/>
  <c r="AB2598" i="149"/>
  <c r="AC2598" i="149"/>
  <c r="AD2598" i="149"/>
  <c r="R2599" i="149"/>
  <c r="S2599" i="149"/>
  <c r="T2599" i="149"/>
  <c r="U2599" i="149"/>
  <c r="W2599" i="149"/>
  <c r="X2599" i="149"/>
  <c r="V2599" i="149" s="1"/>
  <c r="Y2599" i="149"/>
  <c r="AA2599" i="149"/>
  <c r="AB2599" i="149"/>
  <c r="AC2599" i="149"/>
  <c r="AD2599" i="149"/>
  <c r="R2600" i="149"/>
  <c r="S2600" i="149"/>
  <c r="T2600" i="149"/>
  <c r="U2600" i="149"/>
  <c r="X2600" i="149"/>
  <c r="W2600" i="149" s="1"/>
  <c r="Y2600" i="149"/>
  <c r="AA2600" i="149"/>
  <c r="AB2600" i="149"/>
  <c r="AC2600" i="149"/>
  <c r="AD2600" i="149"/>
  <c r="R2601" i="149"/>
  <c r="S2601" i="149"/>
  <c r="T2601" i="149"/>
  <c r="U2601" i="149"/>
  <c r="X2601" i="149"/>
  <c r="Y2601" i="149"/>
  <c r="AA2601" i="149"/>
  <c r="AB2601" i="149"/>
  <c r="AC2601" i="149"/>
  <c r="AD2601" i="149"/>
  <c r="R2602" i="149"/>
  <c r="S2602" i="149"/>
  <c r="T2602" i="149"/>
  <c r="U2602" i="149"/>
  <c r="X2602" i="149"/>
  <c r="W2602" i="149" s="1"/>
  <c r="Y2602" i="149"/>
  <c r="AA2602" i="149"/>
  <c r="AB2602" i="149"/>
  <c r="AC2602" i="149"/>
  <c r="AD2602" i="149"/>
  <c r="R2603" i="149"/>
  <c r="S2603" i="149"/>
  <c r="T2603" i="149"/>
  <c r="U2603" i="149"/>
  <c r="V2603" i="149"/>
  <c r="X2603" i="149"/>
  <c r="W2603" i="149" s="1"/>
  <c r="Y2603" i="149"/>
  <c r="AA2603" i="149"/>
  <c r="AB2603" i="149"/>
  <c r="AC2603" i="149"/>
  <c r="AD2603" i="149"/>
  <c r="R2604" i="149"/>
  <c r="S2604" i="149"/>
  <c r="T2604" i="149"/>
  <c r="U2604" i="149"/>
  <c r="X2604" i="149"/>
  <c r="W2604" i="149" s="1"/>
  <c r="Y2604" i="149"/>
  <c r="AA2604" i="149"/>
  <c r="AB2604" i="149"/>
  <c r="AC2604" i="149"/>
  <c r="AD2604" i="149"/>
  <c r="R2605" i="149"/>
  <c r="S2605" i="149"/>
  <c r="T2605" i="149"/>
  <c r="U2605" i="149"/>
  <c r="X2605" i="149"/>
  <c r="V2605" i="149" s="1"/>
  <c r="Y2605" i="149"/>
  <c r="AA2605" i="149"/>
  <c r="AB2605" i="149"/>
  <c r="AC2605" i="149"/>
  <c r="AD2605" i="149"/>
  <c r="R2606" i="149"/>
  <c r="S2606" i="149"/>
  <c r="T2606" i="149"/>
  <c r="U2606" i="149"/>
  <c r="X2606" i="149"/>
  <c r="V2606" i="149" s="1"/>
  <c r="Y2606" i="149"/>
  <c r="AA2606" i="149"/>
  <c r="AB2606" i="149"/>
  <c r="AC2606" i="149"/>
  <c r="AD2606" i="149"/>
  <c r="R2607" i="149"/>
  <c r="S2607" i="149"/>
  <c r="T2607" i="149"/>
  <c r="U2607" i="149"/>
  <c r="X2607" i="149"/>
  <c r="Y2607" i="149"/>
  <c r="AA2607" i="149"/>
  <c r="AB2607" i="149"/>
  <c r="AC2607" i="149"/>
  <c r="AD2607" i="149"/>
  <c r="R2608" i="149"/>
  <c r="S2608" i="149"/>
  <c r="T2608" i="149"/>
  <c r="U2608" i="149"/>
  <c r="X2608" i="149"/>
  <c r="W2608" i="149" s="1"/>
  <c r="Y2608" i="149"/>
  <c r="AA2608" i="149"/>
  <c r="AB2608" i="149"/>
  <c r="AC2608" i="149"/>
  <c r="AD2608" i="149"/>
  <c r="R2609" i="149"/>
  <c r="S2609" i="149"/>
  <c r="T2609" i="149"/>
  <c r="U2609" i="149"/>
  <c r="W2609" i="149"/>
  <c r="X2609" i="149"/>
  <c r="V2609" i="149" s="1"/>
  <c r="Y2609" i="149"/>
  <c r="AA2609" i="149"/>
  <c r="AB2609" i="149"/>
  <c r="AC2609" i="149"/>
  <c r="AD2609" i="149"/>
  <c r="R2610" i="149"/>
  <c r="S2610" i="149"/>
  <c r="T2610" i="149"/>
  <c r="U2610" i="149"/>
  <c r="V2610" i="149"/>
  <c r="X2610" i="149"/>
  <c r="W2610" i="149" s="1"/>
  <c r="Y2610" i="149"/>
  <c r="AA2610" i="149"/>
  <c r="AB2610" i="149"/>
  <c r="AC2610" i="149"/>
  <c r="AD2610" i="149"/>
  <c r="R2611" i="149"/>
  <c r="S2611" i="149"/>
  <c r="T2611" i="149"/>
  <c r="U2611" i="149"/>
  <c r="X2611" i="149"/>
  <c r="V2611" i="149" s="1"/>
  <c r="Y2611" i="149"/>
  <c r="AA2611" i="149"/>
  <c r="AB2611" i="149"/>
  <c r="AC2611" i="149"/>
  <c r="AD2611" i="149"/>
  <c r="R2612" i="149"/>
  <c r="S2612" i="149"/>
  <c r="T2612" i="149"/>
  <c r="U2612" i="149"/>
  <c r="X2612" i="149"/>
  <c r="W2612" i="149" s="1"/>
  <c r="Y2612" i="149"/>
  <c r="AA2612" i="149"/>
  <c r="AB2612" i="149"/>
  <c r="AC2612" i="149"/>
  <c r="AD2612" i="149"/>
  <c r="R2613" i="149"/>
  <c r="S2613" i="149"/>
  <c r="T2613" i="149"/>
  <c r="U2613" i="149"/>
  <c r="X2613" i="149"/>
  <c r="V2613" i="149" s="1"/>
  <c r="Y2613" i="149"/>
  <c r="AA2613" i="149"/>
  <c r="AB2613" i="149"/>
  <c r="AC2613" i="149"/>
  <c r="AD2613" i="149"/>
  <c r="R2614" i="149"/>
  <c r="S2614" i="149"/>
  <c r="T2614" i="149"/>
  <c r="U2614" i="149"/>
  <c r="X2614" i="149"/>
  <c r="V2614" i="149" s="1"/>
  <c r="Y2614" i="149"/>
  <c r="AA2614" i="149"/>
  <c r="AB2614" i="149"/>
  <c r="AC2614" i="149"/>
  <c r="AD2614" i="149"/>
  <c r="R2615" i="149"/>
  <c r="S2615" i="149"/>
  <c r="T2615" i="149"/>
  <c r="U2615" i="149"/>
  <c r="W2615" i="149"/>
  <c r="X2615" i="149"/>
  <c r="V2615" i="149" s="1"/>
  <c r="Y2615" i="149"/>
  <c r="AA2615" i="149"/>
  <c r="AB2615" i="149"/>
  <c r="AC2615" i="149"/>
  <c r="AD2615" i="149"/>
  <c r="R2616" i="149"/>
  <c r="S2616" i="149"/>
  <c r="T2616" i="149"/>
  <c r="U2616" i="149"/>
  <c r="V2616" i="149"/>
  <c r="X2616" i="149"/>
  <c r="W2616" i="149" s="1"/>
  <c r="Y2616" i="149"/>
  <c r="AA2616" i="149"/>
  <c r="AB2616" i="149"/>
  <c r="AC2616" i="149"/>
  <c r="AD2616" i="149"/>
  <c r="R2617" i="149"/>
  <c r="S2617" i="149"/>
  <c r="T2617" i="149"/>
  <c r="U2617" i="149"/>
  <c r="W2617" i="149"/>
  <c r="X2617" i="149"/>
  <c r="V2617" i="149" s="1"/>
  <c r="Y2617" i="149"/>
  <c r="AA2617" i="149"/>
  <c r="AB2617" i="149"/>
  <c r="AC2617" i="149"/>
  <c r="AD2617" i="149"/>
  <c r="R2618" i="149"/>
  <c r="S2618" i="149"/>
  <c r="T2618" i="149"/>
  <c r="U2618" i="149"/>
  <c r="X2618" i="149"/>
  <c r="W2618" i="149" s="1"/>
  <c r="Y2618" i="149"/>
  <c r="AA2618" i="149"/>
  <c r="AB2618" i="149"/>
  <c r="AC2618" i="149"/>
  <c r="AD2618" i="149"/>
  <c r="R2619" i="149"/>
  <c r="S2619" i="149"/>
  <c r="T2619" i="149"/>
  <c r="U2619" i="149"/>
  <c r="X2619" i="149"/>
  <c r="V2619" i="149" s="1"/>
  <c r="Y2619" i="149"/>
  <c r="AA2619" i="149"/>
  <c r="AB2619" i="149"/>
  <c r="AC2619" i="149"/>
  <c r="AD2619" i="149"/>
  <c r="R2620" i="149"/>
  <c r="S2620" i="149"/>
  <c r="T2620" i="149"/>
  <c r="U2620" i="149"/>
  <c r="X2620" i="149"/>
  <c r="W2620" i="149" s="1"/>
  <c r="Y2620" i="149"/>
  <c r="AA2620" i="149"/>
  <c r="AB2620" i="149"/>
  <c r="AC2620" i="149"/>
  <c r="AD2620" i="149"/>
  <c r="R2621" i="149"/>
  <c r="S2621" i="149"/>
  <c r="T2621" i="149"/>
  <c r="U2621" i="149"/>
  <c r="X2621" i="149"/>
  <c r="V2621" i="149" s="1"/>
  <c r="Y2621" i="149"/>
  <c r="AA2621" i="149"/>
  <c r="AB2621" i="149"/>
  <c r="AC2621" i="149"/>
  <c r="AD2621" i="149"/>
  <c r="R2622" i="149"/>
  <c r="S2622" i="149"/>
  <c r="T2622" i="149"/>
  <c r="U2622" i="149"/>
  <c r="X2622" i="149"/>
  <c r="V2622" i="149" s="1"/>
  <c r="Y2622" i="149"/>
  <c r="AA2622" i="149"/>
  <c r="AB2622" i="149"/>
  <c r="AC2622" i="149"/>
  <c r="AD2622" i="149"/>
  <c r="R2623" i="149"/>
  <c r="S2623" i="149"/>
  <c r="T2623" i="149"/>
  <c r="U2623" i="149"/>
  <c r="W2623" i="149"/>
  <c r="X2623" i="149"/>
  <c r="V2623" i="149" s="1"/>
  <c r="Y2623" i="149"/>
  <c r="AA2623" i="149"/>
  <c r="AB2623" i="149"/>
  <c r="AC2623" i="149"/>
  <c r="AD2623" i="149"/>
  <c r="R2624" i="149"/>
  <c r="S2624" i="149"/>
  <c r="T2624" i="149"/>
  <c r="U2624" i="149"/>
  <c r="X2624" i="149"/>
  <c r="W2624" i="149" s="1"/>
  <c r="Y2624" i="149"/>
  <c r="AA2624" i="149"/>
  <c r="AB2624" i="149"/>
  <c r="AC2624" i="149"/>
  <c r="AD2624" i="149"/>
  <c r="R2625" i="149"/>
  <c r="S2625" i="149"/>
  <c r="T2625" i="149"/>
  <c r="U2625" i="149"/>
  <c r="W2625" i="149"/>
  <c r="X2625" i="149"/>
  <c r="V2625" i="149" s="1"/>
  <c r="Y2625" i="149"/>
  <c r="AA2625" i="149"/>
  <c r="AB2625" i="149"/>
  <c r="AC2625" i="149"/>
  <c r="AD2625" i="149"/>
  <c r="R2626" i="149"/>
  <c r="S2626" i="149"/>
  <c r="T2626" i="149"/>
  <c r="U2626" i="149"/>
  <c r="X2626" i="149"/>
  <c r="W2626" i="149" s="1"/>
  <c r="Y2626" i="149"/>
  <c r="AA2626" i="149"/>
  <c r="AB2626" i="149"/>
  <c r="AC2626" i="149"/>
  <c r="AD2626" i="149"/>
  <c r="R2627" i="149"/>
  <c r="S2627" i="149"/>
  <c r="T2627" i="149"/>
  <c r="U2627" i="149"/>
  <c r="V2627" i="149"/>
  <c r="W2627" i="149"/>
  <c r="X2627" i="149"/>
  <c r="Y2627" i="149"/>
  <c r="AA2627" i="149"/>
  <c r="AB2627" i="149"/>
  <c r="AC2627" i="149"/>
  <c r="AD2627" i="149"/>
  <c r="R2628" i="149"/>
  <c r="S2628" i="149"/>
  <c r="T2628" i="149"/>
  <c r="U2628" i="149"/>
  <c r="X2628" i="149"/>
  <c r="W2628" i="149" s="1"/>
  <c r="Y2628" i="149"/>
  <c r="AA2628" i="149"/>
  <c r="AB2628" i="149"/>
  <c r="AC2628" i="149"/>
  <c r="AD2628" i="149"/>
  <c r="R2629" i="149"/>
  <c r="S2629" i="149"/>
  <c r="T2629" i="149"/>
  <c r="U2629" i="149"/>
  <c r="X2629" i="149"/>
  <c r="V2629" i="149" s="1"/>
  <c r="Y2629" i="149"/>
  <c r="AA2629" i="149"/>
  <c r="AB2629" i="149"/>
  <c r="AC2629" i="149"/>
  <c r="AD2629" i="149"/>
  <c r="R2630" i="149"/>
  <c r="S2630" i="149"/>
  <c r="T2630" i="149"/>
  <c r="U2630" i="149"/>
  <c r="X2630" i="149"/>
  <c r="V2630" i="149" s="1"/>
  <c r="Y2630" i="149"/>
  <c r="AA2630" i="149"/>
  <c r="AB2630" i="149"/>
  <c r="AC2630" i="149"/>
  <c r="AD2630" i="149"/>
  <c r="R2631" i="149"/>
  <c r="S2631" i="149"/>
  <c r="T2631" i="149"/>
  <c r="U2631" i="149"/>
  <c r="W2631" i="149"/>
  <c r="X2631" i="149"/>
  <c r="V2631" i="149" s="1"/>
  <c r="Y2631" i="149"/>
  <c r="AA2631" i="149"/>
  <c r="AB2631" i="149"/>
  <c r="AC2631" i="149"/>
  <c r="AD2631" i="149"/>
  <c r="R2632" i="149"/>
  <c r="S2632" i="149"/>
  <c r="T2632" i="149"/>
  <c r="U2632" i="149"/>
  <c r="X2632" i="149"/>
  <c r="W2632" i="149" s="1"/>
  <c r="Y2632" i="149"/>
  <c r="AA2632" i="149"/>
  <c r="AB2632" i="149"/>
  <c r="AC2632" i="149"/>
  <c r="AD2632" i="149"/>
  <c r="R2633" i="149"/>
  <c r="S2633" i="149"/>
  <c r="T2633" i="149"/>
  <c r="U2633" i="149"/>
  <c r="X2633" i="149"/>
  <c r="Y2633" i="149"/>
  <c r="AA2633" i="149"/>
  <c r="AB2633" i="149"/>
  <c r="AC2633" i="149"/>
  <c r="AD2633" i="149"/>
  <c r="R2634" i="149"/>
  <c r="S2634" i="149"/>
  <c r="T2634" i="149"/>
  <c r="U2634" i="149"/>
  <c r="X2634" i="149"/>
  <c r="W2634" i="149" s="1"/>
  <c r="Y2634" i="149"/>
  <c r="AA2634" i="149"/>
  <c r="AB2634" i="149"/>
  <c r="AC2634" i="149"/>
  <c r="AD2634" i="149"/>
  <c r="R2635" i="149"/>
  <c r="S2635" i="149"/>
  <c r="T2635" i="149"/>
  <c r="U2635" i="149"/>
  <c r="V2635" i="149"/>
  <c r="X2635" i="149"/>
  <c r="W2635" i="149" s="1"/>
  <c r="Y2635" i="149"/>
  <c r="AA2635" i="149"/>
  <c r="AB2635" i="149"/>
  <c r="AC2635" i="149"/>
  <c r="AD2635" i="149"/>
  <c r="R2636" i="149"/>
  <c r="S2636" i="149"/>
  <c r="T2636" i="149"/>
  <c r="U2636" i="149"/>
  <c r="X2636" i="149"/>
  <c r="W2636" i="149" s="1"/>
  <c r="Y2636" i="149"/>
  <c r="AA2636" i="149"/>
  <c r="AB2636" i="149"/>
  <c r="AC2636" i="149"/>
  <c r="AD2636" i="149"/>
  <c r="R2637" i="149"/>
  <c r="S2637" i="149"/>
  <c r="T2637" i="149"/>
  <c r="U2637" i="149"/>
  <c r="X2637" i="149"/>
  <c r="V2637" i="149" s="1"/>
  <c r="Y2637" i="149"/>
  <c r="AA2637" i="149"/>
  <c r="AB2637" i="149"/>
  <c r="AC2637" i="149"/>
  <c r="AD2637" i="149"/>
  <c r="R2638" i="149"/>
  <c r="S2638" i="149"/>
  <c r="T2638" i="149"/>
  <c r="U2638" i="149"/>
  <c r="X2638" i="149"/>
  <c r="V2638" i="149" s="1"/>
  <c r="Y2638" i="149"/>
  <c r="AA2638" i="149"/>
  <c r="AB2638" i="149"/>
  <c r="AC2638" i="149"/>
  <c r="AD2638" i="149"/>
  <c r="R2639" i="149"/>
  <c r="S2639" i="149"/>
  <c r="T2639" i="149"/>
  <c r="U2639" i="149"/>
  <c r="X2639" i="149"/>
  <c r="Y2639" i="149"/>
  <c r="AA2639" i="149"/>
  <c r="AB2639" i="149"/>
  <c r="AC2639" i="149"/>
  <c r="AD2639" i="149"/>
  <c r="R2640" i="149"/>
  <c r="S2640" i="149"/>
  <c r="T2640" i="149"/>
  <c r="U2640" i="149"/>
  <c r="X2640" i="149"/>
  <c r="W2640" i="149" s="1"/>
  <c r="Y2640" i="149"/>
  <c r="AA2640" i="149"/>
  <c r="AB2640" i="149"/>
  <c r="AC2640" i="149"/>
  <c r="AD2640" i="149"/>
  <c r="R2641" i="149"/>
  <c r="S2641" i="149"/>
  <c r="T2641" i="149"/>
  <c r="U2641" i="149"/>
  <c r="W2641" i="149"/>
  <c r="X2641" i="149"/>
  <c r="V2641" i="149" s="1"/>
  <c r="Y2641" i="149"/>
  <c r="AA2641" i="149"/>
  <c r="AB2641" i="149"/>
  <c r="AC2641" i="149"/>
  <c r="AD2641" i="149"/>
  <c r="R2642" i="149"/>
  <c r="S2642" i="149"/>
  <c r="T2642" i="149"/>
  <c r="U2642" i="149"/>
  <c r="V2642" i="149"/>
  <c r="X2642" i="149"/>
  <c r="W2642" i="149" s="1"/>
  <c r="Y2642" i="149"/>
  <c r="AA2642" i="149"/>
  <c r="AB2642" i="149"/>
  <c r="AC2642" i="149"/>
  <c r="AD2642" i="149"/>
  <c r="R2643" i="149"/>
  <c r="S2643" i="149"/>
  <c r="T2643" i="149"/>
  <c r="U2643" i="149"/>
  <c r="X2643" i="149"/>
  <c r="V2643" i="149" s="1"/>
  <c r="Y2643" i="149"/>
  <c r="AA2643" i="149"/>
  <c r="AB2643" i="149"/>
  <c r="AC2643" i="149"/>
  <c r="AD2643" i="149"/>
  <c r="R2644" i="149"/>
  <c r="S2644" i="149"/>
  <c r="T2644" i="149"/>
  <c r="U2644" i="149"/>
  <c r="X2644" i="149"/>
  <c r="W2644" i="149" s="1"/>
  <c r="Y2644" i="149"/>
  <c r="AA2644" i="149"/>
  <c r="AB2644" i="149"/>
  <c r="AC2644" i="149"/>
  <c r="AD2644" i="149"/>
  <c r="R2645" i="149"/>
  <c r="S2645" i="149"/>
  <c r="T2645" i="149"/>
  <c r="U2645" i="149"/>
  <c r="X2645" i="149"/>
  <c r="V2645" i="149" s="1"/>
  <c r="Y2645" i="149"/>
  <c r="AA2645" i="149"/>
  <c r="AB2645" i="149"/>
  <c r="AC2645" i="149"/>
  <c r="AD2645" i="149"/>
  <c r="R2646" i="149"/>
  <c r="S2646" i="149"/>
  <c r="T2646" i="149"/>
  <c r="U2646" i="149"/>
  <c r="X2646" i="149"/>
  <c r="V2646" i="149" s="1"/>
  <c r="Y2646" i="149"/>
  <c r="AA2646" i="149"/>
  <c r="AB2646" i="149"/>
  <c r="AC2646" i="149"/>
  <c r="AD2646" i="149"/>
  <c r="R2647" i="149"/>
  <c r="S2647" i="149"/>
  <c r="T2647" i="149"/>
  <c r="U2647" i="149"/>
  <c r="W2647" i="149"/>
  <c r="X2647" i="149"/>
  <c r="V2647" i="149" s="1"/>
  <c r="Y2647" i="149"/>
  <c r="AA2647" i="149"/>
  <c r="AB2647" i="149"/>
  <c r="AC2647" i="149"/>
  <c r="AD2647" i="149"/>
  <c r="R2648" i="149"/>
  <c r="S2648" i="149"/>
  <c r="T2648" i="149"/>
  <c r="U2648" i="149"/>
  <c r="V2648" i="149"/>
  <c r="X2648" i="149"/>
  <c r="W2648" i="149" s="1"/>
  <c r="Y2648" i="149"/>
  <c r="AA2648" i="149"/>
  <c r="AB2648" i="149"/>
  <c r="AC2648" i="149"/>
  <c r="AD2648" i="149"/>
  <c r="R2649" i="149"/>
  <c r="S2649" i="149"/>
  <c r="T2649" i="149"/>
  <c r="U2649" i="149"/>
  <c r="W2649" i="149"/>
  <c r="X2649" i="149"/>
  <c r="V2649" i="149" s="1"/>
  <c r="Y2649" i="149"/>
  <c r="AA2649" i="149"/>
  <c r="AB2649" i="149"/>
  <c r="AC2649" i="149"/>
  <c r="AD2649" i="149"/>
  <c r="R2650" i="149"/>
  <c r="S2650" i="149"/>
  <c r="T2650" i="149"/>
  <c r="U2650" i="149"/>
  <c r="X2650" i="149"/>
  <c r="W2650" i="149" s="1"/>
  <c r="Y2650" i="149"/>
  <c r="AA2650" i="149"/>
  <c r="AB2650" i="149"/>
  <c r="AC2650" i="149"/>
  <c r="AD2650" i="149"/>
  <c r="R2651" i="149"/>
  <c r="S2651" i="149"/>
  <c r="T2651" i="149"/>
  <c r="U2651" i="149"/>
  <c r="X2651" i="149"/>
  <c r="V2651" i="149" s="1"/>
  <c r="Y2651" i="149"/>
  <c r="AA2651" i="149"/>
  <c r="AB2651" i="149"/>
  <c r="AC2651" i="149"/>
  <c r="AD2651" i="149"/>
  <c r="R2652" i="149"/>
  <c r="S2652" i="149"/>
  <c r="T2652" i="149"/>
  <c r="U2652" i="149"/>
  <c r="X2652" i="149"/>
  <c r="W2652" i="149" s="1"/>
  <c r="Y2652" i="149"/>
  <c r="AA2652" i="149"/>
  <c r="AB2652" i="149"/>
  <c r="AC2652" i="149"/>
  <c r="AD2652" i="149"/>
  <c r="R2653" i="149"/>
  <c r="S2653" i="149"/>
  <c r="T2653" i="149"/>
  <c r="U2653" i="149"/>
  <c r="X2653" i="149"/>
  <c r="V2653" i="149" s="1"/>
  <c r="Y2653" i="149"/>
  <c r="AA2653" i="149"/>
  <c r="AB2653" i="149"/>
  <c r="AC2653" i="149"/>
  <c r="AD2653" i="149"/>
  <c r="R2654" i="149"/>
  <c r="S2654" i="149"/>
  <c r="T2654" i="149"/>
  <c r="U2654" i="149"/>
  <c r="V2654" i="149"/>
  <c r="X2654" i="149"/>
  <c r="W2654" i="149" s="1"/>
  <c r="Y2654" i="149"/>
  <c r="AA2654" i="149"/>
  <c r="AB2654" i="149"/>
  <c r="AC2654" i="149"/>
  <c r="AD2654" i="149"/>
  <c r="R2655" i="149"/>
  <c r="S2655" i="149"/>
  <c r="T2655" i="149"/>
  <c r="U2655" i="149"/>
  <c r="X2655" i="149"/>
  <c r="V2655" i="149" s="1"/>
  <c r="Y2655" i="149"/>
  <c r="AA2655" i="149"/>
  <c r="AB2655" i="149"/>
  <c r="AC2655" i="149"/>
  <c r="AD2655" i="149"/>
  <c r="R2656" i="149"/>
  <c r="S2656" i="149"/>
  <c r="T2656" i="149"/>
  <c r="U2656" i="149"/>
  <c r="X2656" i="149"/>
  <c r="Y2656" i="149"/>
  <c r="AA2656" i="149"/>
  <c r="AB2656" i="149"/>
  <c r="AC2656" i="149"/>
  <c r="AD2656" i="149"/>
  <c r="R2657" i="149"/>
  <c r="S2657" i="149"/>
  <c r="T2657" i="149"/>
  <c r="U2657" i="149"/>
  <c r="X2657" i="149"/>
  <c r="V2657" i="149" s="1"/>
  <c r="Y2657" i="149"/>
  <c r="AA2657" i="149"/>
  <c r="AB2657" i="149"/>
  <c r="AC2657" i="149"/>
  <c r="AD2657" i="149"/>
  <c r="R2658" i="149"/>
  <c r="S2658" i="149"/>
  <c r="T2658" i="149"/>
  <c r="U2658" i="149"/>
  <c r="V2658" i="149"/>
  <c r="X2658" i="149"/>
  <c r="W2658" i="149" s="1"/>
  <c r="Y2658" i="149"/>
  <c r="AA2658" i="149"/>
  <c r="AB2658" i="149"/>
  <c r="AC2658" i="149"/>
  <c r="AD2658" i="149"/>
  <c r="R2659" i="149"/>
  <c r="S2659" i="149"/>
  <c r="T2659" i="149"/>
  <c r="U2659" i="149"/>
  <c r="V2659" i="149"/>
  <c r="W2659" i="149"/>
  <c r="X2659" i="149"/>
  <c r="Y2659" i="149"/>
  <c r="AA2659" i="149"/>
  <c r="AB2659" i="149"/>
  <c r="AC2659" i="149"/>
  <c r="AD2659" i="149"/>
  <c r="R2660" i="149"/>
  <c r="S2660" i="149"/>
  <c r="T2660" i="149"/>
  <c r="U2660" i="149"/>
  <c r="X2660" i="149"/>
  <c r="W2660" i="149" s="1"/>
  <c r="Y2660" i="149"/>
  <c r="AA2660" i="149"/>
  <c r="AB2660" i="149"/>
  <c r="AC2660" i="149"/>
  <c r="AD2660" i="149"/>
  <c r="R2661" i="149"/>
  <c r="S2661" i="149"/>
  <c r="T2661" i="149"/>
  <c r="U2661" i="149"/>
  <c r="X2661" i="149"/>
  <c r="V2661" i="149" s="1"/>
  <c r="Y2661" i="149"/>
  <c r="AA2661" i="149"/>
  <c r="AB2661" i="149"/>
  <c r="AC2661" i="149"/>
  <c r="AD2661" i="149"/>
  <c r="R2662" i="149"/>
  <c r="S2662" i="149"/>
  <c r="T2662" i="149"/>
  <c r="U2662" i="149"/>
  <c r="V2662" i="149"/>
  <c r="X2662" i="149"/>
  <c r="W2662" i="149" s="1"/>
  <c r="Y2662" i="149"/>
  <c r="AA2662" i="149"/>
  <c r="AB2662" i="149"/>
  <c r="AC2662" i="149"/>
  <c r="AD2662" i="149"/>
  <c r="R2663" i="149"/>
  <c r="S2663" i="149"/>
  <c r="T2663" i="149"/>
  <c r="U2663" i="149"/>
  <c r="W2663" i="149"/>
  <c r="X2663" i="149"/>
  <c r="V2663" i="149" s="1"/>
  <c r="Y2663" i="149"/>
  <c r="AA2663" i="149"/>
  <c r="AB2663" i="149"/>
  <c r="AC2663" i="149"/>
  <c r="AD2663" i="149"/>
  <c r="R2664" i="149"/>
  <c r="S2664" i="149"/>
  <c r="T2664" i="149"/>
  <c r="U2664" i="149"/>
  <c r="X2664" i="149"/>
  <c r="W2664" i="149" s="1"/>
  <c r="Y2664" i="149"/>
  <c r="AA2664" i="149"/>
  <c r="AB2664" i="149"/>
  <c r="AC2664" i="149"/>
  <c r="AD2664" i="149"/>
  <c r="R2665" i="149"/>
  <c r="S2665" i="149"/>
  <c r="T2665" i="149"/>
  <c r="U2665" i="149"/>
  <c r="W2665" i="149"/>
  <c r="X2665" i="149"/>
  <c r="V2665" i="149" s="1"/>
  <c r="Y2665" i="149"/>
  <c r="AA2665" i="149"/>
  <c r="AB2665" i="149"/>
  <c r="AC2665" i="149"/>
  <c r="AD2665" i="149"/>
  <c r="R2666" i="149"/>
  <c r="S2666" i="149"/>
  <c r="T2666" i="149"/>
  <c r="U2666" i="149"/>
  <c r="X2666" i="149"/>
  <c r="W2666" i="149" s="1"/>
  <c r="Y2666" i="149"/>
  <c r="AA2666" i="149"/>
  <c r="AB2666" i="149"/>
  <c r="AC2666" i="149"/>
  <c r="AD2666" i="149"/>
  <c r="R2667" i="149"/>
  <c r="S2667" i="149"/>
  <c r="T2667" i="149"/>
  <c r="U2667" i="149"/>
  <c r="V2667" i="149"/>
  <c r="W2667" i="149"/>
  <c r="X2667" i="149"/>
  <c r="Y2667" i="149"/>
  <c r="AA2667" i="149"/>
  <c r="AB2667" i="149"/>
  <c r="AC2667" i="149"/>
  <c r="AD2667" i="149"/>
  <c r="R2668" i="149"/>
  <c r="S2668" i="149"/>
  <c r="T2668" i="149"/>
  <c r="U2668" i="149"/>
  <c r="X2668" i="149"/>
  <c r="W2668" i="149" s="1"/>
  <c r="Y2668" i="149"/>
  <c r="AA2668" i="149"/>
  <c r="AB2668" i="149"/>
  <c r="AC2668" i="149"/>
  <c r="AD2668" i="149"/>
  <c r="R2669" i="149"/>
  <c r="S2669" i="149"/>
  <c r="T2669" i="149"/>
  <c r="U2669" i="149"/>
  <c r="X2669" i="149"/>
  <c r="V2669" i="149" s="1"/>
  <c r="Y2669" i="149"/>
  <c r="AA2669" i="149"/>
  <c r="AB2669" i="149"/>
  <c r="AC2669" i="149"/>
  <c r="AD2669" i="149"/>
  <c r="R2670" i="149"/>
  <c r="S2670" i="149"/>
  <c r="T2670" i="149"/>
  <c r="U2670" i="149"/>
  <c r="X2670" i="149"/>
  <c r="Y2670" i="149"/>
  <c r="AA2670" i="149"/>
  <c r="AB2670" i="149"/>
  <c r="AC2670" i="149"/>
  <c r="AD2670" i="149"/>
  <c r="R2671" i="149"/>
  <c r="S2671" i="149"/>
  <c r="T2671" i="149"/>
  <c r="U2671" i="149"/>
  <c r="W2671" i="149"/>
  <c r="X2671" i="149"/>
  <c r="V2671" i="149" s="1"/>
  <c r="Y2671" i="149"/>
  <c r="AA2671" i="149"/>
  <c r="AB2671" i="149"/>
  <c r="AC2671" i="149"/>
  <c r="AD2671" i="149"/>
  <c r="R2672" i="149"/>
  <c r="S2672" i="149"/>
  <c r="T2672" i="149"/>
  <c r="U2672" i="149"/>
  <c r="X2672" i="149"/>
  <c r="W2672" i="149" s="1"/>
  <c r="Y2672" i="149"/>
  <c r="AA2672" i="149"/>
  <c r="AB2672" i="149"/>
  <c r="AC2672" i="149"/>
  <c r="AD2672" i="149"/>
  <c r="R2673" i="149"/>
  <c r="S2673" i="149"/>
  <c r="T2673" i="149"/>
  <c r="U2673" i="149"/>
  <c r="W2673" i="149"/>
  <c r="X2673" i="149"/>
  <c r="V2673" i="149" s="1"/>
  <c r="Y2673" i="149"/>
  <c r="AA2673" i="149"/>
  <c r="AB2673" i="149"/>
  <c r="AC2673" i="149"/>
  <c r="AD2673" i="149"/>
  <c r="R2674" i="149"/>
  <c r="S2674" i="149"/>
  <c r="T2674" i="149"/>
  <c r="U2674" i="149"/>
  <c r="X2674" i="149"/>
  <c r="W2674" i="149" s="1"/>
  <c r="Y2674" i="149"/>
  <c r="AA2674" i="149"/>
  <c r="AB2674" i="149"/>
  <c r="AC2674" i="149"/>
  <c r="AD2674" i="149"/>
  <c r="R2675" i="149"/>
  <c r="S2675" i="149"/>
  <c r="T2675" i="149"/>
  <c r="U2675" i="149"/>
  <c r="V2675" i="149"/>
  <c r="W2675" i="149"/>
  <c r="X2675" i="149"/>
  <c r="Y2675" i="149"/>
  <c r="AA2675" i="149"/>
  <c r="AB2675" i="149"/>
  <c r="AC2675" i="149"/>
  <c r="AD2675" i="149"/>
  <c r="R2676" i="149"/>
  <c r="S2676" i="149"/>
  <c r="T2676" i="149"/>
  <c r="U2676" i="149"/>
  <c r="X2676" i="149"/>
  <c r="W2676" i="149" s="1"/>
  <c r="Y2676" i="149"/>
  <c r="AA2676" i="149"/>
  <c r="AB2676" i="149"/>
  <c r="AC2676" i="149"/>
  <c r="AD2676" i="149"/>
  <c r="R2677" i="149"/>
  <c r="S2677" i="149"/>
  <c r="T2677" i="149"/>
  <c r="U2677" i="149"/>
  <c r="X2677" i="149"/>
  <c r="V2677" i="149" s="1"/>
  <c r="Y2677" i="149"/>
  <c r="AA2677" i="149"/>
  <c r="AB2677" i="149"/>
  <c r="AC2677" i="149"/>
  <c r="AD2677" i="149"/>
  <c r="R2678" i="149"/>
  <c r="S2678" i="149"/>
  <c r="T2678" i="149"/>
  <c r="U2678" i="149"/>
  <c r="X2678" i="149"/>
  <c r="Y2678" i="149"/>
  <c r="AA2678" i="149"/>
  <c r="AB2678" i="149"/>
  <c r="AC2678" i="149"/>
  <c r="AD2678" i="149"/>
  <c r="R2679" i="149"/>
  <c r="S2679" i="149"/>
  <c r="T2679" i="149"/>
  <c r="U2679" i="149"/>
  <c r="W2679" i="149"/>
  <c r="X2679" i="149"/>
  <c r="V2679" i="149" s="1"/>
  <c r="Y2679" i="149"/>
  <c r="AA2679" i="149"/>
  <c r="AB2679" i="149"/>
  <c r="AC2679" i="149"/>
  <c r="AD2679" i="149"/>
  <c r="R2680" i="149"/>
  <c r="S2680" i="149"/>
  <c r="T2680" i="149"/>
  <c r="U2680" i="149"/>
  <c r="X2680" i="149"/>
  <c r="W2680" i="149" s="1"/>
  <c r="Y2680" i="149"/>
  <c r="AA2680" i="149"/>
  <c r="AB2680" i="149"/>
  <c r="AC2680" i="149"/>
  <c r="AD2680" i="149"/>
  <c r="R2681" i="149"/>
  <c r="S2681" i="149"/>
  <c r="T2681" i="149"/>
  <c r="U2681" i="149"/>
  <c r="W2681" i="149"/>
  <c r="X2681" i="149"/>
  <c r="V2681" i="149" s="1"/>
  <c r="Y2681" i="149"/>
  <c r="AA2681" i="149"/>
  <c r="AB2681" i="149"/>
  <c r="AC2681" i="149"/>
  <c r="AD2681" i="149"/>
  <c r="R2682" i="149"/>
  <c r="S2682" i="149"/>
  <c r="T2682" i="149"/>
  <c r="U2682" i="149"/>
  <c r="X2682" i="149"/>
  <c r="W2682" i="149" s="1"/>
  <c r="Y2682" i="149"/>
  <c r="AA2682" i="149"/>
  <c r="AB2682" i="149"/>
  <c r="AC2682" i="149"/>
  <c r="AD2682" i="149"/>
  <c r="R2683" i="149"/>
  <c r="S2683" i="149"/>
  <c r="T2683" i="149"/>
  <c r="U2683" i="149"/>
  <c r="V2683" i="149"/>
  <c r="W2683" i="149"/>
  <c r="X2683" i="149"/>
  <c r="Y2683" i="149"/>
  <c r="AA2683" i="149"/>
  <c r="AB2683" i="149"/>
  <c r="AC2683" i="149"/>
  <c r="AD2683" i="149"/>
  <c r="R2684" i="149"/>
  <c r="S2684" i="149"/>
  <c r="T2684" i="149"/>
  <c r="U2684" i="149"/>
  <c r="X2684" i="149"/>
  <c r="W2684" i="149" s="1"/>
  <c r="Y2684" i="149"/>
  <c r="AA2684" i="149"/>
  <c r="AB2684" i="149"/>
  <c r="AC2684" i="149"/>
  <c r="AD2684" i="149"/>
  <c r="R2685" i="149"/>
  <c r="S2685" i="149"/>
  <c r="T2685" i="149"/>
  <c r="U2685" i="149"/>
  <c r="X2685" i="149"/>
  <c r="V2685" i="149" s="1"/>
  <c r="Y2685" i="149"/>
  <c r="AA2685" i="149"/>
  <c r="AB2685" i="149"/>
  <c r="AC2685" i="149"/>
  <c r="AD2685" i="149"/>
  <c r="R2686" i="149"/>
  <c r="S2686" i="149"/>
  <c r="T2686" i="149"/>
  <c r="U2686" i="149"/>
  <c r="X2686" i="149"/>
  <c r="Y2686" i="149"/>
  <c r="AA2686" i="149"/>
  <c r="AB2686" i="149"/>
  <c r="AC2686" i="149"/>
  <c r="AD2686" i="149"/>
  <c r="R2687" i="149"/>
  <c r="S2687" i="149"/>
  <c r="T2687" i="149"/>
  <c r="U2687" i="149"/>
  <c r="W2687" i="149"/>
  <c r="X2687" i="149"/>
  <c r="V2687" i="149" s="1"/>
  <c r="Y2687" i="149"/>
  <c r="AA2687" i="149"/>
  <c r="AB2687" i="149"/>
  <c r="AC2687" i="149"/>
  <c r="AD2687" i="149"/>
  <c r="R2688" i="149"/>
  <c r="S2688" i="149"/>
  <c r="T2688" i="149"/>
  <c r="U2688" i="149"/>
  <c r="X2688" i="149"/>
  <c r="W2688" i="149" s="1"/>
  <c r="Y2688" i="149"/>
  <c r="AA2688" i="149"/>
  <c r="AB2688" i="149"/>
  <c r="AC2688" i="149"/>
  <c r="AD2688" i="149"/>
  <c r="R2689" i="149"/>
  <c r="S2689" i="149"/>
  <c r="T2689" i="149"/>
  <c r="U2689" i="149"/>
  <c r="W2689" i="149"/>
  <c r="X2689" i="149"/>
  <c r="V2689" i="149" s="1"/>
  <c r="Y2689" i="149"/>
  <c r="AA2689" i="149"/>
  <c r="AB2689" i="149"/>
  <c r="AC2689" i="149"/>
  <c r="AD2689" i="149"/>
  <c r="R2690" i="149"/>
  <c r="S2690" i="149"/>
  <c r="T2690" i="149"/>
  <c r="U2690" i="149"/>
  <c r="X2690" i="149"/>
  <c r="W2690" i="149" s="1"/>
  <c r="Y2690" i="149"/>
  <c r="AA2690" i="149"/>
  <c r="AB2690" i="149"/>
  <c r="AC2690" i="149"/>
  <c r="AD2690" i="149"/>
  <c r="R2691" i="149"/>
  <c r="S2691" i="149"/>
  <c r="T2691" i="149"/>
  <c r="U2691" i="149"/>
  <c r="V2691" i="149"/>
  <c r="W2691" i="149"/>
  <c r="X2691" i="149"/>
  <c r="Y2691" i="149"/>
  <c r="AA2691" i="149"/>
  <c r="AB2691" i="149"/>
  <c r="AC2691" i="149"/>
  <c r="AD2691" i="149"/>
  <c r="R2692" i="149"/>
  <c r="S2692" i="149"/>
  <c r="T2692" i="149"/>
  <c r="U2692" i="149"/>
  <c r="X2692" i="149"/>
  <c r="W2692" i="149" s="1"/>
  <c r="Y2692" i="149"/>
  <c r="AA2692" i="149"/>
  <c r="AB2692" i="149"/>
  <c r="AC2692" i="149"/>
  <c r="AD2692" i="149"/>
  <c r="R2693" i="149"/>
  <c r="S2693" i="149"/>
  <c r="T2693" i="149"/>
  <c r="U2693" i="149"/>
  <c r="X2693" i="149"/>
  <c r="V2693" i="149" s="1"/>
  <c r="Y2693" i="149"/>
  <c r="AA2693" i="149"/>
  <c r="AB2693" i="149"/>
  <c r="AC2693" i="149"/>
  <c r="AD2693" i="149"/>
  <c r="R2694" i="149"/>
  <c r="S2694" i="149"/>
  <c r="T2694" i="149"/>
  <c r="U2694" i="149"/>
  <c r="X2694" i="149"/>
  <c r="Y2694" i="149"/>
  <c r="AA2694" i="149"/>
  <c r="AB2694" i="149"/>
  <c r="AC2694" i="149"/>
  <c r="AD2694" i="149"/>
  <c r="R2695" i="149"/>
  <c r="S2695" i="149"/>
  <c r="T2695" i="149"/>
  <c r="U2695" i="149"/>
  <c r="W2695" i="149"/>
  <c r="X2695" i="149"/>
  <c r="V2695" i="149" s="1"/>
  <c r="Y2695" i="149"/>
  <c r="AA2695" i="149"/>
  <c r="AB2695" i="149"/>
  <c r="AC2695" i="149"/>
  <c r="AD2695" i="149"/>
  <c r="R2696" i="149"/>
  <c r="S2696" i="149"/>
  <c r="T2696" i="149"/>
  <c r="U2696" i="149"/>
  <c r="X2696" i="149"/>
  <c r="W2696" i="149" s="1"/>
  <c r="Y2696" i="149"/>
  <c r="AA2696" i="149"/>
  <c r="AB2696" i="149"/>
  <c r="AC2696" i="149"/>
  <c r="AD2696" i="149"/>
  <c r="R2697" i="149"/>
  <c r="S2697" i="149"/>
  <c r="T2697" i="149"/>
  <c r="U2697" i="149"/>
  <c r="W2697" i="149"/>
  <c r="X2697" i="149"/>
  <c r="V2697" i="149" s="1"/>
  <c r="Y2697" i="149"/>
  <c r="AA2697" i="149"/>
  <c r="AB2697" i="149"/>
  <c r="AC2697" i="149"/>
  <c r="AD2697" i="149"/>
  <c r="R2698" i="149"/>
  <c r="S2698" i="149"/>
  <c r="T2698" i="149"/>
  <c r="U2698" i="149"/>
  <c r="X2698" i="149"/>
  <c r="W2698" i="149" s="1"/>
  <c r="Y2698" i="149"/>
  <c r="AA2698" i="149"/>
  <c r="AB2698" i="149"/>
  <c r="AC2698" i="149"/>
  <c r="AD2698" i="149"/>
  <c r="R2699" i="149"/>
  <c r="S2699" i="149"/>
  <c r="T2699" i="149"/>
  <c r="U2699" i="149"/>
  <c r="V2699" i="149"/>
  <c r="W2699" i="149"/>
  <c r="X2699" i="149"/>
  <c r="Y2699" i="149"/>
  <c r="AA2699" i="149"/>
  <c r="AB2699" i="149"/>
  <c r="AC2699" i="149"/>
  <c r="AD2699" i="149"/>
  <c r="R2700" i="149"/>
  <c r="S2700" i="149"/>
  <c r="T2700" i="149"/>
  <c r="U2700" i="149"/>
  <c r="X2700" i="149"/>
  <c r="Y2700" i="149"/>
  <c r="AA2700" i="149"/>
  <c r="AB2700" i="149"/>
  <c r="AC2700" i="149"/>
  <c r="AD2700" i="149"/>
  <c r="R2701" i="149"/>
  <c r="S2701" i="149"/>
  <c r="T2701" i="149"/>
  <c r="U2701" i="149"/>
  <c r="X2701" i="149"/>
  <c r="V2701" i="149" s="1"/>
  <c r="Y2701" i="149"/>
  <c r="AA2701" i="149"/>
  <c r="AB2701" i="149"/>
  <c r="AC2701" i="149"/>
  <c r="AD2701" i="149"/>
  <c r="R2702" i="149"/>
  <c r="S2702" i="149"/>
  <c r="T2702" i="149"/>
  <c r="U2702" i="149"/>
  <c r="X2702" i="149"/>
  <c r="Y2702" i="149"/>
  <c r="AA2702" i="149"/>
  <c r="AB2702" i="149"/>
  <c r="AC2702" i="149"/>
  <c r="AD2702" i="149"/>
  <c r="R2703" i="149"/>
  <c r="S2703" i="149"/>
  <c r="T2703" i="149"/>
  <c r="U2703" i="149"/>
  <c r="W2703" i="149"/>
  <c r="X2703" i="149"/>
  <c r="V2703" i="149" s="1"/>
  <c r="Y2703" i="149"/>
  <c r="AA2703" i="149"/>
  <c r="AB2703" i="149"/>
  <c r="AC2703" i="149"/>
  <c r="AD2703" i="149"/>
  <c r="R2704" i="149"/>
  <c r="S2704" i="149"/>
  <c r="T2704" i="149"/>
  <c r="U2704" i="149"/>
  <c r="X2704" i="149"/>
  <c r="W2704" i="149" s="1"/>
  <c r="Y2704" i="149"/>
  <c r="AA2704" i="149"/>
  <c r="AB2704" i="149"/>
  <c r="AC2704" i="149"/>
  <c r="AD2704" i="149"/>
  <c r="R2705" i="149"/>
  <c r="S2705" i="149"/>
  <c r="T2705" i="149"/>
  <c r="U2705" i="149"/>
  <c r="W2705" i="149"/>
  <c r="X2705" i="149"/>
  <c r="V2705" i="149" s="1"/>
  <c r="Y2705" i="149"/>
  <c r="AA2705" i="149"/>
  <c r="AB2705" i="149"/>
  <c r="AC2705" i="149"/>
  <c r="AD2705" i="149"/>
  <c r="R2706" i="149"/>
  <c r="S2706" i="149"/>
  <c r="T2706" i="149"/>
  <c r="U2706" i="149"/>
  <c r="X2706" i="149"/>
  <c r="W2706" i="149" s="1"/>
  <c r="Y2706" i="149"/>
  <c r="AA2706" i="149"/>
  <c r="AB2706" i="149"/>
  <c r="AC2706" i="149"/>
  <c r="AD2706" i="149"/>
  <c r="R2707" i="149"/>
  <c r="S2707" i="149"/>
  <c r="T2707" i="149"/>
  <c r="U2707" i="149"/>
  <c r="V2707" i="149"/>
  <c r="W2707" i="149"/>
  <c r="X2707" i="149"/>
  <c r="Y2707" i="149"/>
  <c r="AA2707" i="149"/>
  <c r="AB2707" i="149"/>
  <c r="AC2707" i="149"/>
  <c r="AD2707" i="149"/>
  <c r="R2708" i="149"/>
  <c r="S2708" i="149"/>
  <c r="T2708" i="149"/>
  <c r="U2708" i="149"/>
  <c r="X2708" i="149"/>
  <c r="Y2708" i="149"/>
  <c r="AA2708" i="149"/>
  <c r="AB2708" i="149"/>
  <c r="AC2708" i="149"/>
  <c r="AD2708" i="149"/>
  <c r="R2709" i="149"/>
  <c r="S2709" i="149"/>
  <c r="T2709" i="149"/>
  <c r="U2709" i="149"/>
  <c r="X2709" i="149"/>
  <c r="V2709" i="149" s="1"/>
  <c r="Y2709" i="149"/>
  <c r="AA2709" i="149"/>
  <c r="AB2709" i="149"/>
  <c r="AC2709" i="149"/>
  <c r="AD2709" i="149"/>
  <c r="R2710" i="149"/>
  <c r="S2710" i="149"/>
  <c r="T2710" i="149"/>
  <c r="U2710" i="149"/>
  <c r="X2710" i="149"/>
  <c r="Y2710" i="149"/>
  <c r="AA2710" i="149"/>
  <c r="AB2710" i="149"/>
  <c r="AC2710" i="149"/>
  <c r="AD2710" i="149"/>
  <c r="R2711" i="149"/>
  <c r="S2711" i="149"/>
  <c r="T2711" i="149"/>
  <c r="U2711" i="149"/>
  <c r="W2711" i="149"/>
  <c r="X2711" i="149"/>
  <c r="V2711" i="149" s="1"/>
  <c r="Y2711" i="149"/>
  <c r="AA2711" i="149"/>
  <c r="AB2711" i="149"/>
  <c r="AC2711" i="149"/>
  <c r="AD2711" i="149"/>
  <c r="R2712" i="149"/>
  <c r="S2712" i="149"/>
  <c r="T2712" i="149"/>
  <c r="U2712" i="149"/>
  <c r="X2712" i="149"/>
  <c r="Y2712" i="149"/>
  <c r="AA2712" i="149"/>
  <c r="AB2712" i="149"/>
  <c r="AC2712" i="149"/>
  <c r="AD2712" i="149"/>
  <c r="R2713" i="149"/>
  <c r="S2713" i="149"/>
  <c r="T2713" i="149"/>
  <c r="U2713" i="149"/>
  <c r="X2713" i="149"/>
  <c r="V2713" i="149" s="1"/>
  <c r="Y2713" i="149"/>
  <c r="AA2713" i="149"/>
  <c r="AB2713" i="149"/>
  <c r="AC2713" i="149"/>
  <c r="AD2713" i="149"/>
  <c r="R2714" i="149"/>
  <c r="S2714" i="149"/>
  <c r="T2714" i="149"/>
  <c r="U2714" i="149"/>
  <c r="V2714" i="149"/>
  <c r="X2714" i="149"/>
  <c r="W2714" i="149" s="1"/>
  <c r="Y2714" i="149"/>
  <c r="AA2714" i="149"/>
  <c r="AB2714" i="149"/>
  <c r="AC2714" i="149"/>
  <c r="AD2714" i="149"/>
  <c r="R2715" i="149"/>
  <c r="S2715" i="149"/>
  <c r="T2715" i="149"/>
  <c r="U2715" i="149"/>
  <c r="V2715" i="149"/>
  <c r="W2715" i="149"/>
  <c r="X2715" i="149"/>
  <c r="Y2715" i="149"/>
  <c r="AA2715" i="149"/>
  <c r="AB2715" i="149"/>
  <c r="AC2715" i="149"/>
  <c r="AD2715" i="149"/>
  <c r="R2716" i="149"/>
  <c r="S2716" i="149"/>
  <c r="T2716" i="149"/>
  <c r="U2716" i="149"/>
  <c r="X2716" i="149"/>
  <c r="Y2716" i="149"/>
  <c r="AA2716" i="149"/>
  <c r="AB2716" i="149"/>
  <c r="AC2716" i="149"/>
  <c r="AD2716" i="149"/>
  <c r="R2717" i="149"/>
  <c r="S2717" i="149"/>
  <c r="T2717" i="149"/>
  <c r="U2717" i="149"/>
  <c r="X2717" i="149"/>
  <c r="V2717" i="149" s="1"/>
  <c r="Y2717" i="149"/>
  <c r="AA2717" i="149"/>
  <c r="AB2717" i="149"/>
  <c r="AC2717" i="149"/>
  <c r="AD2717" i="149"/>
  <c r="R2718" i="149"/>
  <c r="S2718" i="149"/>
  <c r="T2718" i="149"/>
  <c r="U2718" i="149"/>
  <c r="V2718" i="149"/>
  <c r="X2718" i="149"/>
  <c r="W2718" i="149" s="1"/>
  <c r="Y2718" i="149"/>
  <c r="AA2718" i="149"/>
  <c r="AB2718" i="149"/>
  <c r="AC2718" i="149"/>
  <c r="AD2718" i="149"/>
  <c r="R2719" i="149"/>
  <c r="S2719" i="149"/>
  <c r="T2719" i="149"/>
  <c r="U2719" i="149"/>
  <c r="X2719" i="149"/>
  <c r="V2719" i="149" s="1"/>
  <c r="Y2719" i="149"/>
  <c r="AA2719" i="149"/>
  <c r="AB2719" i="149"/>
  <c r="AC2719" i="149"/>
  <c r="AD2719" i="149"/>
  <c r="R2720" i="149"/>
  <c r="S2720" i="149"/>
  <c r="T2720" i="149"/>
  <c r="U2720" i="149"/>
  <c r="V2720" i="149"/>
  <c r="W2720" i="149"/>
  <c r="X2720" i="149"/>
  <c r="Y2720" i="149"/>
  <c r="AA2720" i="149"/>
  <c r="AB2720" i="149"/>
  <c r="AC2720" i="149"/>
  <c r="AD2720" i="149"/>
  <c r="R2721" i="149"/>
  <c r="S2721" i="149"/>
  <c r="T2721" i="149"/>
  <c r="U2721" i="149"/>
  <c r="W2721" i="149"/>
  <c r="X2721" i="149"/>
  <c r="V2721" i="149" s="1"/>
  <c r="Y2721" i="149"/>
  <c r="AA2721" i="149"/>
  <c r="AB2721" i="149"/>
  <c r="AC2721" i="149"/>
  <c r="AD2721" i="149"/>
  <c r="R2722" i="149"/>
  <c r="S2722" i="149"/>
  <c r="T2722" i="149"/>
  <c r="U2722" i="149"/>
  <c r="X2722" i="149"/>
  <c r="W2722" i="149" s="1"/>
  <c r="Y2722" i="149"/>
  <c r="AA2722" i="149"/>
  <c r="AB2722" i="149"/>
  <c r="AC2722" i="149"/>
  <c r="AD2722" i="149"/>
  <c r="R2723" i="149"/>
  <c r="S2723" i="149"/>
  <c r="T2723" i="149"/>
  <c r="U2723" i="149"/>
  <c r="X2723" i="149"/>
  <c r="V2723" i="149" s="1"/>
  <c r="Y2723" i="149"/>
  <c r="AA2723" i="149"/>
  <c r="AB2723" i="149"/>
  <c r="AC2723" i="149"/>
  <c r="AD2723" i="149"/>
  <c r="R2724" i="149"/>
  <c r="S2724" i="149"/>
  <c r="T2724" i="149"/>
  <c r="U2724" i="149"/>
  <c r="X2724" i="149"/>
  <c r="Y2724" i="149"/>
  <c r="AA2724" i="149"/>
  <c r="AB2724" i="149"/>
  <c r="AC2724" i="149"/>
  <c r="AD2724" i="149"/>
  <c r="R2725" i="149"/>
  <c r="S2725" i="149"/>
  <c r="T2725" i="149"/>
  <c r="U2725" i="149"/>
  <c r="X2725" i="149"/>
  <c r="V2725" i="149" s="1"/>
  <c r="Y2725" i="149"/>
  <c r="AA2725" i="149"/>
  <c r="AB2725" i="149"/>
  <c r="AC2725" i="149"/>
  <c r="AD2725" i="149"/>
  <c r="R2726" i="149"/>
  <c r="S2726" i="149"/>
  <c r="T2726" i="149"/>
  <c r="U2726" i="149"/>
  <c r="V2726" i="149"/>
  <c r="X2726" i="149"/>
  <c r="W2726" i="149" s="1"/>
  <c r="Y2726" i="149"/>
  <c r="AA2726" i="149"/>
  <c r="AB2726" i="149"/>
  <c r="AC2726" i="149"/>
  <c r="AD2726" i="149"/>
  <c r="R2727" i="149"/>
  <c r="S2727" i="149"/>
  <c r="T2727" i="149"/>
  <c r="U2727" i="149"/>
  <c r="V2727" i="149"/>
  <c r="W2727" i="149"/>
  <c r="X2727" i="149"/>
  <c r="Y2727" i="149"/>
  <c r="AA2727" i="149"/>
  <c r="AB2727" i="149"/>
  <c r="AC2727" i="149"/>
  <c r="AD2727" i="149"/>
  <c r="R2728" i="149"/>
  <c r="S2728" i="149"/>
  <c r="T2728" i="149"/>
  <c r="U2728" i="149"/>
  <c r="V2728" i="149"/>
  <c r="W2728" i="149"/>
  <c r="X2728" i="149"/>
  <c r="Y2728" i="149"/>
  <c r="AA2728" i="149"/>
  <c r="AB2728" i="149"/>
  <c r="AC2728" i="149"/>
  <c r="AD2728" i="149"/>
  <c r="R2729" i="149"/>
  <c r="S2729" i="149"/>
  <c r="T2729" i="149"/>
  <c r="U2729" i="149"/>
  <c r="X2729" i="149"/>
  <c r="V2729" i="149" s="1"/>
  <c r="Y2729" i="149"/>
  <c r="AA2729" i="149"/>
  <c r="AB2729" i="149"/>
  <c r="AC2729" i="149"/>
  <c r="AD2729" i="149"/>
  <c r="R2730" i="149"/>
  <c r="S2730" i="149"/>
  <c r="T2730" i="149"/>
  <c r="U2730" i="149"/>
  <c r="X2730" i="149"/>
  <c r="Y2730" i="149"/>
  <c r="AA2730" i="149"/>
  <c r="AB2730" i="149"/>
  <c r="AC2730" i="149"/>
  <c r="AD2730" i="149"/>
  <c r="R2731" i="149"/>
  <c r="S2731" i="149"/>
  <c r="T2731" i="149"/>
  <c r="U2731" i="149"/>
  <c r="W2731" i="149"/>
  <c r="X2731" i="149"/>
  <c r="V2731" i="149" s="1"/>
  <c r="Y2731" i="149"/>
  <c r="AA2731" i="149"/>
  <c r="AB2731" i="149"/>
  <c r="AC2731" i="149"/>
  <c r="AD2731" i="149"/>
  <c r="R2732" i="149"/>
  <c r="S2732" i="149"/>
  <c r="T2732" i="149"/>
  <c r="U2732" i="149"/>
  <c r="X2732" i="149"/>
  <c r="Y2732" i="149"/>
  <c r="AA2732" i="149"/>
  <c r="AB2732" i="149"/>
  <c r="AC2732" i="149"/>
  <c r="AD2732" i="149"/>
  <c r="R2733" i="149"/>
  <c r="S2733" i="149"/>
  <c r="T2733" i="149"/>
  <c r="U2733" i="149"/>
  <c r="X2733" i="149"/>
  <c r="V2733" i="149" s="1"/>
  <c r="Y2733" i="149"/>
  <c r="AA2733" i="149"/>
  <c r="AB2733" i="149"/>
  <c r="AC2733" i="149"/>
  <c r="AD2733" i="149"/>
  <c r="R2734" i="149"/>
  <c r="S2734" i="149"/>
  <c r="T2734" i="149"/>
  <c r="U2734" i="149"/>
  <c r="X2734" i="149"/>
  <c r="W2734" i="149" s="1"/>
  <c r="Y2734" i="149"/>
  <c r="AA2734" i="149"/>
  <c r="AB2734" i="149"/>
  <c r="AC2734" i="149"/>
  <c r="AD2734" i="149"/>
  <c r="R2735" i="149"/>
  <c r="S2735" i="149"/>
  <c r="T2735" i="149"/>
  <c r="U2735" i="149"/>
  <c r="V2735" i="149"/>
  <c r="X2735" i="149"/>
  <c r="W2735" i="149" s="1"/>
  <c r="Y2735" i="149"/>
  <c r="AA2735" i="149"/>
  <c r="AB2735" i="149"/>
  <c r="AC2735" i="149"/>
  <c r="AD2735" i="149"/>
  <c r="R2736" i="149"/>
  <c r="S2736" i="149"/>
  <c r="T2736" i="149"/>
  <c r="U2736" i="149"/>
  <c r="X2736" i="149"/>
  <c r="V2736" i="149" s="1"/>
  <c r="Y2736" i="149"/>
  <c r="AA2736" i="149"/>
  <c r="AB2736" i="149"/>
  <c r="AC2736" i="149"/>
  <c r="AD2736" i="149"/>
  <c r="R2737" i="149"/>
  <c r="S2737" i="149"/>
  <c r="T2737" i="149"/>
  <c r="U2737" i="149"/>
  <c r="W2737" i="149"/>
  <c r="X2737" i="149"/>
  <c r="V2737" i="149" s="1"/>
  <c r="Y2737" i="149"/>
  <c r="AA2737" i="149"/>
  <c r="AB2737" i="149"/>
  <c r="AC2737" i="149"/>
  <c r="AD2737" i="149"/>
  <c r="R2738" i="149"/>
  <c r="S2738" i="149"/>
  <c r="T2738" i="149"/>
  <c r="U2738" i="149"/>
  <c r="V2738" i="149"/>
  <c r="X2738" i="149"/>
  <c r="W2738" i="149" s="1"/>
  <c r="Y2738" i="149"/>
  <c r="AA2738" i="149"/>
  <c r="AB2738" i="149"/>
  <c r="AC2738" i="149"/>
  <c r="AD2738" i="149"/>
  <c r="R2739" i="149"/>
  <c r="S2739" i="149"/>
  <c r="T2739" i="149"/>
  <c r="U2739" i="149"/>
  <c r="X2739" i="149"/>
  <c r="V2739" i="149" s="1"/>
  <c r="Y2739" i="149"/>
  <c r="AA2739" i="149"/>
  <c r="AB2739" i="149"/>
  <c r="AC2739" i="149"/>
  <c r="AD2739" i="149"/>
  <c r="R2740" i="149"/>
  <c r="S2740" i="149"/>
  <c r="T2740" i="149"/>
  <c r="U2740" i="149"/>
  <c r="X2740" i="149"/>
  <c r="Y2740" i="149"/>
  <c r="AA2740" i="149"/>
  <c r="AB2740" i="149"/>
  <c r="AC2740" i="149"/>
  <c r="AD2740" i="149"/>
  <c r="R2741" i="149"/>
  <c r="S2741" i="149"/>
  <c r="T2741" i="149"/>
  <c r="U2741" i="149"/>
  <c r="X2741" i="149"/>
  <c r="V2741" i="149" s="1"/>
  <c r="Y2741" i="149"/>
  <c r="AA2741" i="149"/>
  <c r="AB2741" i="149"/>
  <c r="AC2741" i="149"/>
  <c r="AD2741" i="149"/>
  <c r="R2742" i="149"/>
  <c r="S2742" i="149"/>
  <c r="T2742" i="149"/>
  <c r="U2742" i="149"/>
  <c r="V2742" i="149"/>
  <c r="X2742" i="149"/>
  <c r="W2742" i="149" s="1"/>
  <c r="Y2742" i="149"/>
  <c r="AA2742" i="149"/>
  <c r="AB2742" i="149"/>
  <c r="AC2742" i="149"/>
  <c r="AD2742" i="149"/>
  <c r="R2743" i="149"/>
  <c r="S2743" i="149"/>
  <c r="T2743" i="149"/>
  <c r="U2743" i="149"/>
  <c r="X2743" i="149"/>
  <c r="Y2743" i="149"/>
  <c r="AA2743" i="149"/>
  <c r="AB2743" i="149"/>
  <c r="AC2743" i="149"/>
  <c r="AD2743" i="149"/>
  <c r="R2744" i="149"/>
  <c r="S2744" i="149"/>
  <c r="T2744" i="149"/>
  <c r="U2744" i="149"/>
  <c r="W2744" i="149"/>
  <c r="X2744" i="149"/>
  <c r="V2744" i="149" s="1"/>
  <c r="Y2744" i="149"/>
  <c r="AA2744" i="149"/>
  <c r="AB2744" i="149"/>
  <c r="AC2744" i="149"/>
  <c r="AD2744" i="149"/>
  <c r="R2745" i="149"/>
  <c r="S2745" i="149"/>
  <c r="T2745" i="149"/>
  <c r="U2745" i="149"/>
  <c r="X2745" i="149"/>
  <c r="V2745" i="149" s="1"/>
  <c r="Y2745" i="149"/>
  <c r="AA2745" i="149"/>
  <c r="AB2745" i="149"/>
  <c r="AC2745" i="149"/>
  <c r="AD2745" i="149"/>
  <c r="R2746" i="149"/>
  <c r="S2746" i="149"/>
  <c r="T2746" i="149"/>
  <c r="U2746" i="149"/>
  <c r="V2746" i="149"/>
  <c r="X2746" i="149"/>
  <c r="W2746" i="149" s="1"/>
  <c r="Y2746" i="149"/>
  <c r="AA2746" i="149"/>
  <c r="AB2746" i="149"/>
  <c r="AC2746" i="149"/>
  <c r="AD2746" i="149"/>
  <c r="R2747" i="149"/>
  <c r="S2747" i="149"/>
  <c r="T2747" i="149"/>
  <c r="U2747" i="149"/>
  <c r="V2747" i="149"/>
  <c r="W2747" i="149"/>
  <c r="X2747" i="149"/>
  <c r="Y2747" i="149"/>
  <c r="AA2747" i="149"/>
  <c r="AB2747" i="149"/>
  <c r="AC2747" i="149"/>
  <c r="AD2747" i="149"/>
  <c r="R2748" i="149"/>
  <c r="S2748" i="149"/>
  <c r="T2748" i="149"/>
  <c r="U2748" i="149"/>
  <c r="X2748" i="149"/>
  <c r="Y2748" i="149"/>
  <c r="AA2748" i="149"/>
  <c r="AB2748" i="149"/>
  <c r="AC2748" i="149"/>
  <c r="AD2748" i="149"/>
  <c r="R2749" i="149"/>
  <c r="S2749" i="149"/>
  <c r="T2749" i="149"/>
  <c r="U2749" i="149"/>
  <c r="X2749" i="149"/>
  <c r="V2749" i="149" s="1"/>
  <c r="Y2749" i="149"/>
  <c r="AA2749" i="149"/>
  <c r="AB2749" i="149"/>
  <c r="AC2749" i="149"/>
  <c r="AD2749" i="149"/>
  <c r="R2750" i="149"/>
  <c r="S2750" i="149"/>
  <c r="T2750" i="149"/>
  <c r="U2750" i="149"/>
  <c r="X2750" i="149"/>
  <c r="W2750" i="149" s="1"/>
  <c r="Y2750" i="149"/>
  <c r="AA2750" i="149"/>
  <c r="AB2750" i="149"/>
  <c r="AC2750" i="149"/>
  <c r="AD2750" i="149"/>
  <c r="R2751" i="149"/>
  <c r="S2751" i="149"/>
  <c r="T2751" i="149"/>
  <c r="U2751" i="149"/>
  <c r="V2751" i="149"/>
  <c r="W2751" i="149"/>
  <c r="X2751" i="149"/>
  <c r="Y2751" i="149"/>
  <c r="AA2751" i="149"/>
  <c r="AB2751" i="149"/>
  <c r="AC2751" i="149"/>
  <c r="AD2751" i="149"/>
  <c r="R2752" i="149"/>
  <c r="S2752" i="149"/>
  <c r="T2752" i="149"/>
  <c r="U2752" i="149"/>
  <c r="X2752" i="149"/>
  <c r="V2752" i="149" s="1"/>
  <c r="Y2752" i="149"/>
  <c r="AA2752" i="149"/>
  <c r="AB2752" i="149"/>
  <c r="AC2752" i="149"/>
  <c r="AD2752" i="149"/>
  <c r="R2753" i="149"/>
  <c r="S2753" i="149"/>
  <c r="T2753" i="149"/>
  <c r="U2753" i="149"/>
  <c r="X2753" i="149"/>
  <c r="Y2753" i="149"/>
  <c r="AA2753" i="149"/>
  <c r="AB2753" i="149"/>
  <c r="AC2753" i="149"/>
  <c r="AD2753" i="149"/>
  <c r="R2754" i="149"/>
  <c r="S2754" i="149"/>
  <c r="T2754" i="149"/>
  <c r="U2754" i="149"/>
  <c r="X2754" i="149"/>
  <c r="W2754" i="149" s="1"/>
  <c r="Y2754" i="149"/>
  <c r="AA2754" i="149"/>
  <c r="AB2754" i="149"/>
  <c r="AC2754" i="149"/>
  <c r="AD2754" i="149"/>
  <c r="R2755" i="149"/>
  <c r="S2755" i="149"/>
  <c r="T2755" i="149"/>
  <c r="U2755" i="149"/>
  <c r="V2755" i="149"/>
  <c r="X2755" i="149"/>
  <c r="W2755" i="149" s="1"/>
  <c r="Y2755" i="149"/>
  <c r="AA2755" i="149"/>
  <c r="AB2755" i="149"/>
  <c r="AC2755" i="149"/>
  <c r="AD2755" i="149"/>
  <c r="R2756" i="149"/>
  <c r="S2756" i="149"/>
  <c r="T2756" i="149"/>
  <c r="U2756" i="149"/>
  <c r="X2756" i="149"/>
  <c r="Y2756" i="149"/>
  <c r="AA2756" i="149"/>
  <c r="AB2756" i="149"/>
  <c r="AC2756" i="149"/>
  <c r="AD2756" i="149"/>
  <c r="R2757" i="149"/>
  <c r="S2757" i="149"/>
  <c r="T2757" i="149"/>
  <c r="U2757" i="149"/>
  <c r="X2757" i="149"/>
  <c r="V2757" i="149" s="1"/>
  <c r="Y2757" i="149"/>
  <c r="AA2757" i="149"/>
  <c r="AB2757" i="149"/>
  <c r="AC2757" i="149"/>
  <c r="AD2757" i="149"/>
  <c r="R2758" i="149"/>
  <c r="S2758" i="149"/>
  <c r="T2758" i="149"/>
  <c r="U2758" i="149"/>
  <c r="V2758" i="149"/>
  <c r="X2758" i="149"/>
  <c r="W2758" i="149" s="1"/>
  <c r="Y2758" i="149"/>
  <c r="AA2758" i="149"/>
  <c r="AB2758" i="149"/>
  <c r="AC2758" i="149"/>
  <c r="AD2758" i="149"/>
  <c r="R2759" i="149"/>
  <c r="S2759" i="149"/>
  <c r="T2759" i="149"/>
  <c r="U2759" i="149"/>
  <c r="V2759" i="149"/>
  <c r="W2759" i="149"/>
  <c r="X2759" i="149"/>
  <c r="Y2759" i="149"/>
  <c r="AA2759" i="149"/>
  <c r="AB2759" i="149"/>
  <c r="AC2759" i="149"/>
  <c r="AD2759" i="149"/>
  <c r="R2760" i="149"/>
  <c r="S2760" i="149"/>
  <c r="T2760" i="149"/>
  <c r="U2760" i="149"/>
  <c r="V2760" i="149"/>
  <c r="W2760" i="149"/>
  <c r="X2760" i="149"/>
  <c r="Y2760" i="149"/>
  <c r="AA2760" i="149"/>
  <c r="AB2760" i="149"/>
  <c r="AC2760" i="149"/>
  <c r="AD2760" i="149"/>
  <c r="R2761" i="149"/>
  <c r="S2761" i="149"/>
  <c r="T2761" i="149"/>
  <c r="U2761" i="149"/>
  <c r="W2761" i="149"/>
  <c r="X2761" i="149"/>
  <c r="V2761" i="149" s="1"/>
  <c r="Y2761" i="149"/>
  <c r="AA2761" i="149"/>
  <c r="AB2761" i="149"/>
  <c r="AC2761" i="149"/>
  <c r="AD2761" i="149"/>
  <c r="R2762" i="149"/>
  <c r="S2762" i="149"/>
  <c r="T2762" i="149"/>
  <c r="U2762" i="149"/>
  <c r="V2762" i="149"/>
  <c r="X2762" i="149"/>
  <c r="W2762" i="149" s="1"/>
  <c r="Y2762" i="149"/>
  <c r="AA2762" i="149"/>
  <c r="AB2762" i="149"/>
  <c r="AC2762" i="149"/>
  <c r="AD2762" i="149"/>
  <c r="R2763" i="149"/>
  <c r="S2763" i="149"/>
  <c r="T2763" i="149"/>
  <c r="U2763" i="149"/>
  <c r="X2763" i="149"/>
  <c r="Y2763" i="149"/>
  <c r="AA2763" i="149"/>
  <c r="AB2763" i="149"/>
  <c r="AC2763" i="149"/>
  <c r="AD2763" i="149"/>
  <c r="R2764" i="149"/>
  <c r="S2764" i="149"/>
  <c r="T2764" i="149"/>
  <c r="U2764" i="149"/>
  <c r="X2764" i="149"/>
  <c r="Y2764" i="149"/>
  <c r="AA2764" i="149"/>
  <c r="AB2764" i="149"/>
  <c r="AC2764" i="149"/>
  <c r="AD2764" i="149"/>
  <c r="R2765" i="149"/>
  <c r="S2765" i="149"/>
  <c r="T2765" i="149"/>
  <c r="U2765" i="149"/>
  <c r="X2765" i="149"/>
  <c r="V2765" i="149" s="1"/>
  <c r="Y2765" i="149"/>
  <c r="AA2765" i="149"/>
  <c r="AB2765" i="149"/>
  <c r="AC2765" i="149"/>
  <c r="AD2765" i="149"/>
  <c r="R2766" i="149"/>
  <c r="S2766" i="149"/>
  <c r="T2766" i="149"/>
  <c r="U2766" i="149"/>
  <c r="X2766" i="149"/>
  <c r="W2766" i="149" s="1"/>
  <c r="Y2766" i="149"/>
  <c r="AA2766" i="149"/>
  <c r="AB2766" i="149"/>
  <c r="AC2766" i="149"/>
  <c r="AD2766" i="149"/>
  <c r="R2767" i="149"/>
  <c r="S2767" i="149"/>
  <c r="T2767" i="149"/>
  <c r="U2767" i="149"/>
  <c r="X2767" i="149"/>
  <c r="V2767" i="149" s="1"/>
  <c r="Y2767" i="149"/>
  <c r="AA2767" i="149"/>
  <c r="AB2767" i="149"/>
  <c r="AC2767" i="149"/>
  <c r="AD2767" i="149"/>
  <c r="R2768" i="149"/>
  <c r="S2768" i="149"/>
  <c r="T2768" i="149"/>
  <c r="U2768" i="149"/>
  <c r="V2768" i="149"/>
  <c r="X2768" i="149"/>
  <c r="W2768" i="149" s="1"/>
  <c r="Y2768" i="149"/>
  <c r="AA2768" i="149"/>
  <c r="AB2768" i="149"/>
  <c r="AC2768" i="149"/>
  <c r="AD2768" i="149"/>
  <c r="R2769" i="149"/>
  <c r="S2769" i="149"/>
  <c r="T2769" i="149"/>
  <c r="U2769" i="149"/>
  <c r="W2769" i="149"/>
  <c r="X2769" i="149"/>
  <c r="V2769" i="149" s="1"/>
  <c r="Y2769" i="149"/>
  <c r="AA2769" i="149"/>
  <c r="AB2769" i="149"/>
  <c r="AC2769" i="149"/>
  <c r="AD2769" i="149"/>
  <c r="R2770" i="149"/>
  <c r="S2770" i="149"/>
  <c r="T2770" i="149"/>
  <c r="U2770" i="149"/>
  <c r="X2770" i="149"/>
  <c r="W2770" i="149" s="1"/>
  <c r="Y2770" i="149"/>
  <c r="AA2770" i="149"/>
  <c r="AB2770" i="149"/>
  <c r="AC2770" i="149"/>
  <c r="AD2770" i="149"/>
  <c r="R2771" i="149"/>
  <c r="S2771" i="149"/>
  <c r="T2771" i="149"/>
  <c r="U2771" i="149"/>
  <c r="V2771" i="149"/>
  <c r="W2771" i="149"/>
  <c r="X2771" i="149"/>
  <c r="Y2771" i="149"/>
  <c r="AA2771" i="149"/>
  <c r="AB2771" i="149"/>
  <c r="AC2771" i="149"/>
  <c r="AD2771" i="149"/>
  <c r="R2772" i="149"/>
  <c r="S2772" i="149"/>
  <c r="T2772" i="149"/>
  <c r="U2772" i="149"/>
  <c r="X2772" i="149"/>
  <c r="Y2772" i="149"/>
  <c r="AA2772" i="149"/>
  <c r="AB2772" i="149"/>
  <c r="AC2772" i="149"/>
  <c r="AD2772" i="149"/>
  <c r="R2773" i="149"/>
  <c r="S2773" i="149"/>
  <c r="T2773" i="149"/>
  <c r="U2773" i="149"/>
  <c r="X2773" i="149"/>
  <c r="V2773" i="149" s="1"/>
  <c r="Y2773" i="149"/>
  <c r="AA2773" i="149"/>
  <c r="AB2773" i="149"/>
  <c r="AC2773" i="149"/>
  <c r="AD2773" i="149"/>
  <c r="R2774" i="149"/>
  <c r="S2774" i="149"/>
  <c r="T2774" i="149"/>
  <c r="U2774" i="149"/>
  <c r="X2774" i="149"/>
  <c r="Y2774" i="149"/>
  <c r="AA2774" i="149"/>
  <c r="AB2774" i="149"/>
  <c r="AC2774" i="149"/>
  <c r="AD2774" i="149"/>
  <c r="R2775" i="149"/>
  <c r="S2775" i="149"/>
  <c r="T2775" i="149"/>
  <c r="U2775" i="149"/>
  <c r="W2775" i="149"/>
  <c r="X2775" i="149"/>
  <c r="V2775" i="149" s="1"/>
  <c r="Y2775" i="149"/>
  <c r="AA2775" i="149"/>
  <c r="AB2775" i="149"/>
  <c r="AC2775" i="149"/>
  <c r="AD2775" i="149"/>
  <c r="R2776" i="149"/>
  <c r="S2776" i="149"/>
  <c r="T2776" i="149"/>
  <c r="U2776" i="149"/>
  <c r="X2776" i="149"/>
  <c r="Y2776" i="149"/>
  <c r="AA2776" i="149"/>
  <c r="AB2776" i="149"/>
  <c r="AC2776" i="149"/>
  <c r="AD2776" i="149"/>
  <c r="R2777" i="149"/>
  <c r="S2777" i="149"/>
  <c r="T2777" i="149"/>
  <c r="U2777" i="149"/>
  <c r="X2777" i="149"/>
  <c r="V2777" i="149" s="1"/>
  <c r="Y2777" i="149"/>
  <c r="AA2777" i="149"/>
  <c r="AB2777" i="149"/>
  <c r="AC2777" i="149"/>
  <c r="AD2777" i="149"/>
  <c r="R2778" i="149"/>
  <c r="S2778" i="149"/>
  <c r="T2778" i="149"/>
  <c r="U2778" i="149"/>
  <c r="X2778" i="149"/>
  <c r="W2778" i="149" s="1"/>
  <c r="Y2778" i="149"/>
  <c r="AA2778" i="149"/>
  <c r="AB2778" i="149"/>
  <c r="AC2778" i="149"/>
  <c r="AD2778" i="149"/>
  <c r="R2779" i="149"/>
  <c r="S2779" i="149"/>
  <c r="T2779" i="149"/>
  <c r="U2779" i="149"/>
  <c r="V2779" i="149"/>
  <c r="W2779" i="149"/>
  <c r="X2779" i="149"/>
  <c r="Y2779" i="149"/>
  <c r="AA2779" i="149"/>
  <c r="AB2779" i="149"/>
  <c r="AC2779" i="149"/>
  <c r="AD2779" i="149"/>
  <c r="R2780" i="149"/>
  <c r="S2780" i="149"/>
  <c r="T2780" i="149"/>
  <c r="U2780" i="149"/>
  <c r="X2780" i="149"/>
  <c r="V2780" i="149" s="1"/>
  <c r="Y2780" i="149"/>
  <c r="AA2780" i="149"/>
  <c r="AB2780" i="149"/>
  <c r="AC2780" i="149"/>
  <c r="AD2780" i="149"/>
  <c r="R2781" i="149"/>
  <c r="S2781" i="149"/>
  <c r="T2781" i="149"/>
  <c r="U2781" i="149"/>
  <c r="X2781" i="149"/>
  <c r="Y2781" i="149"/>
  <c r="AA2781" i="149"/>
  <c r="AB2781" i="149"/>
  <c r="AC2781" i="149"/>
  <c r="AD2781" i="149"/>
  <c r="R2782" i="149"/>
  <c r="S2782" i="149"/>
  <c r="T2782" i="149"/>
  <c r="U2782" i="149"/>
  <c r="X2782" i="149"/>
  <c r="Y2782" i="149"/>
  <c r="AA2782" i="149"/>
  <c r="AB2782" i="149"/>
  <c r="AC2782" i="149"/>
  <c r="AD2782" i="149"/>
  <c r="R2783" i="149"/>
  <c r="S2783" i="149"/>
  <c r="T2783" i="149"/>
  <c r="U2783" i="149"/>
  <c r="W2783" i="149"/>
  <c r="X2783" i="149"/>
  <c r="V2783" i="149" s="1"/>
  <c r="Y2783" i="149"/>
  <c r="AA2783" i="149"/>
  <c r="AB2783" i="149"/>
  <c r="AC2783" i="149"/>
  <c r="AD2783" i="149"/>
  <c r="R2784" i="149"/>
  <c r="S2784" i="149"/>
  <c r="T2784" i="149"/>
  <c r="U2784" i="149"/>
  <c r="X2784" i="149"/>
  <c r="Y2784" i="149"/>
  <c r="AA2784" i="149"/>
  <c r="AB2784" i="149"/>
  <c r="AC2784" i="149"/>
  <c r="AD2784" i="149"/>
  <c r="R2785" i="149"/>
  <c r="S2785" i="149"/>
  <c r="T2785" i="149"/>
  <c r="U2785" i="149"/>
  <c r="X2785" i="149"/>
  <c r="V2785" i="149" s="1"/>
  <c r="Y2785" i="149"/>
  <c r="AA2785" i="149"/>
  <c r="AB2785" i="149"/>
  <c r="AC2785" i="149"/>
  <c r="AD2785" i="149"/>
  <c r="R2786" i="149"/>
  <c r="S2786" i="149"/>
  <c r="T2786" i="149"/>
  <c r="U2786" i="149"/>
  <c r="V2786" i="149"/>
  <c r="X2786" i="149"/>
  <c r="W2786" i="149" s="1"/>
  <c r="Y2786" i="149"/>
  <c r="AA2786" i="149"/>
  <c r="AB2786" i="149"/>
  <c r="AC2786" i="149"/>
  <c r="AD2786" i="149"/>
  <c r="R2787" i="149"/>
  <c r="S2787" i="149"/>
  <c r="T2787" i="149"/>
  <c r="U2787" i="149"/>
  <c r="V2787" i="149"/>
  <c r="W2787" i="149"/>
  <c r="X2787" i="149"/>
  <c r="Y2787" i="149"/>
  <c r="AA2787" i="149"/>
  <c r="AB2787" i="149"/>
  <c r="AC2787" i="149"/>
  <c r="AD2787" i="149"/>
  <c r="R2788" i="149"/>
  <c r="S2788" i="149"/>
  <c r="T2788" i="149"/>
  <c r="U2788" i="149"/>
  <c r="X2788" i="149"/>
  <c r="V2788" i="149" s="1"/>
  <c r="Y2788" i="149"/>
  <c r="AA2788" i="149"/>
  <c r="AB2788" i="149"/>
  <c r="AC2788" i="149"/>
  <c r="AD2788" i="149"/>
  <c r="R2789" i="149"/>
  <c r="S2789" i="149"/>
  <c r="T2789" i="149"/>
  <c r="U2789" i="149"/>
  <c r="X2789" i="149"/>
  <c r="Y2789" i="149"/>
  <c r="AA2789" i="149"/>
  <c r="AB2789" i="149"/>
  <c r="AC2789" i="149"/>
  <c r="AD2789" i="149"/>
  <c r="R2790" i="149"/>
  <c r="S2790" i="149"/>
  <c r="T2790" i="149"/>
  <c r="U2790" i="149"/>
  <c r="V2790" i="149"/>
  <c r="X2790" i="149"/>
  <c r="W2790" i="149" s="1"/>
  <c r="Y2790" i="149"/>
  <c r="AA2790" i="149"/>
  <c r="AB2790" i="149"/>
  <c r="AC2790" i="149"/>
  <c r="AD2790" i="149"/>
  <c r="R2791" i="149"/>
  <c r="S2791" i="149"/>
  <c r="T2791" i="149"/>
  <c r="U2791" i="149"/>
  <c r="V2791" i="149"/>
  <c r="W2791" i="149"/>
  <c r="X2791" i="149"/>
  <c r="Y2791" i="149"/>
  <c r="AA2791" i="149"/>
  <c r="AB2791" i="149"/>
  <c r="AC2791" i="149"/>
  <c r="AD2791" i="149"/>
  <c r="R2792" i="149"/>
  <c r="S2792" i="149"/>
  <c r="T2792" i="149"/>
  <c r="U2792" i="149"/>
  <c r="V2792" i="149"/>
  <c r="W2792" i="149"/>
  <c r="X2792" i="149"/>
  <c r="Y2792" i="149"/>
  <c r="AA2792" i="149"/>
  <c r="AB2792" i="149"/>
  <c r="AC2792" i="149"/>
  <c r="AD2792" i="149"/>
  <c r="R2793" i="149"/>
  <c r="S2793" i="149"/>
  <c r="T2793" i="149"/>
  <c r="U2793" i="149"/>
  <c r="X2793" i="149"/>
  <c r="V2793" i="149" s="1"/>
  <c r="Y2793" i="149"/>
  <c r="AA2793" i="149"/>
  <c r="AB2793" i="149"/>
  <c r="AC2793" i="149"/>
  <c r="AD2793" i="149"/>
  <c r="R2794" i="149"/>
  <c r="S2794" i="149"/>
  <c r="T2794" i="149"/>
  <c r="U2794" i="149"/>
  <c r="X2794" i="149"/>
  <c r="Y2794" i="149"/>
  <c r="AA2794" i="149"/>
  <c r="AB2794" i="149"/>
  <c r="AC2794" i="149"/>
  <c r="AD2794" i="149"/>
  <c r="R2795" i="149"/>
  <c r="S2795" i="149"/>
  <c r="T2795" i="149"/>
  <c r="U2795" i="149"/>
  <c r="W2795" i="149"/>
  <c r="X2795" i="149"/>
  <c r="V2795" i="149" s="1"/>
  <c r="Y2795" i="149"/>
  <c r="AA2795" i="149"/>
  <c r="AB2795" i="149"/>
  <c r="AC2795" i="149"/>
  <c r="AD2795" i="149"/>
  <c r="R2796" i="149"/>
  <c r="S2796" i="149"/>
  <c r="T2796" i="149"/>
  <c r="U2796" i="149"/>
  <c r="X2796" i="149"/>
  <c r="V2796" i="149" s="1"/>
  <c r="Y2796" i="149"/>
  <c r="AA2796" i="149"/>
  <c r="AB2796" i="149"/>
  <c r="AC2796" i="149"/>
  <c r="AD2796" i="149"/>
  <c r="R2797" i="149"/>
  <c r="S2797" i="149"/>
  <c r="T2797" i="149"/>
  <c r="U2797" i="149"/>
  <c r="W2797" i="149"/>
  <c r="X2797" i="149"/>
  <c r="V2797" i="149" s="1"/>
  <c r="Y2797" i="149"/>
  <c r="AA2797" i="149"/>
  <c r="AB2797" i="149"/>
  <c r="AC2797" i="149"/>
  <c r="AD2797" i="149"/>
  <c r="R2798" i="149"/>
  <c r="S2798" i="149"/>
  <c r="T2798" i="149"/>
  <c r="U2798" i="149"/>
  <c r="X2798" i="149"/>
  <c r="W2798" i="149" s="1"/>
  <c r="Y2798" i="149"/>
  <c r="AA2798" i="149"/>
  <c r="AB2798" i="149"/>
  <c r="AC2798" i="149"/>
  <c r="AD2798" i="149"/>
  <c r="R2799" i="149"/>
  <c r="S2799" i="149"/>
  <c r="T2799" i="149"/>
  <c r="U2799" i="149"/>
  <c r="V2799" i="149"/>
  <c r="X2799" i="149"/>
  <c r="W2799" i="149" s="1"/>
  <c r="Y2799" i="149"/>
  <c r="AA2799" i="149"/>
  <c r="AB2799" i="149"/>
  <c r="AC2799" i="149"/>
  <c r="AD2799" i="149"/>
  <c r="R2800" i="149"/>
  <c r="S2800" i="149"/>
  <c r="T2800" i="149"/>
  <c r="U2800" i="149"/>
  <c r="X2800" i="149"/>
  <c r="V2800" i="149" s="1"/>
  <c r="Y2800" i="149"/>
  <c r="AA2800" i="149"/>
  <c r="AB2800" i="149"/>
  <c r="AC2800" i="149"/>
  <c r="AD2800" i="149"/>
  <c r="R2801" i="149"/>
  <c r="S2801" i="149"/>
  <c r="T2801" i="149"/>
  <c r="U2801" i="149"/>
  <c r="W2801" i="149"/>
  <c r="X2801" i="149"/>
  <c r="V2801" i="149" s="1"/>
  <c r="Y2801" i="149"/>
  <c r="AA2801" i="149"/>
  <c r="AB2801" i="149"/>
  <c r="AC2801" i="149"/>
  <c r="AD2801" i="149"/>
  <c r="R2802" i="149"/>
  <c r="S2802" i="149"/>
  <c r="T2802" i="149"/>
  <c r="U2802" i="149"/>
  <c r="X2802" i="149"/>
  <c r="Y2802" i="149"/>
  <c r="AA2802" i="149"/>
  <c r="AB2802" i="149"/>
  <c r="AC2802" i="149"/>
  <c r="AD2802" i="149"/>
  <c r="R2803" i="149"/>
  <c r="S2803" i="149"/>
  <c r="T2803" i="149"/>
  <c r="U2803" i="149"/>
  <c r="X2803" i="149"/>
  <c r="V2803" i="149" s="1"/>
  <c r="Y2803" i="149"/>
  <c r="AA2803" i="149"/>
  <c r="AB2803" i="149"/>
  <c r="AC2803" i="149"/>
  <c r="AD2803" i="149"/>
  <c r="R2804" i="149"/>
  <c r="S2804" i="149"/>
  <c r="T2804" i="149"/>
  <c r="U2804" i="149"/>
  <c r="X2804" i="149"/>
  <c r="W2804" i="149" s="1"/>
  <c r="Y2804" i="149"/>
  <c r="AA2804" i="149"/>
  <c r="AB2804" i="149"/>
  <c r="AC2804" i="149"/>
  <c r="AD2804" i="149"/>
  <c r="R2805" i="149"/>
  <c r="S2805" i="149"/>
  <c r="T2805" i="149"/>
  <c r="U2805" i="149"/>
  <c r="X2805" i="149"/>
  <c r="V2805" i="149" s="1"/>
  <c r="Y2805" i="149"/>
  <c r="AA2805" i="149"/>
  <c r="AB2805" i="149"/>
  <c r="AC2805" i="149"/>
  <c r="AD2805" i="149"/>
  <c r="R2806" i="149"/>
  <c r="S2806" i="149"/>
  <c r="T2806" i="149"/>
  <c r="U2806" i="149"/>
  <c r="X2806" i="149"/>
  <c r="V2806" i="149" s="1"/>
  <c r="Y2806" i="149"/>
  <c r="AA2806" i="149"/>
  <c r="AB2806" i="149"/>
  <c r="AC2806" i="149"/>
  <c r="AD2806" i="149"/>
  <c r="R2807" i="149"/>
  <c r="S2807" i="149"/>
  <c r="T2807" i="149"/>
  <c r="U2807" i="149"/>
  <c r="W2807" i="149"/>
  <c r="X2807" i="149"/>
  <c r="V2807" i="149" s="1"/>
  <c r="Y2807" i="149"/>
  <c r="AA2807" i="149"/>
  <c r="AB2807" i="149"/>
  <c r="AC2807" i="149"/>
  <c r="AD2807" i="149"/>
  <c r="R2808" i="149"/>
  <c r="S2808" i="149"/>
  <c r="T2808" i="149"/>
  <c r="U2808" i="149"/>
  <c r="X2808" i="149"/>
  <c r="V2808" i="149" s="1"/>
  <c r="Y2808" i="149"/>
  <c r="AA2808" i="149"/>
  <c r="AB2808" i="149"/>
  <c r="AC2808" i="149"/>
  <c r="AD2808" i="149"/>
  <c r="R2809" i="149"/>
  <c r="S2809" i="149"/>
  <c r="T2809" i="149"/>
  <c r="U2809" i="149"/>
  <c r="W2809" i="149"/>
  <c r="X2809" i="149"/>
  <c r="V2809" i="149" s="1"/>
  <c r="Y2809" i="149"/>
  <c r="AA2809" i="149"/>
  <c r="AB2809" i="149"/>
  <c r="AC2809" i="149"/>
  <c r="AD2809" i="149"/>
  <c r="R2810" i="149"/>
  <c r="S2810" i="149"/>
  <c r="T2810" i="149"/>
  <c r="U2810" i="149"/>
  <c r="X2810" i="149"/>
  <c r="V2810" i="149" s="1"/>
  <c r="Y2810" i="149"/>
  <c r="AA2810" i="149"/>
  <c r="AB2810" i="149"/>
  <c r="AC2810" i="149"/>
  <c r="AD2810" i="149"/>
  <c r="R2811" i="149"/>
  <c r="S2811" i="149"/>
  <c r="T2811" i="149"/>
  <c r="U2811" i="149"/>
  <c r="V2811" i="149"/>
  <c r="X2811" i="149"/>
  <c r="W2811" i="149" s="1"/>
  <c r="Y2811" i="149"/>
  <c r="AA2811" i="149"/>
  <c r="AB2811" i="149"/>
  <c r="AC2811" i="149"/>
  <c r="AD2811" i="149"/>
  <c r="R2812" i="149"/>
  <c r="S2812" i="149"/>
  <c r="T2812" i="149"/>
  <c r="U2812" i="149"/>
  <c r="X2812" i="149"/>
  <c r="V2812" i="149" s="1"/>
  <c r="Y2812" i="149"/>
  <c r="AA2812" i="149"/>
  <c r="AB2812" i="149"/>
  <c r="AC2812" i="149"/>
  <c r="AD2812" i="149"/>
  <c r="R2813" i="149"/>
  <c r="S2813" i="149"/>
  <c r="T2813" i="149"/>
  <c r="U2813" i="149"/>
  <c r="X2813" i="149"/>
  <c r="V2813" i="149" s="1"/>
  <c r="Y2813" i="149"/>
  <c r="AA2813" i="149"/>
  <c r="AB2813" i="149"/>
  <c r="AC2813" i="149"/>
  <c r="AD2813" i="149"/>
  <c r="R2814" i="149"/>
  <c r="S2814" i="149"/>
  <c r="T2814" i="149"/>
  <c r="U2814" i="149"/>
  <c r="X2814" i="149"/>
  <c r="V2814" i="149" s="1"/>
  <c r="Y2814" i="149"/>
  <c r="AA2814" i="149"/>
  <c r="AB2814" i="149"/>
  <c r="AC2814" i="149"/>
  <c r="AD2814" i="149"/>
  <c r="R2815" i="149"/>
  <c r="S2815" i="149"/>
  <c r="T2815" i="149"/>
  <c r="U2815" i="149"/>
  <c r="W2815" i="149"/>
  <c r="X2815" i="149"/>
  <c r="V2815" i="149" s="1"/>
  <c r="Y2815" i="149"/>
  <c r="AA2815" i="149"/>
  <c r="AB2815" i="149"/>
  <c r="AC2815" i="149"/>
  <c r="AD2815" i="149"/>
  <c r="R2816" i="149"/>
  <c r="S2816" i="149"/>
  <c r="T2816" i="149"/>
  <c r="U2816" i="149"/>
  <c r="X2816" i="149"/>
  <c r="V2816" i="149" s="1"/>
  <c r="Y2816" i="149"/>
  <c r="AA2816" i="149"/>
  <c r="AB2816" i="149"/>
  <c r="AC2816" i="149"/>
  <c r="AD2816" i="149"/>
  <c r="R2817" i="149"/>
  <c r="S2817" i="149"/>
  <c r="T2817" i="149"/>
  <c r="U2817" i="149"/>
  <c r="W2817" i="149"/>
  <c r="X2817" i="149"/>
  <c r="V2817" i="149" s="1"/>
  <c r="Y2817" i="149"/>
  <c r="AA2817" i="149"/>
  <c r="AB2817" i="149"/>
  <c r="AC2817" i="149"/>
  <c r="AD2817" i="149"/>
  <c r="R2818" i="149"/>
  <c r="S2818" i="149"/>
  <c r="T2818" i="149"/>
  <c r="U2818" i="149"/>
  <c r="X2818" i="149"/>
  <c r="V2818" i="149" s="1"/>
  <c r="Y2818" i="149"/>
  <c r="AA2818" i="149"/>
  <c r="AB2818" i="149"/>
  <c r="AC2818" i="149"/>
  <c r="AD2818" i="149"/>
  <c r="R2819" i="149"/>
  <c r="S2819" i="149"/>
  <c r="T2819" i="149"/>
  <c r="U2819" i="149"/>
  <c r="V2819" i="149"/>
  <c r="X2819" i="149"/>
  <c r="W2819" i="149" s="1"/>
  <c r="Y2819" i="149"/>
  <c r="AA2819" i="149"/>
  <c r="AB2819" i="149"/>
  <c r="AC2819" i="149"/>
  <c r="AD2819" i="149"/>
  <c r="R2820" i="149"/>
  <c r="S2820" i="149"/>
  <c r="T2820" i="149"/>
  <c r="U2820" i="149"/>
  <c r="X2820" i="149"/>
  <c r="V2820" i="149" s="1"/>
  <c r="Y2820" i="149"/>
  <c r="AA2820" i="149"/>
  <c r="AB2820" i="149"/>
  <c r="AC2820" i="149"/>
  <c r="AD2820" i="149"/>
  <c r="R2821" i="149"/>
  <c r="S2821" i="149"/>
  <c r="T2821" i="149"/>
  <c r="U2821" i="149"/>
  <c r="X2821" i="149"/>
  <c r="V2821" i="149" s="1"/>
  <c r="Y2821" i="149"/>
  <c r="AA2821" i="149"/>
  <c r="AB2821" i="149"/>
  <c r="AC2821" i="149"/>
  <c r="AD2821" i="149"/>
  <c r="R2822" i="149"/>
  <c r="S2822" i="149"/>
  <c r="T2822" i="149"/>
  <c r="U2822" i="149"/>
  <c r="X2822" i="149"/>
  <c r="V2822" i="149" s="1"/>
  <c r="Y2822" i="149"/>
  <c r="AA2822" i="149"/>
  <c r="AB2822" i="149"/>
  <c r="AC2822" i="149"/>
  <c r="AD2822" i="149"/>
  <c r="R2823" i="149"/>
  <c r="S2823" i="149"/>
  <c r="T2823" i="149"/>
  <c r="U2823" i="149"/>
  <c r="W2823" i="149"/>
  <c r="X2823" i="149"/>
  <c r="V2823" i="149" s="1"/>
  <c r="Y2823" i="149"/>
  <c r="AA2823" i="149"/>
  <c r="AB2823" i="149"/>
  <c r="AC2823" i="149"/>
  <c r="AD2823" i="149"/>
  <c r="R2824" i="149"/>
  <c r="S2824" i="149"/>
  <c r="T2824" i="149"/>
  <c r="U2824" i="149"/>
  <c r="X2824" i="149"/>
  <c r="V2824" i="149" s="1"/>
  <c r="Y2824" i="149"/>
  <c r="AA2824" i="149"/>
  <c r="AB2824" i="149"/>
  <c r="AC2824" i="149"/>
  <c r="AD2824" i="149"/>
  <c r="R2825" i="149"/>
  <c r="S2825" i="149"/>
  <c r="T2825" i="149"/>
  <c r="U2825" i="149"/>
  <c r="W2825" i="149"/>
  <c r="X2825" i="149"/>
  <c r="V2825" i="149" s="1"/>
  <c r="Y2825" i="149"/>
  <c r="AA2825" i="149"/>
  <c r="AB2825" i="149"/>
  <c r="AC2825" i="149"/>
  <c r="AD2825" i="149"/>
  <c r="R2826" i="149"/>
  <c r="S2826" i="149"/>
  <c r="T2826" i="149"/>
  <c r="U2826" i="149"/>
  <c r="X2826" i="149"/>
  <c r="V2826" i="149" s="1"/>
  <c r="Y2826" i="149"/>
  <c r="AA2826" i="149"/>
  <c r="AB2826" i="149"/>
  <c r="AC2826" i="149"/>
  <c r="AD2826" i="149"/>
  <c r="R2827" i="149"/>
  <c r="S2827" i="149"/>
  <c r="T2827" i="149"/>
  <c r="U2827" i="149"/>
  <c r="V2827" i="149"/>
  <c r="X2827" i="149"/>
  <c r="W2827" i="149" s="1"/>
  <c r="Y2827" i="149"/>
  <c r="AA2827" i="149"/>
  <c r="AB2827" i="149"/>
  <c r="AC2827" i="149"/>
  <c r="AD2827" i="149"/>
  <c r="R2828" i="149"/>
  <c r="S2828" i="149"/>
  <c r="T2828" i="149"/>
  <c r="U2828" i="149"/>
  <c r="X2828" i="149"/>
  <c r="V2828" i="149" s="1"/>
  <c r="Y2828" i="149"/>
  <c r="AA2828" i="149"/>
  <c r="AB2828" i="149"/>
  <c r="AC2828" i="149"/>
  <c r="AD2828" i="149"/>
  <c r="R2829" i="149"/>
  <c r="S2829" i="149"/>
  <c r="T2829" i="149"/>
  <c r="U2829" i="149"/>
  <c r="X2829" i="149"/>
  <c r="V2829" i="149" s="1"/>
  <c r="Y2829" i="149"/>
  <c r="AA2829" i="149"/>
  <c r="AB2829" i="149"/>
  <c r="AC2829" i="149"/>
  <c r="AD2829" i="149"/>
  <c r="R2830" i="149"/>
  <c r="S2830" i="149"/>
  <c r="T2830" i="149"/>
  <c r="U2830" i="149"/>
  <c r="X2830" i="149"/>
  <c r="V2830" i="149" s="1"/>
  <c r="Y2830" i="149"/>
  <c r="AA2830" i="149"/>
  <c r="AB2830" i="149"/>
  <c r="AC2830" i="149"/>
  <c r="AD2830" i="149"/>
  <c r="R2831" i="149"/>
  <c r="S2831" i="149"/>
  <c r="T2831" i="149"/>
  <c r="U2831" i="149"/>
  <c r="W2831" i="149"/>
  <c r="X2831" i="149"/>
  <c r="V2831" i="149" s="1"/>
  <c r="Y2831" i="149"/>
  <c r="AA2831" i="149"/>
  <c r="AB2831" i="149"/>
  <c r="AC2831" i="149"/>
  <c r="AD2831" i="149"/>
  <c r="R2832" i="149"/>
  <c r="S2832" i="149"/>
  <c r="T2832" i="149"/>
  <c r="U2832" i="149"/>
  <c r="X2832" i="149"/>
  <c r="V2832" i="149" s="1"/>
  <c r="Y2832" i="149"/>
  <c r="AA2832" i="149"/>
  <c r="AB2832" i="149"/>
  <c r="AC2832" i="149"/>
  <c r="AD2832" i="149"/>
  <c r="R2833" i="149"/>
  <c r="S2833" i="149"/>
  <c r="T2833" i="149"/>
  <c r="U2833" i="149"/>
  <c r="W2833" i="149"/>
  <c r="X2833" i="149"/>
  <c r="V2833" i="149" s="1"/>
  <c r="Y2833" i="149"/>
  <c r="AA2833" i="149"/>
  <c r="AB2833" i="149"/>
  <c r="AC2833" i="149"/>
  <c r="AD2833" i="149"/>
  <c r="R2834" i="149"/>
  <c r="S2834" i="149"/>
  <c r="T2834" i="149"/>
  <c r="U2834" i="149"/>
  <c r="X2834" i="149"/>
  <c r="V2834" i="149" s="1"/>
  <c r="Y2834" i="149"/>
  <c r="AA2834" i="149"/>
  <c r="AB2834" i="149"/>
  <c r="AC2834" i="149"/>
  <c r="AD2834" i="149"/>
  <c r="R2835" i="149"/>
  <c r="S2835" i="149"/>
  <c r="T2835" i="149"/>
  <c r="U2835" i="149"/>
  <c r="V2835" i="149"/>
  <c r="X2835" i="149"/>
  <c r="W2835" i="149" s="1"/>
  <c r="Y2835" i="149"/>
  <c r="AA2835" i="149"/>
  <c r="AB2835" i="149"/>
  <c r="AC2835" i="149"/>
  <c r="AD2835" i="149"/>
  <c r="R2836" i="149"/>
  <c r="S2836" i="149"/>
  <c r="T2836" i="149"/>
  <c r="U2836" i="149"/>
  <c r="X2836" i="149"/>
  <c r="V2836" i="149" s="1"/>
  <c r="Y2836" i="149"/>
  <c r="AA2836" i="149"/>
  <c r="AB2836" i="149"/>
  <c r="AC2836" i="149"/>
  <c r="AD2836" i="149"/>
  <c r="R2837" i="149"/>
  <c r="S2837" i="149"/>
  <c r="T2837" i="149"/>
  <c r="U2837" i="149"/>
  <c r="X2837" i="149"/>
  <c r="V2837" i="149" s="1"/>
  <c r="Y2837" i="149"/>
  <c r="AA2837" i="149"/>
  <c r="AB2837" i="149"/>
  <c r="AC2837" i="149"/>
  <c r="AD2837" i="149"/>
  <c r="R2838" i="149"/>
  <c r="S2838" i="149"/>
  <c r="T2838" i="149"/>
  <c r="U2838" i="149"/>
  <c r="X2838" i="149"/>
  <c r="V2838" i="149" s="1"/>
  <c r="Y2838" i="149"/>
  <c r="AA2838" i="149"/>
  <c r="AB2838" i="149"/>
  <c r="AC2838" i="149"/>
  <c r="AD2838" i="149"/>
  <c r="R2839" i="149"/>
  <c r="S2839" i="149"/>
  <c r="T2839" i="149"/>
  <c r="U2839" i="149"/>
  <c r="W2839" i="149"/>
  <c r="X2839" i="149"/>
  <c r="V2839" i="149" s="1"/>
  <c r="Y2839" i="149"/>
  <c r="AA2839" i="149"/>
  <c r="AB2839" i="149"/>
  <c r="AC2839" i="149"/>
  <c r="AD2839" i="149"/>
  <c r="R2840" i="149"/>
  <c r="S2840" i="149"/>
  <c r="T2840" i="149"/>
  <c r="U2840" i="149"/>
  <c r="X2840" i="149"/>
  <c r="V2840" i="149" s="1"/>
  <c r="Y2840" i="149"/>
  <c r="AA2840" i="149"/>
  <c r="AB2840" i="149"/>
  <c r="AC2840" i="149"/>
  <c r="AD2840" i="149"/>
  <c r="R2841" i="149"/>
  <c r="S2841" i="149"/>
  <c r="T2841" i="149"/>
  <c r="U2841" i="149"/>
  <c r="W2841" i="149"/>
  <c r="X2841" i="149"/>
  <c r="V2841" i="149" s="1"/>
  <c r="Y2841" i="149"/>
  <c r="AA2841" i="149"/>
  <c r="AB2841" i="149"/>
  <c r="AC2841" i="149"/>
  <c r="AD2841" i="149"/>
  <c r="R2842" i="149"/>
  <c r="S2842" i="149"/>
  <c r="T2842" i="149"/>
  <c r="U2842" i="149"/>
  <c r="X2842" i="149"/>
  <c r="V2842" i="149" s="1"/>
  <c r="Y2842" i="149"/>
  <c r="AA2842" i="149"/>
  <c r="AB2842" i="149"/>
  <c r="AC2842" i="149"/>
  <c r="AD2842" i="149"/>
  <c r="R2843" i="149"/>
  <c r="S2843" i="149"/>
  <c r="T2843" i="149"/>
  <c r="U2843" i="149"/>
  <c r="V2843" i="149"/>
  <c r="X2843" i="149"/>
  <c r="W2843" i="149" s="1"/>
  <c r="Y2843" i="149"/>
  <c r="AA2843" i="149"/>
  <c r="AB2843" i="149"/>
  <c r="AC2843" i="149"/>
  <c r="AD2843" i="149"/>
  <c r="R2844" i="149"/>
  <c r="S2844" i="149"/>
  <c r="T2844" i="149"/>
  <c r="U2844" i="149"/>
  <c r="X2844" i="149"/>
  <c r="V2844" i="149" s="1"/>
  <c r="Y2844" i="149"/>
  <c r="AA2844" i="149"/>
  <c r="AB2844" i="149"/>
  <c r="AC2844" i="149"/>
  <c r="AD2844" i="149"/>
  <c r="R2845" i="149"/>
  <c r="S2845" i="149"/>
  <c r="T2845" i="149"/>
  <c r="U2845" i="149"/>
  <c r="X2845" i="149"/>
  <c r="V2845" i="149" s="1"/>
  <c r="Y2845" i="149"/>
  <c r="AA2845" i="149"/>
  <c r="AB2845" i="149"/>
  <c r="AC2845" i="149"/>
  <c r="AD2845" i="149"/>
  <c r="R2846" i="149"/>
  <c r="S2846" i="149"/>
  <c r="T2846" i="149"/>
  <c r="U2846" i="149"/>
  <c r="X2846" i="149"/>
  <c r="V2846" i="149" s="1"/>
  <c r="Y2846" i="149"/>
  <c r="AA2846" i="149"/>
  <c r="AB2846" i="149"/>
  <c r="AC2846" i="149"/>
  <c r="AD2846" i="149"/>
  <c r="R2847" i="149"/>
  <c r="S2847" i="149"/>
  <c r="T2847" i="149"/>
  <c r="U2847" i="149"/>
  <c r="W2847" i="149"/>
  <c r="X2847" i="149"/>
  <c r="V2847" i="149" s="1"/>
  <c r="Y2847" i="149"/>
  <c r="AA2847" i="149"/>
  <c r="AB2847" i="149"/>
  <c r="AC2847" i="149"/>
  <c r="AD2847" i="149"/>
  <c r="R2848" i="149"/>
  <c r="S2848" i="149"/>
  <c r="T2848" i="149"/>
  <c r="U2848" i="149"/>
  <c r="X2848" i="149"/>
  <c r="V2848" i="149" s="1"/>
  <c r="Y2848" i="149"/>
  <c r="AA2848" i="149"/>
  <c r="AB2848" i="149"/>
  <c r="AC2848" i="149"/>
  <c r="AD2848" i="149"/>
  <c r="R2849" i="149"/>
  <c r="S2849" i="149"/>
  <c r="T2849" i="149"/>
  <c r="U2849" i="149"/>
  <c r="W2849" i="149"/>
  <c r="X2849" i="149"/>
  <c r="V2849" i="149" s="1"/>
  <c r="Y2849" i="149"/>
  <c r="AA2849" i="149"/>
  <c r="AB2849" i="149"/>
  <c r="AC2849" i="149"/>
  <c r="AD2849" i="149"/>
  <c r="R2850" i="149"/>
  <c r="S2850" i="149"/>
  <c r="T2850" i="149"/>
  <c r="U2850" i="149"/>
  <c r="X2850" i="149"/>
  <c r="V2850" i="149" s="1"/>
  <c r="Y2850" i="149"/>
  <c r="AA2850" i="149"/>
  <c r="AB2850" i="149"/>
  <c r="AC2850" i="149"/>
  <c r="AD2850" i="149"/>
  <c r="R2851" i="149"/>
  <c r="S2851" i="149"/>
  <c r="T2851" i="149"/>
  <c r="U2851" i="149"/>
  <c r="V2851" i="149"/>
  <c r="X2851" i="149"/>
  <c r="W2851" i="149" s="1"/>
  <c r="Y2851" i="149"/>
  <c r="AA2851" i="149"/>
  <c r="AB2851" i="149"/>
  <c r="AC2851" i="149"/>
  <c r="AD2851" i="149"/>
  <c r="R2852" i="149"/>
  <c r="S2852" i="149"/>
  <c r="T2852" i="149"/>
  <c r="U2852" i="149"/>
  <c r="X2852" i="149"/>
  <c r="V2852" i="149" s="1"/>
  <c r="Y2852" i="149"/>
  <c r="AA2852" i="149"/>
  <c r="AB2852" i="149"/>
  <c r="AC2852" i="149"/>
  <c r="AD2852" i="149"/>
  <c r="R2853" i="149"/>
  <c r="S2853" i="149"/>
  <c r="T2853" i="149"/>
  <c r="U2853" i="149"/>
  <c r="X2853" i="149"/>
  <c r="V2853" i="149" s="1"/>
  <c r="Y2853" i="149"/>
  <c r="AA2853" i="149"/>
  <c r="AB2853" i="149"/>
  <c r="AC2853" i="149"/>
  <c r="AD2853" i="149"/>
  <c r="R2854" i="149"/>
  <c r="S2854" i="149"/>
  <c r="T2854" i="149"/>
  <c r="U2854" i="149"/>
  <c r="X2854" i="149"/>
  <c r="V2854" i="149" s="1"/>
  <c r="Y2854" i="149"/>
  <c r="AA2854" i="149"/>
  <c r="AB2854" i="149"/>
  <c r="AC2854" i="149"/>
  <c r="AD2854" i="149"/>
  <c r="R2855" i="149"/>
  <c r="S2855" i="149"/>
  <c r="T2855" i="149"/>
  <c r="U2855" i="149"/>
  <c r="W2855" i="149"/>
  <c r="X2855" i="149"/>
  <c r="V2855" i="149" s="1"/>
  <c r="Y2855" i="149"/>
  <c r="AA2855" i="149"/>
  <c r="AB2855" i="149"/>
  <c r="AC2855" i="149"/>
  <c r="AD2855" i="149"/>
  <c r="R2856" i="149"/>
  <c r="S2856" i="149"/>
  <c r="T2856" i="149"/>
  <c r="U2856" i="149"/>
  <c r="X2856" i="149"/>
  <c r="V2856" i="149" s="1"/>
  <c r="Y2856" i="149"/>
  <c r="AA2856" i="149"/>
  <c r="AB2856" i="149"/>
  <c r="AC2856" i="149"/>
  <c r="AD2856" i="149"/>
  <c r="R2857" i="149"/>
  <c r="S2857" i="149"/>
  <c r="T2857" i="149"/>
  <c r="U2857" i="149"/>
  <c r="W2857" i="149"/>
  <c r="X2857" i="149"/>
  <c r="V2857" i="149" s="1"/>
  <c r="Y2857" i="149"/>
  <c r="AA2857" i="149"/>
  <c r="AB2857" i="149"/>
  <c r="AC2857" i="149"/>
  <c r="AD2857" i="149"/>
  <c r="R2858" i="149"/>
  <c r="S2858" i="149"/>
  <c r="T2858" i="149"/>
  <c r="U2858" i="149"/>
  <c r="X2858" i="149"/>
  <c r="V2858" i="149" s="1"/>
  <c r="Y2858" i="149"/>
  <c r="AA2858" i="149"/>
  <c r="AB2858" i="149"/>
  <c r="AC2858" i="149"/>
  <c r="AD2858" i="149"/>
  <c r="R2859" i="149"/>
  <c r="S2859" i="149"/>
  <c r="T2859" i="149"/>
  <c r="U2859" i="149"/>
  <c r="V2859" i="149"/>
  <c r="X2859" i="149"/>
  <c r="W2859" i="149" s="1"/>
  <c r="Y2859" i="149"/>
  <c r="AA2859" i="149"/>
  <c r="AB2859" i="149"/>
  <c r="AC2859" i="149"/>
  <c r="AD2859" i="149"/>
  <c r="R2860" i="149"/>
  <c r="S2860" i="149"/>
  <c r="T2860" i="149"/>
  <c r="U2860" i="149"/>
  <c r="X2860" i="149"/>
  <c r="V2860" i="149" s="1"/>
  <c r="Y2860" i="149"/>
  <c r="AA2860" i="149"/>
  <c r="AB2860" i="149"/>
  <c r="AC2860" i="149"/>
  <c r="AD2860" i="149"/>
  <c r="R2861" i="149"/>
  <c r="S2861" i="149"/>
  <c r="T2861" i="149"/>
  <c r="U2861" i="149"/>
  <c r="X2861" i="149"/>
  <c r="V2861" i="149" s="1"/>
  <c r="Y2861" i="149"/>
  <c r="AA2861" i="149"/>
  <c r="AB2861" i="149"/>
  <c r="AC2861" i="149"/>
  <c r="AD2861" i="149"/>
  <c r="R2862" i="149"/>
  <c r="S2862" i="149"/>
  <c r="T2862" i="149"/>
  <c r="U2862" i="149"/>
  <c r="X2862" i="149"/>
  <c r="V2862" i="149" s="1"/>
  <c r="Y2862" i="149"/>
  <c r="AA2862" i="149"/>
  <c r="AB2862" i="149"/>
  <c r="AC2862" i="149"/>
  <c r="AD2862" i="149"/>
  <c r="R2863" i="149"/>
  <c r="S2863" i="149"/>
  <c r="T2863" i="149"/>
  <c r="U2863" i="149"/>
  <c r="W2863" i="149"/>
  <c r="X2863" i="149"/>
  <c r="V2863" i="149" s="1"/>
  <c r="Y2863" i="149"/>
  <c r="AA2863" i="149"/>
  <c r="AB2863" i="149"/>
  <c r="AC2863" i="149"/>
  <c r="AD2863" i="149"/>
  <c r="R2864" i="149"/>
  <c r="S2864" i="149"/>
  <c r="T2864" i="149"/>
  <c r="U2864" i="149"/>
  <c r="X2864" i="149"/>
  <c r="V2864" i="149" s="1"/>
  <c r="Y2864" i="149"/>
  <c r="AA2864" i="149"/>
  <c r="AB2864" i="149"/>
  <c r="AC2864" i="149"/>
  <c r="AD2864" i="149"/>
  <c r="R2865" i="149"/>
  <c r="S2865" i="149"/>
  <c r="T2865" i="149"/>
  <c r="U2865" i="149"/>
  <c r="W2865" i="149"/>
  <c r="X2865" i="149"/>
  <c r="V2865" i="149" s="1"/>
  <c r="Y2865" i="149"/>
  <c r="AA2865" i="149"/>
  <c r="AB2865" i="149"/>
  <c r="AC2865" i="149"/>
  <c r="AD2865" i="149"/>
  <c r="R2866" i="149"/>
  <c r="S2866" i="149"/>
  <c r="T2866" i="149"/>
  <c r="U2866" i="149"/>
  <c r="X2866" i="149"/>
  <c r="V2866" i="149" s="1"/>
  <c r="Y2866" i="149"/>
  <c r="AA2866" i="149"/>
  <c r="AB2866" i="149"/>
  <c r="AC2866" i="149"/>
  <c r="AD2866" i="149"/>
  <c r="R2867" i="149"/>
  <c r="S2867" i="149"/>
  <c r="T2867" i="149"/>
  <c r="U2867" i="149"/>
  <c r="V2867" i="149"/>
  <c r="X2867" i="149"/>
  <c r="W2867" i="149" s="1"/>
  <c r="Y2867" i="149"/>
  <c r="AA2867" i="149"/>
  <c r="AB2867" i="149"/>
  <c r="AC2867" i="149"/>
  <c r="AD2867" i="149"/>
  <c r="R2868" i="149"/>
  <c r="S2868" i="149"/>
  <c r="T2868" i="149"/>
  <c r="U2868" i="149"/>
  <c r="W2868" i="149"/>
  <c r="X2868" i="149"/>
  <c r="V2868" i="149" s="1"/>
  <c r="Y2868" i="149"/>
  <c r="AA2868" i="149"/>
  <c r="AB2868" i="149"/>
  <c r="AC2868" i="149"/>
  <c r="AD2868" i="149"/>
  <c r="R2869" i="149"/>
  <c r="S2869" i="149"/>
  <c r="T2869" i="149"/>
  <c r="U2869" i="149"/>
  <c r="X2869" i="149"/>
  <c r="V2869" i="149" s="1"/>
  <c r="Y2869" i="149"/>
  <c r="AA2869" i="149"/>
  <c r="AB2869" i="149"/>
  <c r="AC2869" i="149"/>
  <c r="AD2869" i="149"/>
  <c r="R2870" i="149"/>
  <c r="S2870" i="149"/>
  <c r="T2870" i="149"/>
  <c r="U2870" i="149"/>
  <c r="V2870" i="149"/>
  <c r="W2870" i="149"/>
  <c r="X2870" i="149"/>
  <c r="Y2870" i="149"/>
  <c r="AA2870" i="149"/>
  <c r="AB2870" i="149"/>
  <c r="AC2870" i="149"/>
  <c r="AD2870" i="149"/>
  <c r="R2871" i="149"/>
  <c r="S2871" i="149"/>
  <c r="T2871" i="149"/>
  <c r="U2871" i="149"/>
  <c r="X2871" i="149"/>
  <c r="V2871" i="149" s="1"/>
  <c r="Y2871" i="149"/>
  <c r="AA2871" i="149"/>
  <c r="AB2871" i="149"/>
  <c r="AC2871" i="149"/>
  <c r="AD2871" i="149"/>
  <c r="R2872" i="149"/>
  <c r="S2872" i="149"/>
  <c r="T2872" i="149"/>
  <c r="U2872" i="149"/>
  <c r="X2872" i="149"/>
  <c r="V2872" i="149" s="1"/>
  <c r="Y2872" i="149"/>
  <c r="AA2872" i="149"/>
  <c r="AB2872" i="149"/>
  <c r="AC2872" i="149"/>
  <c r="AD2872" i="149"/>
  <c r="R2873" i="149"/>
  <c r="S2873" i="149"/>
  <c r="T2873" i="149"/>
  <c r="U2873" i="149"/>
  <c r="X2873" i="149"/>
  <c r="V2873" i="149" s="1"/>
  <c r="Y2873" i="149"/>
  <c r="AA2873" i="149"/>
  <c r="AB2873" i="149"/>
  <c r="AC2873" i="149"/>
  <c r="AD2873" i="149"/>
  <c r="R2874" i="149"/>
  <c r="S2874" i="149"/>
  <c r="T2874" i="149"/>
  <c r="U2874" i="149"/>
  <c r="W2874" i="149"/>
  <c r="X2874" i="149"/>
  <c r="V2874" i="149" s="1"/>
  <c r="Y2874" i="149"/>
  <c r="AA2874" i="149"/>
  <c r="AB2874" i="149"/>
  <c r="AC2874" i="149"/>
  <c r="AD2874" i="149"/>
  <c r="R2875" i="149"/>
  <c r="S2875" i="149"/>
  <c r="T2875" i="149"/>
  <c r="U2875" i="149"/>
  <c r="V2875" i="149"/>
  <c r="X2875" i="149"/>
  <c r="W2875" i="149" s="1"/>
  <c r="Y2875" i="149"/>
  <c r="AA2875" i="149"/>
  <c r="AB2875" i="149"/>
  <c r="AC2875" i="149"/>
  <c r="AD2875" i="149"/>
  <c r="R2876" i="149"/>
  <c r="S2876" i="149"/>
  <c r="T2876" i="149"/>
  <c r="U2876" i="149"/>
  <c r="W2876" i="149"/>
  <c r="X2876" i="149"/>
  <c r="V2876" i="149" s="1"/>
  <c r="Y2876" i="149"/>
  <c r="AA2876" i="149"/>
  <c r="AB2876" i="149"/>
  <c r="AC2876" i="149"/>
  <c r="AD2876" i="149"/>
  <c r="R2877" i="149"/>
  <c r="S2877" i="149"/>
  <c r="T2877" i="149"/>
  <c r="U2877" i="149"/>
  <c r="X2877" i="149"/>
  <c r="V2877" i="149" s="1"/>
  <c r="Y2877" i="149"/>
  <c r="AA2877" i="149"/>
  <c r="AB2877" i="149"/>
  <c r="AC2877" i="149"/>
  <c r="AD2877" i="149"/>
  <c r="R2878" i="149"/>
  <c r="S2878" i="149"/>
  <c r="T2878" i="149"/>
  <c r="U2878" i="149"/>
  <c r="V2878" i="149"/>
  <c r="W2878" i="149"/>
  <c r="X2878" i="149"/>
  <c r="Y2878" i="149"/>
  <c r="AA2878" i="149"/>
  <c r="AB2878" i="149"/>
  <c r="AC2878" i="149"/>
  <c r="AD2878" i="149"/>
  <c r="R2879" i="149"/>
  <c r="S2879" i="149"/>
  <c r="T2879" i="149"/>
  <c r="U2879" i="149"/>
  <c r="X2879" i="149"/>
  <c r="V2879" i="149" s="1"/>
  <c r="Y2879" i="149"/>
  <c r="AA2879" i="149"/>
  <c r="AB2879" i="149"/>
  <c r="AC2879" i="149"/>
  <c r="AD2879" i="149"/>
  <c r="R2880" i="149"/>
  <c r="S2880" i="149"/>
  <c r="T2880" i="149"/>
  <c r="U2880" i="149"/>
  <c r="X2880" i="149"/>
  <c r="V2880" i="149" s="1"/>
  <c r="Y2880" i="149"/>
  <c r="AA2880" i="149"/>
  <c r="AB2880" i="149"/>
  <c r="AC2880" i="149"/>
  <c r="AD2880" i="149"/>
  <c r="R2881" i="149"/>
  <c r="S2881" i="149"/>
  <c r="T2881" i="149"/>
  <c r="U2881" i="149"/>
  <c r="X2881" i="149"/>
  <c r="V2881" i="149" s="1"/>
  <c r="Y2881" i="149"/>
  <c r="AA2881" i="149"/>
  <c r="AB2881" i="149"/>
  <c r="AC2881" i="149"/>
  <c r="AD2881" i="149"/>
  <c r="R2882" i="149"/>
  <c r="S2882" i="149"/>
  <c r="T2882" i="149"/>
  <c r="U2882" i="149"/>
  <c r="X2882" i="149"/>
  <c r="V2882" i="149" s="1"/>
  <c r="Y2882" i="149"/>
  <c r="AA2882" i="149"/>
  <c r="AB2882" i="149"/>
  <c r="AC2882" i="149"/>
  <c r="AD2882" i="149"/>
  <c r="R2883" i="149"/>
  <c r="S2883" i="149"/>
  <c r="T2883" i="149"/>
  <c r="U2883" i="149"/>
  <c r="X2883" i="149"/>
  <c r="Y2883" i="149"/>
  <c r="AA2883" i="149"/>
  <c r="AB2883" i="149"/>
  <c r="AC2883" i="149"/>
  <c r="AD2883" i="149"/>
  <c r="R2884" i="149"/>
  <c r="S2884" i="149"/>
  <c r="T2884" i="149"/>
  <c r="U2884" i="149"/>
  <c r="X2884" i="149"/>
  <c r="V2884" i="149" s="1"/>
  <c r="Y2884" i="149"/>
  <c r="AA2884" i="149"/>
  <c r="AB2884" i="149"/>
  <c r="AC2884" i="149"/>
  <c r="AD2884" i="149"/>
  <c r="R2885" i="149"/>
  <c r="S2885" i="149"/>
  <c r="T2885" i="149"/>
  <c r="U2885" i="149"/>
  <c r="X2885" i="149"/>
  <c r="V2885" i="149" s="1"/>
  <c r="Y2885" i="149"/>
  <c r="AA2885" i="149"/>
  <c r="AB2885" i="149"/>
  <c r="AC2885" i="149"/>
  <c r="AD2885" i="149"/>
  <c r="R2886" i="149"/>
  <c r="S2886" i="149"/>
  <c r="T2886" i="149"/>
  <c r="U2886" i="149"/>
  <c r="V2886" i="149"/>
  <c r="W2886" i="149"/>
  <c r="X2886" i="149"/>
  <c r="Y2886" i="149"/>
  <c r="AA2886" i="149"/>
  <c r="AB2886" i="149"/>
  <c r="AC2886" i="149"/>
  <c r="AD2886" i="149"/>
  <c r="R2887" i="149"/>
  <c r="S2887" i="149"/>
  <c r="T2887" i="149"/>
  <c r="U2887" i="149"/>
  <c r="W2887" i="149"/>
  <c r="X2887" i="149"/>
  <c r="V2887" i="149" s="1"/>
  <c r="Y2887" i="149"/>
  <c r="AA2887" i="149"/>
  <c r="AB2887" i="149"/>
  <c r="AC2887" i="149"/>
  <c r="AD2887" i="149"/>
  <c r="R2888" i="149"/>
  <c r="S2888" i="149"/>
  <c r="T2888" i="149"/>
  <c r="U2888" i="149"/>
  <c r="X2888" i="149"/>
  <c r="V2888" i="149" s="1"/>
  <c r="Y2888" i="149"/>
  <c r="AA2888" i="149"/>
  <c r="AB2888" i="149"/>
  <c r="AC2888" i="149"/>
  <c r="AD2888" i="149"/>
  <c r="R2889" i="149"/>
  <c r="S2889" i="149"/>
  <c r="T2889" i="149"/>
  <c r="U2889" i="149"/>
  <c r="V2889" i="149"/>
  <c r="W2889" i="149"/>
  <c r="X2889" i="149"/>
  <c r="Y2889" i="149"/>
  <c r="AA2889" i="149"/>
  <c r="AB2889" i="149"/>
  <c r="AC2889" i="149"/>
  <c r="AD2889" i="149"/>
  <c r="R2890" i="149"/>
  <c r="S2890" i="149"/>
  <c r="T2890" i="149"/>
  <c r="U2890" i="149"/>
  <c r="X2890" i="149"/>
  <c r="V2890" i="149" s="1"/>
  <c r="Y2890" i="149"/>
  <c r="AA2890" i="149"/>
  <c r="AB2890" i="149"/>
  <c r="AC2890" i="149"/>
  <c r="AD2890" i="149"/>
  <c r="R2891" i="149"/>
  <c r="S2891" i="149"/>
  <c r="T2891" i="149"/>
  <c r="U2891" i="149"/>
  <c r="X2891" i="149"/>
  <c r="W2891" i="149" s="1"/>
  <c r="Y2891" i="149"/>
  <c r="AA2891" i="149"/>
  <c r="AB2891" i="149"/>
  <c r="AC2891" i="149"/>
  <c r="AD2891" i="149"/>
  <c r="R2892" i="149"/>
  <c r="S2892" i="149"/>
  <c r="T2892" i="149"/>
  <c r="U2892" i="149"/>
  <c r="W2892" i="149"/>
  <c r="X2892" i="149"/>
  <c r="V2892" i="149" s="1"/>
  <c r="Y2892" i="149"/>
  <c r="AA2892" i="149"/>
  <c r="AB2892" i="149"/>
  <c r="AC2892" i="149"/>
  <c r="AD2892" i="149"/>
  <c r="R2893" i="149"/>
  <c r="S2893" i="149"/>
  <c r="T2893" i="149"/>
  <c r="U2893" i="149"/>
  <c r="X2893" i="149"/>
  <c r="V2893" i="149" s="1"/>
  <c r="Y2893" i="149"/>
  <c r="AA2893" i="149"/>
  <c r="AB2893" i="149"/>
  <c r="AC2893" i="149"/>
  <c r="AD2893" i="149"/>
  <c r="R2894" i="149"/>
  <c r="S2894" i="149"/>
  <c r="T2894" i="149"/>
  <c r="U2894" i="149"/>
  <c r="X2894" i="149"/>
  <c r="Y2894" i="149"/>
  <c r="AA2894" i="149"/>
  <c r="AB2894" i="149"/>
  <c r="AC2894" i="149"/>
  <c r="AD2894" i="149"/>
  <c r="R2895" i="149"/>
  <c r="S2895" i="149"/>
  <c r="T2895" i="149"/>
  <c r="U2895" i="149"/>
  <c r="X2895" i="149"/>
  <c r="V2895" i="149" s="1"/>
  <c r="Y2895" i="149"/>
  <c r="AA2895" i="149"/>
  <c r="AB2895" i="149"/>
  <c r="AC2895" i="149"/>
  <c r="AD2895" i="149"/>
  <c r="R2896" i="149"/>
  <c r="S2896" i="149"/>
  <c r="T2896" i="149"/>
  <c r="U2896" i="149"/>
  <c r="X2896" i="149"/>
  <c r="V2896" i="149" s="1"/>
  <c r="Y2896" i="149"/>
  <c r="AA2896" i="149"/>
  <c r="AB2896" i="149"/>
  <c r="AC2896" i="149"/>
  <c r="AD2896" i="149"/>
  <c r="R2897" i="149"/>
  <c r="S2897" i="149"/>
  <c r="T2897" i="149"/>
  <c r="U2897" i="149"/>
  <c r="V2897" i="149"/>
  <c r="W2897" i="149"/>
  <c r="X2897" i="149"/>
  <c r="Y2897" i="149"/>
  <c r="AA2897" i="149"/>
  <c r="AB2897" i="149"/>
  <c r="AC2897" i="149"/>
  <c r="AD2897" i="149"/>
  <c r="R2898" i="149"/>
  <c r="S2898" i="149"/>
  <c r="T2898" i="149"/>
  <c r="U2898" i="149"/>
  <c r="X2898" i="149"/>
  <c r="V2898" i="149" s="1"/>
  <c r="Y2898" i="149"/>
  <c r="AA2898" i="149"/>
  <c r="AB2898" i="149"/>
  <c r="AC2898" i="149"/>
  <c r="AD2898" i="149"/>
  <c r="R2899" i="149"/>
  <c r="S2899" i="149"/>
  <c r="T2899" i="149"/>
  <c r="U2899" i="149"/>
  <c r="V2899" i="149"/>
  <c r="X2899" i="149"/>
  <c r="W2899" i="149" s="1"/>
  <c r="Y2899" i="149"/>
  <c r="AA2899" i="149"/>
  <c r="AB2899" i="149"/>
  <c r="AC2899" i="149"/>
  <c r="AD2899" i="149"/>
  <c r="R2900" i="149"/>
  <c r="S2900" i="149"/>
  <c r="T2900" i="149"/>
  <c r="U2900" i="149"/>
  <c r="W2900" i="149"/>
  <c r="X2900" i="149"/>
  <c r="V2900" i="149" s="1"/>
  <c r="Y2900" i="149"/>
  <c r="AA2900" i="149"/>
  <c r="AB2900" i="149"/>
  <c r="AC2900" i="149"/>
  <c r="AD2900" i="149"/>
  <c r="R2901" i="149"/>
  <c r="S2901" i="149"/>
  <c r="T2901" i="149"/>
  <c r="U2901" i="149"/>
  <c r="X2901" i="149"/>
  <c r="V2901" i="149" s="1"/>
  <c r="Y2901" i="149"/>
  <c r="AA2901" i="149"/>
  <c r="AB2901" i="149"/>
  <c r="AC2901" i="149"/>
  <c r="AD2901" i="149"/>
  <c r="R2902" i="149"/>
  <c r="S2902" i="149"/>
  <c r="T2902" i="149"/>
  <c r="U2902" i="149"/>
  <c r="V2902" i="149"/>
  <c r="X2902" i="149"/>
  <c r="W2902" i="149" s="1"/>
  <c r="Y2902" i="149"/>
  <c r="AA2902" i="149"/>
  <c r="AB2902" i="149"/>
  <c r="AC2902" i="149"/>
  <c r="AD2902" i="149"/>
  <c r="R2903" i="149"/>
  <c r="S2903" i="149"/>
  <c r="T2903" i="149"/>
  <c r="U2903" i="149"/>
  <c r="W2903" i="149"/>
  <c r="X2903" i="149"/>
  <c r="V2903" i="149" s="1"/>
  <c r="Y2903" i="149"/>
  <c r="AA2903" i="149"/>
  <c r="AB2903" i="149"/>
  <c r="AC2903" i="149"/>
  <c r="AD2903" i="149"/>
  <c r="R2904" i="149"/>
  <c r="S2904" i="149"/>
  <c r="T2904" i="149"/>
  <c r="U2904" i="149"/>
  <c r="X2904" i="149"/>
  <c r="V2904" i="149" s="1"/>
  <c r="Y2904" i="149"/>
  <c r="AA2904" i="149"/>
  <c r="AB2904" i="149"/>
  <c r="AC2904" i="149"/>
  <c r="AD2904" i="149"/>
  <c r="R2905" i="149"/>
  <c r="S2905" i="149"/>
  <c r="T2905" i="149"/>
  <c r="U2905" i="149"/>
  <c r="X2905" i="149"/>
  <c r="Y2905" i="149"/>
  <c r="AA2905" i="149"/>
  <c r="AB2905" i="149"/>
  <c r="AC2905" i="149"/>
  <c r="AD2905" i="149"/>
  <c r="R2906" i="149"/>
  <c r="S2906" i="149"/>
  <c r="T2906" i="149"/>
  <c r="U2906" i="149"/>
  <c r="X2906" i="149"/>
  <c r="V2906" i="149" s="1"/>
  <c r="Y2906" i="149"/>
  <c r="AA2906" i="149"/>
  <c r="AB2906" i="149"/>
  <c r="AC2906" i="149"/>
  <c r="AD2906" i="149"/>
  <c r="R2907" i="149"/>
  <c r="S2907" i="149"/>
  <c r="T2907" i="149"/>
  <c r="U2907" i="149"/>
  <c r="X2907" i="149"/>
  <c r="W2907" i="149" s="1"/>
  <c r="Y2907" i="149"/>
  <c r="AA2907" i="149"/>
  <c r="AB2907" i="149"/>
  <c r="AC2907" i="149"/>
  <c r="AD2907" i="149"/>
  <c r="R2908" i="149"/>
  <c r="S2908" i="149"/>
  <c r="T2908" i="149"/>
  <c r="U2908" i="149"/>
  <c r="X2908" i="149"/>
  <c r="Y2908" i="149"/>
  <c r="AA2908" i="149"/>
  <c r="AB2908" i="149"/>
  <c r="AC2908" i="149"/>
  <c r="AD2908" i="149"/>
  <c r="R2909" i="149"/>
  <c r="S2909" i="149"/>
  <c r="T2909" i="149"/>
  <c r="U2909" i="149"/>
  <c r="X2909" i="149"/>
  <c r="V2909" i="149" s="1"/>
  <c r="Y2909" i="149"/>
  <c r="AA2909" i="149"/>
  <c r="AB2909" i="149"/>
  <c r="AC2909" i="149"/>
  <c r="AD2909" i="149"/>
  <c r="R2910" i="149"/>
  <c r="S2910" i="149"/>
  <c r="T2910" i="149"/>
  <c r="U2910" i="149"/>
  <c r="V2910" i="149"/>
  <c r="W2910" i="149"/>
  <c r="X2910" i="149"/>
  <c r="Y2910" i="149"/>
  <c r="AA2910" i="149"/>
  <c r="AB2910" i="149"/>
  <c r="AC2910" i="149"/>
  <c r="AD2910" i="149"/>
  <c r="R2911" i="149"/>
  <c r="S2911" i="149"/>
  <c r="T2911" i="149"/>
  <c r="U2911" i="149"/>
  <c r="W2911" i="149"/>
  <c r="X2911" i="149"/>
  <c r="V2911" i="149" s="1"/>
  <c r="Y2911" i="149"/>
  <c r="AA2911" i="149"/>
  <c r="AB2911" i="149"/>
  <c r="AC2911" i="149"/>
  <c r="AD2911" i="149"/>
  <c r="R2912" i="149"/>
  <c r="S2912" i="149"/>
  <c r="T2912" i="149"/>
  <c r="U2912" i="149"/>
  <c r="X2912" i="149"/>
  <c r="V2912" i="149" s="1"/>
  <c r="Y2912" i="149"/>
  <c r="AA2912" i="149"/>
  <c r="AB2912" i="149"/>
  <c r="AC2912" i="149"/>
  <c r="AD2912" i="149"/>
  <c r="R2913" i="149"/>
  <c r="S2913" i="149"/>
  <c r="T2913" i="149"/>
  <c r="U2913" i="149"/>
  <c r="V2913" i="149"/>
  <c r="X2913" i="149"/>
  <c r="W2913" i="149" s="1"/>
  <c r="Y2913" i="149"/>
  <c r="AA2913" i="149"/>
  <c r="AB2913" i="149"/>
  <c r="AC2913" i="149"/>
  <c r="AD2913" i="149"/>
  <c r="R2914" i="149"/>
  <c r="S2914" i="149"/>
  <c r="T2914" i="149"/>
  <c r="U2914" i="149"/>
  <c r="X2914" i="149"/>
  <c r="V2914" i="149" s="1"/>
  <c r="Y2914" i="149"/>
  <c r="AA2914" i="149"/>
  <c r="AB2914" i="149"/>
  <c r="AC2914" i="149"/>
  <c r="AD2914" i="149"/>
  <c r="R2915" i="149"/>
  <c r="S2915" i="149"/>
  <c r="T2915" i="149"/>
  <c r="U2915" i="149"/>
  <c r="V2915" i="149"/>
  <c r="X2915" i="149"/>
  <c r="W2915" i="149" s="1"/>
  <c r="Y2915" i="149"/>
  <c r="AA2915" i="149"/>
  <c r="AB2915" i="149"/>
  <c r="AC2915" i="149"/>
  <c r="AD2915" i="149"/>
  <c r="R2916" i="149"/>
  <c r="S2916" i="149"/>
  <c r="T2916" i="149"/>
  <c r="U2916" i="149"/>
  <c r="X2916" i="149"/>
  <c r="V2916" i="149" s="1"/>
  <c r="Y2916" i="149"/>
  <c r="AA2916" i="149"/>
  <c r="AB2916" i="149"/>
  <c r="AC2916" i="149"/>
  <c r="AD2916" i="149"/>
  <c r="R2917" i="149"/>
  <c r="S2917" i="149"/>
  <c r="T2917" i="149"/>
  <c r="U2917" i="149"/>
  <c r="X2917" i="149"/>
  <c r="V2917" i="149" s="1"/>
  <c r="Y2917" i="149"/>
  <c r="AA2917" i="149"/>
  <c r="AB2917" i="149"/>
  <c r="AC2917" i="149"/>
  <c r="AD2917" i="149"/>
  <c r="R2918" i="149"/>
  <c r="S2918" i="149"/>
  <c r="T2918" i="149"/>
  <c r="U2918" i="149"/>
  <c r="X2918" i="149"/>
  <c r="V2918" i="149" s="1"/>
  <c r="Y2918" i="149"/>
  <c r="AA2918" i="149"/>
  <c r="AB2918" i="149"/>
  <c r="AC2918" i="149"/>
  <c r="AD2918" i="149"/>
  <c r="R2919" i="149"/>
  <c r="S2919" i="149"/>
  <c r="T2919" i="149"/>
  <c r="U2919" i="149"/>
  <c r="X2919" i="149"/>
  <c r="Y2919" i="149"/>
  <c r="AA2919" i="149"/>
  <c r="AB2919" i="149"/>
  <c r="AC2919" i="149"/>
  <c r="AD2919" i="149"/>
  <c r="R2920" i="149"/>
  <c r="S2920" i="149"/>
  <c r="T2920" i="149"/>
  <c r="U2920" i="149"/>
  <c r="X2920" i="149"/>
  <c r="V2920" i="149" s="1"/>
  <c r="Y2920" i="149"/>
  <c r="AA2920" i="149"/>
  <c r="AB2920" i="149"/>
  <c r="AC2920" i="149"/>
  <c r="AD2920" i="149"/>
  <c r="R2921" i="149"/>
  <c r="S2921" i="149"/>
  <c r="T2921" i="149"/>
  <c r="U2921" i="149"/>
  <c r="V2921" i="149"/>
  <c r="W2921" i="149"/>
  <c r="X2921" i="149"/>
  <c r="Y2921" i="149"/>
  <c r="AA2921" i="149"/>
  <c r="AB2921" i="149"/>
  <c r="AC2921" i="149"/>
  <c r="AD2921" i="149"/>
  <c r="R2922" i="149"/>
  <c r="S2922" i="149"/>
  <c r="T2922" i="149"/>
  <c r="U2922" i="149"/>
  <c r="X2922" i="149"/>
  <c r="V2922" i="149" s="1"/>
  <c r="Y2922" i="149"/>
  <c r="AA2922" i="149"/>
  <c r="AB2922" i="149"/>
  <c r="AC2922" i="149"/>
  <c r="AD2922" i="149"/>
  <c r="R2923" i="149"/>
  <c r="S2923" i="149"/>
  <c r="T2923" i="149"/>
  <c r="U2923" i="149"/>
  <c r="X2923" i="149"/>
  <c r="W2923" i="149" s="1"/>
  <c r="Y2923" i="149"/>
  <c r="AA2923" i="149"/>
  <c r="AB2923" i="149"/>
  <c r="AC2923" i="149"/>
  <c r="AD2923" i="149"/>
  <c r="R2924" i="149"/>
  <c r="S2924" i="149"/>
  <c r="T2924" i="149"/>
  <c r="U2924" i="149"/>
  <c r="W2924" i="149"/>
  <c r="X2924" i="149"/>
  <c r="V2924" i="149" s="1"/>
  <c r="Y2924" i="149"/>
  <c r="AA2924" i="149"/>
  <c r="AB2924" i="149"/>
  <c r="AC2924" i="149"/>
  <c r="AD2924" i="149"/>
  <c r="R2925" i="149"/>
  <c r="S2925" i="149"/>
  <c r="T2925" i="149"/>
  <c r="U2925" i="149"/>
  <c r="X2925" i="149"/>
  <c r="V2925" i="149" s="1"/>
  <c r="Y2925" i="149"/>
  <c r="AA2925" i="149"/>
  <c r="AB2925" i="149"/>
  <c r="AC2925" i="149"/>
  <c r="AD2925" i="149"/>
  <c r="R2926" i="149"/>
  <c r="S2926" i="149"/>
  <c r="T2926" i="149"/>
  <c r="U2926" i="149"/>
  <c r="W2926" i="149"/>
  <c r="X2926" i="149"/>
  <c r="V2926" i="149" s="1"/>
  <c r="Y2926" i="149"/>
  <c r="AA2926" i="149"/>
  <c r="AB2926" i="149"/>
  <c r="AC2926" i="149"/>
  <c r="AD2926" i="149"/>
  <c r="R2927" i="149"/>
  <c r="S2927" i="149"/>
  <c r="T2927" i="149"/>
  <c r="U2927" i="149"/>
  <c r="X2927" i="149"/>
  <c r="V2927" i="149" s="1"/>
  <c r="Y2927" i="149"/>
  <c r="AA2927" i="149"/>
  <c r="AB2927" i="149"/>
  <c r="AC2927" i="149"/>
  <c r="AD2927" i="149"/>
  <c r="R2928" i="149"/>
  <c r="S2928" i="149"/>
  <c r="T2928" i="149"/>
  <c r="U2928" i="149"/>
  <c r="X2928" i="149"/>
  <c r="V2928" i="149" s="1"/>
  <c r="Y2928" i="149"/>
  <c r="AA2928" i="149"/>
  <c r="AB2928" i="149"/>
  <c r="AC2928" i="149"/>
  <c r="AD2928" i="149"/>
  <c r="R2929" i="149"/>
  <c r="S2929" i="149"/>
  <c r="T2929" i="149"/>
  <c r="U2929" i="149"/>
  <c r="X2929" i="149"/>
  <c r="V2929" i="149" s="1"/>
  <c r="Y2929" i="149"/>
  <c r="AA2929" i="149"/>
  <c r="AB2929" i="149"/>
  <c r="AC2929" i="149"/>
  <c r="AD2929" i="149"/>
  <c r="R2930" i="149"/>
  <c r="S2930" i="149"/>
  <c r="T2930" i="149"/>
  <c r="U2930" i="149"/>
  <c r="X2930" i="149"/>
  <c r="V2930" i="149" s="1"/>
  <c r="Y2930" i="149"/>
  <c r="AA2930" i="149"/>
  <c r="AB2930" i="149"/>
  <c r="AC2930" i="149"/>
  <c r="AD2930" i="149"/>
  <c r="R2931" i="149"/>
  <c r="S2931" i="149"/>
  <c r="T2931" i="149"/>
  <c r="U2931" i="149"/>
  <c r="V2931" i="149"/>
  <c r="X2931" i="149"/>
  <c r="W2931" i="149" s="1"/>
  <c r="Y2931" i="149"/>
  <c r="AA2931" i="149"/>
  <c r="AB2931" i="149"/>
  <c r="AC2931" i="149"/>
  <c r="AD2931" i="149"/>
  <c r="R2932" i="149"/>
  <c r="S2932" i="149"/>
  <c r="T2932" i="149"/>
  <c r="U2932" i="149"/>
  <c r="X2932" i="149"/>
  <c r="V2932" i="149" s="1"/>
  <c r="Y2932" i="149"/>
  <c r="AA2932" i="149"/>
  <c r="AB2932" i="149"/>
  <c r="AC2932" i="149"/>
  <c r="AD2932" i="149"/>
  <c r="R2933" i="149"/>
  <c r="S2933" i="149"/>
  <c r="T2933" i="149"/>
  <c r="U2933" i="149"/>
  <c r="X2933" i="149"/>
  <c r="V2933" i="149" s="1"/>
  <c r="Y2933" i="149"/>
  <c r="AA2933" i="149"/>
  <c r="AB2933" i="149"/>
  <c r="AC2933" i="149"/>
  <c r="AD2933" i="149"/>
  <c r="R2934" i="149"/>
  <c r="S2934" i="149"/>
  <c r="T2934" i="149"/>
  <c r="U2934" i="149"/>
  <c r="X2934" i="149"/>
  <c r="V2934" i="149" s="1"/>
  <c r="Y2934" i="149"/>
  <c r="AA2934" i="149"/>
  <c r="AB2934" i="149"/>
  <c r="AC2934" i="149"/>
  <c r="AD2934" i="149"/>
  <c r="R2935" i="149"/>
  <c r="S2935" i="149"/>
  <c r="T2935" i="149"/>
  <c r="U2935" i="149"/>
  <c r="W2935" i="149"/>
  <c r="X2935" i="149"/>
  <c r="V2935" i="149" s="1"/>
  <c r="Y2935" i="149"/>
  <c r="AA2935" i="149"/>
  <c r="AB2935" i="149"/>
  <c r="AC2935" i="149"/>
  <c r="AD2935" i="149"/>
  <c r="R2936" i="149"/>
  <c r="S2936" i="149"/>
  <c r="T2936" i="149"/>
  <c r="U2936" i="149"/>
  <c r="X2936" i="149"/>
  <c r="V2936" i="149" s="1"/>
  <c r="Y2936" i="149"/>
  <c r="AA2936" i="149"/>
  <c r="AB2936" i="149"/>
  <c r="AC2936" i="149"/>
  <c r="AD2936" i="149"/>
  <c r="R2937" i="149"/>
  <c r="S2937" i="149"/>
  <c r="T2937" i="149"/>
  <c r="U2937" i="149"/>
  <c r="W2937" i="149"/>
  <c r="X2937" i="149"/>
  <c r="V2937" i="149" s="1"/>
  <c r="Y2937" i="149"/>
  <c r="AA2937" i="149"/>
  <c r="AB2937" i="149"/>
  <c r="AC2937" i="149"/>
  <c r="AD2937" i="149"/>
  <c r="R2938" i="149"/>
  <c r="S2938" i="149"/>
  <c r="T2938" i="149"/>
  <c r="U2938" i="149"/>
  <c r="X2938" i="149"/>
  <c r="V2938" i="149" s="1"/>
  <c r="Y2938" i="149"/>
  <c r="AA2938" i="149"/>
  <c r="AB2938" i="149"/>
  <c r="AC2938" i="149"/>
  <c r="AD2938" i="149"/>
  <c r="R2939" i="149"/>
  <c r="S2939" i="149"/>
  <c r="T2939" i="149"/>
  <c r="U2939" i="149"/>
  <c r="V2939" i="149"/>
  <c r="X2939" i="149"/>
  <c r="W2939" i="149" s="1"/>
  <c r="Y2939" i="149"/>
  <c r="AA2939" i="149"/>
  <c r="AB2939" i="149"/>
  <c r="AC2939" i="149"/>
  <c r="AD2939" i="149"/>
  <c r="R2940" i="149"/>
  <c r="S2940" i="149"/>
  <c r="T2940" i="149"/>
  <c r="U2940" i="149"/>
  <c r="W2940" i="149"/>
  <c r="X2940" i="149"/>
  <c r="V2940" i="149" s="1"/>
  <c r="Y2940" i="149"/>
  <c r="AA2940" i="149"/>
  <c r="AB2940" i="149"/>
  <c r="AC2940" i="149"/>
  <c r="AD2940" i="149"/>
  <c r="R2941" i="149"/>
  <c r="S2941" i="149"/>
  <c r="T2941" i="149"/>
  <c r="U2941" i="149"/>
  <c r="X2941" i="149"/>
  <c r="V2941" i="149" s="1"/>
  <c r="Y2941" i="149"/>
  <c r="AA2941" i="149"/>
  <c r="AB2941" i="149"/>
  <c r="AC2941" i="149"/>
  <c r="AD2941" i="149"/>
  <c r="R2942" i="149"/>
  <c r="S2942" i="149"/>
  <c r="T2942" i="149"/>
  <c r="U2942" i="149"/>
  <c r="V2942" i="149"/>
  <c r="W2942" i="149"/>
  <c r="X2942" i="149"/>
  <c r="Y2942" i="149"/>
  <c r="AA2942" i="149"/>
  <c r="AB2942" i="149"/>
  <c r="AC2942" i="149"/>
  <c r="AD2942" i="149"/>
  <c r="R2943" i="149"/>
  <c r="S2943" i="149"/>
  <c r="T2943" i="149"/>
  <c r="U2943" i="149"/>
  <c r="X2943" i="149"/>
  <c r="V2943" i="149" s="1"/>
  <c r="Y2943" i="149"/>
  <c r="AA2943" i="149"/>
  <c r="AB2943" i="149"/>
  <c r="AC2943" i="149"/>
  <c r="AD2943" i="149"/>
  <c r="R2944" i="149"/>
  <c r="S2944" i="149"/>
  <c r="T2944" i="149"/>
  <c r="U2944" i="149"/>
  <c r="X2944" i="149"/>
  <c r="V2944" i="149" s="1"/>
  <c r="Y2944" i="149"/>
  <c r="AA2944" i="149"/>
  <c r="AB2944" i="149"/>
  <c r="AC2944" i="149"/>
  <c r="AD2944" i="149"/>
  <c r="R2945" i="149"/>
  <c r="S2945" i="149"/>
  <c r="T2945" i="149"/>
  <c r="U2945" i="149"/>
  <c r="X2945" i="149"/>
  <c r="V2945" i="149" s="1"/>
  <c r="Y2945" i="149"/>
  <c r="AA2945" i="149"/>
  <c r="AB2945" i="149"/>
  <c r="AC2945" i="149"/>
  <c r="AD2945" i="149"/>
  <c r="R2946" i="149"/>
  <c r="S2946" i="149"/>
  <c r="T2946" i="149"/>
  <c r="U2946" i="149"/>
  <c r="X2946" i="149"/>
  <c r="V2946" i="149" s="1"/>
  <c r="Y2946" i="149"/>
  <c r="AA2946" i="149"/>
  <c r="AB2946" i="149"/>
  <c r="AC2946" i="149"/>
  <c r="AD2946" i="149"/>
  <c r="R2947" i="149"/>
  <c r="S2947" i="149"/>
  <c r="T2947" i="149"/>
  <c r="U2947" i="149"/>
  <c r="X2947" i="149"/>
  <c r="Y2947" i="149"/>
  <c r="AA2947" i="149"/>
  <c r="AB2947" i="149"/>
  <c r="AC2947" i="149"/>
  <c r="AD2947" i="149"/>
  <c r="R2948" i="149"/>
  <c r="S2948" i="149"/>
  <c r="T2948" i="149"/>
  <c r="U2948" i="149"/>
  <c r="X2948" i="149"/>
  <c r="V2948" i="149" s="1"/>
  <c r="Y2948" i="149"/>
  <c r="AA2948" i="149"/>
  <c r="AB2948" i="149"/>
  <c r="AC2948" i="149"/>
  <c r="AD2948" i="149"/>
  <c r="R2949" i="149"/>
  <c r="S2949" i="149"/>
  <c r="T2949" i="149"/>
  <c r="U2949" i="149"/>
  <c r="X2949" i="149"/>
  <c r="V2949" i="149" s="1"/>
  <c r="Y2949" i="149"/>
  <c r="AA2949" i="149"/>
  <c r="AB2949" i="149"/>
  <c r="AC2949" i="149"/>
  <c r="AD2949" i="149"/>
  <c r="R2950" i="149"/>
  <c r="S2950" i="149"/>
  <c r="T2950" i="149"/>
  <c r="U2950" i="149"/>
  <c r="V2950" i="149"/>
  <c r="W2950" i="149"/>
  <c r="X2950" i="149"/>
  <c r="Y2950" i="149"/>
  <c r="AA2950" i="149"/>
  <c r="AB2950" i="149"/>
  <c r="AC2950" i="149"/>
  <c r="AD2950" i="149"/>
  <c r="R2951" i="149"/>
  <c r="S2951" i="149"/>
  <c r="T2951" i="149"/>
  <c r="U2951" i="149"/>
  <c r="W2951" i="149"/>
  <c r="X2951" i="149"/>
  <c r="V2951" i="149" s="1"/>
  <c r="Y2951" i="149"/>
  <c r="AA2951" i="149"/>
  <c r="AB2951" i="149"/>
  <c r="AC2951" i="149"/>
  <c r="AD2951" i="149"/>
  <c r="R2952" i="149"/>
  <c r="S2952" i="149"/>
  <c r="T2952" i="149"/>
  <c r="U2952" i="149"/>
  <c r="X2952" i="149"/>
  <c r="V2952" i="149" s="1"/>
  <c r="Y2952" i="149"/>
  <c r="AA2952" i="149"/>
  <c r="AB2952" i="149"/>
  <c r="AC2952" i="149"/>
  <c r="AD2952" i="149"/>
  <c r="R2953" i="149"/>
  <c r="S2953" i="149"/>
  <c r="T2953" i="149"/>
  <c r="U2953" i="149"/>
  <c r="V2953" i="149"/>
  <c r="W2953" i="149"/>
  <c r="X2953" i="149"/>
  <c r="Y2953" i="149"/>
  <c r="AA2953" i="149"/>
  <c r="AB2953" i="149"/>
  <c r="AC2953" i="149"/>
  <c r="AD2953" i="149"/>
  <c r="R2954" i="149"/>
  <c r="S2954" i="149"/>
  <c r="T2954" i="149"/>
  <c r="U2954" i="149"/>
  <c r="X2954" i="149"/>
  <c r="V2954" i="149" s="1"/>
  <c r="Y2954" i="149"/>
  <c r="AA2954" i="149"/>
  <c r="AB2954" i="149"/>
  <c r="AC2954" i="149"/>
  <c r="AD2954" i="149"/>
  <c r="R2955" i="149"/>
  <c r="S2955" i="149"/>
  <c r="T2955" i="149"/>
  <c r="U2955" i="149"/>
  <c r="X2955" i="149"/>
  <c r="W2955" i="149" s="1"/>
  <c r="Y2955" i="149"/>
  <c r="AA2955" i="149"/>
  <c r="AB2955" i="149"/>
  <c r="AC2955" i="149"/>
  <c r="AD2955" i="149"/>
  <c r="R2956" i="149"/>
  <c r="S2956" i="149"/>
  <c r="T2956" i="149"/>
  <c r="U2956" i="149"/>
  <c r="W2956" i="149"/>
  <c r="X2956" i="149"/>
  <c r="V2956" i="149" s="1"/>
  <c r="Y2956" i="149"/>
  <c r="AA2956" i="149"/>
  <c r="AB2956" i="149"/>
  <c r="AC2956" i="149"/>
  <c r="AD2956" i="149"/>
  <c r="R2957" i="149"/>
  <c r="S2957" i="149"/>
  <c r="T2957" i="149"/>
  <c r="U2957" i="149"/>
  <c r="X2957" i="149"/>
  <c r="V2957" i="149" s="1"/>
  <c r="Y2957" i="149"/>
  <c r="AA2957" i="149"/>
  <c r="AB2957" i="149"/>
  <c r="AC2957" i="149"/>
  <c r="AD2957" i="149"/>
  <c r="R2958" i="149"/>
  <c r="S2958" i="149"/>
  <c r="T2958" i="149"/>
  <c r="U2958" i="149"/>
  <c r="X2958" i="149"/>
  <c r="Y2958" i="149"/>
  <c r="AA2958" i="149"/>
  <c r="AB2958" i="149"/>
  <c r="AC2958" i="149"/>
  <c r="AD2958" i="149"/>
  <c r="R2959" i="149"/>
  <c r="S2959" i="149"/>
  <c r="T2959" i="149"/>
  <c r="U2959" i="149"/>
  <c r="X2959" i="149"/>
  <c r="V2959" i="149" s="1"/>
  <c r="Y2959" i="149"/>
  <c r="AA2959" i="149"/>
  <c r="AB2959" i="149"/>
  <c r="AC2959" i="149"/>
  <c r="AD2959" i="149"/>
  <c r="R2960" i="149"/>
  <c r="S2960" i="149"/>
  <c r="T2960" i="149"/>
  <c r="U2960" i="149"/>
  <c r="X2960" i="149"/>
  <c r="V2960" i="149" s="1"/>
  <c r="Y2960" i="149"/>
  <c r="AA2960" i="149"/>
  <c r="AB2960" i="149"/>
  <c r="AC2960" i="149"/>
  <c r="AD2960" i="149"/>
  <c r="R2961" i="149"/>
  <c r="S2961" i="149"/>
  <c r="T2961" i="149"/>
  <c r="U2961" i="149"/>
  <c r="V2961" i="149"/>
  <c r="W2961" i="149"/>
  <c r="X2961" i="149"/>
  <c r="Y2961" i="149"/>
  <c r="AA2961" i="149"/>
  <c r="AB2961" i="149"/>
  <c r="AC2961" i="149"/>
  <c r="AD2961" i="149"/>
  <c r="R2962" i="149"/>
  <c r="S2962" i="149"/>
  <c r="T2962" i="149"/>
  <c r="U2962" i="149"/>
  <c r="X2962" i="149"/>
  <c r="V2962" i="149" s="1"/>
  <c r="Y2962" i="149"/>
  <c r="AA2962" i="149"/>
  <c r="AB2962" i="149"/>
  <c r="AC2962" i="149"/>
  <c r="AD2962" i="149"/>
  <c r="R2963" i="149"/>
  <c r="S2963" i="149"/>
  <c r="T2963" i="149"/>
  <c r="U2963" i="149"/>
  <c r="V2963" i="149"/>
  <c r="X2963" i="149"/>
  <c r="W2963" i="149" s="1"/>
  <c r="Y2963" i="149"/>
  <c r="AA2963" i="149"/>
  <c r="AB2963" i="149"/>
  <c r="AC2963" i="149"/>
  <c r="AD2963" i="149"/>
  <c r="R2964" i="149"/>
  <c r="S2964" i="149"/>
  <c r="T2964" i="149"/>
  <c r="U2964" i="149"/>
  <c r="W2964" i="149"/>
  <c r="X2964" i="149"/>
  <c r="V2964" i="149" s="1"/>
  <c r="Y2964" i="149"/>
  <c r="AA2964" i="149"/>
  <c r="AB2964" i="149"/>
  <c r="AC2964" i="149"/>
  <c r="AD2964" i="149"/>
  <c r="R2965" i="149"/>
  <c r="S2965" i="149"/>
  <c r="T2965" i="149"/>
  <c r="U2965" i="149"/>
  <c r="X2965" i="149"/>
  <c r="V2965" i="149" s="1"/>
  <c r="Y2965" i="149"/>
  <c r="AA2965" i="149"/>
  <c r="AB2965" i="149"/>
  <c r="AC2965" i="149"/>
  <c r="AD2965" i="149"/>
  <c r="R2966" i="149"/>
  <c r="S2966" i="149"/>
  <c r="T2966" i="149"/>
  <c r="U2966" i="149"/>
  <c r="V2966" i="149"/>
  <c r="X2966" i="149"/>
  <c r="W2966" i="149" s="1"/>
  <c r="Y2966" i="149"/>
  <c r="AA2966" i="149"/>
  <c r="AB2966" i="149"/>
  <c r="AC2966" i="149"/>
  <c r="AD2966" i="149"/>
  <c r="R2967" i="149"/>
  <c r="S2967" i="149"/>
  <c r="T2967" i="149"/>
  <c r="U2967" i="149"/>
  <c r="W2967" i="149"/>
  <c r="X2967" i="149"/>
  <c r="V2967" i="149" s="1"/>
  <c r="Y2967" i="149"/>
  <c r="AA2967" i="149"/>
  <c r="AB2967" i="149"/>
  <c r="AC2967" i="149"/>
  <c r="AD2967" i="149"/>
  <c r="R2968" i="149"/>
  <c r="S2968" i="149"/>
  <c r="T2968" i="149"/>
  <c r="U2968" i="149"/>
  <c r="X2968" i="149"/>
  <c r="V2968" i="149" s="1"/>
  <c r="Y2968" i="149"/>
  <c r="AA2968" i="149"/>
  <c r="AB2968" i="149"/>
  <c r="AC2968" i="149"/>
  <c r="AD2968" i="149"/>
  <c r="R2969" i="149"/>
  <c r="S2969" i="149"/>
  <c r="T2969" i="149"/>
  <c r="U2969" i="149"/>
  <c r="X2969" i="149"/>
  <c r="Y2969" i="149"/>
  <c r="AA2969" i="149"/>
  <c r="AB2969" i="149"/>
  <c r="AC2969" i="149"/>
  <c r="AD2969" i="149"/>
  <c r="R2970" i="149"/>
  <c r="S2970" i="149"/>
  <c r="T2970" i="149"/>
  <c r="U2970" i="149"/>
  <c r="X2970" i="149"/>
  <c r="V2970" i="149" s="1"/>
  <c r="Y2970" i="149"/>
  <c r="AA2970" i="149"/>
  <c r="AB2970" i="149"/>
  <c r="AC2970" i="149"/>
  <c r="AD2970" i="149"/>
  <c r="R2971" i="149"/>
  <c r="S2971" i="149"/>
  <c r="T2971" i="149"/>
  <c r="U2971" i="149"/>
  <c r="X2971" i="149"/>
  <c r="W2971" i="149" s="1"/>
  <c r="Y2971" i="149"/>
  <c r="AA2971" i="149"/>
  <c r="AB2971" i="149"/>
  <c r="AC2971" i="149"/>
  <c r="AD2971" i="149"/>
  <c r="R2972" i="149"/>
  <c r="S2972" i="149"/>
  <c r="T2972" i="149"/>
  <c r="U2972" i="149"/>
  <c r="X2972" i="149"/>
  <c r="Y2972" i="149"/>
  <c r="AA2972" i="149"/>
  <c r="AB2972" i="149"/>
  <c r="AC2972" i="149"/>
  <c r="AD2972" i="149"/>
  <c r="R2973" i="149"/>
  <c r="S2973" i="149"/>
  <c r="T2973" i="149"/>
  <c r="U2973" i="149"/>
  <c r="X2973" i="149"/>
  <c r="V2973" i="149" s="1"/>
  <c r="Y2973" i="149"/>
  <c r="AA2973" i="149"/>
  <c r="AB2973" i="149"/>
  <c r="AC2973" i="149"/>
  <c r="AD2973" i="149"/>
  <c r="R2974" i="149"/>
  <c r="S2974" i="149"/>
  <c r="T2974" i="149"/>
  <c r="U2974" i="149"/>
  <c r="V2974" i="149"/>
  <c r="W2974" i="149"/>
  <c r="X2974" i="149"/>
  <c r="Y2974" i="149"/>
  <c r="AA2974" i="149"/>
  <c r="AB2974" i="149"/>
  <c r="AC2974" i="149"/>
  <c r="AD2974" i="149"/>
  <c r="R2975" i="149"/>
  <c r="S2975" i="149"/>
  <c r="T2975" i="149"/>
  <c r="U2975" i="149"/>
  <c r="W2975" i="149"/>
  <c r="X2975" i="149"/>
  <c r="V2975" i="149" s="1"/>
  <c r="Y2975" i="149"/>
  <c r="AA2975" i="149"/>
  <c r="AB2975" i="149"/>
  <c r="AC2975" i="149"/>
  <c r="AD2975" i="149"/>
  <c r="R2976" i="149"/>
  <c r="S2976" i="149"/>
  <c r="T2976" i="149"/>
  <c r="U2976" i="149"/>
  <c r="X2976" i="149"/>
  <c r="V2976" i="149" s="1"/>
  <c r="Y2976" i="149"/>
  <c r="AA2976" i="149"/>
  <c r="AB2976" i="149"/>
  <c r="AC2976" i="149"/>
  <c r="AD2976" i="149"/>
  <c r="R2977" i="149"/>
  <c r="S2977" i="149"/>
  <c r="T2977" i="149"/>
  <c r="U2977" i="149"/>
  <c r="V2977" i="149"/>
  <c r="X2977" i="149"/>
  <c r="W2977" i="149" s="1"/>
  <c r="Y2977" i="149"/>
  <c r="AA2977" i="149"/>
  <c r="AB2977" i="149"/>
  <c r="AC2977" i="149"/>
  <c r="AD2977" i="149"/>
  <c r="R2978" i="149"/>
  <c r="S2978" i="149"/>
  <c r="T2978" i="149"/>
  <c r="U2978" i="149"/>
  <c r="X2978" i="149"/>
  <c r="V2978" i="149" s="1"/>
  <c r="Y2978" i="149"/>
  <c r="AA2978" i="149"/>
  <c r="AB2978" i="149"/>
  <c r="AC2978" i="149"/>
  <c r="AD2978" i="149"/>
  <c r="R2979" i="149"/>
  <c r="S2979" i="149"/>
  <c r="T2979" i="149"/>
  <c r="U2979" i="149"/>
  <c r="V2979" i="149"/>
  <c r="X2979" i="149"/>
  <c r="W2979" i="149" s="1"/>
  <c r="Y2979" i="149"/>
  <c r="AA2979" i="149"/>
  <c r="AB2979" i="149"/>
  <c r="AC2979" i="149"/>
  <c r="AD2979" i="149"/>
  <c r="R2980" i="149"/>
  <c r="S2980" i="149"/>
  <c r="T2980" i="149"/>
  <c r="U2980" i="149"/>
  <c r="X2980" i="149"/>
  <c r="V2980" i="149" s="1"/>
  <c r="Y2980" i="149"/>
  <c r="AA2980" i="149"/>
  <c r="AB2980" i="149"/>
  <c r="AC2980" i="149"/>
  <c r="AD2980" i="149"/>
  <c r="R2981" i="149"/>
  <c r="S2981" i="149"/>
  <c r="T2981" i="149"/>
  <c r="U2981" i="149"/>
  <c r="X2981" i="149"/>
  <c r="V2981" i="149" s="1"/>
  <c r="Y2981" i="149"/>
  <c r="AA2981" i="149"/>
  <c r="AB2981" i="149"/>
  <c r="AC2981" i="149"/>
  <c r="AD2981" i="149"/>
  <c r="R2982" i="149"/>
  <c r="S2982" i="149"/>
  <c r="T2982" i="149"/>
  <c r="U2982" i="149"/>
  <c r="X2982" i="149"/>
  <c r="V2982" i="149" s="1"/>
  <c r="Y2982" i="149"/>
  <c r="AA2982" i="149"/>
  <c r="AB2982" i="149"/>
  <c r="AC2982" i="149"/>
  <c r="AD2982" i="149"/>
  <c r="R2983" i="149"/>
  <c r="S2983" i="149"/>
  <c r="T2983" i="149"/>
  <c r="U2983" i="149"/>
  <c r="X2983" i="149"/>
  <c r="Y2983" i="149"/>
  <c r="AA2983" i="149"/>
  <c r="AB2983" i="149"/>
  <c r="AC2983" i="149"/>
  <c r="AD2983" i="149"/>
  <c r="R2984" i="149"/>
  <c r="S2984" i="149"/>
  <c r="T2984" i="149"/>
  <c r="U2984" i="149"/>
  <c r="X2984" i="149"/>
  <c r="V2984" i="149" s="1"/>
  <c r="Y2984" i="149"/>
  <c r="AA2984" i="149"/>
  <c r="AB2984" i="149"/>
  <c r="AC2984" i="149"/>
  <c r="AD2984" i="149"/>
  <c r="R2985" i="149"/>
  <c r="S2985" i="149"/>
  <c r="T2985" i="149"/>
  <c r="U2985" i="149"/>
  <c r="V2985" i="149"/>
  <c r="W2985" i="149"/>
  <c r="X2985" i="149"/>
  <c r="Y2985" i="149"/>
  <c r="AA2985" i="149"/>
  <c r="AB2985" i="149"/>
  <c r="AC2985" i="149"/>
  <c r="AD2985" i="149"/>
  <c r="R2986" i="149"/>
  <c r="S2986" i="149"/>
  <c r="T2986" i="149"/>
  <c r="U2986" i="149"/>
  <c r="W2986" i="149"/>
  <c r="X2986" i="149"/>
  <c r="V2986" i="149" s="1"/>
  <c r="Y2986" i="149"/>
  <c r="AA2986" i="149"/>
  <c r="AB2986" i="149"/>
  <c r="AC2986" i="149"/>
  <c r="AD2986" i="149"/>
  <c r="R2987" i="149"/>
  <c r="S2987" i="149"/>
  <c r="T2987" i="149"/>
  <c r="U2987" i="149"/>
  <c r="V2987" i="149"/>
  <c r="X2987" i="149"/>
  <c r="W2987" i="149" s="1"/>
  <c r="Y2987" i="149"/>
  <c r="AA2987" i="149"/>
  <c r="AB2987" i="149"/>
  <c r="AC2987" i="149"/>
  <c r="AD2987" i="149"/>
  <c r="R2988" i="149"/>
  <c r="S2988" i="149"/>
  <c r="T2988" i="149"/>
  <c r="U2988" i="149"/>
  <c r="X2988" i="149"/>
  <c r="V2988" i="149" s="1"/>
  <c r="Y2988" i="149"/>
  <c r="AA2988" i="149"/>
  <c r="AB2988" i="149"/>
  <c r="AC2988" i="149"/>
  <c r="AD2988" i="149"/>
  <c r="R2989" i="149"/>
  <c r="S2989" i="149"/>
  <c r="T2989" i="149"/>
  <c r="U2989" i="149"/>
  <c r="X2989" i="149"/>
  <c r="V2989" i="149" s="1"/>
  <c r="Y2989" i="149"/>
  <c r="AA2989" i="149"/>
  <c r="AB2989" i="149"/>
  <c r="AC2989" i="149"/>
  <c r="AD2989" i="149"/>
  <c r="R2990" i="149"/>
  <c r="S2990" i="149"/>
  <c r="T2990" i="149"/>
  <c r="U2990" i="149"/>
  <c r="X2990" i="149"/>
  <c r="V2990" i="149" s="1"/>
  <c r="Y2990" i="149"/>
  <c r="AA2990" i="149"/>
  <c r="AB2990" i="149"/>
  <c r="AC2990" i="149"/>
  <c r="AD2990" i="149"/>
  <c r="R2991" i="149"/>
  <c r="S2991" i="149"/>
  <c r="T2991" i="149"/>
  <c r="U2991" i="149"/>
  <c r="X2991" i="149"/>
  <c r="Y2991" i="149"/>
  <c r="AA2991" i="149"/>
  <c r="AB2991" i="149"/>
  <c r="AC2991" i="149"/>
  <c r="AD2991" i="149"/>
  <c r="R2992" i="149"/>
  <c r="S2992" i="149"/>
  <c r="T2992" i="149"/>
  <c r="U2992" i="149"/>
  <c r="X2992" i="149"/>
  <c r="V2992" i="149" s="1"/>
  <c r="Y2992" i="149"/>
  <c r="AA2992" i="149"/>
  <c r="AB2992" i="149"/>
  <c r="AC2992" i="149"/>
  <c r="AD2992" i="149"/>
  <c r="R2993" i="149"/>
  <c r="S2993" i="149"/>
  <c r="T2993" i="149"/>
  <c r="U2993" i="149"/>
  <c r="V2993" i="149"/>
  <c r="W2993" i="149"/>
  <c r="X2993" i="149"/>
  <c r="Y2993" i="149"/>
  <c r="AA2993" i="149"/>
  <c r="AB2993" i="149"/>
  <c r="AC2993" i="149"/>
  <c r="AD2993" i="149"/>
  <c r="R2994" i="149"/>
  <c r="S2994" i="149"/>
  <c r="T2994" i="149"/>
  <c r="U2994" i="149"/>
  <c r="W2994" i="149"/>
  <c r="X2994" i="149"/>
  <c r="V2994" i="149" s="1"/>
  <c r="Y2994" i="149"/>
  <c r="AA2994" i="149"/>
  <c r="AB2994" i="149"/>
  <c r="AC2994" i="149"/>
  <c r="AD2994" i="149"/>
  <c r="R2995" i="149"/>
  <c r="S2995" i="149"/>
  <c r="T2995" i="149"/>
  <c r="U2995" i="149"/>
  <c r="V2995" i="149"/>
  <c r="X2995" i="149"/>
  <c r="W2995" i="149" s="1"/>
  <c r="Y2995" i="149"/>
  <c r="AA2995" i="149"/>
  <c r="AB2995" i="149"/>
  <c r="AC2995" i="149"/>
  <c r="AD2995" i="149"/>
  <c r="R2996" i="149"/>
  <c r="S2996" i="149"/>
  <c r="T2996" i="149"/>
  <c r="U2996" i="149"/>
  <c r="X2996" i="149"/>
  <c r="V2996" i="149" s="1"/>
  <c r="Y2996" i="149"/>
  <c r="AA2996" i="149"/>
  <c r="AB2996" i="149"/>
  <c r="AC2996" i="149"/>
  <c r="AD2996" i="149"/>
  <c r="R2997" i="149"/>
  <c r="S2997" i="149"/>
  <c r="T2997" i="149"/>
  <c r="U2997" i="149"/>
  <c r="X2997" i="149"/>
  <c r="V2997" i="149" s="1"/>
  <c r="Y2997" i="149"/>
  <c r="AA2997" i="149"/>
  <c r="AB2997" i="149"/>
  <c r="AC2997" i="149"/>
  <c r="AD2997" i="149"/>
  <c r="R2998" i="149"/>
  <c r="S2998" i="149"/>
  <c r="T2998" i="149"/>
  <c r="U2998" i="149"/>
  <c r="X2998" i="149"/>
  <c r="V2998" i="149" s="1"/>
  <c r="Y2998" i="149"/>
  <c r="AA2998" i="149"/>
  <c r="AB2998" i="149"/>
  <c r="AC2998" i="149"/>
  <c r="AD2998" i="149"/>
  <c r="R2999" i="149"/>
  <c r="S2999" i="149"/>
  <c r="T2999" i="149"/>
  <c r="U2999" i="149"/>
  <c r="X2999" i="149"/>
  <c r="Y2999" i="149"/>
  <c r="AA2999" i="149"/>
  <c r="AB2999" i="149"/>
  <c r="AC2999" i="149"/>
  <c r="AD2999" i="149"/>
  <c r="R3000" i="149"/>
  <c r="S3000" i="149"/>
  <c r="T3000" i="149"/>
  <c r="U3000" i="149"/>
  <c r="X3000" i="149"/>
  <c r="V3000" i="149" s="1"/>
  <c r="Y3000" i="149"/>
  <c r="AA3000" i="149"/>
  <c r="AB3000" i="149"/>
  <c r="AC3000" i="149"/>
  <c r="AD3000" i="149"/>
  <c r="R3001" i="149"/>
  <c r="S3001" i="149"/>
  <c r="T3001" i="149"/>
  <c r="U3001" i="149"/>
  <c r="V3001" i="149"/>
  <c r="W3001" i="149"/>
  <c r="X3001" i="149"/>
  <c r="Y3001" i="149"/>
  <c r="AA3001" i="149"/>
  <c r="AB3001" i="149"/>
  <c r="AC3001" i="149"/>
  <c r="AD3001" i="149"/>
  <c r="R3002" i="149"/>
  <c r="S3002" i="149"/>
  <c r="T3002" i="149"/>
  <c r="U3002" i="149"/>
  <c r="W3002" i="149"/>
  <c r="X3002" i="149"/>
  <c r="V3002" i="149" s="1"/>
  <c r="Y3002" i="149"/>
  <c r="AA3002" i="149"/>
  <c r="AB3002" i="149"/>
  <c r="AC3002" i="149"/>
  <c r="AD3002" i="149"/>
  <c r="R3003" i="149"/>
  <c r="S3003" i="149"/>
  <c r="T3003" i="149"/>
  <c r="U3003" i="149"/>
  <c r="V3003" i="149"/>
  <c r="X3003" i="149"/>
  <c r="W3003" i="149" s="1"/>
  <c r="Y3003" i="149"/>
  <c r="AA3003" i="149"/>
  <c r="AB3003" i="149"/>
  <c r="AC3003" i="149"/>
  <c r="AD3003" i="149"/>
  <c r="R3004" i="149"/>
  <c r="S3004" i="149"/>
  <c r="T3004" i="149"/>
  <c r="U3004" i="149"/>
  <c r="X3004" i="149"/>
  <c r="V3004" i="149" s="1"/>
  <c r="Y3004" i="149"/>
  <c r="AA3004" i="149"/>
  <c r="AB3004" i="149"/>
  <c r="AC3004" i="149"/>
  <c r="AD3004" i="149"/>
  <c r="R3005" i="149"/>
  <c r="S3005" i="149"/>
  <c r="T3005" i="149"/>
  <c r="U3005" i="149"/>
  <c r="X3005" i="149"/>
  <c r="V3005" i="149" s="1"/>
  <c r="Y3005" i="149"/>
  <c r="AA3005" i="149"/>
  <c r="AB3005" i="149"/>
  <c r="AC3005" i="149"/>
  <c r="AD3005" i="149"/>
  <c r="R3006" i="149"/>
  <c r="S3006" i="149"/>
  <c r="T3006" i="149"/>
  <c r="U3006" i="149"/>
  <c r="X3006" i="149"/>
  <c r="V3006" i="149" s="1"/>
  <c r="Y3006" i="149"/>
  <c r="AA3006" i="149"/>
  <c r="AB3006" i="149"/>
  <c r="AC3006" i="149"/>
  <c r="AD3006" i="149"/>
  <c r="R3007" i="149"/>
  <c r="S3007" i="149"/>
  <c r="T3007" i="149"/>
  <c r="U3007" i="149"/>
  <c r="X3007" i="149"/>
  <c r="Y3007" i="149"/>
  <c r="AA3007" i="149"/>
  <c r="AB3007" i="149"/>
  <c r="AC3007" i="149"/>
  <c r="AD3007" i="149"/>
  <c r="R3008" i="149"/>
  <c r="S3008" i="149"/>
  <c r="T3008" i="149"/>
  <c r="U3008" i="149"/>
  <c r="X3008" i="149"/>
  <c r="V3008" i="149" s="1"/>
  <c r="Y3008" i="149"/>
  <c r="AA3008" i="149"/>
  <c r="AB3008" i="149"/>
  <c r="AC3008" i="149"/>
  <c r="AD3008" i="149"/>
  <c r="R3009" i="149"/>
  <c r="S3009" i="149"/>
  <c r="T3009" i="149"/>
  <c r="U3009" i="149"/>
  <c r="V3009" i="149"/>
  <c r="W3009" i="149"/>
  <c r="X3009" i="149"/>
  <c r="Y3009" i="149"/>
  <c r="AA3009" i="149"/>
  <c r="AB3009" i="149"/>
  <c r="AC3009" i="149"/>
  <c r="AD3009" i="149"/>
  <c r="R3010" i="149"/>
  <c r="S3010" i="149"/>
  <c r="T3010" i="149"/>
  <c r="U3010" i="149"/>
  <c r="W3010" i="149"/>
  <c r="X3010" i="149"/>
  <c r="V3010" i="149" s="1"/>
  <c r="Y3010" i="149"/>
  <c r="AA3010" i="149"/>
  <c r="AB3010" i="149"/>
  <c r="AC3010" i="149"/>
  <c r="AD3010" i="149"/>
  <c r="R3011" i="149"/>
  <c r="S3011" i="149"/>
  <c r="T3011" i="149"/>
  <c r="U3011" i="149"/>
  <c r="V3011" i="149"/>
  <c r="X3011" i="149"/>
  <c r="W3011" i="149" s="1"/>
  <c r="Y3011" i="149"/>
  <c r="AA3011" i="149"/>
  <c r="AB3011" i="149"/>
  <c r="AC3011" i="149"/>
  <c r="AD3011" i="149"/>
  <c r="R3012" i="149"/>
  <c r="S3012" i="149"/>
  <c r="T3012" i="149"/>
  <c r="U3012" i="149"/>
  <c r="X3012" i="149"/>
  <c r="V3012" i="149" s="1"/>
  <c r="Y3012" i="149"/>
  <c r="AA3012" i="149"/>
  <c r="AB3012" i="149"/>
  <c r="AC3012" i="149"/>
  <c r="AD3012" i="149"/>
  <c r="R3013" i="149"/>
  <c r="S3013" i="149"/>
  <c r="T3013" i="149"/>
  <c r="U3013" i="149"/>
  <c r="X3013" i="149"/>
  <c r="V3013" i="149" s="1"/>
  <c r="Y3013" i="149"/>
  <c r="AA3013" i="149"/>
  <c r="AB3013" i="149"/>
  <c r="AC3013" i="149"/>
  <c r="AD3013" i="149"/>
  <c r="R3014" i="149"/>
  <c r="S3014" i="149"/>
  <c r="T3014" i="149"/>
  <c r="U3014" i="149"/>
  <c r="X3014" i="149"/>
  <c r="V3014" i="149" s="1"/>
  <c r="Y3014" i="149"/>
  <c r="AA3014" i="149"/>
  <c r="AB3014" i="149"/>
  <c r="AC3014" i="149"/>
  <c r="AD3014" i="149"/>
  <c r="R3015" i="149"/>
  <c r="S3015" i="149"/>
  <c r="T3015" i="149"/>
  <c r="U3015" i="149"/>
  <c r="X3015" i="149"/>
  <c r="Y3015" i="149"/>
  <c r="AA3015" i="149"/>
  <c r="AB3015" i="149"/>
  <c r="AC3015" i="149"/>
  <c r="AD3015" i="149"/>
  <c r="R3016" i="149"/>
  <c r="S3016" i="149"/>
  <c r="T3016" i="149"/>
  <c r="U3016" i="149"/>
  <c r="X3016" i="149"/>
  <c r="V3016" i="149" s="1"/>
  <c r="Y3016" i="149"/>
  <c r="AA3016" i="149"/>
  <c r="AB3016" i="149"/>
  <c r="AC3016" i="149"/>
  <c r="AD3016" i="149"/>
  <c r="R3017" i="149"/>
  <c r="S3017" i="149"/>
  <c r="T3017" i="149"/>
  <c r="U3017" i="149"/>
  <c r="V3017" i="149"/>
  <c r="W3017" i="149"/>
  <c r="X3017" i="149"/>
  <c r="Y3017" i="149"/>
  <c r="AA3017" i="149"/>
  <c r="AB3017" i="149"/>
  <c r="AC3017" i="149"/>
  <c r="AD3017" i="149"/>
  <c r="R3018" i="149"/>
  <c r="S3018" i="149"/>
  <c r="T3018" i="149"/>
  <c r="U3018" i="149"/>
  <c r="W3018" i="149"/>
  <c r="X3018" i="149"/>
  <c r="V3018" i="149" s="1"/>
  <c r="Y3018" i="149"/>
  <c r="AA3018" i="149"/>
  <c r="AB3018" i="149"/>
  <c r="AC3018" i="149"/>
  <c r="AD3018" i="149"/>
  <c r="R3019" i="149"/>
  <c r="S3019" i="149"/>
  <c r="T3019" i="149"/>
  <c r="U3019" i="149"/>
  <c r="V3019" i="149"/>
  <c r="X3019" i="149"/>
  <c r="W3019" i="149" s="1"/>
  <c r="Y3019" i="149"/>
  <c r="AA3019" i="149"/>
  <c r="AB3019" i="149"/>
  <c r="AC3019" i="149"/>
  <c r="AD3019" i="149"/>
  <c r="R3020" i="149"/>
  <c r="S3020" i="149"/>
  <c r="T3020" i="149"/>
  <c r="U3020" i="149"/>
  <c r="X3020" i="149"/>
  <c r="V3020" i="149" s="1"/>
  <c r="Y3020" i="149"/>
  <c r="AA3020" i="149"/>
  <c r="AB3020" i="149"/>
  <c r="AC3020" i="149"/>
  <c r="AD3020" i="149"/>
  <c r="R3021" i="149"/>
  <c r="S3021" i="149"/>
  <c r="T3021" i="149"/>
  <c r="U3021" i="149"/>
  <c r="X3021" i="149"/>
  <c r="V3021" i="149" s="1"/>
  <c r="Y3021" i="149"/>
  <c r="AA3021" i="149"/>
  <c r="AB3021" i="149"/>
  <c r="AC3021" i="149"/>
  <c r="AD3021" i="149"/>
  <c r="R3022" i="149"/>
  <c r="S3022" i="149"/>
  <c r="T3022" i="149"/>
  <c r="U3022" i="149"/>
  <c r="X3022" i="149"/>
  <c r="V3022" i="149" s="1"/>
  <c r="Y3022" i="149"/>
  <c r="AA3022" i="149"/>
  <c r="AB3022" i="149"/>
  <c r="AC3022" i="149"/>
  <c r="AD3022" i="149"/>
  <c r="R3023" i="149"/>
  <c r="S3023" i="149"/>
  <c r="T3023" i="149"/>
  <c r="U3023" i="149"/>
  <c r="X3023" i="149"/>
  <c r="Y3023" i="149"/>
  <c r="AA3023" i="149"/>
  <c r="AB3023" i="149"/>
  <c r="AC3023" i="149"/>
  <c r="AD3023" i="149"/>
  <c r="R3024" i="149"/>
  <c r="S3024" i="149"/>
  <c r="T3024" i="149"/>
  <c r="U3024" i="149"/>
  <c r="X3024" i="149"/>
  <c r="V3024" i="149" s="1"/>
  <c r="Y3024" i="149"/>
  <c r="AA3024" i="149"/>
  <c r="AB3024" i="149"/>
  <c r="AC3024" i="149"/>
  <c r="AD3024" i="149"/>
  <c r="R3025" i="149"/>
  <c r="S3025" i="149"/>
  <c r="T3025" i="149"/>
  <c r="U3025" i="149"/>
  <c r="V3025" i="149"/>
  <c r="W3025" i="149"/>
  <c r="X3025" i="149"/>
  <c r="Y3025" i="149"/>
  <c r="AA3025" i="149"/>
  <c r="AB3025" i="149"/>
  <c r="AC3025" i="149"/>
  <c r="AD3025" i="149"/>
  <c r="R3026" i="149"/>
  <c r="S3026" i="149"/>
  <c r="T3026" i="149"/>
  <c r="U3026" i="149"/>
  <c r="W3026" i="149"/>
  <c r="X3026" i="149"/>
  <c r="V3026" i="149" s="1"/>
  <c r="Y3026" i="149"/>
  <c r="AA3026" i="149"/>
  <c r="AB3026" i="149"/>
  <c r="AC3026" i="149"/>
  <c r="AD3026" i="149"/>
  <c r="R3027" i="149"/>
  <c r="S3027" i="149"/>
  <c r="T3027" i="149"/>
  <c r="U3027" i="149"/>
  <c r="X3027" i="149"/>
  <c r="W3027" i="149" s="1"/>
  <c r="Y3027" i="149"/>
  <c r="AA3027" i="149"/>
  <c r="AB3027" i="149"/>
  <c r="AC3027" i="149"/>
  <c r="AD3027" i="149"/>
  <c r="R3028" i="149"/>
  <c r="S3028" i="149"/>
  <c r="T3028" i="149"/>
  <c r="U3028" i="149"/>
  <c r="X3028" i="149"/>
  <c r="V3028" i="149" s="1"/>
  <c r="Y3028" i="149"/>
  <c r="AA3028" i="149"/>
  <c r="AB3028" i="149"/>
  <c r="AC3028" i="149"/>
  <c r="AD3028" i="149"/>
  <c r="R3029" i="149"/>
  <c r="S3029" i="149"/>
  <c r="T3029" i="149"/>
  <c r="U3029" i="149"/>
  <c r="X3029" i="149"/>
  <c r="V3029" i="149" s="1"/>
  <c r="Y3029" i="149"/>
  <c r="AA3029" i="149"/>
  <c r="AB3029" i="149"/>
  <c r="AC3029" i="149"/>
  <c r="AD3029" i="149"/>
  <c r="R3030" i="149"/>
  <c r="S3030" i="149"/>
  <c r="T3030" i="149"/>
  <c r="U3030" i="149"/>
  <c r="X3030" i="149"/>
  <c r="V3030" i="149" s="1"/>
  <c r="Y3030" i="149"/>
  <c r="AA3030" i="149"/>
  <c r="AB3030" i="149"/>
  <c r="AC3030" i="149"/>
  <c r="AD3030" i="149"/>
  <c r="R3031" i="149"/>
  <c r="S3031" i="149"/>
  <c r="T3031" i="149"/>
  <c r="U3031" i="149"/>
  <c r="X3031" i="149"/>
  <c r="Y3031" i="149"/>
  <c r="AA3031" i="149"/>
  <c r="AB3031" i="149"/>
  <c r="AC3031" i="149"/>
  <c r="AD3031" i="149"/>
  <c r="R3032" i="149"/>
  <c r="S3032" i="149"/>
  <c r="T3032" i="149"/>
  <c r="U3032" i="149"/>
  <c r="X3032" i="149"/>
  <c r="V3032" i="149" s="1"/>
  <c r="Y3032" i="149"/>
  <c r="AA3032" i="149"/>
  <c r="AB3032" i="149"/>
  <c r="AC3032" i="149"/>
  <c r="AD3032" i="149"/>
  <c r="R3033" i="149"/>
  <c r="S3033" i="149"/>
  <c r="T3033" i="149"/>
  <c r="U3033" i="149"/>
  <c r="V3033" i="149"/>
  <c r="W3033" i="149"/>
  <c r="X3033" i="149"/>
  <c r="Y3033" i="149"/>
  <c r="AA3033" i="149"/>
  <c r="AB3033" i="149"/>
  <c r="AC3033" i="149"/>
  <c r="AD3033" i="149"/>
  <c r="R3034" i="149"/>
  <c r="S3034" i="149"/>
  <c r="T3034" i="149"/>
  <c r="U3034" i="149"/>
  <c r="W3034" i="149"/>
  <c r="X3034" i="149"/>
  <c r="V3034" i="149" s="1"/>
  <c r="Y3034" i="149"/>
  <c r="AA3034" i="149"/>
  <c r="AB3034" i="149"/>
  <c r="AC3034" i="149"/>
  <c r="AD3034" i="149"/>
  <c r="R3035" i="149"/>
  <c r="S3035" i="149"/>
  <c r="T3035" i="149"/>
  <c r="U3035" i="149"/>
  <c r="X3035" i="149"/>
  <c r="W3035" i="149" s="1"/>
  <c r="Y3035" i="149"/>
  <c r="AA3035" i="149"/>
  <c r="AB3035" i="149"/>
  <c r="AC3035" i="149"/>
  <c r="AD3035" i="149"/>
  <c r="R3036" i="149"/>
  <c r="S3036" i="149"/>
  <c r="T3036" i="149"/>
  <c r="U3036" i="149"/>
  <c r="X3036" i="149"/>
  <c r="V3036" i="149" s="1"/>
  <c r="Y3036" i="149"/>
  <c r="AA3036" i="149"/>
  <c r="AB3036" i="149"/>
  <c r="AC3036" i="149"/>
  <c r="AD3036" i="149"/>
  <c r="R3037" i="149"/>
  <c r="S3037" i="149"/>
  <c r="T3037" i="149"/>
  <c r="U3037" i="149"/>
  <c r="X3037" i="149"/>
  <c r="V3037" i="149" s="1"/>
  <c r="Y3037" i="149"/>
  <c r="AA3037" i="149"/>
  <c r="AB3037" i="149"/>
  <c r="AC3037" i="149"/>
  <c r="AD3037" i="149"/>
  <c r="R3038" i="149"/>
  <c r="S3038" i="149"/>
  <c r="T3038" i="149"/>
  <c r="U3038" i="149"/>
  <c r="X3038" i="149"/>
  <c r="V3038" i="149" s="1"/>
  <c r="Y3038" i="149"/>
  <c r="AA3038" i="149"/>
  <c r="AB3038" i="149"/>
  <c r="AC3038" i="149"/>
  <c r="AD3038" i="149"/>
  <c r="R3039" i="149"/>
  <c r="S3039" i="149"/>
  <c r="T3039" i="149"/>
  <c r="U3039" i="149"/>
  <c r="X3039" i="149"/>
  <c r="Y3039" i="149"/>
  <c r="AA3039" i="149"/>
  <c r="AB3039" i="149"/>
  <c r="AC3039" i="149"/>
  <c r="AD3039" i="149"/>
  <c r="R3040" i="149"/>
  <c r="S3040" i="149"/>
  <c r="T3040" i="149"/>
  <c r="U3040" i="149"/>
  <c r="X3040" i="149"/>
  <c r="V3040" i="149" s="1"/>
  <c r="Y3040" i="149"/>
  <c r="AA3040" i="149"/>
  <c r="AB3040" i="149"/>
  <c r="AC3040" i="149"/>
  <c r="AD3040" i="149"/>
  <c r="R3041" i="149"/>
  <c r="S3041" i="149"/>
  <c r="T3041" i="149"/>
  <c r="U3041" i="149"/>
  <c r="V3041" i="149"/>
  <c r="W3041" i="149"/>
  <c r="X3041" i="149"/>
  <c r="Y3041" i="149"/>
  <c r="AA3041" i="149"/>
  <c r="AB3041" i="149"/>
  <c r="AC3041" i="149"/>
  <c r="AD3041" i="149"/>
  <c r="R3042" i="149"/>
  <c r="S3042" i="149"/>
  <c r="T3042" i="149"/>
  <c r="U3042" i="149"/>
  <c r="W3042" i="149"/>
  <c r="X3042" i="149"/>
  <c r="V3042" i="149" s="1"/>
  <c r="Y3042" i="149"/>
  <c r="AA3042" i="149"/>
  <c r="AB3042" i="149"/>
  <c r="AC3042" i="149"/>
  <c r="AD3042" i="149"/>
  <c r="R3043" i="149"/>
  <c r="S3043" i="149"/>
  <c r="T3043" i="149"/>
  <c r="U3043" i="149"/>
  <c r="X3043" i="149"/>
  <c r="W3043" i="149" s="1"/>
  <c r="Y3043" i="149"/>
  <c r="AA3043" i="149"/>
  <c r="AB3043" i="149"/>
  <c r="AC3043" i="149"/>
  <c r="AD3043" i="149"/>
  <c r="R3044" i="149"/>
  <c r="S3044" i="149"/>
  <c r="T3044" i="149"/>
  <c r="U3044" i="149"/>
  <c r="X3044" i="149"/>
  <c r="V3044" i="149" s="1"/>
  <c r="Y3044" i="149"/>
  <c r="AA3044" i="149"/>
  <c r="AB3044" i="149"/>
  <c r="AC3044" i="149"/>
  <c r="AD3044" i="149"/>
  <c r="R3045" i="149"/>
  <c r="S3045" i="149"/>
  <c r="T3045" i="149"/>
  <c r="U3045" i="149"/>
  <c r="X3045" i="149"/>
  <c r="V3045" i="149" s="1"/>
  <c r="Y3045" i="149"/>
  <c r="AA3045" i="149"/>
  <c r="AB3045" i="149"/>
  <c r="AC3045" i="149"/>
  <c r="AD3045" i="149"/>
  <c r="R3046" i="149"/>
  <c r="S3046" i="149"/>
  <c r="T3046" i="149"/>
  <c r="U3046" i="149"/>
  <c r="X3046" i="149"/>
  <c r="V3046" i="149" s="1"/>
  <c r="Y3046" i="149"/>
  <c r="AA3046" i="149"/>
  <c r="AB3046" i="149"/>
  <c r="AC3046" i="149"/>
  <c r="AD3046" i="149"/>
  <c r="R3047" i="149"/>
  <c r="S3047" i="149"/>
  <c r="T3047" i="149"/>
  <c r="U3047" i="149"/>
  <c r="X3047" i="149"/>
  <c r="Y3047" i="149"/>
  <c r="AA3047" i="149"/>
  <c r="AB3047" i="149"/>
  <c r="AC3047" i="149"/>
  <c r="AD3047" i="149"/>
  <c r="R3048" i="149"/>
  <c r="S3048" i="149"/>
  <c r="T3048" i="149"/>
  <c r="U3048" i="149"/>
  <c r="X3048" i="149"/>
  <c r="V3048" i="149" s="1"/>
  <c r="Y3048" i="149"/>
  <c r="AA3048" i="149"/>
  <c r="AB3048" i="149"/>
  <c r="AC3048" i="149"/>
  <c r="AD3048" i="149"/>
  <c r="R3049" i="149"/>
  <c r="S3049" i="149"/>
  <c r="T3049" i="149"/>
  <c r="U3049" i="149"/>
  <c r="V3049" i="149"/>
  <c r="W3049" i="149"/>
  <c r="X3049" i="149"/>
  <c r="Y3049" i="149"/>
  <c r="AA3049" i="149"/>
  <c r="AB3049" i="149"/>
  <c r="AC3049" i="149"/>
  <c r="AD3049" i="149"/>
  <c r="R3050" i="149"/>
  <c r="S3050" i="149"/>
  <c r="T3050" i="149"/>
  <c r="U3050" i="149"/>
  <c r="W3050" i="149"/>
  <c r="X3050" i="149"/>
  <c r="V3050" i="149" s="1"/>
  <c r="Y3050" i="149"/>
  <c r="AA3050" i="149"/>
  <c r="AB3050" i="149"/>
  <c r="AC3050" i="149"/>
  <c r="AD3050" i="149"/>
  <c r="R3051" i="149"/>
  <c r="S3051" i="149"/>
  <c r="T3051" i="149"/>
  <c r="U3051" i="149"/>
  <c r="X3051" i="149"/>
  <c r="W3051" i="149" s="1"/>
  <c r="Y3051" i="149"/>
  <c r="AA3051" i="149"/>
  <c r="AB3051" i="149"/>
  <c r="AC3051" i="149"/>
  <c r="AD3051" i="149"/>
  <c r="R3052" i="149"/>
  <c r="S3052" i="149"/>
  <c r="T3052" i="149"/>
  <c r="U3052" i="149"/>
  <c r="X3052" i="149"/>
  <c r="V3052" i="149" s="1"/>
  <c r="Y3052" i="149"/>
  <c r="AA3052" i="149"/>
  <c r="AB3052" i="149"/>
  <c r="AC3052" i="149"/>
  <c r="AD3052" i="149"/>
  <c r="R3053" i="149"/>
  <c r="S3053" i="149"/>
  <c r="T3053" i="149"/>
  <c r="U3053" i="149"/>
  <c r="X3053" i="149"/>
  <c r="V3053" i="149" s="1"/>
  <c r="Y3053" i="149"/>
  <c r="AA3053" i="149"/>
  <c r="AB3053" i="149"/>
  <c r="AC3053" i="149"/>
  <c r="AD3053" i="149"/>
  <c r="R3054" i="149"/>
  <c r="S3054" i="149"/>
  <c r="T3054" i="149"/>
  <c r="U3054" i="149"/>
  <c r="X3054" i="149"/>
  <c r="V3054" i="149" s="1"/>
  <c r="Y3054" i="149"/>
  <c r="AA3054" i="149"/>
  <c r="AB3054" i="149"/>
  <c r="AC3054" i="149"/>
  <c r="AD3054" i="149"/>
  <c r="R3055" i="149"/>
  <c r="S3055" i="149"/>
  <c r="T3055" i="149"/>
  <c r="U3055" i="149"/>
  <c r="X3055" i="149"/>
  <c r="Y3055" i="149"/>
  <c r="AA3055" i="149"/>
  <c r="AB3055" i="149"/>
  <c r="AC3055" i="149"/>
  <c r="AD3055" i="149"/>
  <c r="R3056" i="149"/>
  <c r="S3056" i="149"/>
  <c r="T3056" i="149"/>
  <c r="U3056" i="149"/>
  <c r="X3056" i="149"/>
  <c r="V3056" i="149" s="1"/>
  <c r="Y3056" i="149"/>
  <c r="AA3056" i="149"/>
  <c r="AB3056" i="149"/>
  <c r="AC3056" i="149"/>
  <c r="AD3056" i="149"/>
  <c r="R3057" i="149"/>
  <c r="S3057" i="149"/>
  <c r="T3057" i="149"/>
  <c r="U3057" i="149"/>
  <c r="V3057" i="149"/>
  <c r="W3057" i="149"/>
  <c r="X3057" i="149"/>
  <c r="Y3057" i="149"/>
  <c r="AA3057" i="149"/>
  <c r="AB3057" i="149"/>
  <c r="AC3057" i="149"/>
  <c r="AD3057" i="149"/>
  <c r="R3058" i="149"/>
  <c r="S3058" i="149"/>
  <c r="T3058" i="149"/>
  <c r="U3058" i="149"/>
  <c r="X3058" i="149"/>
  <c r="V3058" i="149" s="1"/>
  <c r="Y3058" i="149"/>
  <c r="AA3058" i="149"/>
  <c r="AB3058" i="149"/>
  <c r="AC3058" i="149"/>
  <c r="AD3058" i="149"/>
  <c r="R3059" i="149"/>
  <c r="S3059" i="149"/>
  <c r="T3059" i="149"/>
  <c r="U3059" i="149"/>
  <c r="X3059" i="149"/>
  <c r="W3059" i="149" s="1"/>
  <c r="Y3059" i="149"/>
  <c r="AA3059" i="149"/>
  <c r="AB3059" i="149"/>
  <c r="AC3059" i="149"/>
  <c r="AD3059" i="149"/>
  <c r="R3060" i="149"/>
  <c r="S3060" i="149"/>
  <c r="T3060" i="149"/>
  <c r="U3060" i="149"/>
  <c r="X3060" i="149"/>
  <c r="V3060" i="149" s="1"/>
  <c r="Y3060" i="149"/>
  <c r="AA3060" i="149"/>
  <c r="AB3060" i="149"/>
  <c r="AC3060" i="149"/>
  <c r="AD3060" i="149"/>
  <c r="R3061" i="149"/>
  <c r="S3061" i="149"/>
  <c r="T3061" i="149"/>
  <c r="U3061" i="149"/>
  <c r="X3061" i="149"/>
  <c r="Y3061" i="149"/>
  <c r="AA3061" i="149"/>
  <c r="AB3061" i="149"/>
  <c r="AC3061" i="149"/>
  <c r="AD3061" i="149"/>
  <c r="R3062" i="149"/>
  <c r="S3062" i="149"/>
  <c r="T3062" i="149"/>
  <c r="U3062" i="149"/>
  <c r="X3062" i="149"/>
  <c r="V3062" i="149" s="1"/>
  <c r="Y3062" i="149"/>
  <c r="AA3062" i="149"/>
  <c r="AB3062" i="149"/>
  <c r="AC3062" i="149"/>
  <c r="AD3062" i="149"/>
  <c r="R3063" i="149"/>
  <c r="S3063" i="149"/>
  <c r="T3063" i="149"/>
  <c r="U3063" i="149"/>
  <c r="X3063" i="149"/>
  <c r="Y3063" i="149"/>
  <c r="AA3063" i="149"/>
  <c r="AB3063" i="149"/>
  <c r="AC3063" i="149"/>
  <c r="AD3063" i="149"/>
  <c r="R3064" i="149"/>
  <c r="S3064" i="149"/>
  <c r="T3064" i="149"/>
  <c r="U3064" i="149"/>
  <c r="X3064" i="149"/>
  <c r="Y3064" i="149"/>
  <c r="AA3064" i="149"/>
  <c r="AB3064" i="149"/>
  <c r="AC3064" i="149"/>
  <c r="AD3064" i="149"/>
  <c r="R3065" i="149"/>
  <c r="S3065" i="149"/>
  <c r="T3065" i="149"/>
  <c r="U3065" i="149"/>
  <c r="V3065" i="149"/>
  <c r="W3065" i="149"/>
  <c r="X3065" i="149"/>
  <c r="Y3065" i="149"/>
  <c r="AA3065" i="149"/>
  <c r="AB3065" i="149"/>
  <c r="AC3065" i="149"/>
  <c r="AD3065" i="149"/>
  <c r="R3066" i="149"/>
  <c r="S3066" i="149"/>
  <c r="T3066" i="149"/>
  <c r="U3066" i="149"/>
  <c r="X3066" i="149"/>
  <c r="V3066" i="149" s="1"/>
  <c r="Y3066" i="149"/>
  <c r="AA3066" i="149"/>
  <c r="AB3066" i="149"/>
  <c r="AC3066" i="149"/>
  <c r="AD3066" i="149"/>
  <c r="R3067" i="149"/>
  <c r="S3067" i="149"/>
  <c r="T3067" i="149"/>
  <c r="U3067" i="149"/>
  <c r="X3067" i="149"/>
  <c r="W3067" i="149" s="1"/>
  <c r="Y3067" i="149"/>
  <c r="AA3067" i="149"/>
  <c r="AB3067" i="149"/>
  <c r="AC3067" i="149"/>
  <c r="AD3067" i="149"/>
  <c r="R3068" i="149"/>
  <c r="S3068" i="149"/>
  <c r="T3068" i="149"/>
  <c r="U3068" i="149"/>
  <c r="X3068" i="149"/>
  <c r="V3068" i="149" s="1"/>
  <c r="Y3068" i="149"/>
  <c r="AA3068" i="149"/>
  <c r="AB3068" i="149"/>
  <c r="AC3068" i="149"/>
  <c r="AD3068" i="149"/>
  <c r="R3069" i="149"/>
  <c r="S3069" i="149"/>
  <c r="T3069" i="149"/>
  <c r="U3069" i="149"/>
  <c r="X3069" i="149"/>
  <c r="Y3069" i="149"/>
  <c r="AA3069" i="149"/>
  <c r="AB3069" i="149"/>
  <c r="AC3069" i="149"/>
  <c r="AD3069" i="149"/>
  <c r="R3070" i="149"/>
  <c r="S3070" i="149"/>
  <c r="T3070" i="149"/>
  <c r="U3070" i="149"/>
  <c r="X3070" i="149"/>
  <c r="V3070" i="149" s="1"/>
  <c r="Y3070" i="149"/>
  <c r="AA3070" i="149"/>
  <c r="AB3070" i="149"/>
  <c r="AC3070" i="149"/>
  <c r="AD3070" i="149"/>
  <c r="R3071" i="149"/>
  <c r="S3071" i="149"/>
  <c r="T3071" i="149"/>
  <c r="U3071" i="149"/>
  <c r="X3071" i="149"/>
  <c r="Y3071" i="149"/>
  <c r="AA3071" i="149"/>
  <c r="AB3071" i="149"/>
  <c r="AC3071" i="149"/>
  <c r="AD3071" i="149"/>
  <c r="R3072" i="149"/>
  <c r="S3072" i="149"/>
  <c r="T3072" i="149"/>
  <c r="U3072" i="149"/>
  <c r="X3072" i="149"/>
  <c r="Y3072" i="149"/>
  <c r="AA3072" i="149"/>
  <c r="AB3072" i="149"/>
  <c r="AC3072" i="149"/>
  <c r="AD3072" i="149"/>
  <c r="R3073" i="149"/>
  <c r="S3073" i="149"/>
  <c r="T3073" i="149"/>
  <c r="U3073" i="149"/>
  <c r="V3073" i="149"/>
  <c r="W3073" i="149"/>
  <c r="X3073" i="149"/>
  <c r="Y3073" i="149"/>
  <c r="AA3073" i="149"/>
  <c r="AB3073" i="149"/>
  <c r="AC3073" i="149"/>
  <c r="AD3073" i="149"/>
  <c r="R3074" i="149"/>
  <c r="S3074" i="149"/>
  <c r="T3074" i="149"/>
  <c r="U3074" i="149"/>
  <c r="X3074" i="149"/>
  <c r="V3074" i="149" s="1"/>
  <c r="Y3074" i="149"/>
  <c r="AA3074" i="149"/>
  <c r="AB3074" i="149"/>
  <c r="AC3074" i="149"/>
  <c r="AD3074" i="149"/>
  <c r="R3075" i="149"/>
  <c r="S3075" i="149"/>
  <c r="T3075" i="149"/>
  <c r="U3075" i="149"/>
  <c r="X3075" i="149"/>
  <c r="W3075" i="149" s="1"/>
  <c r="Y3075" i="149"/>
  <c r="AA3075" i="149"/>
  <c r="AB3075" i="149"/>
  <c r="AC3075" i="149"/>
  <c r="AD3075" i="149"/>
  <c r="R3076" i="149"/>
  <c r="S3076" i="149"/>
  <c r="T3076" i="149"/>
  <c r="U3076" i="149"/>
  <c r="W3076" i="149"/>
  <c r="X3076" i="149"/>
  <c r="V3076" i="149" s="1"/>
  <c r="Y3076" i="149"/>
  <c r="AA3076" i="149"/>
  <c r="AB3076" i="149"/>
  <c r="AC3076" i="149"/>
  <c r="AD3076" i="149"/>
  <c r="R3077" i="149"/>
  <c r="S3077" i="149"/>
  <c r="T3077" i="149"/>
  <c r="U3077" i="149"/>
  <c r="X3077" i="149"/>
  <c r="Y3077" i="149"/>
  <c r="AA3077" i="149"/>
  <c r="AB3077" i="149"/>
  <c r="AC3077" i="149"/>
  <c r="AD3077" i="149"/>
  <c r="R3078" i="149"/>
  <c r="S3078" i="149"/>
  <c r="T3078" i="149"/>
  <c r="U3078" i="149"/>
  <c r="X3078" i="149"/>
  <c r="V3078" i="149" s="1"/>
  <c r="Y3078" i="149"/>
  <c r="AA3078" i="149"/>
  <c r="AB3078" i="149"/>
  <c r="AC3078" i="149"/>
  <c r="AD3078" i="149"/>
  <c r="R3079" i="149"/>
  <c r="S3079" i="149"/>
  <c r="T3079" i="149"/>
  <c r="U3079" i="149"/>
  <c r="X3079" i="149"/>
  <c r="V3079" i="149" s="1"/>
  <c r="Y3079" i="149"/>
  <c r="AA3079" i="149"/>
  <c r="AB3079" i="149"/>
  <c r="AC3079" i="149"/>
  <c r="AD3079" i="149"/>
  <c r="R3080" i="149"/>
  <c r="S3080" i="149"/>
  <c r="T3080" i="149"/>
  <c r="U3080" i="149"/>
  <c r="X3080" i="149"/>
  <c r="Y3080" i="149"/>
  <c r="AA3080" i="149"/>
  <c r="AB3080" i="149"/>
  <c r="AC3080" i="149"/>
  <c r="AD3080" i="149"/>
  <c r="R3081" i="149"/>
  <c r="S3081" i="149"/>
  <c r="T3081" i="149"/>
  <c r="U3081" i="149"/>
  <c r="X3081" i="149"/>
  <c r="Y3081" i="149"/>
  <c r="AA3081" i="149"/>
  <c r="AB3081" i="149"/>
  <c r="AC3081" i="149"/>
  <c r="AD3081" i="149"/>
  <c r="R3082" i="149"/>
  <c r="S3082" i="149"/>
  <c r="T3082" i="149"/>
  <c r="U3082" i="149"/>
  <c r="X3082" i="149"/>
  <c r="Y3082" i="149"/>
  <c r="AA3082" i="149"/>
  <c r="AB3082" i="149"/>
  <c r="AC3082" i="149"/>
  <c r="AD3082" i="149"/>
  <c r="R3083" i="149"/>
  <c r="S3083" i="149"/>
  <c r="T3083" i="149"/>
  <c r="U3083" i="149"/>
  <c r="X3083" i="149"/>
  <c r="W3083" i="149" s="1"/>
  <c r="Y3083" i="149"/>
  <c r="AA3083" i="149"/>
  <c r="AB3083" i="149"/>
  <c r="AC3083" i="149"/>
  <c r="AD3083" i="149"/>
  <c r="R3084" i="149"/>
  <c r="S3084" i="149"/>
  <c r="T3084" i="149"/>
  <c r="U3084" i="149"/>
  <c r="W3084" i="149"/>
  <c r="X3084" i="149"/>
  <c r="V3084" i="149" s="1"/>
  <c r="Y3084" i="149"/>
  <c r="AA3084" i="149"/>
  <c r="AB3084" i="149"/>
  <c r="AC3084" i="149"/>
  <c r="AD3084" i="149"/>
  <c r="R3085" i="149"/>
  <c r="S3085" i="149"/>
  <c r="T3085" i="149"/>
  <c r="U3085" i="149"/>
  <c r="X3085" i="149"/>
  <c r="W3085" i="149" s="1"/>
  <c r="Y3085" i="149"/>
  <c r="AA3085" i="149"/>
  <c r="AB3085" i="149"/>
  <c r="AC3085" i="149"/>
  <c r="AD3085" i="149"/>
  <c r="R3086" i="149"/>
  <c r="S3086" i="149"/>
  <c r="T3086" i="149"/>
  <c r="U3086" i="149"/>
  <c r="X3086" i="149"/>
  <c r="Y3086" i="149"/>
  <c r="AA3086" i="149"/>
  <c r="AB3086" i="149"/>
  <c r="AC3086" i="149"/>
  <c r="AD3086" i="149"/>
  <c r="R3087" i="149"/>
  <c r="S3087" i="149"/>
  <c r="T3087" i="149"/>
  <c r="U3087" i="149"/>
  <c r="X3087" i="149"/>
  <c r="V3087" i="149" s="1"/>
  <c r="Y3087" i="149"/>
  <c r="AA3087" i="149"/>
  <c r="AB3087" i="149"/>
  <c r="AC3087" i="149"/>
  <c r="AD3087" i="149"/>
  <c r="R3088" i="149"/>
  <c r="S3088" i="149"/>
  <c r="T3088" i="149"/>
  <c r="U3088" i="149"/>
  <c r="X3088" i="149"/>
  <c r="Y3088" i="149"/>
  <c r="AA3088" i="149"/>
  <c r="AB3088" i="149"/>
  <c r="AC3088" i="149"/>
  <c r="AD3088" i="149"/>
  <c r="R3089" i="149"/>
  <c r="S3089" i="149"/>
  <c r="T3089" i="149"/>
  <c r="U3089" i="149"/>
  <c r="W3089" i="149"/>
  <c r="X3089" i="149"/>
  <c r="V3089" i="149" s="1"/>
  <c r="Y3089" i="149"/>
  <c r="AA3089" i="149"/>
  <c r="AB3089" i="149"/>
  <c r="AC3089" i="149"/>
  <c r="AD3089" i="149"/>
  <c r="R3090" i="149"/>
  <c r="S3090" i="149"/>
  <c r="T3090" i="149"/>
  <c r="U3090" i="149"/>
  <c r="X3090" i="149"/>
  <c r="Y3090" i="149"/>
  <c r="AA3090" i="149"/>
  <c r="AB3090" i="149"/>
  <c r="AC3090" i="149"/>
  <c r="AD3090" i="149"/>
  <c r="R3091" i="149"/>
  <c r="S3091" i="149"/>
  <c r="T3091" i="149"/>
  <c r="U3091" i="149"/>
  <c r="X3091" i="149"/>
  <c r="W3091" i="149" s="1"/>
  <c r="Y3091" i="149"/>
  <c r="AA3091" i="149"/>
  <c r="AB3091" i="149"/>
  <c r="AC3091" i="149"/>
  <c r="AD3091" i="149"/>
  <c r="R3092" i="149"/>
  <c r="S3092" i="149"/>
  <c r="T3092" i="149"/>
  <c r="U3092" i="149"/>
  <c r="W3092" i="149"/>
  <c r="X3092" i="149"/>
  <c r="V3092" i="149" s="1"/>
  <c r="Y3092" i="149"/>
  <c r="AA3092" i="149"/>
  <c r="AB3092" i="149"/>
  <c r="AC3092" i="149"/>
  <c r="AD3092" i="149"/>
  <c r="R3093" i="149"/>
  <c r="S3093" i="149"/>
  <c r="T3093" i="149"/>
  <c r="U3093" i="149"/>
  <c r="X3093" i="149"/>
  <c r="W3093" i="149" s="1"/>
  <c r="Y3093" i="149"/>
  <c r="AA3093" i="149"/>
  <c r="AB3093" i="149"/>
  <c r="AC3093" i="149"/>
  <c r="AD3093" i="149"/>
  <c r="R3094" i="149"/>
  <c r="S3094" i="149"/>
  <c r="T3094" i="149"/>
  <c r="U3094" i="149"/>
  <c r="X3094" i="149"/>
  <c r="Y3094" i="149"/>
  <c r="AA3094" i="149"/>
  <c r="AB3094" i="149"/>
  <c r="AC3094" i="149"/>
  <c r="AD3094" i="149"/>
  <c r="R3095" i="149"/>
  <c r="S3095" i="149"/>
  <c r="T3095" i="149"/>
  <c r="U3095" i="149"/>
  <c r="X3095" i="149"/>
  <c r="V3095" i="149" s="1"/>
  <c r="Y3095" i="149"/>
  <c r="AA3095" i="149"/>
  <c r="AB3095" i="149"/>
  <c r="AC3095" i="149"/>
  <c r="AD3095" i="149"/>
  <c r="R3096" i="149"/>
  <c r="S3096" i="149"/>
  <c r="T3096" i="149"/>
  <c r="U3096" i="149"/>
  <c r="X3096" i="149"/>
  <c r="Y3096" i="149"/>
  <c r="AA3096" i="149"/>
  <c r="AB3096" i="149"/>
  <c r="AC3096" i="149"/>
  <c r="AD3096" i="149"/>
  <c r="R3097" i="149"/>
  <c r="S3097" i="149"/>
  <c r="T3097" i="149"/>
  <c r="U3097" i="149"/>
  <c r="X3097" i="149"/>
  <c r="Y3097" i="149"/>
  <c r="AA3097" i="149"/>
  <c r="AB3097" i="149"/>
  <c r="AC3097" i="149"/>
  <c r="AD3097" i="149"/>
  <c r="R3098" i="149"/>
  <c r="S3098" i="149"/>
  <c r="T3098" i="149"/>
  <c r="U3098" i="149"/>
  <c r="X3098" i="149"/>
  <c r="V3098" i="149" s="1"/>
  <c r="Y3098" i="149"/>
  <c r="AA3098" i="149"/>
  <c r="AB3098" i="149"/>
  <c r="AC3098" i="149"/>
  <c r="AD3098" i="149"/>
  <c r="R3099" i="149"/>
  <c r="S3099" i="149"/>
  <c r="T3099" i="149"/>
  <c r="U3099" i="149"/>
  <c r="X3099" i="149"/>
  <c r="W3099" i="149" s="1"/>
  <c r="Y3099" i="149"/>
  <c r="AA3099" i="149"/>
  <c r="AB3099" i="149"/>
  <c r="AC3099" i="149"/>
  <c r="AD3099" i="149"/>
  <c r="R3100" i="149"/>
  <c r="S3100" i="149"/>
  <c r="T3100" i="149"/>
  <c r="U3100" i="149"/>
  <c r="X3100" i="149"/>
  <c r="Y3100" i="149"/>
  <c r="AA3100" i="149"/>
  <c r="AB3100" i="149"/>
  <c r="AC3100" i="149"/>
  <c r="AD3100" i="149"/>
  <c r="R3101" i="149"/>
  <c r="S3101" i="149"/>
  <c r="T3101" i="149"/>
  <c r="U3101" i="149"/>
  <c r="X3101" i="149"/>
  <c r="W3101" i="149" s="1"/>
  <c r="Y3101" i="149"/>
  <c r="AA3101" i="149"/>
  <c r="AB3101" i="149"/>
  <c r="AC3101" i="149"/>
  <c r="AD3101" i="149"/>
  <c r="R3102" i="149"/>
  <c r="S3102" i="149"/>
  <c r="T3102" i="149"/>
  <c r="U3102" i="149"/>
  <c r="V3102" i="149"/>
  <c r="W3102" i="149"/>
  <c r="X3102" i="149"/>
  <c r="Y3102" i="149"/>
  <c r="AA3102" i="149"/>
  <c r="AB3102" i="149"/>
  <c r="AC3102" i="149"/>
  <c r="AD3102" i="149"/>
  <c r="R3103" i="149"/>
  <c r="S3103" i="149"/>
  <c r="T3103" i="149"/>
  <c r="U3103" i="149"/>
  <c r="W3103" i="149"/>
  <c r="X3103" i="149"/>
  <c r="V3103" i="149" s="1"/>
  <c r="Y3103" i="149"/>
  <c r="AA3103" i="149"/>
  <c r="AB3103" i="149"/>
  <c r="AC3103" i="149"/>
  <c r="AD3103" i="149"/>
  <c r="R3104" i="149"/>
  <c r="S3104" i="149"/>
  <c r="T3104" i="149"/>
  <c r="U3104" i="149"/>
  <c r="X3104" i="149"/>
  <c r="Y3104" i="149"/>
  <c r="AA3104" i="149"/>
  <c r="AB3104" i="149"/>
  <c r="AC3104" i="149"/>
  <c r="AD3104" i="149"/>
  <c r="R3105" i="149"/>
  <c r="S3105" i="149"/>
  <c r="T3105" i="149"/>
  <c r="U3105" i="149"/>
  <c r="V3105" i="149"/>
  <c r="X3105" i="149"/>
  <c r="W3105" i="149" s="1"/>
  <c r="Y3105" i="149"/>
  <c r="AA3105" i="149"/>
  <c r="AB3105" i="149"/>
  <c r="AC3105" i="149"/>
  <c r="AD3105" i="149"/>
  <c r="R3106" i="149"/>
  <c r="S3106" i="149"/>
  <c r="T3106" i="149"/>
  <c r="U3106" i="149"/>
  <c r="W3106" i="149"/>
  <c r="X3106" i="149"/>
  <c r="V3106" i="149" s="1"/>
  <c r="Y3106" i="149"/>
  <c r="AA3106" i="149"/>
  <c r="AB3106" i="149"/>
  <c r="AC3106" i="149"/>
  <c r="AD3106" i="149"/>
  <c r="R3107" i="149"/>
  <c r="S3107" i="149"/>
  <c r="T3107" i="149"/>
  <c r="U3107" i="149"/>
  <c r="X3107" i="149"/>
  <c r="W3107" i="149" s="1"/>
  <c r="Y3107" i="149"/>
  <c r="AA3107" i="149"/>
  <c r="AB3107" i="149"/>
  <c r="AC3107" i="149"/>
  <c r="AD3107" i="149"/>
  <c r="R3108" i="149"/>
  <c r="S3108" i="149"/>
  <c r="T3108" i="149"/>
  <c r="U3108" i="149"/>
  <c r="X3108" i="149"/>
  <c r="Y3108" i="149"/>
  <c r="AA3108" i="149"/>
  <c r="AB3108" i="149"/>
  <c r="AC3108" i="149"/>
  <c r="AD3108" i="149"/>
  <c r="R3109" i="149"/>
  <c r="S3109" i="149"/>
  <c r="T3109" i="149"/>
  <c r="U3109" i="149"/>
  <c r="X3109" i="149"/>
  <c r="W3109" i="149" s="1"/>
  <c r="Y3109" i="149"/>
  <c r="AA3109" i="149"/>
  <c r="AB3109" i="149"/>
  <c r="AC3109" i="149"/>
  <c r="AD3109" i="149"/>
  <c r="R3110" i="149"/>
  <c r="S3110" i="149"/>
  <c r="T3110" i="149"/>
  <c r="U3110" i="149"/>
  <c r="V3110" i="149"/>
  <c r="W3110" i="149"/>
  <c r="X3110" i="149"/>
  <c r="Y3110" i="149"/>
  <c r="AA3110" i="149"/>
  <c r="AB3110" i="149"/>
  <c r="AC3110" i="149"/>
  <c r="AD3110" i="149"/>
  <c r="R3111" i="149"/>
  <c r="S3111" i="149"/>
  <c r="T3111" i="149"/>
  <c r="U3111" i="149"/>
  <c r="X3111" i="149"/>
  <c r="V3111" i="149" s="1"/>
  <c r="Y3111" i="149"/>
  <c r="AA3111" i="149"/>
  <c r="AB3111" i="149"/>
  <c r="AC3111" i="149"/>
  <c r="AD3111" i="149"/>
  <c r="R3112" i="149"/>
  <c r="S3112" i="149"/>
  <c r="T3112" i="149"/>
  <c r="U3112" i="149"/>
  <c r="X3112" i="149"/>
  <c r="Y3112" i="149"/>
  <c r="AA3112" i="149"/>
  <c r="AB3112" i="149"/>
  <c r="AC3112" i="149"/>
  <c r="AD3112" i="149"/>
  <c r="R3113" i="149"/>
  <c r="S3113" i="149"/>
  <c r="T3113" i="149"/>
  <c r="U3113" i="149"/>
  <c r="V3113" i="149"/>
  <c r="X3113" i="149"/>
  <c r="W3113" i="149" s="1"/>
  <c r="Y3113" i="149"/>
  <c r="AA3113" i="149"/>
  <c r="AB3113" i="149"/>
  <c r="AC3113" i="149"/>
  <c r="AD3113" i="149"/>
  <c r="R3114" i="149"/>
  <c r="S3114" i="149"/>
  <c r="T3114" i="149"/>
  <c r="U3114" i="149"/>
  <c r="W3114" i="149"/>
  <c r="X3114" i="149"/>
  <c r="V3114" i="149" s="1"/>
  <c r="Y3114" i="149"/>
  <c r="AA3114" i="149"/>
  <c r="AB3114" i="149"/>
  <c r="AC3114" i="149"/>
  <c r="AD3114" i="149"/>
  <c r="R3115" i="149"/>
  <c r="S3115" i="149"/>
  <c r="T3115" i="149"/>
  <c r="U3115" i="149"/>
  <c r="X3115" i="149"/>
  <c r="W3115" i="149" s="1"/>
  <c r="Y3115" i="149"/>
  <c r="AA3115" i="149"/>
  <c r="AB3115" i="149"/>
  <c r="AC3115" i="149"/>
  <c r="AD3115" i="149"/>
  <c r="R3116" i="149"/>
  <c r="S3116" i="149"/>
  <c r="T3116" i="149"/>
  <c r="U3116" i="149"/>
  <c r="X3116" i="149"/>
  <c r="Y3116" i="149"/>
  <c r="AA3116" i="149"/>
  <c r="AB3116" i="149"/>
  <c r="AC3116" i="149"/>
  <c r="AD3116" i="149"/>
  <c r="R3117" i="149"/>
  <c r="S3117" i="149"/>
  <c r="T3117" i="149"/>
  <c r="U3117" i="149"/>
  <c r="X3117" i="149"/>
  <c r="Y3117" i="149"/>
  <c r="AA3117" i="149"/>
  <c r="AB3117" i="149"/>
  <c r="AC3117" i="149"/>
  <c r="AD3117" i="149"/>
  <c r="R3118" i="149"/>
  <c r="S3118" i="149"/>
  <c r="T3118" i="149"/>
  <c r="U3118" i="149"/>
  <c r="V3118" i="149"/>
  <c r="X3118" i="149"/>
  <c r="W3118" i="149" s="1"/>
  <c r="Y3118" i="149"/>
  <c r="AA3118" i="149"/>
  <c r="AB3118" i="149"/>
  <c r="AC3118" i="149"/>
  <c r="AD3118" i="149"/>
  <c r="R3119" i="149"/>
  <c r="S3119" i="149"/>
  <c r="T3119" i="149"/>
  <c r="U3119" i="149"/>
  <c r="X3119" i="149"/>
  <c r="V3119" i="149" s="1"/>
  <c r="Y3119" i="149"/>
  <c r="AA3119" i="149"/>
  <c r="AB3119" i="149"/>
  <c r="AC3119" i="149"/>
  <c r="AD3119" i="149"/>
  <c r="R3120" i="149"/>
  <c r="S3120" i="149"/>
  <c r="T3120" i="149"/>
  <c r="U3120" i="149"/>
  <c r="X3120" i="149"/>
  <c r="W3120" i="149" s="1"/>
  <c r="Y3120" i="149"/>
  <c r="AA3120" i="149"/>
  <c r="AB3120" i="149"/>
  <c r="AC3120" i="149"/>
  <c r="AD3120" i="149"/>
  <c r="R3121" i="149"/>
  <c r="S3121" i="149"/>
  <c r="T3121" i="149"/>
  <c r="U3121" i="149"/>
  <c r="X3121" i="149"/>
  <c r="Y3121" i="149"/>
  <c r="AA3121" i="149"/>
  <c r="AB3121" i="149"/>
  <c r="AC3121" i="149"/>
  <c r="AD3121" i="149"/>
  <c r="R3122" i="149"/>
  <c r="S3122" i="149"/>
  <c r="T3122" i="149"/>
  <c r="U3122" i="149"/>
  <c r="X3122" i="149"/>
  <c r="V3122" i="149" s="1"/>
  <c r="Y3122" i="149"/>
  <c r="AA3122" i="149"/>
  <c r="AB3122" i="149"/>
  <c r="AC3122" i="149"/>
  <c r="AD3122" i="149"/>
  <c r="R3123" i="149"/>
  <c r="S3123" i="149"/>
  <c r="T3123" i="149"/>
  <c r="U3123" i="149"/>
  <c r="X3123" i="149"/>
  <c r="W3123" i="149" s="1"/>
  <c r="Y3123" i="149"/>
  <c r="AA3123" i="149"/>
  <c r="AB3123" i="149"/>
  <c r="AC3123" i="149"/>
  <c r="AD3123" i="149"/>
  <c r="R3124" i="149"/>
  <c r="S3124" i="149"/>
  <c r="T3124" i="149"/>
  <c r="U3124" i="149"/>
  <c r="X3124" i="149"/>
  <c r="Y3124" i="149"/>
  <c r="AA3124" i="149"/>
  <c r="AB3124" i="149"/>
  <c r="AC3124" i="149"/>
  <c r="AD3124" i="149"/>
  <c r="R3125" i="149"/>
  <c r="S3125" i="149"/>
  <c r="T3125" i="149"/>
  <c r="U3125" i="149"/>
  <c r="X3125" i="149"/>
  <c r="Y3125" i="149"/>
  <c r="AA3125" i="149"/>
  <c r="AB3125" i="149"/>
  <c r="AC3125" i="149"/>
  <c r="AD3125" i="149"/>
  <c r="R3126" i="149"/>
  <c r="S3126" i="149"/>
  <c r="T3126" i="149"/>
  <c r="U3126" i="149"/>
  <c r="V3126" i="149"/>
  <c r="X3126" i="149"/>
  <c r="W3126" i="149" s="1"/>
  <c r="Y3126" i="149"/>
  <c r="AA3126" i="149"/>
  <c r="AB3126" i="149"/>
  <c r="AC3126" i="149"/>
  <c r="AD3126" i="149"/>
  <c r="R3127" i="149"/>
  <c r="S3127" i="149"/>
  <c r="T3127" i="149"/>
  <c r="U3127" i="149"/>
  <c r="W3127" i="149"/>
  <c r="X3127" i="149"/>
  <c r="V3127" i="149" s="1"/>
  <c r="Y3127" i="149"/>
  <c r="AA3127" i="149"/>
  <c r="AB3127" i="149"/>
  <c r="AC3127" i="149"/>
  <c r="AD3127" i="149"/>
  <c r="R3128" i="149"/>
  <c r="S3128" i="149"/>
  <c r="T3128" i="149"/>
  <c r="U3128" i="149"/>
  <c r="X3128" i="149"/>
  <c r="W3128" i="149" s="1"/>
  <c r="Y3128" i="149"/>
  <c r="AA3128" i="149"/>
  <c r="AB3128" i="149"/>
  <c r="AC3128" i="149"/>
  <c r="AD3128" i="149"/>
  <c r="R3129" i="149"/>
  <c r="S3129" i="149"/>
  <c r="T3129" i="149"/>
  <c r="U3129" i="149"/>
  <c r="X3129" i="149"/>
  <c r="Y3129" i="149"/>
  <c r="AA3129" i="149"/>
  <c r="AB3129" i="149"/>
  <c r="AC3129" i="149"/>
  <c r="AD3129" i="149"/>
  <c r="R3130" i="149"/>
  <c r="S3130" i="149"/>
  <c r="T3130" i="149"/>
  <c r="U3130" i="149"/>
  <c r="X3130" i="149"/>
  <c r="Y3130" i="149"/>
  <c r="AA3130" i="149"/>
  <c r="AB3130" i="149"/>
  <c r="AC3130" i="149"/>
  <c r="AD3130" i="149"/>
  <c r="R3131" i="149"/>
  <c r="S3131" i="149"/>
  <c r="T3131" i="149"/>
  <c r="U3131" i="149"/>
  <c r="V3131" i="149"/>
  <c r="X3131" i="149"/>
  <c r="W3131" i="149" s="1"/>
  <c r="Y3131" i="149"/>
  <c r="AA3131" i="149"/>
  <c r="AB3131" i="149"/>
  <c r="AC3131" i="149"/>
  <c r="AD3131" i="149"/>
  <c r="R3132" i="149"/>
  <c r="S3132" i="149"/>
  <c r="T3132" i="149"/>
  <c r="U3132" i="149"/>
  <c r="X3132" i="149"/>
  <c r="V3132" i="149" s="1"/>
  <c r="Y3132" i="149"/>
  <c r="AA3132" i="149"/>
  <c r="AB3132" i="149"/>
  <c r="AC3132" i="149"/>
  <c r="AD3132" i="149"/>
  <c r="R3133" i="149"/>
  <c r="S3133" i="149"/>
  <c r="T3133" i="149"/>
  <c r="U3133" i="149"/>
  <c r="X3133" i="149"/>
  <c r="W3133" i="149" s="1"/>
  <c r="Y3133" i="149"/>
  <c r="AA3133" i="149"/>
  <c r="AB3133" i="149"/>
  <c r="AC3133" i="149"/>
  <c r="AD3133" i="149"/>
  <c r="R3134" i="149"/>
  <c r="S3134" i="149"/>
  <c r="T3134" i="149"/>
  <c r="U3134" i="149"/>
  <c r="X3134" i="149"/>
  <c r="Y3134" i="149"/>
  <c r="AA3134" i="149"/>
  <c r="AB3134" i="149"/>
  <c r="AC3134" i="149"/>
  <c r="AD3134" i="149"/>
  <c r="R3135" i="149"/>
  <c r="S3135" i="149"/>
  <c r="T3135" i="149"/>
  <c r="U3135" i="149"/>
  <c r="X3135" i="149"/>
  <c r="W3135" i="149" s="1"/>
  <c r="Y3135" i="149"/>
  <c r="AA3135" i="149"/>
  <c r="AB3135" i="149"/>
  <c r="AC3135" i="149"/>
  <c r="AD3135" i="149"/>
  <c r="R3136" i="149"/>
  <c r="S3136" i="149"/>
  <c r="T3136" i="149"/>
  <c r="U3136" i="149"/>
  <c r="X3136" i="149"/>
  <c r="V3136" i="149" s="1"/>
  <c r="Y3136" i="149"/>
  <c r="AA3136" i="149"/>
  <c r="AB3136" i="149"/>
  <c r="AC3136" i="149"/>
  <c r="AD3136" i="149"/>
  <c r="R3137" i="149"/>
  <c r="S3137" i="149"/>
  <c r="T3137" i="149"/>
  <c r="U3137" i="149"/>
  <c r="X3137" i="149"/>
  <c r="W3137" i="149" s="1"/>
  <c r="Y3137" i="149"/>
  <c r="AA3137" i="149"/>
  <c r="AB3137" i="149"/>
  <c r="AC3137" i="149"/>
  <c r="AD3137" i="149"/>
  <c r="R3138" i="149"/>
  <c r="S3138" i="149"/>
  <c r="T3138" i="149"/>
  <c r="U3138" i="149"/>
  <c r="X3138" i="149"/>
  <c r="W3138" i="149" s="1"/>
  <c r="Y3138" i="149"/>
  <c r="AA3138" i="149"/>
  <c r="AB3138" i="149"/>
  <c r="AC3138" i="149"/>
  <c r="AD3138" i="149"/>
  <c r="R3139" i="149"/>
  <c r="S3139" i="149"/>
  <c r="T3139" i="149"/>
  <c r="U3139" i="149"/>
  <c r="V3139" i="149"/>
  <c r="X3139" i="149"/>
  <c r="W3139" i="149" s="1"/>
  <c r="Y3139" i="149"/>
  <c r="AA3139" i="149"/>
  <c r="AB3139" i="149"/>
  <c r="AC3139" i="149"/>
  <c r="AD3139" i="149"/>
  <c r="R3140" i="149"/>
  <c r="S3140" i="149"/>
  <c r="T3140" i="149"/>
  <c r="U3140" i="149"/>
  <c r="X3140" i="149"/>
  <c r="V3140" i="149" s="1"/>
  <c r="Y3140" i="149"/>
  <c r="AA3140" i="149"/>
  <c r="AB3140" i="149"/>
  <c r="AC3140" i="149"/>
  <c r="AD3140" i="149"/>
  <c r="R3141" i="149"/>
  <c r="S3141" i="149"/>
  <c r="T3141" i="149"/>
  <c r="U3141" i="149"/>
  <c r="X3141" i="149"/>
  <c r="W3141" i="149" s="1"/>
  <c r="Y3141" i="149"/>
  <c r="AA3141" i="149"/>
  <c r="AB3141" i="149"/>
  <c r="AC3141" i="149"/>
  <c r="AD3141" i="149"/>
  <c r="R3142" i="149"/>
  <c r="S3142" i="149"/>
  <c r="T3142" i="149"/>
  <c r="U3142" i="149"/>
  <c r="X3142" i="149"/>
  <c r="Y3142" i="149"/>
  <c r="AA3142" i="149"/>
  <c r="AB3142" i="149"/>
  <c r="AC3142" i="149"/>
  <c r="AD3142" i="149"/>
  <c r="R3143" i="149"/>
  <c r="S3143" i="149"/>
  <c r="T3143" i="149"/>
  <c r="U3143" i="149"/>
  <c r="X3143" i="149"/>
  <c r="W3143" i="149" s="1"/>
  <c r="Y3143" i="149"/>
  <c r="AA3143" i="149"/>
  <c r="AB3143" i="149"/>
  <c r="AC3143" i="149"/>
  <c r="AD3143" i="149"/>
  <c r="R3144" i="149"/>
  <c r="S3144" i="149"/>
  <c r="T3144" i="149"/>
  <c r="U3144" i="149"/>
  <c r="X3144" i="149"/>
  <c r="V3144" i="149" s="1"/>
  <c r="Y3144" i="149"/>
  <c r="AA3144" i="149"/>
  <c r="AB3144" i="149"/>
  <c r="AC3144" i="149"/>
  <c r="AD3144" i="149"/>
  <c r="R3145" i="149"/>
  <c r="S3145" i="149"/>
  <c r="T3145" i="149"/>
  <c r="U3145" i="149"/>
  <c r="X3145" i="149"/>
  <c r="W3145" i="149" s="1"/>
  <c r="Y3145" i="149"/>
  <c r="AA3145" i="149"/>
  <c r="AB3145" i="149"/>
  <c r="AC3145" i="149"/>
  <c r="AD3145" i="149"/>
  <c r="R3146" i="149"/>
  <c r="S3146" i="149"/>
  <c r="T3146" i="149"/>
  <c r="U3146" i="149"/>
  <c r="X3146" i="149"/>
  <c r="W3146" i="149" s="1"/>
  <c r="Y3146" i="149"/>
  <c r="AA3146" i="149"/>
  <c r="AB3146" i="149"/>
  <c r="AC3146" i="149"/>
  <c r="AD3146" i="149"/>
  <c r="R3147" i="149"/>
  <c r="S3147" i="149"/>
  <c r="T3147" i="149"/>
  <c r="U3147" i="149"/>
  <c r="V3147" i="149"/>
  <c r="X3147" i="149"/>
  <c r="W3147" i="149" s="1"/>
  <c r="Y3147" i="149"/>
  <c r="AA3147" i="149"/>
  <c r="AB3147" i="149"/>
  <c r="AC3147" i="149"/>
  <c r="AD3147" i="149"/>
  <c r="R3148" i="149"/>
  <c r="S3148" i="149"/>
  <c r="T3148" i="149"/>
  <c r="U3148" i="149"/>
  <c r="X3148" i="149"/>
  <c r="V3148" i="149" s="1"/>
  <c r="Y3148" i="149"/>
  <c r="AA3148" i="149"/>
  <c r="AB3148" i="149"/>
  <c r="AC3148" i="149"/>
  <c r="AD3148" i="149"/>
  <c r="R3149" i="149"/>
  <c r="S3149" i="149"/>
  <c r="T3149" i="149"/>
  <c r="U3149" i="149"/>
  <c r="X3149" i="149"/>
  <c r="W3149" i="149" s="1"/>
  <c r="Y3149" i="149"/>
  <c r="AA3149" i="149"/>
  <c r="AB3149" i="149"/>
  <c r="AC3149" i="149"/>
  <c r="AD3149" i="149"/>
  <c r="R3150" i="149"/>
  <c r="S3150" i="149"/>
  <c r="T3150" i="149"/>
  <c r="U3150" i="149"/>
  <c r="X3150" i="149"/>
  <c r="Y3150" i="149"/>
  <c r="AA3150" i="149"/>
  <c r="AB3150" i="149"/>
  <c r="AC3150" i="149"/>
  <c r="AD3150" i="149"/>
  <c r="R3151" i="149"/>
  <c r="S3151" i="149"/>
  <c r="T3151" i="149"/>
  <c r="U3151" i="149"/>
  <c r="X3151" i="149"/>
  <c r="W3151" i="149" s="1"/>
  <c r="Y3151" i="149"/>
  <c r="AA3151" i="149"/>
  <c r="AB3151" i="149"/>
  <c r="AC3151" i="149"/>
  <c r="AD3151" i="149"/>
  <c r="R3152" i="149"/>
  <c r="S3152" i="149"/>
  <c r="T3152" i="149"/>
  <c r="U3152" i="149"/>
  <c r="X3152" i="149"/>
  <c r="V3152" i="149" s="1"/>
  <c r="Y3152" i="149"/>
  <c r="AA3152" i="149"/>
  <c r="AB3152" i="149"/>
  <c r="AC3152" i="149"/>
  <c r="AD3152" i="149"/>
  <c r="R3153" i="149"/>
  <c r="S3153" i="149"/>
  <c r="T3153" i="149"/>
  <c r="U3153" i="149"/>
  <c r="X3153" i="149"/>
  <c r="W3153" i="149" s="1"/>
  <c r="Y3153" i="149"/>
  <c r="AA3153" i="149"/>
  <c r="AB3153" i="149"/>
  <c r="AC3153" i="149"/>
  <c r="AD3153" i="149"/>
  <c r="R3154" i="149"/>
  <c r="S3154" i="149"/>
  <c r="T3154" i="149"/>
  <c r="U3154" i="149"/>
  <c r="V3154" i="149"/>
  <c r="X3154" i="149"/>
  <c r="W3154" i="149" s="1"/>
  <c r="Y3154" i="149"/>
  <c r="AA3154" i="149"/>
  <c r="AB3154" i="149"/>
  <c r="AC3154" i="149"/>
  <c r="AD3154" i="149"/>
  <c r="R3155" i="149"/>
  <c r="S3155" i="149"/>
  <c r="T3155" i="149"/>
  <c r="U3155" i="149"/>
  <c r="V3155" i="149"/>
  <c r="X3155" i="149"/>
  <c r="W3155" i="149" s="1"/>
  <c r="Y3155" i="149"/>
  <c r="AA3155" i="149"/>
  <c r="AB3155" i="149"/>
  <c r="AC3155" i="149"/>
  <c r="AD3155" i="149"/>
  <c r="R3156" i="149"/>
  <c r="S3156" i="149"/>
  <c r="T3156" i="149"/>
  <c r="U3156" i="149"/>
  <c r="X3156" i="149"/>
  <c r="V3156" i="149" s="1"/>
  <c r="Y3156" i="149"/>
  <c r="AA3156" i="149"/>
  <c r="AB3156" i="149"/>
  <c r="AC3156" i="149"/>
  <c r="AD3156" i="149"/>
  <c r="R3157" i="149"/>
  <c r="S3157" i="149"/>
  <c r="T3157" i="149"/>
  <c r="U3157" i="149"/>
  <c r="X3157" i="149"/>
  <c r="W3157" i="149" s="1"/>
  <c r="Y3157" i="149"/>
  <c r="AA3157" i="149"/>
  <c r="AB3157" i="149"/>
  <c r="AC3157" i="149"/>
  <c r="AD3157" i="149"/>
  <c r="R3158" i="149"/>
  <c r="S3158" i="149"/>
  <c r="T3158" i="149"/>
  <c r="U3158" i="149"/>
  <c r="X3158" i="149"/>
  <c r="Y3158" i="149"/>
  <c r="AA3158" i="149"/>
  <c r="AB3158" i="149"/>
  <c r="AC3158" i="149"/>
  <c r="AD3158" i="149"/>
  <c r="R3159" i="149"/>
  <c r="S3159" i="149"/>
  <c r="T3159" i="149"/>
  <c r="U3159" i="149"/>
  <c r="X3159" i="149"/>
  <c r="W3159" i="149" s="1"/>
  <c r="Y3159" i="149"/>
  <c r="AA3159" i="149"/>
  <c r="AB3159" i="149"/>
  <c r="AC3159" i="149"/>
  <c r="AD3159" i="149"/>
  <c r="R3160" i="149"/>
  <c r="S3160" i="149"/>
  <c r="T3160" i="149"/>
  <c r="U3160" i="149"/>
  <c r="X3160" i="149"/>
  <c r="V3160" i="149" s="1"/>
  <c r="Y3160" i="149"/>
  <c r="AA3160" i="149"/>
  <c r="AB3160" i="149"/>
  <c r="AC3160" i="149"/>
  <c r="AD3160" i="149"/>
  <c r="R3161" i="149"/>
  <c r="S3161" i="149"/>
  <c r="T3161" i="149"/>
  <c r="U3161" i="149"/>
  <c r="X3161" i="149"/>
  <c r="Y3161" i="149"/>
  <c r="AA3161" i="149"/>
  <c r="AB3161" i="149"/>
  <c r="AC3161" i="149"/>
  <c r="AD3161" i="149"/>
  <c r="R3162" i="149"/>
  <c r="S3162" i="149"/>
  <c r="T3162" i="149"/>
  <c r="U3162" i="149"/>
  <c r="V3162" i="149"/>
  <c r="X3162" i="149"/>
  <c r="W3162" i="149" s="1"/>
  <c r="Y3162" i="149"/>
  <c r="AA3162" i="149"/>
  <c r="AB3162" i="149"/>
  <c r="AC3162" i="149"/>
  <c r="AD3162" i="149"/>
  <c r="R3163" i="149"/>
  <c r="S3163" i="149"/>
  <c r="T3163" i="149"/>
  <c r="U3163" i="149"/>
  <c r="V3163" i="149"/>
  <c r="X3163" i="149"/>
  <c r="W3163" i="149" s="1"/>
  <c r="Y3163" i="149"/>
  <c r="AA3163" i="149"/>
  <c r="AB3163" i="149"/>
  <c r="AC3163" i="149"/>
  <c r="AD3163" i="149"/>
  <c r="R3164" i="149"/>
  <c r="S3164" i="149"/>
  <c r="T3164" i="149"/>
  <c r="U3164" i="149"/>
  <c r="X3164" i="149"/>
  <c r="V3164" i="149" s="1"/>
  <c r="Y3164" i="149"/>
  <c r="AA3164" i="149"/>
  <c r="AB3164" i="149"/>
  <c r="AC3164" i="149"/>
  <c r="AD3164" i="149"/>
  <c r="R3165" i="149"/>
  <c r="S3165" i="149"/>
  <c r="T3165" i="149"/>
  <c r="U3165" i="149"/>
  <c r="X3165" i="149"/>
  <c r="W3165" i="149" s="1"/>
  <c r="Y3165" i="149"/>
  <c r="AA3165" i="149"/>
  <c r="AB3165" i="149"/>
  <c r="AC3165" i="149"/>
  <c r="AD3165" i="149"/>
  <c r="R3166" i="149"/>
  <c r="S3166" i="149"/>
  <c r="T3166" i="149"/>
  <c r="U3166" i="149"/>
  <c r="W3166" i="149"/>
  <c r="X3166" i="149"/>
  <c r="V3166" i="149" s="1"/>
  <c r="Y3166" i="149"/>
  <c r="AA3166" i="149"/>
  <c r="AB3166" i="149"/>
  <c r="AC3166" i="149"/>
  <c r="AD3166" i="149"/>
  <c r="R3167" i="149"/>
  <c r="S3167" i="149"/>
  <c r="T3167" i="149"/>
  <c r="U3167" i="149"/>
  <c r="X3167" i="149"/>
  <c r="W3167" i="149" s="1"/>
  <c r="Y3167" i="149"/>
  <c r="AA3167" i="149"/>
  <c r="AB3167" i="149"/>
  <c r="AC3167" i="149"/>
  <c r="AD3167" i="149"/>
  <c r="R3168" i="149"/>
  <c r="S3168" i="149"/>
  <c r="T3168" i="149"/>
  <c r="U3168" i="149"/>
  <c r="X3168" i="149"/>
  <c r="V3168" i="149" s="1"/>
  <c r="Y3168" i="149"/>
  <c r="AA3168" i="149"/>
  <c r="AB3168" i="149"/>
  <c r="AC3168" i="149"/>
  <c r="AD3168" i="149"/>
  <c r="R3169" i="149"/>
  <c r="S3169" i="149"/>
  <c r="T3169" i="149"/>
  <c r="U3169" i="149"/>
  <c r="X3169" i="149"/>
  <c r="Y3169" i="149"/>
  <c r="AA3169" i="149"/>
  <c r="AB3169" i="149"/>
  <c r="AC3169" i="149"/>
  <c r="AD3169" i="149"/>
  <c r="R3170" i="149"/>
  <c r="S3170" i="149"/>
  <c r="T3170" i="149"/>
  <c r="U3170" i="149"/>
  <c r="X3170" i="149"/>
  <c r="V3170" i="149" s="1"/>
  <c r="Y3170" i="149"/>
  <c r="AA3170" i="149"/>
  <c r="AB3170" i="149"/>
  <c r="AC3170" i="149"/>
  <c r="AD3170" i="149"/>
  <c r="R3171" i="149"/>
  <c r="S3171" i="149"/>
  <c r="T3171" i="149"/>
  <c r="U3171" i="149"/>
  <c r="X3171" i="149"/>
  <c r="W3171" i="149" s="1"/>
  <c r="Y3171" i="149"/>
  <c r="AA3171" i="149"/>
  <c r="AB3171" i="149"/>
  <c r="AC3171" i="149"/>
  <c r="AD3171" i="149"/>
  <c r="R3172" i="149"/>
  <c r="S3172" i="149"/>
  <c r="T3172" i="149"/>
  <c r="U3172" i="149"/>
  <c r="X3172" i="149"/>
  <c r="V3172" i="149" s="1"/>
  <c r="Y3172" i="149"/>
  <c r="AA3172" i="149"/>
  <c r="AB3172" i="149"/>
  <c r="AC3172" i="149"/>
  <c r="AD3172" i="149"/>
  <c r="R3173" i="149"/>
  <c r="S3173" i="149"/>
  <c r="T3173" i="149"/>
  <c r="U3173" i="149"/>
  <c r="X3173" i="149"/>
  <c r="W3173" i="149" s="1"/>
  <c r="Y3173" i="149"/>
  <c r="AA3173" i="149"/>
  <c r="AB3173" i="149"/>
  <c r="AC3173" i="149"/>
  <c r="AD3173" i="149"/>
  <c r="R3174" i="149"/>
  <c r="S3174" i="149"/>
  <c r="T3174" i="149"/>
  <c r="U3174" i="149"/>
  <c r="X3174" i="149"/>
  <c r="V3174" i="149" s="1"/>
  <c r="Y3174" i="149"/>
  <c r="AA3174" i="149"/>
  <c r="AB3174" i="149"/>
  <c r="AC3174" i="149"/>
  <c r="AD3174" i="149"/>
  <c r="R3175" i="149"/>
  <c r="S3175" i="149"/>
  <c r="T3175" i="149"/>
  <c r="U3175" i="149"/>
  <c r="X3175" i="149"/>
  <c r="W3175" i="149" s="1"/>
  <c r="Y3175" i="149"/>
  <c r="AA3175" i="149"/>
  <c r="AB3175" i="149"/>
  <c r="AC3175" i="149"/>
  <c r="AD3175" i="149"/>
  <c r="R3176" i="149"/>
  <c r="S3176" i="149"/>
  <c r="T3176" i="149"/>
  <c r="U3176" i="149"/>
  <c r="X3176" i="149"/>
  <c r="V3176" i="149" s="1"/>
  <c r="Y3176" i="149"/>
  <c r="AA3176" i="149"/>
  <c r="AB3176" i="149"/>
  <c r="AC3176" i="149"/>
  <c r="AD3176" i="149"/>
  <c r="R3177" i="149"/>
  <c r="S3177" i="149"/>
  <c r="T3177" i="149"/>
  <c r="U3177" i="149"/>
  <c r="X3177" i="149"/>
  <c r="Y3177" i="149"/>
  <c r="AA3177" i="149"/>
  <c r="AB3177" i="149"/>
  <c r="AC3177" i="149"/>
  <c r="AD3177" i="149"/>
  <c r="R3178" i="149"/>
  <c r="S3178" i="149"/>
  <c r="T3178" i="149"/>
  <c r="U3178" i="149"/>
  <c r="X3178" i="149"/>
  <c r="V3178" i="149" s="1"/>
  <c r="Y3178" i="149"/>
  <c r="AA3178" i="149"/>
  <c r="AB3178" i="149"/>
  <c r="AC3178" i="149"/>
  <c r="AD3178" i="149"/>
  <c r="R3179" i="149"/>
  <c r="S3179" i="149"/>
  <c r="T3179" i="149"/>
  <c r="U3179" i="149"/>
  <c r="X3179" i="149"/>
  <c r="W3179" i="149" s="1"/>
  <c r="Y3179" i="149"/>
  <c r="AA3179" i="149"/>
  <c r="AB3179" i="149"/>
  <c r="AC3179" i="149"/>
  <c r="AD3179" i="149"/>
  <c r="R3180" i="149"/>
  <c r="S3180" i="149"/>
  <c r="T3180" i="149"/>
  <c r="U3180" i="149"/>
  <c r="X3180" i="149"/>
  <c r="V3180" i="149" s="1"/>
  <c r="Y3180" i="149"/>
  <c r="AA3180" i="149"/>
  <c r="AB3180" i="149"/>
  <c r="AC3180" i="149"/>
  <c r="AD3180" i="149"/>
  <c r="R3181" i="149"/>
  <c r="S3181" i="149"/>
  <c r="T3181" i="149"/>
  <c r="U3181" i="149"/>
  <c r="X3181" i="149"/>
  <c r="W3181" i="149" s="1"/>
  <c r="Y3181" i="149"/>
  <c r="AA3181" i="149"/>
  <c r="AB3181" i="149"/>
  <c r="AC3181" i="149"/>
  <c r="AD3181" i="149"/>
  <c r="R3182" i="149"/>
  <c r="S3182" i="149"/>
  <c r="T3182" i="149"/>
  <c r="U3182" i="149"/>
  <c r="X3182" i="149"/>
  <c r="V3182" i="149" s="1"/>
  <c r="Y3182" i="149"/>
  <c r="AA3182" i="149"/>
  <c r="AB3182" i="149"/>
  <c r="AC3182" i="149"/>
  <c r="AD3182" i="149"/>
  <c r="R3183" i="149"/>
  <c r="S3183" i="149"/>
  <c r="T3183" i="149"/>
  <c r="U3183" i="149"/>
  <c r="X3183" i="149"/>
  <c r="W3183" i="149" s="1"/>
  <c r="Y3183" i="149"/>
  <c r="AA3183" i="149"/>
  <c r="AB3183" i="149"/>
  <c r="AC3183" i="149"/>
  <c r="AD3183" i="149"/>
  <c r="R3184" i="149"/>
  <c r="S3184" i="149"/>
  <c r="T3184" i="149"/>
  <c r="U3184" i="149"/>
  <c r="X3184" i="149"/>
  <c r="V3184" i="149" s="1"/>
  <c r="Y3184" i="149"/>
  <c r="AA3184" i="149"/>
  <c r="AB3184" i="149"/>
  <c r="AC3184" i="149"/>
  <c r="AD3184" i="149"/>
  <c r="R3185" i="149"/>
  <c r="S3185" i="149"/>
  <c r="T3185" i="149"/>
  <c r="U3185" i="149"/>
  <c r="X3185" i="149"/>
  <c r="Y3185" i="149"/>
  <c r="AA3185" i="149"/>
  <c r="AB3185" i="149"/>
  <c r="AC3185" i="149"/>
  <c r="AD3185" i="149"/>
  <c r="R3186" i="149"/>
  <c r="S3186" i="149"/>
  <c r="T3186" i="149"/>
  <c r="U3186" i="149"/>
  <c r="V3186" i="149"/>
  <c r="W3186" i="149"/>
  <c r="X3186" i="149"/>
  <c r="Y3186" i="149"/>
  <c r="AA3186" i="149"/>
  <c r="AB3186" i="149"/>
  <c r="AC3186" i="149"/>
  <c r="AD3186" i="149"/>
  <c r="R3187" i="149"/>
  <c r="S3187" i="149"/>
  <c r="T3187" i="149"/>
  <c r="U3187" i="149"/>
  <c r="X3187" i="149"/>
  <c r="W3187" i="149" s="1"/>
  <c r="Y3187" i="149"/>
  <c r="AA3187" i="149"/>
  <c r="AB3187" i="149"/>
  <c r="AC3187" i="149"/>
  <c r="AD3187" i="149"/>
  <c r="R3188" i="149"/>
  <c r="S3188" i="149"/>
  <c r="T3188" i="149"/>
  <c r="U3188" i="149"/>
  <c r="X3188" i="149"/>
  <c r="V3188" i="149" s="1"/>
  <c r="Y3188" i="149"/>
  <c r="AA3188" i="149"/>
  <c r="AB3188" i="149"/>
  <c r="AC3188" i="149"/>
  <c r="AD3188" i="149"/>
  <c r="R3189" i="149"/>
  <c r="S3189" i="149"/>
  <c r="T3189" i="149"/>
  <c r="U3189" i="149"/>
  <c r="V3189" i="149"/>
  <c r="X3189" i="149"/>
  <c r="W3189" i="149" s="1"/>
  <c r="Y3189" i="149"/>
  <c r="AA3189" i="149"/>
  <c r="AB3189" i="149"/>
  <c r="AC3189" i="149"/>
  <c r="AD3189" i="149"/>
  <c r="R3190" i="149"/>
  <c r="S3190" i="149"/>
  <c r="T3190" i="149"/>
  <c r="U3190" i="149"/>
  <c r="X3190" i="149"/>
  <c r="V3190" i="149" s="1"/>
  <c r="Y3190" i="149"/>
  <c r="AA3190" i="149"/>
  <c r="AB3190" i="149"/>
  <c r="AC3190" i="149"/>
  <c r="AD3190" i="149"/>
  <c r="R3191" i="149"/>
  <c r="S3191" i="149"/>
  <c r="T3191" i="149"/>
  <c r="U3191" i="149"/>
  <c r="X3191" i="149"/>
  <c r="W3191" i="149" s="1"/>
  <c r="Y3191" i="149"/>
  <c r="AA3191" i="149"/>
  <c r="AB3191" i="149"/>
  <c r="AC3191" i="149"/>
  <c r="AD3191" i="149"/>
  <c r="R3192" i="149"/>
  <c r="S3192" i="149"/>
  <c r="T3192" i="149"/>
  <c r="U3192" i="149"/>
  <c r="X3192" i="149"/>
  <c r="V3192" i="149" s="1"/>
  <c r="Y3192" i="149"/>
  <c r="AA3192" i="149"/>
  <c r="AB3192" i="149"/>
  <c r="AC3192" i="149"/>
  <c r="AD3192" i="149"/>
  <c r="R3193" i="149"/>
  <c r="S3193" i="149"/>
  <c r="T3193" i="149"/>
  <c r="U3193" i="149"/>
  <c r="X3193" i="149"/>
  <c r="Y3193" i="149"/>
  <c r="AA3193" i="149"/>
  <c r="AB3193" i="149"/>
  <c r="AC3193" i="149"/>
  <c r="AD3193" i="149"/>
  <c r="R3194" i="149"/>
  <c r="S3194" i="149"/>
  <c r="T3194" i="149"/>
  <c r="U3194" i="149"/>
  <c r="V3194" i="149"/>
  <c r="X3194" i="149"/>
  <c r="W3194" i="149" s="1"/>
  <c r="Y3194" i="149"/>
  <c r="AA3194" i="149"/>
  <c r="AB3194" i="149"/>
  <c r="AC3194" i="149"/>
  <c r="AD3194" i="149"/>
  <c r="R3195" i="149"/>
  <c r="S3195" i="149"/>
  <c r="T3195" i="149"/>
  <c r="U3195" i="149"/>
  <c r="V3195" i="149"/>
  <c r="X3195" i="149"/>
  <c r="W3195" i="149" s="1"/>
  <c r="Y3195" i="149"/>
  <c r="AA3195" i="149"/>
  <c r="AB3195" i="149"/>
  <c r="AC3195" i="149"/>
  <c r="AD3195" i="149"/>
  <c r="R3196" i="149"/>
  <c r="S3196" i="149"/>
  <c r="T3196" i="149"/>
  <c r="U3196" i="149"/>
  <c r="X3196" i="149"/>
  <c r="V3196" i="149" s="1"/>
  <c r="Y3196" i="149"/>
  <c r="AA3196" i="149"/>
  <c r="AB3196" i="149"/>
  <c r="AC3196" i="149"/>
  <c r="AD3196" i="149"/>
  <c r="R3197" i="149"/>
  <c r="S3197" i="149"/>
  <c r="T3197" i="149"/>
  <c r="U3197" i="149"/>
  <c r="X3197" i="149"/>
  <c r="W3197" i="149" s="1"/>
  <c r="Y3197" i="149"/>
  <c r="AA3197" i="149"/>
  <c r="AB3197" i="149"/>
  <c r="AC3197" i="149"/>
  <c r="AD3197" i="149"/>
  <c r="R3198" i="149"/>
  <c r="S3198" i="149"/>
  <c r="T3198" i="149"/>
  <c r="U3198" i="149"/>
  <c r="W3198" i="149"/>
  <c r="X3198" i="149"/>
  <c r="V3198" i="149" s="1"/>
  <c r="Y3198" i="149"/>
  <c r="AA3198" i="149"/>
  <c r="AB3198" i="149"/>
  <c r="AC3198" i="149"/>
  <c r="AD3198" i="149"/>
  <c r="R3199" i="149"/>
  <c r="S3199" i="149"/>
  <c r="T3199" i="149"/>
  <c r="U3199" i="149"/>
  <c r="X3199" i="149"/>
  <c r="W3199" i="149" s="1"/>
  <c r="Y3199" i="149"/>
  <c r="AA3199" i="149"/>
  <c r="AB3199" i="149"/>
  <c r="AC3199" i="149"/>
  <c r="AD3199" i="149"/>
  <c r="R3200" i="149"/>
  <c r="S3200" i="149"/>
  <c r="T3200" i="149"/>
  <c r="U3200" i="149"/>
  <c r="X3200" i="149"/>
  <c r="V3200" i="149" s="1"/>
  <c r="Y3200" i="149"/>
  <c r="AA3200" i="149"/>
  <c r="AB3200" i="149"/>
  <c r="AC3200" i="149"/>
  <c r="AD3200" i="149"/>
  <c r="R3201" i="149"/>
  <c r="S3201" i="149"/>
  <c r="T3201" i="149"/>
  <c r="U3201" i="149"/>
  <c r="X3201" i="149"/>
  <c r="W3201" i="149" s="1"/>
  <c r="Y3201" i="149"/>
  <c r="AA3201" i="149"/>
  <c r="AB3201" i="149"/>
  <c r="AC3201" i="149"/>
  <c r="AD3201" i="149"/>
  <c r="R3202" i="149"/>
  <c r="S3202" i="149"/>
  <c r="T3202" i="149"/>
  <c r="U3202" i="149"/>
  <c r="V3202" i="149"/>
  <c r="X3202" i="149"/>
  <c r="W3202" i="149" s="1"/>
  <c r="Y3202" i="149"/>
  <c r="AA3202" i="149"/>
  <c r="AB3202" i="149"/>
  <c r="AC3202" i="149"/>
  <c r="AD3202" i="149"/>
  <c r="R3203" i="149"/>
  <c r="S3203" i="149"/>
  <c r="T3203" i="149"/>
  <c r="U3203" i="149"/>
  <c r="V3203" i="149"/>
  <c r="X3203" i="149"/>
  <c r="W3203" i="149" s="1"/>
  <c r="Y3203" i="149"/>
  <c r="AA3203" i="149"/>
  <c r="AB3203" i="149"/>
  <c r="AC3203" i="149"/>
  <c r="AD3203" i="149"/>
  <c r="R3204" i="149"/>
  <c r="S3204" i="149"/>
  <c r="T3204" i="149"/>
  <c r="U3204" i="149"/>
  <c r="X3204" i="149"/>
  <c r="V3204" i="149" s="1"/>
  <c r="Y3204" i="149"/>
  <c r="AA3204" i="149"/>
  <c r="AB3204" i="149"/>
  <c r="AC3204" i="149"/>
  <c r="AD3204" i="149"/>
  <c r="R3205" i="149"/>
  <c r="S3205" i="149"/>
  <c r="T3205" i="149"/>
  <c r="U3205" i="149"/>
  <c r="X3205" i="149"/>
  <c r="W3205" i="149" s="1"/>
  <c r="Y3205" i="149"/>
  <c r="AA3205" i="149"/>
  <c r="AB3205" i="149"/>
  <c r="AC3205" i="149"/>
  <c r="AD3205" i="149"/>
  <c r="R3206" i="149"/>
  <c r="S3206" i="149"/>
  <c r="T3206" i="149"/>
  <c r="U3206" i="149"/>
  <c r="W3206" i="149"/>
  <c r="X3206" i="149"/>
  <c r="V3206" i="149" s="1"/>
  <c r="Y3206" i="149"/>
  <c r="AA3206" i="149"/>
  <c r="AB3206" i="149"/>
  <c r="AC3206" i="149"/>
  <c r="AD3206" i="149"/>
  <c r="R3207" i="149"/>
  <c r="S3207" i="149"/>
  <c r="T3207" i="149"/>
  <c r="U3207" i="149"/>
  <c r="X3207" i="149"/>
  <c r="W3207" i="149" s="1"/>
  <c r="Y3207" i="149"/>
  <c r="AA3207" i="149"/>
  <c r="AB3207" i="149"/>
  <c r="AC3207" i="149"/>
  <c r="AD3207" i="149"/>
  <c r="R3208" i="149"/>
  <c r="S3208" i="149"/>
  <c r="T3208" i="149"/>
  <c r="U3208" i="149"/>
  <c r="X3208" i="149"/>
  <c r="V3208" i="149" s="1"/>
  <c r="Y3208" i="149"/>
  <c r="AA3208" i="149"/>
  <c r="AB3208" i="149"/>
  <c r="AC3208" i="149"/>
  <c r="AD3208" i="149"/>
  <c r="R3209" i="149"/>
  <c r="S3209" i="149"/>
  <c r="T3209" i="149"/>
  <c r="U3209" i="149"/>
  <c r="X3209" i="149"/>
  <c r="W3209" i="149" s="1"/>
  <c r="Y3209" i="149"/>
  <c r="AA3209" i="149"/>
  <c r="AB3209" i="149"/>
  <c r="AC3209" i="149"/>
  <c r="AD3209" i="149"/>
  <c r="R3210" i="149"/>
  <c r="S3210" i="149"/>
  <c r="T3210" i="149"/>
  <c r="U3210" i="149"/>
  <c r="V3210" i="149"/>
  <c r="X3210" i="149"/>
  <c r="W3210" i="149" s="1"/>
  <c r="Y3210" i="149"/>
  <c r="AA3210" i="149"/>
  <c r="AB3210" i="149"/>
  <c r="AC3210" i="149"/>
  <c r="AD3210" i="149"/>
  <c r="R3211" i="149"/>
  <c r="S3211" i="149"/>
  <c r="T3211" i="149"/>
  <c r="U3211" i="149"/>
  <c r="V3211" i="149"/>
  <c r="X3211" i="149"/>
  <c r="W3211" i="149" s="1"/>
  <c r="Y3211" i="149"/>
  <c r="AA3211" i="149"/>
  <c r="AB3211" i="149"/>
  <c r="AC3211" i="149"/>
  <c r="AD3211" i="149"/>
  <c r="R3212" i="149"/>
  <c r="S3212" i="149"/>
  <c r="T3212" i="149"/>
  <c r="U3212" i="149"/>
  <c r="X3212" i="149"/>
  <c r="V3212" i="149" s="1"/>
  <c r="Y3212" i="149"/>
  <c r="AA3212" i="149"/>
  <c r="AB3212" i="149"/>
  <c r="AC3212" i="149"/>
  <c r="AD3212" i="149"/>
  <c r="R3213" i="149"/>
  <c r="S3213" i="149"/>
  <c r="T3213" i="149"/>
  <c r="U3213" i="149"/>
  <c r="X3213" i="149"/>
  <c r="W3213" i="149" s="1"/>
  <c r="Y3213" i="149"/>
  <c r="AA3213" i="149"/>
  <c r="AB3213" i="149"/>
  <c r="AC3213" i="149"/>
  <c r="AD3213" i="149"/>
  <c r="R3214" i="149"/>
  <c r="S3214" i="149"/>
  <c r="T3214" i="149"/>
  <c r="U3214" i="149"/>
  <c r="W3214" i="149"/>
  <c r="X3214" i="149"/>
  <c r="V3214" i="149" s="1"/>
  <c r="Y3214" i="149"/>
  <c r="AA3214" i="149"/>
  <c r="AB3214" i="149"/>
  <c r="AC3214" i="149"/>
  <c r="AD3214" i="149"/>
  <c r="R3215" i="149"/>
  <c r="S3215" i="149"/>
  <c r="T3215" i="149"/>
  <c r="U3215" i="149"/>
  <c r="X3215" i="149"/>
  <c r="W3215" i="149" s="1"/>
  <c r="Y3215" i="149"/>
  <c r="AA3215" i="149"/>
  <c r="AB3215" i="149"/>
  <c r="AC3215" i="149"/>
  <c r="AD3215" i="149"/>
  <c r="R3216" i="149"/>
  <c r="S3216" i="149"/>
  <c r="T3216" i="149"/>
  <c r="U3216" i="149"/>
  <c r="X3216" i="149"/>
  <c r="V3216" i="149" s="1"/>
  <c r="Y3216" i="149"/>
  <c r="AA3216" i="149"/>
  <c r="AB3216" i="149"/>
  <c r="AC3216" i="149"/>
  <c r="AD3216" i="149"/>
  <c r="R3217" i="149"/>
  <c r="S3217" i="149"/>
  <c r="T3217" i="149"/>
  <c r="U3217" i="149"/>
  <c r="X3217" i="149"/>
  <c r="W3217" i="149" s="1"/>
  <c r="Y3217" i="149"/>
  <c r="AA3217" i="149"/>
  <c r="AB3217" i="149"/>
  <c r="AC3217" i="149"/>
  <c r="AD3217" i="149"/>
  <c r="R3218" i="149"/>
  <c r="S3218" i="149"/>
  <c r="T3218" i="149"/>
  <c r="U3218" i="149"/>
  <c r="V3218" i="149"/>
  <c r="X3218" i="149"/>
  <c r="W3218" i="149" s="1"/>
  <c r="Y3218" i="149"/>
  <c r="AA3218" i="149"/>
  <c r="AB3218" i="149"/>
  <c r="AC3218" i="149"/>
  <c r="AD3218" i="149"/>
  <c r="R3219" i="149"/>
  <c r="S3219" i="149"/>
  <c r="T3219" i="149"/>
  <c r="U3219" i="149"/>
  <c r="V3219" i="149"/>
  <c r="X3219" i="149"/>
  <c r="W3219" i="149" s="1"/>
  <c r="Y3219" i="149"/>
  <c r="AA3219" i="149"/>
  <c r="AB3219" i="149"/>
  <c r="AC3219" i="149"/>
  <c r="AD3219" i="149"/>
  <c r="R3220" i="149"/>
  <c r="S3220" i="149"/>
  <c r="T3220" i="149"/>
  <c r="U3220" i="149"/>
  <c r="X3220" i="149"/>
  <c r="V3220" i="149" s="1"/>
  <c r="Y3220" i="149"/>
  <c r="AA3220" i="149"/>
  <c r="AB3220" i="149"/>
  <c r="AC3220" i="149"/>
  <c r="AD3220" i="149"/>
  <c r="R3221" i="149"/>
  <c r="S3221" i="149"/>
  <c r="T3221" i="149"/>
  <c r="U3221" i="149"/>
  <c r="X3221" i="149"/>
  <c r="W3221" i="149" s="1"/>
  <c r="Y3221" i="149"/>
  <c r="AA3221" i="149"/>
  <c r="AB3221" i="149"/>
  <c r="AC3221" i="149"/>
  <c r="AD3221" i="149"/>
  <c r="R3222" i="149"/>
  <c r="S3222" i="149"/>
  <c r="T3222" i="149"/>
  <c r="U3222" i="149"/>
  <c r="W3222" i="149"/>
  <c r="X3222" i="149"/>
  <c r="V3222" i="149" s="1"/>
  <c r="Y3222" i="149"/>
  <c r="AA3222" i="149"/>
  <c r="AB3222" i="149"/>
  <c r="AC3222" i="149"/>
  <c r="AD3222" i="149"/>
  <c r="R3223" i="149"/>
  <c r="S3223" i="149"/>
  <c r="T3223" i="149"/>
  <c r="U3223" i="149"/>
  <c r="X3223" i="149"/>
  <c r="W3223" i="149" s="1"/>
  <c r="Y3223" i="149"/>
  <c r="AA3223" i="149"/>
  <c r="AB3223" i="149"/>
  <c r="AC3223" i="149"/>
  <c r="AD3223" i="149"/>
  <c r="R3224" i="149"/>
  <c r="S3224" i="149"/>
  <c r="T3224" i="149"/>
  <c r="U3224" i="149"/>
  <c r="X3224" i="149"/>
  <c r="V3224" i="149" s="1"/>
  <c r="Y3224" i="149"/>
  <c r="AA3224" i="149"/>
  <c r="AB3224" i="149"/>
  <c r="AC3224" i="149"/>
  <c r="AD3224" i="149"/>
  <c r="R3225" i="149"/>
  <c r="S3225" i="149"/>
  <c r="T3225" i="149"/>
  <c r="U3225" i="149"/>
  <c r="X3225" i="149"/>
  <c r="W3225" i="149" s="1"/>
  <c r="Y3225" i="149"/>
  <c r="AA3225" i="149"/>
  <c r="AB3225" i="149"/>
  <c r="AC3225" i="149"/>
  <c r="AD3225" i="149"/>
  <c r="R3226" i="149"/>
  <c r="S3226" i="149"/>
  <c r="T3226" i="149"/>
  <c r="U3226" i="149"/>
  <c r="V3226" i="149"/>
  <c r="X3226" i="149"/>
  <c r="W3226" i="149" s="1"/>
  <c r="Y3226" i="149"/>
  <c r="AA3226" i="149"/>
  <c r="AB3226" i="149"/>
  <c r="AC3226" i="149"/>
  <c r="AD3226" i="149"/>
  <c r="R3227" i="149"/>
  <c r="S3227" i="149"/>
  <c r="T3227" i="149"/>
  <c r="U3227" i="149"/>
  <c r="V3227" i="149"/>
  <c r="X3227" i="149"/>
  <c r="W3227" i="149" s="1"/>
  <c r="Y3227" i="149"/>
  <c r="AA3227" i="149"/>
  <c r="AB3227" i="149"/>
  <c r="AC3227" i="149"/>
  <c r="AD3227" i="149"/>
  <c r="R3228" i="149"/>
  <c r="S3228" i="149"/>
  <c r="T3228" i="149"/>
  <c r="U3228" i="149"/>
  <c r="X3228" i="149"/>
  <c r="V3228" i="149" s="1"/>
  <c r="Y3228" i="149"/>
  <c r="AA3228" i="149"/>
  <c r="AB3228" i="149"/>
  <c r="AC3228" i="149"/>
  <c r="AD3228" i="149"/>
  <c r="R3229" i="149"/>
  <c r="S3229" i="149"/>
  <c r="T3229" i="149"/>
  <c r="U3229" i="149"/>
  <c r="X3229" i="149"/>
  <c r="W3229" i="149" s="1"/>
  <c r="Y3229" i="149"/>
  <c r="AA3229" i="149"/>
  <c r="AB3229" i="149"/>
  <c r="AC3229" i="149"/>
  <c r="AD3229" i="149"/>
  <c r="R3230" i="149"/>
  <c r="S3230" i="149"/>
  <c r="T3230" i="149"/>
  <c r="U3230" i="149"/>
  <c r="W3230" i="149"/>
  <c r="X3230" i="149"/>
  <c r="V3230" i="149" s="1"/>
  <c r="Y3230" i="149"/>
  <c r="AA3230" i="149"/>
  <c r="AB3230" i="149"/>
  <c r="AC3230" i="149"/>
  <c r="AD3230" i="149"/>
  <c r="R3231" i="149"/>
  <c r="S3231" i="149"/>
  <c r="T3231" i="149"/>
  <c r="U3231" i="149"/>
  <c r="X3231" i="149"/>
  <c r="W3231" i="149" s="1"/>
  <c r="Y3231" i="149"/>
  <c r="AA3231" i="149"/>
  <c r="AB3231" i="149"/>
  <c r="AC3231" i="149"/>
  <c r="AD3231" i="149"/>
  <c r="R3232" i="149"/>
  <c r="S3232" i="149"/>
  <c r="T3232" i="149"/>
  <c r="U3232" i="149"/>
  <c r="X3232" i="149"/>
  <c r="V3232" i="149" s="1"/>
  <c r="Y3232" i="149"/>
  <c r="AA3232" i="149"/>
  <c r="AB3232" i="149"/>
  <c r="AC3232" i="149"/>
  <c r="AD3232" i="149"/>
  <c r="R3233" i="149"/>
  <c r="S3233" i="149"/>
  <c r="T3233" i="149"/>
  <c r="U3233" i="149"/>
  <c r="X3233" i="149"/>
  <c r="W3233" i="149" s="1"/>
  <c r="Y3233" i="149"/>
  <c r="AA3233" i="149"/>
  <c r="AB3233" i="149"/>
  <c r="AC3233" i="149"/>
  <c r="AD3233" i="149"/>
  <c r="R3234" i="149"/>
  <c r="S3234" i="149"/>
  <c r="T3234" i="149"/>
  <c r="U3234" i="149"/>
  <c r="V3234" i="149"/>
  <c r="X3234" i="149"/>
  <c r="W3234" i="149" s="1"/>
  <c r="Y3234" i="149"/>
  <c r="AA3234" i="149"/>
  <c r="AB3234" i="149"/>
  <c r="AC3234" i="149"/>
  <c r="AD3234" i="149"/>
  <c r="R3235" i="149"/>
  <c r="S3235" i="149"/>
  <c r="T3235" i="149"/>
  <c r="U3235" i="149"/>
  <c r="V3235" i="149"/>
  <c r="X3235" i="149"/>
  <c r="W3235" i="149" s="1"/>
  <c r="Y3235" i="149"/>
  <c r="AA3235" i="149"/>
  <c r="AB3235" i="149"/>
  <c r="AC3235" i="149"/>
  <c r="AD3235" i="149"/>
  <c r="R3236" i="149"/>
  <c r="S3236" i="149"/>
  <c r="T3236" i="149"/>
  <c r="U3236" i="149"/>
  <c r="X3236" i="149"/>
  <c r="V3236" i="149" s="1"/>
  <c r="Y3236" i="149"/>
  <c r="AA3236" i="149"/>
  <c r="AB3236" i="149"/>
  <c r="AC3236" i="149"/>
  <c r="AD3236" i="149"/>
  <c r="R3237" i="149"/>
  <c r="S3237" i="149"/>
  <c r="T3237" i="149"/>
  <c r="U3237" i="149"/>
  <c r="X3237" i="149"/>
  <c r="W3237" i="149" s="1"/>
  <c r="Y3237" i="149"/>
  <c r="AA3237" i="149"/>
  <c r="AB3237" i="149"/>
  <c r="AC3237" i="149"/>
  <c r="AD3237" i="149"/>
  <c r="X7" i="149"/>
  <c r="X8" i="149"/>
  <c r="X9" i="149"/>
  <c r="X10" i="149"/>
  <c r="X11" i="149"/>
  <c r="X12" i="149"/>
  <c r="X13" i="149"/>
  <c r="X14" i="149"/>
  <c r="X15" i="149"/>
  <c r="X16" i="149"/>
  <c r="X17" i="149"/>
  <c r="X18" i="149"/>
  <c r="X19" i="149"/>
  <c r="X20" i="149"/>
  <c r="X21" i="149"/>
  <c r="X22" i="149"/>
  <c r="X23" i="149"/>
  <c r="X24" i="149"/>
  <c r="X25" i="149"/>
  <c r="X26" i="149"/>
  <c r="X27" i="149"/>
  <c r="X28" i="149"/>
  <c r="X29" i="149"/>
  <c r="X30" i="149"/>
  <c r="X31" i="149"/>
  <c r="X32" i="149"/>
  <c r="X33" i="149"/>
  <c r="X34" i="149"/>
  <c r="X35" i="149"/>
  <c r="X36" i="149"/>
  <c r="X37" i="149"/>
  <c r="X38" i="149"/>
  <c r="X39" i="149"/>
  <c r="X40" i="149"/>
  <c r="X41" i="149"/>
  <c r="X42" i="149"/>
  <c r="X43" i="149"/>
  <c r="X44" i="149"/>
  <c r="X45" i="149"/>
  <c r="X46" i="149"/>
  <c r="X47" i="149"/>
  <c r="X48" i="149"/>
  <c r="X49" i="149"/>
  <c r="X50" i="149"/>
  <c r="X51" i="149"/>
  <c r="X52" i="149"/>
  <c r="X53" i="149"/>
  <c r="X54" i="149"/>
  <c r="X55" i="149"/>
  <c r="X56" i="149"/>
  <c r="X57" i="149"/>
  <c r="X58" i="149"/>
  <c r="X59" i="149"/>
  <c r="X60" i="149"/>
  <c r="X61" i="149"/>
  <c r="X62" i="149"/>
  <c r="X63" i="149"/>
  <c r="X64" i="149"/>
  <c r="X65" i="149"/>
  <c r="X66" i="149"/>
  <c r="X67" i="149"/>
  <c r="X68" i="149"/>
  <c r="X69" i="149"/>
  <c r="X70" i="149"/>
  <c r="X71" i="149"/>
  <c r="X72" i="149"/>
  <c r="X73" i="149"/>
  <c r="X74" i="149"/>
  <c r="X75" i="149"/>
  <c r="X76" i="149"/>
  <c r="X77" i="149"/>
  <c r="X78" i="149"/>
  <c r="X79" i="149"/>
  <c r="X80" i="149"/>
  <c r="X81" i="149"/>
  <c r="X82" i="149"/>
  <c r="X83" i="149"/>
  <c r="X84" i="149"/>
  <c r="X85" i="149"/>
  <c r="X86" i="149"/>
  <c r="X87" i="149"/>
  <c r="X88" i="149"/>
  <c r="X89" i="149"/>
  <c r="X90" i="149"/>
  <c r="X91" i="149"/>
  <c r="X92" i="149"/>
  <c r="X93" i="149"/>
  <c r="X94" i="149"/>
  <c r="X95" i="149"/>
  <c r="X96" i="149"/>
  <c r="X97" i="149"/>
  <c r="X98" i="149"/>
  <c r="X99" i="149"/>
  <c r="X100" i="149"/>
  <c r="X101" i="149"/>
  <c r="X102" i="149"/>
  <c r="X103" i="149"/>
  <c r="X104" i="149"/>
  <c r="X105" i="149"/>
  <c r="X106" i="149"/>
  <c r="X107" i="149"/>
  <c r="X108" i="149"/>
  <c r="X109" i="149"/>
  <c r="X110" i="149"/>
  <c r="X111" i="149"/>
  <c r="X112" i="149"/>
  <c r="X113" i="149"/>
  <c r="X114" i="149"/>
  <c r="X115" i="149"/>
  <c r="X116" i="149"/>
  <c r="X117" i="149"/>
  <c r="X118" i="149"/>
  <c r="X119" i="149"/>
  <c r="X120" i="149"/>
  <c r="X121" i="149"/>
  <c r="X122" i="149"/>
  <c r="X123" i="149"/>
  <c r="X124" i="149"/>
  <c r="X125" i="149"/>
  <c r="X126" i="149"/>
  <c r="X127" i="149"/>
  <c r="X128" i="149"/>
  <c r="X129" i="149"/>
  <c r="X130" i="149"/>
  <c r="X131" i="149"/>
  <c r="X132" i="149"/>
  <c r="X133" i="149"/>
  <c r="X134" i="149"/>
  <c r="X135" i="149"/>
  <c r="X136" i="149"/>
  <c r="X137" i="149"/>
  <c r="X138" i="149"/>
  <c r="X139" i="149"/>
  <c r="X140" i="149"/>
  <c r="X141" i="149"/>
  <c r="X142" i="149"/>
  <c r="X143" i="149"/>
  <c r="X144" i="149"/>
  <c r="X145" i="149"/>
  <c r="X146" i="149"/>
  <c r="X147" i="149"/>
  <c r="X148" i="149"/>
  <c r="X149" i="149"/>
  <c r="X150" i="149"/>
  <c r="X151" i="149"/>
  <c r="X152" i="149"/>
  <c r="X153" i="149"/>
  <c r="X154" i="149"/>
  <c r="X155" i="149"/>
  <c r="X156" i="149"/>
  <c r="X157" i="149"/>
  <c r="X158" i="149"/>
  <c r="X159" i="149"/>
  <c r="X160" i="149"/>
  <c r="X161" i="149"/>
  <c r="X162" i="149"/>
  <c r="X163" i="149"/>
  <c r="X164" i="149"/>
  <c r="X165" i="149"/>
  <c r="X166" i="149"/>
  <c r="X167" i="149"/>
  <c r="X168" i="149"/>
  <c r="X169" i="149"/>
  <c r="X170" i="149"/>
  <c r="X171" i="149"/>
  <c r="X172" i="149"/>
  <c r="X173" i="149"/>
  <c r="X174" i="149"/>
  <c r="X175" i="149"/>
  <c r="X176" i="149"/>
  <c r="X177" i="149"/>
  <c r="X178" i="149"/>
  <c r="X179" i="149"/>
  <c r="X180" i="149"/>
  <c r="X181" i="149"/>
  <c r="X182" i="149"/>
  <c r="X183" i="149"/>
  <c r="X184" i="149"/>
  <c r="X185" i="149"/>
  <c r="X186" i="149"/>
  <c r="X187" i="149"/>
  <c r="X188" i="149"/>
  <c r="X189" i="149"/>
  <c r="X190" i="149"/>
  <c r="X191" i="149"/>
  <c r="X192" i="149"/>
  <c r="X193" i="149"/>
  <c r="X194" i="149"/>
  <c r="X195" i="149"/>
  <c r="X196" i="149"/>
  <c r="X197" i="149"/>
  <c r="X198" i="149"/>
  <c r="X199" i="149"/>
  <c r="X200" i="149"/>
  <c r="X201" i="149"/>
  <c r="X202" i="149"/>
  <c r="X203" i="149"/>
  <c r="X204" i="149"/>
  <c r="X205" i="149"/>
  <c r="X206" i="149"/>
  <c r="X207" i="149"/>
  <c r="X208" i="149"/>
  <c r="X209" i="149"/>
  <c r="X210" i="149"/>
  <c r="X211" i="149"/>
  <c r="X212" i="149"/>
  <c r="X213" i="149"/>
  <c r="X214" i="149"/>
  <c r="X215" i="149"/>
  <c r="X216" i="149"/>
  <c r="X217" i="149"/>
  <c r="X218" i="149"/>
  <c r="X219" i="149"/>
  <c r="X220" i="149"/>
  <c r="X221" i="149"/>
  <c r="X222" i="149"/>
  <c r="X223" i="149"/>
  <c r="X224" i="149"/>
  <c r="X225" i="149"/>
  <c r="X226" i="149"/>
  <c r="X227" i="149"/>
  <c r="X228" i="149"/>
  <c r="X229" i="149"/>
  <c r="X230" i="149"/>
  <c r="X231" i="149"/>
  <c r="X232" i="149"/>
  <c r="X233" i="149"/>
  <c r="X234" i="149"/>
  <c r="X235" i="149"/>
  <c r="X236" i="149"/>
  <c r="X237" i="149"/>
  <c r="X238" i="149"/>
  <c r="X239" i="149"/>
  <c r="X240" i="149"/>
  <c r="X241" i="149"/>
  <c r="X242" i="149"/>
  <c r="X243" i="149"/>
  <c r="X244" i="149"/>
  <c r="X245" i="149"/>
  <c r="X246" i="149"/>
  <c r="X247" i="149"/>
  <c r="X248" i="149"/>
  <c r="X249" i="149"/>
  <c r="X250" i="149"/>
  <c r="X251" i="149"/>
  <c r="X252" i="149"/>
  <c r="X253" i="149"/>
  <c r="X254" i="149"/>
  <c r="X255" i="149"/>
  <c r="X256" i="149"/>
  <c r="X257" i="149"/>
  <c r="X258" i="149"/>
  <c r="X259" i="149"/>
  <c r="X260" i="149"/>
  <c r="X261" i="149"/>
  <c r="X262" i="149"/>
  <c r="X263" i="149"/>
  <c r="X264" i="149"/>
  <c r="X265" i="149"/>
  <c r="X266" i="149"/>
  <c r="X267" i="149"/>
  <c r="X268" i="149"/>
  <c r="X269" i="149"/>
  <c r="X270" i="149"/>
  <c r="X271" i="149"/>
  <c r="X272" i="149"/>
  <c r="X273" i="149"/>
  <c r="X274" i="149"/>
  <c r="X275" i="149"/>
  <c r="X276" i="149"/>
  <c r="X277" i="149"/>
  <c r="X278" i="149"/>
  <c r="X279" i="149"/>
  <c r="X280" i="149"/>
  <c r="X281" i="149"/>
  <c r="X282" i="149"/>
  <c r="X283" i="149"/>
  <c r="X284" i="149"/>
  <c r="X285" i="149"/>
  <c r="X286" i="149"/>
  <c r="X287" i="149"/>
  <c r="X288" i="149"/>
  <c r="X289" i="149"/>
  <c r="X290" i="149"/>
  <c r="X291" i="149"/>
  <c r="X292" i="149"/>
  <c r="X293" i="149"/>
  <c r="X294" i="149"/>
  <c r="X295" i="149"/>
  <c r="X296" i="149"/>
  <c r="X297" i="149"/>
  <c r="X298" i="149"/>
  <c r="X299" i="149"/>
  <c r="X300" i="149"/>
  <c r="X301" i="149"/>
  <c r="X302" i="149"/>
  <c r="X303" i="149"/>
  <c r="X304" i="149"/>
  <c r="X305" i="149"/>
  <c r="X306" i="149"/>
  <c r="X307" i="149"/>
  <c r="X308" i="149"/>
  <c r="X309" i="149"/>
  <c r="X310" i="149"/>
  <c r="X311" i="149"/>
  <c r="X312" i="149"/>
  <c r="X313" i="149"/>
  <c r="X314" i="149"/>
  <c r="X315" i="149"/>
  <c r="X316" i="149"/>
  <c r="X317" i="149"/>
  <c r="X318" i="149"/>
  <c r="X319" i="149"/>
  <c r="X320" i="149"/>
  <c r="X321" i="149"/>
  <c r="X322" i="149"/>
  <c r="X323" i="149"/>
  <c r="X324" i="149"/>
  <c r="X325" i="149"/>
  <c r="X326" i="149"/>
  <c r="X327" i="149"/>
  <c r="X328" i="149"/>
  <c r="X329" i="149"/>
  <c r="X330" i="149"/>
  <c r="X331" i="149"/>
  <c r="X332" i="149"/>
  <c r="X333" i="149"/>
  <c r="X334" i="149"/>
  <c r="X335" i="149"/>
  <c r="X336" i="149"/>
  <c r="X337" i="149"/>
  <c r="X338" i="149"/>
  <c r="X339" i="149"/>
  <c r="X340" i="149"/>
  <c r="X341" i="149"/>
  <c r="X342" i="149"/>
  <c r="X343" i="149"/>
  <c r="X344" i="149"/>
  <c r="X345" i="149"/>
  <c r="X346" i="149"/>
  <c r="X347" i="149"/>
  <c r="X348" i="149"/>
  <c r="X349" i="149"/>
  <c r="X350" i="149"/>
  <c r="X351" i="149"/>
  <c r="X352" i="149"/>
  <c r="X353" i="149"/>
  <c r="X354" i="149"/>
  <c r="X355" i="149"/>
  <c r="X356" i="149"/>
  <c r="X357" i="149"/>
  <c r="X358" i="149"/>
  <c r="X359" i="149"/>
  <c r="X360" i="149"/>
  <c r="X361" i="149"/>
  <c r="X362" i="149"/>
  <c r="X363" i="149"/>
  <c r="X364" i="149"/>
  <c r="X365" i="149"/>
  <c r="X366" i="149"/>
  <c r="X367" i="149"/>
  <c r="X368" i="149"/>
  <c r="X369" i="149"/>
  <c r="X370" i="149"/>
  <c r="X371" i="149"/>
  <c r="X372" i="149"/>
  <c r="X373" i="149"/>
  <c r="X374" i="149"/>
  <c r="X375" i="149"/>
  <c r="X376" i="149"/>
  <c r="X377" i="149"/>
  <c r="X378" i="149"/>
  <c r="X379" i="149"/>
  <c r="X380" i="149"/>
  <c r="X381" i="149"/>
  <c r="X382" i="149"/>
  <c r="X383" i="149"/>
  <c r="X384" i="149"/>
  <c r="X385" i="149"/>
  <c r="X386" i="149"/>
  <c r="X387" i="149"/>
  <c r="X388" i="149"/>
  <c r="X389" i="149"/>
  <c r="X390" i="149"/>
  <c r="X391" i="149"/>
  <c r="X392" i="149"/>
  <c r="X393" i="149"/>
  <c r="X394" i="149"/>
  <c r="X395" i="149"/>
  <c r="X396" i="149"/>
  <c r="X397" i="149"/>
  <c r="X398" i="149"/>
  <c r="X399" i="149"/>
  <c r="X400" i="149"/>
  <c r="X401" i="149"/>
  <c r="X402" i="149"/>
  <c r="X403" i="149"/>
  <c r="X404" i="149"/>
  <c r="X405" i="149"/>
  <c r="X406" i="149"/>
  <c r="X407" i="149"/>
  <c r="X408" i="149"/>
  <c r="X409" i="149"/>
  <c r="X410" i="149"/>
  <c r="X411" i="149"/>
  <c r="X412" i="149"/>
  <c r="X413" i="149"/>
  <c r="X414" i="149"/>
  <c r="X415" i="149"/>
  <c r="X416" i="149"/>
  <c r="X417" i="149"/>
  <c r="X418" i="149"/>
  <c r="X419" i="149"/>
  <c r="X420" i="149"/>
  <c r="X421" i="149"/>
  <c r="X422" i="149"/>
  <c r="X423" i="149"/>
  <c r="X424" i="149"/>
  <c r="X425" i="149"/>
  <c r="X426" i="149"/>
  <c r="X427" i="149"/>
  <c r="X428" i="149"/>
  <c r="X429" i="149"/>
  <c r="X430" i="149"/>
  <c r="X431" i="149"/>
  <c r="X432" i="149"/>
  <c r="X433" i="149"/>
  <c r="X434" i="149"/>
  <c r="X435" i="149"/>
  <c r="X436" i="149"/>
  <c r="X437" i="149"/>
  <c r="X438" i="149"/>
  <c r="X439" i="149"/>
  <c r="X440" i="149"/>
  <c r="X441" i="149"/>
  <c r="X442" i="149"/>
  <c r="X443" i="149"/>
  <c r="X444" i="149"/>
  <c r="X445" i="149"/>
  <c r="X446" i="149"/>
  <c r="X447" i="149"/>
  <c r="X448" i="149"/>
  <c r="X449" i="149"/>
  <c r="X450" i="149"/>
  <c r="X451" i="149"/>
  <c r="X452" i="149"/>
  <c r="X453" i="149"/>
  <c r="X454" i="149"/>
  <c r="X455" i="149"/>
  <c r="V1900" i="149" l="1"/>
  <c r="W1900" i="149"/>
  <c r="W3111" i="149"/>
  <c r="V3108" i="149"/>
  <c r="W3108" i="149"/>
  <c r="V3023" i="149"/>
  <c r="W3023" i="149"/>
  <c r="V3007" i="149"/>
  <c r="W3007" i="149"/>
  <c r="V2991" i="149"/>
  <c r="W2991" i="149"/>
  <c r="V2919" i="149"/>
  <c r="W2919" i="149"/>
  <c r="W2782" i="149"/>
  <c r="V2782" i="149"/>
  <c r="V2543" i="149"/>
  <c r="W2543" i="149"/>
  <c r="V2486" i="149"/>
  <c r="W2486" i="149"/>
  <c r="V2460" i="149"/>
  <c r="W2460" i="149"/>
  <c r="W2440" i="149"/>
  <c r="V2440" i="149"/>
  <c r="V1995" i="149"/>
  <c r="W1995" i="149"/>
  <c r="W1979" i="149"/>
  <c r="V1979" i="149"/>
  <c r="V2972" i="149"/>
  <c r="W2972" i="149"/>
  <c r="V3237" i="149"/>
  <c r="V3229" i="149"/>
  <c r="V3221" i="149"/>
  <c r="V3213" i="149"/>
  <c r="V3205" i="149"/>
  <c r="V3197" i="149"/>
  <c r="W3182" i="149"/>
  <c r="V3179" i="149"/>
  <c r="V3173" i="149"/>
  <c r="W3170" i="149"/>
  <c r="W3161" i="149"/>
  <c r="V3161" i="149"/>
  <c r="V3141" i="149"/>
  <c r="V3138" i="149"/>
  <c r="V3134" i="149"/>
  <c r="W3134" i="149"/>
  <c r="V3124" i="149"/>
  <c r="W3124" i="149"/>
  <c r="W3117" i="149"/>
  <c r="V3117" i="149"/>
  <c r="V3094" i="149"/>
  <c r="W3094" i="149"/>
  <c r="W3066" i="149"/>
  <c r="V3063" i="149"/>
  <c r="W3063" i="149"/>
  <c r="V2958" i="149"/>
  <c r="W2958" i="149"/>
  <c r="V2905" i="149"/>
  <c r="W2905" i="149"/>
  <c r="W2883" i="149"/>
  <c r="V2883" i="149"/>
  <c r="V2753" i="149"/>
  <c r="W2753" i="149"/>
  <c r="W2506" i="149"/>
  <c r="V2506" i="149"/>
  <c r="W2299" i="149"/>
  <c r="V2299" i="149"/>
  <c r="W2090" i="149"/>
  <c r="V2090" i="149"/>
  <c r="V3047" i="149"/>
  <c r="W3047" i="149"/>
  <c r="W2794" i="149"/>
  <c r="V2794" i="149"/>
  <c r="V2639" i="149"/>
  <c r="W2639" i="149"/>
  <c r="V2601" i="149"/>
  <c r="W2601" i="149"/>
  <c r="W3185" i="149"/>
  <c r="V3185" i="149"/>
  <c r="V3157" i="149"/>
  <c r="V3120" i="149"/>
  <c r="V3090" i="149"/>
  <c r="W3090" i="149"/>
  <c r="V3039" i="149"/>
  <c r="W3039" i="149"/>
  <c r="W2730" i="149"/>
  <c r="V2730" i="149"/>
  <c r="V2712" i="149"/>
  <c r="W2712" i="149"/>
  <c r="V2607" i="149"/>
  <c r="W2607" i="149"/>
  <c r="V2569" i="149"/>
  <c r="W2569" i="149"/>
  <c r="W2472" i="149"/>
  <c r="V2472" i="149"/>
  <c r="V2402" i="149"/>
  <c r="W2402" i="149"/>
  <c r="W2347" i="149"/>
  <c r="V2347" i="149"/>
  <c r="V2121" i="149"/>
  <c r="W2121" i="149"/>
  <c r="V3150" i="149"/>
  <c r="W3150" i="149"/>
  <c r="V3130" i="149"/>
  <c r="W3130" i="149"/>
  <c r="V3116" i="149"/>
  <c r="W3116" i="149"/>
  <c r="V3097" i="149"/>
  <c r="W3097" i="149"/>
  <c r="V3086" i="149"/>
  <c r="W3086" i="149"/>
  <c r="V2908" i="149"/>
  <c r="W2908" i="149"/>
  <c r="V2802" i="149"/>
  <c r="W2802" i="149"/>
  <c r="V2784" i="149"/>
  <c r="W2784" i="149"/>
  <c r="W2774" i="149"/>
  <c r="V2774" i="149"/>
  <c r="V2743" i="149"/>
  <c r="W2743" i="149"/>
  <c r="W2702" i="149"/>
  <c r="V2702" i="149"/>
  <c r="W2686" i="149"/>
  <c r="V2686" i="149"/>
  <c r="W2670" i="149"/>
  <c r="V2670" i="149"/>
  <c r="V2491" i="149"/>
  <c r="W2491" i="149"/>
  <c r="W2156" i="149"/>
  <c r="V2156" i="149"/>
  <c r="V3158" i="149"/>
  <c r="W3158" i="149"/>
  <c r="W2694" i="149"/>
  <c r="V2694" i="149"/>
  <c r="W3190" i="149"/>
  <c r="V3187" i="149"/>
  <c r="V3181" i="149"/>
  <c r="W3178" i="149"/>
  <c r="W3169" i="149"/>
  <c r="V3169" i="149"/>
  <c r="V3133" i="149"/>
  <c r="V3082" i="149"/>
  <c r="W3082" i="149"/>
  <c r="W3058" i="149"/>
  <c r="V3055" i="149"/>
  <c r="W3055" i="149"/>
  <c r="V3015" i="149"/>
  <c r="W3015" i="149"/>
  <c r="V2999" i="149"/>
  <c r="W2999" i="149"/>
  <c r="V2983" i="149"/>
  <c r="W2983" i="149"/>
  <c r="V2633" i="149"/>
  <c r="W2633" i="149"/>
  <c r="V2225" i="149"/>
  <c r="W2225" i="149"/>
  <c r="W2215" i="149"/>
  <c r="V2215" i="149"/>
  <c r="V2208" i="149"/>
  <c r="W2208" i="149"/>
  <c r="W3177" i="149"/>
  <c r="V3177" i="149"/>
  <c r="W3125" i="149"/>
  <c r="V3125" i="149"/>
  <c r="V3121" i="149"/>
  <c r="W3121" i="149"/>
  <c r="W2656" i="149"/>
  <c r="V2656" i="149"/>
  <c r="W2520" i="149"/>
  <c r="V2520" i="149"/>
  <c r="W3193" i="149"/>
  <c r="V3193" i="149"/>
  <c r="V3129" i="149"/>
  <c r="W3129" i="149"/>
  <c r="V3100" i="149"/>
  <c r="W3100" i="149"/>
  <c r="V3031" i="149"/>
  <c r="W3031" i="149"/>
  <c r="V2969" i="149"/>
  <c r="W2969" i="149"/>
  <c r="W2947" i="149"/>
  <c r="V2947" i="149"/>
  <c r="V2894" i="149"/>
  <c r="W2894" i="149"/>
  <c r="V2763" i="149"/>
  <c r="W2763" i="149"/>
  <c r="V2575" i="149"/>
  <c r="W2575" i="149"/>
  <c r="V2537" i="149"/>
  <c r="W2537" i="149"/>
  <c r="V2425" i="149"/>
  <c r="W2425" i="149"/>
  <c r="W2408" i="149"/>
  <c r="V2408" i="149"/>
  <c r="W2311" i="149"/>
  <c r="V2311" i="149"/>
  <c r="W2710" i="149"/>
  <c r="V2710" i="149"/>
  <c r="W2678" i="149"/>
  <c r="V2678" i="149"/>
  <c r="V2396" i="149"/>
  <c r="W2396" i="149"/>
  <c r="V1839" i="149"/>
  <c r="W1839" i="149"/>
  <c r="V1749" i="149"/>
  <c r="W1749" i="149"/>
  <c r="V3233" i="149"/>
  <c r="V3225" i="149"/>
  <c r="V3217" i="149"/>
  <c r="V3209" i="149"/>
  <c r="V3201" i="149"/>
  <c r="W3174" i="149"/>
  <c r="V3171" i="149"/>
  <c r="V3165" i="149"/>
  <c r="V3149" i="149"/>
  <c r="V3146" i="149"/>
  <c r="V3142" i="149"/>
  <c r="W3142" i="149"/>
  <c r="V3081" i="149"/>
  <c r="W3081" i="149"/>
  <c r="W3074" i="149"/>
  <c r="V3071" i="149"/>
  <c r="W3071" i="149"/>
  <c r="V2776" i="149"/>
  <c r="W2776" i="149"/>
  <c r="V2457" i="149"/>
  <c r="W2457" i="149"/>
  <c r="W2283" i="149"/>
  <c r="V2283" i="149"/>
  <c r="W2146" i="149"/>
  <c r="V2146" i="149"/>
  <c r="V2015" i="149"/>
  <c r="W2015" i="149"/>
  <c r="W1946" i="149"/>
  <c r="V1946" i="149"/>
  <c r="W1921" i="149"/>
  <c r="V1921" i="149"/>
  <c r="V1892" i="149"/>
  <c r="W1892" i="149"/>
  <c r="W3098" i="149"/>
  <c r="W3087" i="149"/>
  <c r="W3079" i="149"/>
  <c r="W3068" i="149"/>
  <c r="W3060" i="149"/>
  <c r="W3052" i="149"/>
  <c r="W3044" i="149"/>
  <c r="W3036" i="149"/>
  <c r="W3028" i="149"/>
  <c r="W3020" i="149"/>
  <c r="W3012" i="149"/>
  <c r="W3004" i="149"/>
  <c r="W2996" i="149"/>
  <c r="W2988" i="149"/>
  <c r="W2980" i="149"/>
  <c r="V2955" i="149"/>
  <c r="W2927" i="149"/>
  <c r="W2916" i="149"/>
  <c r="V2891" i="149"/>
  <c r="V2766" i="149"/>
  <c r="W2745" i="149"/>
  <c r="V2722" i="149"/>
  <c r="V2704" i="149"/>
  <c r="V2696" i="149"/>
  <c r="V2688" i="149"/>
  <c r="V2680" i="149"/>
  <c r="V2672" i="149"/>
  <c r="V2664" i="149"/>
  <c r="V2650" i="149"/>
  <c r="V2624" i="149"/>
  <c r="V2618" i="149"/>
  <c r="V2592" i="149"/>
  <c r="V2586" i="149"/>
  <c r="V2560" i="149"/>
  <c r="V2554" i="149"/>
  <c r="V2528" i="149"/>
  <c r="V2514" i="149"/>
  <c r="W2477" i="149"/>
  <c r="W2445" i="149"/>
  <c r="V2419" i="149"/>
  <c r="V2267" i="149"/>
  <c r="W2231" i="149"/>
  <c r="V2231" i="149"/>
  <c r="W2188" i="149"/>
  <c r="V2188" i="149"/>
  <c r="V2159" i="149"/>
  <c r="V2063" i="149"/>
  <c r="V2059" i="149"/>
  <c r="W2059" i="149"/>
  <c r="V1903" i="149"/>
  <c r="W1903" i="149"/>
  <c r="V1831" i="149"/>
  <c r="W1831" i="149"/>
  <c r="V1774" i="149"/>
  <c r="W1774" i="149"/>
  <c r="V2079" i="149"/>
  <c r="W2079" i="149"/>
  <c r="W2010" i="149"/>
  <c r="V2010" i="149"/>
  <c r="W1962" i="149"/>
  <c r="V1962" i="149"/>
  <c r="V1924" i="149"/>
  <c r="W1924" i="149"/>
  <c r="V1738" i="149"/>
  <c r="W1738" i="149"/>
  <c r="W3070" i="149"/>
  <c r="W3062" i="149"/>
  <c r="W3054" i="149"/>
  <c r="W3046" i="149"/>
  <c r="W3038" i="149"/>
  <c r="W3030" i="149"/>
  <c r="W3022" i="149"/>
  <c r="W3014" i="149"/>
  <c r="W3006" i="149"/>
  <c r="W2998" i="149"/>
  <c r="W2990" i="149"/>
  <c r="W2982" i="149"/>
  <c r="V2971" i="149"/>
  <c r="W2943" i="149"/>
  <c r="W2932" i="149"/>
  <c r="W2929" i="149"/>
  <c r="W2918" i="149"/>
  <c r="V2907" i="149"/>
  <c r="W2879" i="149"/>
  <c r="W2871" i="149"/>
  <c r="W2860" i="149"/>
  <c r="W2852" i="149"/>
  <c r="W2844" i="149"/>
  <c r="W2836" i="149"/>
  <c r="W2828" i="149"/>
  <c r="W2820" i="149"/>
  <c r="W2812" i="149"/>
  <c r="V2804" i="149"/>
  <c r="W2793" i="149"/>
  <c r="W2788" i="149"/>
  <c r="V2770" i="149"/>
  <c r="W2752" i="149"/>
  <c r="V2750" i="149"/>
  <c r="W2739" i="149"/>
  <c r="W2729" i="149"/>
  <c r="W2719" i="149"/>
  <c r="V2706" i="149"/>
  <c r="V2698" i="149"/>
  <c r="V2690" i="149"/>
  <c r="V2682" i="149"/>
  <c r="V2674" i="149"/>
  <c r="V2666" i="149"/>
  <c r="W2655" i="149"/>
  <c r="W2643" i="149"/>
  <c r="V2632" i="149"/>
  <c r="V2626" i="149"/>
  <c r="W2611" i="149"/>
  <c r="V2600" i="149"/>
  <c r="V2594" i="149"/>
  <c r="W2579" i="149"/>
  <c r="V2568" i="149"/>
  <c r="V2562" i="149"/>
  <c r="W2547" i="149"/>
  <c r="V2536" i="149"/>
  <c r="V2530" i="149"/>
  <c r="W2519" i="149"/>
  <c r="W2505" i="149"/>
  <c r="V2499" i="149"/>
  <c r="V2488" i="149"/>
  <c r="W2485" i="149"/>
  <c r="W2453" i="149"/>
  <c r="V2427" i="149"/>
  <c r="W2412" i="149"/>
  <c r="W2401" i="149"/>
  <c r="V2387" i="149"/>
  <c r="V2379" i="149"/>
  <c r="V2371" i="149"/>
  <c r="W2363" i="149"/>
  <c r="W2360" i="149"/>
  <c r="W2343" i="149"/>
  <c r="W2340" i="149"/>
  <c r="W2335" i="149"/>
  <c r="W2332" i="149"/>
  <c r="V2327" i="149"/>
  <c r="V2307" i="149"/>
  <c r="V2295" i="149"/>
  <c r="W2263" i="149"/>
  <c r="V2263" i="149"/>
  <c r="V2256" i="149"/>
  <c r="W2256" i="149"/>
  <c r="V2107" i="149"/>
  <c r="V1984" i="149"/>
  <c r="W1984" i="149"/>
  <c r="W1780" i="149"/>
  <c r="V1780" i="149"/>
  <c r="W3078" i="149"/>
  <c r="V3067" i="149"/>
  <c r="V3059" i="149"/>
  <c r="V3051" i="149"/>
  <c r="V3043" i="149"/>
  <c r="V3035" i="149"/>
  <c r="V3027" i="149"/>
  <c r="W2239" i="149"/>
  <c r="V2239" i="149"/>
  <c r="V2128" i="149"/>
  <c r="W2128" i="149"/>
  <c r="W2074" i="149"/>
  <c r="V2074" i="149"/>
  <c r="W2026" i="149"/>
  <c r="V2026" i="149"/>
  <c r="V1894" i="149"/>
  <c r="W1894" i="149"/>
  <c r="V1837" i="149"/>
  <c r="W1837" i="149"/>
  <c r="V3153" i="149"/>
  <c r="V3145" i="149"/>
  <c r="V3137" i="149"/>
  <c r="V3091" i="149"/>
  <c r="V3083" i="149"/>
  <c r="W2959" i="149"/>
  <c r="W2948" i="149"/>
  <c r="W2945" i="149"/>
  <c r="W2934" i="149"/>
  <c r="V2923" i="149"/>
  <c r="W2895" i="149"/>
  <c r="W2884" i="149"/>
  <c r="W2881" i="149"/>
  <c r="W2873" i="149"/>
  <c r="W2862" i="149"/>
  <c r="W2854" i="149"/>
  <c r="W2846" i="149"/>
  <c r="W2838" i="149"/>
  <c r="W2830" i="149"/>
  <c r="W2822" i="149"/>
  <c r="W2814" i="149"/>
  <c r="W2806" i="149"/>
  <c r="W2785" i="149"/>
  <c r="W2777" i="149"/>
  <c r="W2767" i="149"/>
  <c r="V2754" i="149"/>
  <c r="W2736" i="149"/>
  <c r="V2734" i="149"/>
  <c r="W2723" i="149"/>
  <c r="W2713" i="149"/>
  <c r="W2657" i="149"/>
  <c r="W2651" i="149"/>
  <c r="V2640" i="149"/>
  <c r="V2634" i="149"/>
  <c r="W2619" i="149"/>
  <c r="V2608" i="149"/>
  <c r="V2602" i="149"/>
  <c r="W2587" i="149"/>
  <c r="V2576" i="149"/>
  <c r="V2570" i="149"/>
  <c r="W2555" i="149"/>
  <c r="V2544" i="149"/>
  <c r="V2538" i="149"/>
  <c r="W2521" i="149"/>
  <c r="V2496" i="149"/>
  <c r="W2461" i="149"/>
  <c r="W2420" i="149"/>
  <c r="V2403" i="149"/>
  <c r="W2384" i="149"/>
  <c r="W2376" i="149"/>
  <c r="W2368" i="149"/>
  <c r="W2348" i="149"/>
  <c r="V2315" i="149"/>
  <c r="V2303" i="149"/>
  <c r="W2291" i="149"/>
  <c r="V2291" i="149"/>
  <c r="W2284" i="149"/>
  <c r="W2255" i="149"/>
  <c r="V2255" i="149"/>
  <c r="V2151" i="149"/>
  <c r="V2048" i="149"/>
  <c r="W2048" i="149"/>
  <c r="V1760" i="149"/>
  <c r="W1760" i="149"/>
  <c r="W2287" i="149"/>
  <c r="V2287" i="149"/>
  <c r="W2271" i="149"/>
  <c r="V2271" i="149"/>
  <c r="V2131" i="149"/>
  <c r="W2131" i="149"/>
  <c r="V2112" i="149"/>
  <c r="W2112" i="149"/>
  <c r="V1951" i="149"/>
  <c r="W1951" i="149"/>
  <c r="V1829" i="149"/>
  <c r="W1829" i="149"/>
  <c r="V1544" i="149"/>
  <c r="W1544" i="149"/>
  <c r="V1480" i="149"/>
  <c r="W1480" i="149"/>
  <c r="V1195" i="149"/>
  <c r="W1195" i="149"/>
  <c r="W1122" i="149"/>
  <c r="V1122" i="149"/>
  <c r="V1025" i="149"/>
  <c r="W1025" i="149"/>
  <c r="V1001" i="149"/>
  <c r="W1001" i="149"/>
  <c r="V1716" i="149"/>
  <c r="W1710" i="149"/>
  <c r="W1690" i="149"/>
  <c r="W1646" i="149"/>
  <c r="V1640" i="149"/>
  <c r="W1640" i="149"/>
  <c r="W1626" i="149"/>
  <c r="W1614" i="149"/>
  <c r="V1608" i="149"/>
  <c r="W1608" i="149"/>
  <c r="V1531" i="149"/>
  <c r="W1531" i="149"/>
  <c r="V1525" i="149"/>
  <c r="W1522" i="149"/>
  <c r="V1491" i="149"/>
  <c r="W1491" i="149"/>
  <c r="V1467" i="149"/>
  <c r="W1467" i="149"/>
  <c r="W1445" i="149"/>
  <c r="V1445" i="149"/>
  <c r="V1442" i="149"/>
  <c r="V1438" i="149"/>
  <c r="W1438" i="149"/>
  <c r="V1416" i="149"/>
  <c r="W1416" i="149"/>
  <c r="V1397" i="149"/>
  <c r="W1394" i="149"/>
  <c r="V1338" i="149"/>
  <c r="W1319" i="149"/>
  <c r="V1299" i="149"/>
  <c r="V1248" i="149"/>
  <c r="W1248" i="149"/>
  <c r="V1216" i="149"/>
  <c r="W1216" i="149"/>
  <c r="W1165" i="149"/>
  <c r="V1165" i="149"/>
  <c r="V1078" i="149"/>
  <c r="W1078" i="149"/>
  <c r="V1062" i="149"/>
  <c r="W1062" i="149"/>
  <c r="V1049" i="149"/>
  <c r="W1049" i="149"/>
  <c r="V1017" i="149"/>
  <c r="W1017" i="149"/>
  <c r="V1788" i="149"/>
  <c r="W1782" i="149"/>
  <c r="W1746" i="149"/>
  <c r="V1724" i="149"/>
  <c r="W1718" i="149"/>
  <c r="V1674" i="149"/>
  <c r="W1674" i="149"/>
  <c r="W1654" i="149"/>
  <c r="V1631" i="149"/>
  <c r="W1594" i="149"/>
  <c r="V1591" i="149"/>
  <c r="W1555" i="149"/>
  <c r="V1552" i="149"/>
  <c r="W1552" i="149"/>
  <c r="W1494" i="149"/>
  <c r="W1419" i="149"/>
  <c r="V1403" i="149"/>
  <c r="W1403" i="149"/>
  <c r="W1381" i="149"/>
  <c r="V1381" i="149"/>
  <c r="V1378" i="149"/>
  <c r="V1374" i="149"/>
  <c r="W1374" i="149"/>
  <c r="V1352" i="149"/>
  <c r="W1352" i="149"/>
  <c r="W1335" i="149"/>
  <c r="V1310" i="149"/>
  <c r="W1310" i="149"/>
  <c r="V1038" i="149"/>
  <c r="W1038" i="149"/>
  <c r="V1698" i="149"/>
  <c r="W1698" i="149"/>
  <c r="V1616" i="149"/>
  <c r="W1616" i="149"/>
  <c r="V1530" i="149"/>
  <c r="W1530" i="149"/>
  <c r="V1466" i="149"/>
  <c r="W1466" i="149"/>
  <c r="W1313" i="149"/>
  <c r="V1313" i="149"/>
  <c r="W1301" i="149"/>
  <c r="V1301" i="149"/>
  <c r="V1256" i="149"/>
  <c r="W1256" i="149"/>
  <c r="V1224" i="149"/>
  <c r="W1224" i="149"/>
  <c r="V1190" i="149"/>
  <c r="W1190" i="149"/>
  <c r="V1107" i="149"/>
  <c r="W1107" i="149"/>
  <c r="W1885" i="149"/>
  <c r="W1877" i="149"/>
  <c r="W1846" i="149"/>
  <c r="V1844" i="149"/>
  <c r="W1833" i="149"/>
  <c r="V1820" i="149"/>
  <c r="V1812" i="149"/>
  <c r="W1762" i="149"/>
  <c r="V1740" i="149"/>
  <c r="W1734" i="149"/>
  <c r="V1692" i="149"/>
  <c r="W1677" i="149"/>
  <c r="V1670" i="149"/>
  <c r="W1670" i="149"/>
  <c r="V1656" i="149"/>
  <c r="V1639" i="149"/>
  <c r="V1607" i="149"/>
  <c r="W1602" i="149"/>
  <c r="W1599" i="149"/>
  <c r="V1599" i="149"/>
  <c r="V1577" i="149"/>
  <c r="W1574" i="149"/>
  <c r="W1509" i="149"/>
  <c r="V1509" i="149"/>
  <c r="V1506" i="149"/>
  <c r="V1456" i="149"/>
  <c r="W1456" i="149"/>
  <c r="V1427" i="149"/>
  <c r="W1427" i="149"/>
  <c r="V1402" i="149"/>
  <c r="W1402" i="149"/>
  <c r="W1329" i="149"/>
  <c r="V1329" i="149"/>
  <c r="W1326" i="149"/>
  <c r="W1154" i="149"/>
  <c r="V1154" i="149"/>
  <c r="W1090" i="149"/>
  <c r="V1090" i="149"/>
  <c r="V1041" i="149"/>
  <c r="W1041" i="149"/>
  <c r="V2219" i="149"/>
  <c r="W2216" i="149"/>
  <c r="V2196" i="149"/>
  <c r="V2193" i="149"/>
  <c r="W2163" i="149"/>
  <c r="W2160" i="149"/>
  <c r="W2152" i="149"/>
  <c r="W2147" i="149"/>
  <c r="V2106" i="149"/>
  <c r="W2087" i="149"/>
  <c r="W2075" i="149"/>
  <c r="W2064" i="149"/>
  <c r="V2042" i="149"/>
  <c r="W2031" i="149"/>
  <c r="W2011" i="149"/>
  <c r="W2000" i="149"/>
  <c r="V1978" i="149"/>
  <c r="W1967" i="149"/>
  <c r="W1947" i="149"/>
  <c r="W1936" i="149"/>
  <c r="W1930" i="149"/>
  <c r="W1893" i="149"/>
  <c r="V1624" i="149"/>
  <c r="W1624" i="149"/>
  <c r="W1533" i="149"/>
  <c r="V1533" i="149"/>
  <c r="V1520" i="149"/>
  <c r="W1520" i="149"/>
  <c r="V1502" i="149"/>
  <c r="W1502" i="149"/>
  <c r="W1469" i="149"/>
  <c r="V1469" i="149"/>
  <c r="V1392" i="149"/>
  <c r="W1392" i="149"/>
  <c r="V1363" i="149"/>
  <c r="W1363" i="149"/>
  <c r="V1264" i="149"/>
  <c r="W1264" i="149"/>
  <c r="V1232" i="149"/>
  <c r="W1232" i="149"/>
  <c r="V1203" i="149"/>
  <c r="W1203" i="149"/>
  <c r="V1170" i="149"/>
  <c r="W1170" i="149"/>
  <c r="V1070" i="149"/>
  <c r="W1070" i="149"/>
  <c r="V1054" i="149"/>
  <c r="W1054" i="149"/>
  <c r="V2259" i="149"/>
  <c r="V2227" i="149"/>
  <c r="V2199" i="149"/>
  <c r="W2133" i="149"/>
  <c r="V2122" i="149"/>
  <c r="V2114" i="149"/>
  <c r="W2089" i="149"/>
  <c r="V2050" i="149"/>
  <c r="V1986" i="149"/>
  <c r="V1926" i="149"/>
  <c r="W1914" i="149"/>
  <c r="V1895" i="149"/>
  <c r="W1778" i="149"/>
  <c r="V1756" i="149"/>
  <c r="W1750" i="149"/>
  <c r="W1714" i="149"/>
  <c r="W1688" i="149"/>
  <c r="V1685" i="149"/>
  <c r="W1676" i="149"/>
  <c r="V1676" i="149"/>
  <c r="W1650" i="149"/>
  <c r="V1647" i="149"/>
  <c r="V1615" i="149"/>
  <c r="V1598" i="149"/>
  <c r="W1598" i="149"/>
  <c r="W1545" i="149"/>
  <c r="V1545" i="149"/>
  <c r="W1536" i="149"/>
  <c r="W1472" i="149"/>
  <c r="W1430" i="149"/>
  <c r="V1414" i="149"/>
  <c r="W1405" i="149"/>
  <c r="V1405" i="149"/>
  <c r="V1331" i="149"/>
  <c r="V1328" i="149"/>
  <c r="W1328" i="149"/>
  <c r="V1306" i="149"/>
  <c r="V1303" i="149"/>
  <c r="W1303" i="149"/>
  <c r="V1294" i="149"/>
  <c r="W1294" i="149"/>
  <c r="V1033" i="149"/>
  <c r="W1033" i="149"/>
  <c r="V1022" i="149"/>
  <c r="W1022" i="149"/>
  <c r="V1632" i="149"/>
  <c r="W1632" i="149"/>
  <c r="V1344" i="149"/>
  <c r="W1344" i="149"/>
  <c r="W1297" i="149"/>
  <c r="V1297" i="149"/>
  <c r="W1281" i="149"/>
  <c r="V1281" i="149"/>
  <c r="V1272" i="149"/>
  <c r="W1272" i="149"/>
  <c r="V1240" i="149"/>
  <c r="W1240" i="149"/>
  <c r="V1208" i="149"/>
  <c r="W1208" i="149"/>
  <c r="V1159" i="149"/>
  <c r="W1159" i="149"/>
  <c r="V1139" i="149"/>
  <c r="W1139" i="149"/>
  <c r="V950" i="149"/>
  <c r="W950" i="149"/>
  <c r="V937" i="149"/>
  <c r="W937" i="149"/>
  <c r="V933" i="149"/>
  <c r="W933" i="149"/>
  <c r="V926" i="149"/>
  <c r="W926" i="149"/>
  <c r="V912" i="149"/>
  <c r="W912" i="149"/>
  <c r="W892" i="149"/>
  <c r="V892" i="149"/>
  <c r="W869" i="149"/>
  <c r="V869" i="149"/>
  <c r="V772" i="149"/>
  <c r="W772" i="149"/>
  <c r="V683" i="149"/>
  <c r="W683" i="149"/>
  <c r="V562" i="149"/>
  <c r="W562" i="149"/>
  <c r="V977" i="149"/>
  <c r="W977" i="149"/>
  <c r="W960" i="149"/>
  <c r="V960" i="149"/>
  <c r="W898" i="149"/>
  <c r="V898" i="149"/>
  <c r="W885" i="149"/>
  <c r="V885" i="149"/>
  <c r="W882" i="149"/>
  <c r="V882" i="149"/>
  <c r="W845" i="149"/>
  <c r="V845" i="149"/>
  <c r="W842" i="149"/>
  <c r="V842" i="149"/>
  <c r="V699" i="149"/>
  <c r="W699" i="149"/>
  <c r="V583" i="149"/>
  <c r="W583" i="149"/>
  <c r="W513" i="149"/>
  <c r="V513" i="149"/>
  <c r="W500" i="149"/>
  <c r="V500" i="149"/>
  <c r="V487" i="149"/>
  <c r="W487" i="149"/>
  <c r="W992" i="149"/>
  <c r="V992" i="149"/>
  <c r="V966" i="149"/>
  <c r="W966" i="149"/>
  <c r="V953" i="149"/>
  <c r="W953" i="149"/>
  <c r="W936" i="149"/>
  <c r="V936" i="149"/>
  <c r="V929" i="149"/>
  <c r="W929" i="149"/>
  <c r="V925" i="149"/>
  <c r="W925" i="149"/>
  <c r="W813" i="149"/>
  <c r="V813" i="149"/>
  <c r="W609" i="149"/>
  <c r="V609" i="149"/>
  <c r="V552" i="149"/>
  <c r="W552" i="149"/>
  <c r="W1147" i="149"/>
  <c r="V1130" i="149"/>
  <c r="W1115" i="149"/>
  <c r="V1098" i="149"/>
  <c r="W1083" i="149"/>
  <c r="W1075" i="149"/>
  <c r="W1067" i="149"/>
  <c r="W1059" i="149"/>
  <c r="W1051" i="149"/>
  <c r="W1045" i="149"/>
  <c r="W1027" i="149"/>
  <c r="W1019" i="149"/>
  <c r="W1013" i="149"/>
  <c r="W1003" i="149"/>
  <c r="W997" i="149"/>
  <c r="W976" i="149"/>
  <c r="V976" i="149"/>
  <c r="V949" i="149"/>
  <c r="V942" i="149"/>
  <c r="W942" i="149"/>
  <c r="W861" i="149"/>
  <c r="V861" i="149"/>
  <c r="W858" i="149"/>
  <c r="V858" i="149"/>
  <c r="V790" i="149"/>
  <c r="W790" i="149"/>
  <c r="V638" i="149"/>
  <c r="W638" i="149"/>
  <c r="V619" i="149"/>
  <c r="W619" i="149"/>
  <c r="V471" i="149"/>
  <c r="W471" i="149"/>
  <c r="W1312" i="149"/>
  <c r="W1296" i="149"/>
  <c r="W1200" i="149"/>
  <c r="W1189" i="149"/>
  <c r="W1172" i="149"/>
  <c r="W1158" i="149"/>
  <c r="W1132" i="149"/>
  <c r="W1126" i="149"/>
  <c r="W1100" i="149"/>
  <c r="W1094" i="149"/>
  <c r="V1048" i="149"/>
  <c r="W1037" i="149"/>
  <c r="V1032" i="149"/>
  <c r="W1029" i="149"/>
  <c r="W1021" i="149"/>
  <c r="V1016" i="149"/>
  <c r="W1005" i="149"/>
  <c r="V1000" i="149"/>
  <c r="W982" i="149"/>
  <c r="V969" i="149"/>
  <c r="W969" i="149"/>
  <c r="W952" i="149"/>
  <c r="V952" i="149"/>
  <c r="W928" i="149"/>
  <c r="V928" i="149"/>
  <c r="V921" i="149"/>
  <c r="W921" i="149"/>
  <c r="V917" i="149"/>
  <c r="W917" i="149"/>
  <c r="W837" i="149"/>
  <c r="V837" i="149"/>
  <c r="W834" i="149"/>
  <c r="V834" i="149"/>
  <c r="V824" i="149"/>
  <c r="V691" i="149"/>
  <c r="W691" i="149"/>
  <c r="V570" i="149"/>
  <c r="W570" i="149"/>
  <c r="V958" i="149"/>
  <c r="W958" i="149"/>
  <c r="V945" i="149"/>
  <c r="W945" i="149"/>
  <c r="W887" i="149"/>
  <c r="V887" i="149"/>
  <c r="W874" i="149"/>
  <c r="V874" i="149"/>
  <c r="W704" i="149"/>
  <c r="V704" i="149"/>
  <c r="W604" i="149"/>
  <c r="V604" i="149"/>
  <c r="V591" i="149"/>
  <c r="W591" i="149"/>
  <c r="W1174" i="149"/>
  <c r="W1140" i="149"/>
  <c r="W1108" i="149"/>
  <c r="V1042" i="149"/>
  <c r="W1039" i="149"/>
  <c r="V1034" i="149"/>
  <c r="W1023" i="149"/>
  <c r="W968" i="149"/>
  <c r="V968" i="149"/>
  <c r="V941" i="149"/>
  <c r="V934" i="149"/>
  <c r="W934" i="149"/>
  <c r="V920" i="149"/>
  <c r="W920" i="149"/>
  <c r="V913" i="149"/>
  <c r="W913" i="149"/>
  <c r="V909" i="149"/>
  <c r="W909" i="149"/>
  <c r="W906" i="149"/>
  <c r="V906" i="149"/>
  <c r="W853" i="149"/>
  <c r="V853" i="149"/>
  <c r="W850" i="149"/>
  <c r="V850" i="149"/>
  <c r="V808" i="149"/>
  <c r="W808" i="149"/>
  <c r="V795" i="149"/>
  <c r="W795" i="149"/>
  <c r="V759" i="149"/>
  <c r="W759" i="149"/>
  <c r="V675" i="149"/>
  <c r="W675" i="149"/>
  <c r="V557" i="149"/>
  <c r="W557" i="149"/>
  <c r="W508" i="149"/>
  <c r="V508" i="149"/>
  <c r="V479" i="149"/>
  <c r="W479" i="149"/>
  <c r="V461" i="149"/>
  <c r="W461" i="149"/>
  <c r="W1451" i="149"/>
  <c r="W1440" i="149"/>
  <c r="V1429" i="149"/>
  <c r="W1387" i="149"/>
  <c r="W1376" i="149"/>
  <c r="V1365" i="149"/>
  <c r="V1341" i="149"/>
  <c r="V1325" i="149"/>
  <c r="V1309" i="149"/>
  <c r="V1293" i="149"/>
  <c r="V1202" i="149"/>
  <c r="W1199" i="149"/>
  <c r="W1182" i="149"/>
  <c r="W984" i="149"/>
  <c r="V984" i="149"/>
  <c r="V974" i="149"/>
  <c r="W974" i="149"/>
  <c r="V961" i="149"/>
  <c r="W961" i="149"/>
  <c r="W944" i="149"/>
  <c r="V944" i="149"/>
  <c r="W863" i="149"/>
  <c r="V863" i="149"/>
  <c r="W829" i="149"/>
  <c r="V829" i="149"/>
  <c r="V826" i="149"/>
  <c r="W826" i="149"/>
  <c r="W730" i="149"/>
  <c r="V730" i="149"/>
  <c r="V630" i="149"/>
  <c r="W630" i="149"/>
  <c r="W796" i="149"/>
  <c r="W786" i="149"/>
  <c r="V773" i="149"/>
  <c r="W768" i="149"/>
  <c r="V760" i="149"/>
  <c r="W757" i="149"/>
  <c r="W739" i="149"/>
  <c r="W731" i="149"/>
  <c r="W726" i="149"/>
  <c r="W718" i="149"/>
  <c r="W639" i="149"/>
  <c r="W631" i="149"/>
  <c r="V623" i="149"/>
  <c r="W615" i="149"/>
  <c r="W607" i="149"/>
  <c r="W602" i="149"/>
  <c r="W597" i="149"/>
  <c r="W592" i="149"/>
  <c r="W584" i="149"/>
  <c r="V553" i="149"/>
  <c r="V548" i="149"/>
  <c r="W527" i="149"/>
  <c r="W519" i="149"/>
  <c r="W506" i="149"/>
  <c r="W498" i="149"/>
  <c r="W493" i="149"/>
  <c r="W488" i="149"/>
  <c r="W480" i="149"/>
  <c r="W472" i="149"/>
  <c r="V462" i="149"/>
  <c r="W806" i="149"/>
  <c r="W788" i="149"/>
  <c r="V765" i="149"/>
  <c r="V744" i="149"/>
  <c r="V736" i="149"/>
  <c r="W456" i="149"/>
  <c r="W902" i="149"/>
  <c r="W884" i="149"/>
  <c r="V879" i="149"/>
  <c r="W876" i="149"/>
  <c r="W860" i="149"/>
  <c r="W852" i="149"/>
  <c r="W844" i="149"/>
  <c r="W836" i="149"/>
  <c r="W828" i="149"/>
  <c r="V805" i="149"/>
  <c r="W764" i="149"/>
  <c r="V672" i="149"/>
  <c r="W667" i="149"/>
  <c r="W659" i="149"/>
  <c r="W651" i="149"/>
  <c r="W643" i="149"/>
  <c r="W611" i="149"/>
  <c r="V606" i="149"/>
  <c r="V601" i="149"/>
  <c r="V596" i="149"/>
  <c r="W544" i="149"/>
  <c r="W536" i="149"/>
  <c r="V497" i="149"/>
  <c r="V492" i="149"/>
  <c r="W904" i="149"/>
  <c r="W896" i="149"/>
  <c r="W891" i="149"/>
  <c r="W886" i="149"/>
  <c r="W870" i="149"/>
  <c r="W867" i="149"/>
  <c r="W862" i="149"/>
  <c r="W854" i="149"/>
  <c r="W846" i="149"/>
  <c r="W838" i="149"/>
  <c r="W830" i="149"/>
  <c r="W812" i="149"/>
  <c r="W802" i="149"/>
  <c r="V789" i="149"/>
  <c r="W784" i="149"/>
  <c r="W771" i="149"/>
  <c r="W766" i="149"/>
  <c r="W742" i="149"/>
  <c r="W734" i="149"/>
  <c r="W729" i="149"/>
  <c r="W703" i="149"/>
  <c r="W695" i="149"/>
  <c r="W687" i="149"/>
  <c r="W679" i="149"/>
  <c r="W669" i="149"/>
  <c r="W661" i="149"/>
  <c r="W653" i="149"/>
  <c r="W645" i="149"/>
  <c r="W618" i="149"/>
  <c r="W613" i="149"/>
  <c r="V577" i="149"/>
  <c r="V572" i="149"/>
  <c r="V564" i="149"/>
  <c r="W551" i="149"/>
  <c r="W538" i="149"/>
  <c r="W530" i="149"/>
  <c r="W525" i="149"/>
  <c r="W517" i="149"/>
  <c r="W512" i="149"/>
  <c r="W504" i="149"/>
  <c r="V465" i="149"/>
  <c r="W671" i="149"/>
  <c r="W3232" i="149"/>
  <c r="V3231" i="149"/>
  <c r="W3224" i="149"/>
  <c r="V3223" i="149"/>
  <c r="W3216" i="149"/>
  <c r="V3215" i="149"/>
  <c r="W3208" i="149"/>
  <c r="V3207" i="149"/>
  <c r="W3200" i="149"/>
  <c r="V3199" i="149"/>
  <c r="W3192" i="149"/>
  <c r="V3191" i="149"/>
  <c r="W3184" i="149"/>
  <c r="V3183" i="149"/>
  <c r="W3176" i="149"/>
  <c r="V3175" i="149"/>
  <c r="W3168" i="149"/>
  <c r="V3167" i="149"/>
  <c r="W3160" i="149"/>
  <c r="V3159" i="149"/>
  <c r="W3152" i="149"/>
  <c r="V3151" i="149"/>
  <c r="W3144" i="149"/>
  <c r="V3143" i="149"/>
  <c r="W3136" i="149"/>
  <c r="V3135" i="149"/>
  <c r="W3119" i="149"/>
  <c r="V3099" i="149"/>
  <c r="V3093" i="149"/>
  <c r="V3088" i="149"/>
  <c r="W3088" i="149"/>
  <c r="V3077" i="149"/>
  <c r="W3077" i="149"/>
  <c r="V3123" i="149"/>
  <c r="V3085" i="149"/>
  <c r="V3080" i="149"/>
  <c r="W3080" i="149"/>
  <c r="V3075" i="149"/>
  <c r="V3061" i="149"/>
  <c r="W3061" i="149"/>
  <c r="W3236" i="149"/>
  <c r="W3228" i="149"/>
  <c r="W3220" i="149"/>
  <c r="W3212" i="149"/>
  <c r="W3204" i="149"/>
  <c r="W3196" i="149"/>
  <c r="W3188" i="149"/>
  <c r="W3180" i="149"/>
  <c r="W3172" i="149"/>
  <c r="W3164" i="149"/>
  <c r="W3156" i="149"/>
  <c r="W3148" i="149"/>
  <c r="W3140" i="149"/>
  <c r="W3132" i="149"/>
  <c r="V3112" i="149"/>
  <c r="W3112" i="149"/>
  <c r="V3064" i="149"/>
  <c r="W3064" i="149"/>
  <c r="V3128" i="149"/>
  <c r="V3115" i="149"/>
  <c r="V3109" i="149"/>
  <c r="W3095" i="149"/>
  <c r="V3104" i="149"/>
  <c r="W3104" i="149"/>
  <c r="V3069" i="149"/>
  <c r="W3069" i="149"/>
  <c r="W3122" i="149"/>
  <c r="V3107" i="149"/>
  <c r="V3101" i="149"/>
  <c r="V3096" i="149"/>
  <c r="W3096" i="149"/>
  <c r="V3072" i="149"/>
  <c r="W3072" i="149"/>
  <c r="W3056" i="149"/>
  <c r="W3048" i="149"/>
  <c r="W3040" i="149"/>
  <c r="W3032" i="149"/>
  <c r="W3024" i="149"/>
  <c r="W3016" i="149"/>
  <c r="W3008" i="149"/>
  <c r="W3000" i="149"/>
  <c r="W2992" i="149"/>
  <c r="W2984" i="149"/>
  <c r="W2976" i="149"/>
  <c r="W2968" i="149"/>
  <c r="W2960" i="149"/>
  <c r="W2952" i="149"/>
  <c r="W2944" i="149"/>
  <c r="W2936" i="149"/>
  <c r="W2928" i="149"/>
  <c r="W2920" i="149"/>
  <c r="W2912" i="149"/>
  <c r="W2904" i="149"/>
  <c r="W2896" i="149"/>
  <c r="W2888" i="149"/>
  <c r="W2880" i="149"/>
  <c r="W2872" i="149"/>
  <c r="W2864" i="149"/>
  <c r="W2856" i="149"/>
  <c r="W2848" i="149"/>
  <c r="W2840" i="149"/>
  <c r="W2832" i="149"/>
  <c r="W2824" i="149"/>
  <c r="W2816" i="149"/>
  <c r="W2808" i="149"/>
  <c r="W2756" i="149"/>
  <c r="V2756" i="149"/>
  <c r="W2724" i="149"/>
  <c r="V2724" i="149"/>
  <c r="W2764" i="149"/>
  <c r="V2764" i="149"/>
  <c r="W2700" i="149"/>
  <c r="V2700" i="149"/>
  <c r="W2978" i="149"/>
  <c r="W2970" i="149"/>
  <c r="W2962" i="149"/>
  <c r="W2954" i="149"/>
  <c r="W2946" i="149"/>
  <c r="W2938" i="149"/>
  <c r="W2930" i="149"/>
  <c r="W2922" i="149"/>
  <c r="W2914" i="149"/>
  <c r="W2906" i="149"/>
  <c r="W2898" i="149"/>
  <c r="W2890" i="149"/>
  <c r="W2882" i="149"/>
  <c r="W2866" i="149"/>
  <c r="W2858" i="149"/>
  <c r="W2850" i="149"/>
  <c r="W2842" i="149"/>
  <c r="W2834" i="149"/>
  <c r="W2826" i="149"/>
  <c r="W2818" i="149"/>
  <c r="W2810" i="149"/>
  <c r="W2803" i="149"/>
  <c r="V2798" i="149"/>
  <c r="W2772" i="149"/>
  <c r="V2772" i="149"/>
  <c r="W2732" i="149"/>
  <c r="V2732" i="149"/>
  <c r="V2789" i="149"/>
  <c r="W2789" i="149"/>
  <c r="W2780" i="149"/>
  <c r="W2740" i="149"/>
  <c r="V2740" i="149"/>
  <c r="W2708" i="149"/>
  <c r="V2708" i="149"/>
  <c r="W3053" i="149"/>
  <c r="W3045" i="149"/>
  <c r="W3037" i="149"/>
  <c r="W3029" i="149"/>
  <c r="W3021" i="149"/>
  <c r="W3013" i="149"/>
  <c r="W3005" i="149"/>
  <c r="W2997" i="149"/>
  <c r="W2989" i="149"/>
  <c r="W2981" i="149"/>
  <c r="W2973" i="149"/>
  <c r="W2965" i="149"/>
  <c r="W2957" i="149"/>
  <c r="W2949" i="149"/>
  <c r="W2941" i="149"/>
  <c r="W2933" i="149"/>
  <c r="W2925" i="149"/>
  <c r="W2917" i="149"/>
  <c r="W2909" i="149"/>
  <c r="W2901" i="149"/>
  <c r="W2893" i="149"/>
  <c r="W2885" i="149"/>
  <c r="W2877" i="149"/>
  <c r="W2869" i="149"/>
  <c r="W2861" i="149"/>
  <c r="W2853" i="149"/>
  <c r="W2845" i="149"/>
  <c r="W2837" i="149"/>
  <c r="W2829" i="149"/>
  <c r="W2821" i="149"/>
  <c r="W2813" i="149"/>
  <c r="W2805" i="149"/>
  <c r="W2800" i="149"/>
  <c r="W2796" i="149"/>
  <c r="V2781" i="149"/>
  <c r="W2781" i="149"/>
  <c r="V2778" i="149"/>
  <c r="W2748" i="149"/>
  <c r="V2748" i="149"/>
  <c r="W2716" i="149"/>
  <c r="V2716" i="149"/>
  <c r="W2773" i="149"/>
  <c r="W2765" i="149"/>
  <c r="W2757" i="149"/>
  <c r="W2749" i="149"/>
  <c r="W2741" i="149"/>
  <c r="W2733" i="149"/>
  <c r="W2725" i="149"/>
  <c r="W2717" i="149"/>
  <c r="W2709" i="149"/>
  <c r="W2701" i="149"/>
  <c r="W2693" i="149"/>
  <c r="V2692" i="149"/>
  <c r="W2685" i="149"/>
  <c r="V2684" i="149"/>
  <c r="W2677" i="149"/>
  <c r="V2676" i="149"/>
  <c r="W2669" i="149"/>
  <c r="V2668" i="149"/>
  <c r="W2661" i="149"/>
  <c r="V2660" i="149"/>
  <c r="W2653" i="149"/>
  <c r="V2652" i="149"/>
  <c r="W2645" i="149"/>
  <c r="V2644" i="149"/>
  <c r="W2637" i="149"/>
  <c r="V2636" i="149"/>
  <c r="W2629" i="149"/>
  <c r="V2628" i="149"/>
  <c r="W2621" i="149"/>
  <c r="V2620" i="149"/>
  <c r="W2613" i="149"/>
  <c r="V2612" i="149"/>
  <c r="W2605" i="149"/>
  <c r="V2604" i="149"/>
  <c r="W2597" i="149"/>
  <c r="V2596" i="149"/>
  <c r="W2589" i="149"/>
  <c r="V2588" i="149"/>
  <c r="W2581" i="149"/>
  <c r="V2580" i="149"/>
  <c r="W2573" i="149"/>
  <c r="V2572" i="149"/>
  <c r="W2565" i="149"/>
  <c r="V2564" i="149"/>
  <c r="W2557" i="149"/>
  <c r="V2556" i="149"/>
  <c r="W2549" i="149"/>
  <c r="V2548" i="149"/>
  <c r="W2541" i="149"/>
  <c r="V2540" i="149"/>
  <c r="W2533" i="149"/>
  <c r="V2532" i="149"/>
  <c r="W2525" i="149"/>
  <c r="V2524" i="149"/>
  <c r="W2517" i="149"/>
  <c r="V2516" i="149"/>
  <c r="W2509" i="149"/>
  <c r="V2508" i="149"/>
  <c r="W2501" i="149"/>
  <c r="V2500" i="149"/>
  <c r="W2492" i="149"/>
  <c r="W2478" i="149"/>
  <c r="V2478" i="149"/>
  <c r="W2446" i="149"/>
  <c r="V2446" i="149"/>
  <c r="W2646" i="149"/>
  <c r="W2638" i="149"/>
  <c r="W2630" i="149"/>
  <c r="W2622" i="149"/>
  <c r="W2614" i="149"/>
  <c r="W2606" i="149"/>
  <c r="W2598" i="149"/>
  <c r="W2590" i="149"/>
  <c r="W2582" i="149"/>
  <c r="W2574" i="149"/>
  <c r="W2566" i="149"/>
  <c r="W2558" i="149"/>
  <c r="W2550" i="149"/>
  <c r="W2542" i="149"/>
  <c r="W2534" i="149"/>
  <c r="W2526" i="149"/>
  <c r="W2518" i="149"/>
  <c r="W2510" i="149"/>
  <c r="W2502" i="149"/>
  <c r="W2493" i="149"/>
  <c r="V2475" i="149"/>
  <c r="W2466" i="149"/>
  <c r="V2443" i="149"/>
  <c r="V2435" i="149"/>
  <c r="V2421" i="149"/>
  <c r="W2421" i="149"/>
  <c r="V2405" i="149"/>
  <c r="W2405" i="149"/>
  <c r="W2470" i="149"/>
  <c r="V2470" i="149"/>
  <c r="V2381" i="149"/>
  <c r="W2381" i="149"/>
  <c r="W2494" i="149"/>
  <c r="V2467" i="149"/>
  <c r="W2458" i="149"/>
  <c r="W2462" i="149"/>
  <c r="V2462" i="149"/>
  <c r="V2495" i="149"/>
  <c r="W2495" i="149"/>
  <c r="W2482" i="149"/>
  <c r="V2459" i="149"/>
  <c r="W2450" i="149"/>
  <c r="V2429" i="149"/>
  <c r="W2429" i="149"/>
  <c r="V2413" i="149"/>
  <c r="W2413" i="149"/>
  <c r="V2389" i="149"/>
  <c r="W2389" i="149"/>
  <c r="V2487" i="149"/>
  <c r="W2487" i="149"/>
  <c r="W2454" i="149"/>
  <c r="V2454" i="149"/>
  <c r="V2437" i="149"/>
  <c r="W2437" i="149"/>
  <c r="V2483" i="149"/>
  <c r="W2474" i="149"/>
  <c r="V2451" i="149"/>
  <c r="W2442" i="149"/>
  <c r="V2397" i="149"/>
  <c r="W2397" i="149"/>
  <c r="V2373" i="149"/>
  <c r="W2373" i="149"/>
  <c r="W2479" i="149"/>
  <c r="W2471" i="149"/>
  <c r="W2463" i="149"/>
  <c r="W2455" i="149"/>
  <c r="W2447" i="149"/>
  <c r="W2439" i="149"/>
  <c r="V2438" i="149"/>
  <c r="W2431" i="149"/>
  <c r="V2430" i="149"/>
  <c r="W2423" i="149"/>
  <c r="V2422" i="149"/>
  <c r="W2415" i="149"/>
  <c r="V2414" i="149"/>
  <c r="W2407" i="149"/>
  <c r="V2406" i="149"/>
  <c r="W2399" i="149"/>
  <c r="V2398" i="149"/>
  <c r="W2391" i="149"/>
  <c r="V2390" i="149"/>
  <c r="W2383" i="149"/>
  <c r="V2382" i="149"/>
  <c r="W2375" i="149"/>
  <c r="V2374" i="149"/>
  <c r="W2367" i="149"/>
  <c r="V2366" i="149"/>
  <c r="V2358" i="149"/>
  <c r="V2350" i="149"/>
  <c r="V2342" i="149"/>
  <c r="V2334" i="149"/>
  <c r="V2326" i="149"/>
  <c r="V2318" i="149"/>
  <c r="V2310" i="149"/>
  <c r="V2302" i="149"/>
  <c r="V2294" i="149"/>
  <c r="V2286" i="149"/>
  <c r="V2278" i="149"/>
  <c r="V2270" i="149"/>
  <c r="V2262" i="149"/>
  <c r="V2254" i="149"/>
  <c r="V2246" i="149"/>
  <c r="V2238" i="149"/>
  <c r="V2230" i="149"/>
  <c r="V2222" i="149"/>
  <c r="V2214" i="149"/>
  <c r="V2206" i="149"/>
  <c r="V2198" i="149"/>
  <c r="V2192" i="149"/>
  <c r="V2187" i="149"/>
  <c r="V2182" i="149"/>
  <c r="V2176" i="149"/>
  <c r="W2173" i="149"/>
  <c r="V2166" i="149"/>
  <c r="W2166" i="149"/>
  <c r="V2132" i="149"/>
  <c r="W2129" i="149"/>
  <c r="W2109" i="149"/>
  <c r="V2109" i="149"/>
  <c r="W2100" i="149"/>
  <c r="W2097" i="149"/>
  <c r="W2077" i="149"/>
  <c r="V2077" i="149"/>
  <c r="W2069" i="149"/>
  <c r="V2069" i="149"/>
  <c r="V2052" i="149"/>
  <c r="W2052" i="149"/>
  <c r="W2361" i="149"/>
  <c r="W2353" i="149"/>
  <c r="W2345" i="149"/>
  <c r="W2337" i="149"/>
  <c r="W2329" i="149"/>
  <c r="W2321" i="149"/>
  <c r="W2313" i="149"/>
  <c r="W2305" i="149"/>
  <c r="W2297" i="149"/>
  <c r="W2289" i="149"/>
  <c r="W2281" i="149"/>
  <c r="W2273" i="149"/>
  <c r="W2265" i="149"/>
  <c r="W2257" i="149"/>
  <c r="W2249" i="149"/>
  <c r="W2241" i="149"/>
  <c r="W2233" i="149"/>
  <c r="W2209" i="149"/>
  <c r="V2170" i="149"/>
  <c r="W2157" i="149"/>
  <c r="V2150" i="149"/>
  <c r="W2150" i="149"/>
  <c r="W2140" i="149"/>
  <c r="W2101" i="149"/>
  <c r="V2101" i="149"/>
  <c r="W2426" i="149"/>
  <c r="W2418" i="149"/>
  <c r="W2410" i="149"/>
  <c r="W2362" i="149"/>
  <c r="W2354" i="149"/>
  <c r="W2346" i="149"/>
  <c r="W2338" i="149"/>
  <c r="W2330" i="149"/>
  <c r="W2322" i="149"/>
  <c r="W2314" i="149"/>
  <c r="W2306" i="149"/>
  <c r="W2298" i="149"/>
  <c r="W2290" i="149"/>
  <c r="W2282" i="149"/>
  <c r="W2274" i="149"/>
  <c r="W2266" i="149"/>
  <c r="W2258" i="149"/>
  <c r="W2250" i="149"/>
  <c r="W2242" i="149"/>
  <c r="W2234" i="149"/>
  <c r="W2226" i="149"/>
  <c r="W2218" i="149"/>
  <c r="W2210" i="149"/>
  <c r="W2202" i="149"/>
  <c r="W2195" i="149"/>
  <c r="W2184" i="149"/>
  <c r="W2179" i="149"/>
  <c r="V2174" i="149"/>
  <c r="W2174" i="149"/>
  <c r="W2164" i="149"/>
  <c r="W2137" i="149"/>
  <c r="V2130" i="149"/>
  <c r="V2098" i="149"/>
  <c r="V2190" i="149"/>
  <c r="W2161" i="149"/>
  <c r="V2154" i="149"/>
  <c r="W2141" i="149"/>
  <c r="V2134" i="149"/>
  <c r="W2134" i="149"/>
  <c r="W2125" i="149"/>
  <c r="V2125" i="149"/>
  <c r="W2116" i="149"/>
  <c r="W2113" i="149"/>
  <c r="W2093" i="149"/>
  <c r="V2093" i="149"/>
  <c r="W2084" i="149"/>
  <c r="W2081" i="149"/>
  <c r="V2073" i="149"/>
  <c r="W2073" i="149"/>
  <c r="V2065" i="149"/>
  <c r="W2065" i="149"/>
  <c r="V2060" i="149"/>
  <c r="W2060" i="149"/>
  <c r="V2158" i="149"/>
  <c r="W2158" i="149"/>
  <c r="W2365" i="149"/>
  <c r="W2357" i="149"/>
  <c r="W2349" i="149"/>
  <c r="W2341" i="149"/>
  <c r="W2333" i="149"/>
  <c r="W2325" i="149"/>
  <c r="W2317" i="149"/>
  <c r="W2309" i="149"/>
  <c r="W2301" i="149"/>
  <c r="W2293" i="149"/>
  <c r="W2285" i="149"/>
  <c r="W2277" i="149"/>
  <c r="W2269" i="149"/>
  <c r="W2261" i="149"/>
  <c r="W2253" i="149"/>
  <c r="W2245" i="149"/>
  <c r="W2237" i="149"/>
  <c r="W2229" i="149"/>
  <c r="W2221" i="149"/>
  <c r="W2213" i="149"/>
  <c r="W2205" i="149"/>
  <c r="W2197" i="149"/>
  <c r="W2186" i="149"/>
  <c r="W2181" i="149"/>
  <c r="W2172" i="149"/>
  <c r="W2145" i="149"/>
  <c r="V2138" i="149"/>
  <c r="W2117" i="149"/>
  <c r="V2117" i="149"/>
  <c r="W2108" i="149"/>
  <c r="W2105" i="149"/>
  <c r="W2085" i="149"/>
  <c r="V2085" i="149"/>
  <c r="W2076" i="149"/>
  <c r="W2068" i="149"/>
  <c r="W2169" i="149"/>
  <c r="V2162" i="149"/>
  <c r="W2149" i="149"/>
  <c r="V2142" i="149"/>
  <c r="W2142" i="149"/>
  <c r="V2082" i="149"/>
  <c r="W2126" i="149"/>
  <c r="W2118" i="149"/>
  <c r="W2110" i="149"/>
  <c r="W2102" i="149"/>
  <c r="W2094" i="149"/>
  <c r="W2086" i="149"/>
  <c r="W2078" i="149"/>
  <c r="W2070" i="149"/>
  <c r="W2062" i="149"/>
  <c r="V2061" i="149"/>
  <c r="W2054" i="149"/>
  <c r="V2053" i="149"/>
  <c r="W2046" i="149"/>
  <c r="V2045" i="149"/>
  <c r="W2038" i="149"/>
  <c r="V2037" i="149"/>
  <c r="W2030" i="149"/>
  <c r="V2029" i="149"/>
  <c r="W2022" i="149"/>
  <c r="V2021" i="149"/>
  <c r="W2014" i="149"/>
  <c r="V2013" i="149"/>
  <c r="W2006" i="149"/>
  <c r="V2005" i="149"/>
  <c r="W1998" i="149"/>
  <c r="V1997" i="149"/>
  <c r="W1990" i="149"/>
  <c r="V1989" i="149"/>
  <c r="W1982" i="149"/>
  <c r="V1981" i="149"/>
  <c r="W1974" i="149"/>
  <c r="V1973" i="149"/>
  <c r="W1966" i="149"/>
  <c r="V1965" i="149"/>
  <c r="W1958" i="149"/>
  <c r="V1957" i="149"/>
  <c r="W1950" i="149"/>
  <c r="V1949" i="149"/>
  <c r="W1942" i="149"/>
  <c r="V1941" i="149"/>
  <c r="W1934" i="149"/>
  <c r="V1933" i="149"/>
  <c r="W1929" i="149"/>
  <c r="V1928" i="149"/>
  <c r="V1923" i="149"/>
  <c r="W1918" i="149"/>
  <c r="V1917" i="149"/>
  <c r="W1913" i="149"/>
  <c r="V1912" i="149"/>
  <c r="V1907" i="149"/>
  <c r="W1902" i="149"/>
  <c r="V1901" i="149"/>
  <c r="V1897" i="149"/>
  <c r="W1889" i="149"/>
  <c r="V1888" i="149"/>
  <c r="W1880" i="149"/>
  <c r="V1872" i="149"/>
  <c r="W1865" i="149"/>
  <c r="V1857" i="149"/>
  <c r="W1850" i="149"/>
  <c r="V1832" i="149"/>
  <c r="W1826" i="149"/>
  <c r="V1826" i="149"/>
  <c r="V1816" i="149"/>
  <c r="V1843" i="149"/>
  <c r="W1843" i="149"/>
  <c r="V1851" i="149"/>
  <c r="W1851" i="149"/>
  <c r="W2057" i="149"/>
  <c r="W2049" i="149"/>
  <c r="W2041" i="149"/>
  <c r="W2033" i="149"/>
  <c r="W2025" i="149"/>
  <c r="W2017" i="149"/>
  <c r="W2009" i="149"/>
  <c r="W2001" i="149"/>
  <c r="W1993" i="149"/>
  <c r="W1985" i="149"/>
  <c r="W1977" i="149"/>
  <c r="W1969" i="149"/>
  <c r="W1961" i="149"/>
  <c r="W1953" i="149"/>
  <c r="W1945" i="149"/>
  <c r="W1937" i="149"/>
  <c r="W1925" i="149"/>
  <c r="W1920" i="149"/>
  <c r="W1909" i="149"/>
  <c r="W1904" i="149"/>
  <c r="V1899" i="149"/>
  <c r="W1899" i="149"/>
  <c r="W1886" i="149"/>
  <c r="W1882" i="149"/>
  <c r="W1874" i="149"/>
  <c r="V1859" i="149"/>
  <c r="W1859" i="149"/>
  <c r="W1855" i="149"/>
  <c r="W1840" i="149"/>
  <c r="W1824" i="149"/>
  <c r="V1801" i="149"/>
  <c r="W1801" i="149"/>
  <c r="V1931" i="149"/>
  <c r="V1915" i="149"/>
  <c r="V1891" i="149"/>
  <c r="W1891" i="149"/>
  <c r="V1867" i="149"/>
  <c r="W1867" i="149"/>
  <c r="W1834" i="149"/>
  <c r="V1834" i="149"/>
  <c r="W1818" i="149"/>
  <c r="V1818" i="149"/>
  <c r="V1809" i="149"/>
  <c r="W1809" i="149"/>
  <c r="V1883" i="149"/>
  <c r="W1883" i="149"/>
  <c r="V1875" i="149"/>
  <c r="W1875" i="149"/>
  <c r="W2044" i="149"/>
  <c r="W2036" i="149"/>
  <c r="W2028" i="149"/>
  <c r="W2020" i="149"/>
  <c r="W2012" i="149"/>
  <c r="W2004" i="149"/>
  <c r="W1996" i="149"/>
  <c r="W1988" i="149"/>
  <c r="W1980" i="149"/>
  <c r="W1972" i="149"/>
  <c r="W1964" i="149"/>
  <c r="W1956" i="149"/>
  <c r="W1948" i="149"/>
  <c r="W1940" i="149"/>
  <c r="W1932" i="149"/>
  <c r="W1927" i="149"/>
  <c r="W1922" i="149"/>
  <c r="W1911" i="149"/>
  <c r="W1906" i="149"/>
  <c r="W1896" i="149"/>
  <c r="W1879" i="149"/>
  <c r="W1864" i="149"/>
  <c r="W1849" i="149"/>
  <c r="W1825" i="149"/>
  <c r="V1807" i="149"/>
  <c r="W1842" i="149"/>
  <c r="W1810" i="149"/>
  <c r="V1810" i="149"/>
  <c r="W1835" i="149"/>
  <c r="W1827" i="149"/>
  <c r="W1819" i="149"/>
  <c r="W1811" i="149"/>
  <c r="W1803" i="149"/>
  <c r="V1802" i="149"/>
  <c r="W1795" i="149"/>
  <c r="V1794" i="149"/>
  <c r="W1787" i="149"/>
  <c r="W1779" i="149"/>
  <c r="W1771" i="149"/>
  <c r="W1763" i="149"/>
  <c r="W1755" i="149"/>
  <c r="W1747" i="149"/>
  <c r="W1739" i="149"/>
  <c r="W1731" i="149"/>
  <c r="W1723" i="149"/>
  <c r="W1715" i="149"/>
  <c r="W1707" i="149"/>
  <c r="W1699" i="149"/>
  <c r="W1691" i="149"/>
  <c r="W1683" i="149"/>
  <c r="W1675" i="149"/>
  <c r="W1667" i="149"/>
  <c r="W1659" i="149"/>
  <c r="W1651" i="149"/>
  <c r="W1643" i="149"/>
  <c r="W1635" i="149"/>
  <c r="W1627" i="149"/>
  <c r="W1619" i="149"/>
  <c r="W1611" i="149"/>
  <c r="W1603" i="149"/>
  <c r="W1595" i="149"/>
  <c r="W1587" i="149"/>
  <c r="W1583" i="149"/>
  <c r="W1579" i="149"/>
  <c r="W1575" i="149"/>
  <c r="W1571" i="149"/>
  <c r="W1567" i="149"/>
  <c r="W1563" i="149"/>
  <c r="V1559" i="149"/>
  <c r="V1553" i="149"/>
  <c r="V1519" i="149"/>
  <c r="W1519" i="149"/>
  <c r="V1548" i="149"/>
  <c r="W1548" i="149"/>
  <c r="V1524" i="149"/>
  <c r="W1524" i="149"/>
  <c r="V1540" i="149"/>
  <c r="W1540" i="149"/>
  <c r="V1527" i="149"/>
  <c r="W1527" i="149"/>
  <c r="W1791" i="149"/>
  <c r="W1783" i="149"/>
  <c r="W1775" i="149"/>
  <c r="W1767" i="149"/>
  <c r="W1759" i="149"/>
  <c r="W1751" i="149"/>
  <c r="W1743" i="149"/>
  <c r="W1735" i="149"/>
  <c r="W1727" i="149"/>
  <c r="W1719" i="149"/>
  <c r="W1711" i="149"/>
  <c r="W1703" i="149"/>
  <c r="W1695" i="149"/>
  <c r="W1687" i="149"/>
  <c r="W1679" i="149"/>
  <c r="W1671" i="149"/>
  <c r="W1663" i="149"/>
  <c r="V1561" i="149"/>
  <c r="V1543" i="149"/>
  <c r="V1537" i="149"/>
  <c r="V1532" i="149"/>
  <c r="W1532" i="149"/>
  <c r="V1516" i="149"/>
  <c r="W1516" i="149"/>
  <c r="W1793" i="149"/>
  <c r="W1785" i="149"/>
  <c r="W1777" i="149"/>
  <c r="W1769" i="149"/>
  <c r="W1761" i="149"/>
  <c r="W1753" i="149"/>
  <c r="W1745" i="149"/>
  <c r="W1737" i="149"/>
  <c r="W1729" i="149"/>
  <c r="W1721" i="149"/>
  <c r="W1713" i="149"/>
  <c r="W1705" i="149"/>
  <c r="W1697" i="149"/>
  <c r="W1689" i="149"/>
  <c r="W1681" i="149"/>
  <c r="W1673" i="149"/>
  <c r="W1665" i="149"/>
  <c r="W1657" i="149"/>
  <c r="W1649" i="149"/>
  <c r="W1641" i="149"/>
  <c r="W1633" i="149"/>
  <c r="W1625" i="149"/>
  <c r="W1617" i="149"/>
  <c r="W1609" i="149"/>
  <c r="W1601" i="149"/>
  <c r="W1593" i="149"/>
  <c r="V1535" i="149"/>
  <c r="V1556" i="149"/>
  <c r="W1556" i="149"/>
  <c r="W1547" i="149"/>
  <c r="W1529" i="149"/>
  <c r="W1521" i="149"/>
  <c r="W1513" i="149"/>
  <c r="W1505" i="149"/>
  <c r="W1497" i="149"/>
  <c r="W1489" i="149"/>
  <c r="W1481" i="149"/>
  <c r="W1473" i="149"/>
  <c r="W1465" i="149"/>
  <c r="W1457" i="149"/>
  <c r="W1449" i="149"/>
  <c r="W1441" i="149"/>
  <c r="W1433" i="149"/>
  <c r="W1425" i="149"/>
  <c r="W1417" i="149"/>
  <c r="W1409" i="149"/>
  <c r="W1401" i="149"/>
  <c r="W1393" i="149"/>
  <c r="W1385" i="149"/>
  <c r="W1377" i="149"/>
  <c r="W1369" i="149"/>
  <c r="W1361" i="149"/>
  <c r="W1353" i="149"/>
  <c r="W1345" i="149"/>
  <c r="W1284" i="149"/>
  <c r="V1284" i="149"/>
  <c r="W1508" i="149"/>
  <c r="W1500" i="149"/>
  <c r="W1492" i="149"/>
  <c r="W1484" i="149"/>
  <c r="W1476" i="149"/>
  <c r="W1468" i="149"/>
  <c r="W1460" i="149"/>
  <c r="W1452" i="149"/>
  <c r="W1444" i="149"/>
  <c r="W1436" i="149"/>
  <c r="W1428" i="149"/>
  <c r="W1420" i="149"/>
  <c r="W1412" i="149"/>
  <c r="W1404" i="149"/>
  <c r="W1396" i="149"/>
  <c r="W1388" i="149"/>
  <c r="W1380" i="149"/>
  <c r="W1372" i="149"/>
  <c r="W1364" i="149"/>
  <c r="W1356" i="149"/>
  <c r="W1348" i="149"/>
  <c r="W1291" i="149"/>
  <c r="W1288" i="149"/>
  <c r="V1265" i="149"/>
  <c r="W1265" i="149"/>
  <c r="W1292" i="149"/>
  <c r="V1292" i="149"/>
  <c r="W1511" i="149"/>
  <c r="W1503" i="149"/>
  <c r="W1495" i="149"/>
  <c r="W1487" i="149"/>
  <c r="W1479" i="149"/>
  <c r="W1471" i="149"/>
  <c r="W1463" i="149"/>
  <c r="W1455" i="149"/>
  <c r="W1447" i="149"/>
  <c r="W1439" i="149"/>
  <c r="W1431" i="149"/>
  <c r="W1423" i="149"/>
  <c r="W1415" i="149"/>
  <c r="W1407" i="149"/>
  <c r="W1399" i="149"/>
  <c r="W1391" i="149"/>
  <c r="W1383" i="149"/>
  <c r="W1375" i="149"/>
  <c r="W1367" i="149"/>
  <c r="W1359" i="149"/>
  <c r="W1351" i="149"/>
  <c r="V1289" i="149"/>
  <c r="W1283" i="149"/>
  <c r="W1280" i="149"/>
  <c r="V1273" i="149"/>
  <c r="W1273" i="149"/>
  <c r="V1276" i="149"/>
  <c r="V1268" i="149"/>
  <c r="V1260" i="149"/>
  <c r="V1252" i="149"/>
  <c r="V1244" i="149"/>
  <c r="V1236" i="149"/>
  <c r="V1228" i="149"/>
  <c r="V1220" i="149"/>
  <c r="V1212" i="149"/>
  <c r="V1193" i="149"/>
  <c r="W1193" i="149"/>
  <c r="V1188" i="149"/>
  <c r="V1185" i="149"/>
  <c r="W1185" i="149"/>
  <c r="V1173" i="149"/>
  <c r="W1164" i="149"/>
  <c r="V1177" i="149"/>
  <c r="W1177" i="149"/>
  <c r="W1168" i="149"/>
  <c r="V1168" i="149"/>
  <c r="V1151" i="149"/>
  <c r="W1151" i="149"/>
  <c r="W1160" i="149"/>
  <c r="V1160" i="149"/>
  <c r="W1257" i="149"/>
  <c r="W1249" i="149"/>
  <c r="W1241" i="149"/>
  <c r="W1233" i="149"/>
  <c r="W1225" i="149"/>
  <c r="W1217" i="149"/>
  <c r="W1209" i="149"/>
  <c r="W1191" i="149"/>
  <c r="W1183" i="149"/>
  <c r="W1175" i="149"/>
  <c r="V1157" i="149"/>
  <c r="V1149" i="149"/>
  <c r="W1275" i="149"/>
  <c r="W1267" i="149"/>
  <c r="W1259" i="149"/>
  <c r="W1251" i="149"/>
  <c r="W1243" i="149"/>
  <c r="W1235" i="149"/>
  <c r="W1227" i="149"/>
  <c r="W1219" i="149"/>
  <c r="W1211" i="149"/>
  <c r="W1204" i="149"/>
  <c r="W1196" i="149"/>
  <c r="W1192" i="149"/>
  <c r="W1184" i="149"/>
  <c r="W1176" i="149"/>
  <c r="V1201" i="149"/>
  <c r="W1201" i="149"/>
  <c r="W1167" i="149"/>
  <c r="W1169" i="149"/>
  <c r="W1161" i="149"/>
  <c r="W1153" i="149"/>
  <c r="V1152" i="149"/>
  <c r="W1145" i="149"/>
  <c r="V1144" i="149"/>
  <c r="W1137" i="149"/>
  <c r="V1136" i="149"/>
  <c r="W1129" i="149"/>
  <c r="V1128" i="149"/>
  <c r="W1121" i="149"/>
  <c r="V1120" i="149"/>
  <c r="W1113" i="149"/>
  <c r="V1112" i="149"/>
  <c r="W1105" i="149"/>
  <c r="V1104" i="149"/>
  <c r="W1097" i="149"/>
  <c r="V1096" i="149"/>
  <c r="W1089" i="149"/>
  <c r="V1088" i="149"/>
  <c r="W1081" i="149"/>
  <c r="V1080" i="149"/>
  <c r="W1073" i="149"/>
  <c r="V1072" i="149"/>
  <c r="W1065" i="149"/>
  <c r="V1064" i="149"/>
  <c r="W1057" i="149"/>
  <c r="V1056" i="149"/>
  <c r="W1047" i="149"/>
  <c r="V1040" i="149"/>
  <c r="W1030" i="149"/>
  <c r="V1024" i="149"/>
  <c r="V1018" i="149"/>
  <c r="W1018" i="149"/>
  <c r="W1015" i="149"/>
  <c r="V978" i="149"/>
  <c r="W978" i="149"/>
  <c r="V994" i="149"/>
  <c r="W994" i="149"/>
  <c r="V986" i="149"/>
  <c r="W986" i="149"/>
  <c r="V943" i="149"/>
  <c r="W943" i="149"/>
  <c r="V930" i="149"/>
  <c r="W930" i="149"/>
  <c r="W911" i="149"/>
  <c r="V911" i="149"/>
  <c r="V951" i="149"/>
  <c r="W951" i="149"/>
  <c r="V938" i="149"/>
  <c r="W938" i="149"/>
  <c r="V900" i="149"/>
  <c r="W900" i="149"/>
  <c r="V1010" i="149"/>
  <c r="W1010" i="149"/>
  <c r="V959" i="149"/>
  <c r="W959" i="149"/>
  <c r="W1141" i="149"/>
  <c r="W1133" i="149"/>
  <c r="W1125" i="149"/>
  <c r="W1117" i="149"/>
  <c r="W1109" i="149"/>
  <c r="W1101" i="149"/>
  <c r="W1093" i="149"/>
  <c r="W1085" i="149"/>
  <c r="W998" i="149"/>
  <c r="V967" i="149"/>
  <c r="W967" i="149"/>
  <c r="V946" i="149"/>
  <c r="W946" i="149"/>
  <c r="V1026" i="149"/>
  <c r="W1026" i="149"/>
  <c r="V975" i="149"/>
  <c r="W975" i="149"/>
  <c r="V954" i="149"/>
  <c r="W954" i="149"/>
  <c r="W919" i="149"/>
  <c r="V919" i="149"/>
  <c r="W1143" i="149"/>
  <c r="W1135" i="149"/>
  <c r="W1127" i="149"/>
  <c r="W1119" i="149"/>
  <c r="W1111" i="149"/>
  <c r="W1103" i="149"/>
  <c r="W1095" i="149"/>
  <c r="W1087" i="149"/>
  <c r="W1079" i="149"/>
  <c r="W1071" i="149"/>
  <c r="W1063" i="149"/>
  <c r="W1055" i="149"/>
  <c r="W1046" i="149"/>
  <c r="W1014" i="149"/>
  <c r="V1008" i="149"/>
  <c r="V1002" i="149"/>
  <c r="W1002" i="149"/>
  <c r="W999" i="149"/>
  <c r="V983" i="149"/>
  <c r="W983" i="149"/>
  <c r="V962" i="149"/>
  <c r="W962" i="149"/>
  <c r="V1050" i="149"/>
  <c r="V1036" i="149"/>
  <c r="V991" i="149"/>
  <c r="W991" i="149"/>
  <c r="V970" i="149"/>
  <c r="W970" i="149"/>
  <c r="V935" i="149"/>
  <c r="W935" i="149"/>
  <c r="V865" i="149"/>
  <c r="W865" i="149"/>
  <c r="V847" i="149"/>
  <c r="W847" i="149"/>
  <c r="V783" i="149"/>
  <c r="W783" i="149"/>
  <c r="W927" i="149"/>
  <c r="V877" i="149"/>
  <c r="V871" i="149"/>
  <c r="W868" i="149"/>
  <c r="V807" i="149"/>
  <c r="W807" i="149"/>
  <c r="W688" i="149"/>
  <c r="V688" i="149"/>
  <c r="V922" i="149"/>
  <c r="W918" i="149"/>
  <c r="V914" i="149"/>
  <c r="W910" i="149"/>
  <c r="V903" i="149"/>
  <c r="V889" i="149"/>
  <c r="W889" i="149"/>
  <c r="V855" i="149"/>
  <c r="W855" i="149"/>
  <c r="V831" i="149"/>
  <c r="W831" i="149"/>
  <c r="V767" i="149"/>
  <c r="W767" i="149"/>
  <c r="V743" i="149"/>
  <c r="W743" i="149"/>
  <c r="V791" i="149"/>
  <c r="W791" i="149"/>
  <c r="V624" i="149"/>
  <c r="W624" i="149"/>
  <c r="W620" i="149"/>
  <c r="V620" i="149"/>
  <c r="V897" i="149"/>
  <c r="W897" i="149"/>
  <c r="V881" i="149"/>
  <c r="W881" i="149"/>
  <c r="V815" i="149"/>
  <c r="W815" i="149"/>
  <c r="W720" i="149"/>
  <c r="V720" i="149"/>
  <c r="V839" i="149"/>
  <c r="W839" i="149"/>
  <c r="V775" i="149"/>
  <c r="W775" i="149"/>
  <c r="V905" i="149"/>
  <c r="W905" i="149"/>
  <c r="V873" i="149"/>
  <c r="W873" i="149"/>
  <c r="V799" i="149"/>
  <c r="W799" i="149"/>
  <c r="W656" i="149"/>
  <c r="V656" i="149"/>
  <c r="V823" i="149"/>
  <c r="W823" i="149"/>
  <c r="W585" i="149"/>
  <c r="V585" i="149"/>
  <c r="V740" i="149"/>
  <c r="W740" i="149"/>
  <c r="V698" i="149"/>
  <c r="W698" i="149"/>
  <c r="V666" i="149"/>
  <c r="W666" i="149"/>
  <c r="V634" i="149"/>
  <c r="W634" i="149"/>
  <c r="V595" i="149"/>
  <c r="W595" i="149"/>
  <c r="W521" i="149"/>
  <c r="V521" i="149"/>
  <c r="W569" i="149"/>
  <c r="V569" i="149"/>
  <c r="V531" i="149"/>
  <c r="W531" i="149"/>
  <c r="V467" i="149"/>
  <c r="W467" i="149"/>
  <c r="V459" i="149"/>
  <c r="W459" i="149"/>
  <c r="W857" i="149"/>
  <c r="W849" i="149"/>
  <c r="W841" i="149"/>
  <c r="W833" i="149"/>
  <c r="W825" i="149"/>
  <c r="W817" i="149"/>
  <c r="W809" i="149"/>
  <c r="W801" i="149"/>
  <c r="W793" i="149"/>
  <c r="W785" i="149"/>
  <c r="W777" i="149"/>
  <c r="W769" i="149"/>
  <c r="W762" i="149"/>
  <c r="W758" i="149"/>
  <c r="W754" i="149"/>
  <c r="V738" i="149"/>
  <c r="W735" i="149"/>
  <c r="V732" i="149"/>
  <c r="W732" i="149"/>
  <c r="V706" i="149"/>
  <c r="W706" i="149"/>
  <c r="V696" i="149"/>
  <c r="V674" i="149"/>
  <c r="W674" i="149"/>
  <c r="V664" i="149"/>
  <c r="V642" i="149"/>
  <c r="W642" i="149"/>
  <c r="V632" i="149"/>
  <c r="W598" i="149"/>
  <c r="V598" i="149"/>
  <c r="W505" i="149"/>
  <c r="V505" i="149"/>
  <c r="V579" i="149"/>
  <c r="W579" i="149"/>
  <c r="V748" i="149"/>
  <c r="W748" i="149"/>
  <c r="V724" i="149"/>
  <c r="W724" i="149"/>
  <c r="V714" i="149"/>
  <c r="W714" i="149"/>
  <c r="V682" i="149"/>
  <c r="W682" i="149"/>
  <c r="V650" i="149"/>
  <c r="W650" i="149"/>
  <c r="V515" i="149"/>
  <c r="W515" i="149"/>
  <c r="W614" i="149"/>
  <c r="V614" i="149"/>
  <c r="V752" i="149"/>
  <c r="V722" i="149"/>
  <c r="V712" i="149"/>
  <c r="V690" i="149"/>
  <c r="W690" i="149"/>
  <c r="V680" i="149"/>
  <c r="V658" i="149"/>
  <c r="W658" i="149"/>
  <c r="V648" i="149"/>
  <c r="V626" i="149"/>
  <c r="W626" i="149"/>
  <c r="V587" i="149"/>
  <c r="W587" i="149"/>
  <c r="V523" i="149"/>
  <c r="W523" i="149"/>
  <c r="V539" i="149"/>
  <c r="W539" i="149"/>
  <c r="V475" i="149"/>
  <c r="W475" i="149"/>
  <c r="V547" i="149"/>
  <c r="W547" i="149"/>
  <c r="V483" i="149"/>
  <c r="W483" i="149"/>
  <c r="W716" i="149"/>
  <c r="W708" i="149"/>
  <c r="W700" i="149"/>
  <c r="W692" i="149"/>
  <c r="W684" i="149"/>
  <c r="W676" i="149"/>
  <c r="W668" i="149"/>
  <c r="W660" i="149"/>
  <c r="W652" i="149"/>
  <c r="W644" i="149"/>
  <c r="W636" i="149"/>
  <c r="W628" i="149"/>
  <c r="W622" i="149"/>
  <c r="W608" i="149"/>
  <c r="V555" i="149"/>
  <c r="W555" i="149"/>
  <c r="V537" i="149"/>
  <c r="V491" i="149"/>
  <c r="W491" i="149"/>
  <c r="V473" i="149"/>
  <c r="V612" i="149"/>
  <c r="V563" i="149"/>
  <c r="W563" i="149"/>
  <c r="V499" i="149"/>
  <c r="W499" i="149"/>
  <c r="V481" i="149"/>
  <c r="V603" i="149"/>
  <c r="W603" i="149"/>
  <c r="V571" i="149"/>
  <c r="W571" i="149"/>
  <c r="V507" i="149"/>
  <c r="W507" i="149"/>
  <c r="W590" i="149"/>
  <c r="W582" i="149"/>
  <c r="W574" i="149"/>
  <c r="W566" i="149"/>
  <c r="W558" i="149"/>
  <c r="W550" i="149"/>
  <c r="W542" i="149"/>
  <c r="W534" i="149"/>
  <c r="W526" i="149"/>
  <c r="W518" i="149"/>
  <c r="W510" i="149"/>
  <c r="W502" i="149"/>
  <c r="W494" i="149"/>
  <c r="W486" i="149"/>
  <c r="W478" i="149"/>
  <c r="W470" i="149"/>
  <c r="AD455" i="149" l="1"/>
  <c r="AC455" i="149"/>
  <c r="AB455" i="149"/>
  <c r="AA455" i="149"/>
  <c r="Y455" i="149"/>
  <c r="U455" i="149"/>
  <c r="T455" i="149"/>
  <c r="S455" i="149"/>
  <c r="R455" i="149"/>
  <c r="AD454" i="149"/>
  <c r="AC454" i="149"/>
  <c r="AB454" i="149"/>
  <c r="AA454" i="149"/>
  <c r="Y454" i="149"/>
  <c r="U454" i="149"/>
  <c r="T454" i="149"/>
  <c r="W454" i="149" s="1"/>
  <c r="S454" i="149"/>
  <c r="R454" i="149"/>
  <c r="AD453" i="149"/>
  <c r="AC453" i="149"/>
  <c r="AB453" i="149"/>
  <c r="AA453" i="149"/>
  <c r="Y453" i="149"/>
  <c r="U453" i="149"/>
  <c r="T453" i="149"/>
  <c r="S453" i="149"/>
  <c r="R453" i="149"/>
  <c r="AD452" i="149"/>
  <c r="AC452" i="149"/>
  <c r="AB452" i="149"/>
  <c r="AA452" i="149"/>
  <c r="Y452" i="149"/>
  <c r="U452" i="149"/>
  <c r="T452" i="149"/>
  <c r="V452" i="149" s="1"/>
  <c r="S452" i="149"/>
  <c r="R452" i="149"/>
  <c r="AD451" i="149"/>
  <c r="AC451" i="149"/>
  <c r="AB451" i="149"/>
  <c r="AA451" i="149"/>
  <c r="Y451" i="149"/>
  <c r="U451" i="149"/>
  <c r="T451" i="149"/>
  <c r="S451" i="149"/>
  <c r="R451" i="149"/>
  <c r="AD450" i="149"/>
  <c r="AC450" i="149"/>
  <c r="AB450" i="149"/>
  <c r="AA450" i="149"/>
  <c r="Y450" i="149"/>
  <c r="U450" i="149"/>
  <c r="T450" i="149"/>
  <c r="S450" i="149"/>
  <c r="R450" i="149"/>
  <c r="AD449" i="149"/>
  <c r="AC449" i="149"/>
  <c r="AB449" i="149"/>
  <c r="AA449" i="149"/>
  <c r="Y449" i="149"/>
  <c r="U449" i="149"/>
  <c r="T449" i="149"/>
  <c r="S449" i="149"/>
  <c r="R449" i="149"/>
  <c r="AD448" i="149"/>
  <c r="AC448" i="149"/>
  <c r="AB448" i="149"/>
  <c r="AA448" i="149"/>
  <c r="Y448" i="149"/>
  <c r="U448" i="149"/>
  <c r="T448" i="149"/>
  <c r="W448" i="149" s="1"/>
  <c r="S448" i="149"/>
  <c r="R448" i="149"/>
  <c r="AD447" i="149"/>
  <c r="AC447" i="149"/>
  <c r="AB447" i="149"/>
  <c r="AA447" i="149"/>
  <c r="Y447" i="149"/>
  <c r="U447" i="149"/>
  <c r="T447" i="149"/>
  <c r="S447" i="149"/>
  <c r="R447" i="149"/>
  <c r="AD446" i="149"/>
  <c r="AC446" i="149"/>
  <c r="AB446" i="149"/>
  <c r="AA446" i="149"/>
  <c r="Y446" i="149"/>
  <c r="U446" i="149"/>
  <c r="T446" i="149"/>
  <c r="W446" i="149" s="1"/>
  <c r="S446" i="149"/>
  <c r="R446" i="149"/>
  <c r="AD445" i="149"/>
  <c r="AC445" i="149"/>
  <c r="AB445" i="149"/>
  <c r="AA445" i="149"/>
  <c r="Y445" i="149"/>
  <c r="U445" i="149"/>
  <c r="T445" i="149"/>
  <c r="S445" i="149"/>
  <c r="R445" i="149"/>
  <c r="AD444" i="149"/>
  <c r="AC444" i="149"/>
  <c r="AB444" i="149"/>
  <c r="AA444" i="149"/>
  <c r="Y444" i="149"/>
  <c r="U444" i="149"/>
  <c r="T444" i="149"/>
  <c r="S444" i="149"/>
  <c r="R444" i="149"/>
  <c r="AD443" i="149"/>
  <c r="AC443" i="149"/>
  <c r="AB443" i="149"/>
  <c r="AA443" i="149"/>
  <c r="Y443" i="149"/>
  <c r="U443" i="149"/>
  <c r="T443" i="149"/>
  <c r="S443" i="149"/>
  <c r="R443" i="149"/>
  <c r="AD442" i="149"/>
  <c r="AC442" i="149"/>
  <c r="AB442" i="149"/>
  <c r="AA442" i="149"/>
  <c r="Y442" i="149"/>
  <c r="U442" i="149"/>
  <c r="T442" i="149"/>
  <c r="S442" i="149"/>
  <c r="R442" i="149"/>
  <c r="AD441" i="149"/>
  <c r="AC441" i="149"/>
  <c r="AB441" i="149"/>
  <c r="AA441" i="149"/>
  <c r="Y441" i="149"/>
  <c r="U441" i="149"/>
  <c r="T441" i="149"/>
  <c r="S441" i="149"/>
  <c r="R441" i="149"/>
  <c r="AD440" i="149"/>
  <c r="AC440" i="149"/>
  <c r="AB440" i="149"/>
  <c r="AA440" i="149"/>
  <c r="Y440" i="149"/>
  <c r="U440" i="149"/>
  <c r="T440" i="149"/>
  <c r="S440" i="149"/>
  <c r="R440" i="149"/>
  <c r="AD439" i="149"/>
  <c r="AC439" i="149"/>
  <c r="AB439" i="149"/>
  <c r="AA439" i="149"/>
  <c r="Y439" i="149"/>
  <c r="U439" i="149"/>
  <c r="T439" i="149"/>
  <c r="S439" i="149"/>
  <c r="R439" i="149"/>
  <c r="AD438" i="149"/>
  <c r="AC438" i="149"/>
  <c r="AB438" i="149"/>
  <c r="AA438" i="149"/>
  <c r="Y438" i="149"/>
  <c r="U438" i="149"/>
  <c r="T438" i="149"/>
  <c r="S438" i="149"/>
  <c r="R438" i="149"/>
  <c r="AD437" i="149"/>
  <c r="AC437" i="149"/>
  <c r="AB437" i="149"/>
  <c r="AA437" i="149"/>
  <c r="Y437" i="149"/>
  <c r="U437" i="149"/>
  <c r="T437" i="149"/>
  <c r="S437" i="149"/>
  <c r="R437" i="149"/>
  <c r="AD436" i="149"/>
  <c r="AC436" i="149"/>
  <c r="AB436" i="149"/>
  <c r="AA436" i="149"/>
  <c r="Y436" i="149"/>
  <c r="U436" i="149"/>
  <c r="T436" i="149"/>
  <c r="W436" i="149" s="1"/>
  <c r="S436" i="149"/>
  <c r="R436" i="149"/>
  <c r="AD435" i="149"/>
  <c r="AC435" i="149"/>
  <c r="AB435" i="149"/>
  <c r="AA435" i="149"/>
  <c r="Y435" i="149"/>
  <c r="U435" i="149"/>
  <c r="T435" i="149"/>
  <c r="S435" i="149"/>
  <c r="R435" i="149"/>
  <c r="AD434" i="149"/>
  <c r="AC434" i="149"/>
  <c r="AB434" i="149"/>
  <c r="AA434" i="149"/>
  <c r="Y434" i="149"/>
  <c r="U434" i="149"/>
  <c r="T434" i="149"/>
  <c r="W434" i="149" s="1"/>
  <c r="S434" i="149"/>
  <c r="R434" i="149"/>
  <c r="AD433" i="149"/>
  <c r="AC433" i="149"/>
  <c r="AB433" i="149"/>
  <c r="AA433" i="149"/>
  <c r="Y433" i="149"/>
  <c r="U433" i="149"/>
  <c r="T433" i="149"/>
  <c r="W433" i="149" s="1"/>
  <c r="S433" i="149"/>
  <c r="R433" i="149"/>
  <c r="AD432" i="149"/>
  <c r="AC432" i="149"/>
  <c r="AB432" i="149"/>
  <c r="AA432" i="149"/>
  <c r="Y432" i="149"/>
  <c r="U432" i="149"/>
  <c r="T432" i="149"/>
  <c r="S432" i="149"/>
  <c r="R432" i="149"/>
  <c r="AD431" i="149"/>
  <c r="AC431" i="149"/>
  <c r="AB431" i="149"/>
  <c r="AA431" i="149"/>
  <c r="Y431" i="149"/>
  <c r="U431" i="149"/>
  <c r="T431" i="149"/>
  <c r="S431" i="149"/>
  <c r="R431" i="149"/>
  <c r="AD430" i="149"/>
  <c r="AC430" i="149"/>
  <c r="AB430" i="149"/>
  <c r="AA430" i="149"/>
  <c r="Y430" i="149"/>
  <c r="U430" i="149"/>
  <c r="T430" i="149"/>
  <c r="S430" i="149"/>
  <c r="R430" i="149"/>
  <c r="AD429" i="149"/>
  <c r="AC429" i="149"/>
  <c r="AB429" i="149"/>
  <c r="AA429" i="149"/>
  <c r="Y429" i="149"/>
  <c r="U429" i="149"/>
  <c r="T429" i="149"/>
  <c r="S429" i="149"/>
  <c r="R429" i="149"/>
  <c r="AD428" i="149"/>
  <c r="AC428" i="149"/>
  <c r="AB428" i="149"/>
  <c r="AA428" i="149"/>
  <c r="Y428" i="149"/>
  <c r="U428" i="149"/>
  <c r="T428" i="149"/>
  <c r="S428" i="149"/>
  <c r="R428" i="149"/>
  <c r="AD427" i="149"/>
  <c r="AC427" i="149"/>
  <c r="AB427" i="149"/>
  <c r="AA427" i="149"/>
  <c r="Y427" i="149"/>
  <c r="U427" i="149"/>
  <c r="T427" i="149"/>
  <c r="S427" i="149"/>
  <c r="R427" i="149"/>
  <c r="AD426" i="149"/>
  <c r="AC426" i="149"/>
  <c r="AB426" i="149"/>
  <c r="AA426" i="149"/>
  <c r="Y426" i="149"/>
  <c r="U426" i="149"/>
  <c r="T426" i="149"/>
  <c r="S426" i="149"/>
  <c r="R426" i="149"/>
  <c r="AD425" i="149"/>
  <c r="AC425" i="149"/>
  <c r="AB425" i="149"/>
  <c r="AA425" i="149"/>
  <c r="Y425" i="149"/>
  <c r="U425" i="149"/>
  <c r="T425" i="149"/>
  <c r="S425" i="149"/>
  <c r="R425" i="149"/>
  <c r="AD424" i="149"/>
  <c r="AC424" i="149"/>
  <c r="AB424" i="149"/>
  <c r="AA424" i="149"/>
  <c r="Y424" i="149"/>
  <c r="U424" i="149"/>
  <c r="T424" i="149"/>
  <c r="S424" i="149"/>
  <c r="R424" i="149"/>
  <c r="AD423" i="149"/>
  <c r="AC423" i="149"/>
  <c r="AB423" i="149"/>
  <c r="AA423" i="149"/>
  <c r="Y423" i="149"/>
  <c r="U423" i="149"/>
  <c r="T423" i="149"/>
  <c r="S423" i="149"/>
  <c r="R423" i="149"/>
  <c r="AD422" i="149"/>
  <c r="AC422" i="149"/>
  <c r="AB422" i="149"/>
  <c r="AA422" i="149"/>
  <c r="Y422" i="149"/>
  <c r="U422" i="149"/>
  <c r="T422" i="149"/>
  <c r="S422" i="149"/>
  <c r="R422" i="149"/>
  <c r="AD421" i="149"/>
  <c r="AC421" i="149"/>
  <c r="AB421" i="149"/>
  <c r="AA421" i="149"/>
  <c r="Y421" i="149"/>
  <c r="U421" i="149"/>
  <c r="T421" i="149"/>
  <c r="S421" i="149"/>
  <c r="R421" i="149"/>
  <c r="AD420" i="149"/>
  <c r="AC420" i="149"/>
  <c r="AB420" i="149"/>
  <c r="AA420" i="149"/>
  <c r="Y420" i="149"/>
  <c r="U420" i="149"/>
  <c r="T420" i="149"/>
  <c r="S420" i="149"/>
  <c r="R420" i="149"/>
  <c r="AD419" i="149"/>
  <c r="AC419" i="149"/>
  <c r="AB419" i="149"/>
  <c r="AA419" i="149"/>
  <c r="Y419" i="149"/>
  <c r="U419" i="149"/>
  <c r="T419" i="149"/>
  <c r="S419" i="149"/>
  <c r="R419" i="149"/>
  <c r="AD418" i="149"/>
  <c r="AC418" i="149"/>
  <c r="AB418" i="149"/>
  <c r="AA418" i="149"/>
  <c r="Y418" i="149"/>
  <c r="U418" i="149"/>
  <c r="T418" i="149"/>
  <c r="S418" i="149"/>
  <c r="R418" i="149"/>
  <c r="AD417" i="149"/>
  <c r="AC417" i="149"/>
  <c r="AB417" i="149"/>
  <c r="AA417" i="149"/>
  <c r="Y417" i="149"/>
  <c r="U417" i="149"/>
  <c r="T417" i="149"/>
  <c r="S417" i="149"/>
  <c r="R417" i="149"/>
  <c r="AD416" i="149"/>
  <c r="AC416" i="149"/>
  <c r="AB416" i="149"/>
  <c r="AA416" i="149"/>
  <c r="Y416" i="149"/>
  <c r="U416" i="149"/>
  <c r="T416" i="149"/>
  <c r="V416" i="149" s="1"/>
  <c r="S416" i="149"/>
  <c r="R416" i="149"/>
  <c r="AD415" i="149"/>
  <c r="AC415" i="149"/>
  <c r="AB415" i="149"/>
  <c r="AA415" i="149"/>
  <c r="Y415" i="149"/>
  <c r="U415" i="149"/>
  <c r="T415" i="149"/>
  <c r="S415" i="149"/>
  <c r="R415" i="149"/>
  <c r="AD414" i="149"/>
  <c r="AC414" i="149"/>
  <c r="AB414" i="149"/>
  <c r="AA414" i="149"/>
  <c r="Y414" i="149"/>
  <c r="U414" i="149"/>
  <c r="T414" i="149"/>
  <c r="V414" i="149" s="1"/>
  <c r="S414" i="149"/>
  <c r="R414" i="149"/>
  <c r="AD413" i="149"/>
  <c r="AC413" i="149"/>
  <c r="AB413" i="149"/>
  <c r="AA413" i="149"/>
  <c r="Y413" i="149"/>
  <c r="U413" i="149"/>
  <c r="T413" i="149"/>
  <c r="S413" i="149"/>
  <c r="R413" i="149"/>
  <c r="AD412" i="149"/>
  <c r="AC412" i="149"/>
  <c r="AB412" i="149"/>
  <c r="AA412" i="149"/>
  <c r="Y412" i="149"/>
  <c r="U412" i="149"/>
  <c r="T412" i="149"/>
  <c r="S412" i="149"/>
  <c r="R412" i="149"/>
  <c r="AD411" i="149"/>
  <c r="AC411" i="149"/>
  <c r="AB411" i="149"/>
  <c r="AA411" i="149"/>
  <c r="Y411" i="149"/>
  <c r="U411" i="149"/>
  <c r="T411" i="149"/>
  <c r="S411" i="149"/>
  <c r="R411" i="149"/>
  <c r="AD410" i="149"/>
  <c r="AC410" i="149"/>
  <c r="AB410" i="149"/>
  <c r="AA410" i="149"/>
  <c r="Y410" i="149"/>
  <c r="U410" i="149"/>
  <c r="T410" i="149"/>
  <c r="S410" i="149"/>
  <c r="R410" i="149"/>
  <c r="AD409" i="149"/>
  <c r="AC409" i="149"/>
  <c r="AB409" i="149"/>
  <c r="AA409" i="149"/>
  <c r="Y409" i="149"/>
  <c r="U409" i="149"/>
  <c r="T409" i="149"/>
  <c r="S409" i="149"/>
  <c r="R409" i="149"/>
  <c r="AD408" i="149"/>
  <c r="AC408" i="149"/>
  <c r="AB408" i="149"/>
  <c r="AA408" i="149"/>
  <c r="Y408" i="149"/>
  <c r="U408" i="149"/>
  <c r="T408" i="149"/>
  <c r="V408" i="149" s="1"/>
  <c r="S408" i="149"/>
  <c r="R408" i="149"/>
  <c r="AD407" i="149"/>
  <c r="AC407" i="149"/>
  <c r="AB407" i="149"/>
  <c r="AA407" i="149"/>
  <c r="Y407" i="149"/>
  <c r="U407" i="149"/>
  <c r="T407" i="149"/>
  <c r="S407" i="149"/>
  <c r="R407" i="149"/>
  <c r="AD406" i="149"/>
  <c r="AC406" i="149"/>
  <c r="AB406" i="149"/>
  <c r="AA406" i="149"/>
  <c r="Y406" i="149"/>
  <c r="U406" i="149"/>
  <c r="T406" i="149"/>
  <c r="W406" i="149" s="1"/>
  <c r="S406" i="149"/>
  <c r="R406" i="149"/>
  <c r="AD405" i="149"/>
  <c r="AC405" i="149"/>
  <c r="AB405" i="149"/>
  <c r="AA405" i="149"/>
  <c r="Y405" i="149"/>
  <c r="U405" i="149"/>
  <c r="T405" i="149"/>
  <c r="V405" i="149" s="1"/>
  <c r="S405" i="149"/>
  <c r="R405" i="149"/>
  <c r="AD404" i="149"/>
  <c r="AC404" i="149"/>
  <c r="AB404" i="149"/>
  <c r="AA404" i="149"/>
  <c r="Y404" i="149"/>
  <c r="U404" i="149"/>
  <c r="T404" i="149"/>
  <c r="S404" i="149"/>
  <c r="R404" i="149"/>
  <c r="AD403" i="149"/>
  <c r="AC403" i="149"/>
  <c r="AB403" i="149"/>
  <c r="AA403" i="149"/>
  <c r="Y403" i="149"/>
  <c r="U403" i="149"/>
  <c r="T403" i="149"/>
  <c r="V403" i="149" s="1"/>
  <c r="S403" i="149"/>
  <c r="R403" i="149"/>
  <c r="AD402" i="149"/>
  <c r="AC402" i="149"/>
  <c r="AB402" i="149"/>
  <c r="AA402" i="149"/>
  <c r="Y402" i="149"/>
  <c r="U402" i="149"/>
  <c r="T402" i="149"/>
  <c r="S402" i="149"/>
  <c r="R402" i="149"/>
  <c r="AD401" i="149"/>
  <c r="AC401" i="149"/>
  <c r="AB401" i="149"/>
  <c r="AA401" i="149"/>
  <c r="Y401" i="149"/>
  <c r="U401" i="149"/>
  <c r="T401" i="149"/>
  <c r="S401" i="149"/>
  <c r="R401" i="149"/>
  <c r="AD400" i="149"/>
  <c r="AC400" i="149"/>
  <c r="AB400" i="149"/>
  <c r="AA400" i="149"/>
  <c r="Y400" i="149"/>
  <c r="U400" i="149"/>
  <c r="T400" i="149"/>
  <c r="S400" i="149"/>
  <c r="R400" i="149"/>
  <c r="AD399" i="149"/>
  <c r="AC399" i="149"/>
  <c r="AB399" i="149"/>
  <c r="AA399" i="149"/>
  <c r="Y399" i="149"/>
  <c r="U399" i="149"/>
  <c r="T399" i="149"/>
  <c r="S399" i="149"/>
  <c r="R399" i="149"/>
  <c r="AD398" i="149"/>
  <c r="AC398" i="149"/>
  <c r="AB398" i="149"/>
  <c r="AA398" i="149"/>
  <c r="Y398" i="149"/>
  <c r="U398" i="149"/>
  <c r="T398" i="149"/>
  <c r="S398" i="149"/>
  <c r="R398" i="149"/>
  <c r="AD397" i="149"/>
  <c r="AC397" i="149"/>
  <c r="AB397" i="149"/>
  <c r="AA397" i="149"/>
  <c r="Y397" i="149"/>
  <c r="U397" i="149"/>
  <c r="T397" i="149"/>
  <c r="V397" i="149" s="1"/>
  <c r="S397" i="149"/>
  <c r="R397" i="149"/>
  <c r="AD396" i="149"/>
  <c r="AC396" i="149"/>
  <c r="AB396" i="149"/>
  <c r="AA396" i="149"/>
  <c r="Y396" i="149"/>
  <c r="U396" i="149"/>
  <c r="T396" i="149"/>
  <c r="W396" i="149" s="1"/>
  <c r="S396" i="149"/>
  <c r="R396" i="149"/>
  <c r="AD395" i="149"/>
  <c r="AC395" i="149"/>
  <c r="AB395" i="149"/>
  <c r="AA395" i="149"/>
  <c r="Y395" i="149"/>
  <c r="U395" i="149"/>
  <c r="T395" i="149"/>
  <c r="S395" i="149"/>
  <c r="R395" i="149"/>
  <c r="AD394" i="149"/>
  <c r="AC394" i="149"/>
  <c r="AB394" i="149"/>
  <c r="AA394" i="149"/>
  <c r="Y394" i="149"/>
  <c r="U394" i="149"/>
  <c r="T394" i="149"/>
  <c r="V394" i="149" s="1"/>
  <c r="S394" i="149"/>
  <c r="R394" i="149"/>
  <c r="AD393" i="149"/>
  <c r="AC393" i="149"/>
  <c r="AB393" i="149"/>
  <c r="AA393" i="149"/>
  <c r="Y393" i="149"/>
  <c r="U393" i="149"/>
  <c r="T393" i="149"/>
  <c r="S393" i="149"/>
  <c r="R393" i="149"/>
  <c r="AD392" i="149"/>
  <c r="AC392" i="149"/>
  <c r="AB392" i="149"/>
  <c r="AA392" i="149"/>
  <c r="Y392" i="149"/>
  <c r="U392" i="149"/>
  <c r="T392" i="149"/>
  <c r="S392" i="149"/>
  <c r="R392" i="149"/>
  <c r="AD391" i="149"/>
  <c r="AC391" i="149"/>
  <c r="AB391" i="149"/>
  <c r="AA391" i="149"/>
  <c r="Y391" i="149"/>
  <c r="U391" i="149"/>
  <c r="T391" i="149"/>
  <c r="S391" i="149"/>
  <c r="R391" i="149"/>
  <c r="AD390" i="149"/>
  <c r="AC390" i="149"/>
  <c r="AB390" i="149"/>
  <c r="AA390" i="149"/>
  <c r="Y390" i="149"/>
  <c r="U390" i="149"/>
  <c r="T390" i="149"/>
  <c r="S390" i="149"/>
  <c r="R390" i="149"/>
  <c r="AD389" i="149"/>
  <c r="AC389" i="149"/>
  <c r="AB389" i="149"/>
  <c r="AA389" i="149"/>
  <c r="Y389" i="149"/>
  <c r="U389" i="149"/>
  <c r="T389" i="149"/>
  <c r="S389" i="149"/>
  <c r="R389" i="149"/>
  <c r="AD388" i="149"/>
  <c r="AC388" i="149"/>
  <c r="AB388" i="149"/>
  <c r="AA388" i="149"/>
  <c r="Y388" i="149"/>
  <c r="U388" i="149"/>
  <c r="T388" i="149"/>
  <c r="V388" i="149" s="1"/>
  <c r="S388" i="149"/>
  <c r="R388" i="149"/>
  <c r="AD387" i="149"/>
  <c r="AC387" i="149"/>
  <c r="AB387" i="149"/>
  <c r="AA387" i="149"/>
  <c r="Y387" i="149"/>
  <c r="U387" i="149"/>
  <c r="T387" i="149"/>
  <c r="S387" i="149"/>
  <c r="R387" i="149"/>
  <c r="AD386" i="149"/>
  <c r="AC386" i="149"/>
  <c r="AB386" i="149"/>
  <c r="AA386" i="149"/>
  <c r="Y386" i="149"/>
  <c r="U386" i="149"/>
  <c r="T386" i="149"/>
  <c r="W386" i="149" s="1"/>
  <c r="S386" i="149"/>
  <c r="R386" i="149"/>
  <c r="AD385" i="149"/>
  <c r="AC385" i="149"/>
  <c r="AB385" i="149"/>
  <c r="AA385" i="149"/>
  <c r="Y385" i="149"/>
  <c r="U385" i="149"/>
  <c r="T385" i="149"/>
  <c r="W385" i="149" s="1"/>
  <c r="S385" i="149"/>
  <c r="R385" i="149"/>
  <c r="AD384" i="149"/>
  <c r="AC384" i="149"/>
  <c r="AB384" i="149"/>
  <c r="AA384" i="149"/>
  <c r="Y384" i="149"/>
  <c r="U384" i="149"/>
  <c r="T384" i="149"/>
  <c r="V384" i="149" s="1"/>
  <c r="S384" i="149"/>
  <c r="R384" i="149"/>
  <c r="AD383" i="149"/>
  <c r="AC383" i="149"/>
  <c r="AB383" i="149"/>
  <c r="AA383" i="149"/>
  <c r="Y383" i="149"/>
  <c r="U383" i="149"/>
  <c r="T383" i="149"/>
  <c r="S383" i="149"/>
  <c r="R383" i="149"/>
  <c r="AD382" i="149"/>
  <c r="AC382" i="149"/>
  <c r="AB382" i="149"/>
  <c r="AA382" i="149"/>
  <c r="Y382" i="149"/>
  <c r="U382" i="149"/>
  <c r="T382" i="149"/>
  <c r="W382" i="149" s="1"/>
  <c r="S382" i="149"/>
  <c r="R382" i="149"/>
  <c r="AD381" i="149"/>
  <c r="AC381" i="149"/>
  <c r="AB381" i="149"/>
  <c r="AA381" i="149"/>
  <c r="Y381" i="149"/>
  <c r="U381" i="149"/>
  <c r="T381" i="149"/>
  <c r="S381" i="149"/>
  <c r="R381" i="149"/>
  <c r="AD380" i="149"/>
  <c r="AC380" i="149"/>
  <c r="AB380" i="149"/>
  <c r="AA380" i="149"/>
  <c r="Y380" i="149"/>
  <c r="U380" i="149"/>
  <c r="T380" i="149"/>
  <c r="S380" i="149"/>
  <c r="R380" i="149"/>
  <c r="AD379" i="149"/>
  <c r="AC379" i="149"/>
  <c r="AB379" i="149"/>
  <c r="AA379" i="149"/>
  <c r="Y379" i="149"/>
  <c r="U379" i="149"/>
  <c r="T379" i="149"/>
  <c r="V379" i="149" s="1"/>
  <c r="S379" i="149"/>
  <c r="R379" i="149"/>
  <c r="AD378" i="149"/>
  <c r="AC378" i="149"/>
  <c r="AB378" i="149"/>
  <c r="AA378" i="149"/>
  <c r="Y378" i="149"/>
  <c r="U378" i="149"/>
  <c r="T378" i="149"/>
  <c r="W378" i="149" s="1"/>
  <c r="S378" i="149"/>
  <c r="R378" i="149"/>
  <c r="AD377" i="149"/>
  <c r="AC377" i="149"/>
  <c r="AB377" i="149"/>
  <c r="AA377" i="149"/>
  <c r="Y377" i="149"/>
  <c r="U377" i="149"/>
  <c r="T377" i="149"/>
  <c r="S377" i="149"/>
  <c r="R377" i="149"/>
  <c r="AD376" i="149"/>
  <c r="AC376" i="149"/>
  <c r="AB376" i="149"/>
  <c r="AA376" i="149"/>
  <c r="Y376" i="149"/>
  <c r="U376" i="149"/>
  <c r="T376" i="149"/>
  <c r="S376" i="149"/>
  <c r="R376" i="149"/>
  <c r="AD375" i="149"/>
  <c r="AC375" i="149"/>
  <c r="AB375" i="149"/>
  <c r="AA375" i="149"/>
  <c r="Y375" i="149"/>
  <c r="U375" i="149"/>
  <c r="T375" i="149"/>
  <c r="S375" i="149"/>
  <c r="R375" i="149"/>
  <c r="AD374" i="149"/>
  <c r="AC374" i="149"/>
  <c r="AB374" i="149"/>
  <c r="AA374" i="149"/>
  <c r="Y374" i="149"/>
  <c r="U374" i="149"/>
  <c r="T374" i="149"/>
  <c r="S374" i="149"/>
  <c r="R374" i="149"/>
  <c r="AD373" i="149"/>
  <c r="AC373" i="149"/>
  <c r="AB373" i="149"/>
  <c r="AA373" i="149"/>
  <c r="Y373" i="149"/>
  <c r="U373" i="149"/>
  <c r="T373" i="149"/>
  <c r="W373" i="149" s="1"/>
  <c r="S373" i="149"/>
  <c r="R373" i="149"/>
  <c r="AD372" i="149"/>
  <c r="AC372" i="149"/>
  <c r="AB372" i="149"/>
  <c r="AA372" i="149"/>
  <c r="Y372" i="149"/>
  <c r="U372" i="149"/>
  <c r="T372" i="149"/>
  <c r="S372" i="149"/>
  <c r="R372" i="149"/>
  <c r="AD371" i="149"/>
  <c r="AC371" i="149"/>
  <c r="AB371" i="149"/>
  <c r="AA371" i="149"/>
  <c r="Y371" i="149"/>
  <c r="U371" i="149"/>
  <c r="T371" i="149"/>
  <c r="S371" i="149"/>
  <c r="R371" i="149"/>
  <c r="AD370" i="149"/>
  <c r="AC370" i="149"/>
  <c r="AB370" i="149"/>
  <c r="AA370" i="149"/>
  <c r="Y370" i="149"/>
  <c r="U370" i="149"/>
  <c r="T370" i="149"/>
  <c r="S370" i="149"/>
  <c r="R370" i="149"/>
  <c r="AD369" i="149"/>
  <c r="AC369" i="149"/>
  <c r="AB369" i="149"/>
  <c r="AA369" i="149"/>
  <c r="Y369" i="149"/>
  <c r="U369" i="149"/>
  <c r="T369" i="149"/>
  <c r="S369" i="149"/>
  <c r="R369" i="149"/>
  <c r="AD368" i="149"/>
  <c r="AC368" i="149"/>
  <c r="AB368" i="149"/>
  <c r="AA368" i="149"/>
  <c r="Y368" i="149"/>
  <c r="U368" i="149"/>
  <c r="T368" i="149"/>
  <c r="W368" i="149" s="1"/>
  <c r="S368" i="149"/>
  <c r="R368" i="149"/>
  <c r="AD367" i="149"/>
  <c r="AC367" i="149"/>
  <c r="AB367" i="149"/>
  <c r="AA367" i="149"/>
  <c r="Y367" i="149"/>
  <c r="U367" i="149"/>
  <c r="T367" i="149"/>
  <c r="S367" i="149"/>
  <c r="R367" i="149"/>
  <c r="AD366" i="149"/>
  <c r="AC366" i="149"/>
  <c r="AB366" i="149"/>
  <c r="AA366" i="149"/>
  <c r="Y366" i="149"/>
  <c r="U366" i="149"/>
  <c r="T366" i="149"/>
  <c r="S366" i="149"/>
  <c r="R366" i="149"/>
  <c r="AD365" i="149"/>
  <c r="AC365" i="149"/>
  <c r="AB365" i="149"/>
  <c r="AA365" i="149"/>
  <c r="Y365" i="149"/>
  <c r="U365" i="149"/>
  <c r="T365" i="149"/>
  <c r="S365" i="149"/>
  <c r="R365" i="149"/>
  <c r="AD364" i="149"/>
  <c r="AC364" i="149"/>
  <c r="AB364" i="149"/>
  <c r="AA364" i="149"/>
  <c r="Y364" i="149"/>
  <c r="U364" i="149"/>
  <c r="T364" i="149"/>
  <c r="S364" i="149"/>
  <c r="R364" i="149"/>
  <c r="AD363" i="149"/>
  <c r="AC363" i="149"/>
  <c r="AB363" i="149"/>
  <c r="AA363" i="149"/>
  <c r="Y363" i="149"/>
  <c r="U363" i="149"/>
  <c r="T363" i="149"/>
  <c r="S363" i="149"/>
  <c r="R363" i="149"/>
  <c r="AD362" i="149"/>
  <c r="AC362" i="149"/>
  <c r="AB362" i="149"/>
  <c r="AA362" i="149"/>
  <c r="Y362" i="149"/>
  <c r="U362" i="149"/>
  <c r="T362" i="149"/>
  <c r="V362" i="149" s="1"/>
  <c r="S362" i="149"/>
  <c r="R362" i="149"/>
  <c r="AD361" i="149"/>
  <c r="AC361" i="149"/>
  <c r="AB361" i="149"/>
  <c r="AA361" i="149"/>
  <c r="Y361" i="149"/>
  <c r="U361" i="149"/>
  <c r="T361" i="149"/>
  <c r="S361" i="149"/>
  <c r="R361" i="149"/>
  <c r="AD360" i="149"/>
  <c r="AC360" i="149"/>
  <c r="AB360" i="149"/>
  <c r="AA360" i="149"/>
  <c r="Y360" i="149"/>
  <c r="U360" i="149"/>
  <c r="T360" i="149"/>
  <c r="S360" i="149"/>
  <c r="R360" i="149"/>
  <c r="AD359" i="149"/>
  <c r="AC359" i="149"/>
  <c r="AB359" i="149"/>
  <c r="AA359" i="149"/>
  <c r="Y359" i="149"/>
  <c r="U359" i="149"/>
  <c r="T359" i="149"/>
  <c r="S359" i="149"/>
  <c r="R359" i="149"/>
  <c r="AD358" i="149"/>
  <c r="AC358" i="149"/>
  <c r="AB358" i="149"/>
  <c r="AA358" i="149"/>
  <c r="Y358" i="149"/>
  <c r="U358" i="149"/>
  <c r="T358" i="149"/>
  <c r="S358" i="149"/>
  <c r="R358" i="149"/>
  <c r="AD357" i="149"/>
  <c r="AC357" i="149"/>
  <c r="AB357" i="149"/>
  <c r="AA357" i="149"/>
  <c r="Y357" i="149"/>
  <c r="U357" i="149"/>
  <c r="T357" i="149"/>
  <c r="S357" i="149"/>
  <c r="R357" i="149"/>
  <c r="AD356" i="149"/>
  <c r="AC356" i="149"/>
  <c r="AB356" i="149"/>
  <c r="AA356" i="149"/>
  <c r="Y356" i="149"/>
  <c r="U356" i="149"/>
  <c r="T356" i="149"/>
  <c r="S356" i="149"/>
  <c r="R356" i="149"/>
  <c r="AD355" i="149"/>
  <c r="AC355" i="149"/>
  <c r="AB355" i="149"/>
  <c r="AA355" i="149"/>
  <c r="Y355" i="149"/>
  <c r="U355" i="149"/>
  <c r="T355" i="149"/>
  <c r="S355" i="149"/>
  <c r="R355" i="149"/>
  <c r="AD354" i="149"/>
  <c r="AC354" i="149"/>
  <c r="AB354" i="149"/>
  <c r="AA354" i="149"/>
  <c r="Y354" i="149"/>
  <c r="U354" i="149"/>
  <c r="T354" i="149"/>
  <c r="S354" i="149"/>
  <c r="R354" i="149"/>
  <c r="AD353" i="149"/>
  <c r="AC353" i="149"/>
  <c r="AB353" i="149"/>
  <c r="AA353" i="149"/>
  <c r="Y353" i="149"/>
  <c r="U353" i="149"/>
  <c r="T353" i="149"/>
  <c r="S353" i="149"/>
  <c r="R353" i="149"/>
  <c r="AD352" i="149"/>
  <c r="AC352" i="149"/>
  <c r="AB352" i="149"/>
  <c r="AA352" i="149"/>
  <c r="Y352" i="149"/>
  <c r="U352" i="149"/>
  <c r="T352" i="149"/>
  <c r="S352" i="149"/>
  <c r="R352" i="149"/>
  <c r="AD351" i="149"/>
  <c r="AC351" i="149"/>
  <c r="AB351" i="149"/>
  <c r="AA351" i="149"/>
  <c r="Y351" i="149"/>
  <c r="U351" i="149"/>
  <c r="T351" i="149"/>
  <c r="S351" i="149"/>
  <c r="R351" i="149"/>
  <c r="AD350" i="149"/>
  <c r="AC350" i="149"/>
  <c r="AB350" i="149"/>
  <c r="AA350" i="149"/>
  <c r="Y350" i="149"/>
  <c r="U350" i="149"/>
  <c r="T350" i="149"/>
  <c r="S350" i="149"/>
  <c r="R350" i="149"/>
  <c r="AD349" i="149"/>
  <c r="AC349" i="149"/>
  <c r="AB349" i="149"/>
  <c r="AA349" i="149"/>
  <c r="Y349" i="149"/>
  <c r="U349" i="149"/>
  <c r="T349" i="149"/>
  <c r="S349" i="149"/>
  <c r="R349" i="149"/>
  <c r="AD348" i="149"/>
  <c r="AC348" i="149"/>
  <c r="AB348" i="149"/>
  <c r="AA348" i="149"/>
  <c r="Y348" i="149"/>
  <c r="U348" i="149"/>
  <c r="T348" i="149"/>
  <c r="S348" i="149"/>
  <c r="R348" i="149"/>
  <c r="AD347" i="149"/>
  <c r="AC347" i="149"/>
  <c r="AB347" i="149"/>
  <c r="AA347" i="149"/>
  <c r="Y347" i="149"/>
  <c r="U347" i="149"/>
  <c r="T347" i="149"/>
  <c r="W347" i="149" s="1"/>
  <c r="S347" i="149"/>
  <c r="R347" i="149"/>
  <c r="AD346" i="149"/>
  <c r="AC346" i="149"/>
  <c r="AB346" i="149"/>
  <c r="AA346" i="149"/>
  <c r="Y346" i="149"/>
  <c r="U346" i="149"/>
  <c r="T346" i="149"/>
  <c r="S346" i="149"/>
  <c r="R346" i="149"/>
  <c r="AD345" i="149"/>
  <c r="AC345" i="149"/>
  <c r="AB345" i="149"/>
  <c r="AA345" i="149"/>
  <c r="Y345" i="149"/>
  <c r="U345" i="149"/>
  <c r="T345" i="149"/>
  <c r="S345" i="149"/>
  <c r="R345" i="149"/>
  <c r="AD344" i="149"/>
  <c r="AC344" i="149"/>
  <c r="AB344" i="149"/>
  <c r="AA344" i="149"/>
  <c r="Y344" i="149"/>
  <c r="U344" i="149"/>
  <c r="T344" i="149"/>
  <c r="S344" i="149"/>
  <c r="R344" i="149"/>
  <c r="AD343" i="149"/>
  <c r="AC343" i="149"/>
  <c r="AB343" i="149"/>
  <c r="AA343" i="149"/>
  <c r="Y343" i="149"/>
  <c r="U343" i="149"/>
  <c r="T343" i="149"/>
  <c r="S343" i="149"/>
  <c r="R343" i="149"/>
  <c r="AD342" i="149"/>
  <c r="AC342" i="149"/>
  <c r="AB342" i="149"/>
  <c r="AA342" i="149"/>
  <c r="Y342" i="149"/>
  <c r="U342" i="149"/>
  <c r="T342" i="149"/>
  <c r="S342" i="149"/>
  <c r="R342" i="149"/>
  <c r="AD341" i="149"/>
  <c r="AC341" i="149"/>
  <c r="AB341" i="149"/>
  <c r="AA341" i="149"/>
  <c r="Y341" i="149"/>
  <c r="U341" i="149"/>
  <c r="T341" i="149"/>
  <c r="S341" i="149"/>
  <c r="R341" i="149"/>
  <c r="AD340" i="149"/>
  <c r="AC340" i="149"/>
  <c r="AB340" i="149"/>
  <c r="AA340" i="149"/>
  <c r="Y340" i="149"/>
  <c r="U340" i="149"/>
  <c r="T340" i="149"/>
  <c r="S340" i="149"/>
  <c r="R340" i="149"/>
  <c r="AD339" i="149"/>
  <c r="AC339" i="149"/>
  <c r="AB339" i="149"/>
  <c r="AA339" i="149"/>
  <c r="Y339" i="149"/>
  <c r="U339" i="149"/>
  <c r="T339" i="149"/>
  <c r="S339" i="149"/>
  <c r="R339" i="149"/>
  <c r="AD338" i="149"/>
  <c r="AC338" i="149"/>
  <c r="AB338" i="149"/>
  <c r="AA338" i="149"/>
  <c r="Y338" i="149"/>
  <c r="U338" i="149"/>
  <c r="T338" i="149"/>
  <c r="S338" i="149"/>
  <c r="R338" i="149"/>
  <c r="AD337" i="149"/>
  <c r="AC337" i="149"/>
  <c r="AB337" i="149"/>
  <c r="AA337" i="149"/>
  <c r="Y337" i="149"/>
  <c r="U337" i="149"/>
  <c r="T337" i="149"/>
  <c r="W337" i="149" s="1"/>
  <c r="S337" i="149"/>
  <c r="R337" i="149"/>
  <c r="AD336" i="149"/>
  <c r="AC336" i="149"/>
  <c r="AB336" i="149"/>
  <c r="AA336" i="149"/>
  <c r="Y336" i="149"/>
  <c r="U336" i="149"/>
  <c r="T336" i="149"/>
  <c r="S336" i="149"/>
  <c r="R336" i="149"/>
  <c r="AD335" i="149"/>
  <c r="AC335" i="149"/>
  <c r="AB335" i="149"/>
  <c r="AA335" i="149"/>
  <c r="Y335" i="149"/>
  <c r="U335" i="149"/>
  <c r="T335" i="149"/>
  <c r="S335" i="149"/>
  <c r="R335" i="149"/>
  <c r="AD334" i="149"/>
  <c r="AC334" i="149"/>
  <c r="AB334" i="149"/>
  <c r="AA334" i="149"/>
  <c r="Y334" i="149"/>
  <c r="U334" i="149"/>
  <c r="T334" i="149"/>
  <c r="S334" i="149"/>
  <c r="R334" i="149"/>
  <c r="AD333" i="149"/>
  <c r="AC333" i="149"/>
  <c r="AB333" i="149"/>
  <c r="AA333" i="149"/>
  <c r="Y333" i="149"/>
  <c r="U333" i="149"/>
  <c r="T333" i="149"/>
  <c r="S333" i="149"/>
  <c r="R333" i="149"/>
  <c r="AD332" i="149"/>
  <c r="AC332" i="149"/>
  <c r="AB332" i="149"/>
  <c r="AA332" i="149"/>
  <c r="Y332" i="149"/>
  <c r="U332" i="149"/>
  <c r="T332" i="149"/>
  <c r="S332" i="149"/>
  <c r="R332" i="149"/>
  <c r="AD331" i="149"/>
  <c r="AC331" i="149"/>
  <c r="AB331" i="149"/>
  <c r="AA331" i="149"/>
  <c r="Y331" i="149"/>
  <c r="U331" i="149"/>
  <c r="T331" i="149"/>
  <c r="S331" i="149"/>
  <c r="R331" i="149"/>
  <c r="AD330" i="149"/>
  <c r="AC330" i="149"/>
  <c r="AB330" i="149"/>
  <c r="AA330" i="149"/>
  <c r="Y330" i="149"/>
  <c r="U330" i="149"/>
  <c r="T330" i="149"/>
  <c r="S330" i="149"/>
  <c r="R330" i="149"/>
  <c r="AD329" i="149"/>
  <c r="AC329" i="149"/>
  <c r="AB329" i="149"/>
  <c r="AA329" i="149"/>
  <c r="Y329" i="149"/>
  <c r="U329" i="149"/>
  <c r="T329" i="149"/>
  <c r="S329" i="149"/>
  <c r="R329" i="149"/>
  <c r="AD328" i="149"/>
  <c r="AC328" i="149"/>
  <c r="AB328" i="149"/>
  <c r="AA328" i="149"/>
  <c r="Y328" i="149"/>
  <c r="U328" i="149"/>
  <c r="T328" i="149"/>
  <c r="S328" i="149"/>
  <c r="R328" i="149"/>
  <c r="AD327" i="149"/>
  <c r="AC327" i="149"/>
  <c r="AB327" i="149"/>
  <c r="AA327" i="149"/>
  <c r="Y327" i="149"/>
  <c r="U327" i="149"/>
  <c r="T327" i="149"/>
  <c r="S327" i="149"/>
  <c r="R327" i="149"/>
  <c r="AD326" i="149"/>
  <c r="AC326" i="149"/>
  <c r="AB326" i="149"/>
  <c r="AA326" i="149"/>
  <c r="Y326" i="149"/>
  <c r="U326" i="149"/>
  <c r="T326" i="149"/>
  <c r="V326" i="149" s="1"/>
  <c r="S326" i="149"/>
  <c r="R326" i="149"/>
  <c r="AD325" i="149"/>
  <c r="AC325" i="149"/>
  <c r="AB325" i="149"/>
  <c r="AA325" i="149"/>
  <c r="Y325" i="149"/>
  <c r="U325" i="149"/>
  <c r="T325" i="149"/>
  <c r="W325" i="149" s="1"/>
  <c r="S325" i="149"/>
  <c r="R325" i="149"/>
  <c r="AD324" i="149"/>
  <c r="AC324" i="149"/>
  <c r="AB324" i="149"/>
  <c r="AA324" i="149"/>
  <c r="Y324" i="149"/>
  <c r="U324" i="149"/>
  <c r="T324" i="149"/>
  <c r="S324" i="149"/>
  <c r="R324" i="149"/>
  <c r="AD323" i="149"/>
  <c r="AC323" i="149"/>
  <c r="AB323" i="149"/>
  <c r="AA323" i="149"/>
  <c r="Y323" i="149"/>
  <c r="U323" i="149"/>
  <c r="T323" i="149"/>
  <c r="S323" i="149"/>
  <c r="R323" i="149"/>
  <c r="AD322" i="149"/>
  <c r="AC322" i="149"/>
  <c r="AB322" i="149"/>
  <c r="AA322" i="149"/>
  <c r="Y322" i="149"/>
  <c r="U322" i="149"/>
  <c r="T322" i="149"/>
  <c r="S322" i="149"/>
  <c r="R322" i="149"/>
  <c r="AD321" i="149"/>
  <c r="AC321" i="149"/>
  <c r="AB321" i="149"/>
  <c r="AA321" i="149"/>
  <c r="Y321" i="149"/>
  <c r="U321" i="149"/>
  <c r="T321" i="149"/>
  <c r="S321" i="149"/>
  <c r="R321" i="149"/>
  <c r="AD320" i="149"/>
  <c r="AC320" i="149"/>
  <c r="AB320" i="149"/>
  <c r="AA320" i="149"/>
  <c r="Y320" i="149"/>
  <c r="U320" i="149"/>
  <c r="T320" i="149"/>
  <c r="S320" i="149"/>
  <c r="R320" i="149"/>
  <c r="AD319" i="149"/>
  <c r="AC319" i="149"/>
  <c r="AB319" i="149"/>
  <c r="AA319" i="149"/>
  <c r="Y319" i="149"/>
  <c r="U319" i="149"/>
  <c r="T319" i="149"/>
  <c r="S319" i="149"/>
  <c r="R319" i="149"/>
  <c r="AD318" i="149"/>
  <c r="AC318" i="149"/>
  <c r="AB318" i="149"/>
  <c r="AA318" i="149"/>
  <c r="Y318" i="149"/>
  <c r="U318" i="149"/>
  <c r="T318" i="149"/>
  <c r="S318" i="149"/>
  <c r="R318" i="149"/>
  <c r="AD317" i="149"/>
  <c r="AC317" i="149"/>
  <c r="AB317" i="149"/>
  <c r="AA317" i="149"/>
  <c r="Y317" i="149"/>
  <c r="U317" i="149"/>
  <c r="T317" i="149"/>
  <c r="V317" i="149" s="1"/>
  <c r="S317" i="149"/>
  <c r="R317" i="149"/>
  <c r="AD316" i="149"/>
  <c r="AC316" i="149"/>
  <c r="AB316" i="149"/>
  <c r="AA316" i="149"/>
  <c r="Y316" i="149"/>
  <c r="U316" i="149"/>
  <c r="T316" i="149"/>
  <c r="S316" i="149"/>
  <c r="R316" i="149"/>
  <c r="AD315" i="149"/>
  <c r="AC315" i="149"/>
  <c r="AB315" i="149"/>
  <c r="AA315" i="149"/>
  <c r="Y315" i="149"/>
  <c r="U315" i="149"/>
  <c r="T315" i="149"/>
  <c r="S315" i="149"/>
  <c r="R315" i="149"/>
  <c r="AD314" i="149"/>
  <c r="AC314" i="149"/>
  <c r="AB314" i="149"/>
  <c r="AA314" i="149"/>
  <c r="Y314" i="149"/>
  <c r="U314" i="149"/>
  <c r="T314" i="149"/>
  <c r="S314" i="149"/>
  <c r="R314" i="149"/>
  <c r="AD313" i="149"/>
  <c r="AC313" i="149"/>
  <c r="AB313" i="149"/>
  <c r="AA313" i="149"/>
  <c r="Y313" i="149"/>
  <c r="U313" i="149"/>
  <c r="T313" i="149"/>
  <c r="S313" i="149"/>
  <c r="R313" i="149"/>
  <c r="AD312" i="149"/>
  <c r="AC312" i="149"/>
  <c r="AB312" i="149"/>
  <c r="AA312" i="149"/>
  <c r="Y312" i="149"/>
  <c r="U312" i="149"/>
  <c r="T312" i="149"/>
  <c r="S312" i="149"/>
  <c r="R312" i="149"/>
  <c r="AD311" i="149"/>
  <c r="AC311" i="149"/>
  <c r="AB311" i="149"/>
  <c r="AA311" i="149"/>
  <c r="Y311" i="149"/>
  <c r="U311" i="149"/>
  <c r="T311" i="149"/>
  <c r="S311" i="149"/>
  <c r="R311" i="149"/>
  <c r="AD310" i="149"/>
  <c r="AC310" i="149"/>
  <c r="AB310" i="149"/>
  <c r="AA310" i="149"/>
  <c r="Y310" i="149"/>
  <c r="U310" i="149"/>
  <c r="T310" i="149"/>
  <c r="S310" i="149"/>
  <c r="R310" i="149"/>
  <c r="AD309" i="149"/>
  <c r="AC309" i="149"/>
  <c r="AB309" i="149"/>
  <c r="AA309" i="149"/>
  <c r="Y309" i="149"/>
  <c r="U309" i="149"/>
  <c r="T309" i="149"/>
  <c r="V309" i="149" s="1"/>
  <c r="S309" i="149"/>
  <c r="R309" i="149"/>
  <c r="AD308" i="149"/>
  <c r="AC308" i="149"/>
  <c r="AB308" i="149"/>
  <c r="AA308" i="149"/>
  <c r="Y308" i="149"/>
  <c r="U308" i="149"/>
  <c r="T308" i="149"/>
  <c r="W308" i="149" s="1"/>
  <c r="S308" i="149"/>
  <c r="R308" i="149"/>
  <c r="AD307" i="149"/>
  <c r="AC307" i="149"/>
  <c r="AB307" i="149"/>
  <c r="AA307" i="149"/>
  <c r="Y307" i="149"/>
  <c r="U307" i="149"/>
  <c r="T307" i="149"/>
  <c r="S307" i="149"/>
  <c r="R307" i="149"/>
  <c r="AD306" i="149"/>
  <c r="AC306" i="149"/>
  <c r="AB306" i="149"/>
  <c r="AA306" i="149"/>
  <c r="Y306" i="149"/>
  <c r="U306" i="149"/>
  <c r="T306" i="149"/>
  <c r="S306" i="149"/>
  <c r="R306" i="149"/>
  <c r="AD305" i="149"/>
  <c r="AC305" i="149"/>
  <c r="AB305" i="149"/>
  <c r="AA305" i="149"/>
  <c r="Y305" i="149"/>
  <c r="U305" i="149"/>
  <c r="T305" i="149"/>
  <c r="S305" i="149"/>
  <c r="R305" i="149"/>
  <c r="AD304" i="149"/>
  <c r="AC304" i="149"/>
  <c r="AB304" i="149"/>
  <c r="AA304" i="149"/>
  <c r="Y304" i="149"/>
  <c r="U304" i="149"/>
  <c r="T304" i="149"/>
  <c r="V304" i="149" s="1"/>
  <c r="S304" i="149"/>
  <c r="R304" i="149"/>
  <c r="AD303" i="149"/>
  <c r="AC303" i="149"/>
  <c r="AB303" i="149"/>
  <c r="AA303" i="149"/>
  <c r="Y303" i="149"/>
  <c r="U303" i="149"/>
  <c r="T303" i="149"/>
  <c r="S303" i="149"/>
  <c r="R303" i="149"/>
  <c r="AD302" i="149"/>
  <c r="AC302" i="149"/>
  <c r="AB302" i="149"/>
  <c r="AA302" i="149"/>
  <c r="Y302" i="149"/>
  <c r="U302" i="149"/>
  <c r="T302" i="149"/>
  <c r="S302" i="149"/>
  <c r="R302" i="149"/>
  <c r="AD301" i="149"/>
  <c r="AC301" i="149"/>
  <c r="AB301" i="149"/>
  <c r="AA301" i="149"/>
  <c r="Y301" i="149"/>
  <c r="U301" i="149"/>
  <c r="T301" i="149"/>
  <c r="S301" i="149"/>
  <c r="R301" i="149"/>
  <c r="AD300" i="149"/>
  <c r="AC300" i="149"/>
  <c r="AB300" i="149"/>
  <c r="AA300" i="149"/>
  <c r="Y300" i="149"/>
  <c r="U300" i="149"/>
  <c r="T300" i="149"/>
  <c r="W300" i="149" s="1"/>
  <c r="S300" i="149"/>
  <c r="R300" i="149"/>
  <c r="AD299" i="149"/>
  <c r="AC299" i="149"/>
  <c r="AB299" i="149"/>
  <c r="AA299" i="149"/>
  <c r="Y299" i="149"/>
  <c r="U299" i="149"/>
  <c r="T299" i="149"/>
  <c r="S299" i="149"/>
  <c r="R299" i="149"/>
  <c r="AD298" i="149"/>
  <c r="AC298" i="149"/>
  <c r="AB298" i="149"/>
  <c r="AA298" i="149"/>
  <c r="Y298" i="149"/>
  <c r="U298" i="149"/>
  <c r="T298" i="149"/>
  <c r="S298" i="149"/>
  <c r="R298" i="149"/>
  <c r="AD297" i="149"/>
  <c r="AC297" i="149"/>
  <c r="AB297" i="149"/>
  <c r="AA297" i="149"/>
  <c r="Y297" i="149"/>
  <c r="U297" i="149"/>
  <c r="T297" i="149"/>
  <c r="S297" i="149"/>
  <c r="R297" i="149"/>
  <c r="AD296" i="149"/>
  <c r="AC296" i="149"/>
  <c r="AB296" i="149"/>
  <c r="AA296" i="149"/>
  <c r="Y296" i="149"/>
  <c r="U296" i="149"/>
  <c r="T296" i="149"/>
  <c r="S296" i="149"/>
  <c r="R296" i="149"/>
  <c r="AD295" i="149"/>
  <c r="AC295" i="149"/>
  <c r="AB295" i="149"/>
  <c r="AA295" i="149"/>
  <c r="Y295" i="149"/>
  <c r="U295" i="149"/>
  <c r="T295" i="149"/>
  <c r="S295" i="149"/>
  <c r="R295" i="149"/>
  <c r="AD294" i="149"/>
  <c r="AC294" i="149"/>
  <c r="AB294" i="149"/>
  <c r="AA294" i="149"/>
  <c r="Y294" i="149"/>
  <c r="U294" i="149"/>
  <c r="T294" i="149"/>
  <c r="S294" i="149"/>
  <c r="R294" i="149"/>
  <c r="AD293" i="149"/>
  <c r="AC293" i="149"/>
  <c r="AB293" i="149"/>
  <c r="AA293" i="149"/>
  <c r="Y293" i="149"/>
  <c r="U293" i="149"/>
  <c r="T293" i="149"/>
  <c r="S293" i="149"/>
  <c r="R293" i="149"/>
  <c r="AD292" i="149"/>
  <c r="AC292" i="149"/>
  <c r="AB292" i="149"/>
  <c r="AA292" i="149"/>
  <c r="Y292" i="149"/>
  <c r="U292" i="149"/>
  <c r="T292" i="149"/>
  <c r="S292" i="149"/>
  <c r="R292" i="149"/>
  <c r="AD291" i="149"/>
  <c r="AC291" i="149"/>
  <c r="AB291" i="149"/>
  <c r="AA291" i="149"/>
  <c r="Y291" i="149"/>
  <c r="U291" i="149"/>
  <c r="T291" i="149"/>
  <c r="S291" i="149"/>
  <c r="R291" i="149"/>
  <c r="AD290" i="149"/>
  <c r="AC290" i="149"/>
  <c r="AB290" i="149"/>
  <c r="AA290" i="149"/>
  <c r="Y290" i="149"/>
  <c r="U290" i="149"/>
  <c r="T290" i="149"/>
  <c r="S290" i="149"/>
  <c r="R290" i="149"/>
  <c r="AD289" i="149"/>
  <c r="AC289" i="149"/>
  <c r="AB289" i="149"/>
  <c r="AA289" i="149"/>
  <c r="Y289" i="149"/>
  <c r="U289" i="149"/>
  <c r="T289" i="149"/>
  <c r="S289" i="149"/>
  <c r="R289" i="149"/>
  <c r="AD288" i="149"/>
  <c r="AC288" i="149"/>
  <c r="AB288" i="149"/>
  <c r="AA288" i="149"/>
  <c r="Y288" i="149"/>
  <c r="U288" i="149"/>
  <c r="T288" i="149"/>
  <c r="S288" i="149"/>
  <c r="R288" i="149"/>
  <c r="AD287" i="149"/>
  <c r="AC287" i="149"/>
  <c r="AB287" i="149"/>
  <c r="AA287" i="149"/>
  <c r="Y287" i="149"/>
  <c r="U287" i="149"/>
  <c r="T287" i="149"/>
  <c r="S287" i="149"/>
  <c r="R287" i="149"/>
  <c r="AD286" i="149"/>
  <c r="AC286" i="149"/>
  <c r="AB286" i="149"/>
  <c r="AA286" i="149"/>
  <c r="Y286" i="149"/>
  <c r="U286" i="149"/>
  <c r="T286" i="149"/>
  <c r="S286" i="149"/>
  <c r="R286" i="149"/>
  <c r="AD285" i="149"/>
  <c r="AC285" i="149"/>
  <c r="AB285" i="149"/>
  <c r="AA285" i="149"/>
  <c r="Y285" i="149"/>
  <c r="U285" i="149"/>
  <c r="T285" i="149"/>
  <c r="S285" i="149"/>
  <c r="R285" i="149"/>
  <c r="AD284" i="149"/>
  <c r="AC284" i="149"/>
  <c r="AB284" i="149"/>
  <c r="AA284" i="149"/>
  <c r="Y284" i="149"/>
  <c r="U284" i="149"/>
  <c r="T284" i="149"/>
  <c r="S284" i="149"/>
  <c r="R284" i="149"/>
  <c r="AD283" i="149"/>
  <c r="AC283" i="149"/>
  <c r="AB283" i="149"/>
  <c r="AA283" i="149"/>
  <c r="Y283" i="149"/>
  <c r="U283" i="149"/>
  <c r="T283" i="149"/>
  <c r="S283" i="149"/>
  <c r="R283" i="149"/>
  <c r="AD282" i="149"/>
  <c r="AC282" i="149"/>
  <c r="AB282" i="149"/>
  <c r="AA282" i="149"/>
  <c r="Y282" i="149"/>
  <c r="U282" i="149"/>
  <c r="T282" i="149"/>
  <c r="S282" i="149"/>
  <c r="R282" i="149"/>
  <c r="AD281" i="149"/>
  <c r="AC281" i="149"/>
  <c r="AB281" i="149"/>
  <c r="AA281" i="149"/>
  <c r="Y281" i="149"/>
  <c r="U281" i="149"/>
  <c r="T281" i="149"/>
  <c r="W281" i="149" s="1"/>
  <c r="S281" i="149"/>
  <c r="R281" i="149"/>
  <c r="AD280" i="149"/>
  <c r="AC280" i="149"/>
  <c r="AB280" i="149"/>
  <c r="AA280" i="149"/>
  <c r="Y280" i="149"/>
  <c r="U280" i="149"/>
  <c r="T280" i="149"/>
  <c r="S280" i="149"/>
  <c r="R280" i="149"/>
  <c r="AD279" i="149"/>
  <c r="AC279" i="149"/>
  <c r="AB279" i="149"/>
  <c r="AA279" i="149"/>
  <c r="Y279" i="149"/>
  <c r="U279" i="149"/>
  <c r="T279" i="149"/>
  <c r="S279" i="149"/>
  <c r="R279" i="149"/>
  <c r="AD278" i="149"/>
  <c r="AC278" i="149"/>
  <c r="AB278" i="149"/>
  <c r="AA278" i="149"/>
  <c r="Y278" i="149"/>
  <c r="U278" i="149"/>
  <c r="T278" i="149"/>
  <c r="S278" i="149"/>
  <c r="R278" i="149"/>
  <c r="AD277" i="149"/>
  <c r="AC277" i="149"/>
  <c r="AB277" i="149"/>
  <c r="AA277" i="149"/>
  <c r="Y277" i="149"/>
  <c r="U277" i="149"/>
  <c r="T277" i="149"/>
  <c r="S277" i="149"/>
  <c r="R277" i="149"/>
  <c r="AD276" i="149"/>
  <c r="AC276" i="149"/>
  <c r="AB276" i="149"/>
  <c r="AA276" i="149"/>
  <c r="Y276" i="149"/>
  <c r="U276" i="149"/>
  <c r="T276" i="149"/>
  <c r="S276" i="149"/>
  <c r="R276" i="149"/>
  <c r="AD275" i="149"/>
  <c r="AC275" i="149"/>
  <c r="AB275" i="149"/>
  <c r="AA275" i="149"/>
  <c r="Y275" i="149"/>
  <c r="U275" i="149"/>
  <c r="T275" i="149"/>
  <c r="S275" i="149"/>
  <c r="R275" i="149"/>
  <c r="AD274" i="149"/>
  <c r="AC274" i="149"/>
  <c r="AB274" i="149"/>
  <c r="AA274" i="149"/>
  <c r="Y274" i="149"/>
  <c r="U274" i="149"/>
  <c r="T274" i="149"/>
  <c r="S274" i="149"/>
  <c r="R274" i="149"/>
  <c r="AD273" i="149"/>
  <c r="AC273" i="149"/>
  <c r="AB273" i="149"/>
  <c r="AA273" i="149"/>
  <c r="Y273" i="149"/>
  <c r="U273" i="149"/>
  <c r="T273" i="149"/>
  <c r="S273" i="149"/>
  <c r="R273" i="149"/>
  <c r="AD272" i="149"/>
  <c r="AC272" i="149"/>
  <c r="AB272" i="149"/>
  <c r="AA272" i="149"/>
  <c r="Y272" i="149"/>
  <c r="U272" i="149"/>
  <c r="T272" i="149"/>
  <c r="S272" i="149"/>
  <c r="R272" i="149"/>
  <c r="AD271" i="149"/>
  <c r="AC271" i="149"/>
  <c r="AB271" i="149"/>
  <c r="AA271" i="149"/>
  <c r="Y271" i="149"/>
  <c r="U271" i="149"/>
  <c r="T271" i="149"/>
  <c r="S271" i="149"/>
  <c r="R271" i="149"/>
  <c r="AD270" i="149"/>
  <c r="AC270" i="149"/>
  <c r="AB270" i="149"/>
  <c r="AA270" i="149"/>
  <c r="Y270" i="149"/>
  <c r="U270" i="149"/>
  <c r="T270" i="149"/>
  <c r="S270" i="149"/>
  <c r="R270" i="149"/>
  <c r="AD269" i="149"/>
  <c r="AC269" i="149"/>
  <c r="AB269" i="149"/>
  <c r="AA269" i="149"/>
  <c r="Y269" i="149"/>
  <c r="U269" i="149"/>
  <c r="T269" i="149"/>
  <c r="S269" i="149"/>
  <c r="R269" i="149"/>
  <c r="AD268" i="149"/>
  <c r="AC268" i="149"/>
  <c r="AB268" i="149"/>
  <c r="AA268" i="149"/>
  <c r="Y268" i="149"/>
  <c r="U268" i="149"/>
  <c r="T268" i="149"/>
  <c r="S268" i="149"/>
  <c r="R268" i="149"/>
  <c r="AD267" i="149"/>
  <c r="AC267" i="149"/>
  <c r="AB267" i="149"/>
  <c r="AA267" i="149"/>
  <c r="Y267" i="149"/>
  <c r="U267" i="149"/>
  <c r="T267" i="149"/>
  <c r="S267" i="149"/>
  <c r="R267" i="149"/>
  <c r="AD266" i="149"/>
  <c r="AC266" i="149"/>
  <c r="AB266" i="149"/>
  <c r="AA266" i="149"/>
  <c r="Y266" i="149"/>
  <c r="U266" i="149"/>
  <c r="T266" i="149"/>
  <c r="S266" i="149"/>
  <c r="R266" i="149"/>
  <c r="AD265" i="149"/>
  <c r="AC265" i="149"/>
  <c r="AB265" i="149"/>
  <c r="AA265" i="149"/>
  <c r="Y265" i="149"/>
  <c r="U265" i="149"/>
  <c r="T265" i="149"/>
  <c r="S265" i="149"/>
  <c r="R265" i="149"/>
  <c r="AD264" i="149"/>
  <c r="AC264" i="149"/>
  <c r="AB264" i="149"/>
  <c r="AA264" i="149"/>
  <c r="Y264" i="149"/>
  <c r="U264" i="149"/>
  <c r="T264" i="149"/>
  <c r="S264" i="149"/>
  <c r="R264" i="149"/>
  <c r="AD263" i="149"/>
  <c r="AC263" i="149"/>
  <c r="AB263" i="149"/>
  <c r="AA263" i="149"/>
  <c r="Y263" i="149"/>
  <c r="U263" i="149"/>
  <c r="T263" i="149"/>
  <c r="S263" i="149"/>
  <c r="R263" i="149"/>
  <c r="AD262" i="149"/>
  <c r="AC262" i="149"/>
  <c r="AB262" i="149"/>
  <c r="AA262" i="149"/>
  <c r="Y262" i="149"/>
  <c r="U262" i="149"/>
  <c r="T262" i="149"/>
  <c r="S262" i="149"/>
  <c r="R262" i="149"/>
  <c r="AD261" i="149"/>
  <c r="AC261" i="149"/>
  <c r="AB261" i="149"/>
  <c r="AA261" i="149"/>
  <c r="Y261" i="149"/>
  <c r="U261" i="149"/>
  <c r="T261" i="149"/>
  <c r="W261" i="149" s="1"/>
  <c r="S261" i="149"/>
  <c r="R261" i="149"/>
  <c r="AD260" i="149"/>
  <c r="AC260" i="149"/>
  <c r="AB260" i="149"/>
  <c r="AA260" i="149"/>
  <c r="Y260" i="149"/>
  <c r="U260" i="149"/>
  <c r="T260" i="149"/>
  <c r="S260" i="149"/>
  <c r="R260" i="149"/>
  <c r="AD259" i="149"/>
  <c r="AC259" i="149"/>
  <c r="AB259" i="149"/>
  <c r="AA259" i="149"/>
  <c r="Y259" i="149"/>
  <c r="U259" i="149"/>
  <c r="T259" i="149"/>
  <c r="S259" i="149"/>
  <c r="R259" i="149"/>
  <c r="AD258" i="149"/>
  <c r="AC258" i="149"/>
  <c r="AB258" i="149"/>
  <c r="AA258" i="149"/>
  <c r="Y258" i="149"/>
  <c r="U258" i="149"/>
  <c r="T258" i="149"/>
  <c r="S258" i="149"/>
  <c r="R258" i="149"/>
  <c r="AD257" i="149"/>
  <c r="AC257" i="149"/>
  <c r="AB257" i="149"/>
  <c r="AA257" i="149"/>
  <c r="Y257" i="149"/>
  <c r="U257" i="149"/>
  <c r="T257" i="149"/>
  <c r="S257" i="149"/>
  <c r="R257" i="149"/>
  <c r="AD256" i="149"/>
  <c r="AC256" i="149"/>
  <c r="AB256" i="149"/>
  <c r="AA256" i="149"/>
  <c r="Y256" i="149"/>
  <c r="U256" i="149"/>
  <c r="T256" i="149"/>
  <c r="W256" i="149" s="1"/>
  <c r="S256" i="149"/>
  <c r="R256" i="149"/>
  <c r="AD255" i="149"/>
  <c r="AC255" i="149"/>
  <c r="AB255" i="149"/>
  <c r="AA255" i="149"/>
  <c r="Y255" i="149"/>
  <c r="U255" i="149"/>
  <c r="T255" i="149"/>
  <c r="S255" i="149"/>
  <c r="R255" i="149"/>
  <c r="AD254" i="149"/>
  <c r="AC254" i="149"/>
  <c r="AB254" i="149"/>
  <c r="AA254" i="149"/>
  <c r="Y254" i="149"/>
  <c r="U254" i="149"/>
  <c r="T254" i="149"/>
  <c r="S254" i="149"/>
  <c r="R254" i="149"/>
  <c r="AD253" i="149"/>
  <c r="AC253" i="149"/>
  <c r="AB253" i="149"/>
  <c r="AA253" i="149"/>
  <c r="Y253" i="149"/>
  <c r="U253" i="149"/>
  <c r="T253" i="149"/>
  <c r="S253" i="149"/>
  <c r="R253" i="149"/>
  <c r="AD252" i="149"/>
  <c r="AC252" i="149"/>
  <c r="AB252" i="149"/>
  <c r="AA252" i="149"/>
  <c r="Y252" i="149"/>
  <c r="U252" i="149"/>
  <c r="T252" i="149"/>
  <c r="S252" i="149"/>
  <c r="R252" i="149"/>
  <c r="AD251" i="149"/>
  <c r="AC251" i="149"/>
  <c r="AB251" i="149"/>
  <c r="AA251" i="149"/>
  <c r="Y251" i="149"/>
  <c r="U251" i="149"/>
  <c r="T251" i="149"/>
  <c r="W251" i="149" s="1"/>
  <c r="S251" i="149"/>
  <c r="R251" i="149"/>
  <c r="AD250" i="149"/>
  <c r="AC250" i="149"/>
  <c r="AB250" i="149"/>
  <c r="AA250" i="149"/>
  <c r="Y250" i="149"/>
  <c r="U250" i="149"/>
  <c r="T250" i="149"/>
  <c r="S250" i="149"/>
  <c r="R250" i="149"/>
  <c r="AD249" i="149"/>
  <c r="AC249" i="149"/>
  <c r="AB249" i="149"/>
  <c r="AA249" i="149"/>
  <c r="Y249" i="149"/>
  <c r="U249" i="149"/>
  <c r="T249" i="149"/>
  <c r="W249" i="149" s="1"/>
  <c r="S249" i="149"/>
  <c r="R249" i="149"/>
  <c r="AD248" i="149"/>
  <c r="AC248" i="149"/>
  <c r="AB248" i="149"/>
  <c r="AA248" i="149"/>
  <c r="Y248" i="149"/>
  <c r="U248" i="149"/>
  <c r="T248" i="149"/>
  <c r="S248" i="149"/>
  <c r="R248" i="149"/>
  <c r="AD247" i="149"/>
  <c r="AC247" i="149"/>
  <c r="AB247" i="149"/>
  <c r="AA247" i="149"/>
  <c r="Y247" i="149"/>
  <c r="U247" i="149"/>
  <c r="T247" i="149"/>
  <c r="V247" i="149" s="1"/>
  <c r="S247" i="149"/>
  <c r="R247" i="149"/>
  <c r="AD246" i="149"/>
  <c r="AC246" i="149"/>
  <c r="AB246" i="149"/>
  <c r="AA246" i="149"/>
  <c r="Y246" i="149"/>
  <c r="U246" i="149"/>
  <c r="T246" i="149"/>
  <c r="S246" i="149"/>
  <c r="R246" i="149"/>
  <c r="AD245" i="149"/>
  <c r="AC245" i="149"/>
  <c r="AB245" i="149"/>
  <c r="AA245" i="149"/>
  <c r="Y245" i="149"/>
  <c r="U245" i="149"/>
  <c r="T245" i="149"/>
  <c r="S245" i="149"/>
  <c r="R245" i="149"/>
  <c r="AD244" i="149"/>
  <c r="AC244" i="149"/>
  <c r="AB244" i="149"/>
  <c r="AA244" i="149"/>
  <c r="Y244" i="149"/>
  <c r="U244" i="149"/>
  <c r="T244" i="149"/>
  <c r="S244" i="149"/>
  <c r="R244" i="149"/>
  <c r="AD243" i="149"/>
  <c r="AC243" i="149"/>
  <c r="AB243" i="149"/>
  <c r="AA243" i="149"/>
  <c r="Y243" i="149"/>
  <c r="U243" i="149"/>
  <c r="T243" i="149"/>
  <c r="S243" i="149"/>
  <c r="R243" i="149"/>
  <c r="AD242" i="149"/>
  <c r="AC242" i="149"/>
  <c r="AB242" i="149"/>
  <c r="AA242" i="149"/>
  <c r="Y242" i="149"/>
  <c r="U242" i="149"/>
  <c r="T242" i="149"/>
  <c r="S242" i="149"/>
  <c r="R242" i="149"/>
  <c r="AD241" i="149"/>
  <c r="AC241" i="149"/>
  <c r="AB241" i="149"/>
  <c r="AA241" i="149"/>
  <c r="Y241" i="149"/>
  <c r="U241" i="149"/>
  <c r="T241" i="149"/>
  <c r="S241" i="149"/>
  <c r="R241" i="149"/>
  <c r="AD240" i="149"/>
  <c r="AC240" i="149"/>
  <c r="AB240" i="149"/>
  <c r="AA240" i="149"/>
  <c r="Y240" i="149"/>
  <c r="U240" i="149"/>
  <c r="T240" i="149"/>
  <c r="S240" i="149"/>
  <c r="R240" i="149"/>
  <c r="AD239" i="149"/>
  <c r="AC239" i="149"/>
  <c r="AB239" i="149"/>
  <c r="AA239" i="149"/>
  <c r="Y239" i="149"/>
  <c r="U239" i="149"/>
  <c r="T239" i="149"/>
  <c r="S239" i="149"/>
  <c r="R239" i="149"/>
  <c r="AD238" i="149"/>
  <c r="AC238" i="149"/>
  <c r="AB238" i="149"/>
  <c r="AA238" i="149"/>
  <c r="Y238" i="149"/>
  <c r="U238" i="149"/>
  <c r="T238" i="149"/>
  <c r="V238" i="149" s="1"/>
  <c r="S238" i="149"/>
  <c r="R238" i="149"/>
  <c r="AD237" i="149"/>
  <c r="AC237" i="149"/>
  <c r="AB237" i="149"/>
  <c r="AA237" i="149"/>
  <c r="Y237" i="149"/>
  <c r="U237" i="149"/>
  <c r="T237" i="149"/>
  <c r="S237" i="149"/>
  <c r="R237" i="149"/>
  <c r="AD236" i="149"/>
  <c r="AC236" i="149"/>
  <c r="AB236" i="149"/>
  <c r="AA236" i="149"/>
  <c r="Y236" i="149"/>
  <c r="U236" i="149"/>
  <c r="T236" i="149"/>
  <c r="S236" i="149"/>
  <c r="R236" i="149"/>
  <c r="AD235" i="149"/>
  <c r="AC235" i="149"/>
  <c r="AB235" i="149"/>
  <c r="AA235" i="149"/>
  <c r="Y235" i="149"/>
  <c r="U235" i="149"/>
  <c r="T235" i="149"/>
  <c r="S235" i="149"/>
  <c r="R235" i="149"/>
  <c r="AD234" i="149"/>
  <c r="AC234" i="149"/>
  <c r="AB234" i="149"/>
  <c r="AA234" i="149"/>
  <c r="Y234" i="149"/>
  <c r="U234" i="149"/>
  <c r="T234" i="149"/>
  <c r="V234" i="149" s="1"/>
  <c r="S234" i="149"/>
  <c r="R234" i="149"/>
  <c r="AD233" i="149"/>
  <c r="AC233" i="149"/>
  <c r="AB233" i="149"/>
  <c r="AA233" i="149"/>
  <c r="Y233" i="149"/>
  <c r="U233" i="149"/>
  <c r="T233" i="149"/>
  <c r="S233" i="149"/>
  <c r="R233" i="149"/>
  <c r="AD232" i="149"/>
  <c r="AC232" i="149"/>
  <c r="AB232" i="149"/>
  <c r="AA232" i="149"/>
  <c r="Y232" i="149"/>
  <c r="U232" i="149"/>
  <c r="T232" i="149"/>
  <c r="S232" i="149"/>
  <c r="R232" i="149"/>
  <c r="AD231" i="149"/>
  <c r="AC231" i="149"/>
  <c r="AB231" i="149"/>
  <c r="AA231" i="149"/>
  <c r="Y231" i="149"/>
  <c r="U231" i="149"/>
  <c r="T231" i="149"/>
  <c r="S231" i="149"/>
  <c r="R231" i="149"/>
  <c r="AD230" i="149"/>
  <c r="AC230" i="149"/>
  <c r="AB230" i="149"/>
  <c r="AA230" i="149"/>
  <c r="Y230" i="149"/>
  <c r="U230" i="149"/>
  <c r="T230" i="149"/>
  <c r="S230" i="149"/>
  <c r="R230" i="149"/>
  <c r="AD229" i="149"/>
  <c r="AC229" i="149"/>
  <c r="AB229" i="149"/>
  <c r="AA229" i="149"/>
  <c r="Y229" i="149"/>
  <c r="U229" i="149"/>
  <c r="T229" i="149"/>
  <c r="S229" i="149"/>
  <c r="R229" i="149"/>
  <c r="AD228" i="149"/>
  <c r="AC228" i="149"/>
  <c r="AB228" i="149"/>
  <c r="AA228" i="149"/>
  <c r="Y228" i="149"/>
  <c r="U228" i="149"/>
  <c r="T228" i="149"/>
  <c r="S228" i="149"/>
  <c r="R228" i="149"/>
  <c r="AD227" i="149"/>
  <c r="AC227" i="149"/>
  <c r="AB227" i="149"/>
  <c r="AA227" i="149"/>
  <c r="Y227" i="149"/>
  <c r="U227" i="149"/>
  <c r="T227" i="149"/>
  <c r="S227" i="149"/>
  <c r="R227" i="149"/>
  <c r="AD226" i="149"/>
  <c r="AC226" i="149"/>
  <c r="AB226" i="149"/>
  <c r="AA226" i="149"/>
  <c r="Y226" i="149"/>
  <c r="U226" i="149"/>
  <c r="T226" i="149"/>
  <c r="S226" i="149"/>
  <c r="R226" i="149"/>
  <c r="AD225" i="149"/>
  <c r="AC225" i="149"/>
  <c r="AB225" i="149"/>
  <c r="AA225" i="149"/>
  <c r="Y225" i="149"/>
  <c r="U225" i="149"/>
  <c r="T225" i="149"/>
  <c r="S225" i="149"/>
  <c r="R225" i="149"/>
  <c r="AD224" i="149"/>
  <c r="AC224" i="149"/>
  <c r="AB224" i="149"/>
  <c r="AA224" i="149"/>
  <c r="Y224" i="149"/>
  <c r="U224" i="149"/>
  <c r="T224" i="149"/>
  <c r="S224" i="149"/>
  <c r="R224" i="149"/>
  <c r="AD223" i="149"/>
  <c r="AC223" i="149"/>
  <c r="AB223" i="149"/>
  <c r="AA223" i="149"/>
  <c r="Y223" i="149"/>
  <c r="U223" i="149"/>
  <c r="T223" i="149"/>
  <c r="S223" i="149"/>
  <c r="R223" i="149"/>
  <c r="AD222" i="149"/>
  <c r="AC222" i="149"/>
  <c r="AB222" i="149"/>
  <c r="AA222" i="149"/>
  <c r="Y222" i="149"/>
  <c r="U222" i="149"/>
  <c r="T222" i="149"/>
  <c r="S222" i="149"/>
  <c r="R222" i="149"/>
  <c r="AD221" i="149"/>
  <c r="AC221" i="149"/>
  <c r="AB221" i="149"/>
  <c r="AA221" i="149"/>
  <c r="Y221" i="149"/>
  <c r="U221" i="149"/>
  <c r="T221" i="149"/>
  <c r="S221" i="149"/>
  <c r="R221" i="149"/>
  <c r="AD220" i="149"/>
  <c r="AC220" i="149"/>
  <c r="AB220" i="149"/>
  <c r="AA220" i="149"/>
  <c r="Y220" i="149"/>
  <c r="U220" i="149"/>
  <c r="T220" i="149"/>
  <c r="S220" i="149"/>
  <c r="R220" i="149"/>
  <c r="AD219" i="149"/>
  <c r="AC219" i="149"/>
  <c r="AB219" i="149"/>
  <c r="AA219" i="149"/>
  <c r="Y219" i="149"/>
  <c r="U219" i="149"/>
  <c r="T219" i="149"/>
  <c r="S219" i="149"/>
  <c r="R219" i="149"/>
  <c r="AD218" i="149"/>
  <c r="AC218" i="149"/>
  <c r="AB218" i="149"/>
  <c r="AA218" i="149"/>
  <c r="Y218" i="149"/>
  <c r="U218" i="149"/>
  <c r="T218" i="149"/>
  <c r="S218" i="149"/>
  <c r="R218" i="149"/>
  <c r="AD217" i="149"/>
  <c r="AC217" i="149"/>
  <c r="AB217" i="149"/>
  <c r="AA217" i="149"/>
  <c r="Y217" i="149"/>
  <c r="U217" i="149"/>
  <c r="T217" i="149"/>
  <c r="S217" i="149"/>
  <c r="R217" i="149"/>
  <c r="AD216" i="149"/>
  <c r="AC216" i="149"/>
  <c r="AB216" i="149"/>
  <c r="AA216" i="149"/>
  <c r="Y216" i="149"/>
  <c r="U216" i="149"/>
  <c r="T216" i="149"/>
  <c r="W216" i="149" s="1"/>
  <c r="S216" i="149"/>
  <c r="R216" i="149"/>
  <c r="AD215" i="149"/>
  <c r="AC215" i="149"/>
  <c r="AB215" i="149"/>
  <c r="AA215" i="149"/>
  <c r="Y215" i="149"/>
  <c r="U215" i="149"/>
  <c r="T215" i="149"/>
  <c r="S215" i="149"/>
  <c r="R215" i="149"/>
  <c r="AD214" i="149"/>
  <c r="AC214" i="149"/>
  <c r="AB214" i="149"/>
  <c r="AA214" i="149"/>
  <c r="Y214" i="149"/>
  <c r="U214" i="149"/>
  <c r="T214" i="149"/>
  <c r="W214" i="149" s="1"/>
  <c r="S214" i="149"/>
  <c r="R214" i="149"/>
  <c r="AD213" i="149"/>
  <c r="AC213" i="149"/>
  <c r="AB213" i="149"/>
  <c r="AA213" i="149"/>
  <c r="Y213" i="149"/>
  <c r="U213" i="149"/>
  <c r="T213" i="149"/>
  <c r="S213" i="149"/>
  <c r="R213" i="149"/>
  <c r="AD212" i="149"/>
  <c r="AC212" i="149"/>
  <c r="AB212" i="149"/>
  <c r="AA212" i="149"/>
  <c r="Y212" i="149"/>
  <c r="U212" i="149"/>
  <c r="T212" i="149"/>
  <c r="S212" i="149"/>
  <c r="R212" i="149"/>
  <c r="AD211" i="149"/>
  <c r="AC211" i="149"/>
  <c r="AB211" i="149"/>
  <c r="AA211" i="149"/>
  <c r="Y211" i="149"/>
  <c r="U211" i="149"/>
  <c r="T211" i="149"/>
  <c r="S211" i="149"/>
  <c r="R211" i="149"/>
  <c r="AD210" i="149"/>
  <c r="AC210" i="149"/>
  <c r="AB210" i="149"/>
  <c r="AA210" i="149"/>
  <c r="Y210" i="149"/>
  <c r="U210" i="149"/>
  <c r="T210" i="149"/>
  <c r="S210" i="149"/>
  <c r="R210" i="149"/>
  <c r="AD209" i="149"/>
  <c r="AC209" i="149"/>
  <c r="AB209" i="149"/>
  <c r="AA209" i="149"/>
  <c r="Y209" i="149"/>
  <c r="U209" i="149"/>
  <c r="T209" i="149"/>
  <c r="S209" i="149"/>
  <c r="R209" i="149"/>
  <c r="AD208" i="149"/>
  <c r="AC208" i="149"/>
  <c r="AB208" i="149"/>
  <c r="AA208" i="149"/>
  <c r="Y208" i="149"/>
  <c r="U208" i="149"/>
  <c r="T208" i="149"/>
  <c r="S208" i="149"/>
  <c r="R208" i="149"/>
  <c r="AD207" i="149"/>
  <c r="AC207" i="149"/>
  <c r="AB207" i="149"/>
  <c r="AA207" i="149"/>
  <c r="Y207" i="149"/>
  <c r="U207" i="149"/>
  <c r="T207" i="149"/>
  <c r="W207" i="149" s="1"/>
  <c r="S207" i="149"/>
  <c r="R207" i="149"/>
  <c r="AD206" i="149"/>
  <c r="AC206" i="149"/>
  <c r="AB206" i="149"/>
  <c r="AA206" i="149"/>
  <c r="Y206" i="149"/>
  <c r="U206" i="149"/>
  <c r="T206" i="149"/>
  <c r="W206" i="149" s="1"/>
  <c r="S206" i="149"/>
  <c r="R206" i="149"/>
  <c r="AD205" i="149"/>
  <c r="AC205" i="149"/>
  <c r="AB205" i="149"/>
  <c r="AA205" i="149"/>
  <c r="Y205" i="149"/>
  <c r="U205" i="149"/>
  <c r="T205" i="149"/>
  <c r="S205" i="149"/>
  <c r="R205" i="149"/>
  <c r="AD204" i="149"/>
  <c r="AC204" i="149"/>
  <c r="AB204" i="149"/>
  <c r="AA204" i="149"/>
  <c r="Y204" i="149"/>
  <c r="U204" i="149"/>
  <c r="T204" i="149"/>
  <c r="W204" i="149" s="1"/>
  <c r="S204" i="149"/>
  <c r="R204" i="149"/>
  <c r="AD203" i="149"/>
  <c r="AC203" i="149"/>
  <c r="AB203" i="149"/>
  <c r="AA203" i="149"/>
  <c r="Y203" i="149"/>
  <c r="U203" i="149"/>
  <c r="T203" i="149"/>
  <c r="S203" i="149"/>
  <c r="R203" i="149"/>
  <c r="AD202" i="149"/>
  <c r="AC202" i="149"/>
  <c r="AB202" i="149"/>
  <c r="AA202" i="149"/>
  <c r="Y202" i="149"/>
  <c r="U202" i="149"/>
  <c r="T202" i="149"/>
  <c r="W202" i="149" s="1"/>
  <c r="S202" i="149"/>
  <c r="R202" i="149"/>
  <c r="AD201" i="149"/>
  <c r="AC201" i="149"/>
  <c r="AB201" i="149"/>
  <c r="AA201" i="149"/>
  <c r="Y201" i="149"/>
  <c r="U201" i="149"/>
  <c r="T201" i="149"/>
  <c r="V201" i="149" s="1"/>
  <c r="S201" i="149"/>
  <c r="R201" i="149"/>
  <c r="AD200" i="149"/>
  <c r="AC200" i="149"/>
  <c r="AB200" i="149"/>
  <c r="AA200" i="149"/>
  <c r="Y200" i="149"/>
  <c r="U200" i="149"/>
  <c r="T200" i="149"/>
  <c r="S200" i="149"/>
  <c r="R200" i="149"/>
  <c r="AD199" i="149"/>
  <c r="AC199" i="149"/>
  <c r="AB199" i="149"/>
  <c r="AA199" i="149"/>
  <c r="Y199" i="149"/>
  <c r="U199" i="149"/>
  <c r="T199" i="149"/>
  <c r="S199" i="149"/>
  <c r="R199" i="149"/>
  <c r="AD198" i="149"/>
  <c r="AC198" i="149"/>
  <c r="AB198" i="149"/>
  <c r="AA198" i="149"/>
  <c r="Y198" i="149"/>
  <c r="U198" i="149"/>
  <c r="T198" i="149"/>
  <c r="S198" i="149"/>
  <c r="R198" i="149"/>
  <c r="AD197" i="149"/>
  <c r="AC197" i="149"/>
  <c r="AB197" i="149"/>
  <c r="AA197" i="149"/>
  <c r="Y197" i="149"/>
  <c r="U197" i="149"/>
  <c r="T197" i="149"/>
  <c r="S197" i="149"/>
  <c r="R197" i="149"/>
  <c r="AD196" i="149"/>
  <c r="AC196" i="149"/>
  <c r="AB196" i="149"/>
  <c r="AA196" i="149"/>
  <c r="Y196" i="149"/>
  <c r="U196" i="149"/>
  <c r="T196" i="149"/>
  <c r="W196" i="149" s="1"/>
  <c r="S196" i="149"/>
  <c r="R196" i="149"/>
  <c r="AD195" i="149"/>
  <c r="AC195" i="149"/>
  <c r="AB195" i="149"/>
  <c r="AA195" i="149"/>
  <c r="Y195" i="149"/>
  <c r="U195" i="149"/>
  <c r="T195" i="149"/>
  <c r="S195" i="149"/>
  <c r="R195" i="149"/>
  <c r="AD194" i="149"/>
  <c r="AC194" i="149"/>
  <c r="AB194" i="149"/>
  <c r="AA194" i="149"/>
  <c r="Y194" i="149"/>
  <c r="U194" i="149"/>
  <c r="T194" i="149"/>
  <c r="S194" i="149"/>
  <c r="R194" i="149"/>
  <c r="AD193" i="149"/>
  <c r="AC193" i="149"/>
  <c r="AB193" i="149"/>
  <c r="AA193" i="149"/>
  <c r="Y193" i="149"/>
  <c r="U193" i="149"/>
  <c r="T193" i="149"/>
  <c r="S193" i="149"/>
  <c r="R193" i="149"/>
  <c r="AD192" i="149"/>
  <c r="AC192" i="149"/>
  <c r="AB192" i="149"/>
  <c r="AA192" i="149"/>
  <c r="Y192" i="149"/>
  <c r="U192" i="149"/>
  <c r="T192" i="149"/>
  <c r="S192" i="149"/>
  <c r="R192" i="149"/>
  <c r="AD191" i="149"/>
  <c r="AC191" i="149"/>
  <c r="AB191" i="149"/>
  <c r="AA191" i="149"/>
  <c r="Y191" i="149"/>
  <c r="U191" i="149"/>
  <c r="T191" i="149"/>
  <c r="S191" i="149"/>
  <c r="R191" i="149"/>
  <c r="AD190" i="149"/>
  <c r="AC190" i="149"/>
  <c r="AB190" i="149"/>
  <c r="AA190" i="149"/>
  <c r="Y190" i="149"/>
  <c r="U190" i="149"/>
  <c r="T190" i="149"/>
  <c r="S190" i="149"/>
  <c r="R190" i="149"/>
  <c r="AD189" i="149"/>
  <c r="AC189" i="149"/>
  <c r="AB189" i="149"/>
  <c r="AA189" i="149"/>
  <c r="Y189" i="149"/>
  <c r="U189" i="149"/>
  <c r="T189" i="149"/>
  <c r="W189" i="149" s="1"/>
  <c r="S189" i="149"/>
  <c r="R189" i="149"/>
  <c r="AD188" i="149"/>
  <c r="AC188" i="149"/>
  <c r="AB188" i="149"/>
  <c r="AA188" i="149"/>
  <c r="Y188" i="149"/>
  <c r="U188" i="149"/>
  <c r="T188" i="149"/>
  <c r="S188" i="149"/>
  <c r="R188" i="149"/>
  <c r="AD187" i="149"/>
  <c r="AC187" i="149"/>
  <c r="AB187" i="149"/>
  <c r="AA187" i="149"/>
  <c r="Y187" i="149"/>
  <c r="U187" i="149"/>
  <c r="T187" i="149"/>
  <c r="S187" i="149"/>
  <c r="R187" i="149"/>
  <c r="AD186" i="149"/>
  <c r="AC186" i="149"/>
  <c r="AB186" i="149"/>
  <c r="AA186" i="149"/>
  <c r="Y186" i="149"/>
  <c r="U186" i="149"/>
  <c r="T186" i="149"/>
  <c r="S186" i="149"/>
  <c r="R186" i="149"/>
  <c r="AD185" i="149"/>
  <c r="AC185" i="149"/>
  <c r="AB185" i="149"/>
  <c r="AA185" i="149"/>
  <c r="Y185" i="149"/>
  <c r="U185" i="149"/>
  <c r="T185" i="149"/>
  <c r="S185" i="149"/>
  <c r="R185" i="149"/>
  <c r="AD184" i="149"/>
  <c r="AC184" i="149"/>
  <c r="AB184" i="149"/>
  <c r="AA184" i="149"/>
  <c r="Y184" i="149"/>
  <c r="U184" i="149"/>
  <c r="T184" i="149"/>
  <c r="V184" i="149" s="1"/>
  <c r="S184" i="149"/>
  <c r="R184" i="149"/>
  <c r="AD183" i="149"/>
  <c r="AC183" i="149"/>
  <c r="AB183" i="149"/>
  <c r="AA183" i="149"/>
  <c r="Y183" i="149"/>
  <c r="U183" i="149"/>
  <c r="T183" i="149"/>
  <c r="S183" i="149"/>
  <c r="R183" i="149"/>
  <c r="AD182" i="149"/>
  <c r="AC182" i="149"/>
  <c r="AB182" i="149"/>
  <c r="AA182" i="149"/>
  <c r="Y182" i="149"/>
  <c r="U182" i="149"/>
  <c r="T182" i="149"/>
  <c r="S182" i="149"/>
  <c r="R182" i="149"/>
  <c r="AD181" i="149"/>
  <c r="AC181" i="149"/>
  <c r="AB181" i="149"/>
  <c r="AA181" i="149"/>
  <c r="Y181" i="149"/>
  <c r="U181" i="149"/>
  <c r="T181" i="149"/>
  <c r="S181" i="149"/>
  <c r="R181" i="149"/>
  <c r="AD180" i="149"/>
  <c r="AC180" i="149"/>
  <c r="AB180" i="149"/>
  <c r="AA180" i="149"/>
  <c r="Y180" i="149"/>
  <c r="U180" i="149"/>
  <c r="T180" i="149"/>
  <c r="S180" i="149"/>
  <c r="R180" i="149"/>
  <c r="AD179" i="149"/>
  <c r="AC179" i="149"/>
  <c r="AB179" i="149"/>
  <c r="AA179" i="149"/>
  <c r="Y179" i="149"/>
  <c r="U179" i="149"/>
  <c r="T179" i="149"/>
  <c r="S179" i="149"/>
  <c r="R179" i="149"/>
  <c r="AD178" i="149"/>
  <c r="AC178" i="149"/>
  <c r="AB178" i="149"/>
  <c r="AA178" i="149"/>
  <c r="Y178" i="149"/>
  <c r="U178" i="149"/>
  <c r="T178" i="149"/>
  <c r="S178" i="149"/>
  <c r="R178" i="149"/>
  <c r="AD177" i="149"/>
  <c r="AC177" i="149"/>
  <c r="AB177" i="149"/>
  <c r="AA177" i="149"/>
  <c r="Y177" i="149"/>
  <c r="U177" i="149"/>
  <c r="T177" i="149"/>
  <c r="S177" i="149"/>
  <c r="R177" i="149"/>
  <c r="AD176" i="149"/>
  <c r="AC176" i="149"/>
  <c r="AB176" i="149"/>
  <c r="AA176" i="149"/>
  <c r="Y176" i="149"/>
  <c r="U176" i="149"/>
  <c r="T176" i="149"/>
  <c r="S176" i="149"/>
  <c r="R176" i="149"/>
  <c r="AD175" i="149"/>
  <c r="AC175" i="149"/>
  <c r="AB175" i="149"/>
  <c r="AA175" i="149"/>
  <c r="Y175" i="149"/>
  <c r="U175" i="149"/>
  <c r="T175" i="149"/>
  <c r="W175" i="149" s="1"/>
  <c r="S175" i="149"/>
  <c r="R175" i="149"/>
  <c r="AD174" i="149"/>
  <c r="AC174" i="149"/>
  <c r="AB174" i="149"/>
  <c r="AA174" i="149"/>
  <c r="Y174" i="149"/>
  <c r="U174" i="149"/>
  <c r="T174" i="149"/>
  <c r="V174" i="149" s="1"/>
  <c r="S174" i="149"/>
  <c r="R174" i="149"/>
  <c r="AD173" i="149"/>
  <c r="AC173" i="149"/>
  <c r="AB173" i="149"/>
  <c r="AA173" i="149"/>
  <c r="Y173" i="149"/>
  <c r="U173" i="149"/>
  <c r="T173" i="149"/>
  <c r="S173" i="149"/>
  <c r="R173" i="149"/>
  <c r="AD172" i="149"/>
  <c r="AC172" i="149"/>
  <c r="AB172" i="149"/>
  <c r="AA172" i="149"/>
  <c r="Y172" i="149"/>
  <c r="U172" i="149"/>
  <c r="T172" i="149"/>
  <c r="S172" i="149"/>
  <c r="R172" i="149"/>
  <c r="AD171" i="149"/>
  <c r="AC171" i="149"/>
  <c r="AB171" i="149"/>
  <c r="AA171" i="149"/>
  <c r="Y171" i="149"/>
  <c r="U171" i="149"/>
  <c r="T171" i="149"/>
  <c r="S171" i="149"/>
  <c r="R171" i="149"/>
  <c r="AD170" i="149"/>
  <c r="AC170" i="149"/>
  <c r="AB170" i="149"/>
  <c r="AA170" i="149"/>
  <c r="Y170" i="149"/>
  <c r="U170" i="149"/>
  <c r="T170" i="149"/>
  <c r="W170" i="149" s="1"/>
  <c r="S170" i="149"/>
  <c r="R170" i="149"/>
  <c r="AD169" i="149"/>
  <c r="AC169" i="149"/>
  <c r="AB169" i="149"/>
  <c r="AA169" i="149"/>
  <c r="Y169" i="149"/>
  <c r="U169" i="149"/>
  <c r="T169" i="149"/>
  <c r="S169" i="149"/>
  <c r="R169" i="149"/>
  <c r="AD168" i="149"/>
  <c r="AC168" i="149"/>
  <c r="AB168" i="149"/>
  <c r="AA168" i="149"/>
  <c r="Y168" i="149"/>
  <c r="U168" i="149"/>
  <c r="T168" i="149"/>
  <c r="W168" i="149" s="1"/>
  <c r="S168" i="149"/>
  <c r="R168" i="149"/>
  <c r="AD167" i="149"/>
  <c r="AC167" i="149"/>
  <c r="AB167" i="149"/>
  <c r="AA167" i="149"/>
  <c r="Y167" i="149"/>
  <c r="U167" i="149"/>
  <c r="T167" i="149"/>
  <c r="W167" i="149" s="1"/>
  <c r="S167" i="149"/>
  <c r="R167" i="149"/>
  <c r="AD166" i="149"/>
  <c r="AC166" i="149"/>
  <c r="AB166" i="149"/>
  <c r="AA166" i="149"/>
  <c r="Y166" i="149"/>
  <c r="U166" i="149"/>
  <c r="T166" i="149"/>
  <c r="W166" i="149" s="1"/>
  <c r="S166" i="149"/>
  <c r="R166" i="149"/>
  <c r="AD165" i="149"/>
  <c r="AC165" i="149"/>
  <c r="AB165" i="149"/>
  <c r="AA165" i="149"/>
  <c r="Y165" i="149"/>
  <c r="U165" i="149"/>
  <c r="T165" i="149"/>
  <c r="V165" i="149" s="1"/>
  <c r="S165" i="149"/>
  <c r="R165" i="149"/>
  <c r="AD164" i="149"/>
  <c r="AC164" i="149"/>
  <c r="AB164" i="149"/>
  <c r="AA164" i="149"/>
  <c r="Y164" i="149"/>
  <c r="U164" i="149"/>
  <c r="T164" i="149"/>
  <c r="S164" i="149"/>
  <c r="R164" i="149"/>
  <c r="AD163" i="149"/>
  <c r="AC163" i="149"/>
  <c r="AB163" i="149"/>
  <c r="AA163" i="149"/>
  <c r="Y163" i="149"/>
  <c r="U163" i="149"/>
  <c r="T163" i="149"/>
  <c r="W163" i="149" s="1"/>
  <c r="S163" i="149"/>
  <c r="R163" i="149"/>
  <c r="AD162" i="149"/>
  <c r="AC162" i="149"/>
  <c r="AB162" i="149"/>
  <c r="AA162" i="149"/>
  <c r="Y162" i="149"/>
  <c r="U162" i="149"/>
  <c r="T162" i="149"/>
  <c r="S162" i="149"/>
  <c r="R162" i="149"/>
  <c r="AD161" i="149"/>
  <c r="AC161" i="149"/>
  <c r="AB161" i="149"/>
  <c r="AA161" i="149"/>
  <c r="Y161" i="149"/>
  <c r="U161" i="149"/>
  <c r="T161" i="149"/>
  <c r="S161" i="149"/>
  <c r="R161" i="149"/>
  <c r="AD160" i="149"/>
  <c r="AC160" i="149"/>
  <c r="AB160" i="149"/>
  <c r="AA160" i="149"/>
  <c r="Y160" i="149"/>
  <c r="U160" i="149"/>
  <c r="T160" i="149"/>
  <c r="S160" i="149"/>
  <c r="R160" i="149"/>
  <c r="AD159" i="149"/>
  <c r="AC159" i="149"/>
  <c r="AB159" i="149"/>
  <c r="AA159" i="149"/>
  <c r="Y159" i="149"/>
  <c r="U159" i="149"/>
  <c r="T159" i="149"/>
  <c r="S159" i="149"/>
  <c r="R159" i="149"/>
  <c r="AD158" i="149"/>
  <c r="AC158" i="149"/>
  <c r="AB158" i="149"/>
  <c r="AA158" i="149"/>
  <c r="Y158" i="149"/>
  <c r="U158" i="149"/>
  <c r="T158" i="149"/>
  <c r="S158" i="149"/>
  <c r="R158" i="149"/>
  <c r="AD157" i="149"/>
  <c r="AC157" i="149"/>
  <c r="AB157" i="149"/>
  <c r="AA157" i="149"/>
  <c r="Y157" i="149"/>
  <c r="U157" i="149"/>
  <c r="T157" i="149"/>
  <c r="V157" i="149" s="1"/>
  <c r="S157" i="149"/>
  <c r="R157" i="149"/>
  <c r="AD156" i="149"/>
  <c r="AC156" i="149"/>
  <c r="AB156" i="149"/>
  <c r="AA156" i="149"/>
  <c r="Y156" i="149"/>
  <c r="U156" i="149"/>
  <c r="T156" i="149"/>
  <c r="S156" i="149"/>
  <c r="R156" i="149"/>
  <c r="AD155" i="149"/>
  <c r="AC155" i="149"/>
  <c r="AB155" i="149"/>
  <c r="AA155" i="149"/>
  <c r="Y155" i="149"/>
  <c r="U155" i="149"/>
  <c r="T155" i="149"/>
  <c r="S155" i="149"/>
  <c r="R155" i="149"/>
  <c r="AD154" i="149"/>
  <c r="AC154" i="149"/>
  <c r="AB154" i="149"/>
  <c r="AA154" i="149"/>
  <c r="Y154" i="149"/>
  <c r="U154" i="149"/>
  <c r="T154" i="149"/>
  <c r="S154" i="149"/>
  <c r="R154" i="149"/>
  <c r="AD153" i="149"/>
  <c r="AC153" i="149"/>
  <c r="AB153" i="149"/>
  <c r="AA153" i="149"/>
  <c r="Y153" i="149"/>
  <c r="U153" i="149"/>
  <c r="T153" i="149"/>
  <c r="S153" i="149"/>
  <c r="R153" i="149"/>
  <c r="AD152" i="149"/>
  <c r="AC152" i="149"/>
  <c r="AB152" i="149"/>
  <c r="AA152" i="149"/>
  <c r="Y152" i="149"/>
  <c r="U152" i="149"/>
  <c r="T152" i="149"/>
  <c r="S152" i="149"/>
  <c r="R152" i="149"/>
  <c r="AD151" i="149"/>
  <c r="AC151" i="149"/>
  <c r="AB151" i="149"/>
  <c r="AA151" i="149"/>
  <c r="Y151" i="149"/>
  <c r="U151" i="149"/>
  <c r="T151" i="149"/>
  <c r="S151" i="149"/>
  <c r="R151" i="149"/>
  <c r="AD150" i="149"/>
  <c r="AC150" i="149"/>
  <c r="AB150" i="149"/>
  <c r="AA150" i="149"/>
  <c r="Y150" i="149"/>
  <c r="U150" i="149"/>
  <c r="T150" i="149"/>
  <c r="S150" i="149"/>
  <c r="R150" i="149"/>
  <c r="AD149" i="149"/>
  <c r="AC149" i="149"/>
  <c r="AB149" i="149"/>
  <c r="AA149" i="149"/>
  <c r="Y149" i="149"/>
  <c r="U149" i="149"/>
  <c r="T149" i="149"/>
  <c r="S149" i="149"/>
  <c r="R149" i="149"/>
  <c r="AD148" i="149"/>
  <c r="AC148" i="149"/>
  <c r="AB148" i="149"/>
  <c r="AA148" i="149"/>
  <c r="Y148" i="149"/>
  <c r="U148" i="149"/>
  <c r="T148" i="149"/>
  <c r="S148" i="149"/>
  <c r="R148" i="149"/>
  <c r="AD147" i="149"/>
  <c r="AC147" i="149"/>
  <c r="AB147" i="149"/>
  <c r="AA147" i="149"/>
  <c r="Y147" i="149"/>
  <c r="U147" i="149"/>
  <c r="T147" i="149"/>
  <c r="S147" i="149"/>
  <c r="R147" i="149"/>
  <c r="AD146" i="149"/>
  <c r="AC146" i="149"/>
  <c r="AB146" i="149"/>
  <c r="AA146" i="149"/>
  <c r="Y146" i="149"/>
  <c r="U146" i="149"/>
  <c r="T146" i="149"/>
  <c r="S146" i="149"/>
  <c r="R146" i="149"/>
  <c r="AD145" i="149"/>
  <c r="AC145" i="149"/>
  <c r="AB145" i="149"/>
  <c r="AA145" i="149"/>
  <c r="Y145" i="149"/>
  <c r="U145" i="149"/>
  <c r="T145" i="149"/>
  <c r="S145" i="149"/>
  <c r="R145" i="149"/>
  <c r="AD144" i="149"/>
  <c r="AC144" i="149"/>
  <c r="AB144" i="149"/>
  <c r="AA144" i="149"/>
  <c r="Y144" i="149"/>
  <c r="U144" i="149"/>
  <c r="T144" i="149"/>
  <c r="W144" i="149" s="1"/>
  <c r="S144" i="149"/>
  <c r="R144" i="149"/>
  <c r="AD143" i="149"/>
  <c r="AC143" i="149"/>
  <c r="AB143" i="149"/>
  <c r="AA143" i="149"/>
  <c r="Y143" i="149"/>
  <c r="U143" i="149"/>
  <c r="T143" i="149"/>
  <c r="S143" i="149"/>
  <c r="R143" i="149"/>
  <c r="AD142" i="149"/>
  <c r="AC142" i="149"/>
  <c r="AB142" i="149"/>
  <c r="AA142" i="149"/>
  <c r="Y142" i="149"/>
  <c r="U142" i="149"/>
  <c r="T142" i="149"/>
  <c r="W142" i="149" s="1"/>
  <c r="S142" i="149"/>
  <c r="R142" i="149"/>
  <c r="AD141" i="149"/>
  <c r="AC141" i="149"/>
  <c r="AB141" i="149"/>
  <c r="AA141" i="149"/>
  <c r="Y141" i="149"/>
  <c r="U141" i="149"/>
  <c r="T141" i="149"/>
  <c r="S141" i="149"/>
  <c r="R141" i="149"/>
  <c r="AD140" i="149"/>
  <c r="AC140" i="149"/>
  <c r="AB140" i="149"/>
  <c r="AA140" i="149"/>
  <c r="Y140" i="149"/>
  <c r="U140" i="149"/>
  <c r="T140" i="149"/>
  <c r="S140" i="149"/>
  <c r="R140" i="149"/>
  <c r="AD139" i="149"/>
  <c r="AC139" i="149"/>
  <c r="AB139" i="149"/>
  <c r="AA139" i="149"/>
  <c r="Y139" i="149"/>
  <c r="U139" i="149"/>
  <c r="T139" i="149"/>
  <c r="S139" i="149"/>
  <c r="R139" i="149"/>
  <c r="AD138" i="149"/>
  <c r="AC138" i="149"/>
  <c r="AB138" i="149"/>
  <c r="AA138" i="149"/>
  <c r="Y138" i="149"/>
  <c r="U138" i="149"/>
  <c r="T138" i="149"/>
  <c r="V138" i="149" s="1"/>
  <c r="S138" i="149"/>
  <c r="R138" i="149"/>
  <c r="AD137" i="149"/>
  <c r="AC137" i="149"/>
  <c r="AB137" i="149"/>
  <c r="AA137" i="149"/>
  <c r="Y137" i="149"/>
  <c r="U137" i="149"/>
  <c r="T137" i="149"/>
  <c r="S137" i="149"/>
  <c r="R137" i="149"/>
  <c r="AD136" i="149"/>
  <c r="AC136" i="149"/>
  <c r="AB136" i="149"/>
  <c r="AA136" i="149"/>
  <c r="Y136" i="149"/>
  <c r="U136" i="149"/>
  <c r="T136" i="149"/>
  <c r="S136" i="149"/>
  <c r="R136" i="149"/>
  <c r="AD135" i="149"/>
  <c r="AC135" i="149"/>
  <c r="AB135" i="149"/>
  <c r="AA135" i="149"/>
  <c r="Y135" i="149"/>
  <c r="U135" i="149"/>
  <c r="T135" i="149"/>
  <c r="V135" i="149" s="1"/>
  <c r="S135" i="149"/>
  <c r="R135" i="149"/>
  <c r="AD134" i="149"/>
  <c r="AC134" i="149"/>
  <c r="AB134" i="149"/>
  <c r="AA134" i="149"/>
  <c r="Y134" i="149"/>
  <c r="U134" i="149"/>
  <c r="T134" i="149"/>
  <c r="V134" i="149" s="1"/>
  <c r="S134" i="149"/>
  <c r="R134" i="149"/>
  <c r="AD133" i="149"/>
  <c r="AC133" i="149"/>
  <c r="AB133" i="149"/>
  <c r="AA133" i="149"/>
  <c r="Y133" i="149"/>
  <c r="U133" i="149"/>
  <c r="T133" i="149"/>
  <c r="W133" i="149" s="1"/>
  <c r="S133" i="149"/>
  <c r="R133" i="149"/>
  <c r="AD132" i="149"/>
  <c r="AC132" i="149"/>
  <c r="AB132" i="149"/>
  <c r="AA132" i="149"/>
  <c r="Y132" i="149"/>
  <c r="U132" i="149"/>
  <c r="T132" i="149"/>
  <c r="S132" i="149"/>
  <c r="R132" i="149"/>
  <c r="AD131" i="149"/>
  <c r="AC131" i="149"/>
  <c r="AB131" i="149"/>
  <c r="AA131" i="149"/>
  <c r="Y131" i="149"/>
  <c r="U131" i="149"/>
  <c r="T131" i="149"/>
  <c r="S131" i="149"/>
  <c r="R131" i="149"/>
  <c r="AD130" i="149"/>
  <c r="AC130" i="149"/>
  <c r="AB130" i="149"/>
  <c r="AA130" i="149"/>
  <c r="Y130" i="149"/>
  <c r="U130" i="149"/>
  <c r="T130" i="149"/>
  <c r="S130" i="149"/>
  <c r="R130" i="149"/>
  <c r="AD129" i="149"/>
  <c r="AC129" i="149"/>
  <c r="AB129" i="149"/>
  <c r="AA129" i="149"/>
  <c r="Y129" i="149"/>
  <c r="U129" i="149"/>
  <c r="T129" i="149"/>
  <c r="S129" i="149"/>
  <c r="R129" i="149"/>
  <c r="AD128" i="149"/>
  <c r="AC128" i="149"/>
  <c r="AB128" i="149"/>
  <c r="AA128" i="149"/>
  <c r="Y128" i="149"/>
  <c r="U128" i="149"/>
  <c r="T128" i="149"/>
  <c r="S128" i="149"/>
  <c r="R128" i="149"/>
  <c r="AD127" i="149"/>
  <c r="AC127" i="149"/>
  <c r="AB127" i="149"/>
  <c r="AA127" i="149"/>
  <c r="Y127" i="149"/>
  <c r="U127" i="149"/>
  <c r="T127" i="149"/>
  <c r="S127" i="149"/>
  <c r="R127" i="149"/>
  <c r="AD126" i="149"/>
  <c r="AC126" i="149"/>
  <c r="AB126" i="149"/>
  <c r="AA126" i="149"/>
  <c r="Y126" i="149"/>
  <c r="U126" i="149"/>
  <c r="T126" i="149"/>
  <c r="W126" i="149" s="1"/>
  <c r="S126" i="149"/>
  <c r="R126" i="149"/>
  <c r="AD125" i="149"/>
  <c r="AC125" i="149"/>
  <c r="AB125" i="149"/>
  <c r="AA125" i="149"/>
  <c r="Y125" i="149"/>
  <c r="U125" i="149"/>
  <c r="T125" i="149"/>
  <c r="S125" i="149"/>
  <c r="R125" i="149"/>
  <c r="AD124" i="149"/>
  <c r="AC124" i="149"/>
  <c r="AB124" i="149"/>
  <c r="AA124" i="149"/>
  <c r="Y124" i="149"/>
  <c r="U124" i="149"/>
  <c r="T124" i="149"/>
  <c r="S124" i="149"/>
  <c r="R124" i="149"/>
  <c r="AD123" i="149"/>
  <c r="AC123" i="149"/>
  <c r="AB123" i="149"/>
  <c r="AA123" i="149"/>
  <c r="Y123" i="149"/>
  <c r="U123" i="149"/>
  <c r="T123" i="149"/>
  <c r="S123" i="149"/>
  <c r="R123" i="149"/>
  <c r="AD122" i="149"/>
  <c r="AC122" i="149"/>
  <c r="AB122" i="149"/>
  <c r="AA122" i="149"/>
  <c r="Y122" i="149"/>
  <c r="U122" i="149"/>
  <c r="T122" i="149"/>
  <c r="S122" i="149"/>
  <c r="R122" i="149"/>
  <c r="AD121" i="149"/>
  <c r="AC121" i="149"/>
  <c r="AB121" i="149"/>
  <c r="AA121" i="149"/>
  <c r="Y121" i="149"/>
  <c r="U121" i="149"/>
  <c r="T121" i="149"/>
  <c r="V121" i="149" s="1"/>
  <c r="S121" i="149"/>
  <c r="R121" i="149"/>
  <c r="AD120" i="149"/>
  <c r="AC120" i="149"/>
  <c r="AB120" i="149"/>
  <c r="AA120" i="149"/>
  <c r="Y120" i="149"/>
  <c r="U120" i="149"/>
  <c r="T120" i="149"/>
  <c r="S120" i="149"/>
  <c r="R120" i="149"/>
  <c r="AD119" i="149"/>
  <c r="AC119" i="149"/>
  <c r="AB119" i="149"/>
  <c r="AA119" i="149"/>
  <c r="Y119" i="149"/>
  <c r="U119" i="149"/>
  <c r="T119" i="149"/>
  <c r="S119" i="149"/>
  <c r="R119" i="149"/>
  <c r="AD118" i="149"/>
  <c r="AC118" i="149"/>
  <c r="AB118" i="149"/>
  <c r="AA118" i="149"/>
  <c r="Y118" i="149"/>
  <c r="U118" i="149"/>
  <c r="T118" i="149"/>
  <c r="S118" i="149"/>
  <c r="R118" i="149"/>
  <c r="AD117" i="149"/>
  <c r="AC117" i="149"/>
  <c r="AB117" i="149"/>
  <c r="AA117" i="149"/>
  <c r="Y117" i="149"/>
  <c r="U117" i="149"/>
  <c r="T117" i="149"/>
  <c r="S117" i="149"/>
  <c r="R117" i="149"/>
  <c r="AD116" i="149"/>
  <c r="AC116" i="149"/>
  <c r="AB116" i="149"/>
  <c r="AA116" i="149"/>
  <c r="Y116" i="149"/>
  <c r="U116" i="149"/>
  <c r="T116" i="149"/>
  <c r="V116" i="149" s="1"/>
  <c r="S116" i="149"/>
  <c r="R116" i="149"/>
  <c r="AD115" i="149"/>
  <c r="AC115" i="149"/>
  <c r="AB115" i="149"/>
  <c r="AA115" i="149"/>
  <c r="Y115" i="149"/>
  <c r="U115" i="149"/>
  <c r="T115" i="149"/>
  <c r="S115" i="149"/>
  <c r="R115" i="149"/>
  <c r="AD114" i="149"/>
  <c r="AC114" i="149"/>
  <c r="AB114" i="149"/>
  <c r="AA114" i="149"/>
  <c r="Y114" i="149"/>
  <c r="U114" i="149"/>
  <c r="T114" i="149"/>
  <c r="S114" i="149"/>
  <c r="R114" i="149"/>
  <c r="AD113" i="149"/>
  <c r="AC113" i="149"/>
  <c r="AB113" i="149"/>
  <c r="AA113" i="149"/>
  <c r="Y113" i="149"/>
  <c r="U113" i="149"/>
  <c r="T113" i="149"/>
  <c r="S113" i="149"/>
  <c r="R113" i="149"/>
  <c r="AD112" i="149"/>
  <c r="AC112" i="149"/>
  <c r="AB112" i="149"/>
  <c r="AA112" i="149"/>
  <c r="Y112" i="149"/>
  <c r="U112" i="149"/>
  <c r="T112" i="149"/>
  <c r="V112" i="149" s="1"/>
  <c r="S112" i="149"/>
  <c r="R112" i="149"/>
  <c r="AD111" i="149"/>
  <c r="AC111" i="149"/>
  <c r="AB111" i="149"/>
  <c r="AA111" i="149"/>
  <c r="Y111" i="149"/>
  <c r="U111" i="149"/>
  <c r="T111" i="149"/>
  <c r="S111" i="149"/>
  <c r="R111" i="149"/>
  <c r="AD110" i="149"/>
  <c r="AC110" i="149"/>
  <c r="AB110" i="149"/>
  <c r="AA110" i="149"/>
  <c r="Y110" i="149"/>
  <c r="U110" i="149"/>
  <c r="T110" i="149"/>
  <c r="S110" i="149"/>
  <c r="R110" i="149"/>
  <c r="AD109" i="149"/>
  <c r="AC109" i="149"/>
  <c r="AB109" i="149"/>
  <c r="AA109" i="149"/>
  <c r="Y109" i="149"/>
  <c r="U109" i="149"/>
  <c r="T109" i="149"/>
  <c r="S109" i="149"/>
  <c r="R109" i="149"/>
  <c r="AD108" i="149"/>
  <c r="AC108" i="149"/>
  <c r="AB108" i="149"/>
  <c r="AA108" i="149"/>
  <c r="Y108" i="149"/>
  <c r="U108" i="149"/>
  <c r="T108" i="149"/>
  <c r="W108" i="149" s="1"/>
  <c r="S108" i="149"/>
  <c r="R108" i="149"/>
  <c r="AD107" i="149"/>
  <c r="AC107" i="149"/>
  <c r="AB107" i="149"/>
  <c r="AA107" i="149"/>
  <c r="Y107" i="149"/>
  <c r="U107" i="149"/>
  <c r="T107" i="149"/>
  <c r="S107" i="149"/>
  <c r="R107" i="149"/>
  <c r="AD106" i="149"/>
  <c r="AC106" i="149"/>
  <c r="AB106" i="149"/>
  <c r="AA106" i="149"/>
  <c r="Y106" i="149"/>
  <c r="U106" i="149"/>
  <c r="T106" i="149"/>
  <c r="W106" i="149" s="1"/>
  <c r="S106" i="149"/>
  <c r="R106" i="149"/>
  <c r="AD105" i="149"/>
  <c r="AC105" i="149"/>
  <c r="AB105" i="149"/>
  <c r="AA105" i="149"/>
  <c r="Y105" i="149"/>
  <c r="U105" i="149"/>
  <c r="T105" i="149"/>
  <c r="S105" i="149"/>
  <c r="R105" i="149"/>
  <c r="AD104" i="149"/>
  <c r="AC104" i="149"/>
  <c r="AB104" i="149"/>
  <c r="AA104" i="149"/>
  <c r="Y104" i="149"/>
  <c r="U104" i="149"/>
  <c r="T104" i="149"/>
  <c r="W104" i="149" s="1"/>
  <c r="S104" i="149"/>
  <c r="R104" i="149"/>
  <c r="AD103" i="149"/>
  <c r="AC103" i="149"/>
  <c r="AB103" i="149"/>
  <c r="AA103" i="149"/>
  <c r="Y103" i="149"/>
  <c r="U103" i="149"/>
  <c r="T103" i="149"/>
  <c r="V103" i="149" s="1"/>
  <c r="S103" i="149"/>
  <c r="R103" i="149"/>
  <c r="AD102" i="149"/>
  <c r="AC102" i="149"/>
  <c r="AB102" i="149"/>
  <c r="AA102" i="149"/>
  <c r="Y102" i="149"/>
  <c r="U102" i="149"/>
  <c r="T102" i="149"/>
  <c r="S102" i="149"/>
  <c r="R102" i="149"/>
  <c r="AD101" i="149"/>
  <c r="AC101" i="149"/>
  <c r="AB101" i="149"/>
  <c r="AA101" i="149"/>
  <c r="Y101" i="149"/>
  <c r="U101" i="149"/>
  <c r="T101" i="149"/>
  <c r="S101" i="149"/>
  <c r="R101" i="149"/>
  <c r="AD100" i="149"/>
  <c r="AC100" i="149"/>
  <c r="AB100" i="149"/>
  <c r="AA100" i="149"/>
  <c r="Y100" i="149"/>
  <c r="U100" i="149"/>
  <c r="T100" i="149"/>
  <c r="S100" i="149"/>
  <c r="R100" i="149"/>
  <c r="AD99" i="149"/>
  <c r="AC99" i="149"/>
  <c r="AB99" i="149"/>
  <c r="AA99" i="149"/>
  <c r="Y99" i="149"/>
  <c r="U99" i="149"/>
  <c r="T99" i="149"/>
  <c r="W99" i="149" s="1"/>
  <c r="S99" i="149"/>
  <c r="R99" i="149"/>
  <c r="AD98" i="149"/>
  <c r="AC98" i="149"/>
  <c r="AB98" i="149"/>
  <c r="AA98" i="149"/>
  <c r="Y98" i="149"/>
  <c r="U98" i="149"/>
  <c r="T98" i="149"/>
  <c r="S98" i="149"/>
  <c r="R98" i="149"/>
  <c r="AD97" i="149"/>
  <c r="AC97" i="149"/>
  <c r="AB97" i="149"/>
  <c r="AA97" i="149"/>
  <c r="Y97" i="149"/>
  <c r="U97" i="149"/>
  <c r="T97" i="149"/>
  <c r="S97" i="149"/>
  <c r="R97" i="149"/>
  <c r="AD96" i="149"/>
  <c r="AC96" i="149"/>
  <c r="AB96" i="149"/>
  <c r="AA96" i="149"/>
  <c r="Y96" i="149"/>
  <c r="U96" i="149"/>
  <c r="T96" i="149"/>
  <c r="S96" i="149"/>
  <c r="R96" i="149"/>
  <c r="AD95" i="149"/>
  <c r="AC95" i="149"/>
  <c r="AB95" i="149"/>
  <c r="AA95" i="149"/>
  <c r="Y95" i="149"/>
  <c r="U95" i="149"/>
  <c r="T95" i="149"/>
  <c r="S95" i="149"/>
  <c r="R95" i="149"/>
  <c r="AD94" i="149"/>
  <c r="AC94" i="149"/>
  <c r="AB94" i="149"/>
  <c r="AA94" i="149"/>
  <c r="Y94" i="149"/>
  <c r="U94" i="149"/>
  <c r="T94" i="149"/>
  <c r="S94" i="149"/>
  <c r="R94" i="149"/>
  <c r="AD93" i="149"/>
  <c r="AC93" i="149"/>
  <c r="AB93" i="149"/>
  <c r="AA93" i="149"/>
  <c r="Y93" i="149"/>
  <c r="U93" i="149"/>
  <c r="T93" i="149"/>
  <c r="S93" i="149"/>
  <c r="R93" i="149"/>
  <c r="AD92" i="149"/>
  <c r="AC92" i="149"/>
  <c r="AB92" i="149"/>
  <c r="AA92" i="149"/>
  <c r="Y92" i="149"/>
  <c r="U92" i="149"/>
  <c r="T92" i="149"/>
  <c r="S92" i="149"/>
  <c r="R92" i="149"/>
  <c r="AD91" i="149"/>
  <c r="AC91" i="149"/>
  <c r="AB91" i="149"/>
  <c r="AA91" i="149"/>
  <c r="Y91" i="149"/>
  <c r="U91" i="149"/>
  <c r="T91" i="149"/>
  <c r="V91" i="149" s="1"/>
  <c r="S91" i="149"/>
  <c r="R91" i="149"/>
  <c r="AD90" i="149"/>
  <c r="AC90" i="149"/>
  <c r="AB90" i="149"/>
  <c r="AA90" i="149"/>
  <c r="Y90" i="149"/>
  <c r="U90" i="149"/>
  <c r="T90" i="149"/>
  <c r="S90" i="149"/>
  <c r="R90" i="149"/>
  <c r="AD89" i="149"/>
  <c r="AC89" i="149"/>
  <c r="AB89" i="149"/>
  <c r="AA89" i="149"/>
  <c r="Y89" i="149"/>
  <c r="U89" i="149"/>
  <c r="T89" i="149"/>
  <c r="S89" i="149"/>
  <c r="R89" i="149"/>
  <c r="AD88" i="149"/>
  <c r="AC88" i="149"/>
  <c r="AB88" i="149"/>
  <c r="AA88" i="149"/>
  <c r="Y88" i="149"/>
  <c r="U88" i="149"/>
  <c r="T88" i="149"/>
  <c r="S88" i="149"/>
  <c r="R88" i="149"/>
  <c r="AD87" i="149"/>
  <c r="AC87" i="149"/>
  <c r="AB87" i="149"/>
  <c r="AA87" i="149"/>
  <c r="Y87" i="149"/>
  <c r="U87" i="149"/>
  <c r="T87" i="149"/>
  <c r="S87" i="149"/>
  <c r="R87" i="149"/>
  <c r="AD86" i="149"/>
  <c r="AC86" i="149"/>
  <c r="AB86" i="149"/>
  <c r="AA86" i="149"/>
  <c r="Y86" i="149"/>
  <c r="U86" i="149"/>
  <c r="T86" i="149"/>
  <c r="W86" i="149" s="1"/>
  <c r="S86" i="149"/>
  <c r="R86" i="149"/>
  <c r="AD85" i="149"/>
  <c r="AC85" i="149"/>
  <c r="AB85" i="149"/>
  <c r="AA85" i="149"/>
  <c r="Y85" i="149"/>
  <c r="U85" i="149"/>
  <c r="T85" i="149"/>
  <c r="S85" i="149"/>
  <c r="R85" i="149"/>
  <c r="AD84" i="149"/>
  <c r="AC84" i="149"/>
  <c r="AB84" i="149"/>
  <c r="AA84" i="149"/>
  <c r="Y84" i="149"/>
  <c r="U84" i="149"/>
  <c r="T84" i="149"/>
  <c r="S84" i="149"/>
  <c r="R84" i="149"/>
  <c r="AD83" i="149"/>
  <c r="AC83" i="149"/>
  <c r="AB83" i="149"/>
  <c r="AA83" i="149"/>
  <c r="Y83" i="149"/>
  <c r="U83" i="149"/>
  <c r="T83" i="149"/>
  <c r="S83" i="149"/>
  <c r="R83" i="149"/>
  <c r="AD82" i="149"/>
  <c r="AC82" i="149"/>
  <c r="AB82" i="149"/>
  <c r="AA82" i="149"/>
  <c r="Y82" i="149"/>
  <c r="U82" i="149"/>
  <c r="T82" i="149"/>
  <c r="V82" i="149" s="1"/>
  <c r="S82" i="149"/>
  <c r="R82" i="149"/>
  <c r="AD81" i="149"/>
  <c r="AC81" i="149"/>
  <c r="AB81" i="149"/>
  <c r="AA81" i="149"/>
  <c r="Y81" i="149"/>
  <c r="U81" i="149"/>
  <c r="T81" i="149"/>
  <c r="S81" i="149"/>
  <c r="R81" i="149"/>
  <c r="AD80" i="149"/>
  <c r="AC80" i="149"/>
  <c r="AB80" i="149"/>
  <c r="AA80" i="149"/>
  <c r="Y80" i="149"/>
  <c r="U80" i="149"/>
  <c r="T80" i="149"/>
  <c r="S80" i="149"/>
  <c r="R80" i="149"/>
  <c r="AD79" i="149"/>
  <c r="AC79" i="149"/>
  <c r="AB79" i="149"/>
  <c r="AA79" i="149"/>
  <c r="Y79" i="149"/>
  <c r="U79" i="149"/>
  <c r="T79" i="149"/>
  <c r="S79" i="149"/>
  <c r="R79" i="149"/>
  <c r="AD78" i="149"/>
  <c r="AC78" i="149"/>
  <c r="AB78" i="149"/>
  <c r="AA78" i="149"/>
  <c r="Y78" i="149"/>
  <c r="U78" i="149"/>
  <c r="T78" i="149"/>
  <c r="S78" i="149"/>
  <c r="R78" i="149"/>
  <c r="AD77" i="149"/>
  <c r="AC77" i="149"/>
  <c r="AB77" i="149"/>
  <c r="AA77" i="149"/>
  <c r="Y77" i="149"/>
  <c r="U77" i="149"/>
  <c r="T77" i="149"/>
  <c r="S77" i="149"/>
  <c r="R77" i="149"/>
  <c r="AD76" i="149"/>
  <c r="AC76" i="149"/>
  <c r="AB76" i="149"/>
  <c r="AA76" i="149"/>
  <c r="Y76" i="149"/>
  <c r="U76" i="149"/>
  <c r="T76" i="149"/>
  <c r="S76" i="149"/>
  <c r="R76" i="149"/>
  <c r="AD75" i="149"/>
  <c r="AC75" i="149"/>
  <c r="AB75" i="149"/>
  <c r="AA75" i="149"/>
  <c r="Y75" i="149"/>
  <c r="U75" i="149"/>
  <c r="T75" i="149"/>
  <c r="S75" i="149"/>
  <c r="R75" i="149"/>
  <c r="AD74" i="149"/>
  <c r="AC74" i="149"/>
  <c r="AB74" i="149"/>
  <c r="AA74" i="149"/>
  <c r="Y74" i="149"/>
  <c r="U74" i="149"/>
  <c r="T74" i="149"/>
  <c r="S74" i="149"/>
  <c r="R74" i="149"/>
  <c r="AD73" i="149"/>
  <c r="AC73" i="149"/>
  <c r="AB73" i="149"/>
  <c r="AA73" i="149"/>
  <c r="Y73" i="149"/>
  <c r="U73" i="149"/>
  <c r="T73" i="149"/>
  <c r="S73" i="149"/>
  <c r="R73" i="149"/>
  <c r="AD72" i="149"/>
  <c r="AC72" i="149"/>
  <c r="AB72" i="149"/>
  <c r="AA72" i="149"/>
  <c r="Y72" i="149"/>
  <c r="U72" i="149"/>
  <c r="T72" i="149"/>
  <c r="S72" i="149"/>
  <c r="R72" i="149"/>
  <c r="AD71" i="149"/>
  <c r="AC71" i="149"/>
  <c r="AB71" i="149"/>
  <c r="AA71" i="149"/>
  <c r="Y71" i="149"/>
  <c r="U71" i="149"/>
  <c r="T71" i="149"/>
  <c r="V71" i="149" s="1"/>
  <c r="S71" i="149"/>
  <c r="R71" i="149"/>
  <c r="AD70" i="149"/>
  <c r="AC70" i="149"/>
  <c r="AB70" i="149"/>
  <c r="AA70" i="149"/>
  <c r="Y70" i="149"/>
  <c r="U70" i="149"/>
  <c r="T70" i="149"/>
  <c r="V70" i="149" s="1"/>
  <c r="S70" i="149"/>
  <c r="R70" i="149"/>
  <c r="AD69" i="149"/>
  <c r="AC69" i="149"/>
  <c r="AB69" i="149"/>
  <c r="AA69" i="149"/>
  <c r="Y69" i="149"/>
  <c r="U69" i="149"/>
  <c r="T69" i="149"/>
  <c r="S69" i="149"/>
  <c r="R69" i="149"/>
  <c r="AD68" i="149"/>
  <c r="AC68" i="149"/>
  <c r="AB68" i="149"/>
  <c r="AA68" i="149"/>
  <c r="Y68" i="149"/>
  <c r="U68" i="149"/>
  <c r="T68" i="149"/>
  <c r="S68" i="149"/>
  <c r="R68" i="149"/>
  <c r="AD67" i="149"/>
  <c r="AC67" i="149"/>
  <c r="AB67" i="149"/>
  <c r="AA67" i="149"/>
  <c r="Y67" i="149"/>
  <c r="U67" i="149"/>
  <c r="T67" i="149"/>
  <c r="S67" i="149"/>
  <c r="R67" i="149"/>
  <c r="AD66" i="149"/>
  <c r="AC66" i="149"/>
  <c r="AB66" i="149"/>
  <c r="AA66" i="149"/>
  <c r="Y66" i="149"/>
  <c r="U66" i="149"/>
  <c r="T66" i="149"/>
  <c r="S66" i="149"/>
  <c r="R66" i="149"/>
  <c r="AD65" i="149"/>
  <c r="AC65" i="149"/>
  <c r="AB65" i="149"/>
  <c r="AA65" i="149"/>
  <c r="Y65" i="149"/>
  <c r="U65" i="149"/>
  <c r="T65" i="149"/>
  <c r="S65" i="149"/>
  <c r="R65" i="149"/>
  <c r="AD64" i="149"/>
  <c r="AC64" i="149"/>
  <c r="AB64" i="149"/>
  <c r="AA64" i="149"/>
  <c r="Y64" i="149"/>
  <c r="U64" i="149"/>
  <c r="T64" i="149"/>
  <c r="S64" i="149"/>
  <c r="R64" i="149"/>
  <c r="AD63" i="149"/>
  <c r="AC63" i="149"/>
  <c r="AB63" i="149"/>
  <c r="AA63" i="149"/>
  <c r="Y63" i="149"/>
  <c r="U63" i="149"/>
  <c r="T63" i="149"/>
  <c r="S63" i="149"/>
  <c r="R63" i="149"/>
  <c r="AD62" i="149"/>
  <c r="AC62" i="149"/>
  <c r="AB62" i="149"/>
  <c r="AA62" i="149"/>
  <c r="Y62" i="149"/>
  <c r="U62" i="149"/>
  <c r="T62" i="149"/>
  <c r="S62" i="149"/>
  <c r="R62" i="149"/>
  <c r="AD61" i="149"/>
  <c r="AC61" i="149"/>
  <c r="AB61" i="149"/>
  <c r="AA61" i="149"/>
  <c r="Y61" i="149"/>
  <c r="U61" i="149"/>
  <c r="T61" i="149"/>
  <c r="V61" i="149" s="1"/>
  <c r="S61" i="149"/>
  <c r="R61" i="149"/>
  <c r="AD60" i="149"/>
  <c r="AC60" i="149"/>
  <c r="AB60" i="149"/>
  <c r="AA60" i="149"/>
  <c r="Y60" i="149"/>
  <c r="U60" i="149"/>
  <c r="T60" i="149"/>
  <c r="W60" i="149" s="1"/>
  <c r="S60" i="149"/>
  <c r="R60" i="149"/>
  <c r="AD59" i="149"/>
  <c r="AC59" i="149"/>
  <c r="AB59" i="149"/>
  <c r="AA59" i="149"/>
  <c r="Y59" i="149"/>
  <c r="U59" i="149"/>
  <c r="T59" i="149"/>
  <c r="S59" i="149"/>
  <c r="R59" i="149"/>
  <c r="AD58" i="149"/>
  <c r="AC58" i="149"/>
  <c r="AB58" i="149"/>
  <c r="AA58" i="149"/>
  <c r="Y58" i="149"/>
  <c r="U58" i="149"/>
  <c r="T58" i="149"/>
  <c r="S58" i="149"/>
  <c r="R58" i="149"/>
  <c r="AD57" i="149"/>
  <c r="AC57" i="149"/>
  <c r="AB57" i="149"/>
  <c r="AA57" i="149"/>
  <c r="Y57" i="149"/>
  <c r="U57" i="149"/>
  <c r="T57" i="149"/>
  <c r="S57" i="149"/>
  <c r="R57" i="149"/>
  <c r="AD56" i="149"/>
  <c r="AC56" i="149"/>
  <c r="AB56" i="149"/>
  <c r="AA56" i="149"/>
  <c r="Y56" i="149"/>
  <c r="U56" i="149"/>
  <c r="T56" i="149"/>
  <c r="S56" i="149"/>
  <c r="R56" i="149"/>
  <c r="AD55" i="149"/>
  <c r="AC55" i="149"/>
  <c r="AB55" i="149"/>
  <c r="AA55" i="149"/>
  <c r="Y55" i="149"/>
  <c r="U55" i="149"/>
  <c r="T55" i="149"/>
  <c r="S55" i="149"/>
  <c r="R55" i="149"/>
  <c r="AD54" i="149"/>
  <c r="AC54" i="149"/>
  <c r="AB54" i="149"/>
  <c r="AA54" i="149"/>
  <c r="Y54" i="149"/>
  <c r="U54" i="149"/>
  <c r="T54" i="149"/>
  <c r="S54" i="149"/>
  <c r="R54" i="149"/>
  <c r="AD53" i="149"/>
  <c r="AC53" i="149"/>
  <c r="AB53" i="149"/>
  <c r="AA53" i="149"/>
  <c r="Y53" i="149"/>
  <c r="U53" i="149"/>
  <c r="T53" i="149"/>
  <c r="W53" i="149" s="1"/>
  <c r="S53" i="149"/>
  <c r="R53" i="149"/>
  <c r="AD52" i="149"/>
  <c r="AC52" i="149"/>
  <c r="AB52" i="149"/>
  <c r="AA52" i="149"/>
  <c r="Y52" i="149"/>
  <c r="U52" i="149"/>
  <c r="T52" i="149"/>
  <c r="S52" i="149"/>
  <c r="R52" i="149"/>
  <c r="AD51" i="149"/>
  <c r="AC51" i="149"/>
  <c r="AB51" i="149"/>
  <c r="AA51" i="149"/>
  <c r="Y51" i="149"/>
  <c r="U51" i="149"/>
  <c r="T51" i="149"/>
  <c r="S51" i="149"/>
  <c r="R51" i="149"/>
  <c r="AD50" i="149"/>
  <c r="AC50" i="149"/>
  <c r="AB50" i="149"/>
  <c r="AA50" i="149"/>
  <c r="Y50" i="149"/>
  <c r="U50" i="149"/>
  <c r="T50" i="149"/>
  <c r="S50" i="149"/>
  <c r="R50" i="149"/>
  <c r="AD49" i="149"/>
  <c r="AC49" i="149"/>
  <c r="AB49" i="149"/>
  <c r="AA49" i="149"/>
  <c r="Y49" i="149"/>
  <c r="U49" i="149"/>
  <c r="T49" i="149"/>
  <c r="S49" i="149"/>
  <c r="R49" i="149"/>
  <c r="AD48" i="149"/>
  <c r="AC48" i="149"/>
  <c r="AB48" i="149"/>
  <c r="AA48" i="149"/>
  <c r="Y48" i="149"/>
  <c r="U48" i="149"/>
  <c r="T48" i="149"/>
  <c r="S48" i="149"/>
  <c r="R48" i="149"/>
  <c r="AD47" i="149"/>
  <c r="AC47" i="149"/>
  <c r="AB47" i="149"/>
  <c r="AA47" i="149"/>
  <c r="Y47" i="149"/>
  <c r="U47" i="149"/>
  <c r="T47" i="149"/>
  <c r="S47" i="149"/>
  <c r="R47" i="149"/>
  <c r="AD46" i="149"/>
  <c r="AC46" i="149"/>
  <c r="AB46" i="149"/>
  <c r="AA46" i="149"/>
  <c r="Y46" i="149"/>
  <c r="U46" i="149"/>
  <c r="T46" i="149"/>
  <c r="S46" i="149"/>
  <c r="R46" i="149"/>
  <c r="AD45" i="149"/>
  <c r="AC45" i="149"/>
  <c r="AB45" i="149"/>
  <c r="AA45" i="149"/>
  <c r="Y45" i="149"/>
  <c r="U45" i="149"/>
  <c r="T45" i="149"/>
  <c r="S45" i="149"/>
  <c r="R45" i="149"/>
  <c r="AD44" i="149"/>
  <c r="AC44" i="149"/>
  <c r="AB44" i="149"/>
  <c r="AA44" i="149"/>
  <c r="Y44" i="149"/>
  <c r="U44" i="149"/>
  <c r="T44" i="149"/>
  <c r="W44" i="149" s="1"/>
  <c r="S44" i="149"/>
  <c r="R44" i="149"/>
  <c r="AD43" i="149"/>
  <c r="AC43" i="149"/>
  <c r="AB43" i="149"/>
  <c r="AA43" i="149"/>
  <c r="Y43" i="149"/>
  <c r="U43" i="149"/>
  <c r="T43" i="149"/>
  <c r="S43" i="149"/>
  <c r="R43" i="149"/>
  <c r="AD42" i="149"/>
  <c r="AC42" i="149"/>
  <c r="AB42" i="149"/>
  <c r="AA42" i="149"/>
  <c r="Y42" i="149"/>
  <c r="U42" i="149"/>
  <c r="T42" i="149"/>
  <c r="S42" i="149"/>
  <c r="R42" i="149"/>
  <c r="AD41" i="149"/>
  <c r="AC41" i="149"/>
  <c r="AB41" i="149"/>
  <c r="AA41" i="149"/>
  <c r="Y41" i="149"/>
  <c r="U41" i="149"/>
  <c r="T41" i="149"/>
  <c r="S41" i="149"/>
  <c r="R41" i="149"/>
  <c r="AD40" i="149"/>
  <c r="AC40" i="149"/>
  <c r="AB40" i="149"/>
  <c r="AA40" i="149"/>
  <c r="Y40" i="149"/>
  <c r="U40" i="149"/>
  <c r="T40" i="149"/>
  <c r="V40" i="149" s="1"/>
  <c r="S40" i="149"/>
  <c r="R40" i="149"/>
  <c r="AD39" i="149"/>
  <c r="AC39" i="149"/>
  <c r="AB39" i="149"/>
  <c r="AA39" i="149"/>
  <c r="Y39" i="149"/>
  <c r="U39" i="149"/>
  <c r="T39" i="149"/>
  <c r="S39" i="149"/>
  <c r="R39" i="149"/>
  <c r="AD38" i="149"/>
  <c r="AC38" i="149"/>
  <c r="AB38" i="149"/>
  <c r="AA38" i="149"/>
  <c r="Y38" i="149"/>
  <c r="U38" i="149"/>
  <c r="T38" i="149"/>
  <c r="S38" i="149"/>
  <c r="R38" i="149"/>
  <c r="AD37" i="149"/>
  <c r="AC37" i="149"/>
  <c r="AB37" i="149"/>
  <c r="AA37" i="149"/>
  <c r="Y37" i="149"/>
  <c r="U37" i="149"/>
  <c r="T37" i="149"/>
  <c r="W37" i="149" s="1"/>
  <c r="S37" i="149"/>
  <c r="R37" i="149"/>
  <c r="AD36" i="149"/>
  <c r="AC36" i="149"/>
  <c r="AB36" i="149"/>
  <c r="AA36" i="149"/>
  <c r="Y36" i="149"/>
  <c r="U36" i="149"/>
  <c r="T36" i="149"/>
  <c r="S36" i="149"/>
  <c r="R36" i="149"/>
  <c r="AD35" i="149"/>
  <c r="AC35" i="149"/>
  <c r="AB35" i="149"/>
  <c r="AA35" i="149"/>
  <c r="Y35" i="149"/>
  <c r="U35" i="149"/>
  <c r="T35" i="149"/>
  <c r="S35" i="149"/>
  <c r="R35" i="149"/>
  <c r="AD34" i="149"/>
  <c r="AC34" i="149"/>
  <c r="AB34" i="149"/>
  <c r="AA34" i="149"/>
  <c r="Y34" i="149"/>
  <c r="U34" i="149"/>
  <c r="T34" i="149"/>
  <c r="S34" i="149"/>
  <c r="R34" i="149"/>
  <c r="AD33" i="149"/>
  <c r="AC33" i="149"/>
  <c r="AB33" i="149"/>
  <c r="AA33" i="149"/>
  <c r="Y33" i="149"/>
  <c r="U33" i="149"/>
  <c r="T33" i="149"/>
  <c r="S33" i="149"/>
  <c r="R33" i="149"/>
  <c r="AD32" i="149"/>
  <c r="AC32" i="149"/>
  <c r="AB32" i="149"/>
  <c r="AA32" i="149"/>
  <c r="Y32" i="149"/>
  <c r="U32" i="149"/>
  <c r="T32" i="149"/>
  <c r="S32" i="149"/>
  <c r="R32" i="149"/>
  <c r="AD31" i="149"/>
  <c r="AC31" i="149"/>
  <c r="AB31" i="149"/>
  <c r="AA31" i="149"/>
  <c r="Y31" i="149"/>
  <c r="U31" i="149"/>
  <c r="T31" i="149"/>
  <c r="S31" i="149"/>
  <c r="R31" i="149"/>
  <c r="AD30" i="149"/>
  <c r="AC30" i="149"/>
  <c r="AB30" i="149"/>
  <c r="AA30" i="149"/>
  <c r="Y30" i="149"/>
  <c r="U30" i="149"/>
  <c r="T30" i="149"/>
  <c r="S30" i="149"/>
  <c r="R30" i="149"/>
  <c r="AD29" i="149"/>
  <c r="AC29" i="149"/>
  <c r="AB29" i="149"/>
  <c r="AA29" i="149"/>
  <c r="Y29" i="149"/>
  <c r="U29" i="149"/>
  <c r="T29" i="149"/>
  <c r="S29" i="149"/>
  <c r="R29" i="149"/>
  <c r="AD28" i="149"/>
  <c r="AC28" i="149"/>
  <c r="AB28" i="149"/>
  <c r="AA28" i="149"/>
  <c r="Y28" i="149"/>
  <c r="U28" i="149"/>
  <c r="T28" i="149"/>
  <c r="S28" i="149"/>
  <c r="R28" i="149"/>
  <c r="AD27" i="149"/>
  <c r="AC27" i="149"/>
  <c r="AB27" i="149"/>
  <c r="AA27" i="149"/>
  <c r="Y27" i="149"/>
  <c r="U27" i="149"/>
  <c r="T27" i="149"/>
  <c r="S27" i="149"/>
  <c r="R27" i="149"/>
  <c r="AD26" i="149"/>
  <c r="AC26" i="149"/>
  <c r="AB26" i="149"/>
  <c r="AA26" i="149"/>
  <c r="Y26" i="149"/>
  <c r="U26" i="149"/>
  <c r="T26" i="149"/>
  <c r="S26" i="149"/>
  <c r="R26" i="149"/>
  <c r="AD25" i="149"/>
  <c r="AC25" i="149"/>
  <c r="AB25" i="149"/>
  <c r="AA25" i="149"/>
  <c r="Y25" i="149"/>
  <c r="U25" i="149"/>
  <c r="T25" i="149"/>
  <c r="S25" i="149"/>
  <c r="R25" i="149"/>
  <c r="AD24" i="149"/>
  <c r="AC24" i="149"/>
  <c r="AB24" i="149"/>
  <c r="AA24" i="149"/>
  <c r="Y24" i="149"/>
  <c r="U24" i="149"/>
  <c r="T24" i="149"/>
  <c r="S24" i="149"/>
  <c r="R24" i="149"/>
  <c r="AD23" i="149"/>
  <c r="AC23" i="149"/>
  <c r="AB23" i="149"/>
  <c r="AA23" i="149"/>
  <c r="Y23" i="149"/>
  <c r="U23" i="149"/>
  <c r="T23" i="149"/>
  <c r="S23" i="149"/>
  <c r="R23" i="149"/>
  <c r="AD22" i="149"/>
  <c r="AC22" i="149"/>
  <c r="AB22" i="149"/>
  <c r="AA22" i="149"/>
  <c r="Y22" i="149"/>
  <c r="U22" i="149"/>
  <c r="T22" i="149"/>
  <c r="S22" i="149"/>
  <c r="R22" i="149"/>
  <c r="AD21" i="149"/>
  <c r="AC21" i="149"/>
  <c r="AB21" i="149"/>
  <c r="AA21" i="149"/>
  <c r="Y21" i="149"/>
  <c r="U21" i="149"/>
  <c r="T21" i="149"/>
  <c r="S21" i="149"/>
  <c r="R21" i="149"/>
  <c r="AD20" i="149"/>
  <c r="AC20" i="149"/>
  <c r="AB20" i="149"/>
  <c r="AA20" i="149"/>
  <c r="Y20" i="149"/>
  <c r="U20" i="149"/>
  <c r="T20" i="149"/>
  <c r="S20" i="149"/>
  <c r="R20" i="149"/>
  <c r="AD19" i="149"/>
  <c r="AC19" i="149"/>
  <c r="AB19" i="149"/>
  <c r="AA19" i="149"/>
  <c r="Y19" i="149"/>
  <c r="U19" i="149"/>
  <c r="T19" i="149"/>
  <c r="S19" i="149"/>
  <c r="R19" i="149"/>
  <c r="AD18" i="149"/>
  <c r="AC18" i="149"/>
  <c r="AB18" i="149"/>
  <c r="AA18" i="149"/>
  <c r="Y18" i="149"/>
  <c r="U18" i="149"/>
  <c r="T18" i="149"/>
  <c r="S18" i="149"/>
  <c r="R18" i="149"/>
  <c r="AD17" i="149"/>
  <c r="AC17" i="149"/>
  <c r="AB17" i="149"/>
  <c r="AA17" i="149"/>
  <c r="Y17" i="149"/>
  <c r="U17" i="149"/>
  <c r="T17" i="149"/>
  <c r="W17" i="149" s="1"/>
  <c r="S17" i="149"/>
  <c r="R17" i="149"/>
  <c r="AD16" i="149"/>
  <c r="AC16" i="149"/>
  <c r="AB16" i="149"/>
  <c r="AA16" i="149"/>
  <c r="Y16" i="149"/>
  <c r="U16" i="149"/>
  <c r="T16" i="149"/>
  <c r="S16" i="149"/>
  <c r="R16" i="149"/>
  <c r="AD15" i="149"/>
  <c r="AC15" i="149"/>
  <c r="AB15" i="149"/>
  <c r="AA15" i="149"/>
  <c r="Y15" i="149"/>
  <c r="U15" i="149"/>
  <c r="T15" i="149"/>
  <c r="W15" i="149" s="1"/>
  <c r="S15" i="149"/>
  <c r="R15" i="149"/>
  <c r="AD14" i="149"/>
  <c r="AC14" i="149"/>
  <c r="AB14" i="149"/>
  <c r="AA14" i="149"/>
  <c r="Y14" i="149"/>
  <c r="U14" i="149"/>
  <c r="T14" i="149"/>
  <c r="S14" i="149"/>
  <c r="R14" i="149"/>
  <c r="AD13" i="149"/>
  <c r="AC13" i="149"/>
  <c r="AB13" i="149"/>
  <c r="AA13" i="149"/>
  <c r="Y13" i="149"/>
  <c r="U13" i="149"/>
  <c r="T13" i="149"/>
  <c r="S13" i="149"/>
  <c r="R13" i="149"/>
  <c r="AD12" i="149"/>
  <c r="AC12" i="149"/>
  <c r="AB12" i="149"/>
  <c r="AA12" i="149"/>
  <c r="Y12" i="149"/>
  <c r="U12" i="149"/>
  <c r="T12" i="149"/>
  <c r="S12" i="149"/>
  <c r="R12" i="149"/>
  <c r="AD11" i="149"/>
  <c r="AC11" i="149"/>
  <c r="AB11" i="149"/>
  <c r="AA11" i="149"/>
  <c r="Y11" i="149"/>
  <c r="U11" i="149"/>
  <c r="T11" i="149"/>
  <c r="W11" i="149" s="1"/>
  <c r="S11" i="149"/>
  <c r="R11" i="149"/>
  <c r="AD10" i="149"/>
  <c r="AC10" i="149"/>
  <c r="AB10" i="149"/>
  <c r="AA10" i="149"/>
  <c r="Y10" i="149"/>
  <c r="U10" i="149"/>
  <c r="T10" i="149"/>
  <c r="S10" i="149"/>
  <c r="R10" i="149"/>
  <c r="AD9" i="149"/>
  <c r="AC9" i="149"/>
  <c r="AB9" i="149"/>
  <c r="AA9" i="149"/>
  <c r="Y9" i="149"/>
  <c r="U9" i="149"/>
  <c r="T9" i="149"/>
  <c r="S9" i="149"/>
  <c r="R9" i="149"/>
  <c r="AD8" i="149"/>
  <c r="AC8" i="149"/>
  <c r="AB8" i="149"/>
  <c r="AA8" i="149"/>
  <c r="Y8" i="149"/>
  <c r="U8" i="149"/>
  <c r="T8" i="149"/>
  <c r="S8" i="149"/>
  <c r="R8" i="149"/>
  <c r="AD7" i="149"/>
  <c r="AC7" i="149"/>
  <c r="AB7" i="149"/>
  <c r="AA7" i="149"/>
  <c r="Y7" i="149"/>
  <c r="U7" i="149"/>
  <c r="T7" i="149"/>
  <c r="W7" i="149" s="1"/>
  <c r="S7" i="149"/>
  <c r="R7" i="149"/>
  <c r="W286" i="149" l="1"/>
  <c r="V286" i="149"/>
  <c r="W407" i="149"/>
  <c r="V407" i="149"/>
  <c r="V139" i="149"/>
  <c r="W139" i="149"/>
  <c r="W416" i="149"/>
  <c r="W121" i="149"/>
  <c r="W103" i="149"/>
  <c r="V17" i="149"/>
  <c r="V53" i="149"/>
  <c r="W379" i="149"/>
  <c r="W344" i="149"/>
  <c r="V344" i="149"/>
  <c r="V271" i="149"/>
  <c r="W271" i="149"/>
  <c r="V94" i="149"/>
  <c r="W94" i="149"/>
  <c r="W131" i="149"/>
  <c r="V131" i="149"/>
  <c r="W113" i="149"/>
  <c r="V113" i="149"/>
  <c r="V210" i="149"/>
  <c r="W210" i="149"/>
  <c r="W299" i="149"/>
  <c r="V299" i="149"/>
  <c r="V13" i="149"/>
  <c r="W13" i="149"/>
  <c r="W127" i="149"/>
  <c r="V127" i="149"/>
  <c r="V41" i="149"/>
  <c r="W41" i="149"/>
  <c r="V266" i="149"/>
  <c r="W266" i="149"/>
  <c r="V268" i="149"/>
  <c r="W268" i="149"/>
  <c r="V278" i="149"/>
  <c r="W278" i="149"/>
  <c r="W329" i="149"/>
  <c r="V329" i="149"/>
  <c r="V341" i="149"/>
  <c r="W341" i="149"/>
  <c r="V290" i="149"/>
  <c r="W290" i="149"/>
  <c r="W419" i="149"/>
  <c r="V419" i="149"/>
  <c r="V275" i="149"/>
  <c r="W275" i="149"/>
  <c r="W19" i="149"/>
  <c r="V19" i="149"/>
  <c r="W85" i="149"/>
  <c r="V85" i="149"/>
  <c r="V215" i="149"/>
  <c r="W215" i="149"/>
  <c r="W371" i="149"/>
  <c r="V371" i="149"/>
  <c r="W234" i="149"/>
  <c r="W174" i="149"/>
  <c r="V163" i="149"/>
  <c r="V347" i="149"/>
  <c r="V175" i="149"/>
  <c r="W304" i="149"/>
  <c r="W135" i="149"/>
  <c r="V382" i="149"/>
  <c r="V328" i="149"/>
  <c r="W328" i="149"/>
  <c r="W267" i="149"/>
  <c r="V267" i="149"/>
  <c r="W451" i="149"/>
  <c r="V451" i="149"/>
  <c r="W388" i="149"/>
  <c r="W70" i="149"/>
  <c r="W116" i="149"/>
  <c r="W184" i="149"/>
  <c r="V44" i="149"/>
  <c r="W408" i="149"/>
  <c r="V448" i="149"/>
  <c r="W71" i="149"/>
  <c r="V37" i="149"/>
  <c r="V168" i="149"/>
  <c r="V206" i="149"/>
  <c r="W112" i="149"/>
  <c r="V170" i="149"/>
  <c r="V15" i="149"/>
  <c r="V144" i="149"/>
  <c r="W165" i="149"/>
  <c r="W201" i="149"/>
  <c r="W309" i="149"/>
  <c r="V381" i="149"/>
  <c r="W381" i="149"/>
  <c r="V236" i="149"/>
  <c r="W236" i="149"/>
  <c r="W21" i="149"/>
  <c r="V21" i="149"/>
  <c r="V92" i="149"/>
  <c r="W92" i="149"/>
  <c r="V209" i="149"/>
  <c r="W209" i="149"/>
  <c r="W442" i="149"/>
  <c r="V442" i="149"/>
  <c r="W115" i="149"/>
  <c r="V115" i="149"/>
  <c r="W188" i="149"/>
  <c r="V188" i="149"/>
  <c r="V336" i="149"/>
  <c r="W336" i="149"/>
  <c r="W14" i="149"/>
  <c r="V14" i="149"/>
  <c r="V48" i="149"/>
  <c r="W48" i="149"/>
  <c r="W117" i="149"/>
  <c r="V117" i="149"/>
  <c r="W248" i="149"/>
  <c r="V248" i="149"/>
  <c r="V252" i="149"/>
  <c r="W252" i="149"/>
  <c r="V355" i="149"/>
  <c r="W355" i="149"/>
  <c r="W376" i="149"/>
  <c r="V376" i="149"/>
  <c r="W395" i="149"/>
  <c r="V395" i="149"/>
  <c r="V421" i="149"/>
  <c r="W421" i="149"/>
  <c r="W96" i="149"/>
  <c r="V96" i="149"/>
  <c r="W295" i="149"/>
  <c r="V295" i="149"/>
  <c r="W52" i="149"/>
  <c r="V52" i="149"/>
  <c r="W221" i="149"/>
  <c r="V221" i="149"/>
  <c r="W231" i="149"/>
  <c r="V231" i="149"/>
  <c r="W68" i="149"/>
  <c r="V68" i="149"/>
  <c r="W172" i="149"/>
  <c r="V172" i="149"/>
  <c r="W195" i="149"/>
  <c r="V195" i="149"/>
  <c r="V298" i="149"/>
  <c r="W298" i="149"/>
  <c r="V324" i="149"/>
  <c r="W324" i="149"/>
  <c r="W28" i="149"/>
  <c r="V28" i="149"/>
  <c r="V305" i="149"/>
  <c r="W305" i="149"/>
  <c r="V348" i="149"/>
  <c r="W348" i="149"/>
  <c r="W226" i="149"/>
  <c r="V226" i="149"/>
  <c r="V426" i="149"/>
  <c r="W426" i="149"/>
  <c r="V360" i="149"/>
  <c r="W360" i="149"/>
  <c r="V424" i="149"/>
  <c r="W424" i="149"/>
  <c r="W455" i="149"/>
  <c r="V455" i="149"/>
  <c r="V130" i="149"/>
  <c r="W130" i="149"/>
  <c r="W66" i="149"/>
  <c r="V66" i="149"/>
  <c r="V149" i="149"/>
  <c r="W149" i="149"/>
  <c r="V316" i="149"/>
  <c r="W316" i="149"/>
  <c r="V439" i="149"/>
  <c r="W439" i="149"/>
  <c r="V390" i="149"/>
  <c r="W390" i="149"/>
  <c r="W140" i="149"/>
  <c r="V140" i="149"/>
  <c r="V255" i="149"/>
  <c r="W255" i="149"/>
  <c r="V285" i="149"/>
  <c r="W285" i="149"/>
  <c r="W263" i="149"/>
  <c r="V263" i="149"/>
  <c r="V265" i="149"/>
  <c r="W265" i="149"/>
  <c r="W400" i="149"/>
  <c r="V400" i="149"/>
  <c r="W404" i="149"/>
  <c r="V404" i="149"/>
  <c r="V338" i="149"/>
  <c r="W338" i="149"/>
  <c r="V110" i="149"/>
  <c r="W110" i="149"/>
  <c r="W233" i="149"/>
  <c r="V233" i="149"/>
  <c r="W282" i="149"/>
  <c r="V282" i="149"/>
  <c r="V365" i="149"/>
  <c r="W365" i="149"/>
  <c r="V369" i="149"/>
  <c r="W369" i="149"/>
  <c r="W418" i="149"/>
  <c r="V418" i="149"/>
  <c r="W331" i="149"/>
  <c r="V331" i="149"/>
  <c r="V30" i="149"/>
  <c r="W30" i="149"/>
  <c r="W273" i="149"/>
  <c r="V273" i="149"/>
  <c r="W84" i="149"/>
  <c r="V84" i="149"/>
  <c r="V203" i="149"/>
  <c r="W203" i="149"/>
  <c r="W38" i="149"/>
  <c r="V38" i="149"/>
  <c r="W105" i="149"/>
  <c r="V105" i="149"/>
  <c r="W40" i="149"/>
  <c r="V55" i="149"/>
  <c r="W55" i="149"/>
  <c r="W343" i="149"/>
  <c r="V343" i="149"/>
  <c r="W229" i="149"/>
  <c r="V229" i="149"/>
  <c r="W440" i="149"/>
  <c r="V440" i="149"/>
  <c r="V354" i="149"/>
  <c r="W354" i="149"/>
  <c r="V81" i="149"/>
  <c r="W81" i="149"/>
  <c r="V161" i="149"/>
  <c r="W161" i="149"/>
  <c r="W246" i="149"/>
  <c r="V246" i="149"/>
  <c r="W289" i="149"/>
  <c r="V289" i="149"/>
  <c r="W318" i="149"/>
  <c r="V318" i="149"/>
  <c r="V327" i="149"/>
  <c r="W327" i="149"/>
  <c r="W367" i="149"/>
  <c r="V367" i="149"/>
  <c r="W398" i="149"/>
  <c r="V398" i="149"/>
  <c r="W420" i="149"/>
  <c r="V420" i="149"/>
  <c r="W83" i="149"/>
  <c r="V83" i="149"/>
  <c r="V109" i="149"/>
  <c r="W109" i="149"/>
  <c r="V146" i="149"/>
  <c r="W146" i="149"/>
  <c r="V148" i="149"/>
  <c r="W148" i="149"/>
  <c r="W253" i="149"/>
  <c r="V253" i="149"/>
  <c r="W291" i="149"/>
  <c r="V291" i="149"/>
  <c r="W358" i="149"/>
  <c r="V358" i="149"/>
  <c r="V378" i="149"/>
  <c r="V446" i="149"/>
  <c r="W46" i="149"/>
  <c r="V46" i="149"/>
  <c r="V214" i="149"/>
  <c r="W284" i="149"/>
  <c r="V284" i="149"/>
  <c r="V300" i="149"/>
  <c r="W320" i="149"/>
  <c r="V320" i="149"/>
  <c r="W429" i="149"/>
  <c r="V429" i="149"/>
  <c r="W134" i="149"/>
  <c r="V171" i="149"/>
  <c r="W171" i="149"/>
  <c r="V189" i="149"/>
  <c r="V204" i="149"/>
  <c r="W241" i="149"/>
  <c r="V241" i="149"/>
  <c r="W317" i="149"/>
  <c r="V399" i="149"/>
  <c r="W399" i="149"/>
  <c r="V136" i="149"/>
  <c r="W136" i="149"/>
  <c r="W288" i="149"/>
  <c r="V288" i="149"/>
  <c r="W384" i="149"/>
  <c r="V428" i="149"/>
  <c r="W428" i="149"/>
  <c r="V430" i="149"/>
  <c r="W430" i="149"/>
  <c r="W78" i="149"/>
  <c r="V78" i="149"/>
  <c r="V213" i="149"/>
  <c r="W213" i="149"/>
  <c r="W36" i="149"/>
  <c r="V36" i="149"/>
  <c r="V69" i="149"/>
  <c r="W69" i="149"/>
  <c r="V178" i="149"/>
  <c r="W178" i="149"/>
  <c r="V197" i="149"/>
  <c r="W197" i="149"/>
  <c r="W283" i="149"/>
  <c r="V283" i="149"/>
  <c r="W294" i="149"/>
  <c r="V294" i="149"/>
  <c r="V401" i="149"/>
  <c r="W401" i="149"/>
  <c r="W72" i="149"/>
  <c r="V72" i="149"/>
  <c r="V111" i="149"/>
  <c r="W111" i="149"/>
  <c r="V102" i="149"/>
  <c r="W102" i="149"/>
  <c r="W141" i="149"/>
  <c r="V141" i="149"/>
  <c r="V7" i="149"/>
  <c r="V323" i="149"/>
  <c r="W323" i="149"/>
  <c r="W423" i="149"/>
  <c r="V423" i="149"/>
  <c r="W224" i="149"/>
  <c r="V224" i="149"/>
  <c r="V313" i="149"/>
  <c r="W313" i="149"/>
  <c r="W450" i="149"/>
  <c r="V450" i="149"/>
  <c r="V65" i="149"/>
  <c r="W65" i="149"/>
  <c r="V349" i="149"/>
  <c r="W349" i="149"/>
  <c r="W366" i="149"/>
  <c r="V366" i="149"/>
  <c r="V176" i="149"/>
  <c r="W176" i="149"/>
  <c r="V202" i="149"/>
  <c r="W43" i="149"/>
  <c r="V43" i="149"/>
  <c r="W145" i="149"/>
  <c r="V145" i="149"/>
  <c r="V56" i="149"/>
  <c r="W56" i="149"/>
  <c r="W153" i="149"/>
  <c r="V153" i="149"/>
  <c r="W296" i="149"/>
  <c r="V296" i="149"/>
  <c r="W361" i="149"/>
  <c r="V361" i="149"/>
  <c r="W222" i="149"/>
  <c r="V222" i="149"/>
  <c r="W311" i="149"/>
  <c r="V311" i="149"/>
  <c r="V12" i="149"/>
  <c r="W12" i="149"/>
  <c r="V50" i="149"/>
  <c r="W50" i="149"/>
  <c r="W239" i="149"/>
  <c r="V239" i="149"/>
  <c r="V315" i="149"/>
  <c r="W315" i="149"/>
  <c r="W351" i="149"/>
  <c r="V351" i="149"/>
  <c r="W375" i="149"/>
  <c r="V375" i="149"/>
  <c r="V441" i="149"/>
  <c r="W441" i="149"/>
  <c r="V211" i="149"/>
  <c r="W211" i="149"/>
  <c r="V230" i="149"/>
  <c r="W230" i="149"/>
  <c r="W326" i="149"/>
  <c r="W82" i="149"/>
  <c r="V119" i="149"/>
  <c r="W119" i="149"/>
  <c r="V310" i="149"/>
  <c r="W310" i="149"/>
  <c r="W449" i="149"/>
  <c r="V449" i="149"/>
  <c r="V126" i="149"/>
  <c r="V368" i="149"/>
  <c r="V308" i="149"/>
  <c r="V337" i="149"/>
  <c r="V396" i="149"/>
  <c r="V406" i="149"/>
  <c r="W157" i="149"/>
  <c r="V251" i="149"/>
  <c r="W452" i="149"/>
  <c r="V325" i="149"/>
  <c r="W447" i="149"/>
  <c r="V447" i="149"/>
  <c r="W303" i="149"/>
  <c r="V303" i="149"/>
  <c r="W417" i="149"/>
  <c r="V417" i="149"/>
  <c r="V106" i="149"/>
  <c r="V196" i="149"/>
  <c r="W403" i="149"/>
  <c r="V18" i="149"/>
  <c r="W18" i="149"/>
  <c r="V159" i="149"/>
  <c r="W159" i="149"/>
  <c r="V152" i="149"/>
  <c r="W152" i="149"/>
  <c r="W132" i="149"/>
  <c r="V132" i="149"/>
  <c r="W49" i="149"/>
  <c r="V49" i="149"/>
  <c r="W34" i="149"/>
  <c r="V34" i="149"/>
  <c r="W63" i="149"/>
  <c r="V63" i="149"/>
  <c r="V199" i="149"/>
  <c r="W199" i="149"/>
  <c r="V29" i="149"/>
  <c r="W29" i="149"/>
  <c r="W258" i="149"/>
  <c r="V258" i="149"/>
  <c r="W262" i="149"/>
  <c r="V262" i="149"/>
  <c r="W180" i="149"/>
  <c r="V180" i="149"/>
  <c r="W26" i="149"/>
  <c r="V26" i="149"/>
  <c r="W79" i="149"/>
  <c r="V79" i="149"/>
  <c r="V228" i="149"/>
  <c r="W228" i="149"/>
  <c r="W143" i="149"/>
  <c r="V143" i="149"/>
  <c r="V76" i="149"/>
  <c r="W76" i="149"/>
  <c r="V118" i="149"/>
  <c r="W118" i="149"/>
  <c r="W162" i="149"/>
  <c r="V162" i="149"/>
  <c r="V169" i="149"/>
  <c r="W169" i="149"/>
  <c r="W377" i="149"/>
  <c r="V377" i="149"/>
  <c r="V23" i="149"/>
  <c r="W23" i="149"/>
  <c r="W80" i="149"/>
  <c r="V80" i="149"/>
  <c r="V297" i="149"/>
  <c r="W297" i="149"/>
  <c r="V389" i="149"/>
  <c r="W389" i="149"/>
  <c r="W125" i="149"/>
  <c r="V125" i="149"/>
  <c r="W138" i="149"/>
  <c r="W164" i="149"/>
  <c r="V164" i="149"/>
  <c r="W250" i="149"/>
  <c r="V250" i="149"/>
  <c r="W279" i="149"/>
  <c r="V279" i="149"/>
  <c r="W154" i="149"/>
  <c r="V154" i="149"/>
  <c r="V302" i="149"/>
  <c r="W302" i="149"/>
  <c r="V20" i="149"/>
  <c r="W20" i="149"/>
  <c r="W87" i="149"/>
  <c r="V87" i="149"/>
  <c r="W177" i="149"/>
  <c r="V177" i="149"/>
  <c r="W101" i="149"/>
  <c r="V101" i="149"/>
  <c r="V74" i="149"/>
  <c r="W74" i="149"/>
  <c r="W191" i="149"/>
  <c r="V191" i="149"/>
  <c r="W312" i="149"/>
  <c r="V312" i="149"/>
  <c r="W393" i="149"/>
  <c r="V393" i="149"/>
  <c r="W232" i="149"/>
  <c r="V232" i="149"/>
  <c r="W276" i="149"/>
  <c r="V276" i="149"/>
  <c r="V24" i="149"/>
  <c r="W24" i="149"/>
  <c r="W27" i="149"/>
  <c r="V27" i="149"/>
  <c r="W340" i="149"/>
  <c r="V340" i="149"/>
  <c r="V93" i="149"/>
  <c r="W93" i="149"/>
  <c r="W114" i="149"/>
  <c r="V114" i="149"/>
  <c r="W124" i="149"/>
  <c r="V124" i="149"/>
  <c r="W438" i="149"/>
  <c r="V438" i="149"/>
  <c r="V45" i="149"/>
  <c r="W45" i="149"/>
  <c r="W160" i="149"/>
  <c r="V160" i="149"/>
  <c r="W330" i="149"/>
  <c r="V330" i="149"/>
  <c r="V142" i="149"/>
  <c r="W413" i="149"/>
  <c r="V413" i="149"/>
  <c r="W220" i="149"/>
  <c r="V220" i="149"/>
  <c r="V370" i="149"/>
  <c r="W370" i="149"/>
  <c r="W431" i="149"/>
  <c r="V431" i="149"/>
  <c r="V443" i="149"/>
  <c r="W443" i="149"/>
  <c r="V454" i="149"/>
  <c r="W306" i="149"/>
  <c r="V306" i="149"/>
  <c r="W332" i="149"/>
  <c r="V332" i="149"/>
  <c r="W362" i="149"/>
  <c r="V380" i="149"/>
  <c r="W380" i="149"/>
  <c r="V433" i="149"/>
  <c r="W33" i="149"/>
  <c r="V33" i="149"/>
  <c r="W59" i="149"/>
  <c r="V59" i="149"/>
  <c r="W89" i="149"/>
  <c r="V89" i="149"/>
  <c r="V240" i="149"/>
  <c r="W240" i="149"/>
  <c r="W64" i="149"/>
  <c r="V64" i="149"/>
  <c r="W122" i="149"/>
  <c r="V122" i="149"/>
  <c r="W335" i="149"/>
  <c r="V335" i="149"/>
  <c r="W9" i="149"/>
  <c r="V9" i="149"/>
  <c r="V244" i="149"/>
  <c r="W244" i="149"/>
  <c r="V11" i="149"/>
  <c r="V193" i="149"/>
  <c r="W193" i="149"/>
  <c r="W259" i="149"/>
  <c r="V259" i="149"/>
  <c r="W22" i="149"/>
  <c r="V22" i="149"/>
  <c r="W179" i="149"/>
  <c r="V179" i="149"/>
  <c r="V173" i="149"/>
  <c r="W173" i="149"/>
  <c r="V200" i="149"/>
  <c r="W200" i="149"/>
  <c r="V137" i="149"/>
  <c r="W137" i="149"/>
  <c r="W350" i="149"/>
  <c r="V350" i="149"/>
  <c r="V436" i="149"/>
  <c r="V108" i="149"/>
  <c r="V32" i="149"/>
  <c r="W32" i="149"/>
  <c r="W183" i="149"/>
  <c r="V183" i="149"/>
  <c r="V60" i="149"/>
  <c r="V100" i="149"/>
  <c r="W100" i="149"/>
  <c r="V150" i="149"/>
  <c r="W150" i="149"/>
  <c r="V207" i="149"/>
  <c r="V225" i="149"/>
  <c r="W225" i="149"/>
  <c r="V334" i="149"/>
  <c r="W334" i="149"/>
  <c r="V385" i="149"/>
  <c r="V392" i="149"/>
  <c r="W392" i="149"/>
  <c r="V10" i="149"/>
  <c r="W10" i="149"/>
  <c r="V73" i="149"/>
  <c r="W73" i="149"/>
  <c r="W90" i="149"/>
  <c r="V90" i="149"/>
  <c r="W95" i="149"/>
  <c r="V95" i="149"/>
  <c r="W243" i="149"/>
  <c r="V243" i="149"/>
  <c r="V256" i="149"/>
  <c r="W359" i="149"/>
  <c r="V359" i="149"/>
  <c r="W8" i="149"/>
  <c r="V8" i="149"/>
  <c r="W123" i="149"/>
  <c r="V123" i="149"/>
  <c r="V128" i="149"/>
  <c r="W128" i="149"/>
  <c r="V185" i="149"/>
  <c r="W185" i="149"/>
  <c r="W227" i="149"/>
  <c r="V227" i="149"/>
  <c r="W287" i="149"/>
  <c r="V287" i="149"/>
  <c r="W364" i="149"/>
  <c r="V364" i="149"/>
  <c r="W374" i="149"/>
  <c r="V374" i="149"/>
  <c r="V387" i="149"/>
  <c r="W387" i="149"/>
  <c r="W147" i="149"/>
  <c r="V147" i="149"/>
  <c r="W194" i="149"/>
  <c r="V194" i="149"/>
  <c r="W274" i="149"/>
  <c r="V274" i="149"/>
  <c r="W411" i="149"/>
  <c r="V411" i="149"/>
  <c r="W47" i="149"/>
  <c r="V47" i="149"/>
  <c r="V88" i="149"/>
  <c r="W88" i="149"/>
  <c r="V155" i="149"/>
  <c r="W155" i="149"/>
  <c r="W182" i="149"/>
  <c r="V182" i="149"/>
  <c r="W187" i="149"/>
  <c r="V187" i="149"/>
  <c r="W235" i="149"/>
  <c r="V235" i="149"/>
  <c r="V444" i="149"/>
  <c r="W444" i="149"/>
  <c r="V35" i="149"/>
  <c r="W35" i="149"/>
  <c r="W58" i="149"/>
  <c r="V58" i="149"/>
  <c r="V77" i="149"/>
  <c r="W77" i="149"/>
  <c r="V218" i="149"/>
  <c r="W218" i="149"/>
  <c r="W254" i="149"/>
  <c r="V254" i="149"/>
  <c r="W372" i="149"/>
  <c r="V372" i="149"/>
  <c r="W98" i="149"/>
  <c r="V98" i="149"/>
  <c r="V216" i="149"/>
  <c r="W223" i="149"/>
  <c r="V223" i="149"/>
  <c r="V322" i="149"/>
  <c r="W322" i="149"/>
  <c r="W151" i="149"/>
  <c r="V151" i="149"/>
  <c r="W217" i="149"/>
  <c r="V217" i="149"/>
  <c r="W280" i="149"/>
  <c r="V280" i="149"/>
  <c r="W42" i="149"/>
  <c r="V42" i="149"/>
  <c r="V158" i="149"/>
  <c r="W158" i="149"/>
  <c r="V373" i="149"/>
  <c r="W445" i="149"/>
  <c r="V445" i="149"/>
  <c r="W425" i="149"/>
  <c r="V425" i="149"/>
  <c r="V99" i="149"/>
  <c r="V293" i="149"/>
  <c r="W293" i="149"/>
  <c r="W357" i="149"/>
  <c r="V357" i="149"/>
  <c r="V57" i="149"/>
  <c r="W57" i="149"/>
  <c r="W260" i="149"/>
  <c r="V260" i="149"/>
  <c r="W345" i="149"/>
  <c r="V345" i="149"/>
  <c r="W156" i="149"/>
  <c r="V156" i="149"/>
  <c r="W39" i="149"/>
  <c r="V39" i="149"/>
  <c r="W107" i="149"/>
  <c r="V107" i="149"/>
  <c r="V166" i="149"/>
  <c r="V249" i="149"/>
  <c r="W422" i="149"/>
  <c r="V422" i="149"/>
  <c r="V427" i="149"/>
  <c r="W427" i="149"/>
  <c r="V437" i="149"/>
  <c r="W437" i="149"/>
  <c r="V97" i="149"/>
  <c r="W97" i="149"/>
  <c r="W410" i="149"/>
  <c r="V410" i="149"/>
  <c r="W51" i="149"/>
  <c r="V51" i="149"/>
  <c r="W54" i="149"/>
  <c r="V54" i="149"/>
  <c r="V31" i="149"/>
  <c r="W31" i="149"/>
  <c r="V75" i="149"/>
  <c r="W75" i="149"/>
  <c r="V86" i="149"/>
  <c r="V257" i="149"/>
  <c r="W257" i="149"/>
  <c r="W277" i="149"/>
  <c r="V277" i="149"/>
  <c r="W402" i="149"/>
  <c r="V402" i="149"/>
  <c r="V16" i="149"/>
  <c r="W16" i="149"/>
  <c r="V67" i="149"/>
  <c r="W67" i="149"/>
  <c r="V192" i="149"/>
  <c r="W192" i="149"/>
  <c r="W264" i="149"/>
  <c r="V264" i="149"/>
  <c r="W270" i="149"/>
  <c r="V270" i="149"/>
  <c r="W62" i="149"/>
  <c r="V62" i="149"/>
  <c r="V261" i="149"/>
  <c r="W208" i="149"/>
  <c r="V208" i="149"/>
  <c r="V339" i="149"/>
  <c r="W339" i="149"/>
  <c r="V133" i="149"/>
  <c r="W238" i="149"/>
  <c r="W247" i="149"/>
  <c r="V307" i="149"/>
  <c r="W307" i="149"/>
  <c r="W394" i="149"/>
  <c r="V434" i="149"/>
  <c r="W352" i="149"/>
  <c r="V352" i="149"/>
  <c r="W91" i="149"/>
  <c r="W61" i="149"/>
  <c r="V120" i="149"/>
  <c r="W120" i="149"/>
  <c r="V167" i="149"/>
  <c r="V319" i="149"/>
  <c r="W319" i="149"/>
  <c r="V333" i="149"/>
  <c r="W333" i="149"/>
  <c r="W356" i="149"/>
  <c r="V356" i="149"/>
  <c r="V386" i="149"/>
  <c r="W397" i="149"/>
  <c r="W409" i="149"/>
  <c r="V409" i="149"/>
  <c r="W414" i="149"/>
  <c r="V25" i="149"/>
  <c r="W25" i="149"/>
  <c r="W190" i="149"/>
  <c r="V190" i="149"/>
  <c r="V212" i="149"/>
  <c r="W212" i="149"/>
  <c r="V412" i="149"/>
  <c r="W412" i="149"/>
  <c r="V435" i="149"/>
  <c r="W435" i="149"/>
  <c r="V453" i="149"/>
  <c r="W453" i="149"/>
  <c r="W245" i="149"/>
  <c r="V245" i="149"/>
  <c r="V363" i="149"/>
  <c r="W363" i="149"/>
  <c r="W272" i="149"/>
  <c r="V272" i="149"/>
  <c r="V104" i="149"/>
  <c r="V242" i="149"/>
  <c r="W242" i="149"/>
  <c r="V181" i="149"/>
  <c r="W181" i="149"/>
  <c r="W205" i="149"/>
  <c r="V205" i="149"/>
  <c r="W129" i="149"/>
  <c r="V129" i="149"/>
  <c r="W269" i="149"/>
  <c r="V269" i="149"/>
  <c r="V391" i="149"/>
  <c r="W391" i="149"/>
  <c r="W186" i="149"/>
  <c r="V186" i="149"/>
  <c r="V219" i="149"/>
  <c r="W219" i="149"/>
  <c r="V383" i="149"/>
  <c r="W383" i="149"/>
  <c r="W237" i="149"/>
  <c r="V237" i="149"/>
  <c r="W353" i="149"/>
  <c r="V353" i="149"/>
  <c r="V415" i="149"/>
  <c r="W415" i="149"/>
  <c r="W292" i="149"/>
  <c r="V292" i="149"/>
  <c r="V346" i="149"/>
  <c r="W346" i="149"/>
  <c r="W301" i="149"/>
  <c r="V301" i="149"/>
  <c r="W405" i="149"/>
  <c r="W314" i="149"/>
  <c r="V314" i="149"/>
  <c r="W198" i="149"/>
  <c r="V198" i="149"/>
  <c r="V281" i="149"/>
  <c r="W342" i="149"/>
  <c r="V342" i="149"/>
  <c r="V432" i="149"/>
  <c r="W432" i="149"/>
  <c r="V321" i="149"/>
  <c r="W321" i="149"/>
  <c r="F5" i="89" l="1"/>
  <c r="G5" i="89" s="1"/>
  <c r="H5" i="89" s="1"/>
  <c r="I5" i="89" s="1"/>
  <c r="F8" i="7" l="1"/>
  <c r="J10" i="6"/>
  <c r="J11" i="6"/>
  <c r="I50" i="3"/>
  <c r="J9" i="6"/>
  <c r="J8" i="6"/>
  <c r="J7" i="6"/>
  <c r="G8" i="7" l="1"/>
  <c r="E8" i="6"/>
  <c r="N8" i="6" s="1"/>
  <c r="E11" i="14"/>
  <c r="B6" i="18"/>
  <c r="BF160" i="3"/>
  <c r="BT251" i="3"/>
  <c r="L50" i="3"/>
  <c r="BG149" i="3" s="1"/>
  <c r="CO157" i="3"/>
  <c r="D9" i="84"/>
  <c r="D10" i="84" s="1"/>
  <c r="D11" i="84" s="1"/>
  <c r="D12" i="84" s="1"/>
  <c r="D13" i="84" s="1"/>
  <c r="D14" i="84" s="1"/>
  <c r="D15" i="84" s="1"/>
  <c r="D16" i="84" s="1"/>
  <c r="D17" i="84" s="1"/>
  <c r="D18" i="84" s="1"/>
  <c r="D19" i="84" s="1"/>
  <c r="D20" i="84" s="1"/>
  <c r="D21" i="84" s="1"/>
  <c r="D22" i="84" s="1"/>
  <c r="D23" i="84" s="1"/>
  <c r="D24" i="84" s="1"/>
  <c r="D25" i="84" s="1"/>
  <c r="D26" i="84" s="1"/>
  <c r="D27" i="84" s="1"/>
  <c r="D28" i="84" s="1"/>
  <c r="D29" i="84" s="1"/>
  <c r="D30" i="84" s="1"/>
  <c r="D31" i="84" s="1"/>
  <c r="D32" i="84" s="1"/>
  <c r="D33" i="84" s="1"/>
  <c r="D34" i="84" s="1"/>
  <c r="D35" i="84" s="1"/>
  <c r="D36" i="84" s="1"/>
  <c r="D37" i="84" s="1"/>
  <c r="D38" i="84" s="1"/>
  <c r="D39" i="84" s="1"/>
  <c r="D40" i="84" s="1"/>
  <c r="D41" i="84" s="1"/>
  <c r="D42" i="84" s="1"/>
  <c r="D43" i="84" s="1"/>
  <c r="D44" i="84" s="1"/>
  <c r="D45" i="84" s="1"/>
  <c r="D46" i="84" s="1"/>
  <c r="D47" i="84" s="1"/>
  <c r="D48" i="84" s="1"/>
  <c r="D49" i="84" s="1"/>
  <c r="D50" i="84" s="1"/>
  <c r="D51" i="84" s="1"/>
  <c r="D52" i="84" s="1"/>
  <c r="D53" i="84" s="1"/>
  <c r="D54" i="84" s="1"/>
  <c r="D55" i="84" s="1"/>
  <c r="D56" i="84" s="1"/>
  <c r="D57" i="84" s="1"/>
  <c r="D58" i="84" s="1"/>
  <c r="D59" i="84" s="1"/>
  <c r="D60" i="84" s="1"/>
  <c r="D61" i="84" s="1"/>
  <c r="D62" i="84" s="1"/>
  <c r="D63" i="84" s="1"/>
  <c r="D64" i="84" s="1"/>
  <c r="D65" i="84" s="1"/>
  <c r="D66" i="84" s="1"/>
  <c r="D67" i="84" s="1"/>
  <c r="D68" i="84" s="1"/>
  <c r="D69" i="84" s="1"/>
  <c r="D70" i="84" s="1"/>
  <c r="D71" i="84" s="1"/>
  <c r="D72" i="84" s="1"/>
  <c r="D73" i="84" s="1"/>
  <c r="D74" i="84" s="1"/>
  <c r="D75" i="84" s="1"/>
  <c r="D76" i="84" s="1"/>
  <c r="D77" i="84" s="1"/>
  <c r="D78" i="84" s="1"/>
  <c r="D79" i="84" s="1"/>
  <c r="D80" i="84" s="1"/>
  <c r="D81" i="84" s="1"/>
  <c r="D82" i="84" s="1"/>
  <c r="D83" i="84" s="1"/>
  <c r="D84" i="84" s="1"/>
  <c r="D85" i="84" s="1"/>
  <c r="D86" i="84" s="1"/>
  <c r="D87" i="84" s="1"/>
  <c r="D88" i="84" s="1"/>
  <c r="D89" i="84" s="1"/>
  <c r="D90" i="84" s="1"/>
  <c r="D91" i="84" s="1"/>
  <c r="D92" i="84" s="1"/>
  <c r="D93" i="84" s="1"/>
  <c r="D94" i="84" s="1"/>
  <c r="D95" i="84" s="1"/>
  <c r="D96" i="84" s="1"/>
  <c r="D97" i="84" s="1"/>
  <c r="D98" i="84" s="1"/>
  <c r="D99" i="84" s="1"/>
  <c r="D100" i="84" s="1"/>
  <c r="D101" i="84" s="1"/>
  <c r="D102" i="84" s="1"/>
  <c r="D103" i="84" s="1"/>
  <c r="D104" i="84" s="1"/>
  <c r="D105" i="84" s="1"/>
  <c r="D106" i="84" s="1"/>
  <c r="D107" i="84" s="1"/>
  <c r="D108" i="84" s="1"/>
  <c r="DC252" i="3"/>
  <c r="H7" i="3"/>
  <c r="G7" i="3"/>
  <c r="F7" i="3"/>
  <c r="E7" i="3"/>
  <c r="F141" i="5"/>
  <c r="F142" i="5" s="1"/>
  <c r="F143" i="5" s="1"/>
  <c r="F144" i="5" s="1"/>
  <c r="F145" i="5" s="1"/>
  <c r="F146" i="5" s="1"/>
  <c r="F147" i="5" s="1"/>
  <c r="F148" i="5" s="1"/>
  <c r="F149" i="5"/>
  <c r="F150" i="5" s="1"/>
  <c r="F140" i="5"/>
  <c r="E140" i="5"/>
  <c r="E141" i="5" s="1"/>
  <c r="E142" i="5" s="1"/>
  <c r="E143" i="5" s="1"/>
  <c r="E144" i="5" s="1"/>
  <c r="E145" i="5" s="1"/>
  <c r="E146" i="5" s="1"/>
  <c r="E147" i="5" s="1"/>
  <c r="E148" i="5" s="1"/>
  <c r="E149" i="5" s="1"/>
  <c r="E150" i="5" s="1"/>
  <c r="AY37" i="5"/>
  <c r="AY38" i="5" s="1"/>
  <c r="AY39" i="5" s="1"/>
  <c r="AY40" i="5" s="1"/>
  <c r="AY41" i="5" s="1"/>
  <c r="AU38" i="5"/>
  <c r="AU39" i="5" s="1"/>
  <c r="AU40" i="5" s="1"/>
  <c r="AU41" i="5" s="1"/>
  <c r="AU42" i="5" s="1"/>
  <c r="AQ43" i="5"/>
  <c r="AQ44" i="5" s="1"/>
  <c r="AQ38" i="5"/>
  <c r="AQ39" i="5" s="1"/>
  <c r="AQ40" i="5" s="1"/>
  <c r="AQ41" i="5" s="1"/>
  <c r="AQ42" i="5" s="1"/>
  <c r="AM36" i="5"/>
  <c r="AM37" i="5" s="1"/>
  <c r="AM38" i="5" s="1"/>
  <c r="AM39" i="5" s="1"/>
  <c r="AM40" i="5" s="1"/>
  <c r="AM41" i="5" s="1"/>
  <c r="AM42" i="5" s="1"/>
  <c r="AI41" i="5"/>
  <c r="AI42" i="5" s="1"/>
  <c r="AI43" i="5" s="1"/>
  <c r="AI44" i="5" s="1"/>
  <c r="AI45" i="5" s="1"/>
  <c r="AI46" i="5" s="1"/>
  <c r="AI47" i="5" s="1"/>
  <c r="AI48" i="5" s="1"/>
  <c r="AI49" i="5" s="1"/>
  <c r="AI36" i="5"/>
  <c r="AI37" i="5" s="1"/>
  <c r="AI38" i="5" s="1"/>
  <c r="AI39" i="5" s="1"/>
  <c r="AI40" i="5" s="1"/>
  <c r="AE42" i="5"/>
  <c r="AE43" i="5" s="1"/>
  <c r="AE44" i="5" s="1"/>
  <c r="AE45" i="5" s="1"/>
  <c r="AE46" i="5" s="1"/>
  <c r="AE47" i="5" s="1"/>
  <c r="AE48" i="5" s="1"/>
  <c r="AE49" i="5" s="1"/>
  <c r="AE50" i="5"/>
  <c r="AE38" i="5"/>
  <c r="AE39" i="5" s="1"/>
  <c r="AE40" i="5" s="1"/>
  <c r="AE41" i="5" s="1"/>
  <c r="AA36" i="5"/>
  <c r="AA37" i="5" s="1"/>
  <c r="AA38" i="5" s="1"/>
  <c r="AA39" i="5" s="1"/>
  <c r="AA40" i="5" s="1"/>
  <c r="AA41" i="5" s="1"/>
  <c r="W38" i="5"/>
  <c r="W37" i="5"/>
  <c r="S38" i="5"/>
  <c r="S37" i="5"/>
  <c r="O38" i="5"/>
  <c r="O37" i="5"/>
  <c r="K38" i="5"/>
  <c r="K37" i="5"/>
  <c r="DG251" i="3"/>
  <c r="DD251" i="3"/>
  <c r="CE251" i="3"/>
  <c r="CC251" i="3"/>
  <c r="BV251" i="3"/>
  <c r="BY251" i="3"/>
  <c r="BX251" i="3"/>
  <c r="D10" i="45"/>
  <c r="D11" i="45"/>
  <c r="D12" i="45"/>
  <c r="D13" i="45"/>
  <c r="D14" i="45"/>
  <c r="D15" i="45"/>
  <c r="I65" i="3"/>
  <c r="BG144" i="3"/>
  <c r="BH144" i="3"/>
  <c r="BI144" i="3"/>
  <c r="BJ144" i="3"/>
  <c r="BK144" i="3"/>
  <c r="BL144" i="3"/>
  <c r="BM144" i="3"/>
  <c r="BN144" i="3"/>
  <c r="BO144" i="3"/>
  <c r="BP144" i="3"/>
  <c r="BQ144" i="3"/>
  <c r="BR144" i="3"/>
  <c r="BS144" i="3"/>
  <c r="BT144" i="3"/>
  <c r="D10" i="18"/>
  <c r="K9" i="18"/>
  <c r="H24" i="9"/>
  <c r="H23" i="9"/>
  <c r="H22" i="9"/>
  <c r="H21" i="9"/>
  <c r="H20" i="9"/>
  <c r="H19" i="9"/>
  <c r="H18" i="9"/>
  <c r="H17" i="9"/>
  <c r="H16" i="9"/>
  <c r="H15" i="9"/>
  <c r="H14" i="9"/>
  <c r="H13" i="9"/>
  <c r="H12" i="9"/>
  <c r="H11" i="9"/>
  <c r="H10" i="9"/>
  <c r="H9" i="9"/>
  <c r="H8" i="9"/>
  <c r="H7" i="9"/>
  <c r="H6" i="9"/>
  <c r="G24" i="9"/>
  <c r="G23" i="9"/>
  <c r="G22" i="9"/>
  <c r="G21" i="9"/>
  <c r="G20" i="9"/>
  <c r="G19" i="9"/>
  <c r="G18" i="9"/>
  <c r="G17" i="9"/>
  <c r="G16" i="9"/>
  <c r="G15" i="9"/>
  <c r="G14" i="9"/>
  <c r="G13" i="9"/>
  <c r="G12" i="9"/>
  <c r="G11" i="9"/>
  <c r="G10" i="9"/>
  <c r="G9" i="9"/>
  <c r="G8" i="9"/>
  <c r="G7" i="9"/>
  <c r="G6" i="9"/>
  <c r="I79" i="3"/>
  <c r="D7" i="12"/>
  <c r="D21" i="16"/>
  <c r="U64" i="16" a="1"/>
  <c r="U64" i="16" s="1"/>
  <c r="U63" i="16" a="1"/>
  <c r="U63" i="16" s="1"/>
  <c r="U62" i="16" a="1"/>
  <c r="U62" i="16" s="1"/>
  <c r="U61" i="16" a="1"/>
  <c r="U61" i="16" s="1"/>
  <c r="U60" i="16" a="1"/>
  <c r="U60" i="16" s="1"/>
  <c r="U59" i="16" a="1"/>
  <c r="U59" i="16" s="1"/>
  <c r="U58" i="16" a="1"/>
  <c r="U58" i="16" s="1"/>
  <c r="U57" i="16" a="1"/>
  <c r="U57" i="16" s="1"/>
  <c r="U56" i="16" a="1"/>
  <c r="U56" i="16" s="1"/>
  <c r="U55" i="16" a="1"/>
  <c r="U55" i="16" s="1"/>
  <c r="U54" i="16" a="1"/>
  <c r="U54" i="16" s="1"/>
  <c r="U53" i="16" a="1"/>
  <c r="U53" i="16" s="1"/>
  <c r="U52" i="16" a="1"/>
  <c r="U52" i="16" s="1"/>
  <c r="U51" i="16" a="1"/>
  <c r="U51" i="16" s="1"/>
  <c r="U50" i="16" a="1"/>
  <c r="U50" i="16" s="1"/>
  <c r="U49" i="16" a="1"/>
  <c r="U49" i="16" s="1"/>
  <c r="U48" i="16" a="1"/>
  <c r="U48" i="16" s="1"/>
  <c r="U47" i="16" a="1"/>
  <c r="U47" i="16" s="1"/>
  <c r="U46" i="16" a="1"/>
  <c r="U46" i="16" s="1"/>
  <c r="U45" i="16" a="1"/>
  <c r="U45" i="16" s="1"/>
  <c r="U44" i="16" a="1"/>
  <c r="U44" i="16" s="1"/>
  <c r="U43" i="16" a="1"/>
  <c r="U43" i="16" s="1"/>
  <c r="U42" i="16" a="1"/>
  <c r="U42" i="16" s="1"/>
  <c r="U41" i="16" a="1"/>
  <c r="U41" i="16" s="1"/>
  <c r="U40" i="16" a="1"/>
  <c r="U40" i="16" s="1"/>
  <c r="U39" i="16" a="1"/>
  <c r="U39" i="16" s="1"/>
  <c r="U38" i="16" a="1"/>
  <c r="U38" i="16" s="1"/>
  <c r="U37" i="16" a="1"/>
  <c r="U37" i="16" s="1"/>
  <c r="U36" i="16" a="1"/>
  <c r="U36" i="16" s="1"/>
  <c r="U35" i="16" a="1"/>
  <c r="U35" i="16" s="1"/>
  <c r="U34" i="16" a="1"/>
  <c r="U34" i="16" s="1"/>
  <c r="U33" i="16" a="1"/>
  <c r="U33" i="16" s="1"/>
  <c r="U32" i="16" a="1"/>
  <c r="U32" i="16" s="1"/>
  <c r="U31" i="16" a="1"/>
  <c r="U31" i="16" s="1"/>
  <c r="U30" i="16" a="1"/>
  <c r="U30" i="16" s="1"/>
  <c r="U29" i="16" a="1"/>
  <c r="U29" i="16" s="1"/>
  <c r="U28" i="16" a="1"/>
  <c r="U28" i="16" s="1"/>
  <c r="U27" i="16" a="1"/>
  <c r="U27" i="16" s="1"/>
  <c r="U26" i="16" a="1"/>
  <c r="U26" i="16" s="1"/>
  <c r="U25" i="16" a="1"/>
  <c r="U25" i="16" s="1"/>
  <c r="U24" i="16" a="1"/>
  <c r="U24" i="16" s="1"/>
  <c r="U23" i="16" a="1"/>
  <c r="U23" i="16" s="1"/>
  <c r="U22" i="16" a="1"/>
  <c r="U22" i="16" s="1"/>
  <c r="U21" i="16" a="1"/>
  <c r="U21" i="16" s="1"/>
  <c r="U20" i="16" a="1"/>
  <c r="U20" i="16" s="1"/>
  <c r="U19" i="16" a="1"/>
  <c r="U19" i="16" s="1"/>
  <c r="U18" i="16" a="1"/>
  <c r="U18" i="16" s="1"/>
  <c r="U17" i="16" a="1"/>
  <c r="U17" i="16" s="1"/>
  <c r="U16" i="16" a="1"/>
  <c r="U16" i="16" s="1"/>
  <c r="D16" i="16"/>
  <c r="D17" i="16"/>
  <c r="D18" i="16"/>
  <c r="D19" i="16"/>
  <c r="D20" i="16"/>
  <c r="U15" i="16" a="1"/>
  <c r="U15" i="16" s="1"/>
  <c r="U14" i="16" a="1"/>
  <c r="U14" i="16" s="1"/>
  <c r="U13" i="16" a="1"/>
  <c r="U13" i="16" s="1"/>
  <c r="U12" i="16" a="1"/>
  <c r="U12" i="16" s="1"/>
  <c r="U11" i="16" a="1"/>
  <c r="U11" i="16" s="1"/>
  <c r="U10" i="16" a="1"/>
  <c r="U10" i="16" s="1"/>
  <c r="I56" i="3"/>
  <c r="H52" i="5"/>
  <c r="H51" i="5"/>
  <c r="H50" i="5"/>
  <c r="H49" i="5"/>
  <c r="H48" i="5"/>
  <c r="H47" i="5"/>
  <c r="H46" i="5"/>
  <c r="H45" i="5"/>
  <c r="H44" i="5"/>
  <c r="H43" i="5"/>
  <c r="H42" i="5"/>
  <c r="H41" i="5"/>
  <c r="H40" i="5"/>
  <c r="H39" i="5"/>
  <c r="H38" i="5"/>
  <c r="H37" i="5"/>
  <c r="H36" i="5"/>
  <c r="H35" i="5"/>
  <c r="H34" i="5"/>
  <c r="H33" i="5"/>
  <c r="H32" i="5"/>
  <c r="H31" i="5"/>
  <c r="H30" i="5"/>
  <c r="H29" i="5"/>
  <c r="H28" i="5"/>
  <c r="H27" i="5"/>
  <c r="H26" i="5"/>
  <c r="H25" i="5"/>
  <c r="H24" i="5"/>
  <c r="H23" i="5"/>
  <c r="H22" i="5"/>
  <c r="H21" i="5"/>
  <c r="H20" i="5"/>
  <c r="H19" i="5"/>
  <c r="H18" i="5"/>
  <c r="H17" i="5"/>
  <c r="H16" i="5"/>
  <c r="H15" i="5"/>
  <c r="H14" i="5"/>
  <c r="H13" i="5"/>
  <c r="I77" i="3"/>
  <c r="I75" i="3"/>
  <c r="BU144" i="3"/>
  <c r="H54" i="5"/>
  <c r="H53" i="5"/>
  <c r="BV144" i="3"/>
  <c r="BW144" i="3"/>
  <c r="BX144" i="3"/>
  <c r="BY144" i="3"/>
  <c r="BZ144" i="3"/>
  <c r="H55" i="5"/>
  <c r="CA144" i="3"/>
  <c r="CB144" i="3"/>
  <c r="CC144" i="3"/>
  <c r="CD144" i="3"/>
  <c r="CE144" i="3"/>
  <c r="CF144" i="3"/>
  <c r="CG144" i="3"/>
  <c r="CH144" i="3"/>
  <c r="H56" i="5"/>
  <c r="CI144" i="3"/>
  <c r="CJ144" i="3"/>
  <c r="CK144" i="3"/>
  <c r="CL144" i="3"/>
  <c r="CM144" i="3"/>
  <c r="CN144" i="3"/>
  <c r="H57" i="5"/>
  <c r="CO144" i="3"/>
  <c r="CP144" i="3"/>
  <c r="CQ144" i="3"/>
  <c r="CR144" i="3"/>
  <c r="CS144" i="3"/>
  <c r="CT144" i="3"/>
  <c r="CU144" i="3"/>
  <c r="CV144" i="3"/>
  <c r="CW144" i="3"/>
  <c r="CX144" i="3"/>
  <c r="CY144" i="3"/>
  <c r="CZ144" i="3"/>
  <c r="DA144" i="3"/>
  <c r="DB144" i="3"/>
  <c r="DC144" i="3"/>
  <c r="DD144" i="3"/>
  <c r="DE144" i="3"/>
  <c r="DF144" i="3"/>
  <c r="DG144" i="3"/>
  <c r="DH144" i="3"/>
  <c r="DI144" i="3"/>
  <c r="DJ144" i="3"/>
  <c r="DK144" i="3"/>
  <c r="DL144" i="3"/>
  <c r="DM144" i="3"/>
  <c r="DN144" i="3"/>
  <c r="DO144" i="3"/>
  <c r="DP144" i="3"/>
  <c r="DQ144" i="3"/>
  <c r="DR144" i="3"/>
  <c r="DS144" i="3"/>
  <c r="DT144" i="3"/>
  <c r="DU144" i="3"/>
  <c r="DV144" i="3"/>
  <c r="DW144" i="3"/>
  <c r="DX144" i="3"/>
  <c r="DY144" i="3"/>
  <c r="DZ144" i="3"/>
  <c r="EA144" i="3"/>
  <c r="EB144" i="3"/>
  <c r="EC144" i="3"/>
  <c r="ED144" i="3"/>
  <c r="EE144" i="3"/>
  <c r="EF144" i="3"/>
  <c r="EG144" i="3"/>
  <c r="EH144" i="3"/>
  <c r="EI144" i="3"/>
  <c r="EJ144" i="3"/>
  <c r="EK144" i="3"/>
  <c r="EL144" i="3"/>
  <c r="EM144" i="3"/>
  <c r="EN144" i="3"/>
  <c r="EO144" i="3"/>
  <c r="EP144" i="3"/>
  <c r="EQ144" i="3"/>
  <c r="ER144" i="3"/>
  <c r="ES144" i="3"/>
  <c r="ET144" i="3"/>
  <c r="EU144" i="3"/>
  <c r="EV144" i="3"/>
  <c r="EW144" i="3"/>
  <c r="EX144" i="3"/>
  <c r="H58" i="5"/>
  <c r="H59" i="5"/>
  <c r="H60" i="5"/>
  <c r="H61" i="5"/>
  <c r="H62" i="5"/>
  <c r="H63" i="5"/>
  <c r="H64" i="5"/>
  <c r="I60" i="3"/>
  <c r="BG157" i="3" s="1"/>
  <c r="BI157" i="3" s="1"/>
  <c r="I62" i="3"/>
  <c r="BE157" i="3" s="1"/>
  <c r="I58" i="3"/>
  <c r="I54" i="3"/>
  <c r="I52" i="3"/>
  <c r="BT157" i="3" s="1"/>
  <c r="I46" i="3"/>
  <c r="BH157" i="3" s="1"/>
  <c r="H65" i="5"/>
  <c r="EY144" i="3"/>
  <c r="EZ144" i="3"/>
  <c r="FA144" i="3"/>
  <c r="FB144" i="3"/>
  <c r="FC144" i="3"/>
  <c r="FD144" i="3"/>
  <c r="FE144" i="3"/>
  <c r="FF144" i="3"/>
  <c r="FG144" i="3"/>
  <c r="FH144" i="3"/>
  <c r="FI144" i="3"/>
  <c r="FJ144" i="3"/>
  <c r="FK144" i="3"/>
  <c r="FL144" i="3"/>
  <c r="FM144" i="3"/>
  <c r="FN144" i="3"/>
  <c r="FO144" i="3"/>
  <c r="FP144" i="3"/>
  <c r="FQ144" i="3"/>
  <c r="FR144" i="3"/>
  <c r="FS144" i="3"/>
  <c r="FT144" i="3"/>
  <c r="FU144" i="3"/>
  <c r="FV144" i="3"/>
  <c r="FW144" i="3"/>
  <c r="FX144" i="3"/>
  <c r="FY144" i="3"/>
  <c r="FZ144" i="3"/>
  <c r="GA144" i="3"/>
  <c r="GB144" i="3"/>
  <c r="GC144" i="3"/>
  <c r="GD144" i="3"/>
  <c r="GE144" i="3"/>
  <c r="GF144" i="3"/>
  <c r="GG144" i="3"/>
  <c r="GH144" i="3"/>
  <c r="GI144" i="3"/>
  <c r="GJ144" i="3"/>
  <c r="GK144" i="3"/>
  <c r="GL144" i="3"/>
  <c r="GM144" i="3"/>
  <c r="GO143" i="3"/>
  <c r="B11" i="3"/>
  <c r="H66" i="5"/>
  <c r="AG49" i="5"/>
  <c r="AK48" i="5"/>
  <c r="AG48" i="5"/>
  <c r="AK47" i="5"/>
  <c r="AG47" i="5"/>
  <c r="AK46" i="5"/>
  <c r="AG46" i="5"/>
  <c r="AK45" i="5"/>
  <c r="AG45" i="5"/>
  <c r="AK44" i="5"/>
  <c r="AG44" i="5"/>
  <c r="AS43" i="5"/>
  <c r="AK43" i="5"/>
  <c r="AG43" i="5"/>
  <c r="AS42" i="5"/>
  <c r="AK42" i="5"/>
  <c r="AG42" i="5"/>
  <c r="AW41" i="5"/>
  <c r="AS41" i="5"/>
  <c r="AO41" i="5"/>
  <c r="AK41" i="5"/>
  <c r="AG41" i="5"/>
  <c r="BA40" i="5"/>
  <c r="AW40" i="5"/>
  <c r="AS40" i="5"/>
  <c r="AO40" i="5"/>
  <c r="AK40" i="5"/>
  <c r="AG40" i="5"/>
  <c r="AC40" i="5"/>
  <c r="BA39" i="5"/>
  <c r="AW39" i="5"/>
  <c r="AS39" i="5"/>
  <c r="AO39" i="5"/>
  <c r="AK39" i="5"/>
  <c r="AG39" i="5"/>
  <c r="AC39" i="5"/>
  <c r="BA38" i="5"/>
  <c r="AW38" i="5"/>
  <c r="AS38" i="5"/>
  <c r="AO38" i="5"/>
  <c r="AK38" i="5"/>
  <c r="AG38" i="5"/>
  <c r="AC38" i="5"/>
  <c r="BA37" i="5"/>
  <c r="AW37" i="5"/>
  <c r="AS37" i="5"/>
  <c r="AO37" i="5"/>
  <c r="AK37" i="5"/>
  <c r="AG37" i="5"/>
  <c r="AC37" i="5"/>
  <c r="Y37" i="5"/>
  <c r="U37" i="5"/>
  <c r="Q37" i="5"/>
  <c r="M37" i="5"/>
  <c r="BA36" i="5"/>
  <c r="AW36" i="5"/>
  <c r="AS36" i="5"/>
  <c r="AO36" i="5"/>
  <c r="AK36" i="5"/>
  <c r="AG36" i="5"/>
  <c r="AC36" i="5"/>
  <c r="Y36" i="5"/>
  <c r="U36" i="5"/>
  <c r="Q36" i="5"/>
  <c r="M36" i="5"/>
  <c r="BA35" i="5"/>
  <c r="AW35" i="5"/>
  <c r="AS35" i="5"/>
  <c r="AO35" i="5"/>
  <c r="AK35" i="5"/>
  <c r="AG35" i="5"/>
  <c r="AC35" i="5"/>
  <c r="Y35" i="5"/>
  <c r="U35" i="5"/>
  <c r="Q35" i="5"/>
  <c r="M35" i="5"/>
  <c r="BA34" i="5"/>
  <c r="AW34" i="5"/>
  <c r="AS34" i="5"/>
  <c r="AO34" i="5"/>
  <c r="AK34" i="5"/>
  <c r="AG34" i="5"/>
  <c r="AC34" i="5"/>
  <c r="Y34" i="5"/>
  <c r="U34" i="5"/>
  <c r="Q34" i="5"/>
  <c r="M34" i="5"/>
  <c r="BA33" i="5"/>
  <c r="AW33" i="5"/>
  <c r="AS33" i="5"/>
  <c r="AO33" i="5"/>
  <c r="AK33" i="5"/>
  <c r="AG33" i="5"/>
  <c r="AC33" i="5"/>
  <c r="Y33" i="5"/>
  <c r="U33" i="5"/>
  <c r="Q33" i="5"/>
  <c r="M33" i="5"/>
  <c r="BA32" i="5"/>
  <c r="AW32" i="5"/>
  <c r="AS32" i="5"/>
  <c r="AO32" i="5"/>
  <c r="AK32" i="5"/>
  <c r="AG32" i="5"/>
  <c r="AC32" i="5"/>
  <c r="Y32" i="5"/>
  <c r="U32" i="5"/>
  <c r="Q32" i="5"/>
  <c r="M32" i="5"/>
  <c r="BA31" i="5"/>
  <c r="AW31" i="5"/>
  <c r="AS31" i="5"/>
  <c r="AO31" i="5"/>
  <c r="AK31" i="5"/>
  <c r="AG31" i="5"/>
  <c r="AC31" i="5"/>
  <c r="Y31" i="5"/>
  <c r="U31" i="5"/>
  <c r="Q31" i="5"/>
  <c r="M31" i="5"/>
  <c r="BA30" i="5"/>
  <c r="AW30" i="5"/>
  <c r="AS30" i="5"/>
  <c r="AO30" i="5"/>
  <c r="AK30" i="5"/>
  <c r="AG30" i="5"/>
  <c r="AC30" i="5"/>
  <c r="Y30" i="5"/>
  <c r="U30" i="5"/>
  <c r="Q30" i="5"/>
  <c r="M30" i="5"/>
  <c r="BA29" i="5"/>
  <c r="AW29" i="5"/>
  <c r="AS29" i="5"/>
  <c r="AO29" i="5"/>
  <c r="AK29" i="5"/>
  <c r="AG29" i="5"/>
  <c r="AC29" i="5"/>
  <c r="Y29" i="5"/>
  <c r="U29" i="5"/>
  <c r="Q29" i="5"/>
  <c r="M29" i="5"/>
  <c r="BA28" i="5"/>
  <c r="AW28" i="5"/>
  <c r="AS28" i="5"/>
  <c r="AO28" i="5"/>
  <c r="AK28" i="5"/>
  <c r="AG28" i="5"/>
  <c r="AC28" i="5"/>
  <c r="Y28" i="5"/>
  <c r="U28" i="5"/>
  <c r="Q28" i="5"/>
  <c r="M28" i="5"/>
  <c r="BA27" i="5"/>
  <c r="AW27" i="5"/>
  <c r="AS27" i="5"/>
  <c r="AO27" i="5"/>
  <c r="AK27" i="5"/>
  <c r="AG27" i="5"/>
  <c r="AC27" i="5"/>
  <c r="Y27" i="5"/>
  <c r="U27" i="5"/>
  <c r="Q27" i="5"/>
  <c r="M27" i="5"/>
  <c r="BA26" i="5"/>
  <c r="AW26" i="5"/>
  <c r="AS26" i="5"/>
  <c r="AO26" i="5"/>
  <c r="AK26" i="5"/>
  <c r="AG26" i="5"/>
  <c r="AC26" i="5"/>
  <c r="Y26" i="5"/>
  <c r="U26" i="5"/>
  <c r="Q26" i="5"/>
  <c r="M26" i="5"/>
  <c r="BA25" i="5"/>
  <c r="AW25" i="5"/>
  <c r="AS25" i="5"/>
  <c r="AO25" i="5"/>
  <c r="AK25" i="5"/>
  <c r="AG25" i="5"/>
  <c r="AC25" i="5"/>
  <c r="Y25" i="5"/>
  <c r="U25" i="5"/>
  <c r="Q25" i="5"/>
  <c r="M25" i="5"/>
  <c r="BA24" i="5"/>
  <c r="AW24" i="5"/>
  <c r="AS24" i="5"/>
  <c r="AO24" i="5"/>
  <c r="AK24" i="5"/>
  <c r="AG24" i="5"/>
  <c r="AC24" i="5"/>
  <c r="Y24" i="5"/>
  <c r="U24" i="5"/>
  <c r="Q24" i="5"/>
  <c r="M24" i="5"/>
  <c r="BA23" i="5"/>
  <c r="AW23" i="5"/>
  <c r="AS23" i="5"/>
  <c r="AO23" i="5"/>
  <c r="AK23" i="5"/>
  <c r="AG23" i="5"/>
  <c r="AC23" i="5"/>
  <c r="Y23" i="5"/>
  <c r="U23" i="5"/>
  <c r="Q23" i="5"/>
  <c r="M23" i="5"/>
  <c r="BA22" i="5"/>
  <c r="AW22" i="5"/>
  <c r="AS22" i="5"/>
  <c r="AO22" i="5"/>
  <c r="AK22" i="5"/>
  <c r="AG22" i="5"/>
  <c r="AC22" i="5"/>
  <c r="Y22" i="5"/>
  <c r="U22" i="5"/>
  <c r="Q22" i="5"/>
  <c r="M22" i="5"/>
  <c r="BA21" i="5"/>
  <c r="AW21" i="5"/>
  <c r="AS21" i="5"/>
  <c r="AO21" i="5"/>
  <c r="AK21" i="5"/>
  <c r="AG21" i="5"/>
  <c r="AC21" i="5"/>
  <c r="Y21" i="5"/>
  <c r="U21" i="5"/>
  <c r="Q21" i="5"/>
  <c r="M21" i="5"/>
  <c r="BA20" i="5"/>
  <c r="AW20" i="5"/>
  <c r="AS20" i="5"/>
  <c r="AO20" i="5"/>
  <c r="AK20" i="5"/>
  <c r="AG20" i="5"/>
  <c r="AC20" i="5"/>
  <c r="Y20" i="5"/>
  <c r="U20" i="5"/>
  <c r="Q20" i="5"/>
  <c r="M20" i="5"/>
  <c r="BA19" i="5"/>
  <c r="AW19" i="5"/>
  <c r="AS19" i="5"/>
  <c r="AO19" i="5"/>
  <c r="AK19" i="5"/>
  <c r="AG19" i="5"/>
  <c r="AC19" i="5"/>
  <c r="Y19" i="5"/>
  <c r="U19" i="5"/>
  <c r="Q19" i="5"/>
  <c r="M19" i="5"/>
  <c r="BA18" i="5"/>
  <c r="AW18" i="5"/>
  <c r="AS18" i="5"/>
  <c r="AO18" i="5"/>
  <c r="AK18" i="5"/>
  <c r="AG18" i="5"/>
  <c r="AC18" i="5"/>
  <c r="Y18" i="5"/>
  <c r="U18" i="5"/>
  <c r="Q18" i="5"/>
  <c r="M18" i="5"/>
  <c r="BA17" i="5"/>
  <c r="AW17" i="5"/>
  <c r="AS17" i="5"/>
  <c r="AO17" i="5"/>
  <c r="AK17" i="5"/>
  <c r="AG17" i="5"/>
  <c r="AC17" i="5"/>
  <c r="Y17" i="5"/>
  <c r="U17" i="5"/>
  <c r="Q17" i="5"/>
  <c r="M17" i="5"/>
  <c r="BA16" i="5"/>
  <c r="AW16" i="5"/>
  <c r="AS16" i="5"/>
  <c r="AO16" i="5"/>
  <c r="AK16" i="5"/>
  <c r="AG16" i="5"/>
  <c r="AC16" i="5"/>
  <c r="Y16" i="5"/>
  <c r="U16" i="5"/>
  <c r="Q16" i="5"/>
  <c r="M16" i="5"/>
  <c r="BA15" i="5"/>
  <c r="AW15" i="5"/>
  <c r="AS15" i="5"/>
  <c r="AO15" i="5"/>
  <c r="AK15" i="5"/>
  <c r="AG15" i="5"/>
  <c r="AC15" i="5"/>
  <c r="Y15" i="5"/>
  <c r="U15" i="5"/>
  <c r="Q15" i="5"/>
  <c r="M15" i="5"/>
  <c r="BA14" i="5"/>
  <c r="AW14" i="5"/>
  <c r="AS14" i="5"/>
  <c r="AO14" i="5"/>
  <c r="AK14" i="5"/>
  <c r="AG14" i="5"/>
  <c r="AC14" i="5"/>
  <c r="Y14" i="5"/>
  <c r="U14" i="5"/>
  <c r="Q14" i="5"/>
  <c r="M14" i="5"/>
  <c r="AW13" i="5"/>
  <c r="AS13" i="5"/>
  <c r="AO13" i="5"/>
  <c r="AK13" i="5"/>
  <c r="AG13" i="5"/>
  <c r="AC13" i="5"/>
  <c r="Y13" i="5"/>
  <c r="U13" i="5"/>
  <c r="Q13" i="5"/>
  <c r="M13" i="5"/>
  <c r="F115" i="10"/>
  <c r="F114" i="10"/>
  <c r="F113" i="10"/>
  <c r="F112" i="10"/>
  <c r="F111" i="10"/>
  <c r="F110" i="10"/>
  <c r="F109" i="10"/>
  <c r="F108" i="10"/>
  <c r="F107" i="10"/>
  <c r="F106" i="10"/>
  <c r="F105" i="10"/>
  <c r="F104" i="10"/>
  <c r="F103" i="10"/>
  <c r="F102" i="10"/>
  <c r="F101" i="10"/>
  <c r="F100" i="10"/>
  <c r="F99" i="10"/>
  <c r="F98" i="10"/>
  <c r="F97" i="10"/>
  <c r="F96" i="10"/>
  <c r="F95" i="10"/>
  <c r="F94" i="10"/>
  <c r="F93" i="10"/>
  <c r="F92" i="10"/>
  <c r="F91" i="10"/>
  <c r="F90" i="10"/>
  <c r="F89" i="10"/>
  <c r="F88" i="10"/>
  <c r="F87" i="10"/>
  <c r="F86" i="10"/>
  <c r="F85" i="10"/>
  <c r="F84" i="10"/>
  <c r="F83" i="10"/>
  <c r="F82" i="10"/>
  <c r="F81" i="10"/>
  <c r="F80" i="10"/>
  <c r="F79" i="10"/>
  <c r="F78" i="10"/>
  <c r="F77" i="10"/>
  <c r="F76" i="10"/>
  <c r="F75" i="10"/>
  <c r="F74" i="10"/>
  <c r="F73" i="10"/>
  <c r="F72" i="10"/>
  <c r="F71" i="10"/>
  <c r="F70" i="10"/>
  <c r="F69" i="10"/>
  <c r="F68" i="10"/>
  <c r="F67" i="10"/>
  <c r="F66" i="10"/>
  <c r="F65" i="10"/>
  <c r="F64" i="10"/>
  <c r="F63" i="10"/>
  <c r="F62" i="10"/>
  <c r="F61" i="10"/>
  <c r="F60" i="10"/>
  <c r="F59" i="10"/>
  <c r="F58" i="10"/>
  <c r="F57" i="10"/>
  <c r="F56" i="10"/>
  <c r="F55" i="10"/>
  <c r="F54" i="10"/>
  <c r="F53" i="10"/>
  <c r="F52" i="10"/>
  <c r="F51" i="10"/>
  <c r="F50" i="10"/>
  <c r="F49" i="10"/>
  <c r="F48" i="10"/>
  <c r="F47" i="10"/>
  <c r="F46" i="10"/>
  <c r="F45" i="10"/>
  <c r="F44" i="10"/>
  <c r="F43" i="10"/>
  <c r="F42" i="10"/>
  <c r="F41" i="10"/>
  <c r="F40" i="10"/>
  <c r="F39" i="10"/>
  <c r="F38" i="10"/>
  <c r="F37" i="10"/>
  <c r="F36" i="10"/>
  <c r="F35" i="10"/>
  <c r="F34" i="10"/>
  <c r="F33" i="10"/>
  <c r="F32" i="10"/>
  <c r="F31" i="10"/>
  <c r="F30" i="10"/>
  <c r="F29" i="10"/>
  <c r="F28" i="10"/>
  <c r="F27" i="10"/>
  <c r="F26" i="10"/>
  <c r="F25" i="10"/>
  <c r="F24" i="10"/>
  <c r="F23" i="10"/>
  <c r="F22" i="10"/>
  <c r="F21" i="10"/>
  <c r="F20" i="10"/>
  <c r="F19" i="10"/>
  <c r="F18" i="10"/>
  <c r="F17" i="10"/>
  <c r="F16" i="10"/>
  <c r="F15" i="10"/>
  <c r="F14" i="10"/>
  <c r="F13" i="10"/>
  <c r="F12" i="10"/>
  <c r="F11" i="10"/>
  <c r="DI9" i="10"/>
  <c r="DH9" i="10"/>
  <c r="DG9" i="10"/>
  <c r="DF9" i="10"/>
  <c r="DE9" i="10"/>
  <c r="DD9" i="10"/>
  <c r="DC9" i="10"/>
  <c r="DB9" i="10"/>
  <c r="DA9" i="10"/>
  <c r="CZ9" i="10"/>
  <c r="CY9" i="10"/>
  <c r="CX9" i="10"/>
  <c r="CW9" i="10"/>
  <c r="CV9" i="10"/>
  <c r="CU9" i="10"/>
  <c r="CT9" i="10"/>
  <c r="CS9" i="10"/>
  <c r="CR9" i="10"/>
  <c r="CQ9" i="10"/>
  <c r="CP9" i="10"/>
  <c r="CO9" i="10"/>
  <c r="CN9" i="10"/>
  <c r="CM9" i="10"/>
  <c r="CL9" i="10"/>
  <c r="CK9" i="10"/>
  <c r="CJ9" i="10"/>
  <c r="CI9" i="10"/>
  <c r="CH9" i="10"/>
  <c r="CG9" i="10"/>
  <c r="CF9" i="10"/>
  <c r="CE9" i="10"/>
  <c r="CD9" i="10"/>
  <c r="CC9" i="10"/>
  <c r="CB9" i="10"/>
  <c r="CA9" i="10"/>
  <c r="BZ9" i="10"/>
  <c r="BY9" i="10"/>
  <c r="BX9" i="10"/>
  <c r="BW9" i="10"/>
  <c r="BV9" i="10"/>
  <c r="BU9" i="10"/>
  <c r="BT9" i="10"/>
  <c r="BS9" i="10"/>
  <c r="BR9" i="10"/>
  <c r="BQ9" i="10"/>
  <c r="BP9" i="10"/>
  <c r="BO9" i="10"/>
  <c r="BN9" i="10"/>
  <c r="BM9" i="10"/>
  <c r="BL9" i="10"/>
  <c r="BK9" i="10"/>
  <c r="BJ9" i="10"/>
  <c r="BI9" i="10"/>
  <c r="BH9" i="10"/>
  <c r="BG9" i="10"/>
  <c r="BF9" i="10"/>
  <c r="BE9" i="10"/>
  <c r="BD9" i="10"/>
  <c r="BC9" i="10"/>
  <c r="BB9" i="10"/>
  <c r="BA9" i="10"/>
  <c r="AZ9" i="10"/>
  <c r="AY9" i="10"/>
  <c r="AX9" i="10"/>
  <c r="AW9" i="10"/>
  <c r="AV9" i="10"/>
  <c r="AU9" i="10"/>
  <c r="AT9" i="10"/>
  <c r="AS9" i="10"/>
  <c r="AR9" i="10"/>
  <c r="AQ9" i="10"/>
  <c r="AP9" i="10"/>
  <c r="AO9" i="10"/>
  <c r="AN9" i="10"/>
  <c r="AM9" i="10"/>
  <c r="AL9" i="10"/>
  <c r="AK9" i="10"/>
  <c r="AJ9" i="10"/>
  <c r="AI9" i="10"/>
  <c r="AH9" i="10"/>
  <c r="AG9" i="10"/>
  <c r="AF9" i="10"/>
  <c r="AE9" i="10"/>
  <c r="AD9" i="10"/>
  <c r="AC9" i="10"/>
  <c r="AB9" i="10"/>
  <c r="AA9" i="10"/>
  <c r="Z9" i="10"/>
  <c r="Y9" i="10"/>
  <c r="X9" i="10"/>
  <c r="W9" i="10"/>
  <c r="V9" i="10"/>
  <c r="U9" i="10"/>
  <c r="T9" i="10"/>
  <c r="S9" i="10"/>
  <c r="R9" i="10"/>
  <c r="Q9" i="10"/>
  <c r="P9" i="10"/>
  <c r="O9" i="10"/>
  <c r="N9" i="10"/>
  <c r="M9" i="10"/>
  <c r="L9" i="10"/>
  <c r="K9" i="10"/>
  <c r="J9" i="10"/>
  <c r="I9" i="10"/>
  <c r="H9" i="10"/>
  <c r="DI4" i="10"/>
  <c r="DH4" i="10"/>
  <c r="DG4" i="10"/>
  <c r="DF4" i="10"/>
  <c r="DE4" i="10"/>
  <c r="DD4" i="10"/>
  <c r="DC4" i="10"/>
  <c r="DB4" i="10"/>
  <c r="DA4" i="10"/>
  <c r="CZ4" i="10"/>
  <c r="CY4" i="10"/>
  <c r="CX4" i="10"/>
  <c r="CW4" i="10"/>
  <c r="CV4" i="10"/>
  <c r="CU4" i="10"/>
  <c r="CT4" i="10"/>
  <c r="CS4" i="10"/>
  <c r="CR4" i="10"/>
  <c r="CQ4" i="10"/>
  <c r="CP4" i="10"/>
  <c r="CO4" i="10"/>
  <c r="CN4" i="10"/>
  <c r="CM4" i="10"/>
  <c r="CL4" i="10"/>
  <c r="CK4" i="10"/>
  <c r="CJ4" i="10"/>
  <c r="CI4" i="10"/>
  <c r="CH4" i="10"/>
  <c r="CG4" i="10"/>
  <c r="CF4" i="10"/>
  <c r="CE4" i="10"/>
  <c r="CD4" i="10"/>
  <c r="CC4" i="10"/>
  <c r="CB4" i="10"/>
  <c r="CA4" i="10"/>
  <c r="BZ4" i="10"/>
  <c r="BY4" i="10"/>
  <c r="BX4" i="10"/>
  <c r="BW4" i="10"/>
  <c r="BV4" i="10"/>
  <c r="BU4" i="10"/>
  <c r="BT4" i="10"/>
  <c r="BS4" i="10"/>
  <c r="BR4" i="10"/>
  <c r="BQ4" i="10"/>
  <c r="BP4" i="10"/>
  <c r="BO4" i="10"/>
  <c r="BN4" i="10"/>
  <c r="BM4" i="10"/>
  <c r="BL4" i="10"/>
  <c r="BK4" i="10"/>
  <c r="BJ4" i="10"/>
  <c r="BI4" i="10"/>
  <c r="BH4" i="10"/>
  <c r="BG4" i="10"/>
  <c r="BF4" i="10"/>
  <c r="BE4" i="10"/>
  <c r="BD4" i="10"/>
  <c r="BC4" i="10"/>
  <c r="BB4" i="10"/>
  <c r="BA4" i="10"/>
  <c r="AZ4" i="10"/>
  <c r="AY4" i="10"/>
  <c r="AX4" i="10"/>
  <c r="AW4" i="10"/>
  <c r="AV4" i="10"/>
  <c r="AU4" i="10"/>
  <c r="AT4" i="10"/>
  <c r="AS4" i="10"/>
  <c r="AR4" i="10"/>
  <c r="AQ4" i="10"/>
  <c r="AP4" i="10"/>
  <c r="AO4" i="10"/>
  <c r="AN4" i="10"/>
  <c r="AM4" i="10"/>
  <c r="AL4" i="10"/>
  <c r="AK4" i="10"/>
  <c r="AJ4" i="10"/>
  <c r="AI4" i="10"/>
  <c r="AH4" i="10"/>
  <c r="AG4" i="10"/>
  <c r="AF4" i="10"/>
  <c r="AE4" i="10"/>
  <c r="AD4" i="10"/>
  <c r="AC4" i="10"/>
  <c r="AB4" i="10"/>
  <c r="AA4" i="10"/>
  <c r="Z4" i="10"/>
  <c r="Y4" i="10"/>
  <c r="X4" i="10"/>
  <c r="W4" i="10"/>
  <c r="V4" i="10"/>
  <c r="U4" i="10"/>
  <c r="T4" i="10"/>
  <c r="S4" i="10"/>
  <c r="R4" i="10"/>
  <c r="Q4" i="10"/>
  <c r="P4" i="10"/>
  <c r="O4" i="10"/>
  <c r="N4" i="10"/>
  <c r="M4" i="10"/>
  <c r="L4" i="10"/>
  <c r="K4" i="10"/>
  <c r="D2" i="10"/>
  <c r="F22" i="9"/>
  <c r="F21" i="9"/>
  <c r="F20" i="9"/>
  <c r="F19" i="9"/>
  <c r="F18" i="9"/>
  <c r="F17" i="9"/>
  <c r="F16" i="9"/>
  <c r="F15" i="9"/>
  <c r="F14" i="9"/>
  <c r="F13" i="9"/>
  <c r="F12" i="9"/>
  <c r="F11" i="9"/>
  <c r="F10" i="9"/>
  <c r="F9" i="9"/>
  <c r="F8" i="9"/>
  <c r="F7" i="9"/>
  <c r="F6" i="9"/>
  <c r="E22" i="9"/>
  <c r="E21" i="9"/>
  <c r="E20" i="9"/>
  <c r="E19" i="9"/>
  <c r="E18" i="9"/>
  <c r="E17" i="9"/>
  <c r="E16" i="9"/>
  <c r="E15" i="9"/>
  <c r="E14" i="9"/>
  <c r="E13" i="9"/>
  <c r="E12" i="9"/>
  <c r="E11" i="9"/>
  <c r="E10" i="9"/>
  <c r="E9" i="9"/>
  <c r="E8" i="9"/>
  <c r="E7" i="9"/>
  <c r="E6" i="9"/>
  <c r="D19" i="9"/>
  <c r="C19" i="9"/>
  <c r="B19" i="9"/>
  <c r="D18" i="9"/>
  <c r="D17" i="9"/>
  <c r="D16" i="9"/>
  <c r="D15" i="9"/>
  <c r="D14" i="9"/>
  <c r="D13" i="9"/>
  <c r="D12" i="9"/>
  <c r="D11" i="9"/>
  <c r="D10" i="9"/>
  <c r="D9" i="9"/>
  <c r="D8" i="9"/>
  <c r="D7" i="9"/>
  <c r="D6" i="9"/>
  <c r="C18" i="9"/>
  <c r="C17" i="9"/>
  <c r="C16" i="9"/>
  <c r="C15" i="9"/>
  <c r="C14" i="9"/>
  <c r="C13" i="9"/>
  <c r="C12" i="9"/>
  <c r="C11" i="9"/>
  <c r="C10" i="9"/>
  <c r="C9" i="9"/>
  <c r="C8" i="9"/>
  <c r="C7" i="9"/>
  <c r="C6" i="9"/>
  <c r="B18" i="9"/>
  <c r="B17" i="9"/>
  <c r="B16" i="9"/>
  <c r="B15" i="9"/>
  <c r="B14" i="9"/>
  <c r="B13" i="9"/>
  <c r="B12" i="9"/>
  <c r="B11" i="9"/>
  <c r="B10" i="9"/>
  <c r="B9" i="9"/>
  <c r="B8" i="9"/>
  <c r="B7" i="9"/>
  <c r="B6" i="9"/>
  <c r="BF142" i="3"/>
  <c r="H67" i="5"/>
  <c r="D5" i="10"/>
  <c r="G27" i="10" s="1"/>
  <c r="I27" i="10" s="1"/>
  <c r="H68" i="5"/>
  <c r="G87" i="10"/>
  <c r="I87" i="10" s="1"/>
  <c r="G89" i="10"/>
  <c r="I89" i="10" s="1"/>
  <c r="G21" i="10"/>
  <c r="I21" i="10"/>
  <c r="J20" i="10" s="1"/>
  <c r="G99" i="10"/>
  <c r="I99" i="10" s="1"/>
  <c r="G32" i="10"/>
  <c r="I32" i="10" s="1"/>
  <c r="G97" i="10"/>
  <c r="I97" i="10" s="1"/>
  <c r="G94" i="10"/>
  <c r="I94" i="10" s="1"/>
  <c r="G67" i="10"/>
  <c r="I67" i="10" s="1"/>
  <c r="J67" i="10" s="1"/>
  <c r="K67" i="10" s="1"/>
  <c r="G104" i="10"/>
  <c r="I104" i="10" s="1"/>
  <c r="G45" i="10"/>
  <c r="I45" i="10" s="1"/>
  <c r="J45" i="10" s="1"/>
  <c r="G86" i="10"/>
  <c r="I86" i="10" s="1"/>
  <c r="G39" i="10"/>
  <c r="I39" i="10" s="1"/>
  <c r="J38" i="10" s="1"/>
  <c r="G85" i="10"/>
  <c r="I85" i="10" s="1"/>
  <c r="G76" i="10"/>
  <c r="I76" i="10" s="1"/>
  <c r="G80" i="10"/>
  <c r="I80" i="10" s="1"/>
  <c r="G105" i="10"/>
  <c r="I105" i="10" s="1"/>
  <c r="G25" i="10"/>
  <c r="I25" i="10" s="1"/>
  <c r="G17" i="10"/>
  <c r="I17" i="10" s="1"/>
  <c r="G12" i="10"/>
  <c r="I12" i="10" s="1"/>
  <c r="G15" i="10"/>
  <c r="I15" i="10" s="1"/>
  <c r="G47" i="10"/>
  <c r="I47" i="10" s="1"/>
  <c r="J46" i="10" s="1"/>
  <c r="G38" i="10"/>
  <c r="I38" i="10" s="1"/>
  <c r="G44" i="10"/>
  <c r="I44" i="10" s="1"/>
  <c r="G20" i="10"/>
  <c r="I20" i="10" s="1"/>
  <c r="G55" i="10"/>
  <c r="I55" i="10" s="1"/>
  <c r="J55" i="10" s="1"/>
  <c r="G58" i="10"/>
  <c r="I58" i="10" s="1"/>
  <c r="G65" i="10"/>
  <c r="I65" i="10" s="1"/>
  <c r="G91" i="10"/>
  <c r="I91" i="10" s="1"/>
  <c r="G36" i="10"/>
  <c r="I36" i="10" s="1"/>
  <c r="G69" i="10"/>
  <c r="I69" i="10" s="1"/>
  <c r="G95" i="10"/>
  <c r="I95" i="10" s="1"/>
  <c r="G113" i="10"/>
  <c r="I113" i="10" s="1"/>
  <c r="G56" i="10"/>
  <c r="I56" i="10" s="1"/>
  <c r="G68" i="10"/>
  <c r="I68" i="10" s="1"/>
  <c r="J68" i="10" s="1"/>
  <c r="G34" i="10"/>
  <c r="I34" i="10" s="1"/>
  <c r="G75" i="10"/>
  <c r="I75" i="10" s="1"/>
  <c r="G93" i="10"/>
  <c r="I93" i="10" s="1"/>
  <c r="G111" i="10"/>
  <c r="I111" i="10" s="1"/>
  <c r="J111" i="10" s="1"/>
  <c r="G112" i="10"/>
  <c r="I112" i="10" s="1"/>
  <c r="G24" i="10"/>
  <c r="I24" i="10" s="1"/>
  <c r="J24" i="10" s="1"/>
  <c r="G13" i="10"/>
  <c r="I13" i="10" s="1"/>
  <c r="G72" i="10"/>
  <c r="I72" i="10" s="1"/>
  <c r="G46" i="10"/>
  <c r="I46" i="10" s="1"/>
  <c r="G18" i="10"/>
  <c r="I18" i="10" s="1"/>
  <c r="G81" i="10"/>
  <c r="I81" i="10" s="1"/>
  <c r="G101" i="10"/>
  <c r="I101" i="10" s="1"/>
  <c r="G35" i="10"/>
  <c r="I35" i="10" s="1"/>
  <c r="J34" i="10" s="1"/>
  <c r="K34" i="10" s="1"/>
  <c r="G11" i="10"/>
  <c r="I11" i="10" s="1"/>
  <c r="J11" i="10" s="1"/>
  <c r="K11" i="10" s="1"/>
  <c r="H69" i="5"/>
  <c r="J93" i="10"/>
  <c r="J80" i="10"/>
  <c r="J104" i="10"/>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2" i="5"/>
  <c r="H131" i="5"/>
  <c r="J112" i="10" l="1"/>
  <c r="J94" i="10"/>
  <c r="J75" i="10"/>
  <c r="K111" i="10"/>
  <c r="J12" i="10"/>
  <c r="J17" i="10"/>
  <c r="J86" i="10"/>
  <c r="Q465" i="149"/>
  <c r="Q472" i="149"/>
  <c r="Q474" i="149"/>
  <c r="Q488" i="149"/>
  <c r="Q495" i="149"/>
  <c r="Q516" i="149"/>
  <c r="Q521" i="149"/>
  <c r="Q523" i="149"/>
  <c r="Q525" i="149"/>
  <c r="Q530" i="149"/>
  <c r="Q544" i="149"/>
  <c r="Q551" i="149"/>
  <c r="Q563" i="149"/>
  <c r="Q565" i="149"/>
  <c r="Q572" i="149"/>
  <c r="Q577" i="149"/>
  <c r="Q584" i="149"/>
  <c r="Q586" i="149"/>
  <c r="Q598" i="149"/>
  <c r="Q615" i="149"/>
  <c r="Q631" i="149"/>
  <c r="Q635" i="149"/>
  <c r="Q637" i="149"/>
  <c r="Q642" i="149"/>
  <c r="Q644" i="149"/>
  <c r="Q671" i="149"/>
  <c r="Q673" i="149"/>
  <c r="Q680" i="149"/>
  <c r="Q682" i="149"/>
  <c r="Q684" i="149"/>
  <c r="Q713" i="149"/>
  <c r="Q720" i="149"/>
  <c r="Q727" i="149"/>
  <c r="Q729" i="149"/>
  <c r="Q734" i="149"/>
  <c r="Q765" i="149"/>
  <c r="Q462" i="149"/>
  <c r="Q467" i="149"/>
  <c r="Q469" i="149"/>
  <c r="Q476" i="149"/>
  <c r="Q481" i="149"/>
  <c r="Q483" i="149"/>
  <c r="Q485" i="149"/>
  <c r="Q490" i="149"/>
  <c r="Q502" i="149"/>
  <c r="Q511" i="149"/>
  <c r="Q532" i="149"/>
  <c r="Q537" i="149"/>
  <c r="Q539" i="149"/>
  <c r="Q541" i="149"/>
  <c r="Q546" i="149"/>
  <c r="Q558" i="149"/>
  <c r="Q579" i="149"/>
  <c r="Q581" i="149"/>
  <c r="Q588" i="149"/>
  <c r="Q593" i="149"/>
  <c r="Q603" i="149"/>
  <c r="Q605" i="149"/>
  <c r="Q608" i="149"/>
  <c r="Q610" i="149"/>
  <c r="Q620" i="149"/>
  <c r="Q622" i="149"/>
  <c r="Q624" i="149"/>
  <c r="Q626" i="149"/>
  <c r="Q628" i="149"/>
  <c r="Q646" i="149"/>
  <c r="Q657" i="149"/>
  <c r="Q664" i="149"/>
  <c r="Q666" i="149"/>
  <c r="Q668" i="149"/>
  <c r="Q675" i="149"/>
  <c r="Q677" i="149"/>
  <c r="Q686" i="149"/>
  <c r="Q697" i="149"/>
  <c r="Q704" i="149"/>
  <c r="Q711" i="149"/>
  <c r="Q715" i="149"/>
  <c r="Q717" i="149"/>
  <c r="Q722" i="149"/>
  <c r="Q724" i="149"/>
  <c r="Q736" i="149"/>
  <c r="Q745" i="149"/>
  <c r="Q457" i="149"/>
  <c r="Q492" i="149"/>
  <c r="Q497" i="149"/>
  <c r="Q504" i="149"/>
  <c r="Q506" i="149"/>
  <c r="Q518" i="149"/>
  <c r="Q527" i="149"/>
  <c r="Q548" i="149"/>
  <c r="Q553" i="149"/>
  <c r="Q560" i="149"/>
  <c r="Q567" i="149"/>
  <c r="Q574" i="149"/>
  <c r="Q595" i="149"/>
  <c r="Q597" i="149"/>
  <c r="Q600" i="149"/>
  <c r="Q617" i="149"/>
  <c r="Q630" i="149"/>
  <c r="Q655" i="149"/>
  <c r="Q659" i="149"/>
  <c r="Q661" i="149"/>
  <c r="Q670" i="149"/>
  <c r="Q695" i="149"/>
  <c r="Q699" i="149"/>
  <c r="Q701" i="149"/>
  <c r="Q706" i="149"/>
  <c r="Q708" i="149"/>
  <c r="Q726" i="149"/>
  <c r="Q743" i="149"/>
  <c r="Q749" i="149"/>
  <c r="Q758" i="149"/>
  <c r="Q760" i="149"/>
  <c r="Q769" i="149"/>
  <c r="Q459" i="149"/>
  <c r="Q461" i="149"/>
  <c r="Q464" i="149"/>
  <c r="Q471" i="149"/>
  <c r="Q478" i="149"/>
  <c r="Q487" i="149"/>
  <c r="Q499" i="149"/>
  <c r="Q501" i="149"/>
  <c r="Q508" i="149"/>
  <c r="Q513" i="149"/>
  <c r="Q520" i="149"/>
  <c r="Q522" i="149"/>
  <c r="Q534" i="149"/>
  <c r="Q543" i="149"/>
  <c r="Q555" i="149"/>
  <c r="Q557" i="149"/>
  <c r="Q562" i="149"/>
  <c r="Q576" i="149"/>
  <c r="Q583" i="149"/>
  <c r="Q590" i="149"/>
  <c r="Q602" i="149"/>
  <c r="Q639" i="149"/>
  <c r="Q641" i="149"/>
  <c r="Q648" i="149"/>
  <c r="Q650" i="149"/>
  <c r="Q652" i="149"/>
  <c r="Q681" i="149"/>
  <c r="Q688" i="149"/>
  <c r="Q690" i="149"/>
  <c r="Q692" i="149"/>
  <c r="Q710" i="149"/>
  <c r="Q721" i="149"/>
  <c r="Q731" i="149"/>
  <c r="Q733" i="149"/>
  <c r="Q738" i="149"/>
  <c r="Q740" i="149"/>
  <c r="Q747" i="149"/>
  <c r="Q466" i="149"/>
  <c r="Q480" i="149"/>
  <c r="Q482" i="149"/>
  <c r="Q494" i="149"/>
  <c r="Q515" i="149"/>
  <c r="Q517" i="149"/>
  <c r="Q524" i="149"/>
  <c r="Q529" i="149"/>
  <c r="Q536" i="149"/>
  <c r="Q538" i="149"/>
  <c r="Q550" i="149"/>
  <c r="Q564" i="149"/>
  <c r="Q569" i="149"/>
  <c r="Q571" i="149"/>
  <c r="Q573" i="149"/>
  <c r="Q578" i="149"/>
  <c r="Q592" i="149"/>
  <c r="Q599" i="149"/>
  <c r="Q607" i="149"/>
  <c r="Q612" i="149"/>
  <c r="Q614" i="149"/>
  <c r="Q619" i="149"/>
  <c r="Q621" i="149"/>
  <c r="Q625" i="149"/>
  <c r="Q632" i="149"/>
  <c r="Q634" i="149"/>
  <c r="Q636" i="149"/>
  <c r="Q643" i="149"/>
  <c r="Q645" i="149"/>
  <c r="Q654" i="149"/>
  <c r="Q665" i="149"/>
  <c r="Q672" i="149"/>
  <c r="Q679" i="149"/>
  <c r="Q683" i="149"/>
  <c r="Q685" i="149"/>
  <c r="Q694" i="149"/>
  <c r="Q719" i="149"/>
  <c r="Q728" i="149"/>
  <c r="Q456" i="149"/>
  <c r="Q468" i="149"/>
  <c r="Q473" i="149"/>
  <c r="Q475" i="149"/>
  <c r="Q477" i="149"/>
  <c r="Q484" i="149"/>
  <c r="Q489" i="149"/>
  <c r="Q496" i="149"/>
  <c r="Q503" i="149"/>
  <c r="Q510" i="149"/>
  <c r="Q531" i="149"/>
  <c r="Q533" i="149"/>
  <c r="Q540" i="149"/>
  <c r="Q545" i="149"/>
  <c r="Q552" i="149"/>
  <c r="Q559" i="149"/>
  <c r="Q580" i="149"/>
  <c r="Q585" i="149"/>
  <c r="Q587" i="149"/>
  <c r="Q589" i="149"/>
  <c r="Q594" i="149"/>
  <c r="Q604" i="149"/>
  <c r="Q609" i="149"/>
  <c r="Q616" i="149"/>
  <c r="Q623" i="149"/>
  <c r="Q627" i="149"/>
  <c r="Q629" i="149"/>
  <c r="Q638" i="149"/>
  <c r="Q663" i="149"/>
  <c r="Q667" i="149"/>
  <c r="Q669" i="149"/>
  <c r="Q674" i="149"/>
  <c r="Q676" i="149"/>
  <c r="Q703" i="149"/>
  <c r="Q705" i="149"/>
  <c r="Q712" i="149"/>
  <c r="Q714" i="149"/>
  <c r="Q716" i="149"/>
  <c r="Q723" i="149"/>
  <c r="Q725" i="149"/>
  <c r="Q737" i="149"/>
  <c r="Q744" i="149"/>
  <c r="Q751" i="149"/>
  <c r="Q755" i="149"/>
  <c r="Q458" i="149"/>
  <c r="Q463" i="149"/>
  <c r="Q491" i="149"/>
  <c r="Q493" i="149"/>
  <c r="Q498" i="149"/>
  <c r="Q512" i="149"/>
  <c r="Q519" i="149"/>
  <c r="Q526" i="149"/>
  <c r="Q547" i="149"/>
  <c r="Q549" i="149"/>
  <c r="Q554" i="149"/>
  <c r="Q566" i="149"/>
  <c r="Q575" i="149"/>
  <c r="Q596" i="149"/>
  <c r="Q618" i="149"/>
  <c r="Q649" i="149"/>
  <c r="Q656" i="149"/>
  <c r="Q658" i="149"/>
  <c r="Q660" i="149"/>
  <c r="Q678" i="149"/>
  <c r="Q689" i="149"/>
  <c r="Q696" i="149"/>
  <c r="Q698" i="149"/>
  <c r="Q700" i="149"/>
  <c r="Q707" i="149"/>
  <c r="Q709" i="149"/>
  <c r="Q718" i="149"/>
  <c r="Q730" i="149"/>
  <c r="Q735" i="149"/>
  <c r="Q746" i="149"/>
  <c r="Q759" i="149"/>
  <c r="Q761" i="149"/>
  <c r="Q770" i="149"/>
  <c r="Q509" i="149"/>
  <c r="Q582" i="149"/>
  <c r="Q611" i="149"/>
  <c r="Q748" i="149"/>
  <c r="Q775" i="149"/>
  <c r="Q780" i="149"/>
  <c r="Q782" i="149"/>
  <c r="Q801" i="149"/>
  <c r="Q808" i="149"/>
  <c r="Q813" i="149"/>
  <c r="Q827" i="149"/>
  <c r="Q834" i="149"/>
  <c r="Q839" i="149"/>
  <c r="Q846" i="149"/>
  <c r="Q860" i="149"/>
  <c r="Q874" i="149"/>
  <c r="Q881" i="149"/>
  <c r="Q883" i="149"/>
  <c r="Q886" i="149"/>
  <c r="Q889" i="149"/>
  <c r="Q891" i="149"/>
  <c r="Q894" i="149"/>
  <c r="Q918" i="149"/>
  <c r="Q932" i="149"/>
  <c r="Q937" i="149"/>
  <c r="Q942" i="149"/>
  <c r="Q964" i="149"/>
  <c r="Q967" i="149"/>
  <c r="Q986" i="149"/>
  <c r="Q1005" i="149"/>
  <c r="Q1008" i="149"/>
  <c r="Q1017" i="149"/>
  <c r="Q1029" i="149"/>
  <c r="Q460" i="149"/>
  <c r="Q514" i="149"/>
  <c r="Q556" i="149"/>
  <c r="Q570" i="149"/>
  <c r="Q651" i="149"/>
  <c r="Q691" i="149"/>
  <c r="Q739" i="149"/>
  <c r="Q757" i="149"/>
  <c r="Q768" i="149"/>
  <c r="Q777" i="149"/>
  <c r="Q784" i="149"/>
  <c r="Q789" i="149"/>
  <c r="Q803" i="149"/>
  <c r="Q810" i="149"/>
  <c r="Q815" i="149"/>
  <c r="Q820" i="149"/>
  <c r="Q822" i="149"/>
  <c r="Q841" i="149"/>
  <c r="Q843" i="149"/>
  <c r="Q848" i="149"/>
  <c r="Q853" i="149"/>
  <c r="Q855" i="149"/>
  <c r="Q862" i="149"/>
  <c r="Q906" i="149"/>
  <c r="Q913" i="149"/>
  <c r="Q915" i="149"/>
  <c r="Q929" i="149"/>
  <c r="Q935" i="149"/>
  <c r="Q939" i="149"/>
  <c r="Q944" i="149"/>
  <c r="Q949" i="149"/>
  <c r="Q954" i="149"/>
  <c r="Q961" i="149"/>
  <c r="Q971" i="149"/>
  <c r="Q974" i="149"/>
  <c r="Q981" i="149"/>
  <c r="Q988" i="149"/>
  <c r="Q993" i="149"/>
  <c r="Q1000" i="149"/>
  <c r="Q1010" i="149"/>
  <c r="Q1015" i="149"/>
  <c r="Q500" i="149"/>
  <c r="Q507" i="149"/>
  <c r="Q561" i="149"/>
  <c r="Q568" i="149"/>
  <c r="Q753" i="149"/>
  <c r="Q766" i="149"/>
  <c r="Q779" i="149"/>
  <c r="Q786" i="149"/>
  <c r="Q791" i="149"/>
  <c r="Q796" i="149"/>
  <c r="Q798" i="149"/>
  <c r="Q817" i="149"/>
  <c r="Q824" i="149"/>
  <c r="Q829" i="149"/>
  <c r="Q836" i="149"/>
  <c r="Q850" i="149"/>
  <c r="Q857" i="149"/>
  <c r="Q859" i="149"/>
  <c r="Q864" i="149"/>
  <c r="Q869" i="149"/>
  <c r="Q876" i="149"/>
  <c r="Q878" i="149"/>
  <c r="Q896" i="149"/>
  <c r="Q901" i="149"/>
  <c r="Q908" i="149"/>
  <c r="Q922" i="149"/>
  <c r="Q924" i="149"/>
  <c r="Q927" i="149"/>
  <c r="Q956" i="149"/>
  <c r="Q959" i="149"/>
  <c r="Q976" i="149"/>
  <c r="Q991" i="149"/>
  <c r="Q995" i="149"/>
  <c r="Q998" i="149"/>
  <c r="Q1002" i="149"/>
  <c r="Q1012" i="149"/>
  <c r="Q1024" i="149"/>
  <c r="Q470" i="149"/>
  <c r="Q505" i="149"/>
  <c r="Q591" i="149"/>
  <c r="Q732" i="149"/>
  <c r="Q762" i="149"/>
  <c r="Q764" i="149"/>
  <c r="Q772" i="149"/>
  <c r="Q774" i="149"/>
  <c r="Q793" i="149"/>
  <c r="Q800" i="149"/>
  <c r="Q805" i="149"/>
  <c r="Q819" i="149"/>
  <c r="Q826" i="149"/>
  <c r="Q831" i="149"/>
  <c r="Q838" i="149"/>
  <c r="Q866" i="149"/>
  <c r="Q871" i="149"/>
  <c r="Q880" i="149"/>
  <c r="Q888" i="149"/>
  <c r="Q898" i="149"/>
  <c r="Q912" i="149"/>
  <c r="Q917" i="149"/>
  <c r="Q919" i="149"/>
  <c r="Q931" i="149"/>
  <c r="Q934" i="149"/>
  <c r="Q941" i="149"/>
  <c r="Q946" i="149"/>
  <c r="Q953" i="149"/>
  <c r="Q963" i="149"/>
  <c r="Q966" i="149"/>
  <c r="Q968" i="149"/>
  <c r="Q973" i="149"/>
  <c r="Q978" i="149"/>
  <c r="Q985" i="149"/>
  <c r="Q1004" i="149"/>
  <c r="Q542" i="149"/>
  <c r="Q640" i="149"/>
  <c r="Q662" i="149"/>
  <c r="Q702" i="149"/>
  <c r="Q742" i="149"/>
  <c r="Q776" i="149"/>
  <c r="Q781" i="149"/>
  <c r="Q795" i="149"/>
  <c r="Q802" i="149"/>
  <c r="Q807" i="149"/>
  <c r="Q812" i="149"/>
  <c r="Q814" i="149"/>
  <c r="Q833" i="149"/>
  <c r="Q835" i="149"/>
  <c r="Q840" i="149"/>
  <c r="Q845" i="149"/>
  <c r="Q852" i="149"/>
  <c r="Q873" i="149"/>
  <c r="Q875" i="149"/>
  <c r="Q882" i="149"/>
  <c r="Q885" i="149"/>
  <c r="Q890" i="149"/>
  <c r="Q893" i="149"/>
  <c r="Q903" i="149"/>
  <c r="Q910" i="149"/>
  <c r="Q936" i="149"/>
  <c r="Q948" i="149"/>
  <c r="Q951" i="149"/>
  <c r="Q980" i="149"/>
  <c r="Q983" i="149"/>
  <c r="Q987" i="149"/>
  <c r="Q990" i="149"/>
  <c r="Q997" i="149"/>
  <c r="Q1007" i="149"/>
  <c r="Q1009" i="149"/>
  <c r="Q486" i="149"/>
  <c r="Q535" i="149"/>
  <c r="Q601" i="149"/>
  <c r="Q633" i="149"/>
  <c r="Q647" i="149"/>
  <c r="Q687" i="149"/>
  <c r="Q756" i="149"/>
  <c r="Q771" i="149"/>
  <c r="Q778" i="149"/>
  <c r="Q783" i="149"/>
  <c r="Q788" i="149"/>
  <c r="Q790" i="149"/>
  <c r="Q809" i="149"/>
  <c r="Q816" i="149"/>
  <c r="Q821" i="149"/>
  <c r="Q842" i="149"/>
  <c r="Q847" i="149"/>
  <c r="Q854" i="149"/>
  <c r="Q856" i="149"/>
  <c r="Q861" i="149"/>
  <c r="Q863" i="149"/>
  <c r="Q895" i="149"/>
  <c r="Q905" i="149"/>
  <c r="Q907" i="149"/>
  <c r="Q921" i="149"/>
  <c r="Q923" i="149"/>
  <c r="Q926" i="149"/>
  <c r="Q928" i="149"/>
  <c r="Q933" i="149"/>
  <c r="Q938" i="149"/>
  <c r="Q945" i="149"/>
  <c r="Q955" i="149"/>
  <c r="Q958" i="149"/>
  <c r="Q960" i="149"/>
  <c r="Q965" i="149"/>
  <c r="Q970" i="149"/>
  <c r="Q992" i="149"/>
  <c r="Q479" i="149"/>
  <c r="Q528" i="149"/>
  <c r="Q606" i="149"/>
  <c r="Q763" i="149"/>
  <c r="Q767" i="149"/>
  <c r="Q785" i="149"/>
  <c r="Q792" i="149"/>
  <c r="Q797" i="149"/>
  <c r="Q811" i="149"/>
  <c r="Q818" i="149"/>
  <c r="Q823" i="149"/>
  <c r="Q828" i="149"/>
  <c r="Q830" i="149"/>
  <c r="Q849" i="149"/>
  <c r="Q851" i="149"/>
  <c r="Q858" i="149"/>
  <c r="Q868" i="149"/>
  <c r="Q870" i="149"/>
  <c r="Q879" i="149"/>
  <c r="Q887" i="149"/>
  <c r="Q900" i="149"/>
  <c r="Q914" i="149"/>
  <c r="Q916" i="149"/>
  <c r="Q940" i="149"/>
  <c r="Q943" i="149"/>
  <c r="Q972" i="149"/>
  <c r="Q977" i="149"/>
  <c r="Q989" i="149"/>
  <c r="Q994" i="149"/>
  <c r="Q999" i="149"/>
  <c r="Q1001" i="149"/>
  <c r="Q1003" i="149"/>
  <c r="Q1006" i="149"/>
  <c r="Q1020" i="149"/>
  <c r="Q741" i="149"/>
  <c r="Q897" i="149"/>
  <c r="Q904" i="149"/>
  <c r="Q911" i="149"/>
  <c r="Q969" i="149"/>
  <c r="Q979" i="149"/>
  <c r="Q1019" i="149"/>
  <c r="Q1040" i="149"/>
  <c r="Q1045" i="149"/>
  <c r="Q1050" i="149"/>
  <c r="Q1055" i="149"/>
  <c r="Q1064" i="149"/>
  <c r="Q1071" i="149"/>
  <c r="Q1080" i="149"/>
  <c r="Q1167" i="149"/>
  <c r="Q1169" i="149"/>
  <c r="Q1176" i="149"/>
  <c r="Q1183" i="149"/>
  <c r="Q1189" i="149"/>
  <c r="Q1193" i="149"/>
  <c r="Q1276" i="149"/>
  <c r="Q1278" i="149"/>
  <c r="Q1283" i="149"/>
  <c r="Q1288" i="149"/>
  <c r="Q1352" i="149"/>
  <c r="Q613" i="149"/>
  <c r="Q832" i="149"/>
  <c r="Q902" i="149"/>
  <c r="Q909" i="149"/>
  <c r="Q996" i="149"/>
  <c r="Q1011" i="149"/>
  <c r="Q1013" i="149"/>
  <c r="Q1021" i="149"/>
  <c r="Q1030" i="149"/>
  <c r="Q1032" i="149"/>
  <c r="Q1037" i="149"/>
  <c r="Q1042" i="149"/>
  <c r="Q1059" i="149"/>
  <c r="Q1075" i="149"/>
  <c r="Q1154" i="149"/>
  <c r="Q1171" i="149"/>
  <c r="Q1191" i="149"/>
  <c r="Q1195" i="149"/>
  <c r="Q1200" i="149"/>
  <c r="Q1202" i="149"/>
  <c r="Q1207" i="149"/>
  <c r="Q1223" i="149"/>
  <c r="Q1239" i="149"/>
  <c r="Q1255" i="149"/>
  <c r="Q1271" i="149"/>
  <c r="Q1292" i="149"/>
  <c r="Q1294" i="149"/>
  <c r="Q1297" i="149"/>
  <c r="Q1300" i="149"/>
  <c r="Q1305" i="149"/>
  <c r="Q1308" i="149"/>
  <c r="Q1313" i="149"/>
  <c r="Q1316" i="149"/>
  <c r="Q653" i="149"/>
  <c r="Q837" i="149"/>
  <c r="Q844" i="149"/>
  <c r="Q872" i="149"/>
  <c r="Q884" i="149"/>
  <c r="Q952" i="149"/>
  <c r="Q957" i="149"/>
  <c r="Q962" i="149"/>
  <c r="Q1025" i="149"/>
  <c r="Q1027" i="149"/>
  <c r="Q1034" i="149"/>
  <c r="Q1047" i="149"/>
  <c r="Q1052" i="149"/>
  <c r="Q1086" i="149"/>
  <c r="Q1090" i="149"/>
  <c r="Q1097" i="149"/>
  <c r="Q1100" i="149"/>
  <c r="Q1102" i="149"/>
  <c r="Q1106" i="149"/>
  <c r="Q1113" i="149"/>
  <c r="Q1116" i="149"/>
  <c r="Q1118" i="149"/>
  <c r="Q1122" i="149"/>
  <c r="Q1129" i="149"/>
  <c r="Q1132" i="149"/>
  <c r="Q1134" i="149"/>
  <c r="Q1138" i="149"/>
  <c r="Q1145" i="149"/>
  <c r="Q1148" i="149"/>
  <c r="Q1150" i="149"/>
  <c r="Q1157" i="149"/>
  <c r="Q1159" i="149"/>
  <c r="Q1161" i="149"/>
  <c r="Q1164" i="149"/>
  <c r="Q1166" i="149"/>
  <c r="Q1180" i="149"/>
  <c r="Q1197" i="149"/>
  <c r="Q794" i="149"/>
  <c r="Q825" i="149"/>
  <c r="Q867" i="149"/>
  <c r="Q877" i="149"/>
  <c r="Q920" i="149"/>
  <c r="Q950" i="149"/>
  <c r="Q984" i="149"/>
  <c r="Q1023" i="149"/>
  <c r="Q1044" i="149"/>
  <c r="Q1049" i="149"/>
  <c r="Q1054" i="149"/>
  <c r="Q1058" i="149"/>
  <c r="Q1061" i="149"/>
  <c r="Q1065" i="149"/>
  <c r="Q1068" i="149"/>
  <c r="Q1070" i="149"/>
  <c r="Q1074" i="149"/>
  <c r="Q1077" i="149"/>
  <c r="Q1081" i="149"/>
  <c r="Q1084" i="149"/>
  <c r="Q1088" i="149"/>
  <c r="Q1093" i="149"/>
  <c r="Q1095" i="149"/>
  <c r="Q1099" i="149"/>
  <c r="Q1104" i="149"/>
  <c r="Q1109" i="149"/>
  <c r="Q1111" i="149"/>
  <c r="Q1115" i="149"/>
  <c r="Q1120" i="149"/>
  <c r="Q1125" i="149"/>
  <c r="Q1127" i="149"/>
  <c r="Q1131" i="149"/>
  <c r="Q1136" i="149"/>
  <c r="Q1141" i="149"/>
  <c r="Q1143" i="149"/>
  <c r="Q1147" i="149"/>
  <c r="Q1152" i="149"/>
  <c r="Q1163" i="149"/>
  <c r="Q1170" i="149"/>
  <c r="Q1173" i="149"/>
  <c r="Q1177" i="149"/>
  <c r="Q1179" i="149"/>
  <c r="Q1184" i="149"/>
  <c r="Q1186" i="149"/>
  <c r="Q1204" i="149"/>
  <c r="Q1206" i="149"/>
  <c r="Q693" i="149"/>
  <c r="Q925" i="149"/>
  <c r="Q930" i="149"/>
  <c r="Q982" i="149"/>
  <c r="Q1018" i="149"/>
  <c r="Q1039" i="149"/>
  <c r="Q1041" i="149"/>
  <c r="Q1051" i="149"/>
  <c r="Q1056" i="149"/>
  <c r="Q1063" i="149"/>
  <c r="Q1072" i="149"/>
  <c r="Q1079" i="149"/>
  <c r="Q1175" i="149"/>
  <c r="Q1182" i="149"/>
  <c r="Q1192" i="149"/>
  <c r="Q1194" i="149"/>
  <c r="Q1273" i="149"/>
  <c r="Q1275" i="149"/>
  <c r="Q1280" i="149"/>
  <c r="Q1284" i="149"/>
  <c r="Q1286" i="149"/>
  <c r="Q1291" i="149"/>
  <c r="Q1293" i="149"/>
  <c r="Q1353" i="149"/>
  <c r="Q754" i="149"/>
  <c r="Q787" i="149"/>
  <c r="Q799" i="149"/>
  <c r="Q865" i="149"/>
  <c r="Q975" i="149"/>
  <c r="Q1016" i="149"/>
  <c r="Q1031" i="149"/>
  <c r="Q1033" i="149"/>
  <c r="Q1036" i="149"/>
  <c r="Q1067" i="149"/>
  <c r="Q1083" i="149"/>
  <c r="Q1156" i="149"/>
  <c r="Q1158" i="149"/>
  <c r="Q1168" i="149"/>
  <c r="Q1188" i="149"/>
  <c r="Q1190" i="149"/>
  <c r="Q1199" i="149"/>
  <c r="Q1201" i="149"/>
  <c r="Q1203" i="149"/>
  <c r="Q1215" i="149"/>
  <c r="Q1231" i="149"/>
  <c r="Q1247" i="149"/>
  <c r="Q1263" i="149"/>
  <c r="Q1296" i="149"/>
  <c r="Q1301" i="149"/>
  <c r="Q1304" i="149"/>
  <c r="Q1309" i="149"/>
  <c r="Q1312" i="149"/>
  <c r="Q1317" i="149"/>
  <c r="Q1320" i="149"/>
  <c r="Q1325" i="149"/>
  <c r="Q750" i="149"/>
  <c r="Q752" i="149"/>
  <c r="Q806" i="149"/>
  <c r="Q892" i="149"/>
  <c r="Q899" i="149"/>
  <c r="Q1022" i="149"/>
  <c r="Q1026" i="149"/>
  <c r="Q1043" i="149"/>
  <c r="Q1046" i="149"/>
  <c r="Q1048" i="149"/>
  <c r="Q1089" i="149"/>
  <c r="Q1092" i="149"/>
  <c r="Q1094" i="149"/>
  <c r="Q1098" i="149"/>
  <c r="Q1105" i="149"/>
  <c r="Q1108" i="149"/>
  <c r="Q1110" i="149"/>
  <c r="Q1114" i="149"/>
  <c r="Q1121" i="149"/>
  <c r="Q1124" i="149"/>
  <c r="Q1126" i="149"/>
  <c r="Q1130" i="149"/>
  <c r="Q1137" i="149"/>
  <c r="Q1140" i="149"/>
  <c r="Q1142" i="149"/>
  <c r="Q1146" i="149"/>
  <c r="Q1153" i="149"/>
  <c r="Q1155" i="149"/>
  <c r="Q1162" i="149"/>
  <c r="Q1165" i="149"/>
  <c r="Q1174" i="149"/>
  <c r="Q1205" i="149"/>
  <c r="Q1210" i="149"/>
  <c r="Q773" i="149"/>
  <c r="Q1073" i="149"/>
  <c r="Q1087" i="149"/>
  <c r="Q1103" i="149"/>
  <c r="Q1119" i="149"/>
  <c r="Q1135" i="149"/>
  <c r="Q1151" i="149"/>
  <c r="Q1172" i="149"/>
  <c r="Q1178" i="149"/>
  <c r="Q1198" i="149"/>
  <c r="Q1229" i="149"/>
  <c r="Q1242" i="149"/>
  <c r="Q1261" i="149"/>
  <c r="Q1274" i="149"/>
  <c r="Q1295" i="149"/>
  <c r="Q1299" i="149"/>
  <c r="Q1303" i="149"/>
  <c r="Q1307" i="149"/>
  <c r="Q1311" i="149"/>
  <c r="Q1315" i="149"/>
  <c r="Q1319" i="149"/>
  <c r="Q1321" i="149"/>
  <c r="Q1333" i="149"/>
  <c r="Q1338" i="149"/>
  <c r="Q1343" i="149"/>
  <c r="Q1366" i="149"/>
  <c r="Q1384" i="149"/>
  <c r="Q1386" i="149"/>
  <c r="Q1395" i="149"/>
  <c r="Q1397" i="149"/>
  <c r="Q1404" i="149"/>
  <c r="Q1415" i="149"/>
  <c r="Q1417" i="149"/>
  <c r="Q1430" i="149"/>
  <c r="Q1448" i="149"/>
  <c r="Q1450" i="149"/>
  <c r="Q1459" i="149"/>
  <c r="Q1461" i="149"/>
  <c r="Q1468" i="149"/>
  <c r="Q1479" i="149"/>
  <c r="Q1481" i="149"/>
  <c r="Q1494" i="149"/>
  <c r="Q1512" i="149"/>
  <c r="Q1514" i="149"/>
  <c r="Q1519" i="149"/>
  <c r="Q1521" i="149"/>
  <c r="Q1528" i="149"/>
  <c r="Q1530" i="149"/>
  <c r="Q1014" i="149"/>
  <c r="Q1035" i="149"/>
  <c r="Q1085" i="149"/>
  <c r="Q1101" i="149"/>
  <c r="Q1117" i="149"/>
  <c r="Q1133" i="149"/>
  <c r="Q1149" i="149"/>
  <c r="Q1212" i="149"/>
  <c r="Q1214" i="149"/>
  <c r="Q1225" i="149"/>
  <c r="Q1227" i="149"/>
  <c r="Q1240" i="149"/>
  <c r="Q1244" i="149"/>
  <c r="Q1246" i="149"/>
  <c r="Q1257" i="149"/>
  <c r="Q1259" i="149"/>
  <c r="Q1272" i="149"/>
  <c r="Q1285" i="149"/>
  <c r="Q1328" i="149"/>
  <c r="Q1345" i="149"/>
  <c r="Q1347" i="149"/>
  <c r="Q1349" i="149"/>
  <c r="Q1355" i="149"/>
  <c r="Q1357" i="149"/>
  <c r="Q1364" i="149"/>
  <c r="Q1375" i="149"/>
  <c r="Q1377" i="149"/>
  <c r="Q1390" i="149"/>
  <c r="Q1408" i="149"/>
  <c r="Q1410" i="149"/>
  <c r="Q1419" i="149"/>
  <c r="Q1421" i="149"/>
  <c r="Q1428" i="149"/>
  <c r="Q1439" i="149"/>
  <c r="Q1441" i="149"/>
  <c r="Q1454" i="149"/>
  <c r="Q1472" i="149"/>
  <c r="Q1474" i="149"/>
  <c r="Q1483" i="149"/>
  <c r="Q1485" i="149"/>
  <c r="Q1492" i="149"/>
  <c r="Q1503" i="149"/>
  <c r="Q1505" i="149"/>
  <c r="Q1523" i="149"/>
  <c r="Q1534" i="149"/>
  <c r="Q804" i="149"/>
  <c r="Q1028" i="149"/>
  <c r="Q1057" i="149"/>
  <c r="Q1078" i="149"/>
  <c r="Q1091" i="149"/>
  <c r="Q1096" i="149"/>
  <c r="Q1107" i="149"/>
  <c r="Q1112" i="149"/>
  <c r="Q1123" i="149"/>
  <c r="Q1128" i="149"/>
  <c r="Q1139" i="149"/>
  <c r="Q1144" i="149"/>
  <c r="Q1196" i="149"/>
  <c r="Q1208" i="149"/>
  <c r="Q1218" i="149"/>
  <c r="Q1237" i="149"/>
  <c r="Q1250" i="149"/>
  <c r="Q1269" i="149"/>
  <c r="Q1277" i="149"/>
  <c r="Q1287" i="149"/>
  <c r="Q1289" i="149"/>
  <c r="Q1323" i="149"/>
  <c r="Q1330" i="149"/>
  <c r="Q1335" i="149"/>
  <c r="Q1340" i="149"/>
  <c r="Q1368" i="149"/>
  <c r="Q1370" i="149"/>
  <c r="Q1379" i="149"/>
  <c r="Q1381" i="149"/>
  <c r="Q1388" i="149"/>
  <c r="Q1399" i="149"/>
  <c r="Q1401" i="149"/>
  <c r="Q1414" i="149"/>
  <c r="Q1432" i="149"/>
  <c r="Q1434" i="149"/>
  <c r="Q1443" i="149"/>
  <c r="Q1445" i="149"/>
  <c r="Q1452" i="149"/>
  <c r="Q1463" i="149"/>
  <c r="Q1465" i="149"/>
  <c r="Q1478" i="149"/>
  <c r="Q1496" i="149"/>
  <c r="Q1498" i="149"/>
  <c r="Q1507" i="149"/>
  <c r="Q1509" i="149"/>
  <c r="Q1518" i="149"/>
  <c r="Q1069" i="149"/>
  <c r="Q1076" i="149"/>
  <c r="Q1160" i="149"/>
  <c r="Q1181" i="149"/>
  <c r="Q1216" i="149"/>
  <c r="Q1220" i="149"/>
  <c r="Q1222" i="149"/>
  <c r="Q1233" i="149"/>
  <c r="Q1235" i="149"/>
  <c r="Q1248" i="149"/>
  <c r="Q1252" i="149"/>
  <c r="Q1254" i="149"/>
  <c r="Q1265" i="149"/>
  <c r="Q1267" i="149"/>
  <c r="Q1279" i="149"/>
  <c r="Q1281" i="149"/>
  <c r="Q1298" i="149"/>
  <c r="Q1302" i="149"/>
  <c r="Q1306" i="149"/>
  <c r="Q1310" i="149"/>
  <c r="Q1314" i="149"/>
  <c r="Q1318" i="149"/>
  <c r="Q1337" i="149"/>
  <c r="Q1342" i="149"/>
  <c r="Q1351" i="149"/>
  <c r="Q1359" i="149"/>
  <c r="Q1361" i="149"/>
  <c r="Q1374" i="149"/>
  <c r="Q1392" i="149"/>
  <c r="Q1394" i="149"/>
  <c r="Q1403" i="149"/>
  <c r="Q1405" i="149"/>
  <c r="Q1412" i="149"/>
  <c r="Q1423" i="149"/>
  <c r="Q1425" i="149"/>
  <c r="Q1438" i="149"/>
  <c r="Q1456" i="149"/>
  <c r="Q1458" i="149"/>
  <c r="Q1467" i="149"/>
  <c r="Q1469" i="149"/>
  <c r="Q1476" i="149"/>
  <c r="Q947" i="149"/>
  <c r="Q1038" i="149"/>
  <c r="Q1062" i="149"/>
  <c r="Q1213" i="149"/>
  <c r="Q1226" i="149"/>
  <c r="Q1245" i="149"/>
  <c r="Q1258" i="149"/>
  <c r="Q1327" i="149"/>
  <c r="Q1332" i="149"/>
  <c r="Q1346" i="149"/>
  <c r="Q1354" i="149"/>
  <c r="Q1363" i="149"/>
  <c r="Q1365" i="149"/>
  <c r="Q1372" i="149"/>
  <c r="Q1383" i="149"/>
  <c r="Q1385" i="149"/>
  <c r="Q1398" i="149"/>
  <c r="Q1416" i="149"/>
  <c r="Q1418" i="149"/>
  <c r="Q1427" i="149"/>
  <c r="Q1429" i="149"/>
  <c r="Q1436" i="149"/>
  <c r="Q1447" i="149"/>
  <c r="Q1449" i="149"/>
  <c r="Q1462" i="149"/>
  <c r="Q1480" i="149"/>
  <c r="Q1482" i="149"/>
  <c r="Q1491" i="149"/>
  <c r="Q1493" i="149"/>
  <c r="Q1500" i="149"/>
  <c r="Q1511" i="149"/>
  <c r="Q1513" i="149"/>
  <c r="Q1520" i="149"/>
  <c r="Q1522" i="149"/>
  <c r="Q1527" i="149"/>
  <c r="Q1529" i="149"/>
  <c r="Q1536" i="149"/>
  <c r="Q1553" i="149"/>
  <c r="Q1556" i="149"/>
  <c r="Q1053" i="149"/>
  <c r="Q1060" i="149"/>
  <c r="Q1082" i="149"/>
  <c r="Q1187" i="149"/>
  <c r="Q1211" i="149"/>
  <c r="Q1224" i="149"/>
  <c r="Q1228" i="149"/>
  <c r="Q1230" i="149"/>
  <c r="Q1241" i="149"/>
  <c r="Q1243" i="149"/>
  <c r="Q1256" i="149"/>
  <c r="Q1260" i="149"/>
  <c r="Q1262" i="149"/>
  <c r="Q1290" i="149"/>
  <c r="Q1322" i="149"/>
  <c r="Q1329" i="149"/>
  <c r="Q1334" i="149"/>
  <c r="Q1339" i="149"/>
  <c r="Q1344" i="149"/>
  <c r="Q1358" i="149"/>
  <c r="Q1376" i="149"/>
  <c r="Q1378" i="149"/>
  <c r="Q1387" i="149"/>
  <c r="Q1389" i="149"/>
  <c r="Q1396" i="149"/>
  <c r="Q1407" i="149"/>
  <c r="Q1409" i="149"/>
  <c r="Q1422" i="149"/>
  <c r="Q1440" i="149"/>
  <c r="Q1442" i="149"/>
  <c r="Q1451" i="149"/>
  <c r="Q1453" i="149"/>
  <c r="Q1460" i="149"/>
  <c r="Q1471" i="149"/>
  <c r="Q1473" i="149"/>
  <c r="Q1486" i="149"/>
  <c r="Q1504" i="149"/>
  <c r="Q1506" i="149"/>
  <c r="Q1515" i="149"/>
  <c r="Q1531" i="149"/>
  <c r="Q1533" i="149"/>
  <c r="Q1209" i="149"/>
  <c r="Q1221" i="149"/>
  <c r="Q1234" i="149"/>
  <c r="Q1253" i="149"/>
  <c r="Q1266" i="149"/>
  <c r="Q1341" i="149"/>
  <c r="Q1348" i="149"/>
  <c r="Q1350" i="149"/>
  <c r="Q1356" i="149"/>
  <c r="Q1367" i="149"/>
  <c r="Q1369" i="149"/>
  <c r="Q1382" i="149"/>
  <c r="Q1400" i="149"/>
  <c r="Q1402" i="149"/>
  <c r="Q1411" i="149"/>
  <c r="Q1413" i="149"/>
  <c r="Q1420" i="149"/>
  <c r="Q1431" i="149"/>
  <c r="Q1433" i="149"/>
  <c r="Q1446" i="149"/>
  <c r="Q1464" i="149"/>
  <c r="Q1466" i="149"/>
  <c r="Q1475" i="149"/>
  <c r="Q1477" i="149"/>
  <c r="Q1484" i="149"/>
  <c r="Q1495" i="149"/>
  <c r="Q1497" i="149"/>
  <c r="Q1510" i="149"/>
  <c r="Q1517" i="149"/>
  <c r="Q1526" i="149"/>
  <c r="Q1543" i="149"/>
  <c r="Q1545" i="149"/>
  <c r="Q1555" i="149"/>
  <c r="Q1564" i="149"/>
  <c r="Q1217" i="149"/>
  <c r="Q1268" i="149"/>
  <c r="Q1326" i="149"/>
  <c r="Q1406" i="149"/>
  <c r="Q1437" i="149"/>
  <c r="Q1455" i="149"/>
  <c r="Q1499" i="149"/>
  <c r="Q1532" i="149"/>
  <c r="Q1538" i="149"/>
  <c r="Q1549" i="149"/>
  <c r="Q1568" i="149"/>
  <c r="Q1570" i="149"/>
  <c r="Q1583" i="149"/>
  <c r="Q1585" i="149"/>
  <c r="Q1592" i="149"/>
  <c r="Q1594" i="149"/>
  <c r="Q1596" i="149"/>
  <c r="Q1605" i="149"/>
  <c r="Q1682" i="149"/>
  <c r="Q1684" i="149"/>
  <c r="Q1702" i="149"/>
  <c r="Q1704" i="149"/>
  <c r="Q1711" i="149"/>
  <c r="Q1713" i="149"/>
  <c r="Q1715" i="149"/>
  <c r="Q1717" i="149"/>
  <c r="Q1746" i="149"/>
  <c r="Q1748" i="149"/>
  <c r="Q1766" i="149"/>
  <c r="Q1770" i="149"/>
  <c r="Q1772" i="149"/>
  <c r="Q1802" i="149"/>
  <c r="Q1807" i="149"/>
  <c r="Q1809" i="149"/>
  <c r="Q1813" i="149"/>
  <c r="Q1824" i="149"/>
  <c r="Q1831" i="149"/>
  <c r="Q1833" i="149"/>
  <c r="Q1238" i="149"/>
  <c r="Q1324" i="149"/>
  <c r="Q1362" i="149"/>
  <c r="Q1435" i="149"/>
  <c r="Q1489" i="149"/>
  <c r="Q1516" i="149"/>
  <c r="Q1547" i="149"/>
  <c r="Q1572" i="149"/>
  <c r="Q1574" i="149"/>
  <c r="Q1587" i="149"/>
  <c r="Q1589" i="149"/>
  <c r="Q1614" i="149"/>
  <c r="Q1630" i="149"/>
  <c r="Q1646" i="149"/>
  <c r="Q1662" i="149"/>
  <c r="Q1664" i="149"/>
  <c r="Q1671" i="149"/>
  <c r="Q1673" i="149"/>
  <c r="Q1675" i="149"/>
  <c r="Q1677" i="149"/>
  <c r="Q1706" i="149"/>
  <c r="Q1708" i="149"/>
  <c r="Q1726" i="149"/>
  <c r="Q1728" i="149"/>
  <c r="Q1735" i="149"/>
  <c r="Q1737" i="149"/>
  <c r="Q1739" i="149"/>
  <c r="Q1741" i="149"/>
  <c r="Q1790" i="149"/>
  <c r="Q1816" i="149"/>
  <c r="Q1818" i="149"/>
  <c r="Q1820" i="149"/>
  <c r="Q1835" i="149"/>
  <c r="Q1837" i="149"/>
  <c r="Q1380" i="149"/>
  <c r="Q1393" i="149"/>
  <c r="Q1487" i="149"/>
  <c r="Q1540" i="149"/>
  <c r="Q1542" i="149"/>
  <c r="Q1551" i="149"/>
  <c r="Q1557" i="149"/>
  <c r="Q1576" i="149"/>
  <c r="Q1578" i="149"/>
  <c r="Q1598" i="149"/>
  <c r="Q1600" i="149"/>
  <c r="Q1607" i="149"/>
  <c r="Q1616" i="149"/>
  <c r="Q1623" i="149"/>
  <c r="Q1632" i="149"/>
  <c r="Q1639" i="149"/>
  <c r="Q1648" i="149"/>
  <c r="Q1655" i="149"/>
  <c r="Q1666" i="149"/>
  <c r="Q1668" i="149"/>
  <c r="Q1686" i="149"/>
  <c r="Q1688" i="149"/>
  <c r="Q1695" i="149"/>
  <c r="Q1697" i="149"/>
  <c r="Q1699" i="149"/>
  <c r="Q1701" i="149"/>
  <c r="Q1730" i="149"/>
  <c r="Q1732" i="149"/>
  <c r="Q1750" i="149"/>
  <c r="Q1752" i="149"/>
  <c r="Q1759" i="149"/>
  <c r="Q1761" i="149"/>
  <c r="Q1763" i="149"/>
  <c r="Q1236" i="149"/>
  <c r="Q1331" i="149"/>
  <c r="Q1360" i="149"/>
  <c r="Q1502" i="149"/>
  <c r="Q1546" i="149"/>
  <c r="Q1559" i="149"/>
  <c r="Q1561" i="149"/>
  <c r="Q1565" i="149"/>
  <c r="Q1580" i="149"/>
  <c r="Q1582" i="149"/>
  <c r="Q1602" i="149"/>
  <c r="Q1604" i="149"/>
  <c r="Q1609" i="149"/>
  <c r="Q1611" i="149"/>
  <c r="Q1613" i="149"/>
  <c r="Q1618" i="149"/>
  <c r="Q1620" i="149"/>
  <c r="Q1625" i="149"/>
  <c r="Q1627" i="149"/>
  <c r="Q1629" i="149"/>
  <c r="Q1634" i="149"/>
  <c r="Q1636" i="149"/>
  <c r="Q1641" i="149"/>
  <c r="Q1643" i="149"/>
  <c r="Q1645" i="149"/>
  <c r="Q1650" i="149"/>
  <c r="Q1652" i="149"/>
  <c r="Q1657" i="149"/>
  <c r="Q1659" i="149"/>
  <c r="Q1661" i="149"/>
  <c r="Q1690" i="149"/>
  <c r="Q1692" i="149"/>
  <c r="Q1710" i="149"/>
  <c r="Q1712" i="149"/>
  <c r="Q1719" i="149"/>
  <c r="Q1721" i="149"/>
  <c r="Q1723" i="149"/>
  <c r="Q1725" i="149"/>
  <c r="Q1754" i="149"/>
  <c r="Q1756" i="149"/>
  <c r="Q1778" i="149"/>
  <c r="Q1780" i="149"/>
  <c r="Q1789" i="149"/>
  <c r="Q1251" i="149"/>
  <c r="Q1264" i="149"/>
  <c r="Q1282" i="149"/>
  <c r="Q1373" i="149"/>
  <c r="Q1391" i="149"/>
  <c r="Q1470" i="149"/>
  <c r="Q1490" i="149"/>
  <c r="Q1524" i="149"/>
  <c r="Q1535" i="149"/>
  <c r="Q1537" i="149"/>
  <c r="Q1544" i="149"/>
  <c r="Q1563" i="149"/>
  <c r="Q1567" i="149"/>
  <c r="Q1569" i="149"/>
  <c r="Q1584" i="149"/>
  <c r="Q1586" i="149"/>
  <c r="Q1591" i="149"/>
  <c r="Q1593" i="149"/>
  <c r="Q1595" i="149"/>
  <c r="Q1597" i="149"/>
  <c r="Q1670" i="149"/>
  <c r="Q1672" i="149"/>
  <c r="Q1679" i="149"/>
  <c r="Q1681" i="149"/>
  <c r="Q1683" i="149"/>
  <c r="Q1685" i="149"/>
  <c r="Q1714" i="149"/>
  <c r="Q1716" i="149"/>
  <c r="Q1734" i="149"/>
  <c r="Q1736" i="149"/>
  <c r="Q1743" i="149"/>
  <c r="Q1745" i="149"/>
  <c r="Q1747" i="149"/>
  <c r="Q1749" i="149"/>
  <c r="Q1767" i="149"/>
  <c r="Q1769" i="149"/>
  <c r="Q1771" i="149"/>
  <c r="Q1773" i="149"/>
  <c r="Q1801" i="149"/>
  <c r="Q1805" i="149"/>
  <c r="Q1810" i="149"/>
  <c r="Q1815" i="149"/>
  <c r="Q1817" i="149"/>
  <c r="Q1822" i="149"/>
  <c r="Q1829" i="149"/>
  <c r="Q1066" i="149"/>
  <c r="Q1249" i="149"/>
  <c r="Q1371" i="149"/>
  <c r="Q1426" i="149"/>
  <c r="Q1488" i="149"/>
  <c r="Q1539" i="149"/>
  <c r="Q1541" i="149"/>
  <c r="Q1548" i="149"/>
  <c r="Q1550" i="149"/>
  <c r="Q1571" i="149"/>
  <c r="Q1573" i="149"/>
  <c r="Q1588" i="149"/>
  <c r="Q1622" i="149"/>
  <c r="Q1638" i="149"/>
  <c r="Q1654" i="149"/>
  <c r="Q1674" i="149"/>
  <c r="Q1676" i="149"/>
  <c r="Q1694" i="149"/>
  <c r="Q1696" i="149"/>
  <c r="Q1703" i="149"/>
  <c r="Q1705" i="149"/>
  <c r="Q1707" i="149"/>
  <c r="Q1709" i="149"/>
  <c r="Q1738" i="149"/>
  <c r="Q1740" i="149"/>
  <c r="Q1758" i="149"/>
  <c r="Q1760" i="149"/>
  <c r="Q1782" i="149"/>
  <c r="Q1784" i="149"/>
  <c r="Q1798" i="149"/>
  <c r="Q1819" i="149"/>
  <c r="Q1832" i="149"/>
  <c r="Q1834" i="149"/>
  <c r="Q1836" i="149"/>
  <c r="Q1839" i="149"/>
  <c r="Q1270" i="149"/>
  <c r="Q1336" i="149"/>
  <c r="Q1444" i="149"/>
  <c r="Q1457" i="149"/>
  <c r="Q1508" i="149"/>
  <c r="Q1554" i="149"/>
  <c r="Q1558" i="149"/>
  <c r="Q1562" i="149"/>
  <c r="Q1575" i="149"/>
  <c r="Q1577" i="149"/>
  <c r="Q1599" i="149"/>
  <c r="Q1606" i="149"/>
  <c r="Q1608" i="149"/>
  <c r="Q1615" i="149"/>
  <c r="Q1624" i="149"/>
  <c r="Q1631" i="149"/>
  <c r="Q1640" i="149"/>
  <c r="Q1647" i="149"/>
  <c r="Q1656" i="149"/>
  <c r="Q1663" i="149"/>
  <c r="Q1665" i="149"/>
  <c r="Q1667" i="149"/>
  <c r="Q1669" i="149"/>
  <c r="Q1698" i="149"/>
  <c r="Q1700" i="149"/>
  <c r="Q1718" i="149"/>
  <c r="Q1720" i="149"/>
  <c r="Q1727" i="149"/>
  <c r="Q1729" i="149"/>
  <c r="Q1731" i="149"/>
  <c r="Q1733" i="149"/>
  <c r="Q1762" i="149"/>
  <c r="Q1764" i="149"/>
  <c r="Q1786" i="149"/>
  <c r="Q1788" i="149"/>
  <c r="Q1795" i="149"/>
  <c r="Q1579" i="149"/>
  <c r="Q1621" i="149"/>
  <c r="Q1678" i="149"/>
  <c r="Q1693" i="149"/>
  <c r="Q1753" i="149"/>
  <c r="Q1800" i="149"/>
  <c r="Q1838" i="149"/>
  <c r="Q1845" i="149"/>
  <c r="Q1853" i="149"/>
  <c r="Q1863" i="149"/>
  <c r="Q1865" i="149"/>
  <c r="Q1870" i="149"/>
  <c r="Q1877" i="149"/>
  <c r="Q1884" i="149"/>
  <c r="Q1887" i="149"/>
  <c r="Q1889" i="149"/>
  <c r="Q1894" i="149"/>
  <c r="Q1901" i="149"/>
  <c r="Q1905" i="149"/>
  <c r="Q1907" i="149"/>
  <c r="Q1912" i="149"/>
  <c r="Q1935" i="149"/>
  <c r="Q1947" i="149"/>
  <c r="Q1952" i="149"/>
  <c r="Q1957" i="149"/>
  <c r="Q1966" i="149"/>
  <c r="Q1969" i="149"/>
  <c r="Q1978" i="149"/>
  <c r="Q1988" i="149"/>
  <c r="Q1999" i="149"/>
  <c r="Q2011" i="149"/>
  <c r="Q2016" i="149"/>
  <c r="Q2021" i="149"/>
  <c r="Q2030" i="149"/>
  <c r="Q2033" i="149"/>
  <c r="Q2042" i="149"/>
  <c r="Q2052" i="149"/>
  <c r="Q2063" i="149"/>
  <c r="Q2066" i="149"/>
  <c r="Q2085" i="149"/>
  <c r="Q1626" i="149"/>
  <c r="Q1633" i="149"/>
  <c r="Q1660" i="149"/>
  <c r="Q1751" i="149"/>
  <c r="Q1774" i="149"/>
  <c r="Q1776" i="149"/>
  <c r="Q1785" i="149"/>
  <c r="Q1792" i="149"/>
  <c r="Q1794" i="149"/>
  <c r="Q1811" i="149"/>
  <c r="Q1826" i="149"/>
  <c r="Q1828" i="149"/>
  <c r="Q1867" i="149"/>
  <c r="Q1882" i="149"/>
  <c r="Q1891" i="149"/>
  <c r="Q1898" i="149"/>
  <c r="Q1900" i="149"/>
  <c r="Q1925" i="149"/>
  <c r="Q1929" i="149"/>
  <c r="Q1933" i="149"/>
  <c r="Q1942" i="149"/>
  <c r="Q1945" i="149"/>
  <c r="Q1954" i="149"/>
  <c r="Q1964" i="149"/>
  <c r="Q1975" i="149"/>
  <c r="Q1987" i="149"/>
  <c r="Q1992" i="149"/>
  <c r="Q1997" i="149"/>
  <c r="Q2006" i="149"/>
  <c r="Q2009" i="149"/>
  <c r="Q2018" i="149"/>
  <c r="Q2028" i="149"/>
  <c r="Q2039" i="149"/>
  <c r="Q2051" i="149"/>
  <c r="Q2056" i="149"/>
  <c r="Q2061" i="149"/>
  <c r="Q2070" i="149"/>
  <c r="Q2075" i="149"/>
  <c r="Q2080" i="149"/>
  <c r="Q2094" i="149"/>
  <c r="Q2097" i="149"/>
  <c r="Q2101" i="149"/>
  <c r="Q2112" i="149"/>
  <c r="Q1501" i="149"/>
  <c r="Q1525" i="149"/>
  <c r="Q1612" i="149"/>
  <c r="Q1619" i="149"/>
  <c r="Q1653" i="149"/>
  <c r="Q1691" i="149"/>
  <c r="Q1781" i="149"/>
  <c r="Q1783" i="149"/>
  <c r="Q1803" i="149"/>
  <c r="Q1830" i="149"/>
  <c r="Q1848" i="149"/>
  <c r="Q1852" i="149"/>
  <c r="Q1869" i="149"/>
  <c r="Q1872" i="149"/>
  <c r="Q1876" i="149"/>
  <c r="Q1893" i="149"/>
  <c r="Q1896" i="149"/>
  <c r="Q1918" i="149"/>
  <c r="Q1922" i="149"/>
  <c r="Q1924" i="149"/>
  <c r="Q1927" i="149"/>
  <c r="Q1931" i="149"/>
  <c r="Q1940" i="149"/>
  <c r="Q1951" i="149"/>
  <c r="Q1963" i="149"/>
  <c r="Q1968" i="149"/>
  <c r="Q1973" i="149"/>
  <c r="Q1982" i="149"/>
  <c r="Q1985" i="149"/>
  <c r="Q1994" i="149"/>
  <c r="Q2004" i="149"/>
  <c r="Q2015" i="149"/>
  <c r="Q2027" i="149"/>
  <c r="Q2032" i="149"/>
  <c r="Q2037" i="149"/>
  <c r="Q2046" i="149"/>
  <c r="Q2049" i="149"/>
  <c r="Q2058" i="149"/>
  <c r="Q2068" i="149"/>
  <c r="Q2073" i="149"/>
  <c r="Q2082" i="149"/>
  <c r="Q2089" i="149"/>
  <c r="Q2091" i="149"/>
  <c r="Q2114" i="149"/>
  <c r="Q1424" i="149"/>
  <c r="Q1552" i="149"/>
  <c r="Q1658" i="149"/>
  <c r="Q1744" i="149"/>
  <c r="Q1797" i="149"/>
  <c r="Q1821" i="149"/>
  <c r="Q1840" i="149"/>
  <c r="Q1844" i="149"/>
  <c r="Q1850" i="149"/>
  <c r="Q1862" i="149"/>
  <c r="Q1874" i="149"/>
  <c r="Q1881" i="149"/>
  <c r="Q1909" i="149"/>
  <c r="Q1913" i="149"/>
  <c r="Q1920" i="149"/>
  <c r="Q1939" i="149"/>
  <c r="Q1944" i="149"/>
  <c r="Q1949" i="149"/>
  <c r="Q1958" i="149"/>
  <c r="Q1961" i="149"/>
  <c r="Q1970" i="149"/>
  <c r="Q1980" i="149"/>
  <c r="Q1991" i="149"/>
  <c r="Q2003" i="149"/>
  <c r="Q2008" i="149"/>
  <c r="Q2013" i="149"/>
  <c r="Q2022" i="149"/>
  <c r="Q2025" i="149"/>
  <c r="Q2034" i="149"/>
  <c r="Q2044" i="149"/>
  <c r="Q2055" i="149"/>
  <c r="Q2072" i="149"/>
  <c r="Q2079" i="149"/>
  <c r="Q2086" i="149"/>
  <c r="Q2096" i="149"/>
  <c r="Q1219" i="149"/>
  <c r="Q1232" i="149"/>
  <c r="Q1560" i="149"/>
  <c r="Q1590" i="149"/>
  <c r="Q1610" i="149"/>
  <c r="Q1617" i="149"/>
  <c r="Q1644" i="149"/>
  <c r="Q1651" i="149"/>
  <c r="Q1689" i="149"/>
  <c r="Q1742" i="149"/>
  <c r="Q1757" i="149"/>
  <c r="Q1765" i="149"/>
  <c r="Q1779" i="149"/>
  <c r="Q1799" i="149"/>
  <c r="Q1812" i="149"/>
  <c r="Q1842" i="149"/>
  <c r="Q1855" i="149"/>
  <c r="Q1857" i="149"/>
  <c r="Q1859" i="149"/>
  <c r="Q1866" i="149"/>
  <c r="Q1879" i="149"/>
  <c r="Q1883" i="149"/>
  <c r="Q1890" i="149"/>
  <c r="Q1902" i="149"/>
  <c r="Q1906" i="149"/>
  <c r="Q1908" i="149"/>
  <c r="Q1911" i="149"/>
  <c r="Q1915" i="149"/>
  <c r="Q1934" i="149"/>
  <c r="Q1937" i="149"/>
  <c r="Q1946" i="149"/>
  <c r="Q1956" i="149"/>
  <c r="Q1967" i="149"/>
  <c r="Q1979" i="149"/>
  <c r="Q1984" i="149"/>
  <c r="Q1989" i="149"/>
  <c r="Q1998" i="149"/>
  <c r="Q2001" i="149"/>
  <c r="Q2010" i="149"/>
  <c r="Q2020" i="149"/>
  <c r="Q2031" i="149"/>
  <c r="Q2043" i="149"/>
  <c r="Q2048" i="149"/>
  <c r="Q2053" i="149"/>
  <c r="Q2062" i="149"/>
  <c r="Q1185" i="149"/>
  <c r="Q1603" i="149"/>
  <c r="Q1637" i="149"/>
  <c r="Q1687" i="149"/>
  <c r="Q1724" i="149"/>
  <c r="Q1814" i="149"/>
  <c r="Q1823" i="149"/>
  <c r="Q1825" i="149"/>
  <c r="Q1827" i="149"/>
  <c r="Q1847" i="149"/>
  <c r="Q1861" i="149"/>
  <c r="Q1864" i="149"/>
  <c r="Q1868" i="149"/>
  <c r="Q1871" i="149"/>
  <c r="Q1873" i="149"/>
  <c r="Q1886" i="149"/>
  <c r="Q1888" i="149"/>
  <c r="Q1892" i="149"/>
  <c r="Q1895" i="149"/>
  <c r="Q1904" i="149"/>
  <c r="Q1919" i="149"/>
  <c r="Q1926" i="149"/>
  <c r="Q1930" i="149"/>
  <c r="Q1932" i="149"/>
  <c r="Q1943" i="149"/>
  <c r="Q1955" i="149"/>
  <c r="Q1960" i="149"/>
  <c r="Q1965" i="149"/>
  <c r="Q1974" i="149"/>
  <c r="Q1977" i="149"/>
  <c r="Q1986" i="149"/>
  <c r="Q1996" i="149"/>
  <c r="Q2007" i="149"/>
  <c r="Q2019" i="149"/>
  <c r="Q2024" i="149"/>
  <c r="Q1581" i="149"/>
  <c r="Q1642" i="149"/>
  <c r="Q1649" i="149"/>
  <c r="Q1755" i="149"/>
  <c r="Q1768" i="149"/>
  <c r="Q1775" i="149"/>
  <c r="Q1777" i="149"/>
  <c r="Q1791" i="149"/>
  <c r="Q1793" i="149"/>
  <c r="Q1796" i="149"/>
  <c r="Q1804" i="149"/>
  <c r="Q1841" i="149"/>
  <c r="Q1846" i="149"/>
  <c r="Q1854" i="149"/>
  <c r="Q1875" i="149"/>
  <c r="Q1878" i="149"/>
  <c r="Q1885" i="149"/>
  <c r="Q1897" i="149"/>
  <c r="Q1899" i="149"/>
  <c r="Q1917" i="149"/>
  <c r="Q1921" i="149"/>
  <c r="Q1923" i="149"/>
  <c r="Q1928" i="149"/>
  <c r="Q1936" i="149"/>
  <c r="Q1941" i="149"/>
  <c r="Q1950" i="149"/>
  <c r="Q1953" i="149"/>
  <c r="Q1962" i="149"/>
  <c r="Q1972" i="149"/>
  <c r="Q1983" i="149"/>
  <c r="Q1995" i="149"/>
  <c r="Q2000" i="149"/>
  <c r="Q2005" i="149"/>
  <c r="Q2014" i="149"/>
  <c r="Q2017" i="149"/>
  <c r="Q2026" i="149"/>
  <c r="Q2036" i="149"/>
  <c r="Q2047" i="149"/>
  <c r="Q2059" i="149"/>
  <c r="Q2064" i="149"/>
  <c r="Q2069" i="149"/>
  <c r="Q2087" i="149"/>
  <c r="Q2090" i="149"/>
  <c r="Q2093" i="149"/>
  <c r="Q2104" i="149"/>
  <c r="Q1787" i="149"/>
  <c r="Q1808" i="149"/>
  <c r="Q1849" i="149"/>
  <c r="Q1971" i="149"/>
  <c r="Q2023" i="149"/>
  <c r="Q2035" i="149"/>
  <c r="Q2067" i="149"/>
  <c r="Q2074" i="149"/>
  <c r="Q2076" i="149"/>
  <c r="Q2088" i="149"/>
  <c r="Q2092" i="149"/>
  <c r="Q2100" i="149"/>
  <c r="Q2118" i="149"/>
  <c r="Q2128" i="149"/>
  <c r="Q2139" i="149"/>
  <c r="Q2146" i="149"/>
  <c r="Q2149" i="149"/>
  <c r="Q2155" i="149"/>
  <c r="Q2162" i="149"/>
  <c r="Q2169" i="149"/>
  <c r="Q2175" i="149"/>
  <c r="Q2178" i="149"/>
  <c r="Q2180" i="149"/>
  <c r="Q2182" i="149"/>
  <c r="Q2187" i="149"/>
  <c r="Q2189" i="149"/>
  <c r="Q2191" i="149"/>
  <c r="Q2194" i="149"/>
  <c r="Q2196" i="149"/>
  <c r="Q2198" i="149"/>
  <c r="Q2200" i="149"/>
  <c r="Q2212" i="149"/>
  <c r="Q2225" i="149"/>
  <c r="Q2227" i="149"/>
  <c r="Q2230" i="149"/>
  <c r="Q2232" i="149"/>
  <c r="Q2245" i="149"/>
  <c r="Q2259" i="149"/>
  <c r="Q2262" i="149"/>
  <c r="Q2264" i="149"/>
  <c r="Q2283" i="149"/>
  <c r="Q2286" i="149"/>
  <c r="Q2288" i="149"/>
  <c r="Q2301" i="149"/>
  <c r="Q2310" i="149"/>
  <c r="Q2312" i="149"/>
  <c r="Q2321" i="149"/>
  <c r="Q2327" i="149"/>
  <c r="Q2334" i="149"/>
  <c r="Q2351" i="149"/>
  <c r="Q2358" i="149"/>
  <c r="Q2360" i="149"/>
  <c r="Q2367" i="149"/>
  <c r="Q2370" i="149"/>
  <c r="Q2372" i="149"/>
  <c r="Q2389" i="149"/>
  <c r="Q2393" i="149"/>
  <c r="Q2396" i="149"/>
  <c r="Q2406" i="149"/>
  <c r="Q2413" i="149"/>
  <c r="Q2417" i="149"/>
  <c r="Q2422" i="149"/>
  <c r="Q2439" i="149"/>
  <c r="Q2441" i="149"/>
  <c r="Q2448" i="149"/>
  <c r="Q2451" i="149"/>
  <c r="Q2460" i="149"/>
  <c r="Q2477" i="149"/>
  <c r="Q2498" i="149"/>
  <c r="Q2508" i="149"/>
  <c r="Q2519" i="149"/>
  <c r="Q2522" i="149"/>
  <c r="Q2534" i="149"/>
  <c r="Q2539" i="149"/>
  <c r="Q2546" i="149"/>
  <c r="Q2553" i="149"/>
  <c r="Q2556" i="149"/>
  <c r="Q2560" i="149"/>
  <c r="Q2567" i="149"/>
  <c r="Q2589" i="149"/>
  <c r="Q2598" i="149"/>
  <c r="Q2603" i="149"/>
  <c r="Q2610" i="149"/>
  <c r="Q1806" i="149"/>
  <c r="Q1910" i="149"/>
  <c r="Q2060" i="149"/>
  <c r="Q2103" i="149"/>
  <c r="Q2116" i="149"/>
  <c r="Q2120" i="149"/>
  <c r="Q2130" i="149"/>
  <c r="Q2143" i="149"/>
  <c r="Q2153" i="149"/>
  <c r="Q2159" i="149"/>
  <c r="Q2164" i="149"/>
  <c r="Q2166" i="149"/>
  <c r="Q2173" i="149"/>
  <c r="Q2207" i="149"/>
  <c r="Q2210" i="149"/>
  <c r="Q2222" i="149"/>
  <c r="Q2224" i="149"/>
  <c r="Q2239" i="149"/>
  <c r="Q2242" i="149"/>
  <c r="Q2244" i="149"/>
  <c r="Q2257" i="149"/>
  <c r="Q2269" i="149"/>
  <c r="Q2281" i="149"/>
  <c r="Q2295" i="149"/>
  <c r="Q2298" i="149"/>
  <c r="Q2300" i="149"/>
  <c r="Q2314" i="149"/>
  <c r="Q2316" i="149"/>
  <c r="Q2331" i="149"/>
  <c r="Q2336" i="149"/>
  <c r="Q2341" i="149"/>
  <c r="Q2347" i="149"/>
  <c r="Q2355" i="149"/>
  <c r="Q2362" i="149"/>
  <c r="Q2365" i="149"/>
  <c r="Q2376" i="149"/>
  <c r="Q2379" i="149"/>
  <c r="Q2400" i="149"/>
  <c r="Q2412" i="149"/>
  <c r="Q2419" i="149"/>
  <c r="Q2428" i="149"/>
  <c r="Q2435" i="149"/>
  <c r="Q2437" i="149"/>
  <c r="Q2446" i="149"/>
  <c r="Q2453" i="149"/>
  <c r="Q2458" i="149"/>
  <c r="Q2464" i="149"/>
  <c r="Q2467" i="149"/>
  <c r="Q2470" i="149"/>
  <c r="Q2479" i="149"/>
  <c r="Q2481" i="149"/>
  <c r="Q2486" i="149"/>
  <c r="Q2488" i="149"/>
  <c r="Q2505" i="149"/>
  <c r="Q2512" i="149"/>
  <c r="Q2517" i="149"/>
  <c r="Q2529" i="149"/>
  <c r="Q2532" i="149"/>
  <c r="Q2536" i="149"/>
  <c r="Q2543" i="149"/>
  <c r="Q2565" i="149"/>
  <c r="Q2574" i="149"/>
  <c r="Q2579" i="149"/>
  <c r="Q2586" i="149"/>
  <c r="Q2593" i="149"/>
  <c r="Q2596" i="149"/>
  <c r="Q2600" i="149"/>
  <c r="Q2607" i="149"/>
  <c r="Q2629" i="149"/>
  <c r="Q2638" i="149"/>
  <c r="Q2643" i="149"/>
  <c r="Q2650" i="149"/>
  <c r="Q2662" i="149"/>
  <c r="Q1566" i="149"/>
  <c r="Q1680" i="149"/>
  <c r="Q1843" i="149"/>
  <c r="Q1916" i="149"/>
  <c r="Q1959" i="149"/>
  <c r="Q2012" i="149"/>
  <c r="Q2040" i="149"/>
  <c r="Q2065" i="149"/>
  <c r="Q2081" i="149"/>
  <c r="Q2099" i="149"/>
  <c r="Q2107" i="149"/>
  <c r="Q2111" i="149"/>
  <c r="Q2115" i="149"/>
  <c r="Q2127" i="149"/>
  <c r="Q2137" i="149"/>
  <c r="Q2141" i="149"/>
  <c r="Q2148" i="149"/>
  <c r="Q2157" i="149"/>
  <c r="Q2168" i="149"/>
  <c r="Q2205" i="149"/>
  <c r="Q2217" i="149"/>
  <c r="Q2219" i="149"/>
  <c r="Q2237" i="149"/>
  <c r="Q2251" i="149"/>
  <c r="Q2254" i="149"/>
  <c r="Q2256" i="149"/>
  <c r="Q2275" i="149"/>
  <c r="Q2278" i="149"/>
  <c r="Q2280" i="149"/>
  <c r="Q2293" i="149"/>
  <c r="Q2307" i="149"/>
  <c r="Q2318" i="149"/>
  <c r="Q2320" i="149"/>
  <c r="Q2325" i="149"/>
  <c r="Q2338" i="149"/>
  <c r="Q2349" i="149"/>
  <c r="Q2364" i="149"/>
  <c r="Q2369" i="149"/>
  <c r="Q2374" i="149"/>
  <c r="Q2383" i="149"/>
  <c r="Q2386" i="149"/>
  <c r="Q2388" i="149"/>
  <c r="Q2398" i="149"/>
  <c r="Q2403" i="149"/>
  <c r="Q2410" i="149"/>
  <c r="Q2426" i="149"/>
  <c r="Q2432" i="149"/>
  <c r="Q2455" i="149"/>
  <c r="Q2457" i="149"/>
  <c r="Q2462" i="149"/>
  <c r="Q2476" i="149"/>
  <c r="Q2491" i="149"/>
  <c r="Q2493" i="149"/>
  <c r="Q2495" i="149"/>
  <c r="Q2497" i="149"/>
  <c r="Q2502" i="149"/>
  <c r="Q2507" i="149"/>
  <c r="Q2514" i="149"/>
  <c r="Q2526" i="149"/>
  <c r="Q2541" i="149"/>
  <c r="Q2550" i="149"/>
  <c r="Q2555" i="149"/>
  <c r="Q2562" i="149"/>
  <c r="Q2569" i="149"/>
  <c r="Q2572" i="149"/>
  <c r="Q2576" i="149"/>
  <c r="Q2583" i="149"/>
  <c r="Q2605" i="149"/>
  <c r="Q2614" i="149"/>
  <c r="Q2619" i="149"/>
  <c r="Q2626" i="149"/>
  <c r="Q2633" i="149"/>
  <c r="Q2636" i="149"/>
  <c r="Q2640" i="149"/>
  <c r="Q2647" i="149"/>
  <c r="Q2657" i="149"/>
  <c r="Q2660" i="149"/>
  <c r="Q1914" i="149"/>
  <c r="Q2002" i="149"/>
  <c r="Q2038" i="149"/>
  <c r="Q2054" i="149"/>
  <c r="Q2077" i="149"/>
  <c r="Q2095" i="149"/>
  <c r="Q2105" i="149"/>
  <c r="Q2109" i="149"/>
  <c r="Q2119" i="149"/>
  <c r="Q2122" i="149"/>
  <c r="Q2125" i="149"/>
  <c r="Q2132" i="149"/>
  <c r="Q2134" i="149"/>
  <c r="Q2150" i="149"/>
  <c r="Q2152" i="149"/>
  <c r="Q2163" i="149"/>
  <c r="Q2170" i="149"/>
  <c r="Q2177" i="149"/>
  <c r="Q2184" i="149"/>
  <c r="Q2188" i="149"/>
  <c r="Q2193" i="149"/>
  <c r="Q2199" i="149"/>
  <c r="Q2204" i="149"/>
  <c r="Q2214" i="149"/>
  <c r="Q2216" i="149"/>
  <c r="Q2231" i="149"/>
  <c r="Q2234" i="149"/>
  <c r="Q2236" i="149"/>
  <c r="Q2249" i="149"/>
  <c r="Q2263" i="149"/>
  <c r="Q2266" i="149"/>
  <c r="Q2268" i="149"/>
  <c r="Q2273" i="149"/>
  <c r="Q2287" i="149"/>
  <c r="Q2290" i="149"/>
  <c r="Q2292" i="149"/>
  <c r="Q2305" i="149"/>
  <c r="Q2311" i="149"/>
  <c r="Q2322" i="149"/>
  <c r="Q2329" i="149"/>
  <c r="Q2335" i="149"/>
  <c r="Q2340" i="149"/>
  <c r="Q2345" i="149"/>
  <c r="Q2353" i="149"/>
  <c r="Q2359" i="149"/>
  <c r="Q2381" i="149"/>
  <c r="Q2392" i="149"/>
  <c r="Q2407" i="149"/>
  <c r="Q2416" i="149"/>
  <c r="Q2423" i="149"/>
  <c r="Q2430" i="149"/>
  <c r="Q2440" i="149"/>
  <c r="Q2443" i="149"/>
  <c r="Q2445" i="149"/>
  <c r="Q2452" i="149"/>
  <c r="Q2469" i="149"/>
  <c r="Q2474" i="149"/>
  <c r="Q2483" i="149"/>
  <c r="Q2485" i="149"/>
  <c r="Q2500" i="149"/>
  <c r="Q2511" i="149"/>
  <c r="Q2521" i="149"/>
  <c r="Q2524" i="149"/>
  <c r="Q2531" i="149"/>
  <c r="Q2538" i="149"/>
  <c r="Q2545" i="149"/>
  <c r="Q2548" i="149"/>
  <c r="Q2552" i="149"/>
  <c r="Q1722" i="149"/>
  <c r="Q1860" i="149"/>
  <c r="Q1903" i="149"/>
  <c r="Q1948" i="149"/>
  <c r="Q1990" i="149"/>
  <c r="Q2029" i="149"/>
  <c r="Q2045" i="149"/>
  <c r="Q2071" i="149"/>
  <c r="Q2084" i="149"/>
  <c r="Q2113" i="149"/>
  <c r="Q2131" i="149"/>
  <c r="Q2136" i="149"/>
  <c r="Q2147" i="149"/>
  <c r="Q2174" i="149"/>
  <c r="Q2181" i="149"/>
  <c r="Q2183" i="149"/>
  <c r="Q2186" i="149"/>
  <c r="Q2197" i="149"/>
  <c r="Q2202" i="149"/>
  <c r="Q2211" i="149"/>
  <c r="Q2223" i="149"/>
  <c r="Q2229" i="149"/>
  <c r="Q2243" i="149"/>
  <c r="Q2246" i="149"/>
  <c r="Q2248" i="149"/>
  <c r="Q2261" i="149"/>
  <c r="Q2270" i="149"/>
  <c r="Q2272" i="149"/>
  <c r="Q2285" i="149"/>
  <c r="Q2299" i="149"/>
  <c r="Q2302" i="149"/>
  <c r="Q2304" i="149"/>
  <c r="Q2315" i="149"/>
  <c r="Q2324" i="149"/>
  <c r="Q2342" i="149"/>
  <c r="Q2363" i="149"/>
  <c r="Q2368" i="149"/>
  <c r="Q2371" i="149"/>
  <c r="Q2385" i="149"/>
  <c r="Q2390" i="149"/>
  <c r="Q2395" i="149"/>
  <c r="Q2405" i="149"/>
  <c r="Q2409" i="149"/>
  <c r="Q2414" i="149"/>
  <c r="Q2421" i="149"/>
  <c r="Q2425" i="149"/>
  <c r="Q2436" i="149"/>
  <c r="Q2447" i="149"/>
  <c r="Q2450" i="149"/>
  <c r="Q2468" i="149"/>
  <c r="Q2471" i="149"/>
  <c r="Q2473" i="149"/>
  <c r="Q2480" i="149"/>
  <c r="Q2504" i="149"/>
  <c r="Q2509" i="149"/>
  <c r="Q2518" i="149"/>
  <c r="Q2528" i="149"/>
  <c r="Q2535" i="149"/>
  <c r="Q2557" i="149"/>
  <c r="Q2566" i="149"/>
  <c r="Q2571" i="149"/>
  <c r="Q2578" i="149"/>
  <c r="Q2585" i="149"/>
  <c r="Q2588" i="149"/>
  <c r="Q2592" i="149"/>
  <c r="Q2599" i="149"/>
  <c r="Q2621" i="149"/>
  <c r="Q2630" i="149"/>
  <c r="Q2635" i="149"/>
  <c r="Q2642" i="149"/>
  <c r="Q2649" i="149"/>
  <c r="Q1601" i="149"/>
  <c r="Q1635" i="149"/>
  <c r="Q1851" i="149"/>
  <c r="Q1858" i="149"/>
  <c r="Q1938" i="149"/>
  <c r="Q2050" i="149"/>
  <c r="Q2117" i="149"/>
  <c r="Q2124" i="149"/>
  <c r="Q2138" i="149"/>
  <c r="Q2142" i="149"/>
  <c r="Q2145" i="149"/>
  <c r="Q2154" i="149"/>
  <c r="Q2156" i="149"/>
  <c r="Q2158" i="149"/>
  <c r="Q2161" i="149"/>
  <c r="Q2165" i="149"/>
  <c r="Q2167" i="149"/>
  <c r="Q2172" i="149"/>
  <c r="Q2179" i="149"/>
  <c r="Q2190" i="149"/>
  <c r="Q2195" i="149"/>
  <c r="Q2209" i="149"/>
  <c r="Q2221" i="149"/>
  <c r="Q2226" i="149"/>
  <c r="Q2228" i="149"/>
  <c r="Q2241" i="149"/>
  <c r="Q2255" i="149"/>
  <c r="Q2258" i="149"/>
  <c r="Q2260" i="149"/>
  <c r="Q2279" i="149"/>
  <c r="Q2282" i="149"/>
  <c r="Q2284" i="149"/>
  <c r="Q2297" i="149"/>
  <c r="Q2309" i="149"/>
  <c r="Q2319" i="149"/>
  <c r="Q2326" i="149"/>
  <c r="Q2328" i="149"/>
  <c r="Q2333" i="149"/>
  <c r="Q2339" i="149"/>
  <c r="Q2344" i="149"/>
  <c r="Q2350" i="149"/>
  <c r="Q2352" i="149"/>
  <c r="Q2357" i="149"/>
  <c r="Q2366" i="149"/>
  <c r="Q2375" i="149"/>
  <c r="Q2378" i="149"/>
  <c r="Q2380" i="149"/>
  <c r="Q2399" i="149"/>
  <c r="Q2402" i="149"/>
  <c r="Q2411" i="149"/>
  <c r="Q2420" i="149"/>
  <c r="Q2427" i="149"/>
  <c r="Q2434" i="149"/>
  <c r="Q2438" i="149"/>
  <c r="Q2449" i="149"/>
  <c r="Q2456" i="149"/>
  <c r="Q2459" i="149"/>
  <c r="Q2461" i="149"/>
  <c r="Q2463" i="149"/>
  <c r="Q2466" i="149"/>
  <c r="Q2487" i="149"/>
  <c r="Q2490" i="149"/>
  <c r="Q2496" i="149"/>
  <c r="Q2506" i="149"/>
  <c r="Q2516" i="149"/>
  <c r="Q2523" i="149"/>
  <c r="Q2533" i="149"/>
  <c r="Q2542" i="149"/>
  <c r="Q2547" i="149"/>
  <c r="Q2554" i="149"/>
  <c r="Q2561" i="149"/>
  <c r="Q2564" i="149"/>
  <c r="Q2568" i="149"/>
  <c r="Q2575" i="149"/>
  <c r="Q2597" i="149"/>
  <c r="Q2606" i="149"/>
  <c r="Q2611" i="149"/>
  <c r="Q1628" i="149"/>
  <c r="Q1856" i="149"/>
  <c r="Q1880" i="149"/>
  <c r="Q2057" i="149"/>
  <c r="Q2078" i="149"/>
  <c r="Q2102" i="149"/>
  <c r="Q2106" i="149"/>
  <c r="Q2110" i="149"/>
  <c r="Q2126" i="149"/>
  <c r="Q2129" i="149"/>
  <c r="Q2140" i="149"/>
  <c r="Q2151" i="149"/>
  <c r="Q2171" i="149"/>
  <c r="Q2206" i="149"/>
  <c r="Q2208" i="149"/>
  <c r="Q2215" i="149"/>
  <c r="Q2220" i="149"/>
  <c r="Q2235" i="149"/>
  <c r="Q2238" i="149"/>
  <c r="Q2240" i="149"/>
  <c r="Q2253" i="149"/>
  <c r="Q2267" i="149"/>
  <c r="Q2277" i="149"/>
  <c r="Q2291" i="149"/>
  <c r="Q2294" i="149"/>
  <c r="Q2296" i="149"/>
  <c r="Q2313" i="149"/>
  <c r="Q2323" i="149"/>
  <c r="Q2330" i="149"/>
  <c r="Q2346" i="149"/>
  <c r="Q2348" i="149"/>
  <c r="Q2354" i="149"/>
  <c r="Q2361" i="149"/>
  <c r="Q2373" i="149"/>
  <c r="Q2384" i="149"/>
  <c r="Q2387" i="149"/>
  <c r="Q2397" i="149"/>
  <c r="Q2401" i="149"/>
  <c r="Q2404" i="149"/>
  <c r="Q2418" i="149"/>
  <c r="Q2431" i="149"/>
  <c r="Q2444" i="149"/>
  <c r="Q2465" i="149"/>
  <c r="Q2478" i="149"/>
  <c r="Q2484" i="149"/>
  <c r="Q2489" i="149"/>
  <c r="Q2494" i="149"/>
  <c r="Q2499" i="149"/>
  <c r="Q2503" i="149"/>
  <c r="Q2513" i="149"/>
  <c r="Q2520" i="149"/>
  <c r="Q2527" i="149"/>
  <c r="Q2530" i="149"/>
  <c r="Q2537" i="149"/>
  <c r="Q2540" i="149"/>
  <c r="Q2544" i="149"/>
  <c r="Q2551" i="149"/>
  <c r="Q2573" i="149"/>
  <c r="Q2582" i="149"/>
  <c r="Q2587" i="149"/>
  <c r="Q2594" i="149"/>
  <c r="Q2601" i="149"/>
  <c r="Q2604" i="149"/>
  <c r="Q2608" i="149"/>
  <c r="Q2615" i="149"/>
  <c r="Q2637" i="149"/>
  <c r="Q2646" i="149"/>
  <c r="Q2651" i="149"/>
  <c r="Q2218" i="149"/>
  <c r="Q2252" i="149"/>
  <c r="Q2343" i="149"/>
  <c r="Q2408" i="149"/>
  <c r="Q2415" i="149"/>
  <c r="Q2442" i="149"/>
  <c r="Q2549" i="149"/>
  <c r="Q2628" i="149"/>
  <c r="Q2631" i="149"/>
  <c r="Q2658" i="149"/>
  <c r="Q2664" i="149"/>
  <c r="Q2677" i="149"/>
  <c r="Q2679" i="149"/>
  <c r="Q2682" i="149"/>
  <c r="Q2702" i="149"/>
  <c r="Q2705" i="149"/>
  <c r="Q2707" i="149"/>
  <c r="Q2712" i="149"/>
  <c r="Q2717" i="149"/>
  <c r="Q2719" i="149"/>
  <c r="Q2722" i="149"/>
  <c r="Q2732" i="149"/>
  <c r="Q2737" i="149"/>
  <c r="Q2739" i="149"/>
  <c r="Q2744" i="149"/>
  <c r="Q2749" i="149"/>
  <c r="Q2751" i="149"/>
  <c r="Q2754" i="149"/>
  <c r="Q2773" i="149"/>
  <c r="Q2780" i="149"/>
  <c r="Q2785" i="149"/>
  <c r="Q2787" i="149"/>
  <c r="Q2795" i="149"/>
  <c r="Q2800" i="149"/>
  <c r="Q2802" i="149"/>
  <c r="Q2041" i="149"/>
  <c r="Q2083" i="149"/>
  <c r="Q2133" i="149"/>
  <c r="Q2192" i="149"/>
  <c r="Q2213" i="149"/>
  <c r="Q2274" i="149"/>
  <c r="Q2306" i="149"/>
  <c r="Q2424" i="149"/>
  <c r="Q2525" i="149"/>
  <c r="Q2602" i="149"/>
  <c r="Q2620" i="149"/>
  <c r="Q2644" i="149"/>
  <c r="Q2669" i="149"/>
  <c r="Q2671" i="149"/>
  <c r="Q2674" i="149"/>
  <c r="Q2694" i="149"/>
  <c r="Q2697" i="149"/>
  <c r="Q2700" i="149"/>
  <c r="Q2726" i="149"/>
  <c r="Q2758" i="149"/>
  <c r="Q2768" i="149"/>
  <c r="Q2792" i="149"/>
  <c r="Q2797" i="149"/>
  <c r="Q2799" i="149"/>
  <c r="Q2804" i="149"/>
  <c r="Q2806" i="149"/>
  <c r="Q2827" i="149"/>
  <c r="Q2837" i="149"/>
  <c r="Q2846" i="149"/>
  <c r="Q2867" i="149"/>
  <c r="Q2876" i="149"/>
  <c r="Q2885" i="149"/>
  <c r="Q2903" i="149"/>
  <c r="Q2905" i="149"/>
  <c r="Q2919" i="149"/>
  <c r="Q2921" i="149"/>
  <c r="Q2935" i="149"/>
  <c r="Q2937" i="149"/>
  <c r="Q2951" i="149"/>
  <c r="Q2953" i="149"/>
  <c r="Q2967" i="149"/>
  <c r="Q2969" i="149"/>
  <c r="Q2992" i="149"/>
  <c r="Q2994" i="149"/>
  <c r="Q3008" i="149"/>
  <c r="Q3010" i="149"/>
  <c r="Q3024" i="149"/>
  <c r="Q3026" i="149"/>
  <c r="Q3040" i="149"/>
  <c r="Q3042" i="149"/>
  <c r="Q3056" i="149"/>
  <c r="Q3058" i="149"/>
  <c r="Q3087" i="149"/>
  <c r="Q3094" i="149"/>
  <c r="Q3099" i="149"/>
  <c r="Q3106" i="149"/>
  <c r="Q3108" i="149"/>
  <c r="Q3120" i="149"/>
  <c r="Q3124" i="149"/>
  <c r="Q3141" i="149"/>
  <c r="Q1976" i="149"/>
  <c r="Q1981" i="149"/>
  <c r="Q2144" i="149"/>
  <c r="Q2203" i="149"/>
  <c r="Q2250" i="149"/>
  <c r="Q2317" i="149"/>
  <c r="Q2454" i="149"/>
  <c r="Q2510" i="149"/>
  <c r="Q2515" i="149"/>
  <c r="Q2570" i="149"/>
  <c r="Q2623" i="149"/>
  <c r="Q2653" i="149"/>
  <c r="Q2655" i="149"/>
  <c r="Q2666" i="149"/>
  <c r="Q2686" i="149"/>
  <c r="Q2689" i="149"/>
  <c r="Q2692" i="149"/>
  <c r="Q2709" i="149"/>
  <c r="Q2711" i="149"/>
  <c r="Q2714" i="149"/>
  <c r="Q2724" i="149"/>
  <c r="Q2729" i="149"/>
  <c r="Q2731" i="149"/>
  <c r="Q2736" i="149"/>
  <c r="Q2741" i="149"/>
  <c r="Q2743" i="149"/>
  <c r="Q2746" i="149"/>
  <c r="Q2756" i="149"/>
  <c r="Q2761" i="149"/>
  <c r="Q2763" i="149"/>
  <c r="Q2779" i="149"/>
  <c r="Q2784" i="149"/>
  <c r="Q2813" i="149"/>
  <c r="Q2832" i="149"/>
  <c r="Q2834" i="149"/>
  <c r="Q2836" i="149"/>
  <c r="Q2839" i="149"/>
  <c r="Q2841" i="149"/>
  <c r="Q2853" i="149"/>
  <c r="Q2869" i="149"/>
  <c r="Q2878" i="149"/>
  <c r="Q2887" i="149"/>
  <c r="Q2889" i="149"/>
  <c r="Q2896" i="149"/>
  <c r="Q2898" i="149"/>
  <c r="Q2900" i="149"/>
  <c r="Q2907" i="149"/>
  <c r="Q2912" i="149"/>
  <c r="Q2914" i="149"/>
  <c r="Q2916" i="149"/>
  <c r="Q2923" i="149"/>
  <c r="Q2928" i="149"/>
  <c r="Q2930" i="149"/>
  <c r="Q2932" i="149"/>
  <c r="Q2939" i="149"/>
  <c r="Q2944" i="149"/>
  <c r="Q2946" i="149"/>
  <c r="Q2948" i="149"/>
  <c r="Q2955" i="149"/>
  <c r="Q2960" i="149"/>
  <c r="Q2962" i="149"/>
  <c r="Q2964" i="149"/>
  <c r="Q2971" i="149"/>
  <c r="Q2976" i="149"/>
  <c r="Q2978" i="149"/>
  <c r="Q2980" i="149"/>
  <c r="Q2987" i="149"/>
  <c r="Q2996" i="149"/>
  <c r="Q3003" i="149"/>
  <c r="Q3012" i="149"/>
  <c r="Q3019" i="149"/>
  <c r="Q3028" i="149"/>
  <c r="Q3035" i="149"/>
  <c r="Q3044" i="149"/>
  <c r="Q3051" i="149"/>
  <c r="Q3060" i="149"/>
  <c r="Q3067" i="149"/>
  <c r="Q3069" i="149"/>
  <c r="Q3080" i="149"/>
  <c r="Q3082" i="149"/>
  <c r="Q3089" i="149"/>
  <c r="Q3103" i="149"/>
  <c r="Q3115" i="149"/>
  <c r="Q2123" i="149"/>
  <c r="Q2176" i="149"/>
  <c r="Q2201" i="149"/>
  <c r="Q2429" i="149"/>
  <c r="Q2580" i="149"/>
  <c r="Q2590" i="149"/>
  <c r="Q2612" i="149"/>
  <c r="Q2617" i="149"/>
  <c r="Q2627" i="149"/>
  <c r="Q2663" i="149"/>
  <c r="Q2678" i="149"/>
  <c r="Q2681" i="149"/>
  <c r="Q2684" i="149"/>
  <c r="Q2699" i="149"/>
  <c r="Q2704" i="149"/>
  <c r="Q2718" i="149"/>
  <c r="Q2750" i="149"/>
  <c r="Q2765" i="149"/>
  <c r="Q2767" i="149"/>
  <c r="Q2770" i="149"/>
  <c r="Q2774" i="149"/>
  <c r="Q2777" i="149"/>
  <c r="Q2791" i="149"/>
  <c r="Q2794" i="149"/>
  <c r="Q2808" i="149"/>
  <c r="Q2810" i="149"/>
  <c r="Q2812" i="149"/>
  <c r="Q2815" i="149"/>
  <c r="Q2817" i="149"/>
  <c r="Q2822" i="149"/>
  <c r="Q2843" i="149"/>
  <c r="Q2848" i="149"/>
  <c r="Q2850" i="149"/>
  <c r="Q2852" i="149"/>
  <c r="Q2855" i="149"/>
  <c r="Q2857" i="149"/>
  <c r="Q2862" i="149"/>
  <c r="Q2871" i="149"/>
  <c r="Q2873" i="149"/>
  <c r="Q2891" i="149"/>
  <c r="Q2982" i="149"/>
  <c r="Q2989" i="149"/>
  <c r="Q2998" i="149"/>
  <c r="Q3005" i="149"/>
  <c r="Q3014" i="149"/>
  <c r="Q3021" i="149"/>
  <c r="Q3030" i="149"/>
  <c r="Q3037" i="149"/>
  <c r="Q3046" i="149"/>
  <c r="Q3053" i="149"/>
  <c r="Q3062" i="149"/>
  <c r="Q3071" i="149"/>
  <c r="Q3073" i="149"/>
  <c r="Q3084" i="149"/>
  <c r="Q3086" i="149"/>
  <c r="Q3096" i="149"/>
  <c r="Q2121" i="149"/>
  <c r="Q2160" i="149"/>
  <c r="Q2391" i="149"/>
  <c r="Q2472" i="149"/>
  <c r="Q2558" i="149"/>
  <c r="Q2595" i="149"/>
  <c r="Q2625" i="149"/>
  <c r="Q2645" i="149"/>
  <c r="Q2661" i="149"/>
  <c r="Q2670" i="149"/>
  <c r="Q2673" i="149"/>
  <c r="Q2676" i="149"/>
  <c r="Q2691" i="149"/>
  <c r="Q2696" i="149"/>
  <c r="Q2706" i="149"/>
  <c r="Q2716" i="149"/>
  <c r="Q2721" i="149"/>
  <c r="Q2723" i="149"/>
  <c r="Q2728" i="149"/>
  <c r="Q2733" i="149"/>
  <c r="Q2735" i="149"/>
  <c r="Q2738" i="149"/>
  <c r="Q2748" i="149"/>
  <c r="Q2753" i="149"/>
  <c r="Q2755" i="149"/>
  <c r="Q2760" i="149"/>
  <c r="Q2772" i="149"/>
  <c r="Q2781" i="149"/>
  <c r="Q2783" i="149"/>
  <c r="Q2786" i="149"/>
  <c r="Q2789" i="149"/>
  <c r="Q2801" i="149"/>
  <c r="Q2819" i="149"/>
  <c r="Q2829" i="149"/>
  <c r="Q2859" i="149"/>
  <c r="Q2880" i="149"/>
  <c r="Q2882" i="149"/>
  <c r="Q2884" i="149"/>
  <c r="Q2893" i="149"/>
  <c r="Q2902" i="149"/>
  <c r="Q2909" i="149"/>
  <c r="Q2918" i="149"/>
  <c r="Q2925" i="149"/>
  <c r="Q2934" i="149"/>
  <c r="Q2941" i="149"/>
  <c r="Q2950" i="149"/>
  <c r="Q2957" i="149"/>
  <c r="Q2966" i="149"/>
  <c r="Q2973" i="149"/>
  <c r="Q2991" i="149"/>
  <c r="Q2993" i="149"/>
  <c r="Q3007" i="149"/>
  <c r="Q3009" i="149"/>
  <c r="Q3023" i="149"/>
  <c r="Q3025" i="149"/>
  <c r="Q3039" i="149"/>
  <c r="Q3041" i="149"/>
  <c r="Q3055" i="149"/>
  <c r="Q3057" i="149"/>
  <c r="Q3077" i="149"/>
  <c r="Q3091" i="149"/>
  <c r="Q3098" i="149"/>
  <c r="Q3100" i="149"/>
  <c r="Q3102" i="149"/>
  <c r="Q2185" i="149"/>
  <c r="Q2289" i="149"/>
  <c r="Q2377" i="149"/>
  <c r="Q2433" i="149"/>
  <c r="Q2482" i="149"/>
  <c r="Q2492" i="149"/>
  <c r="Q2501" i="149"/>
  <c r="Q2563" i="149"/>
  <c r="Q2632" i="149"/>
  <c r="Q2634" i="149"/>
  <c r="Q2639" i="149"/>
  <c r="Q2641" i="149"/>
  <c r="Q2648" i="149"/>
  <c r="Q2654" i="149"/>
  <c r="Q2659" i="149"/>
  <c r="Q2665" i="149"/>
  <c r="Q2668" i="149"/>
  <c r="Q2683" i="149"/>
  <c r="Q2688" i="149"/>
  <c r="Q2701" i="149"/>
  <c r="Q2703" i="149"/>
  <c r="Q2710" i="149"/>
  <c r="Q2742" i="149"/>
  <c r="Q2776" i="149"/>
  <c r="Q2796" i="149"/>
  <c r="Q2798" i="149"/>
  <c r="Q2803" i="149"/>
  <c r="Q2805" i="149"/>
  <c r="Q2824" i="149"/>
  <c r="Q2826" i="149"/>
  <c r="Q2828" i="149"/>
  <c r="Q2831" i="149"/>
  <c r="Q2833" i="149"/>
  <c r="Q2838" i="149"/>
  <c r="Q2845" i="149"/>
  <c r="Q2864" i="149"/>
  <c r="Q2866" i="149"/>
  <c r="Q2868" i="149"/>
  <c r="Q2875" i="149"/>
  <c r="Q2886" i="149"/>
  <c r="Q2895" i="149"/>
  <c r="Q2897" i="149"/>
  <c r="Q2911" i="149"/>
  <c r="Q2913" i="149"/>
  <c r="Q2927" i="149"/>
  <c r="Q2929" i="149"/>
  <c r="Q2943" i="149"/>
  <c r="Q2945" i="149"/>
  <c r="Q2959" i="149"/>
  <c r="Q2961" i="149"/>
  <c r="Q2975" i="149"/>
  <c r="Q2977" i="149"/>
  <c r="Q2984" i="149"/>
  <c r="Q2986" i="149"/>
  <c r="Q3000" i="149"/>
  <c r="Q3002" i="149"/>
  <c r="Q3016" i="149"/>
  <c r="Q3018" i="149"/>
  <c r="Q3032" i="149"/>
  <c r="Q3034" i="149"/>
  <c r="Q3048" i="149"/>
  <c r="Q3050" i="149"/>
  <c r="Q3064" i="149"/>
  <c r="Q3066" i="149"/>
  <c r="Q3075" i="149"/>
  <c r="Q3079" i="149"/>
  <c r="Q3081" i="149"/>
  <c r="Q3093" i="149"/>
  <c r="Q3112" i="149"/>
  <c r="Q3114" i="149"/>
  <c r="Q3116" i="149"/>
  <c r="Q3119" i="149"/>
  <c r="Q3121" i="149"/>
  <c r="Q3128" i="149"/>
  <c r="Q3130" i="149"/>
  <c r="Q1993" i="149"/>
  <c r="Q2108" i="149"/>
  <c r="Q2233" i="149"/>
  <c r="Q2265" i="149"/>
  <c r="Q2271" i="149"/>
  <c r="Q2303" i="149"/>
  <c r="Q2332" i="149"/>
  <c r="Q2356" i="149"/>
  <c r="Q2382" i="149"/>
  <c r="Q2394" i="149"/>
  <c r="Q2581" i="149"/>
  <c r="Q2584" i="149"/>
  <c r="Q2591" i="149"/>
  <c r="Q2609" i="149"/>
  <c r="Q2613" i="149"/>
  <c r="Q2616" i="149"/>
  <c r="Q2652" i="149"/>
  <c r="Q2675" i="149"/>
  <c r="Q2680" i="149"/>
  <c r="Q2693" i="149"/>
  <c r="Q2695" i="149"/>
  <c r="Q2698" i="149"/>
  <c r="Q2708" i="149"/>
  <c r="Q2713" i="149"/>
  <c r="Q2715" i="149"/>
  <c r="Q2720" i="149"/>
  <c r="Q2725" i="149"/>
  <c r="Q2727" i="149"/>
  <c r="Q2730" i="149"/>
  <c r="Q2740" i="149"/>
  <c r="Q2745" i="149"/>
  <c r="Q2747" i="149"/>
  <c r="Q2752" i="149"/>
  <c r="Q2757" i="149"/>
  <c r="Q2759" i="149"/>
  <c r="Q2762" i="149"/>
  <c r="Q2766" i="149"/>
  <c r="Q2788" i="149"/>
  <c r="Q2807" i="149"/>
  <c r="Q2809" i="149"/>
  <c r="Q2814" i="149"/>
  <c r="Q2835" i="149"/>
  <c r="Q2847" i="149"/>
  <c r="Q2849" i="149"/>
  <c r="Q2854" i="149"/>
  <c r="Q2870" i="149"/>
  <c r="Q2877" i="149"/>
  <c r="Q2899" i="149"/>
  <c r="Q2904" i="149"/>
  <c r="Q2906" i="149"/>
  <c r="Q2908" i="149"/>
  <c r="Q2915" i="149"/>
  <c r="Q2920" i="149"/>
  <c r="Q2922" i="149"/>
  <c r="Q2924" i="149"/>
  <c r="Q2931" i="149"/>
  <c r="Q2936" i="149"/>
  <c r="Q2938" i="149"/>
  <c r="Q2940" i="149"/>
  <c r="Q2947" i="149"/>
  <c r="Q2952" i="149"/>
  <c r="Q2954" i="149"/>
  <c r="Q2956" i="149"/>
  <c r="Q2963" i="149"/>
  <c r="Q2968" i="149"/>
  <c r="Q2970" i="149"/>
  <c r="Q2972" i="149"/>
  <c r="Q2979" i="149"/>
  <c r="Q2988" i="149"/>
  <c r="Q2995" i="149"/>
  <c r="Q3004" i="149"/>
  <c r="Q3011" i="149"/>
  <c r="Q3020" i="149"/>
  <c r="Q3027" i="149"/>
  <c r="Q3036" i="149"/>
  <c r="Q3043" i="149"/>
  <c r="Q3052" i="149"/>
  <c r="Q3059" i="149"/>
  <c r="Q3068" i="149"/>
  <c r="Q3070" i="149"/>
  <c r="Q2475" i="149"/>
  <c r="Q2690" i="149"/>
  <c r="Q2771" i="149"/>
  <c r="Q2778" i="149"/>
  <c r="Q2821" i="149"/>
  <c r="Q2840" i="149"/>
  <c r="Q2892" i="149"/>
  <c r="Q2910" i="149"/>
  <c r="Q2974" i="149"/>
  <c r="Q3013" i="149"/>
  <c r="Q3049" i="149"/>
  <c r="Q3054" i="149"/>
  <c r="Q3078" i="149"/>
  <c r="Q3085" i="149"/>
  <c r="Q3117" i="149"/>
  <c r="Q3123" i="149"/>
  <c r="Q3129" i="149"/>
  <c r="Q3131" i="149"/>
  <c r="Q3136" i="149"/>
  <c r="Q3138" i="149"/>
  <c r="Q3143" i="149"/>
  <c r="Q3148" i="149"/>
  <c r="Q3155" i="149"/>
  <c r="Q3160" i="149"/>
  <c r="Q3162" i="149"/>
  <c r="Q3175" i="149"/>
  <c r="Q3180" i="149"/>
  <c r="Q3187" i="149"/>
  <c r="Q3192" i="149"/>
  <c r="Q3194" i="149"/>
  <c r="Q3207" i="149"/>
  <c r="Q3212" i="149"/>
  <c r="Q3219" i="149"/>
  <c r="Q3224" i="149"/>
  <c r="Q3226" i="149"/>
  <c r="Q14" i="149"/>
  <c r="Q22" i="149"/>
  <c r="Q30" i="149"/>
  <c r="Q38" i="149"/>
  <c r="Q46" i="149"/>
  <c r="Q54" i="149"/>
  <c r="Q62" i="149"/>
  <c r="Q70" i="149"/>
  <c r="Q78" i="149"/>
  <c r="Q86" i="149"/>
  <c r="Q94" i="149"/>
  <c r="Q102" i="149"/>
  <c r="Q110" i="149"/>
  <c r="Q118" i="149"/>
  <c r="Q126" i="149"/>
  <c r="Q134" i="149"/>
  <c r="Q142" i="149"/>
  <c r="Q150" i="149"/>
  <c r="Q158" i="149"/>
  <c r="Q166" i="149"/>
  <c r="Q174" i="149"/>
  <c r="Q182" i="149"/>
  <c r="Q190" i="149"/>
  <c r="Q198" i="149"/>
  <c r="Q206" i="149"/>
  <c r="Q214" i="149"/>
  <c r="Q222" i="149"/>
  <c r="Q230" i="149"/>
  <c r="Q238" i="149"/>
  <c r="Q246" i="149"/>
  <c r="Q254" i="149"/>
  <c r="Q262" i="149"/>
  <c r="Q270" i="149"/>
  <c r="Q278" i="149"/>
  <c r="Q286" i="149"/>
  <c r="Q294" i="149"/>
  <c r="Q302" i="149"/>
  <c r="Q310" i="149"/>
  <c r="Q318" i="149"/>
  <c r="Q326" i="149"/>
  <c r="Q334" i="149"/>
  <c r="Q342" i="149"/>
  <c r="Q350" i="149"/>
  <c r="Q358" i="149"/>
  <c r="Q366" i="149"/>
  <c r="Q374" i="149"/>
  <c r="Q382" i="149"/>
  <c r="Q390" i="149"/>
  <c r="Q398" i="149"/>
  <c r="Q406" i="149"/>
  <c r="Q414" i="149"/>
  <c r="Q422" i="149"/>
  <c r="Q430" i="149"/>
  <c r="Q438" i="149"/>
  <c r="Q446" i="149"/>
  <c r="Q454" i="149"/>
  <c r="Q2825" i="149"/>
  <c r="Q3063" i="149"/>
  <c r="Q3139" i="149"/>
  <c r="Q3200" i="149"/>
  <c r="Q3227" i="149"/>
  <c r="Q28" i="149"/>
  <c r="Q60" i="149"/>
  <c r="Q92" i="149"/>
  <c r="Q132" i="149"/>
  <c r="Q164" i="149"/>
  <c r="Q196" i="149"/>
  <c r="Q228" i="149"/>
  <c r="Q260" i="149"/>
  <c r="Q292" i="149"/>
  <c r="Q324" i="149"/>
  <c r="Q356" i="149"/>
  <c r="Q388" i="149"/>
  <c r="Q420" i="149"/>
  <c r="Q2247" i="149"/>
  <c r="Q2622" i="149"/>
  <c r="Q2764" i="149"/>
  <c r="Q2769" i="149"/>
  <c r="Q2790" i="149"/>
  <c r="Q2883" i="149"/>
  <c r="Q2933" i="149"/>
  <c r="Q3001" i="149"/>
  <c r="Q3006" i="149"/>
  <c r="Q3047" i="149"/>
  <c r="Q3083" i="149"/>
  <c r="Q3127" i="149"/>
  <c r="Q3133" i="149"/>
  <c r="Q3142" i="149"/>
  <c r="Q3157" i="149"/>
  <c r="Q3169" i="149"/>
  <c r="Q3174" i="149"/>
  <c r="Q3189" i="149"/>
  <c r="Q3201" i="149"/>
  <c r="Q3206" i="149"/>
  <c r="Q3221" i="149"/>
  <c r="Q3233" i="149"/>
  <c r="Q7" i="149"/>
  <c r="Q15" i="149"/>
  <c r="Q23" i="149"/>
  <c r="Q31" i="149"/>
  <c r="Q39" i="149"/>
  <c r="Q47" i="149"/>
  <c r="Q55" i="149"/>
  <c r="Q63" i="149"/>
  <c r="Q71" i="149"/>
  <c r="Q79" i="149"/>
  <c r="Q87" i="149"/>
  <c r="Q95" i="149"/>
  <c r="Q103" i="149"/>
  <c r="Q111" i="149"/>
  <c r="Q119" i="149"/>
  <c r="Q127" i="149"/>
  <c r="Q135" i="149"/>
  <c r="Q143" i="149"/>
  <c r="Q151" i="149"/>
  <c r="Q159" i="149"/>
  <c r="Q167" i="149"/>
  <c r="Q175" i="149"/>
  <c r="Q183" i="149"/>
  <c r="Q191" i="149"/>
  <c r="Q199" i="149"/>
  <c r="Q207" i="149"/>
  <c r="Q215" i="149"/>
  <c r="Q223" i="149"/>
  <c r="Q231" i="149"/>
  <c r="Q239" i="149"/>
  <c r="Q247" i="149"/>
  <c r="Q255" i="149"/>
  <c r="Q263" i="149"/>
  <c r="Q271" i="149"/>
  <c r="Q279" i="149"/>
  <c r="Q287" i="149"/>
  <c r="Q295" i="149"/>
  <c r="Q303" i="149"/>
  <c r="Q311" i="149"/>
  <c r="Q319" i="149"/>
  <c r="Q327" i="149"/>
  <c r="Q335" i="149"/>
  <c r="Q343" i="149"/>
  <c r="Q351" i="149"/>
  <c r="Q359" i="149"/>
  <c r="Q367" i="149"/>
  <c r="Q375" i="149"/>
  <c r="Q383" i="149"/>
  <c r="Q391" i="149"/>
  <c r="Q399" i="149"/>
  <c r="Q407" i="149"/>
  <c r="Q415" i="149"/>
  <c r="Q423" i="149"/>
  <c r="Q431" i="149"/>
  <c r="Q439" i="149"/>
  <c r="Q447" i="149"/>
  <c r="Q455" i="149"/>
  <c r="Q2894" i="149"/>
  <c r="Q3110" i="149"/>
  <c r="Q3163" i="149"/>
  <c r="Q3183" i="149"/>
  <c r="Q3215" i="149"/>
  <c r="Q12" i="149"/>
  <c r="Q44" i="149"/>
  <c r="Q76" i="149"/>
  <c r="Q108" i="149"/>
  <c r="Q140" i="149"/>
  <c r="Q188" i="149"/>
  <c r="Q220" i="149"/>
  <c r="Q252" i="149"/>
  <c r="Q284" i="149"/>
  <c r="Q316" i="149"/>
  <c r="Q348" i="149"/>
  <c r="Q380" i="149"/>
  <c r="Q412" i="149"/>
  <c r="Q444" i="149"/>
  <c r="Q2098" i="149"/>
  <c r="Q2337" i="149"/>
  <c r="Q2577" i="149"/>
  <c r="Q2656" i="149"/>
  <c r="Q2860" i="149"/>
  <c r="Q2874" i="149"/>
  <c r="Q2881" i="149"/>
  <c r="Q2890" i="149"/>
  <c r="Q2926" i="149"/>
  <c r="Q2999" i="149"/>
  <c r="Q3045" i="149"/>
  <c r="Q3076" i="149"/>
  <c r="Q3105" i="149"/>
  <c r="Q3107" i="149"/>
  <c r="Q3109" i="149"/>
  <c r="Q3113" i="149"/>
  <c r="Q3147" i="149"/>
  <c r="Q3152" i="149"/>
  <c r="Q3154" i="149"/>
  <c r="Q3167" i="149"/>
  <c r="Q3172" i="149"/>
  <c r="Q3179" i="149"/>
  <c r="Q3184" i="149"/>
  <c r="Q3186" i="149"/>
  <c r="Q3199" i="149"/>
  <c r="Q3204" i="149"/>
  <c r="Q3211" i="149"/>
  <c r="Q3216" i="149"/>
  <c r="Q3218" i="149"/>
  <c r="Q3231" i="149"/>
  <c r="Q3236" i="149"/>
  <c r="Q8" i="149"/>
  <c r="Q16" i="149"/>
  <c r="Q24" i="149"/>
  <c r="Q32" i="149"/>
  <c r="Q40" i="149"/>
  <c r="Q48" i="149"/>
  <c r="Q56" i="149"/>
  <c r="Q64" i="149"/>
  <c r="Q72" i="149"/>
  <c r="Q80" i="149"/>
  <c r="Q88" i="149"/>
  <c r="Q96" i="149"/>
  <c r="Q104" i="149"/>
  <c r="Q112" i="149"/>
  <c r="Q120" i="149"/>
  <c r="Q128" i="149"/>
  <c r="Q136" i="149"/>
  <c r="Q144" i="149"/>
  <c r="Q152" i="149"/>
  <c r="Q160" i="149"/>
  <c r="Q168" i="149"/>
  <c r="Q176" i="149"/>
  <c r="Q184" i="149"/>
  <c r="Q192" i="149"/>
  <c r="Q200" i="149"/>
  <c r="Q208" i="149"/>
  <c r="Q216" i="149"/>
  <c r="Q224" i="149"/>
  <c r="Q232" i="149"/>
  <c r="Q240" i="149"/>
  <c r="Q248" i="149"/>
  <c r="Q256" i="149"/>
  <c r="Q264" i="149"/>
  <c r="Q272" i="149"/>
  <c r="Q280" i="149"/>
  <c r="Q288" i="149"/>
  <c r="Q296" i="149"/>
  <c r="Q304" i="149"/>
  <c r="Q312" i="149"/>
  <c r="Q320" i="149"/>
  <c r="Q328" i="149"/>
  <c r="Q336" i="149"/>
  <c r="Q344" i="149"/>
  <c r="Q352" i="149"/>
  <c r="Q360" i="149"/>
  <c r="Q368" i="149"/>
  <c r="Q376" i="149"/>
  <c r="Q384" i="149"/>
  <c r="Q392" i="149"/>
  <c r="Q400" i="149"/>
  <c r="Q408" i="149"/>
  <c r="Q416" i="149"/>
  <c r="Q424" i="149"/>
  <c r="Q432" i="149"/>
  <c r="Q440" i="149"/>
  <c r="Q448" i="149"/>
  <c r="Q2276" i="149"/>
  <c r="Q2820" i="149"/>
  <c r="Q2851" i="149"/>
  <c r="Q2858" i="149"/>
  <c r="Q2872" i="149"/>
  <c r="Q2879" i="149"/>
  <c r="Q2888" i="149"/>
  <c r="Q2949" i="149"/>
  <c r="Q2997" i="149"/>
  <c r="Q3033" i="149"/>
  <c r="Q3038" i="149"/>
  <c r="Q3074" i="149"/>
  <c r="Q3101" i="149"/>
  <c r="Q3111" i="149"/>
  <c r="Q3137" i="149"/>
  <c r="Q3140" i="149"/>
  <c r="Q3149" i="149"/>
  <c r="Q3161" i="149"/>
  <c r="Q3166" i="149"/>
  <c r="Q3181" i="149"/>
  <c r="Q3193" i="149"/>
  <c r="Q3198" i="149"/>
  <c r="Q3213" i="149"/>
  <c r="Q3225" i="149"/>
  <c r="Q3230" i="149"/>
  <c r="Q9" i="149"/>
  <c r="Q17" i="149"/>
  <c r="Q25" i="149"/>
  <c r="Q33" i="149"/>
  <c r="Q41" i="149"/>
  <c r="Q49" i="149"/>
  <c r="Q57" i="149"/>
  <c r="Q65" i="149"/>
  <c r="Q73" i="149"/>
  <c r="Q81" i="149"/>
  <c r="Q89" i="149"/>
  <c r="Q97" i="149"/>
  <c r="Q105" i="149"/>
  <c r="Q113" i="149"/>
  <c r="Q121" i="149"/>
  <c r="Q129" i="149"/>
  <c r="Q137" i="149"/>
  <c r="Q145" i="149"/>
  <c r="Q153" i="149"/>
  <c r="Q161" i="149"/>
  <c r="Q169" i="149"/>
  <c r="Q177" i="149"/>
  <c r="Q185" i="149"/>
  <c r="Q193" i="149"/>
  <c r="Q201" i="149"/>
  <c r="Q209" i="149"/>
  <c r="Q217" i="149"/>
  <c r="Q225" i="149"/>
  <c r="Q233" i="149"/>
  <c r="Q241" i="149"/>
  <c r="Q249" i="149"/>
  <c r="Q257" i="149"/>
  <c r="Q265" i="149"/>
  <c r="Q273" i="149"/>
  <c r="Q281" i="149"/>
  <c r="Q289" i="149"/>
  <c r="Q297" i="149"/>
  <c r="Q305" i="149"/>
  <c r="Q313" i="149"/>
  <c r="Q321" i="149"/>
  <c r="Q329" i="149"/>
  <c r="Q337" i="149"/>
  <c r="Q345" i="149"/>
  <c r="Q353" i="149"/>
  <c r="Q361" i="149"/>
  <c r="Q369" i="149"/>
  <c r="Q377" i="149"/>
  <c r="Q385" i="149"/>
  <c r="Q393" i="149"/>
  <c r="Q401" i="149"/>
  <c r="Q409" i="149"/>
  <c r="Q417" i="149"/>
  <c r="Q425" i="149"/>
  <c r="Q433" i="149"/>
  <c r="Q441" i="149"/>
  <c r="Q449" i="149"/>
  <c r="Q2559" i="149"/>
  <c r="Q2863" i="149"/>
  <c r="Q2981" i="149"/>
  <c r="Q3022" i="149"/>
  <c r="Q3132" i="149"/>
  <c r="Q3151" i="149"/>
  <c r="Q3170" i="149"/>
  <c r="Q3195" i="149"/>
  <c r="Q3220" i="149"/>
  <c r="Q3234" i="149"/>
  <c r="Q36" i="149"/>
  <c r="Q68" i="149"/>
  <c r="Q100" i="149"/>
  <c r="Q124" i="149"/>
  <c r="Q156" i="149"/>
  <c r="Q180" i="149"/>
  <c r="Q212" i="149"/>
  <c r="Q244" i="149"/>
  <c r="Q276" i="149"/>
  <c r="Q308" i="149"/>
  <c r="Q340" i="149"/>
  <c r="Q372" i="149"/>
  <c r="Q404" i="149"/>
  <c r="Q436" i="149"/>
  <c r="Q2624" i="149"/>
  <c r="Q2842" i="149"/>
  <c r="Q3061" i="149"/>
  <c r="Q3104" i="149"/>
  <c r="Q3150" i="149"/>
  <c r="Q2618" i="149"/>
  <c r="Q2775" i="149"/>
  <c r="Q2811" i="149"/>
  <c r="Q2818" i="149"/>
  <c r="Q2856" i="149"/>
  <c r="Q2942" i="149"/>
  <c r="Q2985" i="149"/>
  <c r="Q2990" i="149"/>
  <c r="Q3031" i="149"/>
  <c r="Q3072" i="149"/>
  <c r="Q3090" i="149"/>
  <c r="Q3092" i="149"/>
  <c r="Q3126" i="149"/>
  <c r="Q3135" i="149"/>
  <c r="Q3144" i="149"/>
  <c r="Q3146" i="149"/>
  <c r="Q3159" i="149"/>
  <c r="Q3164" i="149"/>
  <c r="Q3171" i="149"/>
  <c r="Q3176" i="149"/>
  <c r="Q3178" i="149"/>
  <c r="Q3191" i="149"/>
  <c r="Q3196" i="149"/>
  <c r="Q3203" i="149"/>
  <c r="Q3208" i="149"/>
  <c r="Q3210" i="149"/>
  <c r="Q3223" i="149"/>
  <c r="Q3228" i="149"/>
  <c r="Q3235" i="149"/>
  <c r="Q10" i="149"/>
  <c r="Q18" i="149"/>
  <c r="Q26" i="149"/>
  <c r="Q34" i="149"/>
  <c r="Q42" i="149"/>
  <c r="Q50" i="149"/>
  <c r="Q58" i="149"/>
  <c r="Q66" i="149"/>
  <c r="Q74" i="149"/>
  <c r="Q82" i="149"/>
  <c r="Q90" i="149"/>
  <c r="Q98" i="149"/>
  <c r="Q106" i="149"/>
  <c r="Q114" i="149"/>
  <c r="Q122" i="149"/>
  <c r="Q130" i="149"/>
  <c r="Q138" i="149"/>
  <c r="Q146" i="149"/>
  <c r="Q154" i="149"/>
  <c r="Q162" i="149"/>
  <c r="Q170" i="149"/>
  <c r="Q178" i="149"/>
  <c r="Q186" i="149"/>
  <c r="Q194" i="149"/>
  <c r="Q202" i="149"/>
  <c r="Q210" i="149"/>
  <c r="Q218" i="149"/>
  <c r="Q226" i="149"/>
  <c r="Q234" i="149"/>
  <c r="Q242" i="149"/>
  <c r="Q250" i="149"/>
  <c r="Q258" i="149"/>
  <c r="Q266" i="149"/>
  <c r="Q274" i="149"/>
  <c r="Q282" i="149"/>
  <c r="Q290" i="149"/>
  <c r="Q298" i="149"/>
  <c r="Q306" i="149"/>
  <c r="Q314" i="149"/>
  <c r="Q322" i="149"/>
  <c r="Q330" i="149"/>
  <c r="Q338" i="149"/>
  <c r="Q346" i="149"/>
  <c r="Q354" i="149"/>
  <c r="Q362" i="149"/>
  <c r="Q370" i="149"/>
  <c r="Q378" i="149"/>
  <c r="Q386" i="149"/>
  <c r="Q394" i="149"/>
  <c r="Q402" i="149"/>
  <c r="Q410" i="149"/>
  <c r="Q418" i="149"/>
  <c r="Q426" i="149"/>
  <c r="Q434" i="149"/>
  <c r="Q442" i="149"/>
  <c r="Q450" i="149"/>
  <c r="Q2135" i="149"/>
  <c r="Q2308" i="149"/>
  <c r="Q2667" i="149"/>
  <c r="Q2672" i="149"/>
  <c r="Q2687" i="149"/>
  <c r="Q2734" i="149"/>
  <c r="Q2782" i="149"/>
  <c r="Q2793" i="149"/>
  <c r="Q2816" i="149"/>
  <c r="Q2844" i="149"/>
  <c r="Q2865" i="149"/>
  <c r="Q2901" i="149"/>
  <c r="Q2965" i="149"/>
  <c r="Q2983" i="149"/>
  <c r="Q3029" i="149"/>
  <c r="Q3065" i="149"/>
  <c r="Q3088" i="149"/>
  <c r="Q3097" i="149"/>
  <c r="Q3118" i="149"/>
  <c r="Q3122" i="149"/>
  <c r="Q3134" i="149"/>
  <c r="Q3153" i="149"/>
  <c r="Q3158" i="149"/>
  <c r="Q3173" i="149"/>
  <c r="Q3185" i="149"/>
  <c r="Q3190" i="149"/>
  <c r="Q3205" i="149"/>
  <c r="Q3217" i="149"/>
  <c r="Q3222" i="149"/>
  <c r="Q3237" i="149"/>
  <c r="Q11" i="149"/>
  <c r="Q19" i="149"/>
  <c r="Q27" i="149"/>
  <c r="Q35" i="149"/>
  <c r="Q43" i="149"/>
  <c r="Q51" i="149"/>
  <c r="Q59" i="149"/>
  <c r="Q67" i="149"/>
  <c r="Q75" i="149"/>
  <c r="Q83" i="149"/>
  <c r="Q91" i="149"/>
  <c r="Q99" i="149"/>
  <c r="Q107" i="149"/>
  <c r="Q115" i="149"/>
  <c r="Q123" i="149"/>
  <c r="Q131" i="149"/>
  <c r="Q139" i="149"/>
  <c r="Q147" i="149"/>
  <c r="Q155" i="149"/>
  <c r="Q163" i="149"/>
  <c r="Q171" i="149"/>
  <c r="Q179" i="149"/>
  <c r="Q187" i="149"/>
  <c r="Q195" i="149"/>
  <c r="Q203" i="149"/>
  <c r="Q211" i="149"/>
  <c r="Q219" i="149"/>
  <c r="Q227" i="149"/>
  <c r="Q235" i="149"/>
  <c r="Q243" i="149"/>
  <c r="Q251" i="149"/>
  <c r="Q259" i="149"/>
  <c r="Q267" i="149"/>
  <c r="Q275" i="149"/>
  <c r="Q283" i="149"/>
  <c r="Q291" i="149"/>
  <c r="Q299" i="149"/>
  <c r="Q307" i="149"/>
  <c r="Q315" i="149"/>
  <c r="Q323" i="149"/>
  <c r="Q331" i="149"/>
  <c r="Q339" i="149"/>
  <c r="Q347" i="149"/>
  <c r="Q355" i="149"/>
  <c r="Q363" i="149"/>
  <c r="Q371" i="149"/>
  <c r="Q379" i="149"/>
  <c r="Q387" i="149"/>
  <c r="Q395" i="149"/>
  <c r="Q403" i="149"/>
  <c r="Q411" i="149"/>
  <c r="Q419" i="149"/>
  <c r="Q427" i="149"/>
  <c r="Q435" i="149"/>
  <c r="Q443" i="149"/>
  <c r="Q451" i="149"/>
  <c r="Q2830" i="149"/>
  <c r="Q2958" i="149"/>
  <c r="Q3017" i="149"/>
  <c r="Q3156" i="149"/>
  <c r="Q3168" i="149"/>
  <c r="Q3188" i="149"/>
  <c r="Q3202" i="149"/>
  <c r="Q3232" i="149"/>
  <c r="Q20" i="149"/>
  <c r="Q52" i="149"/>
  <c r="Q84" i="149"/>
  <c r="Q116" i="149"/>
  <c r="Q148" i="149"/>
  <c r="Q172" i="149"/>
  <c r="Q204" i="149"/>
  <c r="Q236" i="149"/>
  <c r="Q268" i="149"/>
  <c r="Q300" i="149"/>
  <c r="Q332" i="149"/>
  <c r="Q364" i="149"/>
  <c r="Q396" i="149"/>
  <c r="Q428" i="149"/>
  <c r="Q452" i="149"/>
  <c r="Q2685" i="149"/>
  <c r="Q2823" i="149"/>
  <c r="Q2861" i="149"/>
  <c r="Q2917" i="149"/>
  <c r="Q3015" i="149"/>
  <c r="Q3095" i="149"/>
  <c r="Q3125" i="149"/>
  <c r="Q3145" i="149"/>
  <c r="Q3165" i="149"/>
  <c r="Q21" i="149"/>
  <c r="Q85" i="149"/>
  <c r="Q149" i="149"/>
  <c r="Q213" i="149"/>
  <c r="Q277" i="149"/>
  <c r="Q341" i="149"/>
  <c r="Q405" i="149"/>
  <c r="Q237" i="149"/>
  <c r="Q205" i="149"/>
  <c r="Q3177" i="149"/>
  <c r="Q3209" i="149"/>
  <c r="Q29" i="149"/>
  <c r="Q93" i="149"/>
  <c r="Q157" i="149"/>
  <c r="Q221" i="149"/>
  <c r="Q285" i="149"/>
  <c r="Q349" i="149"/>
  <c r="Q413" i="149"/>
  <c r="Q173" i="149"/>
  <c r="Q429" i="149"/>
  <c r="Q141" i="149"/>
  <c r="Q333" i="149"/>
  <c r="Q3197" i="149"/>
  <c r="Q3229" i="149"/>
  <c r="Q37" i="149"/>
  <c r="Q101" i="149"/>
  <c r="Q165" i="149"/>
  <c r="Q229" i="149"/>
  <c r="Q293" i="149"/>
  <c r="Q357" i="149"/>
  <c r="Q421" i="149"/>
  <c r="Q109" i="149"/>
  <c r="Q301" i="149"/>
  <c r="Q3182" i="149"/>
  <c r="Q3214" i="149"/>
  <c r="Q45" i="149"/>
  <c r="Q365" i="149"/>
  <c r="Q53" i="149"/>
  <c r="Q117" i="149"/>
  <c r="Q181" i="149"/>
  <c r="Q245" i="149"/>
  <c r="Q309" i="149"/>
  <c r="Q373" i="149"/>
  <c r="Q437" i="149"/>
  <c r="Q125" i="149"/>
  <c r="Q381" i="149"/>
  <c r="Q13" i="149"/>
  <c r="Q269" i="149"/>
  <c r="Q61" i="149"/>
  <c r="Q189" i="149"/>
  <c r="Q253" i="149"/>
  <c r="Q317" i="149"/>
  <c r="Q445" i="149"/>
  <c r="Q77" i="149"/>
  <c r="Q69" i="149"/>
  <c r="Q133" i="149"/>
  <c r="Q197" i="149"/>
  <c r="Q261" i="149"/>
  <c r="Q325" i="149"/>
  <c r="Q389" i="149"/>
  <c r="Q453" i="149"/>
  <c r="Q397" i="149"/>
  <c r="P2" i="149"/>
  <c r="U38" i="5"/>
  <c r="S39" i="5"/>
  <c r="AI50" i="5"/>
  <c r="AK49" i="5"/>
  <c r="M38" i="5"/>
  <c r="K39" i="5"/>
  <c r="AA42" i="5"/>
  <c r="AC41" i="5"/>
  <c r="AQ45" i="5"/>
  <c r="AS44" i="5"/>
  <c r="AU43" i="5"/>
  <c r="AW42" i="5"/>
  <c r="AM43" i="5"/>
  <c r="AO42" i="5"/>
  <c r="AY42" i="5"/>
  <c r="BA41" i="5"/>
  <c r="Q38" i="5"/>
  <c r="O39" i="5"/>
  <c r="AE51" i="5"/>
  <c r="AG50" i="5"/>
  <c r="Y38" i="5"/>
  <c r="W39" i="5"/>
  <c r="H8" i="7"/>
  <c r="E9" i="6"/>
  <c r="N9" i="6" s="1"/>
  <c r="K93" i="10"/>
  <c r="J35" i="10"/>
  <c r="J44" i="10"/>
  <c r="K44" i="10" s="1"/>
  <c r="L44" i="10" s="1"/>
  <c r="J85" i="10"/>
  <c r="K85" i="10" s="1"/>
  <c r="L56" i="3"/>
  <c r="O56" i="3" s="1"/>
  <c r="U60" i="3"/>
  <c r="BF137" i="3" s="1"/>
  <c r="K45" i="10"/>
  <c r="G115" i="10"/>
  <c r="I115" i="10" s="1"/>
  <c r="J115" i="10" s="1"/>
  <c r="K115" i="10" s="1"/>
  <c r="L115" i="10" s="1"/>
  <c r="M115" i="10" s="1"/>
  <c r="N115" i="10" s="1"/>
  <c r="O115" i="10" s="1"/>
  <c r="P115" i="10" s="1"/>
  <c r="Q115" i="10" s="1"/>
  <c r="R115" i="10" s="1"/>
  <c r="S115" i="10" s="1"/>
  <c r="T115" i="10" s="1"/>
  <c r="U115" i="10" s="1"/>
  <c r="V115" i="10" s="1"/>
  <c r="W115" i="10" s="1"/>
  <c r="X115" i="10" s="1"/>
  <c r="Y115" i="10" s="1"/>
  <c r="Z115" i="10" s="1"/>
  <c r="AA115" i="10" s="1"/>
  <c r="AB115" i="10" s="1"/>
  <c r="AC115" i="10" s="1"/>
  <c r="AD115" i="10" s="1"/>
  <c r="AE115" i="10" s="1"/>
  <c r="AF115" i="10" s="1"/>
  <c r="AG115" i="10" s="1"/>
  <c r="AH115" i="10" s="1"/>
  <c r="AI115" i="10" s="1"/>
  <c r="AJ115" i="10" s="1"/>
  <c r="AK115" i="10" s="1"/>
  <c r="AL115" i="10" s="1"/>
  <c r="AM115" i="10" s="1"/>
  <c r="AN115" i="10" s="1"/>
  <c r="AO115" i="10" s="1"/>
  <c r="AP115" i="10" s="1"/>
  <c r="AQ115" i="10" s="1"/>
  <c r="AR115" i="10" s="1"/>
  <c r="AS115" i="10" s="1"/>
  <c r="AT115" i="10" s="1"/>
  <c r="AU115" i="10" s="1"/>
  <c r="AV115" i="10" s="1"/>
  <c r="AW115" i="10" s="1"/>
  <c r="AX115" i="10" s="1"/>
  <c r="AY115" i="10" s="1"/>
  <c r="AZ115" i="10" s="1"/>
  <c r="BA115" i="10" s="1"/>
  <c r="BB115" i="10" s="1"/>
  <c r="BC115" i="10" s="1"/>
  <c r="BD115" i="10" s="1"/>
  <c r="BE115" i="10" s="1"/>
  <c r="BF115" i="10" s="1"/>
  <c r="BG115" i="10" s="1"/>
  <c r="BH115" i="10" s="1"/>
  <c r="BI115" i="10" s="1"/>
  <c r="BJ115" i="10" s="1"/>
  <c r="BK115" i="10" s="1"/>
  <c r="BL115" i="10" s="1"/>
  <c r="BM115" i="10" s="1"/>
  <c r="BN115" i="10" s="1"/>
  <c r="BO115" i="10" s="1"/>
  <c r="BP115" i="10" s="1"/>
  <c r="BQ115" i="10" s="1"/>
  <c r="BR115" i="10" s="1"/>
  <c r="BS115" i="10" s="1"/>
  <c r="BT115" i="10" s="1"/>
  <c r="BU115" i="10" s="1"/>
  <c r="BV115" i="10" s="1"/>
  <c r="BW115" i="10" s="1"/>
  <c r="BX115" i="10" s="1"/>
  <c r="BY115" i="10" s="1"/>
  <c r="BZ115" i="10" s="1"/>
  <c r="CA115" i="10" s="1"/>
  <c r="CB115" i="10" s="1"/>
  <c r="CC115" i="10" s="1"/>
  <c r="CD115" i="10" s="1"/>
  <c r="CE115" i="10" s="1"/>
  <c r="CF115" i="10" s="1"/>
  <c r="CG115" i="10" s="1"/>
  <c r="CH115" i="10" s="1"/>
  <c r="CI115" i="10" s="1"/>
  <c r="CJ115" i="10" s="1"/>
  <c r="CK115" i="10" s="1"/>
  <c r="CL115" i="10" s="1"/>
  <c r="CM115" i="10" s="1"/>
  <c r="CN115" i="10" s="1"/>
  <c r="CO115" i="10" s="1"/>
  <c r="CP115" i="10" s="1"/>
  <c r="CQ115" i="10" s="1"/>
  <c r="CR115" i="10" s="1"/>
  <c r="CS115" i="10" s="1"/>
  <c r="CT115" i="10" s="1"/>
  <c r="CU115" i="10" s="1"/>
  <c r="CV115" i="10" s="1"/>
  <c r="CW115" i="10" s="1"/>
  <c r="CX115" i="10" s="1"/>
  <c r="CY115" i="10" s="1"/>
  <c r="CZ115" i="10" s="1"/>
  <c r="DA115" i="10" s="1"/>
  <c r="DB115" i="10" s="1"/>
  <c r="DC115" i="10" s="1"/>
  <c r="DD115" i="10" s="1"/>
  <c r="DE115" i="10" s="1"/>
  <c r="DF115" i="10" s="1"/>
  <c r="DG115" i="10" s="1"/>
  <c r="DH115" i="10" s="1"/>
  <c r="DI115" i="10" s="1"/>
  <c r="G42" i="10"/>
  <c r="I42" i="10" s="1"/>
  <c r="G10" i="10"/>
  <c r="I10" i="10" s="1"/>
  <c r="J10" i="10" s="1"/>
  <c r="K10" i="10" s="1"/>
  <c r="L10" i="10" s="1"/>
  <c r="G71" i="10"/>
  <c r="I71" i="10" s="1"/>
  <c r="J71" i="10" s="1"/>
  <c r="G33" i="10"/>
  <c r="I33" i="10" s="1"/>
  <c r="J33" i="10" s="1"/>
  <c r="K33" i="10" s="1"/>
  <c r="L33" i="10" s="1"/>
  <c r="G92" i="10"/>
  <c r="I92" i="10" s="1"/>
  <c r="G14" i="10"/>
  <c r="I14" i="10" s="1"/>
  <c r="G41" i="10"/>
  <c r="I41" i="10" s="1"/>
  <c r="G26" i="10"/>
  <c r="I26" i="10" s="1"/>
  <c r="G40" i="10"/>
  <c r="I40" i="10" s="1"/>
  <c r="K38" i="10" s="1"/>
  <c r="G23" i="10"/>
  <c r="I23" i="10" s="1"/>
  <c r="J23" i="10" s="1"/>
  <c r="K23" i="10" s="1"/>
  <c r="G62" i="10"/>
  <c r="I62" i="10" s="1"/>
  <c r="G102" i="10"/>
  <c r="I102" i="10" s="1"/>
  <c r="G82" i="10"/>
  <c r="I82" i="10" s="1"/>
  <c r="K80" i="10" s="1"/>
  <c r="G59" i="10"/>
  <c r="I59" i="10" s="1"/>
  <c r="G96" i="10"/>
  <c r="I96" i="10" s="1"/>
  <c r="G63" i="10"/>
  <c r="I63" i="10" s="1"/>
  <c r="G98" i="10"/>
  <c r="I98" i="10" s="1"/>
  <c r="G107" i="10"/>
  <c r="I107" i="10" s="1"/>
  <c r="G57" i="10"/>
  <c r="I57" i="10" s="1"/>
  <c r="J56" i="10" s="1"/>
  <c r="K56" i="10" s="1"/>
  <c r="L56" i="10" s="1"/>
  <c r="G64" i="10"/>
  <c r="I64" i="10" s="1"/>
  <c r="J64" i="10" s="1"/>
  <c r="G53" i="10"/>
  <c r="I53" i="10" s="1"/>
  <c r="G109" i="10"/>
  <c r="I109" i="10" s="1"/>
  <c r="G84" i="10"/>
  <c r="I84" i="10" s="1"/>
  <c r="J84" i="10" s="1"/>
  <c r="K84" i="10" s="1"/>
  <c r="L84" i="10" s="1"/>
  <c r="G31" i="10"/>
  <c r="I31" i="10" s="1"/>
  <c r="J31" i="10" s="1"/>
  <c r="K31" i="10" s="1"/>
  <c r="L31" i="10" s="1"/>
  <c r="M31" i="10" s="1"/>
  <c r="N31" i="10" s="1"/>
  <c r="O31" i="10" s="1"/>
  <c r="P31" i="10" s="1"/>
  <c r="Q31" i="10" s="1"/>
  <c r="G100" i="10"/>
  <c r="I100" i="10" s="1"/>
  <c r="G19" i="10"/>
  <c r="I19" i="10" s="1"/>
  <c r="G51" i="10"/>
  <c r="I51" i="10" s="1"/>
  <c r="G66" i="10"/>
  <c r="I66" i="10" s="1"/>
  <c r="G78" i="10"/>
  <c r="I78" i="10" s="1"/>
  <c r="G110" i="10"/>
  <c r="I110" i="10" s="1"/>
  <c r="J110" i="10" s="1"/>
  <c r="K110" i="10" s="1"/>
  <c r="L110" i="10" s="1"/>
  <c r="G37" i="10"/>
  <c r="I37" i="10" s="1"/>
  <c r="G88" i="10"/>
  <c r="I88" i="10" s="1"/>
  <c r="G43" i="10"/>
  <c r="I43" i="10" s="1"/>
  <c r="J43" i="10" s="1"/>
  <c r="K43" i="10" s="1"/>
  <c r="L43" i="10" s="1"/>
  <c r="M43" i="10" s="1"/>
  <c r="N43" i="10" s="1"/>
  <c r="G48" i="10"/>
  <c r="I48" i="10" s="1"/>
  <c r="G90" i="10"/>
  <c r="I90" i="10" s="1"/>
  <c r="G114" i="10"/>
  <c r="I114" i="10" s="1"/>
  <c r="G74" i="10"/>
  <c r="I74" i="10" s="1"/>
  <c r="J74" i="10" s="1"/>
  <c r="K74" i="10" s="1"/>
  <c r="G103" i="10"/>
  <c r="I103" i="10" s="1"/>
  <c r="J103" i="10" s="1"/>
  <c r="K103" i="10" s="1"/>
  <c r="G79" i="10"/>
  <c r="I79" i="10" s="1"/>
  <c r="J79" i="10" s="1"/>
  <c r="K79" i="10" s="1"/>
  <c r="G50" i="10"/>
  <c r="I50" i="10" s="1"/>
  <c r="G77" i="10"/>
  <c r="I77" i="10" s="1"/>
  <c r="J76" i="10" s="1"/>
  <c r="K76" i="10" s="1"/>
  <c r="L76" i="10" s="1"/>
  <c r="M76" i="10" s="1"/>
  <c r="N76" i="10" s="1"/>
  <c r="O76" i="10" s="1"/>
  <c r="G54" i="10"/>
  <c r="I54" i="10" s="1"/>
  <c r="J54" i="10" s="1"/>
  <c r="K54" i="10" s="1"/>
  <c r="G49" i="10"/>
  <c r="I49" i="10" s="1"/>
  <c r="G28" i="10"/>
  <c r="I28" i="10" s="1"/>
  <c r="G60" i="10"/>
  <c r="I60" i="10" s="1"/>
  <c r="G61" i="10"/>
  <c r="I61" i="10" s="1"/>
  <c r="G106" i="10"/>
  <c r="I106" i="10" s="1"/>
  <c r="G16" i="10"/>
  <c r="I16" i="10" s="1"/>
  <c r="G22" i="10"/>
  <c r="I22" i="10" s="1"/>
  <c r="K20" i="10" s="1"/>
  <c r="G52" i="10"/>
  <c r="I52" i="10" s="1"/>
  <c r="G83" i="10"/>
  <c r="I83" i="10" s="1"/>
  <c r="G73" i="10"/>
  <c r="I73" i="10" s="1"/>
  <c r="G30" i="10"/>
  <c r="I30" i="10" s="1"/>
  <c r="G70" i="10"/>
  <c r="I70" i="10" s="1"/>
  <c r="G108" i="10"/>
  <c r="I108" i="10" s="1"/>
  <c r="J108" i="10" s="1"/>
  <c r="G29" i="10"/>
  <c r="I29" i="10" s="1"/>
  <c r="U58" i="3"/>
  <c r="BF138" i="3"/>
  <c r="O58" i="3"/>
  <c r="BV157" i="3"/>
  <c r="BX157" i="3"/>
  <c r="BY157" i="3"/>
  <c r="R58" i="3"/>
  <c r="I4" i="18"/>
  <c r="K10" i="18"/>
  <c r="BD159" i="3"/>
  <c r="EB159" i="3" s="1"/>
  <c r="BF139" i="3"/>
  <c r="BF161" i="3"/>
  <c r="BD160" i="3"/>
  <c r="BJ149" i="3"/>
  <c r="F9" i="18"/>
  <c r="H4" i="18"/>
  <c r="F10" i="18"/>
  <c r="D11" i="18"/>
  <c r="BI159" i="3"/>
  <c r="BI160" i="3"/>
  <c r="L79" i="10" l="1"/>
  <c r="M110" i="10"/>
  <c r="N110" i="10" s="1"/>
  <c r="O110" i="10" s="1"/>
  <c r="P110" i="10" s="1"/>
  <c r="Q110" i="10" s="1"/>
  <c r="R110" i="10" s="1"/>
  <c r="S110" i="10" s="1"/>
  <c r="T110" i="10" s="1"/>
  <c r="U110" i="10" s="1"/>
  <c r="V110" i="10" s="1"/>
  <c r="W110" i="10" s="1"/>
  <c r="X110" i="10" s="1"/>
  <c r="Y110" i="10" s="1"/>
  <c r="Z110" i="10" s="1"/>
  <c r="AA110" i="10" s="1"/>
  <c r="AB110" i="10" s="1"/>
  <c r="AC110" i="10" s="1"/>
  <c r="AD110" i="10" s="1"/>
  <c r="AE110" i="10" s="1"/>
  <c r="AF110" i="10" s="1"/>
  <c r="AG110" i="10" s="1"/>
  <c r="AH110" i="10" s="1"/>
  <c r="AI110" i="10" s="1"/>
  <c r="AJ110" i="10" s="1"/>
  <c r="AK110" i="10" s="1"/>
  <c r="AL110" i="10" s="1"/>
  <c r="AM110" i="10" s="1"/>
  <c r="AN110" i="10" s="1"/>
  <c r="AO110" i="10" s="1"/>
  <c r="AP110" i="10" s="1"/>
  <c r="AQ110" i="10" s="1"/>
  <c r="AR110" i="10" s="1"/>
  <c r="AS110" i="10" s="1"/>
  <c r="AT110" i="10" s="1"/>
  <c r="AU110" i="10" s="1"/>
  <c r="AV110" i="10" s="1"/>
  <c r="AW110" i="10" s="1"/>
  <c r="AX110" i="10" s="1"/>
  <c r="AY110" i="10" s="1"/>
  <c r="AZ110" i="10" s="1"/>
  <c r="BA110" i="10" s="1"/>
  <c r="BB110" i="10" s="1"/>
  <c r="BC110" i="10" s="1"/>
  <c r="BD110" i="10" s="1"/>
  <c r="BE110" i="10" s="1"/>
  <c r="BF110" i="10" s="1"/>
  <c r="BG110" i="10" s="1"/>
  <c r="BH110" i="10" s="1"/>
  <c r="BI110" i="10" s="1"/>
  <c r="BJ110" i="10" s="1"/>
  <c r="BK110" i="10" s="1"/>
  <c r="BL110" i="10" s="1"/>
  <c r="BM110" i="10" s="1"/>
  <c r="BN110" i="10" s="1"/>
  <c r="BO110" i="10" s="1"/>
  <c r="BP110" i="10" s="1"/>
  <c r="BQ110" i="10" s="1"/>
  <c r="BR110" i="10" s="1"/>
  <c r="BS110" i="10" s="1"/>
  <c r="BT110" i="10" s="1"/>
  <c r="BU110" i="10" s="1"/>
  <c r="BV110" i="10" s="1"/>
  <c r="BW110" i="10" s="1"/>
  <c r="BX110" i="10" s="1"/>
  <c r="BY110" i="10" s="1"/>
  <c r="BZ110" i="10" s="1"/>
  <c r="CA110" i="10" s="1"/>
  <c r="CB110" i="10" s="1"/>
  <c r="CC110" i="10" s="1"/>
  <c r="CD110" i="10" s="1"/>
  <c r="CE110" i="10" s="1"/>
  <c r="CF110" i="10" s="1"/>
  <c r="CG110" i="10" s="1"/>
  <c r="CH110" i="10" s="1"/>
  <c r="CI110" i="10" s="1"/>
  <c r="CJ110" i="10" s="1"/>
  <c r="CK110" i="10" s="1"/>
  <c r="CL110" i="10" s="1"/>
  <c r="CM110" i="10" s="1"/>
  <c r="CN110" i="10" s="1"/>
  <c r="CO110" i="10" s="1"/>
  <c r="CP110" i="10" s="1"/>
  <c r="CQ110" i="10" s="1"/>
  <c r="CR110" i="10" s="1"/>
  <c r="CS110" i="10" s="1"/>
  <c r="CT110" i="10" s="1"/>
  <c r="CU110" i="10" s="1"/>
  <c r="CV110" i="10" s="1"/>
  <c r="CW110" i="10" s="1"/>
  <c r="CX110" i="10" s="1"/>
  <c r="CY110" i="10" s="1"/>
  <c r="CZ110" i="10" s="1"/>
  <c r="DA110" i="10" s="1"/>
  <c r="DB110" i="10" s="1"/>
  <c r="DC110" i="10" s="1"/>
  <c r="DD110" i="10" s="1"/>
  <c r="DE110" i="10" s="1"/>
  <c r="DF110" i="10" s="1"/>
  <c r="DG110" i="10" s="1"/>
  <c r="DH110" i="10" s="1"/>
  <c r="DI110" i="10" s="1"/>
  <c r="J83" i="10"/>
  <c r="K83" i="10" s="1"/>
  <c r="L83" i="10" s="1"/>
  <c r="M83" i="10" s="1"/>
  <c r="N83" i="10" s="1"/>
  <c r="O83" i="10" s="1"/>
  <c r="P83" i="10" s="1"/>
  <c r="Q83" i="10" s="1"/>
  <c r="R83" i="10" s="1"/>
  <c r="S83" i="10" s="1"/>
  <c r="T83" i="10" s="1"/>
  <c r="U83" i="10" s="1"/>
  <c r="V83" i="10" s="1"/>
  <c r="W83" i="10" s="1"/>
  <c r="X83" i="10" s="1"/>
  <c r="Y83" i="10" s="1"/>
  <c r="Z83" i="10" s="1"/>
  <c r="AA83" i="10" s="1"/>
  <c r="AB83" i="10" s="1"/>
  <c r="AC83" i="10" s="1"/>
  <c r="AD83" i="10" s="1"/>
  <c r="AE83" i="10" s="1"/>
  <c r="AF83" i="10" s="1"/>
  <c r="AG83" i="10" s="1"/>
  <c r="AH83" i="10" s="1"/>
  <c r="AI83" i="10" s="1"/>
  <c r="AJ83" i="10" s="1"/>
  <c r="AK83" i="10" s="1"/>
  <c r="AL83" i="10" s="1"/>
  <c r="AM83" i="10" s="1"/>
  <c r="AN83" i="10" s="1"/>
  <c r="AO83" i="10" s="1"/>
  <c r="AP83" i="10" s="1"/>
  <c r="AQ83" i="10" s="1"/>
  <c r="AR83" i="10" s="1"/>
  <c r="AS83" i="10" s="1"/>
  <c r="AT83" i="10" s="1"/>
  <c r="AU83" i="10" s="1"/>
  <c r="AV83" i="10" s="1"/>
  <c r="AW83" i="10" s="1"/>
  <c r="AX83" i="10" s="1"/>
  <c r="AY83" i="10" s="1"/>
  <c r="AZ83" i="10" s="1"/>
  <c r="BA83" i="10" s="1"/>
  <c r="BB83" i="10" s="1"/>
  <c r="BC83" i="10" s="1"/>
  <c r="BD83" i="10" s="1"/>
  <c r="BE83" i="10" s="1"/>
  <c r="BF83" i="10" s="1"/>
  <c r="BG83" i="10" s="1"/>
  <c r="BH83" i="10" s="1"/>
  <c r="BI83" i="10" s="1"/>
  <c r="BJ83" i="10" s="1"/>
  <c r="BK83" i="10" s="1"/>
  <c r="BL83" i="10" s="1"/>
  <c r="BM83" i="10" s="1"/>
  <c r="BN83" i="10" s="1"/>
  <c r="BO83" i="10" s="1"/>
  <c r="BP83" i="10" s="1"/>
  <c r="BQ83" i="10" s="1"/>
  <c r="BR83" i="10" s="1"/>
  <c r="BS83" i="10" s="1"/>
  <c r="BT83" i="10" s="1"/>
  <c r="BU83" i="10" s="1"/>
  <c r="BV83" i="10" s="1"/>
  <c r="BW83" i="10" s="1"/>
  <c r="BX83" i="10" s="1"/>
  <c r="BY83" i="10" s="1"/>
  <c r="BZ83" i="10" s="1"/>
  <c r="CA83" i="10" s="1"/>
  <c r="CB83" i="10" s="1"/>
  <c r="CC83" i="10" s="1"/>
  <c r="CD83" i="10" s="1"/>
  <c r="CE83" i="10" s="1"/>
  <c r="CF83" i="10" s="1"/>
  <c r="CG83" i="10" s="1"/>
  <c r="CH83" i="10" s="1"/>
  <c r="CI83" i="10" s="1"/>
  <c r="CJ83" i="10" s="1"/>
  <c r="CK83" i="10" s="1"/>
  <c r="CL83" i="10" s="1"/>
  <c r="CM83" i="10" s="1"/>
  <c r="CN83" i="10" s="1"/>
  <c r="CO83" i="10" s="1"/>
  <c r="CP83" i="10" s="1"/>
  <c r="CQ83" i="10" s="1"/>
  <c r="CR83" i="10" s="1"/>
  <c r="CS83" i="10" s="1"/>
  <c r="CT83" i="10" s="1"/>
  <c r="CU83" i="10" s="1"/>
  <c r="CV83" i="10" s="1"/>
  <c r="CW83" i="10" s="1"/>
  <c r="CX83" i="10" s="1"/>
  <c r="CY83" i="10" s="1"/>
  <c r="CZ83" i="10" s="1"/>
  <c r="DA83" i="10" s="1"/>
  <c r="DB83" i="10" s="1"/>
  <c r="DC83" i="10" s="1"/>
  <c r="DD83" i="10" s="1"/>
  <c r="DE83" i="10" s="1"/>
  <c r="DF83" i="10" s="1"/>
  <c r="DG83" i="10" s="1"/>
  <c r="DH83" i="10" s="1"/>
  <c r="DI83" i="10" s="1"/>
  <c r="M56" i="10"/>
  <c r="N56" i="10" s="1"/>
  <c r="O56" i="10" s="1"/>
  <c r="P56" i="10" s="1"/>
  <c r="J62" i="10"/>
  <c r="K71" i="10"/>
  <c r="J52" i="10"/>
  <c r="K52" i="10" s="1"/>
  <c r="L52" i="10" s="1"/>
  <c r="M52" i="10" s="1"/>
  <c r="N52" i="10" s="1"/>
  <c r="O52" i="10" s="1"/>
  <c r="P52" i="10" s="1"/>
  <c r="Q52" i="10" s="1"/>
  <c r="R52" i="10" s="1"/>
  <c r="S52" i="10" s="1"/>
  <c r="T52" i="10" s="1"/>
  <c r="U52" i="10" s="1"/>
  <c r="V52" i="10" s="1"/>
  <c r="W52" i="10" s="1"/>
  <c r="X52" i="10" s="1"/>
  <c r="Y52" i="10" s="1"/>
  <c r="Z52" i="10" s="1"/>
  <c r="AA52" i="10" s="1"/>
  <c r="AB52" i="10" s="1"/>
  <c r="AC52" i="10" s="1"/>
  <c r="AD52" i="10" s="1"/>
  <c r="AE52" i="10" s="1"/>
  <c r="AF52" i="10" s="1"/>
  <c r="AG52" i="10" s="1"/>
  <c r="AH52" i="10" s="1"/>
  <c r="AI52" i="10" s="1"/>
  <c r="AJ52" i="10" s="1"/>
  <c r="AK52" i="10" s="1"/>
  <c r="AL52" i="10" s="1"/>
  <c r="AM52" i="10" s="1"/>
  <c r="AN52" i="10" s="1"/>
  <c r="AO52" i="10" s="1"/>
  <c r="AP52" i="10" s="1"/>
  <c r="AQ52" i="10" s="1"/>
  <c r="AR52" i="10" s="1"/>
  <c r="AS52" i="10" s="1"/>
  <c r="AT52" i="10" s="1"/>
  <c r="AU52" i="10" s="1"/>
  <c r="AV52" i="10" s="1"/>
  <c r="AW52" i="10" s="1"/>
  <c r="AX52" i="10" s="1"/>
  <c r="AY52" i="10" s="1"/>
  <c r="AZ52" i="10" s="1"/>
  <c r="BA52" i="10" s="1"/>
  <c r="BB52" i="10" s="1"/>
  <c r="BC52" i="10" s="1"/>
  <c r="BD52" i="10" s="1"/>
  <c r="BE52" i="10" s="1"/>
  <c r="BF52" i="10" s="1"/>
  <c r="BG52" i="10" s="1"/>
  <c r="BH52" i="10" s="1"/>
  <c r="BI52" i="10" s="1"/>
  <c r="BJ52" i="10" s="1"/>
  <c r="BK52" i="10" s="1"/>
  <c r="BL52" i="10" s="1"/>
  <c r="BM52" i="10" s="1"/>
  <c r="BN52" i="10" s="1"/>
  <c r="BO52" i="10" s="1"/>
  <c r="BP52" i="10" s="1"/>
  <c r="BQ52" i="10" s="1"/>
  <c r="BR52" i="10" s="1"/>
  <c r="BS52" i="10" s="1"/>
  <c r="BT52" i="10" s="1"/>
  <c r="BU52" i="10" s="1"/>
  <c r="BV52" i="10" s="1"/>
  <c r="BW52" i="10" s="1"/>
  <c r="BX52" i="10" s="1"/>
  <c r="BY52" i="10" s="1"/>
  <c r="BZ52" i="10" s="1"/>
  <c r="CA52" i="10" s="1"/>
  <c r="CB52" i="10" s="1"/>
  <c r="CC52" i="10" s="1"/>
  <c r="CD52" i="10" s="1"/>
  <c r="CE52" i="10" s="1"/>
  <c r="CF52" i="10" s="1"/>
  <c r="CG52" i="10" s="1"/>
  <c r="CH52" i="10" s="1"/>
  <c r="CI52" i="10" s="1"/>
  <c r="CJ52" i="10" s="1"/>
  <c r="CK52" i="10" s="1"/>
  <c r="CL52" i="10" s="1"/>
  <c r="CM52" i="10" s="1"/>
  <c r="CN52" i="10" s="1"/>
  <c r="CO52" i="10" s="1"/>
  <c r="CP52" i="10" s="1"/>
  <c r="CQ52" i="10" s="1"/>
  <c r="CR52" i="10" s="1"/>
  <c r="CS52" i="10" s="1"/>
  <c r="CT52" i="10" s="1"/>
  <c r="CU52" i="10" s="1"/>
  <c r="CV52" i="10" s="1"/>
  <c r="CW52" i="10" s="1"/>
  <c r="CX52" i="10" s="1"/>
  <c r="CY52" i="10" s="1"/>
  <c r="CZ52" i="10" s="1"/>
  <c r="DA52" i="10" s="1"/>
  <c r="DB52" i="10" s="1"/>
  <c r="DC52" i="10" s="1"/>
  <c r="DD52" i="10" s="1"/>
  <c r="DE52" i="10" s="1"/>
  <c r="DF52" i="10" s="1"/>
  <c r="DG52" i="10" s="1"/>
  <c r="DH52" i="10" s="1"/>
  <c r="DI52" i="10" s="1"/>
  <c r="K17" i="10"/>
  <c r="L17" i="10" s="1"/>
  <c r="M17" i="10" s="1"/>
  <c r="N17" i="10" s="1"/>
  <c r="O17" i="10" s="1"/>
  <c r="P17" i="10" s="1"/>
  <c r="Q17" i="10" s="1"/>
  <c r="R17" i="10" s="1"/>
  <c r="S17" i="10" s="1"/>
  <c r="T17" i="10" s="1"/>
  <c r="U17" i="10" s="1"/>
  <c r="V17" i="10" s="1"/>
  <c r="W17" i="10" s="1"/>
  <c r="X17" i="10" s="1"/>
  <c r="Y17" i="10" s="1"/>
  <c r="Z17" i="10" s="1"/>
  <c r="AA17" i="10" s="1"/>
  <c r="AB17" i="10" s="1"/>
  <c r="AC17" i="10" s="1"/>
  <c r="AD17" i="10" s="1"/>
  <c r="AE17" i="10" s="1"/>
  <c r="AF17" i="10" s="1"/>
  <c r="AG17" i="10" s="1"/>
  <c r="AH17" i="10" s="1"/>
  <c r="AI17" i="10" s="1"/>
  <c r="AJ17" i="10" s="1"/>
  <c r="AK17" i="10" s="1"/>
  <c r="AL17" i="10" s="1"/>
  <c r="AM17" i="10" s="1"/>
  <c r="AN17" i="10" s="1"/>
  <c r="AO17" i="10" s="1"/>
  <c r="AP17" i="10" s="1"/>
  <c r="AQ17" i="10" s="1"/>
  <c r="AR17" i="10" s="1"/>
  <c r="AS17" i="10" s="1"/>
  <c r="AT17" i="10" s="1"/>
  <c r="AU17" i="10" s="1"/>
  <c r="AV17" i="10" s="1"/>
  <c r="AW17" i="10" s="1"/>
  <c r="AX17" i="10" s="1"/>
  <c r="AY17" i="10" s="1"/>
  <c r="AZ17" i="10" s="1"/>
  <c r="BA17" i="10" s="1"/>
  <c r="BB17" i="10" s="1"/>
  <c r="BC17" i="10" s="1"/>
  <c r="BD17" i="10" s="1"/>
  <c r="BE17" i="10" s="1"/>
  <c r="BF17" i="10" s="1"/>
  <c r="BG17" i="10" s="1"/>
  <c r="BH17" i="10" s="1"/>
  <c r="BI17" i="10" s="1"/>
  <c r="BJ17" i="10" s="1"/>
  <c r="BK17" i="10" s="1"/>
  <c r="BL17" i="10" s="1"/>
  <c r="BM17" i="10" s="1"/>
  <c r="BN17" i="10" s="1"/>
  <c r="BO17" i="10" s="1"/>
  <c r="BP17" i="10" s="1"/>
  <c r="BQ17" i="10" s="1"/>
  <c r="BR17" i="10" s="1"/>
  <c r="BS17" i="10" s="1"/>
  <c r="BT17" i="10" s="1"/>
  <c r="BU17" i="10" s="1"/>
  <c r="BV17" i="10" s="1"/>
  <c r="BW17" i="10" s="1"/>
  <c r="BX17" i="10" s="1"/>
  <c r="BY17" i="10" s="1"/>
  <c r="BZ17" i="10" s="1"/>
  <c r="CA17" i="10" s="1"/>
  <c r="CB17" i="10" s="1"/>
  <c r="CC17" i="10" s="1"/>
  <c r="CD17" i="10" s="1"/>
  <c r="CE17" i="10" s="1"/>
  <c r="CF17" i="10" s="1"/>
  <c r="CG17" i="10" s="1"/>
  <c r="CH17" i="10" s="1"/>
  <c r="CI17" i="10" s="1"/>
  <c r="CJ17" i="10" s="1"/>
  <c r="CK17" i="10" s="1"/>
  <c r="CL17" i="10" s="1"/>
  <c r="CM17" i="10" s="1"/>
  <c r="CN17" i="10" s="1"/>
  <c r="CO17" i="10" s="1"/>
  <c r="CP17" i="10" s="1"/>
  <c r="CQ17" i="10" s="1"/>
  <c r="CR17" i="10" s="1"/>
  <c r="CS17" i="10" s="1"/>
  <c r="CT17" i="10" s="1"/>
  <c r="CU17" i="10" s="1"/>
  <c r="CV17" i="10" s="1"/>
  <c r="CW17" i="10" s="1"/>
  <c r="CX17" i="10" s="1"/>
  <c r="CY17" i="10" s="1"/>
  <c r="CZ17" i="10" s="1"/>
  <c r="DA17" i="10" s="1"/>
  <c r="DB17" i="10" s="1"/>
  <c r="DC17" i="10" s="1"/>
  <c r="DD17" i="10" s="1"/>
  <c r="DE17" i="10" s="1"/>
  <c r="DF17" i="10" s="1"/>
  <c r="DG17" i="10" s="1"/>
  <c r="DH17" i="10" s="1"/>
  <c r="DI17" i="10" s="1"/>
  <c r="R31" i="10"/>
  <c r="S31" i="10" s="1"/>
  <c r="T31" i="10" s="1"/>
  <c r="U31" i="10" s="1"/>
  <c r="V31" i="10" s="1"/>
  <c r="W31" i="10" s="1"/>
  <c r="X31" i="10" s="1"/>
  <c r="Y31" i="10" s="1"/>
  <c r="Z31" i="10" s="1"/>
  <c r="Z467" i="149"/>
  <c r="P467" i="149" s="1"/>
  <c r="Z472" i="149"/>
  <c r="P472" i="149" s="1"/>
  <c r="Z483" i="149"/>
  <c r="P483" i="149" s="1"/>
  <c r="Z488" i="149"/>
  <c r="P488" i="149" s="1"/>
  <c r="Z502" i="149"/>
  <c r="P502" i="149" s="1"/>
  <c r="Z509" i="149"/>
  <c r="P509" i="149" s="1"/>
  <c r="Z539" i="149"/>
  <c r="P539" i="149" s="1"/>
  <c r="Z544" i="149"/>
  <c r="P544" i="149" s="1"/>
  <c r="Z558" i="149"/>
  <c r="P558" i="149" s="1"/>
  <c r="Z579" i="149"/>
  <c r="P579" i="149" s="1"/>
  <c r="Z584" i="149"/>
  <c r="P584" i="149" s="1"/>
  <c r="Z603" i="149"/>
  <c r="P603" i="149" s="1"/>
  <c r="Z608" i="149"/>
  <c r="P608" i="149" s="1"/>
  <c r="Z622" i="149"/>
  <c r="P622" i="149" s="1"/>
  <c r="Z626" i="149"/>
  <c r="P626" i="149" s="1"/>
  <c r="Z628" i="149"/>
  <c r="P628" i="149" s="1"/>
  <c r="Z662" i="149"/>
  <c r="P662" i="149" s="1"/>
  <c r="Z666" i="149"/>
  <c r="P666" i="149" s="1"/>
  <c r="Z668" i="149"/>
  <c r="P668" i="149" s="1"/>
  <c r="Z702" i="149"/>
  <c r="P702" i="149" s="1"/>
  <c r="Z722" i="149"/>
  <c r="P722" i="149" s="1"/>
  <c r="Z724" i="149"/>
  <c r="P724" i="149" s="1"/>
  <c r="Z750" i="149"/>
  <c r="P750" i="149" s="1"/>
  <c r="Z754" i="149"/>
  <c r="P754" i="149" s="1"/>
  <c r="Z767" i="149"/>
  <c r="P767" i="149" s="1"/>
  <c r="Z462" i="149"/>
  <c r="P462" i="149" s="1"/>
  <c r="Z518" i="149"/>
  <c r="P518" i="149" s="1"/>
  <c r="Z525" i="149"/>
  <c r="P525" i="149" s="1"/>
  <c r="Z565" i="149"/>
  <c r="P565" i="149" s="1"/>
  <c r="Z574" i="149"/>
  <c r="P574" i="149" s="1"/>
  <c r="Z595" i="149"/>
  <c r="P595" i="149" s="1"/>
  <c r="Z706" i="149"/>
  <c r="P706" i="149" s="1"/>
  <c r="Z708" i="149"/>
  <c r="P708" i="149" s="1"/>
  <c r="Z729" i="149"/>
  <c r="P729" i="149" s="1"/>
  <c r="Z734" i="149"/>
  <c r="P734" i="149" s="1"/>
  <c r="Z459" i="149"/>
  <c r="P459" i="149" s="1"/>
  <c r="Z469" i="149"/>
  <c r="P469" i="149" s="1"/>
  <c r="Z478" i="149"/>
  <c r="P478" i="149" s="1"/>
  <c r="Z485" i="149"/>
  <c r="P485" i="149" s="1"/>
  <c r="Z499" i="149"/>
  <c r="P499" i="149" s="1"/>
  <c r="Z504" i="149"/>
  <c r="P504" i="149" s="1"/>
  <c r="Z534" i="149"/>
  <c r="P534" i="149" s="1"/>
  <c r="Z541" i="149"/>
  <c r="P541" i="149" s="1"/>
  <c r="Z555" i="149"/>
  <c r="P555" i="149" s="1"/>
  <c r="Z560" i="149"/>
  <c r="P560" i="149" s="1"/>
  <c r="Z581" i="149"/>
  <c r="P581" i="149" s="1"/>
  <c r="Z590" i="149"/>
  <c r="P590" i="149" s="1"/>
  <c r="Z600" i="149"/>
  <c r="P600" i="149" s="1"/>
  <c r="Z605" i="149"/>
  <c r="P605" i="149" s="1"/>
  <c r="Z646" i="149"/>
  <c r="P646" i="149" s="1"/>
  <c r="Z650" i="149"/>
  <c r="P650" i="149" s="1"/>
  <c r="Z652" i="149"/>
  <c r="P652" i="149" s="1"/>
  <c r="Z686" i="149"/>
  <c r="P686" i="149" s="1"/>
  <c r="Z690" i="149"/>
  <c r="P690" i="149" s="1"/>
  <c r="Z692" i="149"/>
  <c r="P692" i="149" s="1"/>
  <c r="Z738" i="149"/>
  <c r="P738" i="149" s="1"/>
  <c r="Z740" i="149"/>
  <c r="P740" i="149" s="1"/>
  <c r="Z762" i="149"/>
  <c r="P762" i="149" s="1"/>
  <c r="Z464" i="149"/>
  <c r="P464" i="149" s="1"/>
  <c r="Z494" i="149"/>
  <c r="P494" i="149" s="1"/>
  <c r="Z515" i="149"/>
  <c r="P515" i="149" s="1"/>
  <c r="Z520" i="149"/>
  <c r="P520" i="149" s="1"/>
  <c r="Z550" i="149"/>
  <c r="P550" i="149" s="1"/>
  <c r="Z571" i="149"/>
  <c r="P571" i="149" s="1"/>
  <c r="Z576" i="149"/>
  <c r="P576" i="149" s="1"/>
  <c r="Z597" i="149"/>
  <c r="P597" i="149" s="1"/>
  <c r="Z614" i="149"/>
  <c r="P614" i="149" s="1"/>
  <c r="Z630" i="149"/>
  <c r="P630" i="149" s="1"/>
  <c r="Z634" i="149"/>
  <c r="P634" i="149" s="1"/>
  <c r="Z636" i="149"/>
  <c r="P636" i="149" s="1"/>
  <c r="Z670" i="149"/>
  <c r="P670" i="149" s="1"/>
  <c r="Z726" i="149"/>
  <c r="P726" i="149" s="1"/>
  <c r="Z461" i="149"/>
  <c r="P461" i="149" s="1"/>
  <c r="Z475" i="149"/>
  <c r="P475" i="149" s="1"/>
  <c r="Z480" i="149"/>
  <c r="P480" i="149" s="1"/>
  <c r="Z501" i="149"/>
  <c r="P501" i="149" s="1"/>
  <c r="Z510" i="149"/>
  <c r="P510" i="149" s="1"/>
  <c r="Z531" i="149"/>
  <c r="P531" i="149" s="1"/>
  <c r="Z536" i="149"/>
  <c r="P536" i="149" s="1"/>
  <c r="Z557" i="149"/>
  <c r="P557" i="149" s="1"/>
  <c r="Z587" i="149"/>
  <c r="P587" i="149" s="1"/>
  <c r="Z592" i="149"/>
  <c r="P592" i="149" s="1"/>
  <c r="Z602" i="149"/>
  <c r="P602" i="149" s="1"/>
  <c r="Z619" i="149"/>
  <c r="P619" i="149" s="1"/>
  <c r="Z674" i="149"/>
  <c r="P674" i="149" s="1"/>
  <c r="Z676" i="149"/>
  <c r="P676" i="149" s="1"/>
  <c r="Z710" i="149"/>
  <c r="P710" i="149" s="1"/>
  <c r="Z714" i="149"/>
  <c r="P714" i="149" s="1"/>
  <c r="Z716" i="149"/>
  <c r="P716" i="149" s="1"/>
  <c r="Z456" i="149"/>
  <c r="P456" i="149" s="1"/>
  <c r="Z491" i="149"/>
  <c r="P491" i="149" s="1"/>
  <c r="Z496" i="149"/>
  <c r="P496" i="149" s="1"/>
  <c r="Z517" i="149"/>
  <c r="P517" i="149" s="1"/>
  <c r="Z526" i="149"/>
  <c r="P526" i="149" s="1"/>
  <c r="Z547" i="149"/>
  <c r="P547" i="149" s="1"/>
  <c r="Z552" i="149"/>
  <c r="P552" i="149" s="1"/>
  <c r="Z566" i="149"/>
  <c r="P566" i="149" s="1"/>
  <c r="Z573" i="149"/>
  <c r="P573" i="149" s="1"/>
  <c r="Z616" i="149"/>
  <c r="P616" i="149" s="1"/>
  <c r="Z654" i="149"/>
  <c r="P654" i="149" s="1"/>
  <c r="Z658" i="149"/>
  <c r="P658" i="149" s="1"/>
  <c r="Z660" i="149"/>
  <c r="P660" i="149" s="1"/>
  <c r="Z694" i="149"/>
  <c r="P694" i="149" s="1"/>
  <c r="Z698" i="149"/>
  <c r="P698" i="149" s="1"/>
  <c r="Z700" i="149"/>
  <c r="P700" i="149" s="1"/>
  <c r="Z742" i="149"/>
  <c r="P742" i="149" s="1"/>
  <c r="Z470" i="149"/>
  <c r="P470" i="149" s="1"/>
  <c r="Z477" i="149"/>
  <c r="P477" i="149" s="1"/>
  <c r="Z486" i="149"/>
  <c r="P486" i="149" s="1"/>
  <c r="Z507" i="149"/>
  <c r="P507" i="149" s="1"/>
  <c r="Z512" i="149"/>
  <c r="P512" i="149" s="1"/>
  <c r="Z533" i="149"/>
  <c r="P533" i="149" s="1"/>
  <c r="Z542" i="149"/>
  <c r="P542" i="149" s="1"/>
  <c r="Z582" i="149"/>
  <c r="P582" i="149" s="1"/>
  <c r="Z589" i="149"/>
  <c r="P589" i="149" s="1"/>
  <c r="Z638" i="149"/>
  <c r="P638" i="149" s="1"/>
  <c r="Z730" i="149"/>
  <c r="P730" i="149" s="1"/>
  <c r="Z732" i="149"/>
  <c r="P732" i="149" s="1"/>
  <c r="Z737" i="149"/>
  <c r="P737" i="149" s="1"/>
  <c r="Z746" i="149"/>
  <c r="P746" i="149" s="1"/>
  <c r="Z563" i="149"/>
  <c r="P563" i="149" s="1"/>
  <c r="Z611" i="149"/>
  <c r="P611" i="149" s="1"/>
  <c r="Z618" i="149"/>
  <c r="P618" i="149" s="1"/>
  <c r="Z644" i="149"/>
  <c r="P644" i="149" s="1"/>
  <c r="Z684" i="149"/>
  <c r="P684" i="149" s="1"/>
  <c r="Z777" i="149"/>
  <c r="P777" i="149" s="1"/>
  <c r="Z787" i="149"/>
  <c r="P787" i="149" s="1"/>
  <c r="Z815" i="149"/>
  <c r="P815" i="149" s="1"/>
  <c r="Z841" i="149"/>
  <c r="P841" i="149" s="1"/>
  <c r="Z855" i="149"/>
  <c r="P855" i="149" s="1"/>
  <c r="Z860" i="149"/>
  <c r="P860" i="149" s="1"/>
  <c r="Z867" i="149"/>
  <c r="P867" i="149" s="1"/>
  <c r="Z886" i="149"/>
  <c r="P886" i="149" s="1"/>
  <c r="Z894" i="149"/>
  <c r="P894" i="149" s="1"/>
  <c r="Z899" i="149"/>
  <c r="P899" i="149" s="1"/>
  <c r="Z904" i="149"/>
  <c r="P904" i="149" s="1"/>
  <c r="Z920" i="149"/>
  <c r="P920" i="149" s="1"/>
  <c r="Z932" i="149"/>
  <c r="P932" i="149" s="1"/>
  <c r="Z937" i="149"/>
  <c r="P937" i="149" s="1"/>
  <c r="Z942" i="149"/>
  <c r="P942" i="149" s="1"/>
  <c r="Z954" i="149"/>
  <c r="P954" i="149" s="1"/>
  <c r="Z964" i="149"/>
  <c r="P964" i="149" s="1"/>
  <c r="Z1010" i="149"/>
  <c r="P1010" i="149" s="1"/>
  <c r="Z1017" i="149"/>
  <c r="P1017" i="149" s="1"/>
  <c r="Z598" i="149"/>
  <c r="P598" i="149" s="1"/>
  <c r="Z791" i="149"/>
  <c r="P791" i="149" s="1"/>
  <c r="Z817" i="149"/>
  <c r="P817" i="149" s="1"/>
  <c r="Z827" i="149"/>
  <c r="P827" i="149" s="1"/>
  <c r="Z857" i="149"/>
  <c r="P857" i="149" s="1"/>
  <c r="Z883" i="149"/>
  <c r="P883" i="149" s="1"/>
  <c r="Z891" i="149"/>
  <c r="P891" i="149" s="1"/>
  <c r="Z913" i="149"/>
  <c r="P913" i="149" s="1"/>
  <c r="Z929" i="149"/>
  <c r="P929" i="149" s="1"/>
  <c r="Z961" i="149"/>
  <c r="P961" i="149" s="1"/>
  <c r="Z974" i="149"/>
  <c r="P974" i="149" s="1"/>
  <c r="Z988" i="149"/>
  <c r="P988" i="149" s="1"/>
  <c r="Z993" i="149"/>
  <c r="P993" i="149" s="1"/>
  <c r="Z998" i="149"/>
  <c r="P998" i="149" s="1"/>
  <c r="Z1000" i="149"/>
  <c r="P1000" i="149" s="1"/>
  <c r="Z1002" i="149"/>
  <c r="P1002" i="149" s="1"/>
  <c r="Z549" i="149"/>
  <c r="P549" i="149" s="1"/>
  <c r="Z568" i="149"/>
  <c r="P568" i="149" s="1"/>
  <c r="Z642" i="149"/>
  <c r="P642" i="149" s="1"/>
  <c r="Z682" i="149"/>
  <c r="P682" i="149" s="1"/>
  <c r="Z793" i="149"/>
  <c r="P793" i="149" s="1"/>
  <c r="Z803" i="149"/>
  <c r="P803" i="149" s="1"/>
  <c r="Z831" i="149"/>
  <c r="P831" i="149" s="1"/>
  <c r="Z836" i="149"/>
  <c r="P836" i="149" s="1"/>
  <c r="Z843" i="149"/>
  <c r="P843" i="149" s="1"/>
  <c r="Z871" i="149"/>
  <c r="P871" i="149" s="1"/>
  <c r="Z876" i="149"/>
  <c r="P876" i="149" s="1"/>
  <c r="Z908" i="149"/>
  <c r="P908" i="149" s="1"/>
  <c r="Z919" i="149"/>
  <c r="P919" i="149" s="1"/>
  <c r="Z924" i="149"/>
  <c r="P924" i="149" s="1"/>
  <c r="Z946" i="149"/>
  <c r="P946" i="149" s="1"/>
  <c r="Z956" i="149"/>
  <c r="P956" i="149" s="1"/>
  <c r="Z978" i="149"/>
  <c r="P978" i="149" s="1"/>
  <c r="Z1012" i="149"/>
  <c r="P1012" i="149" s="1"/>
  <c r="Z493" i="149"/>
  <c r="P493" i="149" s="1"/>
  <c r="Z779" i="149"/>
  <c r="P779" i="149" s="1"/>
  <c r="Z807" i="149"/>
  <c r="P807" i="149" s="1"/>
  <c r="Z833" i="149"/>
  <c r="P833" i="149" s="1"/>
  <c r="Z859" i="149"/>
  <c r="P859" i="149" s="1"/>
  <c r="Z873" i="149"/>
  <c r="P873" i="149" s="1"/>
  <c r="Z934" i="149"/>
  <c r="P934" i="149" s="1"/>
  <c r="Z953" i="149"/>
  <c r="P953" i="149" s="1"/>
  <c r="Z966" i="149"/>
  <c r="P966" i="149" s="1"/>
  <c r="Z985" i="149"/>
  <c r="P985" i="149" s="1"/>
  <c r="Z1004" i="149"/>
  <c r="P1004" i="149" s="1"/>
  <c r="Z523" i="149"/>
  <c r="P523" i="149" s="1"/>
  <c r="Z758" i="149"/>
  <c r="P758" i="149" s="1"/>
  <c r="Z769" i="149"/>
  <c r="P769" i="149" s="1"/>
  <c r="Z783" i="149"/>
  <c r="P783" i="149" s="1"/>
  <c r="Z809" i="149"/>
  <c r="P809" i="149" s="1"/>
  <c r="Z819" i="149"/>
  <c r="P819" i="149" s="1"/>
  <c r="Z847" i="149"/>
  <c r="P847" i="149" s="1"/>
  <c r="Z852" i="149"/>
  <c r="P852" i="149" s="1"/>
  <c r="Z905" i="149"/>
  <c r="P905" i="149" s="1"/>
  <c r="Z912" i="149"/>
  <c r="P912" i="149" s="1"/>
  <c r="Z938" i="149"/>
  <c r="P938" i="149" s="1"/>
  <c r="Z948" i="149"/>
  <c r="P948" i="149" s="1"/>
  <c r="Z970" i="149"/>
  <c r="P970" i="149" s="1"/>
  <c r="Z980" i="149"/>
  <c r="P980" i="149" s="1"/>
  <c r="Z990" i="149"/>
  <c r="P990" i="149" s="1"/>
  <c r="Z1009" i="149"/>
  <c r="P1009" i="149" s="1"/>
  <c r="Z785" i="149"/>
  <c r="P785" i="149" s="1"/>
  <c r="Z795" i="149"/>
  <c r="P795" i="149" s="1"/>
  <c r="Z823" i="149"/>
  <c r="P823" i="149" s="1"/>
  <c r="Z835" i="149"/>
  <c r="P835" i="149" s="1"/>
  <c r="Z849" i="149"/>
  <c r="P849" i="149" s="1"/>
  <c r="Z863" i="149"/>
  <c r="P863" i="149" s="1"/>
  <c r="Z868" i="149"/>
  <c r="P868" i="149" s="1"/>
  <c r="Z875" i="149"/>
  <c r="P875" i="149" s="1"/>
  <c r="Z895" i="149"/>
  <c r="P895" i="149" s="1"/>
  <c r="Z900" i="149"/>
  <c r="P900" i="149" s="1"/>
  <c r="Z921" i="149"/>
  <c r="P921" i="149" s="1"/>
  <c r="Z926" i="149"/>
  <c r="P926" i="149" s="1"/>
  <c r="Z945" i="149"/>
  <c r="P945" i="149" s="1"/>
  <c r="Z958" i="149"/>
  <c r="P958" i="149" s="1"/>
  <c r="Z994" i="149"/>
  <c r="P994" i="149" s="1"/>
  <c r="Z528" i="149"/>
  <c r="P528" i="149" s="1"/>
  <c r="Z606" i="149"/>
  <c r="P606" i="149" s="1"/>
  <c r="Z678" i="149"/>
  <c r="P678" i="149" s="1"/>
  <c r="Z718" i="149"/>
  <c r="P718" i="149" s="1"/>
  <c r="Z763" i="149"/>
  <c r="P763" i="149" s="1"/>
  <c r="Z771" i="149"/>
  <c r="P771" i="149" s="1"/>
  <c r="Z799" i="149"/>
  <c r="P799" i="149" s="1"/>
  <c r="Z825" i="149"/>
  <c r="P825" i="149" s="1"/>
  <c r="Z865" i="149"/>
  <c r="P865" i="149" s="1"/>
  <c r="Z879" i="149"/>
  <c r="P879" i="149" s="1"/>
  <c r="Z887" i="149"/>
  <c r="P887" i="149" s="1"/>
  <c r="Z897" i="149"/>
  <c r="P897" i="149" s="1"/>
  <c r="Z911" i="149"/>
  <c r="P911" i="149" s="1"/>
  <c r="Z916" i="149"/>
  <c r="P916" i="149" s="1"/>
  <c r="Z930" i="149"/>
  <c r="P930" i="149" s="1"/>
  <c r="Z940" i="149"/>
  <c r="P940" i="149" s="1"/>
  <c r="Z962" i="149"/>
  <c r="P962" i="149" s="1"/>
  <c r="Z972" i="149"/>
  <c r="P972" i="149" s="1"/>
  <c r="Z977" i="149"/>
  <c r="P977" i="149" s="1"/>
  <c r="Z839" i="149"/>
  <c r="P839" i="149" s="1"/>
  <c r="Z851" i="149"/>
  <c r="P851" i="149" s="1"/>
  <c r="Z969" i="149"/>
  <c r="P969" i="149" s="1"/>
  <c r="Z986" i="149"/>
  <c r="P986" i="149" s="1"/>
  <c r="Z1030" i="149"/>
  <c r="P1030" i="149" s="1"/>
  <c r="Z1066" i="149"/>
  <c r="P1066" i="149" s="1"/>
  <c r="Z1082" i="149"/>
  <c r="P1082" i="149" s="1"/>
  <c r="Z1091" i="149"/>
  <c r="P1091" i="149" s="1"/>
  <c r="Z1107" i="149"/>
  <c r="P1107" i="149" s="1"/>
  <c r="Z1123" i="149"/>
  <c r="P1123" i="149" s="1"/>
  <c r="Z1139" i="149"/>
  <c r="P1139" i="149" s="1"/>
  <c r="Z1187" i="149"/>
  <c r="P1187" i="149" s="1"/>
  <c r="Z1198" i="149"/>
  <c r="P1198" i="149" s="1"/>
  <c r="Z1214" i="149"/>
  <c r="P1214" i="149" s="1"/>
  <c r="Z1230" i="149"/>
  <c r="P1230" i="149" s="1"/>
  <c r="Z1246" i="149"/>
  <c r="P1246" i="149" s="1"/>
  <c r="Z1262" i="149"/>
  <c r="P1262" i="149" s="1"/>
  <c r="Z1295" i="149"/>
  <c r="P1295" i="149" s="1"/>
  <c r="Z1303" i="149"/>
  <c r="P1303" i="149" s="1"/>
  <c r="Z1311" i="149"/>
  <c r="P1311" i="149" s="1"/>
  <c r="Z1319" i="149"/>
  <c r="P1319" i="149" s="1"/>
  <c r="Z1327" i="149"/>
  <c r="P1327" i="149" s="1"/>
  <c r="Z1335" i="149"/>
  <c r="P1335" i="149" s="1"/>
  <c r="Z1343" i="149"/>
  <c r="P1343" i="149" s="1"/>
  <c r="Z1345" i="149"/>
  <c r="P1345" i="149" s="1"/>
  <c r="Z1350" i="149"/>
  <c r="P1350" i="149" s="1"/>
  <c r="Z902" i="149"/>
  <c r="P902" i="149" s="1"/>
  <c r="Z996" i="149"/>
  <c r="P996" i="149" s="1"/>
  <c r="Z1006" i="149"/>
  <c r="P1006" i="149" s="1"/>
  <c r="Z1042" i="149"/>
  <c r="P1042" i="149" s="1"/>
  <c r="Z1047" i="149"/>
  <c r="P1047" i="149" s="1"/>
  <c r="Z1097" i="149"/>
  <c r="P1097" i="149" s="1"/>
  <c r="Z1113" i="149"/>
  <c r="P1113" i="149" s="1"/>
  <c r="Z1129" i="149"/>
  <c r="P1129" i="149" s="1"/>
  <c r="Z1145" i="149"/>
  <c r="P1145" i="149" s="1"/>
  <c r="Z1154" i="149"/>
  <c r="P1154" i="149" s="1"/>
  <c r="Z1161" i="149"/>
  <c r="P1161" i="149" s="1"/>
  <c r="Z1164" i="149"/>
  <c r="P1164" i="149" s="1"/>
  <c r="Z1278" i="149"/>
  <c r="P1278" i="149" s="1"/>
  <c r="Z1297" i="149"/>
  <c r="P1297" i="149" s="1"/>
  <c r="Z1305" i="149"/>
  <c r="P1305" i="149" s="1"/>
  <c r="Z1313" i="149"/>
  <c r="P1313" i="149" s="1"/>
  <c r="Z801" i="149"/>
  <c r="P801" i="149" s="1"/>
  <c r="Z844" i="149"/>
  <c r="P844" i="149" s="1"/>
  <c r="Z884" i="149"/>
  <c r="P884" i="149" s="1"/>
  <c r="Z889" i="149"/>
  <c r="P889" i="149" s="1"/>
  <c r="Z1034" i="149"/>
  <c r="P1034" i="149" s="1"/>
  <c r="Z1052" i="149"/>
  <c r="P1052" i="149" s="1"/>
  <c r="Z1059" i="149"/>
  <c r="P1059" i="149" s="1"/>
  <c r="Z1065" i="149"/>
  <c r="P1065" i="149" s="1"/>
  <c r="Z1075" i="149"/>
  <c r="P1075" i="149" s="1"/>
  <c r="Z1081" i="149"/>
  <c r="P1081" i="149" s="1"/>
  <c r="Z1090" i="149"/>
  <c r="P1090" i="149" s="1"/>
  <c r="Z1095" i="149"/>
  <c r="P1095" i="149" s="1"/>
  <c r="Z1100" i="149"/>
  <c r="P1100" i="149" s="1"/>
  <c r="Z1106" i="149"/>
  <c r="P1106" i="149" s="1"/>
  <c r="Z1111" i="149"/>
  <c r="P1111" i="149" s="1"/>
  <c r="Z1116" i="149"/>
  <c r="P1116" i="149" s="1"/>
  <c r="Z1122" i="149"/>
  <c r="P1122" i="149" s="1"/>
  <c r="Z1127" i="149"/>
  <c r="P1127" i="149" s="1"/>
  <c r="Z1132" i="149"/>
  <c r="P1132" i="149" s="1"/>
  <c r="Z1138" i="149"/>
  <c r="P1138" i="149" s="1"/>
  <c r="Z1143" i="149"/>
  <c r="P1143" i="149" s="1"/>
  <c r="Z1148" i="149"/>
  <c r="P1148" i="149" s="1"/>
  <c r="Z1159" i="149"/>
  <c r="P1159" i="149" s="1"/>
  <c r="Z1171" i="149"/>
  <c r="P1171" i="149" s="1"/>
  <c r="Z1177" i="149"/>
  <c r="P1177" i="149" s="1"/>
  <c r="Z1180" i="149"/>
  <c r="P1180" i="149" s="1"/>
  <c r="Z1184" i="149"/>
  <c r="P1184" i="149" s="1"/>
  <c r="Z1195" i="149"/>
  <c r="P1195" i="149" s="1"/>
  <c r="Z950" i="149"/>
  <c r="P950" i="149" s="1"/>
  <c r="Z1018" i="149"/>
  <c r="P1018" i="149" s="1"/>
  <c r="Z1044" i="149"/>
  <c r="P1044" i="149" s="1"/>
  <c r="Z1063" i="149"/>
  <c r="P1063" i="149" s="1"/>
  <c r="Z1079" i="149"/>
  <c r="P1079" i="149" s="1"/>
  <c r="Z1175" i="149"/>
  <c r="P1175" i="149" s="1"/>
  <c r="Z1192" i="149"/>
  <c r="P1192" i="149" s="1"/>
  <c r="Z982" i="149"/>
  <c r="P982" i="149" s="1"/>
  <c r="Z1020" i="149"/>
  <c r="P1020" i="149" s="1"/>
  <c r="Z1036" i="149"/>
  <c r="P1036" i="149" s="1"/>
  <c r="Z1058" i="149"/>
  <c r="P1058" i="149" s="1"/>
  <c r="Z1074" i="149"/>
  <c r="P1074" i="149" s="1"/>
  <c r="Z1099" i="149"/>
  <c r="P1099" i="149" s="1"/>
  <c r="Z1115" i="149"/>
  <c r="P1115" i="149" s="1"/>
  <c r="Z1131" i="149"/>
  <c r="P1131" i="149" s="1"/>
  <c r="Z1147" i="149"/>
  <c r="P1147" i="149" s="1"/>
  <c r="Z1163" i="149"/>
  <c r="P1163" i="149" s="1"/>
  <c r="Z1170" i="149"/>
  <c r="P1170" i="149" s="1"/>
  <c r="Z1179" i="149"/>
  <c r="P1179" i="149" s="1"/>
  <c r="Z1201" i="149"/>
  <c r="P1201" i="149" s="1"/>
  <c r="Z1206" i="149"/>
  <c r="P1206" i="149" s="1"/>
  <c r="Z1222" i="149"/>
  <c r="P1222" i="149" s="1"/>
  <c r="Z1238" i="149"/>
  <c r="P1238" i="149" s="1"/>
  <c r="Z1254" i="149"/>
  <c r="P1254" i="149" s="1"/>
  <c r="Z1270" i="149"/>
  <c r="P1270" i="149" s="1"/>
  <c r="Z1293" i="149"/>
  <c r="P1293" i="149" s="1"/>
  <c r="Z1299" i="149"/>
  <c r="P1299" i="149" s="1"/>
  <c r="Z1307" i="149"/>
  <c r="P1307" i="149" s="1"/>
  <c r="Z1315" i="149"/>
  <c r="P1315" i="149" s="1"/>
  <c r="Z1323" i="149"/>
  <c r="P1323" i="149" s="1"/>
  <c r="Z1331" i="149"/>
  <c r="P1331" i="149" s="1"/>
  <c r="Z1339" i="149"/>
  <c r="P1339" i="149" s="1"/>
  <c r="Z775" i="149"/>
  <c r="P775" i="149" s="1"/>
  <c r="Z1024" i="149"/>
  <c r="P1024" i="149" s="1"/>
  <c r="Z1026" i="149"/>
  <c r="P1026" i="149" s="1"/>
  <c r="Z1033" i="149"/>
  <c r="P1033" i="149" s="1"/>
  <c r="Z1046" i="149"/>
  <c r="P1046" i="149" s="1"/>
  <c r="Z1089" i="149"/>
  <c r="P1089" i="149" s="1"/>
  <c r="Z1105" i="149"/>
  <c r="P1105" i="149" s="1"/>
  <c r="Z1121" i="149"/>
  <c r="P1121" i="149" s="1"/>
  <c r="Z1137" i="149"/>
  <c r="P1137" i="149" s="1"/>
  <c r="Z1156" i="149"/>
  <c r="P1156" i="149" s="1"/>
  <c r="Z1286" i="149"/>
  <c r="P1286" i="149" s="1"/>
  <c r="Z1301" i="149"/>
  <c r="P1301" i="149" s="1"/>
  <c r="Z1309" i="149"/>
  <c r="P1309" i="149" s="1"/>
  <c r="Z1317" i="149"/>
  <c r="P1317" i="149" s="1"/>
  <c r="Z811" i="149"/>
  <c r="P811" i="149" s="1"/>
  <c r="Z881" i="149"/>
  <c r="P881" i="149" s="1"/>
  <c r="Z892" i="149"/>
  <c r="P892" i="149" s="1"/>
  <c r="Z1014" i="149"/>
  <c r="P1014" i="149" s="1"/>
  <c r="Z1022" i="149"/>
  <c r="P1022" i="149" s="1"/>
  <c r="Z1048" i="149"/>
  <c r="P1048" i="149" s="1"/>
  <c r="Z1057" i="149"/>
  <c r="P1057" i="149" s="1"/>
  <c r="Z1067" i="149"/>
  <c r="P1067" i="149" s="1"/>
  <c r="Z1073" i="149"/>
  <c r="P1073" i="149" s="1"/>
  <c r="Z1083" i="149"/>
  <c r="P1083" i="149" s="1"/>
  <c r="Z1087" i="149"/>
  <c r="P1087" i="149" s="1"/>
  <c r="Z1092" i="149"/>
  <c r="P1092" i="149" s="1"/>
  <c r="Z1098" i="149"/>
  <c r="P1098" i="149" s="1"/>
  <c r="Z1103" i="149"/>
  <c r="P1103" i="149" s="1"/>
  <c r="Z1108" i="149"/>
  <c r="P1108" i="149" s="1"/>
  <c r="Z1114" i="149"/>
  <c r="P1114" i="149" s="1"/>
  <c r="Z1119" i="149"/>
  <c r="P1119" i="149" s="1"/>
  <c r="Z1124" i="149"/>
  <c r="P1124" i="149" s="1"/>
  <c r="Z1130" i="149"/>
  <c r="P1130" i="149" s="1"/>
  <c r="Z1135" i="149"/>
  <c r="P1135" i="149" s="1"/>
  <c r="Z1140" i="149"/>
  <c r="P1140" i="149" s="1"/>
  <c r="Z1146" i="149"/>
  <c r="P1146" i="149" s="1"/>
  <c r="Z1151" i="149"/>
  <c r="P1151" i="149" s="1"/>
  <c r="Z1162" i="149"/>
  <c r="P1162" i="149" s="1"/>
  <c r="Z1185" i="149"/>
  <c r="P1185" i="149" s="1"/>
  <c r="Z1203" i="149"/>
  <c r="P1203" i="149" s="1"/>
  <c r="Z1205" i="149"/>
  <c r="P1205" i="149" s="1"/>
  <c r="Z1223" i="149"/>
  <c r="P1223" i="149" s="1"/>
  <c r="Z1227" i="149"/>
  <c r="P1227" i="149" s="1"/>
  <c r="Z1229" i="149"/>
  <c r="P1229" i="149" s="1"/>
  <c r="Z1255" i="149"/>
  <c r="P1255" i="149" s="1"/>
  <c r="Z1259" i="149"/>
  <c r="P1259" i="149" s="1"/>
  <c r="Z1261" i="149"/>
  <c r="P1261" i="149" s="1"/>
  <c r="Z1321" i="149"/>
  <c r="P1321" i="149" s="1"/>
  <c r="Z1333" i="149"/>
  <c r="P1333" i="149" s="1"/>
  <c r="Z1375" i="149"/>
  <c r="P1375" i="149" s="1"/>
  <c r="Z1377" i="149"/>
  <c r="P1377" i="149" s="1"/>
  <c r="Z1395" i="149"/>
  <c r="P1395" i="149" s="1"/>
  <c r="Z1406" i="149"/>
  <c r="P1406" i="149" s="1"/>
  <c r="Z1439" i="149"/>
  <c r="P1439" i="149" s="1"/>
  <c r="Z1441" i="149"/>
  <c r="P1441" i="149" s="1"/>
  <c r="Z1459" i="149"/>
  <c r="P1459" i="149" s="1"/>
  <c r="Z1470" i="149"/>
  <c r="P1470" i="149" s="1"/>
  <c r="Z1503" i="149"/>
  <c r="P1503" i="149" s="1"/>
  <c r="Z1505" i="149"/>
  <c r="P1505" i="149" s="1"/>
  <c r="Z1050" i="149"/>
  <c r="P1050" i="149" s="1"/>
  <c r="Z1071" i="149"/>
  <c r="P1071" i="149" s="1"/>
  <c r="Z1285" i="149"/>
  <c r="P1285" i="149" s="1"/>
  <c r="Z1291" i="149"/>
  <c r="P1291" i="149" s="1"/>
  <c r="Z1347" i="149"/>
  <c r="P1347" i="149" s="1"/>
  <c r="Z1355" i="149"/>
  <c r="P1355" i="149" s="1"/>
  <c r="Z1366" i="149"/>
  <c r="P1366" i="149" s="1"/>
  <c r="Z1399" i="149"/>
  <c r="P1399" i="149" s="1"/>
  <c r="Z1401" i="149"/>
  <c r="P1401" i="149" s="1"/>
  <c r="Z1419" i="149"/>
  <c r="P1419" i="149" s="1"/>
  <c r="Z1430" i="149"/>
  <c r="P1430" i="149" s="1"/>
  <c r="Z1463" i="149"/>
  <c r="P1463" i="149" s="1"/>
  <c r="Z1465" i="149"/>
  <c r="P1465" i="149" s="1"/>
  <c r="Z1483" i="149"/>
  <c r="P1483" i="149" s="1"/>
  <c r="Z1494" i="149"/>
  <c r="P1494" i="149" s="1"/>
  <c r="Z1523" i="149"/>
  <c r="P1523" i="149" s="1"/>
  <c r="Z1028" i="149"/>
  <c r="P1028" i="149" s="1"/>
  <c r="Z1040" i="149"/>
  <c r="P1040" i="149" s="1"/>
  <c r="Z1155" i="149"/>
  <c r="P1155" i="149" s="1"/>
  <c r="Z1231" i="149"/>
  <c r="P1231" i="149" s="1"/>
  <c r="Z1235" i="149"/>
  <c r="P1235" i="149" s="1"/>
  <c r="Z1237" i="149"/>
  <c r="P1237" i="149" s="1"/>
  <c r="Z1263" i="149"/>
  <c r="P1263" i="149" s="1"/>
  <c r="Z1267" i="149"/>
  <c r="P1267" i="149" s="1"/>
  <c r="Z1269" i="149"/>
  <c r="P1269" i="149" s="1"/>
  <c r="Z1277" i="149"/>
  <c r="P1277" i="149" s="1"/>
  <c r="Z1283" i="149"/>
  <c r="P1283" i="149" s="1"/>
  <c r="Z1325" i="149"/>
  <c r="P1325" i="149" s="1"/>
  <c r="Z1359" i="149"/>
  <c r="P1359" i="149" s="1"/>
  <c r="Z1361" i="149"/>
  <c r="P1361" i="149" s="1"/>
  <c r="Z1379" i="149"/>
  <c r="P1379" i="149" s="1"/>
  <c r="Z1390" i="149"/>
  <c r="P1390" i="149" s="1"/>
  <c r="Z1423" i="149"/>
  <c r="P1423" i="149" s="1"/>
  <c r="Z1425" i="149"/>
  <c r="P1425" i="149" s="1"/>
  <c r="Z1443" i="149"/>
  <c r="P1443" i="149" s="1"/>
  <c r="Z1454" i="149"/>
  <c r="P1454" i="149" s="1"/>
  <c r="Z1487" i="149"/>
  <c r="P1487" i="149" s="1"/>
  <c r="Z1489" i="149"/>
  <c r="P1489" i="149" s="1"/>
  <c r="Z1507" i="149"/>
  <c r="P1507" i="149" s="1"/>
  <c r="Z1055" i="149"/>
  <c r="P1055" i="149" s="1"/>
  <c r="Z1275" i="149"/>
  <c r="P1275" i="149" s="1"/>
  <c r="Z1287" i="149"/>
  <c r="P1287" i="149" s="1"/>
  <c r="Z1294" i="149"/>
  <c r="P1294" i="149" s="1"/>
  <c r="Z1337" i="149"/>
  <c r="P1337" i="149" s="1"/>
  <c r="Z1383" i="149"/>
  <c r="P1383" i="149" s="1"/>
  <c r="Z1385" i="149"/>
  <c r="P1385" i="149" s="1"/>
  <c r="Z1403" i="149"/>
  <c r="P1403" i="149" s="1"/>
  <c r="Z1414" i="149"/>
  <c r="P1414" i="149" s="1"/>
  <c r="Z1447" i="149"/>
  <c r="P1447" i="149" s="1"/>
  <c r="Z1449" i="149"/>
  <c r="P1449" i="149" s="1"/>
  <c r="Z1467" i="149"/>
  <c r="P1467" i="149" s="1"/>
  <c r="Z1008" i="149"/>
  <c r="P1008" i="149" s="1"/>
  <c r="Z1038" i="149"/>
  <c r="P1038" i="149" s="1"/>
  <c r="Z1211" i="149"/>
  <c r="P1211" i="149" s="1"/>
  <c r="Z1213" i="149"/>
  <c r="P1213" i="149" s="1"/>
  <c r="Z1239" i="149"/>
  <c r="P1239" i="149" s="1"/>
  <c r="Z1243" i="149"/>
  <c r="P1243" i="149" s="1"/>
  <c r="Z1245" i="149"/>
  <c r="P1245" i="149" s="1"/>
  <c r="Z1271" i="149"/>
  <c r="P1271" i="149" s="1"/>
  <c r="Z1279" i="149"/>
  <c r="P1279" i="149" s="1"/>
  <c r="Z1363" i="149"/>
  <c r="P1363" i="149" s="1"/>
  <c r="Z1374" i="149"/>
  <c r="P1374" i="149" s="1"/>
  <c r="Z1407" i="149"/>
  <c r="P1407" i="149" s="1"/>
  <c r="Z1409" i="149"/>
  <c r="P1409" i="149" s="1"/>
  <c r="Z1427" i="149"/>
  <c r="P1427" i="149" s="1"/>
  <c r="Z1438" i="149"/>
  <c r="P1438" i="149" s="1"/>
  <c r="Z1471" i="149"/>
  <c r="P1471" i="149" s="1"/>
  <c r="Z1473" i="149"/>
  <c r="P1473" i="149" s="1"/>
  <c r="Z1491" i="149"/>
  <c r="P1491" i="149" s="1"/>
  <c r="Z1502" i="149"/>
  <c r="P1502" i="149" s="1"/>
  <c r="Z1558" i="149"/>
  <c r="P1558" i="149" s="1"/>
  <c r="Z1193" i="149"/>
  <c r="P1193" i="149" s="1"/>
  <c r="Z1207" i="149"/>
  <c r="P1207" i="149" s="1"/>
  <c r="Z1329" i="149"/>
  <c r="P1329" i="149" s="1"/>
  <c r="Z1367" i="149"/>
  <c r="P1367" i="149" s="1"/>
  <c r="Z1369" i="149"/>
  <c r="P1369" i="149" s="1"/>
  <c r="Z1387" i="149"/>
  <c r="P1387" i="149" s="1"/>
  <c r="Z1398" i="149"/>
  <c r="P1398" i="149" s="1"/>
  <c r="Z1431" i="149"/>
  <c r="P1431" i="149" s="1"/>
  <c r="Z1433" i="149"/>
  <c r="P1433" i="149" s="1"/>
  <c r="Z1451" i="149"/>
  <c r="P1451" i="149" s="1"/>
  <c r="Z1462" i="149"/>
  <c r="P1462" i="149" s="1"/>
  <c r="Z1495" i="149"/>
  <c r="P1495" i="149" s="1"/>
  <c r="Z1497" i="149"/>
  <c r="P1497" i="149" s="1"/>
  <c r="Z1515" i="149"/>
  <c r="P1515" i="149" s="1"/>
  <c r="Z1531" i="149"/>
  <c r="P1531" i="149" s="1"/>
  <c r="Z1215" i="149"/>
  <c r="P1215" i="149" s="1"/>
  <c r="Z1219" i="149"/>
  <c r="P1219" i="149" s="1"/>
  <c r="Z1221" i="149"/>
  <c r="P1221" i="149" s="1"/>
  <c r="Z1247" i="149"/>
  <c r="P1247" i="149" s="1"/>
  <c r="Z1251" i="149"/>
  <c r="P1251" i="149" s="1"/>
  <c r="Z1253" i="149"/>
  <c r="P1253" i="149" s="1"/>
  <c r="Z1341" i="149"/>
  <c r="P1341" i="149" s="1"/>
  <c r="Z1358" i="149"/>
  <c r="P1358" i="149" s="1"/>
  <c r="Z1391" i="149"/>
  <c r="P1391" i="149" s="1"/>
  <c r="Z1393" i="149"/>
  <c r="P1393" i="149" s="1"/>
  <c r="Z1411" i="149"/>
  <c r="P1411" i="149" s="1"/>
  <c r="Z1422" i="149"/>
  <c r="P1422" i="149" s="1"/>
  <c r="Z1455" i="149"/>
  <c r="P1455" i="149" s="1"/>
  <c r="Z1457" i="149"/>
  <c r="P1457" i="149" s="1"/>
  <c r="Z1475" i="149"/>
  <c r="P1475" i="149" s="1"/>
  <c r="Z1486" i="149"/>
  <c r="P1486" i="149" s="1"/>
  <c r="Z1545" i="149"/>
  <c r="P1545" i="149" s="1"/>
  <c r="Z1550" i="149"/>
  <c r="P1550" i="149" s="1"/>
  <c r="Z1555" i="149"/>
  <c r="P1555" i="149" s="1"/>
  <c r="Z1382" i="149"/>
  <c r="P1382" i="149" s="1"/>
  <c r="Z1417" i="149"/>
  <c r="P1417" i="149" s="1"/>
  <c r="Z1499" i="149"/>
  <c r="P1499" i="149" s="1"/>
  <c r="Z1521" i="149"/>
  <c r="P1521" i="149" s="1"/>
  <c r="Z1547" i="149"/>
  <c r="P1547" i="149" s="1"/>
  <c r="Z1549" i="149"/>
  <c r="P1549" i="149" s="1"/>
  <c r="Z1587" i="149"/>
  <c r="P1587" i="149" s="1"/>
  <c r="Z1621" i="149"/>
  <c r="P1621" i="149" s="1"/>
  <c r="Z1637" i="149"/>
  <c r="P1637" i="149" s="1"/>
  <c r="Z1653" i="149"/>
  <c r="P1653" i="149" s="1"/>
  <c r="Z1673" i="149"/>
  <c r="P1673" i="149" s="1"/>
  <c r="Z1675" i="149"/>
  <c r="P1675" i="149" s="1"/>
  <c r="Z1693" i="149"/>
  <c r="P1693" i="149" s="1"/>
  <c r="Z1702" i="149"/>
  <c r="P1702" i="149" s="1"/>
  <c r="Z1737" i="149"/>
  <c r="P1737" i="149" s="1"/>
  <c r="Z1739" i="149"/>
  <c r="P1739" i="149" s="1"/>
  <c r="Z1757" i="149"/>
  <c r="P1757" i="149" s="1"/>
  <c r="Z1781" i="149"/>
  <c r="P1781" i="149" s="1"/>
  <c r="Z1797" i="149"/>
  <c r="P1797" i="149" s="1"/>
  <c r="Z1818" i="149"/>
  <c r="P1818" i="149" s="1"/>
  <c r="Z1435" i="149"/>
  <c r="P1435" i="149" s="1"/>
  <c r="Z1553" i="149"/>
  <c r="P1553" i="149" s="1"/>
  <c r="Z1605" i="149"/>
  <c r="P1605" i="149" s="1"/>
  <c r="Z1614" i="149"/>
  <c r="P1614" i="149" s="1"/>
  <c r="Z1630" i="149"/>
  <c r="P1630" i="149" s="1"/>
  <c r="Z1646" i="149"/>
  <c r="P1646" i="149" s="1"/>
  <c r="Z1662" i="149"/>
  <c r="P1662" i="149" s="1"/>
  <c r="Z1697" i="149"/>
  <c r="P1697" i="149" s="1"/>
  <c r="Z1699" i="149"/>
  <c r="P1699" i="149" s="1"/>
  <c r="Z1717" i="149"/>
  <c r="P1717" i="149" s="1"/>
  <c r="Z1726" i="149"/>
  <c r="P1726" i="149" s="1"/>
  <c r="Z1761" i="149"/>
  <c r="P1761" i="149" s="1"/>
  <c r="Z1763" i="149"/>
  <c r="P1763" i="149" s="1"/>
  <c r="Z1785" i="149"/>
  <c r="P1785" i="149" s="1"/>
  <c r="Z1787" i="149"/>
  <c r="P1787" i="149" s="1"/>
  <c r="Z1813" i="149"/>
  <c r="P1813" i="149" s="1"/>
  <c r="Z1820" i="149"/>
  <c r="P1820" i="149" s="1"/>
  <c r="Z1167" i="149"/>
  <c r="P1167" i="149" s="1"/>
  <c r="Z1415" i="149"/>
  <c r="P1415" i="149" s="1"/>
  <c r="Z1519" i="149"/>
  <c r="P1519" i="149" s="1"/>
  <c r="Z1551" i="149"/>
  <c r="P1551" i="149" s="1"/>
  <c r="Z1559" i="149"/>
  <c r="P1559" i="149" s="1"/>
  <c r="Z1589" i="149"/>
  <c r="P1589" i="149" s="1"/>
  <c r="Z1609" i="149"/>
  <c r="P1609" i="149" s="1"/>
  <c r="Z1611" i="149"/>
  <c r="P1611" i="149" s="1"/>
  <c r="Z1625" i="149"/>
  <c r="P1625" i="149" s="1"/>
  <c r="Z1627" i="149"/>
  <c r="P1627" i="149" s="1"/>
  <c r="Z1641" i="149"/>
  <c r="P1641" i="149" s="1"/>
  <c r="Z1643" i="149"/>
  <c r="P1643" i="149" s="1"/>
  <c r="Z1657" i="149"/>
  <c r="P1657" i="149" s="1"/>
  <c r="Z1659" i="149"/>
  <c r="P1659" i="149" s="1"/>
  <c r="Z1677" i="149"/>
  <c r="P1677" i="149" s="1"/>
  <c r="Z1686" i="149"/>
  <c r="P1686" i="149" s="1"/>
  <c r="Z1721" i="149"/>
  <c r="P1721" i="149" s="1"/>
  <c r="Z1723" i="149"/>
  <c r="P1723" i="149" s="1"/>
  <c r="Z1741" i="149"/>
  <c r="P1741" i="149" s="1"/>
  <c r="Z1750" i="149"/>
  <c r="P1750" i="149" s="1"/>
  <c r="Z1526" i="149"/>
  <c r="P1526" i="149" s="1"/>
  <c r="Z1535" i="149"/>
  <c r="P1535" i="149" s="1"/>
  <c r="Z1537" i="149"/>
  <c r="P1537" i="149" s="1"/>
  <c r="Z1542" i="149"/>
  <c r="P1542" i="149" s="1"/>
  <c r="Z1563" i="149"/>
  <c r="P1563" i="149" s="1"/>
  <c r="Z1567" i="149"/>
  <c r="P1567" i="149" s="1"/>
  <c r="Z1593" i="149"/>
  <c r="P1593" i="149" s="1"/>
  <c r="Z1595" i="149"/>
  <c r="P1595" i="149" s="1"/>
  <c r="Z1681" i="149"/>
  <c r="P1681" i="149" s="1"/>
  <c r="Z1683" i="149"/>
  <c r="P1683" i="149" s="1"/>
  <c r="Z1701" i="149"/>
  <c r="P1701" i="149" s="1"/>
  <c r="Z1710" i="149"/>
  <c r="P1710" i="149" s="1"/>
  <c r="Z1745" i="149"/>
  <c r="P1745" i="149" s="1"/>
  <c r="Z1747" i="149"/>
  <c r="P1747" i="149" s="1"/>
  <c r="Z1765" i="149"/>
  <c r="P1765" i="149" s="1"/>
  <c r="Z1769" i="149"/>
  <c r="P1769" i="149" s="1"/>
  <c r="Z1771" i="149"/>
  <c r="P1771" i="149" s="1"/>
  <c r="Z1353" i="149"/>
  <c r="P1353" i="149" s="1"/>
  <c r="Z1446" i="149"/>
  <c r="P1446" i="149" s="1"/>
  <c r="Z1478" i="149"/>
  <c r="P1478" i="149" s="1"/>
  <c r="Z1510" i="149"/>
  <c r="P1510" i="149" s="1"/>
  <c r="Z1529" i="149"/>
  <c r="P1529" i="149" s="1"/>
  <c r="Z1571" i="149"/>
  <c r="P1571" i="149" s="1"/>
  <c r="Z1613" i="149"/>
  <c r="P1613" i="149" s="1"/>
  <c r="Z1629" i="149"/>
  <c r="P1629" i="149" s="1"/>
  <c r="Z1645" i="149"/>
  <c r="P1645" i="149" s="1"/>
  <c r="Z1661" i="149"/>
  <c r="P1661" i="149" s="1"/>
  <c r="Z1670" i="149"/>
  <c r="P1670" i="149" s="1"/>
  <c r="Z1705" i="149"/>
  <c r="P1705" i="149" s="1"/>
  <c r="Z1707" i="149"/>
  <c r="P1707" i="149" s="1"/>
  <c r="Z1725" i="149"/>
  <c r="P1725" i="149" s="1"/>
  <c r="Z1734" i="149"/>
  <c r="P1734" i="149" s="1"/>
  <c r="Z1789" i="149"/>
  <c r="P1789" i="149" s="1"/>
  <c r="Z1817" i="149"/>
  <c r="P1817" i="149" s="1"/>
  <c r="Z1819" i="149"/>
  <c r="P1819" i="149" s="1"/>
  <c r="Z1371" i="149"/>
  <c r="P1371" i="149" s="1"/>
  <c r="Z1481" i="149"/>
  <c r="P1481" i="149" s="1"/>
  <c r="Z1513" i="149"/>
  <c r="P1513" i="149" s="1"/>
  <c r="Z1539" i="149"/>
  <c r="P1539" i="149" s="1"/>
  <c r="Z1541" i="149"/>
  <c r="P1541" i="149" s="1"/>
  <c r="Z1575" i="149"/>
  <c r="P1575" i="149" s="1"/>
  <c r="Z1597" i="149"/>
  <c r="P1597" i="149" s="1"/>
  <c r="Z1622" i="149"/>
  <c r="P1622" i="149" s="1"/>
  <c r="Z1638" i="149"/>
  <c r="P1638" i="149" s="1"/>
  <c r="Z1654" i="149"/>
  <c r="P1654" i="149" s="1"/>
  <c r="Z1665" i="149"/>
  <c r="P1665" i="149" s="1"/>
  <c r="Z1667" i="149"/>
  <c r="P1667" i="149" s="1"/>
  <c r="Z1685" i="149"/>
  <c r="P1685" i="149" s="1"/>
  <c r="Z1694" i="149"/>
  <c r="P1694" i="149" s="1"/>
  <c r="Z1729" i="149"/>
  <c r="P1729" i="149" s="1"/>
  <c r="Z1731" i="149"/>
  <c r="P1731" i="149" s="1"/>
  <c r="Z1749" i="149"/>
  <c r="P1749" i="149" s="1"/>
  <c r="Z1758" i="149"/>
  <c r="P1758" i="149" s="1"/>
  <c r="Z1773" i="149"/>
  <c r="P1773" i="149" s="1"/>
  <c r="Z1782" i="149"/>
  <c r="P1782" i="149" s="1"/>
  <c r="Z1795" i="149"/>
  <c r="P1795" i="149" s="1"/>
  <c r="Z1805" i="149"/>
  <c r="P1805" i="149" s="1"/>
  <c r="Z1822" i="149"/>
  <c r="P1822" i="149" s="1"/>
  <c r="Z1829" i="149"/>
  <c r="P1829" i="149" s="1"/>
  <c r="Z1527" i="149"/>
  <c r="P1527" i="149" s="1"/>
  <c r="Z1534" i="149"/>
  <c r="P1534" i="149" s="1"/>
  <c r="Z1579" i="149"/>
  <c r="P1579" i="149" s="1"/>
  <c r="Z1601" i="149"/>
  <c r="P1601" i="149" s="1"/>
  <c r="Z1603" i="149"/>
  <c r="P1603" i="149" s="1"/>
  <c r="Z1617" i="149"/>
  <c r="P1617" i="149" s="1"/>
  <c r="Z1619" i="149"/>
  <c r="P1619" i="149" s="1"/>
  <c r="Z1633" i="149"/>
  <c r="P1633" i="149" s="1"/>
  <c r="Z1635" i="149"/>
  <c r="P1635" i="149" s="1"/>
  <c r="Z1649" i="149"/>
  <c r="P1649" i="149" s="1"/>
  <c r="Z1651" i="149"/>
  <c r="P1651" i="149" s="1"/>
  <c r="Z1689" i="149"/>
  <c r="P1689" i="149" s="1"/>
  <c r="Z1691" i="149"/>
  <c r="P1691" i="149" s="1"/>
  <c r="Z1709" i="149"/>
  <c r="P1709" i="149" s="1"/>
  <c r="Z1718" i="149"/>
  <c r="P1718" i="149" s="1"/>
  <c r="Z1753" i="149"/>
  <c r="P1753" i="149" s="1"/>
  <c r="Z1755" i="149"/>
  <c r="P1755" i="149" s="1"/>
  <c r="Z1777" i="149"/>
  <c r="P1777" i="149" s="1"/>
  <c r="Z1779" i="149"/>
  <c r="P1779" i="149" s="1"/>
  <c r="Z1788" i="149"/>
  <c r="P1788" i="149" s="1"/>
  <c r="Z1793" i="149"/>
  <c r="P1793" i="149" s="1"/>
  <c r="Z1798" i="149"/>
  <c r="P1798" i="149" s="1"/>
  <c r="Z1811" i="149"/>
  <c r="P1811" i="149" s="1"/>
  <c r="Z1678" i="149"/>
  <c r="P1678" i="149" s="1"/>
  <c r="Z1715" i="149"/>
  <c r="P1715" i="149" s="1"/>
  <c r="Z1733" i="149"/>
  <c r="P1733" i="149" s="1"/>
  <c r="Z1806" i="149"/>
  <c r="P1806" i="149" s="1"/>
  <c r="Z1826" i="149"/>
  <c r="P1826" i="149" s="1"/>
  <c r="Z1834" i="149"/>
  <c r="P1834" i="149" s="1"/>
  <c r="Z1860" i="149"/>
  <c r="P1860" i="149" s="1"/>
  <c r="Z1867" i="149"/>
  <c r="P1867" i="149" s="1"/>
  <c r="Z1891" i="149"/>
  <c r="P1891" i="149" s="1"/>
  <c r="Z1903" i="149"/>
  <c r="P1903" i="149" s="1"/>
  <c r="Z1916" i="149"/>
  <c r="P1916" i="149" s="1"/>
  <c r="Z1925" i="149"/>
  <c r="P1925" i="149" s="1"/>
  <c r="Z1929" i="149"/>
  <c r="P1929" i="149" s="1"/>
  <c r="Z1942" i="149"/>
  <c r="P1942" i="149" s="1"/>
  <c r="Z1959" i="149"/>
  <c r="P1959" i="149" s="1"/>
  <c r="Z1964" i="149"/>
  <c r="P1964" i="149" s="1"/>
  <c r="Z1971" i="149"/>
  <c r="P1971" i="149" s="1"/>
  <c r="Z1976" i="149"/>
  <c r="P1976" i="149" s="1"/>
  <c r="Z2006" i="149"/>
  <c r="P2006" i="149" s="1"/>
  <c r="Z2023" i="149"/>
  <c r="P2023" i="149" s="1"/>
  <c r="Z2028" i="149"/>
  <c r="P2028" i="149" s="1"/>
  <c r="Z2035" i="149"/>
  <c r="P2035" i="149" s="1"/>
  <c r="Z2040" i="149"/>
  <c r="P2040" i="149" s="1"/>
  <c r="Z2070" i="149"/>
  <c r="P2070" i="149" s="1"/>
  <c r="Z1479" i="149"/>
  <c r="P1479" i="149" s="1"/>
  <c r="Z1774" i="149"/>
  <c r="P1774" i="149" s="1"/>
  <c r="Z1790" i="149"/>
  <c r="P1790" i="149" s="1"/>
  <c r="Z1803" i="149"/>
  <c r="P1803" i="149" s="1"/>
  <c r="Z1828" i="149"/>
  <c r="P1828" i="149" s="1"/>
  <c r="Z1838" i="149"/>
  <c r="P1838" i="149" s="1"/>
  <c r="Z1845" i="149"/>
  <c r="P1845" i="149" s="1"/>
  <c r="Z1853" i="149"/>
  <c r="P1853" i="149" s="1"/>
  <c r="Z1877" i="149"/>
  <c r="P1877" i="149" s="1"/>
  <c r="Z1884" i="149"/>
  <c r="P1884" i="149" s="1"/>
  <c r="Z1896" i="149"/>
  <c r="P1896" i="149" s="1"/>
  <c r="Z1898" i="149"/>
  <c r="P1898" i="149" s="1"/>
  <c r="Z1922" i="149"/>
  <c r="P1922" i="149" s="1"/>
  <c r="Z1927" i="149"/>
  <c r="P1927" i="149" s="1"/>
  <c r="Z1935" i="149"/>
  <c r="P1935" i="149" s="1"/>
  <c r="Z1940" i="149"/>
  <c r="P1940" i="149" s="1"/>
  <c r="Z1947" i="149"/>
  <c r="P1947" i="149" s="1"/>
  <c r="Z1952" i="149"/>
  <c r="P1952" i="149" s="1"/>
  <c r="Z1982" i="149"/>
  <c r="P1982" i="149" s="1"/>
  <c r="Z1999" i="149"/>
  <c r="P1999" i="149" s="1"/>
  <c r="Z2004" i="149"/>
  <c r="P2004" i="149" s="1"/>
  <c r="Z2011" i="149"/>
  <c r="P2011" i="149" s="1"/>
  <c r="Z2016" i="149"/>
  <c r="P2016" i="149" s="1"/>
  <c r="Z2046" i="149"/>
  <c r="P2046" i="149" s="1"/>
  <c r="Z2063" i="149"/>
  <c r="P2063" i="149" s="1"/>
  <c r="Z2068" i="149"/>
  <c r="P2068" i="149" s="1"/>
  <c r="Z2103" i="149"/>
  <c r="P2103" i="149" s="1"/>
  <c r="Z1562" i="149"/>
  <c r="P1562" i="149" s="1"/>
  <c r="Z1713" i="149"/>
  <c r="P1713" i="149" s="1"/>
  <c r="Z1809" i="149"/>
  <c r="P1809" i="149" s="1"/>
  <c r="Z1850" i="149"/>
  <c r="P1850" i="149" s="1"/>
  <c r="Z1900" i="149"/>
  <c r="P1900" i="149" s="1"/>
  <c r="Z1909" i="149"/>
  <c r="P1909" i="149" s="1"/>
  <c r="Z1913" i="149"/>
  <c r="P1913" i="149" s="1"/>
  <c r="Z1958" i="149"/>
  <c r="P1958" i="149" s="1"/>
  <c r="Z1975" i="149"/>
  <c r="P1975" i="149" s="1"/>
  <c r="Z1980" i="149"/>
  <c r="P1980" i="149" s="1"/>
  <c r="Z1987" i="149"/>
  <c r="P1987" i="149" s="1"/>
  <c r="Z1992" i="149"/>
  <c r="P1992" i="149" s="1"/>
  <c r="Z2022" i="149"/>
  <c r="P2022" i="149" s="1"/>
  <c r="Z2039" i="149"/>
  <c r="P2039" i="149" s="1"/>
  <c r="Z2044" i="149"/>
  <c r="P2044" i="149" s="1"/>
  <c r="Z2051" i="149"/>
  <c r="P2051" i="149" s="1"/>
  <c r="Z2056" i="149"/>
  <c r="P2056" i="149" s="1"/>
  <c r="Z2075" i="149"/>
  <c r="P2075" i="149" s="1"/>
  <c r="Z2080" i="149"/>
  <c r="P2080" i="149" s="1"/>
  <c r="Z2112" i="149"/>
  <c r="P2112" i="149" s="1"/>
  <c r="Z1801" i="149"/>
  <c r="P1801" i="149" s="1"/>
  <c r="Z1830" i="149"/>
  <c r="P1830" i="149" s="1"/>
  <c r="Z1835" i="149"/>
  <c r="P1835" i="149" s="1"/>
  <c r="Z1837" i="149"/>
  <c r="P1837" i="149" s="1"/>
  <c r="Z1844" i="149"/>
  <c r="P1844" i="149" s="1"/>
  <c r="Z1852" i="149"/>
  <c r="P1852" i="149" s="1"/>
  <c r="Z1869" i="149"/>
  <c r="P1869" i="149" s="1"/>
  <c r="Z1876" i="149"/>
  <c r="P1876" i="149" s="1"/>
  <c r="Z1883" i="149"/>
  <c r="P1883" i="149" s="1"/>
  <c r="Z1893" i="149"/>
  <c r="P1893" i="149" s="1"/>
  <c r="Z1906" i="149"/>
  <c r="P1906" i="149" s="1"/>
  <c r="Z1911" i="149"/>
  <c r="P1911" i="149" s="1"/>
  <c r="Z1924" i="149"/>
  <c r="P1924" i="149" s="1"/>
  <c r="Z1934" i="149"/>
  <c r="P1934" i="149" s="1"/>
  <c r="Z1951" i="149"/>
  <c r="P1951" i="149" s="1"/>
  <c r="Z1956" i="149"/>
  <c r="P1956" i="149" s="1"/>
  <c r="Z1963" i="149"/>
  <c r="P1963" i="149" s="1"/>
  <c r="Z1968" i="149"/>
  <c r="P1968" i="149" s="1"/>
  <c r="Z1998" i="149"/>
  <c r="P1998" i="149" s="1"/>
  <c r="Z2015" i="149"/>
  <c r="P2015" i="149" s="1"/>
  <c r="Z2020" i="149"/>
  <c r="P2020" i="149" s="1"/>
  <c r="Z2027" i="149"/>
  <c r="P2027" i="149" s="1"/>
  <c r="Z2032" i="149"/>
  <c r="P2032" i="149" s="1"/>
  <c r="Z2062" i="149"/>
  <c r="P2062" i="149" s="1"/>
  <c r="Z2084" i="149"/>
  <c r="P2084" i="149" s="1"/>
  <c r="Z2091" i="149"/>
  <c r="P2091" i="149" s="1"/>
  <c r="Z2102" i="149"/>
  <c r="P2102" i="149" s="1"/>
  <c r="Z1583" i="149"/>
  <c r="P1583" i="149" s="1"/>
  <c r="Z1590" i="149"/>
  <c r="P1590" i="149" s="1"/>
  <c r="Z1669" i="149"/>
  <c r="P1669" i="149" s="1"/>
  <c r="Z1742" i="149"/>
  <c r="P1742" i="149" s="1"/>
  <c r="Z1812" i="149"/>
  <c r="P1812" i="149" s="1"/>
  <c r="Z1821" i="149"/>
  <c r="P1821" i="149" s="1"/>
  <c r="Z1825" i="149"/>
  <c r="P1825" i="149" s="1"/>
  <c r="Z1827" i="149"/>
  <c r="P1827" i="149" s="1"/>
  <c r="Z1866" i="149"/>
  <c r="P1866" i="149" s="1"/>
  <c r="Z1881" i="149"/>
  <c r="P1881" i="149" s="1"/>
  <c r="Z1890" i="149"/>
  <c r="P1890" i="149" s="1"/>
  <c r="Z1932" i="149"/>
  <c r="P1932" i="149" s="1"/>
  <c r="Z1939" i="149"/>
  <c r="P1939" i="149" s="1"/>
  <c r="Z1944" i="149"/>
  <c r="P1944" i="149" s="1"/>
  <c r="Z1974" i="149"/>
  <c r="P1974" i="149" s="1"/>
  <c r="Z1991" i="149"/>
  <c r="P1991" i="149" s="1"/>
  <c r="Z1996" i="149"/>
  <c r="P1996" i="149" s="1"/>
  <c r="Z2003" i="149"/>
  <c r="P2003" i="149" s="1"/>
  <c r="Z2008" i="149"/>
  <c r="P2008" i="149" s="1"/>
  <c r="Z2038" i="149"/>
  <c r="P2038" i="149" s="1"/>
  <c r="Z2055" i="149"/>
  <c r="P2055" i="149" s="1"/>
  <c r="Z2060" i="149"/>
  <c r="P2060" i="149" s="1"/>
  <c r="Z1518" i="149"/>
  <c r="P1518" i="149" s="1"/>
  <c r="Z1833" i="149"/>
  <c r="P1833" i="149" s="1"/>
  <c r="Z1875" i="149"/>
  <c r="P1875" i="149" s="1"/>
  <c r="Z1908" i="149"/>
  <c r="P1908" i="149" s="1"/>
  <c r="Z1917" i="149"/>
  <c r="P1917" i="149" s="1"/>
  <c r="Z1923" i="149"/>
  <c r="P1923" i="149" s="1"/>
  <c r="Z1930" i="149"/>
  <c r="P1930" i="149" s="1"/>
  <c r="Z1950" i="149"/>
  <c r="P1950" i="149" s="1"/>
  <c r="Z1967" i="149"/>
  <c r="P1967" i="149" s="1"/>
  <c r="Z1972" i="149"/>
  <c r="P1972" i="149" s="1"/>
  <c r="Z1979" i="149"/>
  <c r="P1979" i="149" s="1"/>
  <c r="Z1984" i="149"/>
  <c r="P1984" i="149" s="1"/>
  <c r="Z2014" i="149"/>
  <c r="P2014" i="149" s="1"/>
  <c r="Z1543" i="149"/>
  <c r="P1543" i="149" s="1"/>
  <c r="Z1796" i="149"/>
  <c r="P1796" i="149" s="1"/>
  <c r="Z1804" i="149"/>
  <c r="P1804" i="149" s="1"/>
  <c r="Z1814" i="149"/>
  <c r="P1814" i="149" s="1"/>
  <c r="Z1843" i="149"/>
  <c r="P1843" i="149" s="1"/>
  <c r="Z1849" i="149"/>
  <c r="P1849" i="149" s="1"/>
  <c r="Z1861" i="149"/>
  <c r="P1861" i="149" s="1"/>
  <c r="Z1873" i="149"/>
  <c r="P1873" i="149" s="1"/>
  <c r="Z1880" i="149"/>
  <c r="P1880" i="149" s="1"/>
  <c r="Z1919" i="149"/>
  <c r="P1919" i="149" s="1"/>
  <c r="Z1943" i="149"/>
  <c r="P1943" i="149" s="1"/>
  <c r="Z1948" i="149"/>
  <c r="P1948" i="149" s="1"/>
  <c r="Z1955" i="149"/>
  <c r="P1955" i="149" s="1"/>
  <c r="Z1960" i="149"/>
  <c r="P1960" i="149" s="1"/>
  <c r="Z1990" i="149"/>
  <c r="P1990" i="149" s="1"/>
  <c r="Z2007" i="149"/>
  <c r="P2007" i="149" s="1"/>
  <c r="Z2012" i="149"/>
  <c r="P2012" i="149" s="1"/>
  <c r="Z2019" i="149"/>
  <c r="P2019" i="149" s="1"/>
  <c r="Z2024" i="149"/>
  <c r="P2024" i="149" s="1"/>
  <c r="Z2054" i="149"/>
  <c r="P2054" i="149" s="1"/>
  <c r="Z2071" i="149"/>
  <c r="P2071" i="149" s="1"/>
  <c r="Z2076" i="149"/>
  <c r="P2076" i="149" s="1"/>
  <c r="Z2078" i="149"/>
  <c r="P2078" i="149" s="1"/>
  <c r="Z2083" i="149"/>
  <c r="P2083" i="149" s="1"/>
  <c r="Z2095" i="149"/>
  <c r="P2095" i="149" s="1"/>
  <c r="Z1889" i="149"/>
  <c r="P1889" i="149" s="1"/>
  <c r="Z2092" i="149"/>
  <c r="P2092" i="149" s="1"/>
  <c r="Z2096" i="149"/>
  <c r="P2096" i="149" s="1"/>
  <c r="Z2116" i="149"/>
  <c r="P2116" i="149" s="1"/>
  <c r="Z2123" i="149"/>
  <c r="P2123" i="149" s="1"/>
  <c r="Z2144" i="149"/>
  <c r="P2144" i="149" s="1"/>
  <c r="Z2160" i="149"/>
  <c r="P2160" i="149" s="1"/>
  <c r="Z2164" i="149"/>
  <c r="P2164" i="149" s="1"/>
  <c r="Z2166" i="149"/>
  <c r="P2166" i="149" s="1"/>
  <c r="Z2178" i="149"/>
  <c r="P2178" i="149" s="1"/>
  <c r="Z2189" i="149"/>
  <c r="P2189" i="149" s="1"/>
  <c r="Z2194" i="149"/>
  <c r="P2194" i="149" s="1"/>
  <c r="Z2225" i="149"/>
  <c r="P2225" i="149" s="1"/>
  <c r="Z2227" i="149"/>
  <c r="P2227" i="149" s="1"/>
  <c r="Z2252" i="149"/>
  <c r="P2252" i="149" s="1"/>
  <c r="Z2257" i="149"/>
  <c r="P2257" i="149" s="1"/>
  <c r="Z2259" i="149"/>
  <c r="P2259" i="149" s="1"/>
  <c r="Z2276" i="149"/>
  <c r="P2276" i="149" s="1"/>
  <c r="Z2281" i="149"/>
  <c r="P2281" i="149" s="1"/>
  <c r="Z2283" i="149"/>
  <c r="P2283" i="149" s="1"/>
  <c r="Z2308" i="149"/>
  <c r="P2308" i="149" s="1"/>
  <c r="Z2327" i="149"/>
  <c r="P2327" i="149" s="1"/>
  <c r="Z2332" i="149"/>
  <c r="P2332" i="149" s="1"/>
  <c r="Z2343" i="149"/>
  <c r="P2343" i="149" s="1"/>
  <c r="Z2351" i="149"/>
  <c r="P2351" i="149" s="1"/>
  <c r="Z2356" i="149"/>
  <c r="P2356" i="149" s="1"/>
  <c r="Z2365" i="149"/>
  <c r="P2365" i="149" s="1"/>
  <c r="Z2377" i="149"/>
  <c r="P2377" i="149" s="1"/>
  <c r="Z2433" i="149"/>
  <c r="P2433" i="149" s="1"/>
  <c r="Z2437" i="149"/>
  <c r="P2437" i="149" s="1"/>
  <c r="Z2448" i="149"/>
  <c r="P2448" i="149" s="1"/>
  <c r="Z2458" i="149"/>
  <c r="P2458" i="149" s="1"/>
  <c r="Z2477" i="149"/>
  <c r="P2477" i="149" s="1"/>
  <c r="Z2498" i="149"/>
  <c r="P2498" i="149" s="1"/>
  <c r="Z2522" i="149"/>
  <c r="P2522" i="149" s="1"/>
  <c r="Z2532" i="149"/>
  <c r="P2532" i="149" s="1"/>
  <c r="Z2546" i="149"/>
  <c r="P2546" i="149" s="1"/>
  <c r="Z2560" i="149"/>
  <c r="P2560" i="149" s="1"/>
  <c r="Z2567" i="149"/>
  <c r="P2567" i="149" s="1"/>
  <c r="Z2574" i="149"/>
  <c r="P2574" i="149" s="1"/>
  <c r="Z2596" i="149"/>
  <c r="P2596" i="149" s="1"/>
  <c r="Z1511" i="149"/>
  <c r="P1511" i="149" s="1"/>
  <c r="Z2047" i="149"/>
  <c r="P2047" i="149" s="1"/>
  <c r="Z2067" i="149"/>
  <c r="P2067" i="149" s="1"/>
  <c r="Z2072" i="149"/>
  <c r="P2072" i="149" s="1"/>
  <c r="Z2079" i="149"/>
  <c r="P2079" i="149" s="1"/>
  <c r="Z2088" i="149"/>
  <c r="P2088" i="149" s="1"/>
  <c r="Z2128" i="149"/>
  <c r="P2128" i="149" s="1"/>
  <c r="Z2139" i="149"/>
  <c r="P2139" i="149" s="1"/>
  <c r="Z2175" i="149"/>
  <c r="P2175" i="149" s="1"/>
  <c r="Z2191" i="149"/>
  <c r="P2191" i="149" s="1"/>
  <c r="Z2200" i="149"/>
  <c r="P2200" i="149" s="1"/>
  <c r="Z2205" i="149"/>
  <c r="P2205" i="149" s="1"/>
  <c r="Z2207" i="149"/>
  <c r="P2207" i="149" s="1"/>
  <c r="Z2212" i="149"/>
  <c r="P2212" i="149" s="1"/>
  <c r="Z2232" i="149"/>
  <c r="P2232" i="149" s="1"/>
  <c r="Z2237" i="149"/>
  <c r="P2237" i="149" s="1"/>
  <c r="Z2239" i="149"/>
  <c r="P2239" i="149" s="1"/>
  <c r="Z2264" i="149"/>
  <c r="P2264" i="149" s="1"/>
  <c r="Z2288" i="149"/>
  <c r="P2288" i="149" s="1"/>
  <c r="Z2293" i="149"/>
  <c r="P2293" i="149" s="1"/>
  <c r="Z2295" i="149"/>
  <c r="P2295" i="149" s="1"/>
  <c r="Z2312" i="149"/>
  <c r="P2312" i="149" s="1"/>
  <c r="Z2347" i="149"/>
  <c r="P2347" i="149" s="1"/>
  <c r="Z2360" i="149"/>
  <c r="P2360" i="149" s="1"/>
  <c r="Z2383" i="149"/>
  <c r="P2383" i="149" s="1"/>
  <c r="Z2393" i="149"/>
  <c r="P2393" i="149" s="1"/>
  <c r="Z2400" i="149"/>
  <c r="P2400" i="149" s="1"/>
  <c r="Z2417" i="149"/>
  <c r="P2417" i="149" s="1"/>
  <c r="Z2441" i="149"/>
  <c r="P2441" i="149" s="1"/>
  <c r="Z2453" i="149"/>
  <c r="P2453" i="149" s="1"/>
  <c r="Z2464" i="149"/>
  <c r="P2464" i="149" s="1"/>
  <c r="Z2488" i="149"/>
  <c r="P2488" i="149" s="1"/>
  <c r="Z2493" i="149"/>
  <c r="P2493" i="149" s="1"/>
  <c r="Z2502" i="149"/>
  <c r="P2502" i="149" s="1"/>
  <c r="Z2512" i="149"/>
  <c r="P2512" i="149" s="1"/>
  <c r="Z2519" i="149"/>
  <c r="P2519" i="149" s="1"/>
  <c r="Z2526" i="149"/>
  <c r="P2526" i="149" s="1"/>
  <c r="Z2536" i="149"/>
  <c r="P2536" i="149" s="1"/>
  <c r="Z2543" i="149"/>
  <c r="P2543" i="149" s="1"/>
  <c r="Z2550" i="149"/>
  <c r="P2550" i="149" s="1"/>
  <c r="Z2572" i="149"/>
  <c r="P2572" i="149" s="1"/>
  <c r="Z2586" i="149"/>
  <c r="P2586" i="149" s="1"/>
  <c r="Z2600" i="149"/>
  <c r="P2600" i="149" s="1"/>
  <c r="Z2607" i="149"/>
  <c r="P2607" i="149" s="1"/>
  <c r="Z2614" i="149"/>
  <c r="P2614" i="149" s="1"/>
  <c r="Z2636" i="149"/>
  <c r="P2636" i="149" s="1"/>
  <c r="Z2650" i="149"/>
  <c r="P2650" i="149" s="1"/>
  <c r="Z2660" i="149"/>
  <c r="P2660" i="149" s="1"/>
  <c r="Z2031" i="149"/>
  <c r="P2031" i="149" s="1"/>
  <c r="Z2120" i="149"/>
  <c r="P2120" i="149" s="1"/>
  <c r="Z2132" i="149"/>
  <c r="P2132" i="149" s="1"/>
  <c r="Z2134" i="149"/>
  <c r="P2134" i="149" s="1"/>
  <c r="Z2143" i="149"/>
  <c r="P2143" i="149" s="1"/>
  <c r="Z2159" i="149"/>
  <c r="P2159" i="149" s="1"/>
  <c r="Z2184" i="149"/>
  <c r="P2184" i="149" s="1"/>
  <c r="Z2217" i="149"/>
  <c r="P2217" i="149" s="1"/>
  <c r="Z2224" i="149"/>
  <c r="P2224" i="149" s="1"/>
  <c r="Z2244" i="149"/>
  <c r="P2244" i="149" s="1"/>
  <c r="Z2249" i="149"/>
  <c r="P2249" i="149" s="1"/>
  <c r="Z2251" i="149"/>
  <c r="P2251" i="149" s="1"/>
  <c r="Z2273" i="149"/>
  <c r="P2273" i="149" s="1"/>
  <c r="Z2275" i="149"/>
  <c r="P2275" i="149" s="1"/>
  <c r="Z2300" i="149"/>
  <c r="P2300" i="149" s="1"/>
  <c r="Z2305" i="149"/>
  <c r="P2305" i="149" s="1"/>
  <c r="Z2307" i="149"/>
  <c r="P2307" i="149" s="1"/>
  <c r="Z2316" i="149"/>
  <c r="P2316" i="149" s="1"/>
  <c r="Z2331" i="149"/>
  <c r="P2331" i="149" s="1"/>
  <c r="Z2336" i="149"/>
  <c r="P2336" i="149" s="1"/>
  <c r="Z2355" i="149"/>
  <c r="P2355" i="149" s="1"/>
  <c r="Z2376" i="149"/>
  <c r="P2376" i="149" s="1"/>
  <c r="Z2381" i="149"/>
  <c r="P2381" i="149" s="1"/>
  <c r="Z2407" i="149"/>
  <c r="P2407" i="149" s="1"/>
  <c r="Z2412" i="149"/>
  <c r="P2412" i="149" s="1"/>
  <c r="Z2423" i="149"/>
  <c r="P2423" i="149" s="1"/>
  <c r="Z2428" i="149"/>
  <c r="P2428" i="149" s="1"/>
  <c r="Z2432" i="149"/>
  <c r="P2432" i="149" s="1"/>
  <c r="Z2474" i="149"/>
  <c r="P2474" i="149" s="1"/>
  <c r="Z2481" i="149"/>
  <c r="P2481" i="149" s="1"/>
  <c r="Z2500" i="149"/>
  <c r="P2500" i="149" s="1"/>
  <c r="Z2514" i="149"/>
  <c r="P2514" i="149" s="1"/>
  <c r="Z2524" i="149"/>
  <c r="P2524" i="149" s="1"/>
  <c r="Z2548" i="149"/>
  <c r="P2548" i="149" s="1"/>
  <c r="Z2562" i="149"/>
  <c r="P2562" i="149" s="1"/>
  <c r="Z2576" i="149"/>
  <c r="P2576" i="149" s="1"/>
  <c r="Z2583" i="149"/>
  <c r="P2583" i="149" s="1"/>
  <c r="Z2590" i="149"/>
  <c r="P2590" i="149" s="1"/>
  <c r="Z2612" i="149"/>
  <c r="P2612" i="149" s="1"/>
  <c r="Z2626" i="149"/>
  <c r="P2626" i="149" s="1"/>
  <c r="Z2640" i="149"/>
  <c r="P2640" i="149" s="1"/>
  <c r="Z2647" i="149"/>
  <c r="P2647" i="149" s="1"/>
  <c r="Z1841" i="149"/>
  <c r="P1841" i="149" s="1"/>
  <c r="Z1914" i="149"/>
  <c r="P1914" i="149" s="1"/>
  <c r="Z2087" i="149"/>
  <c r="P2087" i="149" s="1"/>
  <c r="Z2099" i="149"/>
  <c r="P2099" i="149" s="1"/>
  <c r="Z2111" i="149"/>
  <c r="P2111" i="149" s="1"/>
  <c r="Z2115" i="149"/>
  <c r="P2115" i="149" s="1"/>
  <c r="Z2127" i="149"/>
  <c r="P2127" i="149" s="1"/>
  <c r="Z2148" i="149"/>
  <c r="P2148" i="149" s="1"/>
  <c r="Z2168" i="149"/>
  <c r="P2168" i="149" s="1"/>
  <c r="Z2174" i="149"/>
  <c r="P2174" i="149" s="1"/>
  <c r="Z2181" i="149"/>
  <c r="P2181" i="149" s="1"/>
  <c r="Z2186" i="149"/>
  <c r="P2186" i="149" s="1"/>
  <c r="Z2188" i="149"/>
  <c r="P2188" i="149" s="1"/>
  <c r="Z2197" i="149"/>
  <c r="P2197" i="149" s="1"/>
  <c r="Z2199" i="149"/>
  <c r="P2199" i="149" s="1"/>
  <c r="Z2229" i="149"/>
  <c r="P2229" i="149" s="1"/>
  <c r="Z2231" i="149"/>
  <c r="P2231" i="149" s="1"/>
  <c r="Z2256" i="149"/>
  <c r="P2256" i="149" s="1"/>
  <c r="Z2261" i="149"/>
  <c r="P2261" i="149" s="1"/>
  <c r="Z2263" i="149"/>
  <c r="P2263" i="149" s="1"/>
  <c r="Z2280" i="149"/>
  <c r="P2280" i="149" s="1"/>
  <c r="Z2285" i="149"/>
  <c r="P2285" i="149" s="1"/>
  <c r="Z2287" i="149"/>
  <c r="P2287" i="149" s="1"/>
  <c r="Z2311" i="149"/>
  <c r="P2311" i="149" s="1"/>
  <c r="Z2320" i="149"/>
  <c r="P2320" i="149" s="1"/>
  <c r="Z2359" i="149"/>
  <c r="P2359" i="149" s="1"/>
  <c r="Z2364" i="149"/>
  <c r="P2364" i="149" s="1"/>
  <c r="Z2369" i="149"/>
  <c r="P2369" i="149" s="1"/>
  <c r="Z2392" i="149"/>
  <c r="P2392" i="149" s="1"/>
  <c r="Z2405" i="149"/>
  <c r="P2405" i="149" s="1"/>
  <c r="Z2416" i="149"/>
  <c r="P2416" i="149" s="1"/>
  <c r="Z2421" i="149"/>
  <c r="P2421" i="149" s="1"/>
  <c r="Z2440" i="149"/>
  <c r="P2440" i="149" s="1"/>
  <c r="Z2445" i="149"/>
  <c r="P2445" i="149" s="1"/>
  <c r="Z2447" i="149"/>
  <c r="P2447" i="149" s="1"/>
  <c r="Z2450" i="149"/>
  <c r="P2450" i="149" s="1"/>
  <c r="Z2457" i="149"/>
  <c r="P2457" i="149" s="1"/>
  <c r="Z2469" i="149"/>
  <c r="P2469" i="149" s="1"/>
  <c r="Z2497" i="149"/>
  <c r="P2497" i="149" s="1"/>
  <c r="Z2518" i="149"/>
  <c r="P2518" i="149" s="1"/>
  <c r="Z2538" i="149"/>
  <c r="P2538" i="149" s="1"/>
  <c r="Z1846" i="149"/>
  <c r="P1846" i="149" s="1"/>
  <c r="Z1865" i="149"/>
  <c r="P1865" i="149" s="1"/>
  <c r="Z1983" i="149"/>
  <c r="P1983" i="149" s="1"/>
  <c r="Z2000" i="149"/>
  <c r="P2000" i="149" s="1"/>
  <c r="Z2036" i="149"/>
  <c r="P2036" i="149" s="1"/>
  <c r="Z2052" i="149"/>
  <c r="P2052" i="149" s="1"/>
  <c r="Z2059" i="149"/>
  <c r="P2059" i="149" s="1"/>
  <c r="Z2064" i="149"/>
  <c r="P2064" i="149" s="1"/>
  <c r="Z2119" i="149"/>
  <c r="P2119" i="149" s="1"/>
  <c r="Z2142" i="149"/>
  <c r="P2142" i="149" s="1"/>
  <c r="Z2152" i="149"/>
  <c r="P2152" i="149" s="1"/>
  <c r="Z2158" i="149"/>
  <c r="P2158" i="149" s="1"/>
  <c r="Z2163" i="149"/>
  <c r="P2163" i="149" s="1"/>
  <c r="Z2172" i="149"/>
  <c r="P2172" i="149" s="1"/>
  <c r="Z2204" i="149"/>
  <c r="P2204" i="149" s="1"/>
  <c r="Z2209" i="149"/>
  <c r="P2209" i="149" s="1"/>
  <c r="Z2216" i="149"/>
  <c r="P2216" i="149" s="1"/>
  <c r="Z2221" i="149"/>
  <c r="P2221" i="149" s="1"/>
  <c r="Z2223" i="149"/>
  <c r="P2223" i="149" s="1"/>
  <c r="Z2236" i="149"/>
  <c r="P2236" i="149" s="1"/>
  <c r="Z2241" i="149"/>
  <c r="P2241" i="149" s="1"/>
  <c r="Z2243" i="149"/>
  <c r="P2243" i="149" s="1"/>
  <c r="Z2268" i="149"/>
  <c r="P2268" i="149" s="1"/>
  <c r="Z2292" i="149"/>
  <c r="P2292" i="149" s="1"/>
  <c r="Z2297" i="149"/>
  <c r="P2297" i="149" s="1"/>
  <c r="Z2299" i="149"/>
  <c r="P2299" i="149" s="1"/>
  <c r="Z2315" i="149"/>
  <c r="P2315" i="149" s="1"/>
  <c r="Z2335" i="149"/>
  <c r="P2335" i="149" s="1"/>
  <c r="Z2340" i="149"/>
  <c r="P2340" i="149" s="1"/>
  <c r="Z2375" i="149"/>
  <c r="P2375" i="149" s="1"/>
  <c r="Z2399" i="149"/>
  <c r="P2399" i="149" s="1"/>
  <c r="Z2452" i="149"/>
  <c r="P2452" i="149" s="1"/>
  <c r="Z2463" i="149"/>
  <c r="P2463" i="149" s="1"/>
  <c r="Z2466" i="149"/>
  <c r="P2466" i="149" s="1"/>
  <c r="Z2480" i="149"/>
  <c r="P2480" i="149" s="1"/>
  <c r="Z2485" i="149"/>
  <c r="P2485" i="149" s="1"/>
  <c r="Z2487" i="149"/>
  <c r="P2487" i="149" s="1"/>
  <c r="Z2504" i="149"/>
  <c r="P2504" i="149" s="1"/>
  <c r="Z2511" i="149"/>
  <c r="P2511" i="149" s="1"/>
  <c r="Z2516" i="149"/>
  <c r="P2516" i="149" s="1"/>
  <c r="Z2528" i="149"/>
  <c r="P2528" i="149" s="1"/>
  <c r="Z2535" i="149"/>
  <c r="P2535" i="149" s="1"/>
  <c r="Z2542" i="149"/>
  <c r="P2542" i="149" s="1"/>
  <c r="Z2564" i="149"/>
  <c r="P2564" i="149" s="1"/>
  <c r="Z2578" i="149"/>
  <c r="P2578" i="149" s="1"/>
  <c r="Z2592" i="149"/>
  <c r="P2592" i="149" s="1"/>
  <c r="Z2599" i="149"/>
  <c r="P2599" i="149" s="1"/>
  <c r="Z2606" i="149"/>
  <c r="P2606" i="149" s="1"/>
  <c r="Z2628" i="149"/>
  <c r="P2628" i="149" s="1"/>
  <c r="Z2642" i="149"/>
  <c r="P2642" i="149" s="1"/>
  <c r="Z1858" i="149"/>
  <c r="P1858" i="149" s="1"/>
  <c r="Z1885" i="149"/>
  <c r="P1885" i="149" s="1"/>
  <c r="Z1901" i="149"/>
  <c r="P1901" i="149" s="1"/>
  <c r="Z1988" i="149"/>
  <c r="P1988" i="149" s="1"/>
  <c r="Z1995" i="149"/>
  <c r="P1995" i="149" s="1"/>
  <c r="Z2030" i="149"/>
  <c r="P2030" i="149" s="1"/>
  <c r="Z2043" i="149"/>
  <c r="P2043" i="149" s="1"/>
  <c r="Z2110" i="149"/>
  <c r="P2110" i="149" s="1"/>
  <c r="Z2124" i="149"/>
  <c r="P2124" i="149" s="1"/>
  <c r="Z2126" i="149"/>
  <c r="P2126" i="149" s="1"/>
  <c r="Z2131" i="149"/>
  <c r="P2131" i="149" s="1"/>
  <c r="Z2136" i="149"/>
  <c r="P2136" i="149" s="1"/>
  <c r="Z2140" i="149"/>
  <c r="P2140" i="149" s="1"/>
  <c r="Z2147" i="149"/>
  <c r="P2147" i="149" s="1"/>
  <c r="Z2156" i="149"/>
  <c r="P2156" i="149" s="1"/>
  <c r="Z2183" i="149"/>
  <c r="P2183" i="149" s="1"/>
  <c r="Z2248" i="149"/>
  <c r="P2248" i="149" s="1"/>
  <c r="Z2253" i="149"/>
  <c r="P2253" i="149" s="1"/>
  <c r="Z2255" i="149"/>
  <c r="P2255" i="149" s="1"/>
  <c r="Z2272" i="149"/>
  <c r="P2272" i="149" s="1"/>
  <c r="Z2277" i="149"/>
  <c r="P2277" i="149" s="1"/>
  <c r="Z2279" i="149"/>
  <c r="P2279" i="149" s="1"/>
  <c r="Z2304" i="149"/>
  <c r="P2304" i="149" s="1"/>
  <c r="Z2319" i="149"/>
  <c r="P2319" i="149" s="1"/>
  <c r="Z2324" i="149"/>
  <c r="P2324" i="149" s="1"/>
  <c r="Z2363" i="149"/>
  <c r="P2363" i="149" s="1"/>
  <c r="Z2368" i="149"/>
  <c r="P2368" i="149" s="1"/>
  <c r="Z2373" i="149"/>
  <c r="P2373" i="149" s="1"/>
  <c r="Z2385" i="149"/>
  <c r="P2385" i="149" s="1"/>
  <c r="Z2397" i="149"/>
  <c r="P2397" i="149" s="1"/>
  <c r="Z2402" i="149"/>
  <c r="P2402" i="149" s="1"/>
  <c r="Z2409" i="149"/>
  <c r="P2409" i="149" s="1"/>
  <c r="Z2425" i="149"/>
  <c r="P2425" i="149" s="1"/>
  <c r="Z2431" i="149"/>
  <c r="P2431" i="149" s="1"/>
  <c r="Z2456" i="149"/>
  <c r="P2456" i="149" s="1"/>
  <c r="Z2461" i="149"/>
  <c r="P2461" i="149" s="1"/>
  <c r="Z2468" i="149"/>
  <c r="P2468" i="149" s="1"/>
  <c r="Z2473" i="149"/>
  <c r="P2473" i="149" s="1"/>
  <c r="Z2490" i="149"/>
  <c r="P2490" i="149" s="1"/>
  <c r="Z2494" i="149"/>
  <c r="P2494" i="149" s="1"/>
  <c r="Z2496" i="149"/>
  <c r="P2496" i="149" s="1"/>
  <c r="Z2506" i="149"/>
  <c r="P2506" i="149" s="1"/>
  <c r="Z2540" i="149"/>
  <c r="P2540" i="149" s="1"/>
  <c r="Z2554" i="149"/>
  <c r="P2554" i="149" s="1"/>
  <c r="Z2568" i="149"/>
  <c r="P2568" i="149" s="1"/>
  <c r="Z2575" i="149"/>
  <c r="P2575" i="149" s="1"/>
  <c r="Z2582" i="149"/>
  <c r="P2582" i="149" s="1"/>
  <c r="Z2604" i="149"/>
  <c r="P2604" i="149" s="1"/>
  <c r="Z1907" i="149"/>
  <c r="P1907" i="149" s="1"/>
  <c r="Z1936" i="149"/>
  <c r="P1936" i="149" s="1"/>
  <c r="Z1966" i="149"/>
  <c r="P1966" i="149" s="1"/>
  <c r="Z2048" i="149"/>
  <c r="P2048" i="149" s="1"/>
  <c r="Z2094" i="149"/>
  <c r="P2094" i="149" s="1"/>
  <c r="Z2104" i="149"/>
  <c r="P2104" i="149" s="1"/>
  <c r="Z2108" i="149"/>
  <c r="P2108" i="149" s="1"/>
  <c r="Z2176" i="149"/>
  <c r="P2176" i="149" s="1"/>
  <c r="Z2192" i="149"/>
  <c r="P2192" i="149" s="1"/>
  <c r="Z2213" i="149"/>
  <c r="P2213" i="149" s="1"/>
  <c r="Z2215" i="149"/>
  <c r="P2215" i="149" s="1"/>
  <c r="Z2228" i="149"/>
  <c r="P2228" i="149" s="1"/>
  <c r="Z2233" i="149"/>
  <c r="P2233" i="149" s="1"/>
  <c r="Z2235" i="149"/>
  <c r="P2235" i="149" s="1"/>
  <c r="Z2260" i="149"/>
  <c r="P2260" i="149" s="1"/>
  <c r="Z2265" i="149"/>
  <c r="P2265" i="149" s="1"/>
  <c r="Z2267" i="149"/>
  <c r="P2267" i="149" s="1"/>
  <c r="Z2284" i="149"/>
  <c r="P2284" i="149" s="1"/>
  <c r="Z2289" i="149"/>
  <c r="P2289" i="149" s="1"/>
  <c r="Z2291" i="149"/>
  <c r="P2291" i="149" s="1"/>
  <c r="Z2328" i="149"/>
  <c r="P2328" i="149" s="1"/>
  <c r="Z2339" i="149"/>
  <c r="P2339" i="149" s="1"/>
  <c r="Z2344" i="149"/>
  <c r="P2344" i="149" s="1"/>
  <c r="Z2352" i="149"/>
  <c r="P2352" i="149" s="1"/>
  <c r="Z2391" i="149"/>
  <c r="P2391" i="149" s="1"/>
  <c r="Z2415" i="149"/>
  <c r="P2415" i="149" s="1"/>
  <c r="Z2420" i="149"/>
  <c r="P2420" i="149" s="1"/>
  <c r="Z2429" i="149"/>
  <c r="P2429" i="149" s="1"/>
  <c r="Z2442" i="149"/>
  <c r="P2442" i="149" s="1"/>
  <c r="Z2449" i="149"/>
  <c r="P2449" i="149" s="1"/>
  <c r="Z2482" i="149"/>
  <c r="P2482" i="149" s="1"/>
  <c r="Z2484" i="149"/>
  <c r="P2484" i="149" s="1"/>
  <c r="Z2510" i="149"/>
  <c r="P2510" i="149" s="1"/>
  <c r="Z2520" i="149"/>
  <c r="P2520" i="149" s="1"/>
  <c r="Z2530" i="149"/>
  <c r="P2530" i="149" s="1"/>
  <c r="Z2544" i="149"/>
  <c r="P2544" i="149" s="1"/>
  <c r="Z2551" i="149"/>
  <c r="P2551" i="149" s="1"/>
  <c r="Z2558" i="149"/>
  <c r="P2558" i="149" s="1"/>
  <c r="Z2580" i="149"/>
  <c r="P2580" i="149" s="1"/>
  <c r="Z2594" i="149"/>
  <c r="P2594" i="149" s="1"/>
  <c r="Z2608" i="149"/>
  <c r="P2608" i="149" s="1"/>
  <c r="Z2615" i="149"/>
  <c r="P2615" i="149" s="1"/>
  <c r="Z2622" i="149"/>
  <c r="P2622" i="149" s="1"/>
  <c r="Z2644" i="149"/>
  <c r="P2644" i="149" s="1"/>
  <c r="Z2245" i="149"/>
  <c r="P2245" i="149" s="1"/>
  <c r="Z2296" i="149"/>
  <c r="P2296" i="149" s="1"/>
  <c r="Z2408" i="149"/>
  <c r="P2408" i="149" s="1"/>
  <c r="Z2465" i="149"/>
  <c r="P2465" i="149" s="1"/>
  <c r="Z2620" i="149"/>
  <c r="P2620" i="149" s="1"/>
  <c r="Z2631" i="149"/>
  <c r="P2631" i="149" s="1"/>
  <c r="Z2638" i="149"/>
  <c r="P2638" i="149" s="1"/>
  <c r="Z2658" i="149"/>
  <c r="P2658" i="149" s="1"/>
  <c r="Z2664" i="149"/>
  <c r="P2664" i="149" s="1"/>
  <c r="Z2682" i="149"/>
  <c r="P2682" i="149" s="1"/>
  <c r="Z2687" i="149"/>
  <c r="P2687" i="149" s="1"/>
  <c r="Z2700" i="149"/>
  <c r="P2700" i="149" s="1"/>
  <c r="Z2702" i="149"/>
  <c r="P2702" i="149" s="1"/>
  <c r="Z2775" i="149"/>
  <c r="P2775" i="149" s="1"/>
  <c r="Z2208" i="149"/>
  <c r="P2208" i="149" s="1"/>
  <c r="Z2240" i="149"/>
  <c r="P2240" i="149" s="1"/>
  <c r="Z2413" i="149"/>
  <c r="P2413" i="149" s="1"/>
  <c r="Z2424" i="149"/>
  <c r="P2424" i="149" s="1"/>
  <c r="Z2489" i="149"/>
  <c r="P2489" i="149" s="1"/>
  <c r="Z2602" i="149"/>
  <c r="P2602" i="149" s="1"/>
  <c r="Z2674" i="149"/>
  <c r="P2674" i="149" s="1"/>
  <c r="Z2679" i="149"/>
  <c r="P2679" i="149" s="1"/>
  <c r="Z2692" i="149"/>
  <c r="P2692" i="149" s="1"/>
  <c r="Z2694" i="149"/>
  <c r="P2694" i="149" s="1"/>
  <c r="Z2712" i="149"/>
  <c r="P2712" i="149" s="1"/>
  <c r="Z2719" i="149"/>
  <c r="P2719" i="149" s="1"/>
  <c r="Z2724" i="149"/>
  <c r="P2724" i="149" s="1"/>
  <c r="Z2726" i="149"/>
  <c r="P2726" i="149" s="1"/>
  <c r="Z2744" i="149"/>
  <c r="P2744" i="149" s="1"/>
  <c r="Z2751" i="149"/>
  <c r="P2751" i="149" s="1"/>
  <c r="Z2756" i="149"/>
  <c r="P2756" i="149" s="1"/>
  <c r="Z2758" i="149"/>
  <c r="P2758" i="149" s="1"/>
  <c r="Z2787" i="149"/>
  <c r="P2787" i="149" s="1"/>
  <c r="Z2813" i="149"/>
  <c r="P2813" i="149" s="1"/>
  <c r="Z2820" i="149"/>
  <c r="P2820" i="149" s="1"/>
  <c r="Z2834" i="149"/>
  <c r="P2834" i="149" s="1"/>
  <c r="Z2853" i="149"/>
  <c r="P2853" i="149" s="1"/>
  <c r="Z2860" i="149"/>
  <c r="P2860" i="149" s="1"/>
  <c r="Z2869" i="149"/>
  <c r="P2869" i="149" s="1"/>
  <c r="Z2898" i="149"/>
  <c r="P2898" i="149" s="1"/>
  <c r="Z2903" i="149"/>
  <c r="P2903" i="149" s="1"/>
  <c r="Z2914" i="149"/>
  <c r="P2914" i="149" s="1"/>
  <c r="Z2919" i="149"/>
  <c r="P2919" i="149" s="1"/>
  <c r="Z2930" i="149"/>
  <c r="P2930" i="149" s="1"/>
  <c r="Z2935" i="149"/>
  <c r="P2935" i="149" s="1"/>
  <c r="Z2946" i="149"/>
  <c r="P2946" i="149" s="1"/>
  <c r="Z2951" i="149"/>
  <c r="P2951" i="149" s="1"/>
  <c r="Z2962" i="149"/>
  <c r="P2962" i="149" s="1"/>
  <c r="Z2967" i="149"/>
  <c r="P2967" i="149" s="1"/>
  <c r="Z2978" i="149"/>
  <c r="P2978" i="149" s="1"/>
  <c r="Z2994" i="149"/>
  <c r="P2994" i="149" s="1"/>
  <c r="Z3010" i="149"/>
  <c r="P3010" i="149" s="1"/>
  <c r="Z3026" i="149"/>
  <c r="P3026" i="149" s="1"/>
  <c r="Z3042" i="149"/>
  <c r="P3042" i="149" s="1"/>
  <c r="Z3058" i="149"/>
  <c r="P3058" i="149" s="1"/>
  <c r="Z3069" i="149"/>
  <c r="P3069" i="149" s="1"/>
  <c r="Z3087" i="149"/>
  <c r="P3087" i="149" s="1"/>
  <c r="Z3106" i="149"/>
  <c r="P3106" i="149" s="1"/>
  <c r="Z3122" i="149"/>
  <c r="P3122" i="149" s="1"/>
  <c r="Z3139" i="149"/>
  <c r="P3139" i="149" s="1"/>
  <c r="Z2182" i="149"/>
  <c r="P2182" i="149" s="1"/>
  <c r="Z2323" i="149"/>
  <c r="P2323" i="149" s="1"/>
  <c r="Z2503" i="149"/>
  <c r="P2503" i="149" s="1"/>
  <c r="Z2534" i="149"/>
  <c r="P2534" i="149" s="1"/>
  <c r="Z2570" i="149"/>
  <c r="P2570" i="149" s="1"/>
  <c r="Z2610" i="149"/>
  <c r="P2610" i="149" s="1"/>
  <c r="Z2623" i="149"/>
  <c r="P2623" i="149" s="1"/>
  <c r="Z2655" i="149"/>
  <c r="P2655" i="149" s="1"/>
  <c r="Z2666" i="149"/>
  <c r="P2666" i="149" s="1"/>
  <c r="Z2671" i="149"/>
  <c r="P2671" i="149" s="1"/>
  <c r="Z2684" i="149"/>
  <c r="P2684" i="149" s="1"/>
  <c r="Z2686" i="149"/>
  <c r="P2686" i="149" s="1"/>
  <c r="Z2768" i="149"/>
  <c r="P2768" i="149" s="1"/>
  <c r="Z2792" i="149"/>
  <c r="P2792" i="149" s="1"/>
  <c r="Z2799" i="149"/>
  <c r="P2799" i="149" s="1"/>
  <c r="Z2810" i="149"/>
  <c r="P2810" i="149" s="1"/>
  <c r="Z2839" i="149"/>
  <c r="P2839" i="149" s="1"/>
  <c r="Z2850" i="149"/>
  <c r="P2850" i="149" s="1"/>
  <c r="Z2887" i="149"/>
  <c r="P2887" i="149" s="1"/>
  <c r="Z2900" i="149"/>
  <c r="P2900" i="149" s="1"/>
  <c r="Z2916" i="149"/>
  <c r="P2916" i="149" s="1"/>
  <c r="Z2932" i="149"/>
  <c r="P2932" i="149" s="1"/>
  <c r="Z2948" i="149"/>
  <c r="P2948" i="149" s="1"/>
  <c r="Z2964" i="149"/>
  <c r="P2964" i="149" s="1"/>
  <c r="Z2989" i="149"/>
  <c r="P2989" i="149" s="1"/>
  <c r="Z3005" i="149"/>
  <c r="P3005" i="149" s="1"/>
  <c r="Z3021" i="149"/>
  <c r="P3021" i="149" s="1"/>
  <c r="Z3037" i="149"/>
  <c r="P3037" i="149" s="1"/>
  <c r="Z3053" i="149"/>
  <c r="P3053" i="149" s="1"/>
  <c r="Z3082" i="149"/>
  <c r="P3082" i="149" s="1"/>
  <c r="Z3103" i="149"/>
  <c r="P3103" i="149" s="1"/>
  <c r="Z2201" i="149"/>
  <c r="P2201" i="149" s="1"/>
  <c r="Z2384" i="149"/>
  <c r="P2384" i="149" s="1"/>
  <c r="Z2401" i="149"/>
  <c r="P2401" i="149" s="1"/>
  <c r="Z2508" i="149"/>
  <c r="P2508" i="149" s="1"/>
  <c r="Z2598" i="149"/>
  <c r="P2598" i="149" s="1"/>
  <c r="Z2630" i="149"/>
  <c r="P2630" i="149" s="1"/>
  <c r="Z2663" i="149"/>
  <c r="P2663" i="149" s="1"/>
  <c r="Z2676" i="149"/>
  <c r="P2676" i="149" s="1"/>
  <c r="Z2678" i="149"/>
  <c r="P2678" i="149" s="1"/>
  <c r="Z2704" i="149"/>
  <c r="P2704" i="149" s="1"/>
  <c r="Z2711" i="149"/>
  <c r="P2711" i="149" s="1"/>
  <c r="Z2716" i="149"/>
  <c r="P2716" i="149" s="1"/>
  <c r="Z2718" i="149"/>
  <c r="P2718" i="149" s="1"/>
  <c r="Z2736" i="149"/>
  <c r="P2736" i="149" s="1"/>
  <c r="Z2743" i="149"/>
  <c r="P2743" i="149" s="1"/>
  <c r="Z2748" i="149"/>
  <c r="P2748" i="149" s="1"/>
  <c r="Z2750" i="149"/>
  <c r="P2750" i="149" s="1"/>
  <c r="Z2772" i="149"/>
  <c r="P2772" i="149" s="1"/>
  <c r="Z2784" i="149"/>
  <c r="P2784" i="149" s="1"/>
  <c r="Z2794" i="149"/>
  <c r="P2794" i="149" s="1"/>
  <c r="Z2815" i="149"/>
  <c r="P2815" i="149" s="1"/>
  <c r="Z2829" i="149"/>
  <c r="P2829" i="149" s="1"/>
  <c r="Z2836" i="149"/>
  <c r="P2836" i="149" s="1"/>
  <c r="Z2855" i="149"/>
  <c r="P2855" i="149" s="1"/>
  <c r="Z2871" i="149"/>
  <c r="P2871" i="149" s="1"/>
  <c r="Z2882" i="149"/>
  <c r="P2882" i="149" s="1"/>
  <c r="Z2893" i="149"/>
  <c r="P2893" i="149" s="1"/>
  <c r="Z2909" i="149"/>
  <c r="P2909" i="149" s="1"/>
  <c r="Z2925" i="149"/>
  <c r="P2925" i="149" s="1"/>
  <c r="Z2941" i="149"/>
  <c r="P2941" i="149" s="1"/>
  <c r="Z2957" i="149"/>
  <c r="P2957" i="149" s="1"/>
  <c r="Z2973" i="149"/>
  <c r="P2973" i="149" s="1"/>
  <c r="Z3071" i="149"/>
  <c r="P3071" i="149" s="1"/>
  <c r="Z3077" i="149"/>
  <c r="P3077" i="149" s="1"/>
  <c r="Z2100" i="149"/>
  <c r="P2100" i="149" s="1"/>
  <c r="Z2171" i="149"/>
  <c r="P2171" i="149" s="1"/>
  <c r="Z2367" i="149"/>
  <c r="P2367" i="149" s="1"/>
  <c r="Z2472" i="149"/>
  <c r="P2472" i="149" s="1"/>
  <c r="Z2566" i="149"/>
  <c r="P2566" i="149" s="1"/>
  <c r="Z2588" i="149"/>
  <c r="P2588" i="149" s="1"/>
  <c r="Z2668" i="149"/>
  <c r="P2668" i="149" s="1"/>
  <c r="Z2670" i="149"/>
  <c r="P2670" i="149" s="1"/>
  <c r="Z2696" i="149"/>
  <c r="P2696" i="149" s="1"/>
  <c r="Z2767" i="149"/>
  <c r="P2767" i="149" s="1"/>
  <c r="Z2791" i="149"/>
  <c r="P2791" i="149" s="1"/>
  <c r="Z2796" i="149"/>
  <c r="P2796" i="149" s="1"/>
  <c r="Z2798" i="149"/>
  <c r="P2798" i="149" s="1"/>
  <c r="Z2803" i="149"/>
  <c r="P2803" i="149" s="1"/>
  <c r="Z2805" i="149"/>
  <c r="P2805" i="149" s="1"/>
  <c r="Z2812" i="149"/>
  <c r="P2812" i="149" s="1"/>
  <c r="Z2826" i="149"/>
  <c r="P2826" i="149" s="1"/>
  <c r="Z2845" i="149"/>
  <c r="P2845" i="149" s="1"/>
  <c r="Z2852" i="149"/>
  <c r="P2852" i="149" s="1"/>
  <c r="Z2866" i="149"/>
  <c r="P2866" i="149" s="1"/>
  <c r="Z2991" i="149"/>
  <c r="P2991" i="149" s="1"/>
  <c r="Z3007" i="149"/>
  <c r="P3007" i="149" s="1"/>
  <c r="Z3023" i="149"/>
  <c r="P3023" i="149" s="1"/>
  <c r="Z3039" i="149"/>
  <c r="P3039" i="149" s="1"/>
  <c r="Z3055" i="149"/>
  <c r="P3055" i="149" s="1"/>
  <c r="Z3093" i="149"/>
  <c r="P3093" i="149" s="1"/>
  <c r="Z3098" i="149"/>
  <c r="P3098" i="149" s="1"/>
  <c r="Z3105" i="149"/>
  <c r="P3105" i="149" s="1"/>
  <c r="Z2389" i="149"/>
  <c r="P2389" i="149" s="1"/>
  <c r="Z2556" i="149"/>
  <c r="P2556" i="149" s="1"/>
  <c r="Z2632" i="149"/>
  <c r="P2632" i="149" s="1"/>
  <c r="Z2634" i="149"/>
  <c r="P2634" i="149" s="1"/>
  <c r="Z2639" i="149"/>
  <c r="P2639" i="149" s="1"/>
  <c r="Z2646" i="149"/>
  <c r="P2646" i="149" s="1"/>
  <c r="Z2648" i="149"/>
  <c r="P2648" i="149" s="1"/>
  <c r="Z2652" i="149"/>
  <c r="P2652" i="149" s="1"/>
  <c r="Z2654" i="149"/>
  <c r="P2654" i="149" s="1"/>
  <c r="Z2688" i="149"/>
  <c r="P2688" i="149" s="1"/>
  <c r="Z2708" i="149"/>
  <c r="P2708" i="149" s="1"/>
  <c r="Z2710" i="149"/>
  <c r="P2710" i="149" s="1"/>
  <c r="Z2728" i="149"/>
  <c r="P2728" i="149" s="1"/>
  <c r="Z2735" i="149"/>
  <c r="P2735" i="149" s="1"/>
  <c r="Z2740" i="149"/>
  <c r="P2740" i="149" s="1"/>
  <c r="Z2742" i="149"/>
  <c r="P2742" i="149" s="1"/>
  <c r="Z2760" i="149"/>
  <c r="P2760" i="149" s="1"/>
  <c r="Z2783" i="149"/>
  <c r="P2783" i="149" s="1"/>
  <c r="Z2831" i="149"/>
  <c r="P2831" i="149" s="1"/>
  <c r="Z2877" i="149"/>
  <c r="P2877" i="149" s="1"/>
  <c r="Z2895" i="149"/>
  <c r="P2895" i="149" s="1"/>
  <c r="Z2906" i="149"/>
  <c r="P2906" i="149" s="1"/>
  <c r="Z2911" i="149"/>
  <c r="P2911" i="149" s="1"/>
  <c r="Z2922" i="149"/>
  <c r="P2922" i="149" s="1"/>
  <c r="Z2927" i="149"/>
  <c r="P2927" i="149" s="1"/>
  <c r="Z2938" i="149"/>
  <c r="P2938" i="149" s="1"/>
  <c r="Z2943" i="149"/>
  <c r="P2943" i="149" s="1"/>
  <c r="Z2954" i="149"/>
  <c r="P2954" i="149" s="1"/>
  <c r="Z2959" i="149"/>
  <c r="P2959" i="149" s="1"/>
  <c r="Z2970" i="149"/>
  <c r="P2970" i="149" s="1"/>
  <c r="Z2975" i="149"/>
  <c r="P2975" i="149" s="1"/>
  <c r="Z2986" i="149"/>
  <c r="P2986" i="149" s="1"/>
  <c r="Z3002" i="149"/>
  <c r="P3002" i="149" s="1"/>
  <c r="Z3018" i="149"/>
  <c r="P3018" i="149" s="1"/>
  <c r="Z3034" i="149"/>
  <c r="P3034" i="149" s="1"/>
  <c r="Z3050" i="149"/>
  <c r="P3050" i="149" s="1"/>
  <c r="Z3066" i="149"/>
  <c r="P3066" i="149" s="1"/>
  <c r="Z3079" i="149"/>
  <c r="P3079" i="149" s="1"/>
  <c r="Z3114" i="149"/>
  <c r="P3114" i="149" s="1"/>
  <c r="Z3130" i="149"/>
  <c r="P3130" i="149" s="1"/>
  <c r="Z2220" i="149"/>
  <c r="P2220" i="149" s="1"/>
  <c r="Z2271" i="149"/>
  <c r="P2271" i="149" s="1"/>
  <c r="Z2303" i="149"/>
  <c r="P2303" i="149" s="1"/>
  <c r="Z2394" i="149"/>
  <c r="P2394" i="149" s="1"/>
  <c r="Z2527" i="149"/>
  <c r="P2527" i="149" s="1"/>
  <c r="Z2584" i="149"/>
  <c r="P2584" i="149" s="1"/>
  <c r="Z2591" i="149"/>
  <c r="P2591" i="149" s="1"/>
  <c r="Z2616" i="149"/>
  <c r="P2616" i="149" s="1"/>
  <c r="Z2662" i="149"/>
  <c r="P2662" i="149" s="1"/>
  <c r="Z2680" i="149"/>
  <c r="P2680" i="149" s="1"/>
  <c r="Z2698" i="149"/>
  <c r="P2698" i="149" s="1"/>
  <c r="Z2703" i="149"/>
  <c r="P2703" i="149" s="1"/>
  <c r="Z2764" i="149"/>
  <c r="P2764" i="149" s="1"/>
  <c r="Z2766" i="149"/>
  <c r="P2766" i="149" s="1"/>
  <c r="Z2776" i="149"/>
  <c r="P2776" i="149" s="1"/>
  <c r="Z2788" i="149"/>
  <c r="P2788" i="149" s="1"/>
  <c r="Z2807" i="149"/>
  <c r="P2807" i="149" s="1"/>
  <c r="Z2821" i="149"/>
  <c r="P2821" i="149" s="1"/>
  <c r="Z2828" i="149"/>
  <c r="P2828" i="149" s="1"/>
  <c r="Z2842" i="149"/>
  <c r="P2842" i="149" s="1"/>
  <c r="Z2847" i="149"/>
  <c r="P2847" i="149" s="1"/>
  <c r="Z2861" i="149"/>
  <c r="P2861" i="149" s="1"/>
  <c r="Z2890" i="149"/>
  <c r="P2890" i="149" s="1"/>
  <c r="Z2908" i="149"/>
  <c r="P2908" i="149" s="1"/>
  <c r="Z2924" i="149"/>
  <c r="P2924" i="149" s="1"/>
  <c r="Z2940" i="149"/>
  <c r="P2940" i="149" s="1"/>
  <c r="Z2956" i="149"/>
  <c r="P2956" i="149" s="1"/>
  <c r="Z2972" i="149"/>
  <c r="P2972" i="149" s="1"/>
  <c r="Z2981" i="149"/>
  <c r="P2981" i="149" s="1"/>
  <c r="Z2997" i="149"/>
  <c r="P2997" i="149" s="1"/>
  <c r="Z3013" i="149"/>
  <c r="P3013" i="149" s="1"/>
  <c r="Z3029" i="149"/>
  <c r="P3029" i="149" s="1"/>
  <c r="Z3045" i="149"/>
  <c r="P3045" i="149" s="1"/>
  <c r="Z3061" i="149"/>
  <c r="P3061" i="149" s="1"/>
  <c r="Z2301" i="149"/>
  <c r="P2301" i="149" s="1"/>
  <c r="Z2690" i="149"/>
  <c r="P2690" i="149" s="1"/>
  <c r="Z2695" i="149"/>
  <c r="P2695" i="149" s="1"/>
  <c r="Z2752" i="149"/>
  <c r="P2752" i="149" s="1"/>
  <c r="Z2933" i="149"/>
  <c r="P2933" i="149" s="1"/>
  <c r="Z3117" i="149"/>
  <c r="P3117" i="149" s="1"/>
  <c r="Z3150" i="149"/>
  <c r="P3150" i="149" s="1"/>
  <c r="Z3182" i="149"/>
  <c r="P3182" i="149" s="1"/>
  <c r="Z3214" i="149"/>
  <c r="P3214" i="149" s="1"/>
  <c r="Z2780" i="149"/>
  <c r="P2780" i="149" s="1"/>
  <c r="Z3134" i="149"/>
  <c r="P3134" i="149" s="1"/>
  <c r="Z3143" i="149"/>
  <c r="P3143" i="149" s="1"/>
  <c r="Z3163" i="149"/>
  <c r="P3163" i="149" s="1"/>
  <c r="Z2247" i="149"/>
  <c r="P2247" i="149" s="1"/>
  <c r="Z2552" i="149"/>
  <c r="P2552" i="149" s="1"/>
  <c r="Z3047" i="149"/>
  <c r="P3047" i="149" s="1"/>
  <c r="Z3109" i="149"/>
  <c r="P3109" i="149" s="1"/>
  <c r="Z3119" i="149"/>
  <c r="P3119" i="149" s="1"/>
  <c r="Z3127" i="149"/>
  <c r="P3127" i="149" s="1"/>
  <c r="Z3131" i="149"/>
  <c r="P3131" i="149" s="1"/>
  <c r="Z3138" i="149"/>
  <c r="P3138" i="149" s="1"/>
  <c r="Z3155" i="149"/>
  <c r="P3155" i="149" s="1"/>
  <c r="Z3162" i="149"/>
  <c r="P3162" i="149" s="1"/>
  <c r="Z3167" i="149"/>
  <c r="P3167" i="149" s="1"/>
  <c r="Z3169" i="149"/>
  <c r="P3169" i="149" s="1"/>
  <c r="Z3187" i="149"/>
  <c r="P3187" i="149" s="1"/>
  <c r="Z3194" i="149"/>
  <c r="P3194" i="149" s="1"/>
  <c r="Z3199" i="149"/>
  <c r="P3199" i="149" s="1"/>
  <c r="Z3201" i="149"/>
  <c r="P3201" i="149" s="1"/>
  <c r="Z3219" i="149"/>
  <c r="P3219" i="149" s="1"/>
  <c r="Z3226" i="149"/>
  <c r="P3226" i="149" s="1"/>
  <c r="Z3231" i="149"/>
  <c r="P3231" i="149" s="1"/>
  <c r="Z3233" i="149"/>
  <c r="P3233" i="149" s="1"/>
  <c r="Z2559" i="149"/>
  <c r="P2559" i="149" s="1"/>
  <c r="Z2863" i="149"/>
  <c r="P2863" i="149" s="1"/>
  <c r="Z3095" i="149"/>
  <c r="P3095" i="149" s="1"/>
  <c r="Z3158" i="149"/>
  <c r="P3158" i="149" s="1"/>
  <c r="Z2656" i="149"/>
  <c r="P2656" i="149" s="1"/>
  <c r="Z2800" i="149"/>
  <c r="P2800" i="149" s="1"/>
  <c r="Z2858" i="149"/>
  <c r="P2858" i="149" s="1"/>
  <c r="Z2874" i="149"/>
  <c r="P2874" i="149" s="1"/>
  <c r="Z2949" i="149"/>
  <c r="P2949" i="149" s="1"/>
  <c r="Z2999" i="149"/>
  <c r="P2999" i="149" s="1"/>
  <c r="Z3101" i="149"/>
  <c r="P3101" i="149" s="1"/>
  <c r="Z3142" i="149"/>
  <c r="P3142" i="149" s="1"/>
  <c r="Z3174" i="149"/>
  <c r="P3174" i="149" s="1"/>
  <c r="Z3206" i="149"/>
  <c r="P3206" i="149" s="1"/>
  <c r="Z2818" i="149"/>
  <c r="P2818" i="149" s="1"/>
  <c r="Z2879" i="149"/>
  <c r="P2879" i="149" s="1"/>
  <c r="Z3074" i="149"/>
  <c r="P3074" i="149" s="1"/>
  <c r="Z3111" i="149"/>
  <c r="P3111" i="149" s="1"/>
  <c r="Z3135" i="149"/>
  <c r="P3135" i="149" s="1"/>
  <c r="Z3137" i="149"/>
  <c r="P3137" i="149" s="1"/>
  <c r="Z3147" i="149"/>
  <c r="P3147" i="149" s="1"/>
  <c r="Z3154" i="149"/>
  <c r="P3154" i="149" s="1"/>
  <c r="Z3159" i="149"/>
  <c r="P3159" i="149" s="1"/>
  <c r="Z3161" i="149"/>
  <c r="P3161" i="149" s="1"/>
  <c r="Z3179" i="149"/>
  <c r="P3179" i="149" s="1"/>
  <c r="Z3186" i="149"/>
  <c r="P3186" i="149" s="1"/>
  <c r="Z3191" i="149"/>
  <c r="P3191" i="149" s="1"/>
  <c r="Z3193" i="149"/>
  <c r="P3193" i="149" s="1"/>
  <c r="Z3211" i="149"/>
  <c r="P3211" i="149" s="1"/>
  <c r="Z3218" i="149"/>
  <c r="P3218" i="149" s="1"/>
  <c r="Z3223" i="149"/>
  <c r="P3223" i="149" s="1"/>
  <c r="Z3225" i="149"/>
  <c r="P3225" i="149" s="1"/>
  <c r="Z2720" i="149"/>
  <c r="P2720" i="149" s="1"/>
  <c r="Z3097" i="149"/>
  <c r="P3097" i="149" s="1"/>
  <c r="Z3190" i="149"/>
  <c r="P3190" i="149" s="1"/>
  <c r="Z2823" i="149"/>
  <c r="P2823" i="149" s="1"/>
  <c r="Z3015" i="149"/>
  <c r="P3015" i="149" s="1"/>
  <c r="Z3085" i="149"/>
  <c r="P3085" i="149" s="1"/>
  <c r="Z3125" i="149"/>
  <c r="P3125" i="149" s="1"/>
  <c r="Z3145" i="149"/>
  <c r="P3145" i="149" s="1"/>
  <c r="Z3170" i="149"/>
  <c r="P3170" i="149" s="1"/>
  <c r="Z2618" i="149"/>
  <c r="P2618" i="149" s="1"/>
  <c r="Z2727" i="149"/>
  <c r="P2727" i="149" s="1"/>
  <c r="Z2837" i="149"/>
  <c r="P2837" i="149" s="1"/>
  <c r="Z2901" i="149"/>
  <c r="P2901" i="149" s="1"/>
  <c r="Z2965" i="149"/>
  <c r="P2965" i="149" s="1"/>
  <c r="Z3031" i="149"/>
  <c r="P3031" i="149" s="1"/>
  <c r="Z3090" i="149"/>
  <c r="P3090" i="149" s="1"/>
  <c r="Z3166" i="149"/>
  <c r="P3166" i="149" s="1"/>
  <c r="Z3198" i="149"/>
  <c r="P3198" i="149" s="1"/>
  <c r="Z3230" i="149"/>
  <c r="P3230" i="149" s="1"/>
  <c r="Z2672" i="149"/>
  <c r="P2672" i="149" s="1"/>
  <c r="Z2734" i="149"/>
  <c r="P2734" i="149" s="1"/>
  <c r="Z2782" i="149"/>
  <c r="P2782" i="149" s="1"/>
  <c r="Z2983" i="149"/>
  <c r="P2983" i="149" s="1"/>
  <c r="Z3146" i="149"/>
  <c r="P3146" i="149" s="1"/>
  <c r="Z3151" i="149"/>
  <c r="P3151" i="149" s="1"/>
  <c r="Z3153" i="149"/>
  <c r="P3153" i="149" s="1"/>
  <c r="Z3171" i="149"/>
  <c r="P3171" i="149" s="1"/>
  <c r="Z3178" i="149"/>
  <c r="P3178" i="149" s="1"/>
  <c r="Z3183" i="149"/>
  <c r="P3183" i="149" s="1"/>
  <c r="Z3185" i="149"/>
  <c r="P3185" i="149" s="1"/>
  <c r="Z3203" i="149"/>
  <c r="P3203" i="149" s="1"/>
  <c r="Z3210" i="149"/>
  <c r="P3210" i="149" s="1"/>
  <c r="Z3215" i="149"/>
  <c r="P3215" i="149" s="1"/>
  <c r="Z3217" i="149"/>
  <c r="P3217" i="149" s="1"/>
  <c r="Z3235" i="149"/>
  <c r="P3235" i="149" s="1"/>
  <c r="Z2732" i="149"/>
  <c r="P2732" i="149" s="1"/>
  <c r="Z2759" i="149"/>
  <c r="P2759" i="149" s="1"/>
  <c r="Z2917" i="149"/>
  <c r="P2917" i="149" s="1"/>
  <c r="Z3063" i="149"/>
  <c r="P3063" i="149" s="1"/>
  <c r="Z3222" i="149"/>
  <c r="P3222" i="149" s="1"/>
  <c r="Z2624" i="149"/>
  <c r="P2624" i="149" s="1"/>
  <c r="Z2885" i="149"/>
  <c r="P2885" i="149" s="1"/>
  <c r="Z3175" i="149"/>
  <c r="P3175" i="149" s="1"/>
  <c r="Z3177" i="149"/>
  <c r="P3177" i="149" s="1"/>
  <c r="Z3202" i="149"/>
  <c r="P3202" i="149" s="1"/>
  <c r="Z3209" i="149"/>
  <c r="P3209" i="149" s="1"/>
  <c r="Z3234" i="149"/>
  <c r="P3234" i="149" s="1"/>
  <c r="Z3207" i="149"/>
  <c r="P3207" i="149" s="1"/>
  <c r="Z3227" i="149"/>
  <c r="P3227" i="149" s="1"/>
  <c r="Z3195" i="149"/>
  <c r="P3195" i="149" s="1"/>
  <c r="Z2370" i="149"/>
  <c r="P2370" i="149" s="1"/>
  <c r="Z3112" i="149"/>
  <c r="P3112" i="149" s="1"/>
  <c r="Z2844" i="149"/>
  <c r="P2844" i="149" s="1"/>
  <c r="Z3188" i="149"/>
  <c r="P3188" i="149" s="1"/>
  <c r="Z3126" i="149"/>
  <c r="P3126" i="149" s="1"/>
  <c r="Z2928" i="149"/>
  <c r="P2928" i="149" s="1"/>
  <c r="Z2894" i="149"/>
  <c r="P2894" i="149" s="1"/>
  <c r="Z3033" i="149"/>
  <c r="P3033" i="149" s="1"/>
  <c r="Z3213" i="149"/>
  <c r="P3213" i="149" s="1"/>
  <c r="Z3144" i="149"/>
  <c r="P3144" i="149" s="1"/>
  <c r="Z2825" i="149"/>
  <c r="P2825" i="149" s="1"/>
  <c r="Z2669" i="149"/>
  <c r="P2669" i="149" s="1"/>
  <c r="Z3216" i="149"/>
  <c r="P3216" i="149" s="1"/>
  <c r="Z3040" i="149"/>
  <c r="P3040" i="149" s="1"/>
  <c r="Z3072" i="149"/>
  <c r="P3072" i="149" s="1"/>
  <c r="Z2849" i="149"/>
  <c r="P2849" i="149" s="1"/>
  <c r="Z2769" i="149"/>
  <c r="P2769" i="149" s="1"/>
  <c r="Z2611" i="149"/>
  <c r="P2611" i="149" s="1"/>
  <c r="Z3081" i="149"/>
  <c r="P3081" i="149" s="1"/>
  <c r="Z3011" i="149"/>
  <c r="P3011" i="149" s="1"/>
  <c r="Z2947" i="149"/>
  <c r="P2947" i="149" s="1"/>
  <c r="Z2888" i="149"/>
  <c r="P2888" i="149" s="1"/>
  <c r="Z2745" i="149"/>
  <c r="P2745" i="149" s="1"/>
  <c r="Z2362" i="149"/>
  <c r="P2362" i="149" s="1"/>
  <c r="Z3041" i="149"/>
  <c r="P3041" i="149" s="1"/>
  <c r="Z2936" i="149"/>
  <c r="P2936" i="149" s="1"/>
  <c r="Z2757" i="149"/>
  <c r="P2757" i="149" s="1"/>
  <c r="Z2595" i="149"/>
  <c r="P2595" i="149" s="1"/>
  <c r="Z3064" i="149"/>
  <c r="P3064" i="149" s="1"/>
  <c r="Z3000" i="149"/>
  <c r="P3000" i="149" s="1"/>
  <c r="Z2859" i="149"/>
  <c r="P2859" i="149" s="1"/>
  <c r="Z2753" i="149"/>
  <c r="P2753" i="149" s="1"/>
  <c r="Z2196" i="149"/>
  <c r="P2196" i="149" s="1"/>
  <c r="Z2841" i="149"/>
  <c r="P2841" i="149" s="1"/>
  <c r="Z2733" i="149"/>
  <c r="P2733" i="149" s="1"/>
  <c r="Z2222" i="149"/>
  <c r="P2222" i="149" s="1"/>
  <c r="Z3044" i="149"/>
  <c r="P3044" i="149" s="1"/>
  <c r="Z2980" i="149"/>
  <c r="P2980" i="149" s="1"/>
  <c r="Z2921" i="149"/>
  <c r="P2921" i="149" s="1"/>
  <c r="Z2761" i="149"/>
  <c r="P2761" i="149" s="1"/>
  <c r="Z2446" i="149"/>
  <c r="P2446" i="149" s="1"/>
  <c r="Z2707" i="149"/>
  <c r="P2707" i="149" s="1"/>
  <c r="Z2641" i="149"/>
  <c r="P2641" i="149" s="1"/>
  <c r="Z2406" i="149"/>
  <c r="P2406" i="149" s="1"/>
  <c r="Z2230" i="149"/>
  <c r="P2230" i="149" s="1"/>
  <c r="Z2149" i="149"/>
  <c r="P2149" i="149" s="1"/>
  <c r="Z2547" i="149"/>
  <c r="P2547" i="149" s="1"/>
  <c r="Z2475" i="149"/>
  <c r="P2475" i="149" s="1"/>
  <c r="Z2306" i="149"/>
  <c r="P2306" i="149" s="1"/>
  <c r="Z1594" i="149"/>
  <c r="P1594" i="149" s="1"/>
  <c r="Z2354" i="149"/>
  <c r="P2354" i="149" s="1"/>
  <c r="Z2129" i="149"/>
  <c r="P2129" i="149" s="1"/>
  <c r="Z2438" i="149"/>
  <c r="P2438" i="149" s="1"/>
  <c r="Z2309" i="149"/>
  <c r="P2309" i="149" s="1"/>
  <c r="Z1933" i="149"/>
  <c r="P1933" i="149" s="1"/>
  <c r="Z2509" i="149"/>
  <c r="P2509" i="149" s="1"/>
  <c r="Z2388" i="149"/>
  <c r="P2388" i="149" s="1"/>
  <c r="Z2122" i="149"/>
  <c r="P2122" i="149" s="1"/>
  <c r="Z1566" i="149"/>
  <c r="P1566" i="149" s="1"/>
  <c r="Z2483" i="149"/>
  <c r="P2483" i="149" s="1"/>
  <c r="Z2329" i="149"/>
  <c r="P2329" i="149" s="1"/>
  <c r="Z2150" i="149"/>
  <c r="P2150" i="149" s="1"/>
  <c r="Z2593" i="149"/>
  <c r="P2593" i="149" s="1"/>
  <c r="Z2460" i="149"/>
  <c r="P2460" i="149" s="1"/>
  <c r="Z2374" i="149"/>
  <c r="P2374" i="149" s="1"/>
  <c r="Z2157" i="149"/>
  <c r="P2157" i="149" s="1"/>
  <c r="Z1945" i="149"/>
  <c r="P1945" i="149" s="1"/>
  <c r="Z1938" i="149"/>
  <c r="P1938" i="149" s="1"/>
  <c r="Z1868" i="149"/>
  <c r="P1868" i="149" s="1"/>
  <c r="Z2017" i="149"/>
  <c r="P2017" i="149" s="1"/>
  <c r="Z1897" i="149"/>
  <c r="P1897" i="149" s="1"/>
  <c r="Z2065" i="149"/>
  <c r="P2065" i="149" s="1"/>
  <c r="Z1888" i="149"/>
  <c r="P1888" i="149" s="1"/>
  <c r="Z2109" i="149"/>
  <c r="P2109" i="149" s="1"/>
  <c r="Z1970" i="149"/>
  <c r="P1970" i="149" s="1"/>
  <c r="Z1855" i="149"/>
  <c r="P1855" i="149" s="1"/>
  <c r="Z2089" i="149"/>
  <c r="P2089" i="149" s="1"/>
  <c r="Z1920" i="149"/>
  <c r="P1920" i="149" s="1"/>
  <c r="Z1684" i="149"/>
  <c r="P1684" i="149" s="1"/>
  <c r="Z1973" i="149"/>
  <c r="P1973" i="149" s="1"/>
  <c r="Z1807" i="149"/>
  <c r="P1807" i="149" s="1"/>
  <c r="Z1660" i="149"/>
  <c r="P1660" i="149" s="1"/>
  <c r="Z1624" i="149"/>
  <c r="P1624" i="149" s="1"/>
  <c r="Z1552" i="149"/>
  <c r="P1552" i="149" s="1"/>
  <c r="Z1784" i="149"/>
  <c r="P1784" i="149" s="1"/>
  <c r="Z1698" i="149"/>
  <c r="P1698" i="149" s="1"/>
  <c r="Z1577" i="149"/>
  <c r="P1577" i="149" s="1"/>
  <c r="Z1676" i="149"/>
  <c r="P1676" i="149" s="1"/>
  <c r="Z1493" i="149"/>
  <c r="P1493" i="149" s="1"/>
  <c r="Z1703" i="149"/>
  <c r="P1703" i="149" s="1"/>
  <c r="Z1582" i="149"/>
  <c r="P1582" i="149" s="1"/>
  <c r="Z1743" i="149"/>
  <c r="P1743" i="149" s="1"/>
  <c r="Z1648" i="149"/>
  <c r="P1648" i="149" s="1"/>
  <c r="Z1600" i="149"/>
  <c r="P1600" i="149" s="1"/>
  <c r="Z1719" i="149"/>
  <c r="P1719" i="149" s="1"/>
  <c r="Z1607" i="149"/>
  <c r="P1607" i="149" s="1"/>
  <c r="Z1492" i="149"/>
  <c r="P1492" i="149" s="1"/>
  <c r="Z1708" i="149"/>
  <c r="P1708" i="149" s="1"/>
  <c r="Z1530" i="149"/>
  <c r="P1530" i="149" s="1"/>
  <c r="Z1468" i="149"/>
  <c r="P1468" i="149" s="1"/>
  <c r="Z1373" i="149"/>
  <c r="P1373" i="149" s="1"/>
  <c r="Z1524" i="149"/>
  <c r="P1524" i="149" s="1"/>
  <c r="Z1442" i="149"/>
  <c r="P1442" i="149" s="1"/>
  <c r="Z1322" i="149"/>
  <c r="P1322" i="149" s="1"/>
  <c r="Z1533" i="149"/>
  <c r="P1533" i="149" s="1"/>
  <c r="Z1420" i="149"/>
  <c r="P1420" i="149" s="1"/>
  <c r="Z1348" i="149"/>
  <c r="P1348" i="149" s="1"/>
  <c r="Z947" i="149"/>
  <c r="P947" i="149" s="1"/>
  <c r="Z1298" i="149"/>
  <c r="P1298" i="149" s="1"/>
  <c r="Z1372" i="149"/>
  <c r="P1372" i="149" s="1"/>
  <c r="Z1078" i="149"/>
  <c r="P1078" i="149" s="1"/>
  <c r="Z1445" i="149"/>
  <c r="P1445" i="149" s="1"/>
  <c r="Z1349" i="149"/>
  <c r="P1349" i="149" s="1"/>
  <c r="Z1452" i="149"/>
  <c r="P1452" i="149" s="1"/>
  <c r="Z1357" i="149"/>
  <c r="P1357" i="149" s="1"/>
  <c r="Z1208" i="149"/>
  <c r="P1208" i="149" s="1"/>
  <c r="Z1126" i="149"/>
  <c r="P1126" i="149" s="1"/>
  <c r="Z1053" i="149"/>
  <c r="P1053" i="149" s="1"/>
  <c r="Z1244" i="149"/>
  <c r="P1244" i="149" s="1"/>
  <c r="Z1160" i="149"/>
  <c r="P1160" i="149" s="1"/>
  <c r="Z1101" i="149"/>
  <c r="P1101" i="149" s="1"/>
  <c r="Z1304" i="149"/>
  <c r="P1304" i="149" s="1"/>
  <c r="Z1031" i="149"/>
  <c r="P1031" i="149" s="1"/>
  <c r="Z1168" i="149"/>
  <c r="P1168" i="149" s="1"/>
  <c r="Z1166" i="149"/>
  <c r="P1166" i="149" s="1"/>
  <c r="Z1072" i="149"/>
  <c r="P1072" i="149" s="1"/>
  <c r="Z935" i="149"/>
  <c r="P935" i="149" s="1"/>
  <c r="Z1252" i="149"/>
  <c r="P1252" i="149" s="1"/>
  <c r="Z1104" i="149"/>
  <c r="P1104" i="149" s="1"/>
  <c r="Z909" i="149"/>
  <c r="P909" i="149" s="1"/>
  <c r="Z1308" i="149"/>
  <c r="P1308" i="149" s="1"/>
  <c r="Z1032" i="149"/>
  <c r="P1032" i="149" s="1"/>
  <c r="Z984" i="149"/>
  <c r="P984" i="149" s="1"/>
  <c r="Z804" i="149"/>
  <c r="P804" i="149" s="1"/>
  <c r="Z479" i="149"/>
  <c r="P479" i="149" s="1"/>
  <c r="Z907" i="149"/>
  <c r="P907" i="149" s="1"/>
  <c r="Z797" i="149"/>
  <c r="P797" i="149" s="1"/>
  <c r="Z997" i="149"/>
  <c r="P997" i="149" s="1"/>
  <c r="Z861" i="149"/>
  <c r="P861" i="149" s="1"/>
  <c r="Z788" i="149"/>
  <c r="P788" i="149" s="1"/>
  <c r="Z931" i="149"/>
  <c r="P931" i="149" s="1"/>
  <c r="Z845" i="149"/>
  <c r="P845" i="149" s="1"/>
  <c r="Z995" i="149"/>
  <c r="P995" i="149" s="1"/>
  <c r="Z898" i="149"/>
  <c r="P898" i="149" s="1"/>
  <c r="Z786" i="149"/>
  <c r="P786" i="149" s="1"/>
  <c r="Z537" i="149"/>
  <c r="P537" i="149" s="1"/>
  <c r="Z869" i="149"/>
  <c r="P869" i="149" s="1"/>
  <c r="Z784" i="149"/>
  <c r="P784" i="149" s="1"/>
  <c r="Z514" i="149"/>
  <c r="P514" i="149" s="1"/>
  <c r="Z922" i="149"/>
  <c r="P922" i="149" s="1"/>
  <c r="Z789" i="149"/>
  <c r="P789" i="149" s="1"/>
  <c r="Z691" i="149"/>
  <c r="P691" i="149" s="1"/>
  <c r="Z601" i="149"/>
  <c r="P601" i="149" s="1"/>
  <c r="Z500" i="149"/>
  <c r="P500" i="149" s="1"/>
  <c r="Z707" i="149"/>
  <c r="P707" i="149" s="1"/>
  <c r="Z685" i="149"/>
  <c r="P685" i="149" s="1"/>
  <c r="Z623" i="149"/>
  <c r="P623" i="149" s="1"/>
  <c r="Z468" i="149"/>
  <c r="P468" i="149" s="1"/>
  <c r="Z681" i="149"/>
  <c r="P681" i="149" s="1"/>
  <c r="Z3229" i="149"/>
  <c r="P3229" i="149" s="1"/>
  <c r="Z3104" i="149"/>
  <c r="P3104" i="149" s="1"/>
  <c r="Z2667" i="149"/>
  <c r="P2667" i="149" s="1"/>
  <c r="Z3120" i="149"/>
  <c r="P3120" i="149" s="1"/>
  <c r="Z3212" i="149"/>
  <c r="P3212" i="149" s="1"/>
  <c r="Z2830" i="149"/>
  <c r="P2830" i="149" s="1"/>
  <c r="Z3024" i="149"/>
  <c r="P3024" i="149" s="1"/>
  <c r="Z3208" i="149"/>
  <c r="P3208" i="149" s="1"/>
  <c r="Z3140" i="149"/>
  <c r="P3140" i="149" s="1"/>
  <c r="Z3224" i="149"/>
  <c r="P3224" i="149" s="1"/>
  <c r="Z3204" i="149"/>
  <c r="P3204" i="149" s="1"/>
  <c r="Z3133" i="149"/>
  <c r="P3133" i="149" s="1"/>
  <c r="Z2974" i="149"/>
  <c r="P2974" i="149" s="1"/>
  <c r="Z3070" i="149"/>
  <c r="P3070" i="149" s="1"/>
  <c r="Z2816" i="149"/>
  <c r="P2816" i="149" s="1"/>
  <c r="Z2749" i="149"/>
  <c r="P2749" i="149" s="1"/>
  <c r="Z2517" i="149"/>
  <c r="P2517" i="149" s="1"/>
  <c r="Z3068" i="149"/>
  <c r="P3068" i="149" s="1"/>
  <c r="Z3004" i="149"/>
  <c r="P3004" i="149" s="1"/>
  <c r="Z2945" i="149"/>
  <c r="P2945" i="149" s="1"/>
  <c r="Z2886" i="149"/>
  <c r="P2886" i="149" s="1"/>
  <c r="Z2730" i="149"/>
  <c r="P2730" i="149" s="1"/>
  <c r="Z2242" i="149"/>
  <c r="P2242" i="149" s="1"/>
  <c r="Z3025" i="149"/>
  <c r="P3025" i="149" s="1"/>
  <c r="Z2934" i="149"/>
  <c r="P2934" i="149" s="1"/>
  <c r="Z2755" i="149"/>
  <c r="P2755" i="149" s="1"/>
  <c r="Z2467" i="149"/>
  <c r="P2467" i="149" s="1"/>
  <c r="Z3062" i="149"/>
  <c r="P3062" i="149" s="1"/>
  <c r="Z2998" i="149"/>
  <c r="P2998" i="149" s="1"/>
  <c r="Z2857" i="149"/>
  <c r="P2857" i="149" s="1"/>
  <c r="Z2738" i="149"/>
  <c r="P2738" i="149" s="1"/>
  <c r="Z3089" i="149"/>
  <c r="P3089" i="149" s="1"/>
  <c r="Z2789" i="149"/>
  <c r="P2789" i="149" s="1"/>
  <c r="Z2731" i="149"/>
  <c r="P2731" i="149" s="1"/>
  <c r="Z3124" i="149"/>
  <c r="P3124" i="149" s="1"/>
  <c r="Z3035" i="149"/>
  <c r="P3035" i="149" s="1"/>
  <c r="Z2971" i="149"/>
  <c r="P2971" i="149" s="1"/>
  <c r="Z2907" i="149"/>
  <c r="P2907" i="149" s="1"/>
  <c r="Z2746" i="149"/>
  <c r="P2746" i="149" s="1"/>
  <c r="Z2341" i="149"/>
  <c r="P2341" i="149" s="1"/>
  <c r="Z2697" i="149"/>
  <c r="P2697" i="149" s="1"/>
  <c r="Z2589" i="149"/>
  <c r="P2589" i="149" s="1"/>
  <c r="Z2404" i="149"/>
  <c r="P2404" i="149" s="1"/>
  <c r="Z2203" i="149"/>
  <c r="P2203" i="149" s="1"/>
  <c r="Z2133" i="149"/>
  <c r="P2133" i="149" s="1"/>
  <c r="Z2537" i="149"/>
  <c r="P2537" i="149" s="1"/>
  <c r="Z2454" i="149"/>
  <c r="P2454" i="149" s="1"/>
  <c r="Z2274" i="149"/>
  <c r="P2274" i="149" s="1"/>
  <c r="Z2637" i="149"/>
  <c r="P2637" i="149" s="1"/>
  <c r="Z2436" i="149"/>
  <c r="P2436" i="149" s="1"/>
  <c r="Z2346" i="149"/>
  <c r="P2346" i="149" s="1"/>
  <c r="Z2057" i="149"/>
  <c r="P2057" i="149" s="1"/>
  <c r="Z2395" i="149"/>
  <c r="P2395" i="149" s="1"/>
  <c r="Z2282" i="149"/>
  <c r="P2282" i="149" s="1"/>
  <c r="Z2161" i="149"/>
  <c r="P2161" i="149" s="1"/>
  <c r="Z2621" i="149"/>
  <c r="P2621" i="149" s="1"/>
  <c r="Z2507" i="149"/>
  <c r="P2507" i="149" s="1"/>
  <c r="Z2342" i="149"/>
  <c r="P2342" i="149" s="1"/>
  <c r="Z2113" i="149"/>
  <c r="P2113" i="149" s="1"/>
  <c r="Z2657" i="149"/>
  <c r="P2657" i="149" s="1"/>
  <c r="Z2322" i="149"/>
  <c r="P2322" i="149" s="1"/>
  <c r="Z2125" i="149"/>
  <c r="P2125" i="149" s="1"/>
  <c r="Z2541" i="149"/>
  <c r="P2541" i="149" s="1"/>
  <c r="Z2455" i="149"/>
  <c r="P2455" i="149" s="1"/>
  <c r="Z2372" i="149"/>
  <c r="P2372" i="149" s="1"/>
  <c r="Z2155" i="149"/>
  <c r="P2155" i="149" s="1"/>
  <c r="Z1808" i="149"/>
  <c r="P1808" i="149" s="1"/>
  <c r="Z1912" i="149"/>
  <c r="P1912" i="149" s="1"/>
  <c r="Z2026" i="149"/>
  <c r="P2026" i="149" s="1"/>
  <c r="Z1851" i="149"/>
  <c r="P1851" i="149" s="1"/>
  <c r="Z2005" i="149"/>
  <c r="P2005" i="149" s="1"/>
  <c r="Z1895" i="149"/>
  <c r="P1895" i="149" s="1"/>
  <c r="Z2041" i="149"/>
  <c r="P2041" i="149" s="1"/>
  <c r="Z1886" i="149"/>
  <c r="P1886" i="149" s="1"/>
  <c r="Z2105" i="149"/>
  <c r="P2105" i="149" s="1"/>
  <c r="Z1937" i="149"/>
  <c r="P1937" i="149" s="1"/>
  <c r="Z1842" i="149"/>
  <c r="P1842" i="149" s="1"/>
  <c r="Z2086" i="149"/>
  <c r="P2086" i="149" s="1"/>
  <c r="Z1874" i="149"/>
  <c r="P1874" i="149" s="1"/>
  <c r="Z1671" i="149"/>
  <c r="P1671" i="149" s="1"/>
  <c r="Z1954" i="149"/>
  <c r="P1954" i="149" s="1"/>
  <c r="Z1824" i="149"/>
  <c r="P1824" i="149" s="1"/>
  <c r="Z1802" i="149"/>
  <c r="P1802" i="149" s="1"/>
  <c r="Z1658" i="149"/>
  <c r="P1658" i="149" s="1"/>
  <c r="Z1612" i="149"/>
  <c r="P1612" i="149" s="1"/>
  <c r="Z1536" i="149"/>
  <c r="P1536" i="149" s="1"/>
  <c r="Z1775" i="149"/>
  <c r="P1775" i="149" s="1"/>
  <c r="Z1696" i="149"/>
  <c r="P1696" i="149" s="1"/>
  <c r="Z1674" i="149"/>
  <c r="P1674" i="149" s="1"/>
  <c r="Z1490" i="149"/>
  <c r="P1490" i="149" s="1"/>
  <c r="Z1569" i="149"/>
  <c r="P1569" i="149" s="1"/>
  <c r="Z1636" i="149"/>
  <c r="P1636" i="149" s="1"/>
  <c r="Z1580" i="149"/>
  <c r="P1580" i="149" s="1"/>
  <c r="Z1840" i="149"/>
  <c r="P1840" i="149" s="1"/>
  <c r="Z1598" i="149"/>
  <c r="P1598" i="149" s="1"/>
  <c r="Z1448" i="149"/>
  <c r="P1448" i="149" s="1"/>
  <c r="Z1706" i="149"/>
  <c r="P1706" i="149" s="1"/>
  <c r="Z1461" i="149"/>
  <c r="P1461" i="149" s="1"/>
  <c r="Z1466" i="149"/>
  <c r="P1466" i="149" s="1"/>
  <c r="Z1360" i="149"/>
  <c r="P1360" i="149" s="1"/>
  <c r="Z1517" i="149"/>
  <c r="P1517" i="149" s="1"/>
  <c r="Z1290" i="149"/>
  <c r="P1290" i="149" s="1"/>
  <c r="Z1522" i="149"/>
  <c r="P1522" i="149" s="1"/>
  <c r="Z1418" i="149"/>
  <c r="P1418" i="149" s="1"/>
  <c r="Z1346" i="149"/>
  <c r="P1346" i="149" s="1"/>
  <c r="Z1460" i="149"/>
  <c r="P1460" i="149" s="1"/>
  <c r="Z1365" i="149"/>
  <c r="P1365" i="149" s="1"/>
  <c r="Z1292" i="149"/>
  <c r="P1292" i="149" s="1"/>
  <c r="Z1469" i="149"/>
  <c r="P1469" i="149" s="1"/>
  <c r="Z1370" i="149"/>
  <c r="P1370" i="149" s="1"/>
  <c r="Z1525" i="149"/>
  <c r="P1525" i="149" s="1"/>
  <c r="Z1432" i="149"/>
  <c r="P1432" i="149" s="1"/>
  <c r="Z1450" i="149"/>
  <c r="P1450" i="149" s="1"/>
  <c r="Z1338" i="149"/>
  <c r="P1338" i="149" s="1"/>
  <c r="Z1183" i="149"/>
  <c r="P1183" i="149" s="1"/>
  <c r="Z1110" i="149"/>
  <c r="P1110" i="149" s="1"/>
  <c r="Z1043" i="149"/>
  <c r="P1043" i="149" s="1"/>
  <c r="Z1233" i="149"/>
  <c r="P1233" i="149" s="1"/>
  <c r="Z1158" i="149"/>
  <c r="P1158" i="149" s="1"/>
  <c r="Z1096" i="149"/>
  <c r="P1096" i="149" s="1"/>
  <c r="Z1296" i="149"/>
  <c r="P1296" i="149" s="1"/>
  <c r="Z1016" i="149"/>
  <c r="P1016" i="149" s="1"/>
  <c r="Z1070" i="149"/>
  <c r="P1070" i="149" s="1"/>
  <c r="Z1150" i="149"/>
  <c r="P1150" i="149" s="1"/>
  <c r="Z1068" i="149"/>
  <c r="P1068" i="149" s="1"/>
  <c r="Z872" i="149"/>
  <c r="P872" i="149" s="1"/>
  <c r="Z1241" i="149"/>
  <c r="P1241" i="149" s="1"/>
  <c r="Z1173" i="149"/>
  <c r="P1173" i="149" s="1"/>
  <c r="Z1093" i="149"/>
  <c r="P1093" i="149" s="1"/>
  <c r="Z832" i="149"/>
  <c r="P832" i="149" s="1"/>
  <c r="Z1300" i="149"/>
  <c r="P1300" i="149" s="1"/>
  <c r="Z1019" i="149"/>
  <c r="P1019" i="149" s="1"/>
  <c r="Z967" i="149"/>
  <c r="P967" i="149" s="1"/>
  <c r="Z792" i="149"/>
  <c r="P792" i="149" s="1"/>
  <c r="Z1001" i="149"/>
  <c r="P1001" i="149" s="1"/>
  <c r="Z877" i="149"/>
  <c r="P877" i="149" s="1"/>
  <c r="Z778" i="149"/>
  <c r="P778" i="149" s="1"/>
  <c r="Z992" i="149"/>
  <c r="P992" i="149" s="1"/>
  <c r="Z854" i="149"/>
  <c r="P854" i="149" s="1"/>
  <c r="Z776" i="149"/>
  <c r="P776" i="149" s="1"/>
  <c r="Z917" i="149"/>
  <c r="P917" i="149" s="1"/>
  <c r="Z826" i="149"/>
  <c r="P826" i="149" s="1"/>
  <c r="Z896" i="149"/>
  <c r="P896" i="149" s="1"/>
  <c r="Z774" i="149"/>
  <c r="P774" i="149" s="1"/>
  <c r="Z981" i="149"/>
  <c r="P981" i="149" s="1"/>
  <c r="Z850" i="149"/>
  <c r="P850" i="149" s="1"/>
  <c r="Z768" i="149"/>
  <c r="P768" i="149" s="1"/>
  <c r="Z465" i="149"/>
  <c r="P465" i="149" s="1"/>
  <c r="Z906" i="149"/>
  <c r="P906" i="149" s="1"/>
  <c r="Z770" i="149"/>
  <c r="P770" i="149" s="1"/>
  <c r="Z689" i="149"/>
  <c r="P689" i="149" s="1"/>
  <c r="Z575" i="149"/>
  <c r="P575" i="149" s="1"/>
  <c r="Z498" i="149"/>
  <c r="P498" i="149" s="1"/>
  <c r="Z705" i="149"/>
  <c r="P705" i="149" s="1"/>
  <c r="Z505" i="149"/>
  <c r="P505" i="149" s="1"/>
  <c r="Z667" i="149"/>
  <c r="P667" i="149" s="1"/>
  <c r="Z621" i="149"/>
  <c r="P621" i="149" s="1"/>
  <c r="Z545" i="149"/>
  <c r="P545" i="149" s="1"/>
  <c r="Z466" i="149"/>
  <c r="P466" i="149" s="1"/>
  <c r="Z3148" i="149"/>
  <c r="P3148" i="149" s="1"/>
  <c r="Z3080" i="149"/>
  <c r="P3080" i="149" s="1"/>
  <c r="Z2135" i="149"/>
  <c r="P2135" i="149" s="1"/>
  <c r="Z3173" i="149"/>
  <c r="P3173" i="149" s="1"/>
  <c r="Z2990" i="149"/>
  <c r="P2990" i="149" s="1"/>
  <c r="Z3180" i="149"/>
  <c r="P3180" i="149" s="1"/>
  <c r="Z2804" i="149"/>
  <c r="P2804" i="149" s="1"/>
  <c r="Z2960" i="149"/>
  <c r="P2960" i="149" s="1"/>
  <c r="Z3196" i="149"/>
  <c r="P3196" i="149" s="1"/>
  <c r="Z3113" i="149"/>
  <c r="P3113" i="149" s="1"/>
  <c r="Z3076" i="149"/>
  <c r="P3076" i="149" s="1"/>
  <c r="Z3197" i="149"/>
  <c r="P3197" i="149" s="1"/>
  <c r="Z3189" i="149"/>
  <c r="P3189" i="149" s="1"/>
  <c r="Z3129" i="149"/>
  <c r="P3129" i="149" s="1"/>
  <c r="Z2910" i="149"/>
  <c r="P2910" i="149" s="1"/>
  <c r="Z2892" i="149"/>
  <c r="P2892" i="149" s="1"/>
  <c r="Z2814" i="149"/>
  <c r="P2814" i="149" s="1"/>
  <c r="Z2747" i="149"/>
  <c r="P2747" i="149" s="1"/>
  <c r="Z2314" i="149"/>
  <c r="P2314" i="149" s="1"/>
  <c r="Z3059" i="149"/>
  <c r="P3059" i="149" s="1"/>
  <c r="Z2995" i="149"/>
  <c r="P2995" i="149" s="1"/>
  <c r="Z2931" i="149"/>
  <c r="P2931" i="149" s="1"/>
  <c r="Z2840" i="149"/>
  <c r="P2840" i="149" s="1"/>
  <c r="Z2713" i="149"/>
  <c r="P2713" i="149" s="1"/>
  <c r="Z2210" i="149"/>
  <c r="P2210" i="149" s="1"/>
  <c r="Z3009" i="149"/>
  <c r="P3009" i="149" s="1"/>
  <c r="Z2920" i="149"/>
  <c r="P2920" i="149" s="1"/>
  <c r="Z2725" i="149"/>
  <c r="P2725" i="149" s="1"/>
  <c r="Z2298" i="149"/>
  <c r="P2298" i="149" s="1"/>
  <c r="Z3048" i="149"/>
  <c r="P3048" i="149" s="1"/>
  <c r="Z2984" i="149"/>
  <c r="P2984" i="149" s="1"/>
  <c r="Z2824" i="149"/>
  <c r="P2824" i="149" s="1"/>
  <c r="Z2721" i="149"/>
  <c r="P2721" i="149" s="1"/>
  <c r="Z3084" i="149"/>
  <c r="P3084" i="149" s="1"/>
  <c r="Z2781" i="149"/>
  <c r="P2781" i="149" s="1"/>
  <c r="Z2681" i="149"/>
  <c r="P2681" i="149" s="1"/>
  <c r="Z3108" i="149"/>
  <c r="P3108" i="149" s="1"/>
  <c r="Z3028" i="149"/>
  <c r="P3028" i="149" s="1"/>
  <c r="Z2969" i="149"/>
  <c r="P2969" i="149" s="1"/>
  <c r="Z2905" i="149"/>
  <c r="P2905" i="149" s="1"/>
  <c r="Z2729" i="149"/>
  <c r="P2729" i="149" s="1"/>
  <c r="Z2653" i="149"/>
  <c r="P2653" i="149" s="1"/>
  <c r="Z2587" i="149"/>
  <c r="P2587" i="149" s="1"/>
  <c r="Z2358" i="149"/>
  <c r="P2358" i="149" s="1"/>
  <c r="Z2198" i="149"/>
  <c r="P2198" i="149" s="1"/>
  <c r="Z2121" i="149"/>
  <c r="P2121" i="149" s="1"/>
  <c r="Z2525" i="149"/>
  <c r="P2525" i="149" s="1"/>
  <c r="Z2387" i="149"/>
  <c r="P2387" i="149" s="1"/>
  <c r="Z2250" i="149"/>
  <c r="P2250" i="149" s="1"/>
  <c r="Z2635" i="149"/>
  <c r="P2635" i="149" s="1"/>
  <c r="Z2434" i="149"/>
  <c r="P2434" i="149" s="1"/>
  <c r="Z2330" i="149"/>
  <c r="P2330" i="149" s="1"/>
  <c r="Z1978" i="149"/>
  <c r="P1978" i="149" s="1"/>
  <c r="Z2371" i="149"/>
  <c r="P2371" i="149" s="1"/>
  <c r="Z2258" i="149"/>
  <c r="P2258" i="149" s="1"/>
  <c r="Z2154" i="149"/>
  <c r="P2154" i="149" s="1"/>
  <c r="Z2619" i="149"/>
  <c r="P2619" i="149" s="1"/>
  <c r="Z2302" i="149"/>
  <c r="P2302" i="149" s="1"/>
  <c r="Z2107" i="149"/>
  <c r="P2107" i="149" s="1"/>
  <c r="Z2645" i="149"/>
  <c r="P2645" i="149" s="1"/>
  <c r="Z2443" i="149"/>
  <c r="P2443" i="149" s="1"/>
  <c r="Z2290" i="149"/>
  <c r="P2290" i="149" s="1"/>
  <c r="Z2101" i="149"/>
  <c r="P2101" i="149" s="1"/>
  <c r="Z2539" i="149"/>
  <c r="P2539" i="149" s="1"/>
  <c r="Z2426" i="149"/>
  <c r="P2426" i="149" s="1"/>
  <c r="Z2349" i="149"/>
  <c r="P2349" i="149" s="1"/>
  <c r="Z2153" i="149"/>
  <c r="P2153" i="149" s="1"/>
  <c r="Z2085" i="149"/>
  <c r="P2085" i="149" s="1"/>
  <c r="Z1910" i="149"/>
  <c r="P1910" i="149" s="1"/>
  <c r="Z1993" i="149"/>
  <c r="P1993" i="149" s="1"/>
  <c r="Z1847" i="149"/>
  <c r="P1847" i="149" s="1"/>
  <c r="Z1986" i="149"/>
  <c r="P1986" i="149" s="1"/>
  <c r="Z2029" i="149"/>
  <c r="P2029" i="149" s="1"/>
  <c r="Z1864" i="149"/>
  <c r="P1864" i="149" s="1"/>
  <c r="Z2098" i="149"/>
  <c r="P2098" i="149" s="1"/>
  <c r="Z1915" i="149"/>
  <c r="P1915" i="149" s="1"/>
  <c r="Z2058" i="149"/>
  <c r="P2058" i="149" s="1"/>
  <c r="Z1848" i="149"/>
  <c r="P1848" i="149" s="1"/>
  <c r="Z2082" i="149"/>
  <c r="P2082" i="149" s="1"/>
  <c r="Z1931" i="149"/>
  <c r="P1931" i="149" s="1"/>
  <c r="Z1800" i="149"/>
  <c r="P1800" i="149" s="1"/>
  <c r="Z1656" i="149"/>
  <c r="P1656" i="149" s="1"/>
  <c r="Z1610" i="149"/>
  <c r="P1610" i="149" s="1"/>
  <c r="Z1532" i="149"/>
  <c r="P1532" i="149" s="1"/>
  <c r="Z1764" i="149"/>
  <c r="P1764" i="149" s="1"/>
  <c r="Z1687" i="149"/>
  <c r="P1687" i="149" s="1"/>
  <c r="Z1556" i="149"/>
  <c r="P1556" i="149" s="1"/>
  <c r="Z1672" i="149"/>
  <c r="P1672" i="149" s="1"/>
  <c r="Z1397" i="149"/>
  <c r="P1397" i="149" s="1"/>
  <c r="Z1548" i="149"/>
  <c r="P1548" i="149" s="1"/>
  <c r="Z1692" i="149"/>
  <c r="P1692" i="149" s="1"/>
  <c r="Z1634" i="149"/>
  <c r="P1634" i="149" s="1"/>
  <c r="Z1578" i="149"/>
  <c r="P1578" i="149" s="1"/>
  <c r="Z1668" i="149"/>
  <c r="P1668" i="149" s="1"/>
  <c r="Z1362" i="149"/>
  <c r="P1362" i="149" s="1"/>
  <c r="Z1704" i="149"/>
  <c r="P1704" i="149" s="1"/>
  <c r="Z1326" i="149"/>
  <c r="P1326" i="149" s="1"/>
  <c r="Z1280" i="149"/>
  <c r="P1280" i="149" s="1"/>
  <c r="Z1508" i="149"/>
  <c r="P1508" i="149" s="1"/>
  <c r="Z1413" i="149"/>
  <c r="P1413" i="149" s="1"/>
  <c r="Z1288" i="149"/>
  <c r="P1288" i="149" s="1"/>
  <c r="Z1504" i="149"/>
  <c r="P1504" i="149" s="1"/>
  <c r="Z1284" i="149"/>
  <c r="P1284" i="149" s="1"/>
  <c r="Z1458" i="149"/>
  <c r="P1458" i="149" s="1"/>
  <c r="Z1342" i="149"/>
  <c r="P1342" i="149" s="1"/>
  <c r="Z1273" i="149"/>
  <c r="P1273" i="149" s="1"/>
  <c r="Z1456" i="149"/>
  <c r="P1456" i="149" s="1"/>
  <c r="Z1330" i="149"/>
  <c r="P1330" i="149" s="1"/>
  <c r="Z1516" i="149"/>
  <c r="P1516" i="149" s="1"/>
  <c r="Z1412" i="149"/>
  <c r="P1412" i="149" s="1"/>
  <c r="Z1274" i="149"/>
  <c r="P1274" i="149" s="1"/>
  <c r="Z1178" i="149"/>
  <c r="P1178" i="149" s="1"/>
  <c r="Z1094" i="149"/>
  <c r="P1094" i="149" s="1"/>
  <c r="Z1228" i="149"/>
  <c r="P1228" i="149" s="1"/>
  <c r="Z1149" i="149"/>
  <c r="P1149" i="149" s="1"/>
  <c r="Z1085" i="149"/>
  <c r="P1085" i="149" s="1"/>
  <c r="Z925" i="149"/>
  <c r="P925" i="149" s="1"/>
  <c r="Z1054" i="149"/>
  <c r="P1054" i="149" s="1"/>
  <c r="Z1134" i="149"/>
  <c r="P1134" i="149" s="1"/>
  <c r="Z1061" i="149"/>
  <c r="P1061" i="149" s="1"/>
  <c r="Z759" i="149"/>
  <c r="P759" i="149" s="1"/>
  <c r="Z1236" i="149"/>
  <c r="P1236" i="149" s="1"/>
  <c r="Z1152" i="149"/>
  <c r="P1152" i="149" s="1"/>
  <c r="Z1088" i="149"/>
  <c r="P1088" i="149" s="1"/>
  <c r="Z671" i="149"/>
  <c r="P671" i="149" s="1"/>
  <c r="Z1015" i="149"/>
  <c r="P1015" i="149" s="1"/>
  <c r="Z952" i="149"/>
  <c r="P952" i="149" s="1"/>
  <c r="Z773" i="149"/>
  <c r="P773" i="149" s="1"/>
  <c r="Z870" i="149"/>
  <c r="P870" i="149" s="1"/>
  <c r="Z765" i="149"/>
  <c r="P765" i="149" s="1"/>
  <c r="Z987" i="149"/>
  <c r="P987" i="149" s="1"/>
  <c r="Z842" i="149"/>
  <c r="P842" i="149" s="1"/>
  <c r="Z1007" i="149"/>
  <c r="P1007" i="149" s="1"/>
  <c r="Z893" i="149"/>
  <c r="P893" i="149" s="1"/>
  <c r="Z814" i="149"/>
  <c r="P814" i="149" s="1"/>
  <c r="Z983" i="149"/>
  <c r="P983" i="149" s="1"/>
  <c r="Z866" i="149"/>
  <c r="P866" i="149" s="1"/>
  <c r="Z772" i="149"/>
  <c r="P772" i="149" s="1"/>
  <c r="Z976" i="149"/>
  <c r="P976" i="149" s="1"/>
  <c r="Z848" i="149"/>
  <c r="P848" i="149" s="1"/>
  <c r="Z766" i="149"/>
  <c r="P766" i="149" s="1"/>
  <c r="Z1005" i="149"/>
  <c r="P1005" i="149" s="1"/>
  <c r="Z755" i="149"/>
  <c r="P755" i="149" s="1"/>
  <c r="Z687" i="149"/>
  <c r="P687" i="149" s="1"/>
  <c r="Z561" i="149"/>
  <c r="P561" i="149" s="1"/>
  <c r="Z669" i="149"/>
  <c r="P669" i="149" s="1"/>
  <c r="Z503" i="149"/>
  <c r="P503" i="149" s="1"/>
  <c r="Z665" i="149"/>
  <c r="P665" i="149" s="1"/>
  <c r="Z609" i="149"/>
  <c r="P609" i="149" s="1"/>
  <c r="Z540" i="149"/>
  <c r="P540" i="149" s="1"/>
  <c r="Z733" i="149"/>
  <c r="P733" i="149" s="1"/>
  <c r="Z3136" i="149"/>
  <c r="P3136" i="149" s="1"/>
  <c r="Z3065" i="149"/>
  <c r="P3065" i="149" s="1"/>
  <c r="Z3237" i="149"/>
  <c r="P3237" i="149" s="1"/>
  <c r="Z3168" i="149"/>
  <c r="P3168" i="149" s="1"/>
  <c r="Z2985" i="149"/>
  <c r="P2985" i="149" s="1"/>
  <c r="Z3165" i="149"/>
  <c r="P3165" i="149" s="1"/>
  <c r="Z2269" i="149"/>
  <c r="P2269" i="149" s="1"/>
  <c r="Z2896" i="149"/>
  <c r="P2896" i="149" s="1"/>
  <c r="Z3181" i="149"/>
  <c r="P3181" i="149" s="1"/>
  <c r="Z2926" i="149"/>
  <c r="P2926" i="149" s="1"/>
  <c r="Z3006" i="149"/>
  <c r="P3006" i="149" s="1"/>
  <c r="Z3192" i="149"/>
  <c r="P3192" i="149" s="1"/>
  <c r="Z3184" i="149"/>
  <c r="P3184" i="149" s="1"/>
  <c r="Z3107" i="149"/>
  <c r="P3107" i="149" s="1"/>
  <c r="Z2883" i="149"/>
  <c r="P2883" i="149" s="1"/>
  <c r="Z2872" i="149"/>
  <c r="P2872" i="149" s="1"/>
  <c r="Z2811" i="149"/>
  <c r="P2811" i="149" s="1"/>
  <c r="Z2717" i="149"/>
  <c r="P2717" i="149" s="1"/>
  <c r="Z2130" i="149"/>
  <c r="P2130" i="149" s="1"/>
  <c r="Z3052" i="149"/>
  <c r="P3052" i="149" s="1"/>
  <c r="Z2988" i="149"/>
  <c r="P2988" i="149" s="1"/>
  <c r="Z2929" i="149"/>
  <c r="P2929" i="149" s="1"/>
  <c r="Z2838" i="149"/>
  <c r="P2838" i="149" s="1"/>
  <c r="Z2685" i="149"/>
  <c r="P2685" i="149" s="1"/>
  <c r="Z2180" i="149"/>
  <c r="P2180" i="149" s="1"/>
  <c r="Z2993" i="149"/>
  <c r="P2993" i="149" s="1"/>
  <c r="Z2918" i="149"/>
  <c r="P2918" i="149" s="1"/>
  <c r="Z2723" i="149"/>
  <c r="P2723" i="149" s="1"/>
  <c r="Z1863" i="149"/>
  <c r="P1863" i="149" s="1"/>
  <c r="Z3046" i="149"/>
  <c r="P3046" i="149" s="1"/>
  <c r="Z2982" i="149"/>
  <c r="P2982" i="149" s="1"/>
  <c r="Z2822" i="149"/>
  <c r="P2822" i="149" s="1"/>
  <c r="Z2706" i="149"/>
  <c r="P2706" i="149" s="1"/>
  <c r="Z2891" i="149"/>
  <c r="P2891" i="149" s="1"/>
  <c r="Z2779" i="149"/>
  <c r="P2779" i="149" s="1"/>
  <c r="Z2661" i="149"/>
  <c r="P2661" i="149" s="1"/>
  <c r="Z3096" i="149"/>
  <c r="P3096" i="149" s="1"/>
  <c r="Z3019" i="149"/>
  <c r="P3019" i="149" s="1"/>
  <c r="Z2955" i="149"/>
  <c r="P2955" i="149" s="1"/>
  <c r="Z2848" i="149"/>
  <c r="P2848" i="149" s="1"/>
  <c r="Z2714" i="149"/>
  <c r="P2714" i="149" s="1"/>
  <c r="Z2797" i="149"/>
  <c r="P2797" i="149" s="1"/>
  <c r="Z2651" i="149"/>
  <c r="P2651" i="149" s="1"/>
  <c r="Z2577" i="149"/>
  <c r="P2577" i="149" s="1"/>
  <c r="Z2334" i="149"/>
  <c r="P2334" i="149" s="1"/>
  <c r="Z2187" i="149"/>
  <c r="P2187" i="149" s="1"/>
  <c r="Z2118" i="149"/>
  <c r="P2118" i="149" s="1"/>
  <c r="Z2523" i="149"/>
  <c r="P2523" i="149" s="1"/>
  <c r="Z2382" i="149"/>
  <c r="P2382" i="149" s="1"/>
  <c r="Z2218" i="149"/>
  <c r="P2218" i="149" s="1"/>
  <c r="Z2625" i="149"/>
  <c r="P2625" i="149" s="1"/>
  <c r="Z2427" i="149"/>
  <c r="P2427" i="149" s="1"/>
  <c r="Z2313" i="149"/>
  <c r="P2313" i="149" s="1"/>
  <c r="Z1778" i="149"/>
  <c r="P1778" i="149" s="1"/>
  <c r="Z2366" i="149"/>
  <c r="P2366" i="149" s="1"/>
  <c r="Z2226" i="149"/>
  <c r="P2226" i="149" s="1"/>
  <c r="Z2145" i="149"/>
  <c r="P2145" i="149" s="1"/>
  <c r="Z2609" i="149"/>
  <c r="P2609" i="149" s="1"/>
  <c r="Z2491" i="149"/>
  <c r="P2491" i="149" s="1"/>
  <c r="Z2270" i="149"/>
  <c r="P2270" i="149" s="1"/>
  <c r="Z2097" i="149"/>
  <c r="P2097" i="149" s="1"/>
  <c r="Z2643" i="149"/>
  <c r="P2643" i="149" s="1"/>
  <c r="Z2430" i="149"/>
  <c r="P2430" i="149" s="1"/>
  <c r="Z2266" i="149"/>
  <c r="P2266" i="149" s="1"/>
  <c r="Z2061" i="149"/>
  <c r="P2061" i="149" s="1"/>
  <c r="Z2529" i="149"/>
  <c r="P2529" i="149" s="1"/>
  <c r="Z2419" i="149"/>
  <c r="P2419" i="149" s="1"/>
  <c r="Z2338" i="149"/>
  <c r="P2338" i="149" s="1"/>
  <c r="Z2141" i="149"/>
  <c r="P2141" i="149" s="1"/>
  <c r="Z2033" i="149"/>
  <c r="P2033" i="149" s="1"/>
  <c r="Z1878" i="149"/>
  <c r="P1878" i="149" s="1"/>
  <c r="Z1981" i="149"/>
  <c r="P1981" i="149" s="1"/>
  <c r="Z1823" i="149"/>
  <c r="P1823" i="149" s="1"/>
  <c r="Z1953" i="149"/>
  <c r="P1953" i="149" s="1"/>
  <c r="Z1816" i="149"/>
  <c r="P1816" i="149" s="1"/>
  <c r="Z2010" i="149"/>
  <c r="P2010" i="149" s="1"/>
  <c r="Z1862" i="149"/>
  <c r="P1862" i="149" s="1"/>
  <c r="Z2077" i="149"/>
  <c r="P2077" i="149" s="1"/>
  <c r="Z1902" i="149"/>
  <c r="P1902" i="149" s="1"/>
  <c r="Z2025" i="149"/>
  <c r="P2025" i="149" s="1"/>
  <c r="Z1832" i="149"/>
  <c r="P1832" i="149" s="1"/>
  <c r="Z2073" i="149"/>
  <c r="P2073" i="149" s="1"/>
  <c r="Z1918" i="149"/>
  <c r="P1918" i="149" s="1"/>
  <c r="Z1724" i="149"/>
  <c r="P1724" i="149" s="1"/>
  <c r="Z1644" i="149"/>
  <c r="P1644" i="149" s="1"/>
  <c r="Z1608" i="149"/>
  <c r="P1608" i="149" s="1"/>
  <c r="Z1762" i="149"/>
  <c r="P1762" i="149" s="1"/>
  <c r="Z1647" i="149"/>
  <c r="P1647" i="149" s="1"/>
  <c r="Z1520" i="149"/>
  <c r="P1520" i="149" s="1"/>
  <c r="Z1740" i="149"/>
  <c r="P1740" i="149" s="1"/>
  <c r="Z1663" i="149"/>
  <c r="P1663" i="149" s="1"/>
  <c r="Z1282" i="149"/>
  <c r="P1282" i="149" s="1"/>
  <c r="Z1546" i="149"/>
  <c r="P1546" i="149" s="1"/>
  <c r="Z1690" i="149"/>
  <c r="P1690" i="149" s="1"/>
  <c r="Z1632" i="149"/>
  <c r="P1632" i="149" s="1"/>
  <c r="Z1565" i="149"/>
  <c r="P1565" i="149" s="1"/>
  <c r="Z1794" i="149"/>
  <c r="P1794" i="149" s="1"/>
  <c r="Z1666" i="149"/>
  <c r="P1666" i="149" s="1"/>
  <c r="Z1576" i="149"/>
  <c r="P1576" i="149" s="1"/>
  <c r="Z1831" i="149"/>
  <c r="P1831" i="149" s="1"/>
  <c r="Z1695" i="149"/>
  <c r="P1695" i="149" s="1"/>
  <c r="Z1557" i="149"/>
  <c r="P1557" i="149" s="1"/>
  <c r="Z1437" i="149"/>
  <c r="P1437" i="149" s="1"/>
  <c r="Z1266" i="149"/>
  <c r="P1266" i="149" s="1"/>
  <c r="Z1506" i="149"/>
  <c r="P1506" i="149" s="1"/>
  <c r="Z1400" i="149"/>
  <c r="P1400" i="149" s="1"/>
  <c r="Z1276" i="149"/>
  <c r="P1276" i="149" s="1"/>
  <c r="Z1484" i="149"/>
  <c r="P1484" i="149" s="1"/>
  <c r="Z1389" i="149"/>
  <c r="P1389" i="149" s="1"/>
  <c r="Z1258" i="149"/>
  <c r="P1258" i="149" s="1"/>
  <c r="Z1318" i="149"/>
  <c r="P1318" i="149" s="1"/>
  <c r="Z1436" i="149"/>
  <c r="P1436" i="149" s="1"/>
  <c r="Z1281" i="149"/>
  <c r="P1281" i="149" s="1"/>
  <c r="Z1509" i="149"/>
  <c r="P1509" i="149" s="1"/>
  <c r="Z1410" i="149"/>
  <c r="P1410" i="149" s="1"/>
  <c r="Z1035" i="149"/>
  <c r="P1035" i="149" s="1"/>
  <c r="Z1421" i="149"/>
  <c r="P1421" i="149" s="1"/>
  <c r="Z1272" i="149"/>
  <c r="P1272" i="149" s="1"/>
  <c r="Z1176" i="149"/>
  <c r="P1176" i="149" s="1"/>
  <c r="Z1080" i="149"/>
  <c r="P1080" i="149" s="1"/>
  <c r="Z834" i="149"/>
  <c r="P834" i="149" s="1"/>
  <c r="Z1217" i="149"/>
  <c r="P1217" i="149" s="1"/>
  <c r="Z1144" i="149"/>
  <c r="P1144" i="149" s="1"/>
  <c r="Z1344" i="149"/>
  <c r="P1344" i="149" s="1"/>
  <c r="Z1199" i="149"/>
  <c r="P1199" i="149" s="1"/>
  <c r="Z813" i="149"/>
  <c r="P813" i="149" s="1"/>
  <c r="Z1041" i="149"/>
  <c r="P1041" i="149" s="1"/>
  <c r="Z1118" i="149"/>
  <c r="P1118" i="149" s="1"/>
  <c r="Z1056" i="149"/>
  <c r="P1056" i="149" s="1"/>
  <c r="Z653" i="149"/>
  <c r="P653" i="149" s="1"/>
  <c r="Z1225" i="149"/>
  <c r="P1225" i="149" s="1"/>
  <c r="Z1141" i="149"/>
  <c r="P1141" i="149" s="1"/>
  <c r="Z1037" i="149"/>
  <c r="P1037" i="149" s="1"/>
  <c r="Z613" i="149"/>
  <c r="P613" i="149" s="1"/>
  <c r="Z1202" i="149"/>
  <c r="P1202" i="149" s="1"/>
  <c r="Z979" i="149"/>
  <c r="P979" i="149" s="1"/>
  <c r="Z918" i="149"/>
  <c r="P918" i="149" s="1"/>
  <c r="Z631" i="149"/>
  <c r="P631" i="149" s="1"/>
  <c r="Z975" i="149"/>
  <c r="P975" i="149" s="1"/>
  <c r="Z858" i="149"/>
  <c r="P858" i="149" s="1"/>
  <c r="Z752" i="149"/>
  <c r="P752" i="149" s="1"/>
  <c r="Z960" i="149"/>
  <c r="P960" i="149" s="1"/>
  <c r="Z840" i="149"/>
  <c r="P840" i="149" s="1"/>
  <c r="Z973" i="149"/>
  <c r="P973" i="149" s="1"/>
  <c r="Z890" i="149"/>
  <c r="P890" i="149" s="1"/>
  <c r="Z3008" i="149"/>
  <c r="P3008" i="149" s="1"/>
  <c r="Z3056" i="149"/>
  <c r="P3056" i="149" s="1"/>
  <c r="Z3232" i="149"/>
  <c r="P3232" i="149" s="1"/>
  <c r="Z3156" i="149"/>
  <c r="P3156" i="149" s="1"/>
  <c r="Z2942" i="149"/>
  <c r="P2942" i="149" s="1"/>
  <c r="Z3123" i="149"/>
  <c r="P3123" i="149" s="1"/>
  <c r="Z3128" i="149"/>
  <c r="P3128" i="149" s="1"/>
  <c r="Z2832" i="149"/>
  <c r="P2832" i="149" s="1"/>
  <c r="Z3176" i="149"/>
  <c r="P3176" i="149" s="1"/>
  <c r="Z2881" i="149"/>
  <c r="P2881" i="149" s="1"/>
  <c r="Z3001" i="149"/>
  <c r="P3001" i="149" s="1"/>
  <c r="Z3172" i="149"/>
  <c r="P3172" i="149" s="1"/>
  <c r="Z3083" i="149"/>
  <c r="P3083" i="149" s="1"/>
  <c r="Z2876" i="149"/>
  <c r="P2876" i="149" s="1"/>
  <c r="Z2870" i="149"/>
  <c r="P2870" i="149" s="1"/>
  <c r="Z2809" i="149"/>
  <c r="P2809" i="149" s="1"/>
  <c r="Z2715" i="149"/>
  <c r="P2715" i="149" s="1"/>
  <c r="Z2074" i="149"/>
  <c r="P2074" i="149" s="1"/>
  <c r="Z3043" i="149"/>
  <c r="P3043" i="149" s="1"/>
  <c r="Z2979" i="149"/>
  <c r="P2979" i="149" s="1"/>
  <c r="Z2915" i="149"/>
  <c r="P2915" i="149" s="1"/>
  <c r="Z2835" i="149"/>
  <c r="P2835" i="149" s="1"/>
  <c r="Z2683" i="149"/>
  <c r="P2683" i="149" s="1"/>
  <c r="Z2090" i="149"/>
  <c r="P2090" i="149" s="1"/>
  <c r="Z2968" i="149"/>
  <c r="P2968" i="149" s="1"/>
  <c r="Z2904" i="149"/>
  <c r="P2904" i="149" s="1"/>
  <c r="Z2693" i="149"/>
  <c r="P2693" i="149" s="1"/>
  <c r="Z3091" i="149"/>
  <c r="P3091" i="149" s="1"/>
  <c r="Z3032" i="149"/>
  <c r="P3032" i="149" s="1"/>
  <c r="Z2884" i="149"/>
  <c r="P2884" i="149" s="1"/>
  <c r="Z2819" i="149"/>
  <c r="P2819" i="149" s="1"/>
  <c r="Z2701" i="149"/>
  <c r="P2701" i="149" s="1"/>
  <c r="Z2889" i="149"/>
  <c r="P2889" i="149" s="1"/>
  <c r="Z2777" i="149"/>
  <c r="P2777" i="149" s="1"/>
  <c r="Z2617" i="149"/>
  <c r="P2617" i="149" s="1"/>
  <c r="Z3094" i="149"/>
  <c r="P3094" i="149" s="1"/>
  <c r="Z3012" i="149"/>
  <c r="P3012" i="149" s="1"/>
  <c r="Z2953" i="149"/>
  <c r="P2953" i="149" s="1"/>
  <c r="Z2846" i="149"/>
  <c r="P2846" i="149" s="1"/>
  <c r="Z2689" i="149"/>
  <c r="P2689" i="149" s="1"/>
  <c r="Z2795" i="149"/>
  <c r="P2795" i="149" s="1"/>
  <c r="Z2649" i="149"/>
  <c r="P2649" i="149" s="1"/>
  <c r="Z2451" i="149"/>
  <c r="P2451" i="149" s="1"/>
  <c r="Z2321" i="149"/>
  <c r="P2321" i="149" s="1"/>
  <c r="Z2185" i="149"/>
  <c r="P2185" i="149" s="1"/>
  <c r="Z2009" i="149"/>
  <c r="P2009" i="149" s="1"/>
  <c r="Z2513" i="149"/>
  <c r="P2513" i="149" s="1"/>
  <c r="Z2380" i="149"/>
  <c r="P2380" i="149" s="1"/>
  <c r="Z2167" i="149"/>
  <c r="P2167" i="149" s="1"/>
  <c r="Z2573" i="149"/>
  <c r="P2573" i="149" s="1"/>
  <c r="Z2418" i="149"/>
  <c r="P2418" i="149" s="1"/>
  <c r="Z2294" i="149"/>
  <c r="P2294" i="149" s="1"/>
  <c r="Z2533" i="149"/>
  <c r="P2533" i="149" s="1"/>
  <c r="Z2357" i="149"/>
  <c r="P2357" i="149" s="1"/>
  <c r="Z2211" i="149"/>
  <c r="P2211" i="149" s="1"/>
  <c r="Z2138" i="149"/>
  <c r="P2138" i="149" s="1"/>
  <c r="Z2557" i="149"/>
  <c r="P2557" i="149" s="1"/>
  <c r="Z2476" i="149"/>
  <c r="P2476" i="149" s="1"/>
  <c r="Z2246" i="149"/>
  <c r="P2246" i="149" s="1"/>
  <c r="Z2045" i="149"/>
  <c r="P2045" i="149" s="1"/>
  <c r="Z2633" i="149"/>
  <c r="P2633" i="149" s="1"/>
  <c r="Z2403" i="149"/>
  <c r="P2403" i="149" s="1"/>
  <c r="Z2234" i="149"/>
  <c r="P2234" i="149" s="1"/>
  <c r="Z1997" i="149"/>
  <c r="P1997" i="149" s="1"/>
  <c r="Z2505" i="149"/>
  <c r="P2505" i="149" s="1"/>
  <c r="Z2410" i="149"/>
  <c r="P2410" i="149" s="1"/>
  <c r="Z2325" i="149"/>
  <c r="P2325" i="149" s="1"/>
  <c r="Z2021" i="149"/>
  <c r="P2021" i="149" s="1"/>
  <c r="Z1854" i="149"/>
  <c r="P1854" i="149" s="1"/>
  <c r="Z1962" i="149"/>
  <c r="P1962" i="149" s="1"/>
  <c r="Z1780" i="149"/>
  <c r="P1780" i="149" s="1"/>
  <c r="Z1941" i="149"/>
  <c r="P1941" i="149" s="1"/>
  <c r="Z1810" i="149"/>
  <c r="P1810" i="149" s="1"/>
  <c r="Z1977" i="149"/>
  <c r="P1977" i="149" s="1"/>
  <c r="Z1799" i="149"/>
  <c r="P1799" i="149" s="1"/>
  <c r="Z2053" i="149"/>
  <c r="P2053" i="149" s="1"/>
  <c r="Z2013" i="149"/>
  <c r="P2013" i="149" s="1"/>
  <c r="Z2049" i="149"/>
  <c r="P2049" i="149" s="1"/>
  <c r="Z1894" i="149"/>
  <c r="P1894" i="149" s="1"/>
  <c r="Z1772" i="149"/>
  <c r="P1772" i="149" s="1"/>
  <c r="Z1722" i="149"/>
  <c r="P1722" i="149" s="1"/>
  <c r="Z1642" i="149"/>
  <c r="P1642" i="149" s="1"/>
  <c r="Z1581" i="149"/>
  <c r="P1581" i="149" s="1"/>
  <c r="Z1364" i="149"/>
  <c r="P1364" i="149" s="1"/>
  <c r="Z1760" i="149"/>
  <c r="P1760" i="149" s="1"/>
  <c r="Z1631" i="149"/>
  <c r="P1631" i="149" s="1"/>
  <c r="Z1738" i="149"/>
  <c r="P1738" i="149" s="1"/>
  <c r="Z1588" i="149"/>
  <c r="P1588" i="149" s="1"/>
  <c r="Z1544" i="149"/>
  <c r="P1544" i="149" s="1"/>
  <c r="Z1688" i="149"/>
  <c r="P1688" i="149" s="1"/>
  <c r="Z1620" i="149"/>
  <c r="P1620" i="149" s="1"/>
  <c r="Z1512" i="149"/>
  <c r="P1512" i="149" s="1"/>
  <c r="Z1664" i="149"/>
  <c r="P1664" i="149" s="1"/>
  <c r="Z1574" i="149"/>
  <c r="P1574" i="149" s="1"/>
  <c r="Z1572" i="149"/>
  <c r="P1572" i="149" s="1"/>
  <c r="Z1424" i="149"/>
  <c r="P1424" i="149" s="1"/>
  <c r="Z1264" i="149"/>
  <c r="P1264" i="149" s="1"/>
  <c r="Z1380" i="149"/>
  <c r="P1380" i="149" s="1"/>
  <c r="Z1482" i="149"/>
  <c r="P1482" i="149" s="1"/>
  <c r="Z1376" i="149"/>
  <c r="P1376" i="149" s="1"/>
  <c r="Z1256" i="149"/>
  <c r="P1256" i="149" s="1"/>
  <c r="Z1429" i="149"/>
  <c r="P1429" i="149" s="1"/>
  <c r="Z1314" i="149"/>
  <c r="P1314" i="149" s="1"/>
  <c r="Z1434" i="149"/>
  <c r="P1434" i="149" s="1"/>
  <c r="Z1250" i="149"/>
  <c r="P1250" i="149" s="1"/>
  <c r="Z1496" i="149"/>
  <c r="P1496" i="149" s="1"/>
  <c r="Z1514" i="149"/>
  <c r="P1514" i="149" s="1"/>
  <c r="Z1408" i="149"/>
  <c r="P1408" i="149" s="1"/>
  <c r="Z1242" i="149"/>
  <c r="P1242" i="149" s="1"/>
  <c r="Z1174" i="149"/>
  <c r="P1174" i="149" s="1"/>
  <c r="Z1076" i="149"/>
  <c r="P1076" i="149" s="1"/>
  <c r="Z780" i="149"/>
  <c r="P780" i="149" s="1"/>
  <c r="Z1212" i="149"/>
  <c r="P1212" i="149" s="1"/>
  <c r="Z1133" i="149"/>
  <c r="P1133" i="149" s="1"/>
  <c r="Z1336" i="149"/>
  <c r="P1336" i="149" s="1"/>
  <c r="Z1194" i="149"/>
  <c r="P1194" i="149" s="1"/>
  <c r="Z782" i="149"/>
  <c r="P782" i="149" s="1"/>
  <c r="Z1039" i="149"/>
  <c r="P1039" i="149" s="1"/>
  <c r="Z1102" i="149"/>
  <c r="P1102" i="149" s="1"/>
  <c r="Z1049" i="149"/>
  <c r="P1049" i="149" s="1"/>
  <c r="Z1220" i="149"/>
  <c r="P1220" i="149" s="1"/>
  <c r="Z1136" i="149"/>
  <c r="P1136" i="149" s="1"/>
  <c r="Z1025" i="149"/>
  <c r="P1025" i="149" s="1"/>
  <c r="Z1340" i="149"/>
  <c r="P1340" i="149" s="1"/>
  <c r="Z1200" i="149"/>
  <c r="P1200" i="149" s="1"/>
  <c r="Z846" i="149"/>
  <c r="P846" i="149" s="1"/>
  <c r="Z577" i="149"/>
  <c r="P577" i="149" s="1"/>
  <c r="Z965" i="149"/>
  <c r="P965" i="149" s="1"/>
  <c r="Z856" i="149"/>
  <c r="P856" i="149" s="1"/>
  <c r="Z633" i="149"/>
  <c r="P633" i="149" s="1"/>
  <c r="Z943" i="149"/>
  <c r="P943" i="149" s="1"/>
  <c r="Z963" i="149"/>
  <c r="P963" i="149" s="1"/>
  <c r="Z888" i="149"/>
  <c r="P888" i="149" s="1"/>
  <c r="Z800" i="149"/>
  <c r="P800" i="149" s="1"/>
  <c r="Z951" i="149"/>
  <c r="P951" i="149" s="1"/>
  <c r="Z2754" i="149"/>
  <c r="P2754" i="149" s="1"/>
  <c r="Z2976" i="149"/>
  <c r="P2976" i="149" s="1"/>
  <c r="Z3220" i="149"/>
  <c r="P3220" i="149" s="1"/>
  <c r="Z2722" i="149"/>
  <c r="P2722" i="149" s="1"/>
  <c r="Z3110" i="149"/>
  <c r="P3110" i="149" s="1"/>
  <c r="Z3099" i="149"/>
  <c r="P3099" i="149" s="1"/>
  <c r="Z2827" i="149"/>
  <c r="P2827" i="149" s="1"/>
  <c r="Z3164" i="149"/>
  <c r="P3164" i="149" s="1"/>
  <c r="Z2867" i="149"/>
  <c r="P2867" i="149" s="1"/>
  <c r="Z2992" i="149"/>
  <c r="P2992" i="149" s="1"/>
  <c r="Z3017" i="149"/>
  <c r="P3017" i="149" s="1"/>
  <c r="Z3078" i="149"/>
  <c r="P3078" i="149" s="1"/>
  <c r="Z2785" i="149"/>
  <c r="P2785" i="149" s="1"/>
  <c r="Z2856" i="149"/>
  <c r="P2856" i="149" s="1"/>
  <c r="Z2793" i="149"/>
  <c r="P2793" i="149" s="1"/>
  <c r="Z3121" i="149"/>
  <c r="P3121" i="149" s="1"/>
  <c r="Z3036" i="149"/>
  <c r="P3036" i="149" s="1"/>
  <c r="Z2977" i="149"/>
  <c r="P2977" i="149" s="1"/>
  <c r="Z2913" i="149"/>
  <c r="P2913" i="149" s="1"/>
  <c r="Z2833" i="149"/>
  <c r="P2833" i="149" s="1"/>
  <c r="Z2659" i="149"/>
  <c r="P2659" i="149" s="1"/>
  <c r="Z3102" i="149"/>
  <c r="P3102" i="149" s="1"/>
  <c r="Z2966" i="149"/>
  <c r="P2966" i="149" s="1"/>
  <c r="Z2902" i="149"/>
  <c r="P2902" i="149" s="1"/>
  <c r="Z2691" i="149"/>
  <c r="P2691" i="149" s="1"/>
  <c r="Z3086" i="149"/>
  <c r="P3086" i="149" s="1"/>
  <c r="Z3030" i="149"/>
  <c r="P3030" i="149" s="1"/>
  <c r="Z2873" i="149"/>
  <c r="P2873" i="149" s="1"/>
  <c r="Z2817" i="149"/>
  <c r="P2817" i="149" s="1"/>
  <c r="Z2699" i="149"/>
  <c r="P2699" i="149" s="1"/>
  <c r="Z2880" i="149"/>
  <c r="P2880" i="149" s="1"/>
  <c r="Z2774" i="149"/>
  <c r="P2774" i="149" s="1"/>
  <c r="Z2553" i="149"/>
  <c r="P2553" i="149" s="1"/>
  <c r="Z3067" i="149"/>
  <c r="P3067" i="149" s="1"/>
  <c r="Z3003" i="149"/>
  <c r="P3003" i="149" s="1"/>
  <c r="Z2939" i="149"/>
  <c r="P2939" i="149" s="1"/>
  <c r="Z2808" i="149"/>
  <c r="P2808" i="149" s="1"/>
  <c r="Z2585" i="149"/>
  <c r="P2585" i="149" s="1"/>
  <c r="Z2741" i="149"/>
  <c r="P2741" i="149" s="1"/>
  <c r="Z2629" i="149"/>
  <c r="P2629" i="149" s="1"/>
  <c r="Z2444" i="149"/>
  <c r="P2444" i="149" s="1"/>
  <c r="Z2310" i="149"/>
  <c r="P2310" i="149" s="1"/>
  <c r="Z2169" i="149"/>
  <c r="P2169" i="149" s="1"/>
  <c r="Z1856" i="149"/>
  <c r="P1856" i="149" s="1"/>
  <c r="Z2501" i="149"/>
  <c r="P2501" i="149" s="1"/>
  <c r="Z2348" i="149"/>
  <c r="P2348" i="149" s="1"/>
  <c r="Z2114" i="149"/>
  <c r="P2114" i="149" s="1"/>
  <c r="Z2571" i="149"/>
  <c r="P2571" i="149" s="1"/>
  <c r="Z2411" i="149"/>
  <c r="P2411" i="149" s="1"/>
  <c r="Z2238" i="149"/>
  <c r="P2238" i="149" s="1"/>
  <c r="Z2531" i="149"/>
  <c r="P2531" i="149" s="1"/>
  <c r="Z2350" i="149"/>
  <c r="P2350" i="149" s="1"/>
  <c r="Z2195" i="149"/>
  <c r="P2195" i="149" s="1"/>
  <c r="Z2117" i="149"/>
  <c r="P2117" i="149" s="1"/>
  <c r="Z2555" i="149"/>
  <c r="P2555" i="149" s="1"/>
  <c r="Z2471" i="149"/>
  <c r="P2471" i="149" s="1"/>
  <c r="Z2202" i="149"/>
  <c r="P2202" i="149" s="1"/>
  <c r="Z1882" i="149"/>
  <c r="P1882" i="149" s="1"/>
  <c r="Z2581" i="149"/>
  <c r="P2581" i="149" s="1"/>
  <c r="Z2386" i="149"/>
  <c r="P2386" i="149" s="1"/>
  <c r="Z2219" i="149"/>
  <c r="P2219" i="149" s="1"/>
  <c r="Z1905" i="149"/>
  <c r="P1905" i="149" s="1"/>
  <c r="Z2495" i="149"/>
  <c r="P2495" i="149" s="1"/>
  <c r="Z2398" i="149"/>
  <c r="P2398" i="149" s="1"/>
  <c r="Z2318" i="149"/>
  <c r="P2318" i="149" s="1"/>
  <c r="Z2137" i="149"/>
  <c r="P2137" i="149" s="1"/>
  <c r="Z2002" i="149"/>
  <c r="P2002" i="149" s="1"/>
  <c r="Z1836" i="149"/>
  <c r="P1836" i="149" s="1"/>
  <c r="Z1921" i="149"/>
  <c r="P1921" i="149" s="1"/>
  <c r="Z1748" i="149"/>
  <c r="P1748" i="149" s="1"/>
  <c r="Z1928" i="149"/>
  <c r="P1928" i="149" s="1"/>
  <c r="Z1682" i="149"/>
  <c r="P1682" i="149" s="1"/>
  <c r="Z1965" i="149"/>
  <c r="P1965" i="149" s="1"/>
  <c r="Z1770" i="149"/>
  <c r="P1770" i="149" s="1"/>
  <c r="Z2034" i="149"/>
  <c r="P2034" i="149" s="1"/>
  <c r="Z1879" i="149"/>
  <c r="P1879" i="149" s="1"/>
  <c r="Z1592" i="149"/>
  <c r="P1592" i="149" s="1"/>
  <c r="Z1994" i="149"/>
  <c r="P1994" i="149" s="1"/>
  <c r="Z1792" i="149"/>
  <c r="P1792" i="149" s="1"/>
  <c r="Z2037" i="149"/>
  <c r="P2037" i="149" s="1"/>
  <c r="Z1887" i="149"/>
  <c r="P1887" i="149" s="1"/>
  <c r="Z1746" i="149"/>
  <c r="P1746" i="149" s="1"/>
  <c r="Z1720" i="149"/>
  <c r="P1720" i="149" s="1"/>
  <c r="Z1640" i="149"/>
  <c r="P1640" i="149" s="1"/>
  <c r="Z1564" i="149"/>
  <c r="P1564" i="149" s="1"/>
  <c r="Z1839" i="149"/>
  <c r="P1839" i="149" s="1"/>
  <c r="Z1751" i="149"/>
  <c r="P1751" i="149" s="1"/>
  <c r="Z1615" i="149"/>
  <c r="P1615" i="149" s="1"/>
  <c r="Z1426" i="149"/>
  <c r="P1426" i="149" s="1"/>
  <c r="Z1736" i="149"/>
  <c r="P1736" i="149" s="1"/>
  <c r="Z1586" i="149"/>
  <c r="P1586" i="149" s="1"/>
  <c r="Z1716" i="149"/>
  <c r="P1716" i="149" s="1"/>
  <c r="Z1604" i="149"/>
  <c r="P1604" i="149" s="1"/>
  <c r="Z1756" i="149"/>
  <c r="P1756" i="149" s="1"/>
  <c r="Z1679" i="149"/>
  <c r="P1679" i="149" s="1"/>
  <c r="Z1618" i="149"/>
  <c r="P1618" i="149" s="1"/>
  <c r="Z1480" i="149"/>
  <c r="P1480" i="149" s="1"/>
  <c r="Z1732" i="149"/>
  <c r="P1732" i="149" s="1"/>
  <c r="Z1655" i="149"/>
  <c r="P1655" i="149" s="1"/>
  <c r="Z1561" i="149"/>
  <c r="P1561" i="149" s="1"/>
  <c r="Z1783" i="149"/>
  <c r="P1783" i="149" s="1"/>
  <c r="Z1570" i="149"/>
  <c r="P1570" i="149" s="1"/>
  <c r="Z1404" i="149"/>
  <c r="P1404" i="149" s="1"/>
  <c r="Z1234" i="149"/>
  <c r="P1234" i="149" s="1"/>
  <c r="Z1477" i="149"/>
  <c r="P1477" i="149" s="1"/>
  <c r="Z1378" i="149"/>
  <c r="P1378" i="149" s="1"/>
  <c r="Z1356" i="149"/>
  <c r="P1356" i="149" s="1"/>
  <c r="Z1226" i="149"/>
  <c r="P1226" i="149" s="1"/>
  <c r="Z1416" i="149"/>
  <c r="P1416" i="149" s="1"/>
  <c r="Z1310" i="149"/>
  <c r="P1310" i="149" s="1"/>
  <c r="Z1181" i="149"/>
  <c r="P1181" i="149" s="1"/>
  <c r="Z1248" i="149"/>
  <c r="P1248" i="149" s="1"/>
  <c r="Z1476" i="149"/>
  <c r="P1476" i="149" s="1"/>
  <c r="Z1381" i="149"/>
  <c r="P1381" i="149" s="1"/>
  <c r="Z1388" i="149"/>
  <c r="P1388" i="149" s="1"/>
  <c r="Z1240" i="149"/>
  <c r="P1240" i="149" s="1"/>
  <c r="Z1172" i="149"/>
  <c r="P1172" i="149" s="1"/>
  <c r="Z1069" i="149"/>
  <c r="P1069" i="149" s="1"/>
  <c r="Z1265" i="149"/>
  <c r="P1265" i="149" s="1"/>
  <c r="Z1128" i="149"/>
  <c r="P1128" i="149" s="1"/>
  <c r="Z1328" i="149"/>
  <c r="P1328" i="149" s="1"/>
  <c r="Z1190" i="149"/>
  <c r="P1190" i="149" s="1"/>
  <c r="Z693" i="149"/>
  <c r="P693" i="149" s="1"/>
  <c r="Z1029" i="149"/>
  <c r="P1029" i="149" s="1"/>
  <c r="Z1086" i="149"/>
  <c r="P1086" i="149" s="1"/>
  <c r="Z1027" i="149"/>
  <c r="P1027" i="149" s="1"/>
  <c r="Z1289" i="149"/>
  <c r="P1289" i="149" s="1"/>
  <c r="Z1209" i="149"/>
  <c r="P1209" i="149" s="1"/>
  <c r="Z1125" i="149"/>
  <c r="P1125" i="149" s="1"/>
  <c r="Z1021" i="149"/>
  <c r="P1021" i="149" s="1"/>
  <c r="Z1332" i="149"/>
  <c r="P1332" i="149" s="1"/>
  <c r="Z1189" i="149"/>
  <c r="P1189" i="149" s="1"/>
  <c r="Z741" i="149"/>
  <c r="P741" i="149" s="1"/>
  <c r="Z837" i="149"/>
  <c r="P837" i="149" s="1"/>
  <c r="Z572" i="149"/>
  <c r="P572" i="149" s="1"/>
  <c r="Z955" i="149"/>
  <c r="P955" i="149" s="1"/>
  <c r="Z830" i="149"/>
  <c r="P830" i="149" s="1"/>
  <c r="Z620" i="149"/>
  <c r="P620" i="149" s="1"/>
  <c r="Z928" i="149"/>
  <c r="P928" i="149" s="1"/>
  <c r="Z821" i="149"/>
  <c r="P821" i="149" s="1"/>
  <c r="Z885" i="149"/>
  <c r="P885" i="149" s="1"/>
  <c r="Z781" i="149"/>
  <c r="P781" i="149" s="1"/>
  <c r="Z910" i="149"/>
  <c r="P910" i="149" s="1"/>
  <c r="Z838" i="149"/>
  <c r="P838" i="149" s="1"/>
  <c r="Z2705" i="149"/>
  <c r="P2705" i="149" s="1"/>
  <c r="Z2912" i="149"/>
  <c r="P2912" i="149" s="1"/>
  <c r="Z3205" i="149"/>
  <c r="P3205" i="149" s="1"/>
  <c r="Z3141" i="149"/>
  <c r="P3141" i="149" s="1"/>
  <c r="Z2146" i="149"/>
  <c r="P2146" i="149" s="1"/>
  <c r="Z3100" i="149"/>
  <c r="P3100" i="149" s="1"/>
  <c r="Z3092" i="149"/>
  <c r="P3092" i="149" s="1"/>
  <c r="Z3160" i="149"/>
  <c r="P3160" i="149" s="1"/>
  <c r="Z2944" i="149"/>
  <c r="P2944" i="149" s="1"/>
  <c r="Z3236" i="149"/>
  <c r="P3236" i="149" s="1"/>
  <c r="Z3157" i="149"/>
  <c r="P3157" i="149" s="1"/>
  <c r="Z3054" i="149"/>
  <c r="P3054" i="149" s="1"/>
  <c r="Z2771" i="149"/>
  <c r="P2771" i="149" s="1"/>
  <c r="Z2854" i="149"/>
  <c r="P2854" i="149" s="1"/>
  <c r="Z2790" i="149"/>
  <c r="P2790" i="149" s="1"/>
  <c r="Z2677" i="149"/>
  <c r="P2677" i="149" s="1"/>
  <c r="Z3116" i="149"/>
  <c r="P3116" i="149" s="1"/>
  <c r="Z3027" i="149"/>
  <c r="P3027" i="149" s="1"/>
  <c r="Z2963" i="149"/>
  <c r="P2963" i="149" s="1"/>
  <c r="Z2899" i="149"/>
  <c r="P2899" i="149" s="1"/>
  <c r="Z2778" i="149"/>
  <c r="P2778" i="149" s="1"/>
  <c r="Z2563" i="149"/>
  <c r="P2563" i="149" s="1"/>
  <c r="Z2952" i="149"/>
  <c r="P2952" i="149" s="1"/>
  <c r="Z2875" i="149"/>
  <c r="P2875" i="149" s="1"/>
  <c r="Z2665" i="149"/>
  <c r="P2665" i="149" s="1"/>
  <c r="Z3075" i="149"/>
  <c r="P3075" i="149" s="1"/>
  <c r="Z3016" i="149"/>
  <c r="P3016" i="149" s="1"/>
  <c r="Z2864" i="149"/>
  <c r="P2864" i="149" s="1"/>
  <c r="Z2801" i="149"/>
  <c r="P2801" i="149" s="1"/>
  <c r="Z2673" i="149"/>
  <c r="P2673" i="149" s="1"/>
  <c r="Z2878" i="149"/>
  <c r="P2878" i="149" s="1"/>
  <c r="Z2770" i="149"/>
  <c r="P2770" i="149" s="1"/>
  <c r="Z2515" i="149"/>
  <c r="P2515" i="149" s="1"/>
  <c r="Z3060" i="149"/>
  <c r="P3060" i="149" s="1"/>
  <c r="Z2996" i="149"/>
  <c r="P2996" i="149" s="1"/>
  <c r="Z2937" i="149"/>
  <c r="P2937" i="149" s="1"/>
  <c r="Z2806" i="149"/>
  <c r="P2806" i="149" s="1"/>
  <c r="Z2565" i="149"/>
  <c r="P2565" i="149" s="1"/>
  <c r="Z2739" i="149"/>
  <c r="P2739" i="149" s="1"/>
  <c r="Z2597" i="149"/>
  <c r="P2597" i="149" s="1"/>
  <c r="Z2439" i="149"/>
  <c r="P2439" i="149" s="1"/>
  <c r="Z2286" i="149"/>
  <c r="P2286" i="149" s="1"/>
  <c r="Z2162" i="149"/>
  <c r="P2162" i="149" s="1"/>
  <c r="Z2601" i="149"/>
  <c r="P2601" i="149" s="1"/>
  <c r="Z2499" i="149"/>
  <c r="P2499" i="149" s="1"/>
  <c r="Z2337" i="149"/>
  <c r="P2337" i="149" s="1"/>
  <c r="Z2106" i="149"/>
  <c r="P2106" i="149" s="1"/>
  <c r="Z2561" i="149"/>
  <c r="P2561" i="149" s="1"/>
  <c r="Z2378" i="149"/>
  <c r="P2378" i="149" s="1"/>
  <c r="Z2206" i="149"/>
  <c r="P2206" i="149" s="1"/>
  <c r="Z2459" i="149"/>
  <c r="P2459" i="149" s="1"/>
  <c r="Z2333" i="149"/>
  <c r="P2333" i="149" s="1"/>
  <c r="Z2190" i="149"/>
  <c r="P2190" i="149" s="1"/>
  <c r="Z2093" i="149"/>
  <c r="P2093" i="149" s="1"/>
  <c r="Z2545" i="149"/>
  <c r="P2545" i="149" s="1"/>
  <c r="Z2414" i="149"/>
  <c r="P2414" i="149" s="1"/>
  <c r="Z2193" i="149"/>
  <c r="P2193" i="149" s="1"/>
  <c r="Z1766" i="149"/>
  <c r="P1766" i="149" s="1"/>
  <c r="Z2579" i="149"/>
  <c r="P2579" i="149" s="1"/>
  <c r="Z2353" i="149"/>
  <c r="P2353" i="149" s="1"/>
  <c r="Z2214" i="149"/>
  <c r="P2214" i="149" s="1"/>
  <c r="Z2605" i="149"/>
  <c r="P2605" i="149" s="1"/>
  <c r="Z2486" i="149"/>
  <c r="P2486" i="149" s="1"/>
  <c r="Z2396" i="149"/>
  <c r="P2396" i="149" s="1"/>
  <c r="Z2278" i="149"/>
  <c r="P2278" i="149" s="1"/>
  <c r="Z2081" i="149"/>
  <c r="P2081" i="149" s="1"/>
  <c r="Z1969" i="149"/>
  <c r="P1969" i="149" s="1"/>
  <c r="Z1768" i="149"/>
  <c r="P1768" i="149" s="1"/>
  <c r="Z1892" i="149"/>
  <c r="P1892" i="149" s="1"/>
  <c r="Z1735" i="149"/>
  <c r="P1735" i="149" s="1"/>
  <c r="Z1926" i="149"/>
  <c r="P1926" i="149" s="1"/>
  <c r="Z1596" i="149"/>
  <c r="P1596" i="149" s="1"/>
  <c r="Z1946" i="149"/>
  <c r="P1946" i="149" s="1"/>
  <c r="Z1744" i="149"/>
  <c r="P1744" i="149" s="1"/>
  <c r="Z2001" i="149"/>
  <c r="P2001" i="149" s="1"/>
  <c r="Z1859" i="149"/>
  <c r="P1859" i="149" s="1"/>
  <c r="Z1585" i="149"/>
  <c r="P1585" i="149" s="1"/>
  <c r="Z1961" i="149"/>
  <c r="P1961" i="149" s="1"/>
  <c r="Z1776" i="149"/>
  <c r="P1776" i="149" s="1"/>
  <c r="Z2018" i="149"/>
  <c r="P2018" i="149" s="1"/>
  <c r="Z1872" i="149"/>
  <c r="P1872" i="149" s="1"/>
  <c r="Z1711" i="149"/>
  <c r="P1711" i="149" s="1"/>
  <c r="Z1628" i="149"/>
  <c r="P1628" i="149" s="1"/>
  <c r="Z1791" i="149"/>
  <c r="P1791" i="149" s="1"/>
  <c r="Z1606" i="149"/>
  <c r="P1606" i="149" s="1"/>
  <c r="Z1384" i="149"/>
  <c r="P1384" i="149" s="1"/>
  <c r="Z1727" i="149"/>
  <c r="P1727" i="149" s="1"/>
  <c r="Z1573" i="149"/>
  <c r="P1573" i="149" s="1"/>
  <c r="Z1714" i="149"/>
  <c r="P1714" i="149" s="1"/>
  <c r="Z1591" i="149"/>
  <c r="P1591" i="149" s="1"/>
  <c r="Z1754" i="149"/>
  <c r="P1754" i="149" s="1"/>
  <c r="Z1652" i="149"/>
  <c r="P1652" i="149" s="1"/>
  <c r="Z1616" i="149"/>
  <c r="P1616" i="149" s="1"/>
  <c r="Z1730" i="149"/>
  <c r="P1730" i="149" s="1"/>
  <c r="Z1639" i="149"/>
  <c r="P1639" i="149" s="1"/>
  <c r="Z1528" i="149"/>
  <c r="P1528" i="149" s="1"/>
  <c r="Z1759" i="149"/>
  <c r="P1759" i="149" s="1"/>
  <c r="Z1540" i="149"/>
  <c r="P1540" i="149" s="1"/>
  <c r="Z1501" i="149"/>
  <c r="P1501" i="149" s="1"/>
  <c r="Z1402" i="149"/>
  <c r="P1402" i="149" s="1"/>
  <c r="Z1232" i="149"/>
  <c r="P1232" i="149" s="1"/>
  <c r="Z1464" i="149"/>
  <c r="P1464" i="149" s="1"/>
  <c r="Z874" i="149"/>
  <c r="P874" i="149" s="1"/>
  <c r="Z1453" i="149"/>
  <c r="P1453" i="149" s="1"/>
  <c r="Z1354" i="149"/>
  <c r="P1354" i="149" s="1"/>
  <c r="Z1224" i="149"/>
  <c r="P1224" i="149" s="1"/>
  <c r="Z1396" i="149"/>
  <c r="P1396" i="149" s="1"/>
  <c r="Z1306" i="149"/>
  <c r="P1306" i="149" s="1"/>
  <c r="Z1500" i="149"/>
  <c r="P1500" i="149" s="1"/>
  <c r="Z1405" i="149"/>
  <c r="P1405" i="149" s="1"/>
  <c r="Z1218" i="149"/>
  <c r="P1218" i="149" s="1"/>
  <c r="Z1474" i="149"/>
  <c r="P1474" i="149" s="1"/>
  <c r="Z1368" i="149"/>
  <c r="P1368" i="149" s="1"/>
  <c r="Z1485" i="149"/>
  <c r="P1485" i="149" s="1"/>
  <c r="Z1386" i="149"/>
  <c r="P1386" i="149" s="1"/>
  <c r="Z1210" i="149"/>
  <c r="P1210" i="149" s="1"/>
  <c r="Z1169" i="149"/>
  <c r="P1169" i="149" s="1"/>
  <c r="Z1064" i="149"/>
  <c r="P1064" i="149" s="1"/>
  <c r="Z1260" i="149"/>
  <c r="P1260" i="149" s="1"/>
  <c r="Z1196" i="149"/>
  <c r="P1196" i="149" s="1"/>
  <c r="Z1117" i="149"/>
  <c r="P1117" i="149" s="1"/>
  <c r="Z1320" i="149"/>
  <c r="P1320" i="149" s="1"/>
  <c r="Z1153" i="149"/>
  <c r="P1153" i="149" s="1"/>
  <c r="Z1188" i="149"/>
  <c r="P1188" i="149" s="1"/>
  <c r="Z794" i="149"/>
  <c r="P794" i="149" s="1"/>
  <c r="Z1084" i="149"/>
  <c r="P1084" i="149" s="1"/>
  <c r="Z1023" i="149"/>
  <c r="P1023" i="149" s="1"/>
  <c r="Z1268" i="149"/>
  <c r="P1268" i="149" s="1"/>
  <c r="Z1204" i="149"/>
  <c r="P1204" i="149" s="1"/>
  <c r="Z1120" i="149"/>
  <c r="P1120" i="149" s="1"/>
  <c r="Z1013" i="149"/>
  <c r="P1013" i="149" s="1"/>
  <c r="Z1324" i="149"/>
  <c r="P1324" i="149" s="1"/>
  <c r="Z1157" i="149"/>
  <c r="P1157" i="149" s="1"/>
  <c r="Z1003" i="149"/>
  <c r="P1003" i="149" s="1"/>
  <c r="Z818" i="149"/>
  <c r="P818" i="149" s="1"/>
  <c r="Z516" i="149"/>
  <c r="P516" i="149" s="1"/>
  <c r="Z933" i="149"/>
  <c r="P933" i="149" s="1"/>
  <c r="Z828" i="149"/>
  <c r="P828" i="149" s="1"/>
  <c r="Z535" i="149"/>
  <c r="P535" i="149" s="1"/>
  <c r="Z914" i="149"/>
  <c r="P914" i="149" s="1"/>
  <c r="Z802" i="149"/>
  <c r="P802" i="149" s="1"/>
  <c r="Z941" i="149"/>
  <c r="P941" i="149" s="1"/>
  <c r="Z882" i="149"/>
  <c r="P882" i="149" s="1"/>
  <c r="Z591" i="149"/>
  <c r="P591" i="149" s="1"/>
  <c r="Z903" i="149"/>
  <c r="P903" i="149" s="1"/>
  <c r="Z3118" i="149"/>
  <c r="P3118" i="149" s="1"/>
  <c r="Z3149" i="149"/>
  <c r="P3149" i="149" s="1"/>
  <c r="Z2773" i="149"/>
  <c r="P2773" i="149" s="1"/>
  <c r="Z3057" i="149"/>
  <c r="P3057" i="149" s="1"/>
  <c r="Z2627" i="149"/>
  <c r="P2627" i="149" s="1"/>
  <c r="Z2479" i="149"/>
  <c r="P2479" i="149" s="1"/>
  <c r="Z2317" i="149"/>
  <c r="P2317" i="149" s="1"/>
  <c r="Z2066" i="149"/>
  <c r="P2066" i="149" s="1"/>
  <c r="Z2603" i="149"/>
  <c r="P2603" i="149" s="1"/>
  <c r="Z2050" i="149"/>
  <c r="P2050" i="149" s="1"/>
  <c r="Z1949" i="149"/>
  <c r="P1949" i="149" s="1"/>
  <c r="Z1786" i="149"/>
  <c r="P1786" i="149" s="1"/>
  <c r="Z1752" i="149"/>
  <c r="P1752" i="149" s="1"/>
  <c r="Z1538" i="149"/>
  <c r="P1538" i="149" s="1"/>
  <c r="Z1352" i="149"/>
  <c r="P1352" i="149" s="1"/>
  <c r="Z1351" i="149"/>
  <c r="P1351" i="149" s="1"/>
  <c r="Z1112" i="149"/>
  <c r="P1112" i="149" s="1"/>
  <c r="Z1197" i="149"/>
  <c r="P1197" i="149" s="1"/>
  <c r="Z923" i="149"/>
  <c r="P923" i="149" s="1"/>
  <c r="Z481" i="149"/>
  <c r="P481" i="149" s="1"/>
  <c r="Z753" i="149"/>
  <c r="P753" i="149" s="1"/>
  <c r="Z664" i="149"/>
  <c r="P664" i="149" s="1"/>
  <c r="Z853" i="149"/>
  <c r="P853" i="149" s="1"/>
  <c r="Z709" i="149"/>
  <c r="P709" i="149" s="1"/>
  <c r="Z629" i="149"/>
  <c r="P629" i="149" s="1"/>
  <c r="Z703" i="149"/>
  <c r="P703" i="149" s="1"/>
  <c r="Z604" i="149"/>
  <c r="P604" i="149" s="1"/>
  <c r="Z482" i="149"/>
  <c r="P482" i="149" s="1"/>
  <c r="Z643" i="149"/>
  <c r="P643" i="149" s="1"/>
  <c r="Z529" i="149"/>
  <c r="P529" i="149" s="1"/>
  <c r="Z749" i="149"/>
  <c r="P749" i="149" s="1"/>
  <c r="Z717" i="149"/>
  <c r="P717" i="149" s="1"/>
  <c r="Z655" i="149"/>
  <c r="P655" i="149" s="1"/>
  <c r="Z546" i="149"/>
  <c r="P546" i="149" s="1"/>
  <c r="Z457" i="149"/>
  <c r="P457" i="149" s="1"/>
  <c r="Z675" i="149"/>
  <c r="P675" i="149" s="1"/>
  <c r="Z551" i="149"/>
  <c r="P551" i="149" s="1"/>
  <c r="Z2492" i="149"/>
  <c r="P2492" i="149" s="1"/>
  <c r="Z2170" i="149"/>
  <c r="P2170" i="149" s="1"/>
  <c r="Z1871" i="149"/>
  <c r="P1871" i="149" s="1"/>
  <c r="Z1584" i="149"/>
  <c r="P1584" i="149" s="1"/>
  <c r="Z1440" i="149"/>
  <c r="P1440" i="149" s="1"/>
  <c r="Z1257" i="149"/>
  <c r="P1257" i="149" s="1"/>
  <c r="Z812" i="149"/>
  <c r="P812" i="149" s="1"/>
  <c r="Z760" i="149"/>
  <c r="P760" i="149" s="1"/>
  <c r="Z862" i="149"/>
  <c r="P862" i="149" s="1"/>
  <c r="Z725" i="149"/>
  <c r="P725" i="149" s="1"/>
  <c r="Z607" i="149"/>
  <c r="P607" i="149" s="1"/>
  <c r="Z548" i="149"/>
  <c r="P548" i="149" s="1"/>
  <c r="Z2865" i="149"/>
  <c r="P2865" i="149" s="1"/>
  <c r="Z3022" i="149"/>
  <c r="P3022" i="149" s="1"/>
  <c r="Z2675" i="149"/>
  <c r="P2675" i="149" s="1"/>
  <c r="Z2950" i="149"/>
  <c r="P2950" i="149" s="1"/>
  <c r="Z2843" i="149"/>
  <c r="P2843" i="149" s="1"/>
  <c r="Z2709" i="149"/>
  <c r="P2709" i="149" s="1"/>
  <c r="Z2069" i="149"/>
  <c r="P2069" i="149" s="1"/>
  <c r="Z2521" i="149"/>
  <c r="P2521" i="149" s="1"/>
  <c r="Z2462" i="149"/>
  <c r="P2462" i="149" s="1"/>
  <c r="Z1899" i="149"/>
  <c r="P1899" i="149" s="1"/>
  <c r="Z1767" i="149"/>
  <c r="P1767" i="149" s="1"/>
  <c r="Z1700" i="149"/>
  <c r="P1700" i="149" s="1"/>
  <c r="Z1650" i="149"/>
  <c r="P1650" i="149" s="1"/>
  <c r="Z1488" i="149"/>
  <c r="P1488" i="149" s="1"/>
  <c r="Z1062" i="149"/>
  <c r="P1062" i="149" s="1"/>
  <c r="Z1472" i="149"/>
  <c r="P1472" i="149" s="1"/>
  <c r="Z1312" i="149"/>
  <c r="P1312" i="149" s="1"/>
  <c r="Z1109" i="149"/>
  <c r="P1109" i="149" s="1"/>
  <c r="Z816" i="149"/>
  <c r="P816" i="149" s="1"/>
  <c r="Z968" i="149"/>
  <c r="P968" i="149" s="1"/>
  <c r="Z751" i="149"/>
  <c r="P751" i="149" s="1"/>
  <c r="Z829" i="149"/>
  <c r="P829" i="149" s="1"/>
  <c r="Z570" i="149"/>
  <c r="P570" i="149" s="1"/>
  <c r="Z822" i="149"/>
  <c r="P822" i="149" s="1"/>
  <c r="Z680" i="149"/>
  <c r="P680" i="149" s="1"/>
  <c r="Z521" i="149"/>
  <c r="P521" i="149" s="1"/>
  <c r="Z596" i="149"/>
  <c r="P596" i="149" s="1"/>
  <c r="Z696" i="149"/>
  <c r="P696" i="149" s="1"/>
  <c r="Z599" i="149"/>
  <c r="P599" i="149" s="1"/>
  <c r="Z728" i="149"/>
  <c r="P728" i="149" s="1"/>
  <c r="Z641" i="149"/>
  <c r="P641" i="149" s="1"/>
  <c r="Z524" i="149"/>
  <c r="P524" i="149" s="1"/>
  <c r="Z747" i="149"/>
  <c r="P747" i="149" s="1"/>
  <c r="Z569" i="149"/>
  <c r="P569" i="149" s="1"/>
  <c r="Z699" i="149"/>
  <c r="P699" i="149" s="1"/>
  <c r="Z648" i="149"/>
  <c r="P648" i="149" s="1"/>
  <c r="Z756" i="149"/>
  <c r="P756" i="149" s="1"/>
  <c r="Z673" i="149"/>
  <c r="P673" i="149" s="1"/>
  <c r="Z532" i="149"/>
  <c r="P532" i="149" s="1"/>
  <c r="Z2765" i="149"/>
  <c r="P2765" i="149" s="1"/>
  <c r="Z3200" i="149"/>
  <c r="P3200" i="149" s="1"/>
  <c r="Z2802" i="149"/>
  <c r="P2802" i="149" s="1"/>
  <c r="Z3088" i="149"/>
  <c r="P3088" i="149" s="1"/>
  <c r="Z2868" i="149"/>
  <c r="P2868" i="149" s="1"/>
  <c r="Z2763" i="149"/>
  <c r="P2763" i="149" s="1"/>
  <c r="Z2173" i="149"/>
  <c r="P2173" i="149" s="1"/>
  <c r="Z2478" i="149"/>
  <c r="P2478" i="149" s="1"/>
  <c r="Z2390" i="149"/>
  <c r="P2390" i="149" s="1"/>
  <c r="Z2379" i="149"/>
  <c r="P2379" i="149" s="1"/>
  <c r="Z1568" i="149"/>
  <c r="P1568" i="149" s="1"/>
  <c r="Z1985" i="149"/>
  <c r="P1985" i="149" s="1"/>
  <c r="Z1599" i="149"/>
  <c r="P1599" i="149" s="1"/>
  <c r="Z1602" i="149"/>
  <c r="P1602" i="149" s="1"/>
  <c r="Z1394" i="149"/>
  <c r="P1394" i="149" s="1"/>
  <c r="Z1051" i="149"/>
  <c r="P1051" i="149" s="1"/>
  <c r="Z1011" i="149"/>
  <c r="P1011" i="149" s="1"/>
  <c r="Z999" i="149"/>
  <c r="P999" i="149" s="1"/>
  <c r="Z901" i="149"/>
  <c r="P901" i="149" s="1"/>
  <c r="Z635" i="149"/>
  <c r="P635" i="149" s="1"/>
  <c r="Z810" i="149"/>
  <c r="P810" i="149" s="1"/>
  <c r="Z820" i="149"/>
  <c r="P820" i="149" s="1"/>
  <c r="Z651" i="149"/>
  <c r="P651" i="149" s="1"/>
  <c r="Z519" i="149"/>
  <c r="P519" i="149" s="1"/>
  <c r="Z594" i="149"/>
  <c r="P594" i="149" s="1"/>
  <c r="Z663" i="149"/>
  <c r="P663" i="149" s="1"/>
  <c r="Z580" i="149"/>
  <c r="P580" i="149" s="1"/>
  <c r="Z721" i="149"/>
  <c r="P721" i="149" s="1"/>
  <c r="Z585" i="149"/>
  <c r="P585" i="149" s="1"/>
  <c r="Z522" i="149"/>
  <c r="P522" i="149" s="1"/>
  <c r="Z731" i="149"/>
  <c r="P731" i="149" s="1"/>
  <c r="Z567" i="149"/>
  <c r="P567" i="149" s="1"/>
  <c r="Z697" i="149"/>
  <c r="P697" i="149" s="1"/>
  <c r="Z617" i="149"/>
  <c r="P617" i="149" s="1"/>
  <c r="Z511" i="149"/>
  <c r="P511" i="149" s="1"/>
  <c r="Z743" i="149"/>
  <c r="P743" i="149" s="1"/>
  <c r="Z637" i="149"/>
  <c r="P637" i="149" s="1"/>
  <c r="Z530" i="149"/>
  <c r="P530" i="149" s="1"/>
  <c r="Z2786" i="149"/>
  <c r="P2786" i="149" s="1"/>
  <c r="Z3132" i="149"/>
  <c r="P3132" i="149" s="1"/>
  <c r="Z3221" i="149"/>
  <c r="P3221" i="149" s="1"/>
  <c r="Z3020" i="149"/>
  <c r="P3020" i="149" s="1"/>
  <c r="Z2613" i="149"/>
  <c r="P2613" i="149" s="1"/>
  <c r="Z2435" i="149"/>
  <c r="P2435" i="149" s="1"/>
  <c r="Z2422" i="149"/>
  <c r="P2422" i="149" s="1"/>
  <c r="Z2361" i="149"/>
  <c r="P2361" i="149" s="1"/>
  <c r="Z2177" i="149"/>
  <c r="P2177" i="149" s="1"/>
  <c r="Z2254" i="149"/>
  <c r="P2254" i="149" s="1"/>
  <c r="Z1904" i="149"/>
  <c r="P1904" i="149" s="1"/>
  <c r="Z1870" i="149"/>
  <c r="P1870" i="149" s="1"/>
  <c r="Z1815" i="149"/>
  <c r="P1815" i="149" s="1"/>
  <c r="Z1428" i="149"/>
  <c r="P1428" i="149" s="1"/>
  <c r="Z1302" i="149"/>
  <c r="P1302" i="149" s="1"/>
  <c r="Z1191" i="149"/>
  <c r="P1191" i="149" s="1"/>
  <c r="Z1182" i="149"/>
  <c r="P1182" i="149" s="1"/>
  <c r="Z1316" i="149"/>
  <c r="P1316" i="149" s="1"/>
  <c r="Z864" i="149"/>
  <c r="P864" i="149" s="1"/>
  <c r="Z971" i="149"/>
  <c r="P971" i="149" s="1"/>
  <c r="Z798" i="149"/>
  <c r="P798" i="149" s="1"/>
  <c r="Z991" i="149"/>
  <c r="P991" i="149" s="1"/>
  <c r="Z808" i="149"/>
  <c r="P808" i="149" s="1"/>
  <c r="Z649" i="149"/>
  <c r="P649" i="149" s="1"/>
  <c r="Z463" i="149"/>
  <c r="P463" i="149" s="1"/>
  <c r="Z656" i="149"/>
  <c r="P656" i="149" s="1"/>
  <c r="Z578" i="149"/>
  <c r="P578" i="149" s="1"/>
  <c r="Z719" i="149"/>
  <c r="P719" i="149" s="1"/>
  <c r="Z583" i="149"/>
  <c r="P583" i="149" s="1"/>
  <c r="Z701" i="149"/>
  <c r="P701" i="149" s="1"/>
  <c r="Z527" i="149"/>
  <c r="P527" i="149" s="1"/>
  <c r="Z695" i="149"/>
  <c r="P695" i="149" s="1"/>
  <c r="Z610" i="149"/>
  <c r="P610" i="149" s="1"/>
  <c r="Z497" i="149"/>
  <c r="P497" i="149" s="1"/>
  <c r="Z736" i="149"/>
  <c r="P736" i="149" s="1"/>
  <c r="Z615" i="149"/>
  <c r="P615" i="149" s="1"/>
  <c r="Z2179" i="149"/>
  <c r="P2179" i="149" s="1"/>
  <c r="Z3115" i="149"/>
  <c r="P3115" i="149" s="1"/>
  <c r="Z3152" i="149"/>
  <c r="P3152" i="149" s="1"/>
  <c r="Z2961" i="149"/>
  <c r="P2961" i="149" s="1"/>
  <c r="Z3073" i="149"/>
  <c r="P3073" i="149" s="1"/>
  <c r="Z3051" i="149"/>
  <c r="P3051" i="149" s="1"/>
  <c r="Z2262" i="149"/>
  <c r="P2262" i="149" s="1"/>
  <c r="Z2165" i="149"/>
  <c r="P2165" i="149" s="1"/>
  <c r="Z1680" i="149"/>
  <c r="P1680" i="149" s="1"/>
  <c r="Z2042" i="149"/>
  <c r="P2042" i="149" s="1"/>
  <c r="Z1728" i="149"/>
  <c r="P1728" i="149" s="1"/>
  <c r="Z1444" i="149"/>
  <c r="P1444" i="149" s="1"/>
  <c r="Z1498" i="149"/>
  <c r="P1498" i="149" s="1"/>
  <c r="Z1142" i="149"/>
  <c r="P1142" i="149" s="1"/>
  <c r="Z1186" i="149"/>
  <c r="P1186" i="149" s="1"/>
  <c r="Z1045" i="149"/>
  <c r="P1045" i="149" s="1"/>
  <c r="Z790" i="149"/>
  <c r="P790" i="149" s="1"/>
  <c r="Z824" i="149"/>
  <c r="P824" i="149" s="1"/>
  <c r="Z949" i="149"/>
  <c r="P949" i="149" s="1"/>
  <c r="Z796" i="149"/>
  <c r="P796" i="149" s="1"/>
  <c r="Z959" i="149"/>
  <c r="P959" i="149" s="1"/>
  <c r="Z624" i="149"/>
  <c r="P624" i="149" s="1"/>
  <c r="Z647" i="149"/>
  <c r="P647" i="149" s="1"/>
  <c r="Z460" i="149"/>
  <c r="P460" i="149" s="1"/>
  <c r="Z559" i="149"/>
  <c r="P559" i="149" s="1"/>
  <c r="Z645" i="149"/>
  <c r="P645" i="149" s="1"/>
  <c r="Z538" i="149"/>
  <c r="P538" i="149" s="1"/>
  <c r="Z712" i="149"/>
  <c r="P712" i="149" s="1"/>
  <c r="Z564" i="149"/>
  <c r="P564" i="149" s="1"/>
  <c r="Z487" i="149"/>
  <c r="P487" i="149" s="1"/>
  <c r="Z661" i="149"/>
  <c r="P661" i="149" s="1"/>
  <c r="Z513" i="149"/>
  <c r="P513" i="149" s="1"/>
  <c r="Z688" i="149"/>
  <c r="P688" i="149" s="1"/>
  <c r="Z492" i="149"/>
  <c r="P492" i="149" s="1"/>
  <c r="Z715" i="149"/>
  <c r="P715" i="149" s="1"/>
  <c r="Z593" i="149"/>
  <c r="P593" i="149" s="1"/>
  <c r="Z495" i="149"/>
  <c r="P495" i="149" s="1"/>
  <c r="Z2470" i="149"/>
  <c r="P2470" i="149" s="1"/>
  <c r="Z1165" i="149"/>
  <c r="P1165" i="149" s="1"/>
  <c r="Z727" i="149"/>
  <c r="P727" i="149" s="1"/>
  <c r="Z723" i="149"/>
  <c r="P723" i="149" s="1"/>
  <c r="Z543" i="149"/>
  <c r="P543" i="149" s="1"/>
  <c r="Z657" i="149"/>
  <c r="P657" i="149" s="1"/>
  <c r="Z2958" i="149"/>
  <c r="P2958" i="149" s="1"/>
  <c r="Z3049" i="149"/>
  <c r="P3049" i="149" s="1"/>
  <c r="Z2897" i="149"/>
  <c r="P2897" i="149" s="1"/>
  <c r="Z3014" i="149"/>
  <c r="P3014" i="149" s="1"/>
  <c r="Z2987" i="149"/>
  <c r="P2987" i="149" s="1"/>
  <c r="Z2151" i="149"/>
  <c r="P2151" i="149" s="1"/>
  <c r="Z2569" i="149"/>
  <c r="P2569" i="149" s="1"/>
  <c r="Z1957" i="149"/>
  <c r="P1957" i="149" s="1"/>
  <c r="Z1989" i="149"/>
  <c r="P1989" i="149" s="1"/>
  <c r="Z1623" i="149"/>
  <c r="P1623" i="149" s="1"/>
  <c r="Z1334" i="149"/>
  <c r="P1334" i="149" s="1"/>
  <c r="Z1392" i="149"/>
  <c r="P1392" i="149" s="1"/>
  <c r="Z1060" i="149"/>
  <c r="P1060" i="149" s="1"/>
  <c r="Z1077" i="149"/>
  <c r="P1077" i="149" s="1"/>
  <c r="Z989" i="149"/>
  <c r="P989" i="149" s="1"/>
  <c r="Z936" i="149"/>
  <c r="P936" i="149" s="1"/>
  <c r="Z805" i="149"/>
  <c r="P805" i="149" s="1"/>
  <c r="Z939" i="149"/>
  <c r="P939" i="149" s="1"/>
  <c r="Z757" i="149"/>
  <c r="P757" i="149" s="1"/>
  <c r="Z944" i="149"/>
  <c r="P944" i="149" s="1"/>
  <c r="Z761" i="149"/>
  <c r="P761" i="149" s="1"/>
  <c r="Z640" i="149"/>
  <c r="P640" i="149" s="1"/>
  <c r="Z458" i="149"/>
  <c r="P458" i="149" s="1"/>
  <c r="Z627" i="149"/>
  <c r="P627" i="149" s="1"/>
  <c r="Z683" i="149"/>
  <c r="P683" i="149" s="1"/>
  <c r="Z562" i="149"/>
  <c r="P562" i="149" s="1"/>
  <c r="Z473" i="149"/>
  <c r="P473" i="149" s="1"/>
  <c r="Z639" i="149"/>
  <c r="P639" i="149" s="1"/>
  <c r="Z508" i="149"/>
  <c r="P508" i="149" s="1"/>
  <c r="Z677" i="149"/>
  <c r="P677" i="149" s="1"/>
  <c r="Z490" i="149"/>
  <c r="P490" i="149" s="1"/>
  <c r="Z713" i="149"/>
  <c r="P713" i="149" s="1"/>
  <c r="Z588" i="149"/>
  <c r="P588" i="149" s="1"/>
  <c r="Z476" i="149"/>
  <c r="P476" i="149" s="1"/>
  <c r="Z3228" i="149"/>
  <c r="P3228" i="149" s="1"/>
  <c r="Z1554" i="149"/>
  <c r="P1554" i="149" s="1"/>
  <c r="Z878" i="149"/>
  <c r="P878" i="149" s="1"/>
  <c r="Z554" i="149"/>
  <c r="P554" i="149" s="1"/>
  <c r="Z672" i="149"/>
  <c r="P672" i="149" s="1"/>
  <c r="Z745" i="149"/>
  <c r="P745" i="149" s="1"/>
  <c r="Z3038" i="149"/>
  <c r="P3038" i="149" s="1"/>
  <c r="Z2737" i="149"/>
  <c r="P2737" i="149" s="1"/>
  <c r="Z2762" i="149"/>
  <c r="P2762" i="149" s="1"/>
  <c r="Z2862" i="149"/>
  <c r="P2862" i="149" s="1"/>
  <c r="Z2923" i="149"/>
  <c r="P2923" i="149" s="1"/>
  <c r="Z2549" i="149"/>
  <c r="P2549" i="149" s="1"/>
  <c r="Z2326" i="149"/>
  <c r="P2326" i="149" s="1"/>
  <c r="Z2345" i="149"/>
  <c r="P2345" i="149" s="1"/>
  <c r="Z1857" i="149"/>
  <c r="P1857" i="149" s="1"/>
  <c r="Z1626" i="149"/>
  <c r="P1626" i="149" s="1"/>
  <c r="Z1712" i="149"/>
  <c r="P1712" i="149" s="1"/>
  <c r="Z1560" i="149"/>
  <c r="P1560" i="149" s="1"/>
  <c r="Z1216" i="149"/>
  <c r="P1216" i="149" s="1"/>
  <c r="Z1249" i="149"/>
  <c r="P1249" i="149" s="1"/>
  <c r="Z957" i="149"/>
  <c r="P957" i="149" s="1"/>
  <c r="Z806" i="149"/>
  <c r="P806" i="149" s="1"/>
  <c r="Z880" i="149"/>
  <c r="P880" i="149" s="1"/>
  <c r="Z764" i="149"/>
  <c r="P764" i="149" s="1"/>
  <c r="Z915" i="149"/>
  <c r="P915" i="149" s="1"/>
  <c r="Z744" i="149"/>
  <c r="P744" i="149" s="1"/>
  <c r="Z927" i="149"/>
  <c r="P927" i="149" s="1"/>
  <c r="Z739" i="149"/>
  <c r="P739" i="149" s="1"/>
  <c r="Z556" i="149"/>
  <c r="P556" i="149" s="1"/>
  <c r="Z748" i="149"/>
  <c r="P748" i="149" s="1"/>
  <c r="Z735" i="149"/>
  <c r="P735" i="149" s="1"/>
  <c r="Z625" i="149"/>
  <c r="P625" i="149" s="1"/>
  <c r="Z489" i="149"/>
  <c r="P489" i="149" s="1"/>
  <c r="Z679" i="149"/>
  <c r="P679" i="149" s="1"/>
  <c r="Z471" i="149"/>
  <c r="P471" i="149" s="1"/>
  <c r="Z632" i="149"/>
  <c r="P632" i="149" s="1"/>
  <c r="Z506" i="149"/>
  <c r="P506" i="149" s="1"/>
  <c r="Z659" i="149"/>
  <c r="P659" i="149" s="1"/>
  <c r="Z553" i="149"/>
  <c r="P553" i="149" s="1"/>
  <c r="Z711" i="149"/>
  <c r="P711" i="149" s="1"/>
  <c r="Z586" i="149"/>
  <c r="P586" i="149" s="1"/>
  <c r="Z474" i="149"/>
  <c r="P474" i="149" s="1"/>
  <c r="Z2851" i="149"/>
  <c r="P2851" i="149" s="1"/>
  <c r="Z720" i="149"/>
  <c r="P720" i="149" s="1"/>
  <c r="Z484" i="149"/>
  <c r="P484" i="149" s="1"/>
  <c r="Z612" i="149"/>
  <c r="P612" i="149" s="1"/>
  <c r="Z704" i="149"/>
  <c r="P704" i="149" s="1"/>
  <c r="Z15" i="149"/>
  <c r="P15" i="149" s="1"/>
  <c r="Z405" i="149"/>
  <c r="P405" i="149" s="1"/>
  <c r="Z432" i="149"/>
  <c r="P432" i="149" s="1"/>
  <c r="Z365" i="149"/>
  <c r="P365" i="149" s="1"/>
  <c r="Z199" i="149"/>
  <c r="P199" i="149" s="1"/>
  <c r="Z449" i="149"/>
  <c r="P449" i="149" s="1"/>
  <c r="Z266" i="149"/>
  <c r="P266" i="149" s="1"/>
  <c r="Z295" i="149"/>
  <c r="P295" i="149" s="1"/>
  <c r="Z125" i="149"/>
  <c r="P125" i="149" s="1"/>
  <c r="Z376" i="149"/>
  <c r="P376" i="149" s="1"/>
  <c r="Z425" i="149"/>
  <c r="P425" i="149" s="1"/>
  <c r="Z257" i="149"/>
  <c r="P257" i="149" s="1"/>
  <c r="Z419" i="149"/>
  <c r="P419" i="149" s="1"/>
  <c r="Z300" i="149"/>
  <c r="P300" i="149" s="1"/>
  <c r="Z102" i="149"/>
  <c r="P102" i="149" s="1"/>
  <c r="Z375" i="149"/>
  <c r="P375" i="149" s="1"/>
  <c r="Z234" i="149"/>
  <c r="P234" i="149" s="1"/>
  <c r="Z410" i="149"/>
  <c r="P410" i="149" s="1"/>
  <c r="Z111" i="149"/>
  <c r="P111" i="149" s="1"/>
  <c r="Z323" i="149"/>
  <c r="P323" i="149" s="1"/>
  <c r="Z200" i="149"/>
  <c r="P200" i="149" s="1"/>
  <c r="Z355" i="149"/>
  <c r="P355" i="149" s="1"/>
  <c r="Z126" i="149"/>
  <c r="P126" i="149" s="1"/>
  <c r="Z452" i="149"/>
  <c r="P452" i="149" s="1"/>
  <c r="Z236" i="149"/>
  <c r="P236" i="149" s="1"/>
  <c r="Z22" i="149"/>
  <c r="P22" i="149" s="1"/>
  <c r="Z399" i="149"/>
  <c r="P399" i="149" s="1"/>
  <c r="Z309" i="149"/>
  <c r="P309" i="149" s="1"/>
  <c r="Z440" i="149"/>
  <c r="P440" i="149" s="1"/>
  <c r="Z186" i="149"/>
  <c r="P186" i="149" s="1"/>
  <c r="Z348" i="149"/>
  <c r="P348" i="149" s="1"/>
  <c r="Z31" i="149"/>
  <c r="P31" i="149" s="1"/>
  <c r="Z71" i="149"/>
  <c r="P71" i="149" s="1"/>
  <c r="Z255" i="149"/>
  <c r="P255" i="149" s="1"/>
  <c r="Z212" i="149"/>
  <c r="P212" i="149" s="1"/>
  <c r="Z317" i="149"/>
  <c r="P317" i="149" s="1"/>
  <c r="Z135" i="149"/>
  <c r="P135" i="149" s="1"/>
  <c r="Z240" i="149"/>
  <c r="P240" i="149" s="1"/>
  <c r="Z446" i="149"/>
  <c r="P446" i="149" s="1"/>
  <c r="Z178" i="149"/>
  <c r="P178" i="149" s="1"/>
  <c r="Z17" i="149"/>
  <c r="P17" i="149" s="1"/>
  <c r="Z69" i="149"/>
  <c r="P69" i="149" s="1"/>
  <c r="Z276" i="149"/>
  <c r="P276" i="149" s="1"/>
  <c r="Z208" i="149"/>
  <c r="P208" i="149" s="1"/>
  <c r="Z51" i="149"/>
  <c r="P51" i="149" s="1"/>
  <c r="Z190" i="149"/>
  <c r="P190" i="149" s="1"/>
  <c r="Z44" i="149"/>
  <c r="P44" i="149" s="1"/>
  <c r="Z8" i="149"/>
  <c r="P8" i="149" s="1"/>
  <c r="Z142" i="149"/>
  <c r="P142" i="149" s="1"/>
  <c r="Z154" i="149"/>
  <c r="P154" i="149" s="1"/>
  <c r="Z260" i="149"/>
  <c r="P260" i="149" s="1"/>
  <c r="Z274" i="149"/>
  <c r="P274" i="149" s="1"/>
  <c r="Z306" i="149"/>
  <c r="P306" i="149" s="1"/>
  <c r="Z189" i="149"/>
  <c r="P189" i="149" s="1"/>
  <c r="Z103" i="149"/>
  <c r="P103" i="149" s="1"/>
  <c r="Z170" i="149"/>
  <c r="P170" i="149" s="1"/>
  <c r="Z150" i="149"/>
  <c r="P150" i="149" s="1"/>
  <c r="Z45" i="149"/>
  <c r="P45" i="149" s="1"/>
  <c r="Z64" i="149"/>
  <c r="P64" i="149" s="1"/>
  <c r="Z304" i="149"/>
  <c r="P304" i="149" s="1"/>
  <c r="Z106" i="149"/>
  <c r="P106" i="149" s="1"/>
  <c r="Z381" i="149"/>
  <c r="P381" i="149" s="1"/>
  <c r="Z193" i="149"/>
  <c r="P193" i="149" s="1"/>
  <c r="Z326" i="149"/>
  <c r="P326" i="149" s="1"/>
  <c r="Z58" i="149"/>
  <c r="P58" i="149" s="1"/>
  <c r="Z41" i="149"/>
  <c r="P41" i="149" s="1"/>
  <c r="Z351" i="149"/>
  <c r="P351" i="149" s="1"/>
  <c r="Z128" i="149"/>
  <c r="P128" i="149" s="1"/>
  <c r="Z26" i="149"/>
  <c r="P26" i="149" s="1"/>
  <c r="Z436" i="149"/>
  <c r="P436" i="149" s="1"/>
  <c r="Z347" i="149"/>
  <c r="P347" i="149" s="1"/>
  <c r="Z180" i="149"/>
  <c r="P180" i="149" s="1"/>
  <c r="Z420" i="149"/>
  <c r="P420" i="149" s="1"/>
  <c r="Z247" i="149"/>
  <c r="P247" i="149" s="1"/>
  <c r="Z263" i="149"/>
  <c r="P263" i="149" s="1"/>
  <c r="Z101" i="149"/>
  <c r="P101" i="149" s="1"/>
  <c r="Z372" i="149"/>
  <c r="P372" i="149" s="1"/>
  <c r="Z414" i="149"/>
  <c r="P414" i="149" s="1"/>
  <c r="Z245" i="149"/>
  <c r="P245" i="149" s="1"/>
  <c r="Z406" i="149"/>
  <c r="P406" i="149" s="1"/>
  <c r="Z281" i="149"/>
  <c r="P281" i="149" s="1"/>
  <c r="Z98" i="149"/>
  <c r="P98" i="149" s="1"/>
  <c r="Z364" i="149"/>
  <c r="P364" i="149" s="1"/>
  <c r="Z230" i="149"/>
  <c r="P230" i="149" s="1"/>
  <c r="Z392" i="149"/>
  <c r="P392" i="149" s="1"/>
  <c r="Z448" i="149"/>
  <c r="P448" i="149" s="1"/>
  <c r="Z316" i="149"/>
  <c r="P316" i="149" s="1"/>
  <c r="Z121" i="149"/>
  <c r="P121" i="149" s="1"/>
  <c r="Z349" i="149"/>
  <c r="P349" i="149" s="1"/>
  <c r="Z93" i="149"/>
  <c r="P93" i="149" s="1"/>
  <c r="Z417" i="149"/>
  <c r="P417" i="149" s="1"/>
  <c r="Z219" i="149"/>
  <c r="P219" i="149" s="1"/>
  <c r="Z9" i="149"/>
  <c r="P9" i="149" s="1"/>
  <c r="Z387" i="149"/>
  <c r="P387" i="149" s="1"/>
  <c r="Z299" i="149"/>
  <c r="P299" i="149" s="1"/>
  <c r="Z422" i="149"/>
  <c r="P422" i="149" s="1"/>
  <c r="Z151" i="149"/>
  <c r="P151" i="149" s="1"/>
  <c r="Z319" i="149"/>
  <c r="P319" i="149" s="1"/>
  <c r="Z20" i="149"/>
  <c r="P20" i="149" s="1"/>
  <c r="Z47" i="149"/>
  <c r="P47" i="149" s="1"/>
  <c r="Z158" i="149"/>
  <c r="P158" i="149" s="1"/>
  <c r="Z141" i="149"/>
  <c r="P141" i="149" s="1"/>
  <c r="Z270" i="149"/>
  <c r="P270" i="149" s="1"/>
  <c r="Z131" i="149"/>
  <c r="P131" i="149" s="1"/>
  <c r="Z231" i="149"/>
  <c r="P231" i="149" s="1"/>
  <c r="Z437" i="149"/>
  <c r="P437" i="149" s="1"/>
  <c r="Z107" i="149"/>
  <c r="P107" i="149" s="1"/>
  <c r="Z453" i="149"/>
  <c r="P453" i="149" s="1"/>
  <c r="Z149" i="149"/>
  <c r="P149" i="149" s="1"/>
  <c r="Z360" i="149"/>
  <c r="P360" i="149" s="1"/>
  <c r="Z161" i="149"/>
  <c r="P161" i="149" s="1"/>
  <c r="Z43" i="149"/>
  <c r="P43" i="149" s="1"/>
  <c r="Z127" i="149"/>
  <c r="P127" i="149" s="1"/>
  <c r="Z115" i="149"/>
  <c r="P115" i="149" s="1"/>
  <c r="Z391" i="149"/>
  <c r="P391" i="149" s="1"/>
  <c r="Z136" i="149"/>
  <c r="P136" i="149" s="1"/>
  <c r="Z310" i="149"/>
  <c r="P310" i="149" s="1"/>
  <c r="Z57" i="149"/>
  <c r="P57" i="149" s="1"/>
  <c r="Z197" i="149"/>
  <c r="P197" i="149" s="1"/>
  <c r="Z298" i="149"/>
  <c r="P298" i="149" s="1"/>
  <c r="Z143" i="149"/>
  <c r="P143" i="149" s="1"/>
  <c r="Z229" i="149"/>
  <c r="P229" i="149" s="1"/>
  <c r="Z176" i="149"/>
  <c r="P176" i="149" s="1"/>
  <c r="Z147" i="149"/>
  <c r="P147" i="149" s="1"/>
  <c r="Z383" i="149"/>
  <c r="P383" i="149" s="1"/>
  <c r="Z162" i="149"/>
  <c r="P162" i="149" s="1"/>
  <c r="Z55" i="149"/>
  <c r="P55" i="149" s="1"/>
  <c r="Z267" i="149"/>
  <c r="P267" i="149" s="1"/>
  <c r="Z75" i="149"/>
  <c r="P75" i="149" s="1"/>
  <c r="Z250" i="149"/>
  <c r="P250" i="149" s="1"/>
  <c r="Z37" i="149"/>
  <c r="P37" i="149" s="1"/>
  <c r="Z408" i="149"/>
  <c r="P408" i="149" s="1"/>
  <c r="Z90" i="149"/>
  <c r="P90" i="149" s="1"/>
  <c r="Z415" i="149"/>
  <c r="P415" i="149" s="1"/>
  <c r="Z338" i="149"/>
  <c r="P338" i="149" s="1"/>
  <c r="Z156" i="149"/>
  <c r="P156" i="149" s="1"/>
  <c r="Z374" i="149"/>
  <c r="P374" i="149" s="1"/>
  <c r="Z388" i="149"/>
  <c r="P388" i="149" s="1"/>
  <c r="Z244" i="149"/>
  <c r="P244" i="149" s="1"/>
  <c r="Z82" i="149"/>
  <c r="P82" i="149" s="1"/>
  <c r="Z345" i="149"/>
  <c r="P345" i="149" s="1"/>
  <c r="Z396" i="149"/>
  <c r="P396" i="149" s="1"/>
  <c r="Z233" i="149"/>
  <c r="P233" i="149" s="1"/>
  <c r="Z395" i="149"/>
  <c r="P395" i="149" s="1"/>
  <c r="Z252" i="149"/>
  <c r="P252" i="149" s="1"/>
  <c r="Z81" i="149"/>
  <c r="P81" i="149" s="1"/>
  <c r="Z357" i="149"/>
  <c r="P357" i="149" s="1"/>
  <c r="Z222" i="149"/>
  <c r="P222" i="149" s="1"/>
  <c r="Z361" i="149"/>
  <c r="P361" i="149" s="1"/>
  <c r="Z444" i="149"/>
  <c r="P444" i="149" s="1"/>
  <c r="Z269" i="149"/>
  <c r="P269" i="149" s="1"/>
  <c r="Z108" i="149"/>
  <c r="P108" i="149" s="1"/>
  <c r="Z333" i="149"/>
  <c r="P333" i="149" s="1"/>
  <c r="Z89" i="149"/>
  <c r="P89" i="149" s="1"/>
  <c r="Z384" i="149"/>
  <c r="P384" i="149" s="1"/>
  <c r="Z188" i="149"/>
  <c r="P188" i="149" s="1"/>
  <c r="Z213" i="149"/>
  <c r="P213" i="149" s="1"/>
  <c r="Z378" i="149"/>
  <c r="P378" i="149" s="1"/>
  <c r="Z282" i="149"/>
  <c r="P282" i="149" s="1"/>
  <c r="Z394" i="149"/>
  <c r="P394" i="149" s="1"/>
  <c r="Z91" i="149"/>
  <c r="P91" i="149" s="1"/>
  <c r="Z211" i="149"/>
  <c r="P211" i="149" s="1"/>
  <c r="Z403" i="149"/>
  <c r="P403" i="149" s="1"/>
  <c r="Z114" i="149"/>
  <c r="P114" i="149" s="1"/>
  <c r="Z152" i="149"/>
  <c r="P152" i="149" s="1"/>
  <c r="Z124" i="149"/>
  <c r="P124" i="149" s="1"/>
  <c r="Z105" i="149"/>
  <c r="P105" i="149" s="1"/>
  <c r="Z79" i="149"/>
  <c r="P79" i="149" s="1"/>
  <c r="Z96" i="149"/>
  <c r="P96" i="149" s="1"/>
  <c r="Z342" i="149"/>
  <c r="P342" i="149" s="1"/>
  <c r="Z39" i="149"/>
  <c r="P39" i="149" s="1"/>
  <c r="Z435" i="149"/>
  <c r="P435" i="149" s="1"/>
  <c r="Z25" i="149"/>
  <c r="P25" i="149" s="1"/>
  <c r="Z278" i="149"/>
  <c r="P278" i="149" s="1"/>
  <c r="Z155" i="149"/>
  <c r="P155" i="149" s="1"/>
  <c r="Z354" i="149"/>
  <c r="P354" i="149" s="1"/>
  <c r="Z302" i="149"/>
  <c r="P302" i="149" s="1"/>
  <c r="Z332" i="149"/>
  <c r="P332" i="149" s="1"/>
  <c r="Z315" i="149"/>
  <c r="P315" i="149" s="1"/>
  <c r="Z116" i="149"/>
  <c r="P116" i="149" s="1"/>
  <c r="Z288" i="149"/>
  <c r="P288" i="149" s="1"/>
  <c r="Z433" i="149"/>
  <c r="P433" i="149" s="1"/>
  <c r="Z194" i="149"/>
  <c r="P194" i="149" s="1"/>
  <c r="Z214" i="149"/>
  <c r="P214" i="149" s="1"/>
  <c r="Z67" i="149"/>
  <c r="P67" i="149" s="1"/>
  <c r="Z228" i="149"/>
  <c r="P228" i="149" s="1"/>
  <c r="Z46" i="149"/>
  <c r="P46" i="149" s="1"/>
  <c r="Z455" i="149"/>
  <c r="P455" i="149" s="1"/>
  <c r="Z19" i="149"/>
  <c r="P19" i="149" s="1"/>
  <c r="Z265" i="149"/>
  <c r="P265" i="149" s="1"/>
  <c r="Z86" i="149"/>
  <c r="P86" i="149" s="1"/>
  <c r="Z56" i="149"/>
  <c r="P56" i="149" s="1"/>
  <c r="Z271" i="149"/>
  <c r="P271" i="149" s="1"/>
  <c r="Z259" i="149"/>
  <c r="P259" i="149" s="1"/>
  <c r="Z123" i="149"/>
  <c r="P123" i="149" s="1"/>
  <c r="Z18" i="149"/>
  <c r="P18" i="149" s="1"/>
  <c r="Z359" i="149"/>
  <c r="P359" i="149" s="1"/>
  <c r="Z12" i="149"/>
  <c r="P12" i="149" s="1"/>
  <c r="Z110" i="149"/>
  <c r="P110" i="149" s="1"/>
  <c r="Z411" i="149"/>
  <c r="P411" i="149" s="1"/>
  <c r="Z284" i="149"/>
  <c r="P284" i="149" s="1"/>
  <c r="Z137" i="149"/>
  <c r="P137" i="149" s="1"/>
  <c r="Z352" i="149"/>
  <c r="P352" i="149" s="1"/>
  <c r="Z358" i="149"/>
  <c r="P358" i="149" s="1"/>
  <c r="Z225" i="149"/>
  <c r="P225" i="149" s="1"/>
  <c r="Z63" i="149"/>
  <c r="P63" i="149" s="1"/>
  <c r="Z341" i="149"/>
  <c r="P341" i="149" s="1"/>
  <c r="Z362" i="149"/>
  <c r="P362" i="149" s="1"/>
  <c r="Z220" i="149"/>
  <c r="P220" i="149" s="1"/>
  <c r="Z371" i="149"/>
  <c r="P371" i="149" s="1"/>
  <c r="Z248" i="149"/>
  <c r="P248" i="149" s="1"/>
  <c r="Z77" i="149"/>
  <c r="P77" i="149" s="1"/>
  <c r="Z350" i="149"/>
  <c r="P350" i="149" s="1"/>
  <c r="Z179" i="149"/>
  <c r="P179" i="149" s="1"/>
  <c r="Z226" i="149"/>
  <c r="P226" i="149" s="1"/>
  <c r="Z434" i="149"/>
  <c r="P434" i="149" s="1"/>
  <c r="Z261" i="149"/>
  <c r="P261" i="149" s="1"/>
  <c r="Z100" i="149"/>
  <c r="P100" i="149" s="1"/>
  <c r="Z305" i="149"/>
  <c r="P305" i="149" s="1"/>
  <c r="Z78" i="149"/>
  <c r="P78" i="149" s="1"/>
  <c r="Z368" i="149"/>
  <c r="P368" i="149" s="1"/>
  <c r="Z167" i="149"/>
  <c r="P167" i="149" s="1"/>
  <c r="Z202" i="149"/>
  <c r="P202" i="149" s="1"/>
  <c r="Z249" i="149"/>
  <c r="P249" i="149" s="1"/>
  <c r="Z279" i="149"/>
  <c r="P279" i="149" s="1"/>
  <c r="Z303" i="149"/>
  <c r="P303" i="149" s="1"/>
  <c r="Z87" i="149"/>
  <c r="P87" i="149" s="1"/>
  <c r="Z140" i="149"/>
  <c r="P140" i="149" s="1"/>
  <c r="Z307" i="149"/>
  <c r="P307" i="149" s="1"/>
  <c r="Z28" i="149"/>
  <c r="P28" i="149" s="1"/>
  <c r="Z32" i="149"/>
  <c r="P32" i="149" s="1"/>
  <c r="Z62" i="149"/>
  <c r="P62" i="149" s="1"/>
  <c r="Z59" i="149"/>
  <c r="P59" i="149" s="1"/>
  <c r="Z29" i="149"/>
  <c r="P29" i="149" s="1"/>
  <c r="Z451" i="149"/>
  <c r="P451" i="149" s="1"/>
  <c r="Z328" i="149"/>
  <c r="P328" i="149" s="1"/>
  <c r="Z35" i="149"/>
  <c r="P35" i="149" s="1"/>
  <c r="Z165" i="149"/>
  <c r="P165" i="149" s="1"/>
  <c r="Z273" i="149"/>
  <c r="P273" i="149" s="1"/>
  <c r="Z272" i="149"/>
  <c r="P272" i="149" s="1"/>
  <c r="Z148" i="149"/>
  <c r="P148" i="149" s="1"/>
  <c r="Z184" i="149"/>
  <c r="P184" i="149" s="1"/>
  <c r="Z85" i="149"/>
  <c r="P85" i="149" s="1"/>
  <c r="Z427" i="149"/>
  <c r="P427" i="149" s="1"/>
  <c r="Z97" i="149"/>
  <c r="P97" i="149" s="1"/>
  <c r="Z262" i="149"/>
  <c r="P262" i="149" s="1"/>
  <c r="Z177" i="149"/>
  <c r="P177" i="149" s="1"/>
  <c r="Z413" i="149"/>
  <c r="P413" i="149" s="1"/>
  <c r="Z16" i="149"/>
  <c r="P16" i="149" s="1"/>
  <c r="Z175" i="149"/>
  <c r="P175" i="149" s="1"/>
  <c r="Z297" i="149"/>
  <c r="P297" i="149" s="1"/>
  <c r="Z210" i="149"/>
  <c r="P210" i="149" s="1"/>
  <c r="Z407" i="149"/>
  <c r="P407" i="149" s="1"/>
  <c r="Z275" i="149"/>
  <c r="P275" i="149" s="1"/>
  <c r="Z118" i="149"/>
  <c r="P118" i="149" s="1"/>
  <c r="Z343" i="149"/>
  <c r="P343" i="149" s="1"/>
  <c r="Z331" i="149"/>
  <c r="P331" i="149" s="1"/>
  <c r="Z201" i="149"/>
  <c r="P201" i="149" s="1"/>
  <c r="Z442" i="149"/>
  <c r="P442" i="149" s="1"/>
  <c r="Z337" i="149"/>
  <c r="P337" i="149" s="1"/>
  <c r="Z339" i="149"/>
  <c r="P339" i="149" s="1"/>
  <c r="Z203" i="149"/>
  <c r="P203" i="149" s="1"/>
  <c r="Z353" i="149"/>
  <c r="P353" i="149" s="1"/>
  <c r="Z174" i="149"/>
  <c r="P174" i="149" s="1"/>
  <c r="Z33" i="149"/>
  <c r="P33" i="149" s="1"/>
  <c r="Z346" i="149"/>
  <c r="P346" i="149" s="1"/>
  <c r="Z166" i="149"/>
  <c r="P166" i="149" s="1"/>
  <c r="Z195" i="149"/>
  <c r="P195" i="149" s="1"/>
  <c r="Z400" i="149"/>
  <c r="P400" i="149" s="1"/>
  <c r="Z254" i="149"/>
  <c r="P254" i="149" s="1"/>
  <c r="Z83" i="149"/>
  <c r="P83" i="149" s="1"/>
  <c r="Z301" i="149"/>
  <c r="P301" i="149" s="1"/>
  <c r="Z34" i="149"/>
  <c r="P34" i="149" s="1"/>
  <c r="Z324" i="149"/>
  <c r="P324" i="149" s="1"/>
  <c r="Z119" i="149"/>
  <c r="P119" i="149" s="1"/>
  <c r="Z160" i="149"/>
  <c r="P160" i="149" s="1"/>
  <c r="Z424" i="149"/>
  <c r="P424" i="149" s="1"/>
  <c r="Z209" i="149"/>
  <c r="P209" i="149" s="1"/>
  <c r="Z277" i="149"/>
  <c r="P277" i="149" s="1"/>
  <c r="Z68" i="149"/>
  <c r="P68" i="149" s="1"/>
  <c r="Z120" i="149"/>
  <c r="P120" i="149" s="1"/>
  <c r="Z217" i="149"/>
  <c r="P217" i="149" s="1"/>
  <c r="Z429" i="149"/>
  <c r="P429" i="149" s="1"/>
  <c r="Z21" i="149"/>
  <c r="P21" i="149" s="1"/>
  <c r="Z287" i="149"/>
  <c r="P287" i="149" s="1"/>
  <c r="Z441" i="149"/>
  <c r="P441" i="149" s="1"/>
  <c r="Z14" i="149"/>
  <c r="P14" i="149" s="1"/>
  <c r="Z438" i="149"/>
  <c r="P438" i="149" s="1"/>
  <c r="Z290" i="149"/>
  <c r="P290" i="149" s="1"/>
  <c r="Z423" i="149"/>
  <c r="P423" i="149" s="1"/>
  <c r="Z196" i="149"/>
  <c r="P196" i="149" s="1"/>
  <c r="Z206" i="149"/>
  <c r="P206" i="149" s="1"/>
  <c r="Z258" i="149"/>
  <c r="P258" i="149" s="1"/>
  <c r="Z104" i="149"/>
  <c r="P104" i="149" s="1"/>
  <c r="Z134" i="149"/>
  <c r="P134" i="149" s="1"/>
  <c r="Z48" i="149"/>
  <c r="P48" i="149" s="1"/>
  <c r="Z241" i="149"/>
  <c r="P241" i="149" s="1"/>
  <c r="Z76" i="149"/>
  <c r="P76" i="149" s="1"/>
  <c r="Z42" i="149"/>
  <c r="P42" i="149" s="1"/>
  <c r="Z172" i="149"/>
  <c r="P172" i="149" s="1"/>
  <c r="Z253" i="149"/>
  <c r="P253" i="149" s="1"/>
  <c r="Z53" i="149"/>
  <c r="P53" i="149" s="1"/>
  <c r="Z132" i="149"/>
  <c r="P132" i="149" s="1"/>
  <c r="Z221" i="149"/>
  <c r="P221" i="149" s="1"/>
  <c r="Z335" i="149"/>
  <c r="P335" i="149" s="1"/>
  <c r="Z389" i="149"/>
  <c r="P389" i="149" s="1"/>
  <c r="Z144" i="149"/>
  <c r="P144" i="149" s="1"/>
  <c r="Z296" i="149"/>
  <c r="P296" i="149" s="1"/>
  <c r="Z454" i="149"/>
  <c r="P454" i="149" s="1"/>
  <c r="Z369" i="149"/>
  <c r="P369" i="149" s="1"/>
  <c r="P1" i="149"/>
  <c r="Z112" i="149"/>
  <c r="P112" i="149" s="1"/>
  <c r="Z84" i="149"/>
  <c r="P84" i="149" s="1"/>
  <c r="Z370" i="149"/>
  <c r="P370" i="149" s="1"/>
  <c r="Z181" i="149"/>
  <c r="P181" i="149" s="1"/>
  <c r="Z401" i="149"/>
  <c r="P401" i="149" s="1"/>
  <c r="Z54" i="149"/>
  <c r="P54" i="149" s="1"/>
  <c r="Z377" i="149"/>
  <c r="P377" i="149" s="1"/>
  <c r="Z207" i="149"/>
  <c r="P207" i="149" s="1"/>
  <c r="Z390" i="149"/>
  <c r="P390" i="149" s="1"/>
  <c r="Z256" i="149"/>
  <c r="P256" i="149" s="1"/>
  <c r="Z99" i="149"/>
  <c r="P99" i="149" s="1"/>
  <c r="Z334" i="149"/>
  <c r="P334" i="149" s="1"/>
  <c r="Z322" i="149"/>
  <c r="P322" i="149" s="1"/>
  <c r="Z182" i="149"/>
  <c r="P182" i="149" s="1"/>
  <c r="Z431" i="149"/>
  <c r="P431" i="149" s="1"/>
  <c r="Z314" i="149"/>
  <c r="P314" i="149" s="1"/>
  <c r="Z320" i="149"/>
  <c r="P320" i="149" s="1"/>
  <c r="Z450" i="149"/>
  <c r="P450" i="149" s="1"/>
  <c r="Z325" i="149"/>
  <c r="P325" i="149" s="1"/>
  <c r="Z157" i="149"/>
  <c r="P157" i="149" s="1"/>
  <c r="Z24" i="149"/>
  <c r="P24" i="149" s="1"/>
  <c r="Z329" i="149"/>
  <c r="P329" i="149" s="1"/>
  <c r="Z443" i="149"/>
  <c r="P443" i="149" s="1"/>
  <c r="Z187" i="149"/>
  <c r="P187" i="149" s="1"/>
  <c r="Z393" i="149"/>
  <c r="P393" i="149" s="1"/>
  <c r="Z246" i="149"/>
  <c r="P246" i="149" s="1"/>
  <c r="Z66" i="149"/>
  <c r="P66" i="149" s="1"/>
  <c r="Z191" i="149"/>
  <c r="P191" i="149" s="1"/>
  <c r="Z30" i="149"/>
  <c r="P30" i="149" s="1"/>
  <c r="Z292" i="149"/>
  <c r="P292" i="149" s="1"/>
  <c r="Z74" i="149"/>
  <c r="P74" i="149" s="1"/>
  <c r="Z138" i="149"/>
  <c r="P138" i="149" s="1"/>
  <c r="Z340" i="149"/>
  <c r="P340" i="149" s="1"/>
  <c r="Z185" i="149"/>
  <c r="P185" i="149" s="1"/>
  <c r="Z264" i="149"/>
  <c r="P264" i="149" s="1"/>
  <c r="Z11" i="149"/>
  <c r="P11" i="149" s="1"/>
  <c r="Z117" i="149"/>
  <c r="P117" i="149" s="1"/>
  <c r="Z192" i="149"/>
  <c r="P192" i="149" s="1"/>
  <c r="Z412" i="149"/>
  <c r="P412" i="149" s="1"/>
  <c r="Z398" i="149"/>
  <c r="P398" i="149" s="1"/>
  <c r="Z52" i="149"/>
  <c r="P52" i="149" s="1"/>
  <c r="Z418" i="149"/>
  <c r="P418" i="149" s="1"/>
  <c r="Z421" i="149"/>
  <c r="P421" i="149" s="1"/>
  <c r="Z367" i="149"/>
  <c r="P367" i="149" s="1"/>
  <c r="Z286" i="149"/>
  <c r="P286" i="149" s="1"/>
  <c r="Z215" i="149"/>
  <c r="P215" i="149" s="1"/>
  <c r="Z168" i="149"/>
  <c r="P168" i="149" s="1"/>
  <c r="Z7" i="149"/>
  <c r="P7" i="149" s="1"/>
  <c r="Z251" i="149"/>
  <c r="P251" i="149" s="1"/>
  <c r="Z88" i="149"/>
  <c r="P88" i="149" s="1"/>
  <c r="Z239" i="149"/>
  <c r="P239" i="149" s="1"/>
  <c r="Z40" i="149"/>
  <c r="P40" i="149" s="1"/>
  <c r="Z129" i="149"/>
  <c r="P129" i="149" s="1"/>
  <c r="Z60" i="149"/>
  <c r="P60" i="149" s="1"/>
  <c r="Z169" i="149"/>
  <c r="P169" i="149" s="1"/>
  <c r="Z139" i="149"/>
  <c r="P139" i="149" s="1"/>
  <c r="Z109" i="149"/>
  <c r="P109" i="149" s="1"/>
  <c r="Z50" i="149"/>
  <c r="P50" i="149" s="1"/>
  <c r="Z344" i="149"/>
  <c r="P344" i="149" s="1"/>
  <c r="Z336" i="149"/>
  <c r="P336" i="149" s="1"/>
  <c r="Z122" i="149"/>
  <c r="P122" i="149" s="1"/>
  <c r="Z330" i="149"/>
  <c r="P330" i="149" s="1"/>
  <c r="Z173" i="149"/>
  <c r="P173" i="149" s="1"/>
  <c r="Z397" i="149"/>
  <c r="P397" i="149" s="1"/>
  <c r="Z218" i="149"/>
  <c r="P218" i="149" s="1"/>
  <c r="Z311" i="149"/>
  <c r="P311" i="149" s="1"/>
  <c r="Z204" i="149"/>
  <c r="P204" i="149" s="1"/>
  <c r="Z318" i="149"/>
  <c r="P318" i="149" s="1"/>
  <c r="Z308" i="149"/>
  <c r="P308" i="149" s="1"/>
  <c r="Z72" i="149"/>
  <c r="P72" i="149" s="1"/>
  <c r="Z73" i="149"/>
  <c r="P73" i="149" s="1"/>
  <c r="Z238" i="149"/>
  <c r="P238" i="149" s="1"/>
  <c r="Z38" i="149"/>
  <c r="P38" i="149" s="1"/>
  <c r="Z232" i="149"/>
  <c r="P232" i="149" s="1"/>
  <c r="Z385" i="149"/>
  <c r="P385" i="149" s="1"/>
  <c r="Z386" i="149"/>
  <c r="P386" i="149" s="1"/>
  <c r="Z237" i="149"/>
  <c r="P237" i="149" s="1"/>
  <c r="Z80" i="149"/>
  <c r="P80" i="149" s="1"/>
  <c r="Z289" i="149"/>
  <c r="P289" i="149" s="1"/>
  <c r="Z313" i="149"/>
  <c r="P313" i="149" s="1"/>
  <c r="Z163" i="149"/>
  <c r="P163" i="149" s="1"/>
  <c r="Z409" i="149"/>
  <c r="P409" i="149" s="1"/>
  <c r="Z243" i="149"/>
  <c r="P243" i="149" s="1"/>
  <c r="Z312" i="149"/>
  <c r="P312" i="149" s="1"/>
  <c r="Z439" i="149"/>
  <c r="P439" i="149" s="1"/>
  <c r="Z321" i="149"/>
  <c r="P321" i="149" s="1"/>
  <c r="Z153" i="149"/>
  <c r="P153" i="149" s="1"/>
  <c r="Z10" i="149"/>
  <c r="P10" i="149" s="1"/>
  <c r="Z293" i="149"/>
  <c r="P293" i="149" s="1"/>
  <c r="Z430" i="149"/>
  <c r="P430" i="149" s="1"/>
  <c r="Z183" i="149"/>
  <c r="P183" i="149" s="1"/>
  <c r="Z380" i="149"/>
  <c r="P380" i="149" s="1"/>
  <c r="Z216" i="149"/>
  <c r="P216" i="149" s="1"/>
  <c r="Z49" i="149"/>
  <c r="P49" i="149" s="1"/>
  <c r="Z145" i="149"/>
  <c r="P145" i="149" s="1"/>
  <c r="Z13" i="149"/>
  <c r="P13" i="149" s="1"/>
  <c r="Z285" i="149"/>
  <c r="P285" i="149" s="1"/>
  <c r="Z70" i="149"/>
  <c r="P70" i="149" s="1"/>
  <c r="Z445" i="149"/>
  <c r="P445" i="149" s="1"/>
  <c r="Z327" i="149"/>
  <c r="P327" i="149" s="1"/>
  <c r="Z171" i="149"/>
  <c r="P171" i="149" s="1"/>
  <c r="Z224" i="149"/>
  <c r="P224" i="149" s="1"/>
  <c r="Z428" i="149"/>
  <c r="P428" i="149" s="1"/>
  <c r="Z94" i="149"/>
  <c r="P94" i="149" s="1"/>
  <c r="Z164" i="149"/>
  <c r="P164" i="149" s="1"/>
  <c r="Z363" i="149"/>
  <c r="P363" i="149" s="1"/>
  <c r="Z366" i="149"/>
  <c r="P366" i="149" s="1"/>
  <c r="Z36" i="149"/>
  <c r="P36" i="149" s="1"/>
  <c r="Z373" i="149"/>
  <c r="P373" i="149" s="1"/>
  <c r="Z379" i="149"/>
  <c r="P379" i="149" s="1"/>
  <c r="Z294" i="149"/>
  <c r="P294" i="149" s="1"/>
  <c r="Z205" i="149"/>
  <c r="P205" i="149" s="1"/>
  <c r="Z95" i="149"/>
  <c r="P95" i="149" s="1"/>
  <c r="Z92" i="149"/>
  <c r="P92" i="149" s="1"/>
  <c r="Z227" i="149"/>
  <c r="P227" i="149" s="1"/>
  <c r="Z242" i="149"/>
  <c r="P242" i="149" s="1"/>
  <c r="Z65" i="149"/>
  <c r="P65" i="149" s="1"/>
  <c r="Z404" i="149"/>
  <c r="P404" i="149" s="1"/>
  <c r="Z291" i="149"/>
  <c r="P291" i="149" s="1"/>
  <c r="Z113" i="149"/>
  <c r="P113" i="149" s="1"/>
  <c r="Z23" i="149"/>
  <c r="P23" i="149" s="1"/>
  <c r="Z283" i="149"/>
  <c r="P283" i="149" s="1"/>
  <c r="Z133" i="149"/>
  <c r="P133" i="149" s="1"/>
  <c r="Z61" i="149"/>
  <c r="P61" i="149" s="1"/>
  <c r="Z27" i="149"/>
  <c r="P27" i="149" s="1"/>
  <c r="Z159" i="149"/>
  <c r="P159" i="149" s="1"/>
  <c r="Z146" i="149"/>
  <c r="P146" i="149" s="1"/>
  <c r="Z382" i="149"/>
  <c r="P382" i="149" s="1"/>
  <c r="Z280" i="149"/>
  <c r="P280" i="149" s="1"/>
  <c r="Z235" i="149"/>
  <c r="P235" i="149" s="1"/>
  <c r="Z426" i="149"/>
  <c r="P426" i="149" s="1"/>
  <c r="Z416" i="149"/>
  <c r="P416" i="149" s="1"/>
  <c r="Z130" i="149"/>
  <c r="P130" i="149" s="1"/>
  <c r="Z402" i="149"/>
  <c r="P402" i="149" s="1"/>
  <c r="Z356" i="149"/>
  <c r="P356" i="149" s="1"/>
  <c r="Z447" i="149"/>
  <c r="P447" i="149" s="1"/>
  <c r="Z268" i="149"/>
  <c r="P268" i="149" s="1"/>
  <c r="Z223" i="149"/>
  <c r="P223" i="149" s="1"/>
  <c r="Z198" i="149"/>
  <c r="P198" i="149" s="1"/>
  <c r="AY43" i="5"/>
  <c r="BA42" i="5"/>
  <c r="Y39" i="5"/>
  <c r="W40" i="5"/>
  <c r="AU44" i="5"/>
  <c r="AW43" i="5"/>
  <c r="AI51" i="5"/>
  <c r="AK50" i="5"/>
  <c r="AA43" i="5"/>
  <c r="AC42" i="5"/>
  <c r="M39" i="5"/>
  <c r="K40" i="5"/>
  <c r="AM44" i="5"/>
  <c r="AO43" i="5"/>
  <c r="Q39" i="5"/>
  <c r="O40" i="5"/>
  <c r="S40" i="5"/>
  <c r="U39" i="5"/>
  <c r="AE52" i="5"/>
  <c r="AG51" i="5"/>
  <c r="AQ46" i="5"/>
  <c r="AS45" i="5"/>
  <c r="I8" i="7"/>
  <c r="E11" i="6" s="1"/>
  <c r="E10" i="6"/>
  <c r="N10" i="6" s="1"/>
  <c r="L54" i="10"/>
  <c r="M54" i="10" s="1"/>
  <c r="J107" i="10"/>
  <c r="K107" i="10" s="1"/>
  <c r="L80" i="10"/>
  <c r="M80" i="10" s="1"/>
  <c r="N80" i="10" s="1"/>
  <c r="O80" i="10" s="1"/>
  <c r="P80" i="10" s="1"/>
  <c r="Q80" i="10" s="1"/>
  <c r="R80" i="10" s="1"/>
  <c r="S80" i="10" s="1"/>
  <c r="T80" i="10" s="1"/>
  <c r="U80" i="10" s="1"/>
  <c r="V80" i="10" s="1"/>
  <c r="W80" i="10" s="1"/>
  <c r="X80" i="10" s="1"/>
  <c r="Y80" i="10" s="1"/>
  <c r="Z80" i="10" s="1"/>
  <c r="AA80" i="10" s="1"/>
  <c r="AB80" i="10" s="1"/>
  <c r="AC80" i="10" s="1"/>
  <c r="AD80" i="10" s="1"/>
  <c r="AE80" i="10" s="1"/>
  <c r="AF80" i="10" s="1"/>
  <c r="AG80" i="10" s="1"/>
  <c r="AH80" i="10" s="1"/>
  <c r="AI80" i="10" s="1"/>
  <c r="AJ80" i="10" s="1"/>
  <c r="AK80" i="10" s="1"/>
  <c r="AL80" i="10" s="1"/>
  <c r="AM80" i="10" s="1"/>
  <c r="AN80" i="10" s="1"/>
  <c r="AO80" i="10" s="1"/>
  <c r="AP80" i="10" s="1"/>
  <c r="AQ80" i="10" s="1"/>
  <c r="AR80" i="10" s="1"/>
  <c r="AS80" i="10" s="1"/>
  <c r="AT80" i="10" s="1"/>
  <c r="AU80" i="10" s="1"/>
  <c r="AV80" i="10" s="1"/>
  <c r="AW80" i="10" s="1"/>
  <c r="AX80" i="10" s="1"/>
  <c r="AY80" i="10" s="1"/>
  <c r="AZ80" i="10" s="1"/>
  <c r="BA80" i="10" s="1"/>
  <c r="BB80" i="10" s="1"/>
  <c r="BC80" i="10" s="1"/>
  <c r="BD80" i="10" s="1"/>
  <c r="BE80" i="10" s="1"/>
  <c r="BF80" i="10" s="1"/>
  <c r="BG80" i="10" s="1"/>
  <c r="BH80" i="10" s="1"/>
  <c r="BI80" i="10" s="1"/>
  <c r="BJ80" i="10" s="1"/>
  <c r="BK80" i="10" s="1"/>
  <c r="BL80" i="10" s="1"/>
  <c r="BM80" i="10" s="1"/>
  <c r="BN80" i="10" s="1"/>
  <c r="BO80" i="10" s="1"/>
  <c r="BP80" i="10" s="1"/>
  <c r="BQ80" i="10" s="1"/>
  <c r="BR80" i="10" s="1"/>
  <c r="BS80" i="10" s="1"/>
  <c r="BT80" i="10" s="1"/>
  <c r="BU80" i="10" s="1"/>
  <c r="BV80" i="10" s="1"/>
  <c r="BW80" i="10" s="1"/>
  <c r="BX80" i="10" s="1"/>
  <c r="BY80" i="10" s="1"/>
  <c r="BZ80" i="10" s="1"/>
  <c r="CA80" i="10" s="1"/>
  <c r="CB80" i="10" s="1"/>
  <c r="CC80" i="10" s="1"/>
  <c r="CD80" i="10" s="1"/>
  <c r="CE80" i="10" s="1"/>
  <c r="CF80" i="10" s="1"/>
  <c r="CG80" i="10" s="1"/>
  <c r="CH80" i="10" s="1"/>
  <c r="CI80" i="10" s="1"/>
  <c r="CJ80" i="10" s="1"/>
  <c r="CK80" i="10" s="1"/>
  <c r="CL80" i="10" s="1"/>
  <c r="CM80" i="10" s="1"/>
  <c r="CN80" i="10" s="1"/>
  <c r="CO80" i="10" s="1"/>
  <c r="CP80" i="10" s="1"/>
  <c r="CQ80" i="10" s="1"/>
  <c r="CR80" i="10" s="1"/>
  <c r="CS80" i="10" s="1"/>
  <c r="CT80" i="10" s="1"/>
  <c r="CU80" i="10" s="1"/>
  <c r="CV80" i="10" s="1"/>
  <c r="CW80" i="10" s="1"/>
  <c r="CX80" i="10" s="1"/>
  <c r="CY80" i="10" s="1"/>
  <c r="CZ80" i="10" s="1"/>
  <c r="DA80" i="10" s="1"/>
  <c r="DB80" i="10" s="1"/>
  <c r="DC80" i="10" s="1"/>
  <c r="DD80" i="10" s="1"/>
  <c r="DE80" i="10" s="1"/>
  <c r="DF80" i="10" s="1"/>
  <c r="DG80" i="10" s="1"/>
  <c r="DH80" i="10" s="1"/>
  <c r="DI80" i="10" s="1"/>
  <c r="M84" i="10"/>
  <c r="N84" i="10" s="1"/>
  <c r="O84" i="10" s="1"/>
  <c r="P84" i="10" s="1"/>
  <c r="Q84" i="10" s="1"/>
  <c r="R84" i="10" s="1"/>
  <c r="S84" i="10" s="1"/>
  <c r="T84" i="10" s="1"/>
  <c r="U84" i="10" s="1"/>
  <c r="V84" i="10" s="1"/>
  <c r="W84" i="10" s="1"/>
  <c r="X84" i="10" s="1"/>
  <c r="Y84" i="10" s="1"/>
  <c r="Z84" i="10" s="1"/>
  <c r="AA84" i="10" s="1"/>
  <c r="AB84" i="10" s="1"/>
  <c r="AC84" i="10" s="1"/>
  <c r="AD84" i="10" s="1"/>
  <c r="AE84" i="10" s="1"/>
  <c r="AF84" i="10" s="1"/>
  <c r="AG84" i="10" s="1"/>
  <c r="AH84" i="10" s="1"/>
  <c r="AI84" i="10" s="1"/>
  <c r="AJ84" i="10" s="1"/>
  <c r="AK84" i="10" s="1"/>
  <c r="AL84" i="10" s="1"/>
  <c r="AM84" i="10" s="1"/>
  <c r="AN84" i="10" s="1"/>
  <c r="AO84" i="10" s="1"/>
  <c r="AP84" i="10" s="1"/>
  <c r="AQ84" i="10" s="1"/>
  <c r="AR84" i="10" s="1"/>
  <c r="AS84" i="10" s="1"/>
  <c r="AT84" i="10" s="1"/>
  <c r="AU84" i="10" s="1"/>
  <c r="AV84" i="10" s="1"/>
  <c r="AW84" i="10" s="1"/>
  <c r="AX84" i="10" s="1"/>
  <c r="AY84" i="10" s="1"/>
  <c r="AZ84" i="10" s="1"/>
  <c r="BA84" i="10" s="1"/>
  <c r="BB84" i="10" s="1"/>
  <c r="BC84" i="10" s="1"/>
  <c r="BD84" i="10" s="1"/>
  <c r="BE84" i="10" s="1"/>
  <c r="BF84" i="10" s="1"/>
  <c r="BG84" i="10" s="1"/>
  <c r="BH84" i="10" s="1"/>
  <c r="BI84" i="10" s="1"/>
  <c r="BJ84" i="10" s="1"/>
  <c r="BK84" i="10" s="1"/>
  <c r="BL84" i="10" s="1"/>
  <c r="BM84" i="10" s="1"/>
  <c r="BN84" i="10" s="1"/>
  <c r="BO84" i="10" s="1"/>
  <c r="BP84" i="10" s="1"/>
  <c r="BQ84" i="10" s="1"/>
  <c r="BR84" i="10" s="1"/>
  <c r="BS84" i="10" s="1"/>
  <c r="BT84" i="10" s="1"/>
  <c r="BU84" i="10" s="1"/>
  <c r="BV84" i="10" s="1"/>
  <c r="BW84" i="10" s="1"/>
  <c r="BX84" i="10" s="1"/>
  <c r="BY84" i="10" s="1"/>
  <c r="BZ84" i="10" s="1"/>
  <c r="CA84" i="10" s="1"/>
  <c r="CB84" i="10" s="1"/>
  <c r="CC84" i="10" s="1"/>
  <c r="CD84" i="10" s="1"/>
  <c r="CE84" i="10" s="1"/>
  <c r="CF84" i="10" s="1"/>
  <c r="CG84" i="10" s="1"/>
  <c r="CH84" i="10" s="1"/>
  <c r="CI84" i="10" s="1"/>
  <c r="CJ84" i="10" s="1"/>
  <c r="CK84" i="10" s="1"/>
  <c r="CL84" i="10" s="1"/>
  <c r="CM84" i="10" s="1"/>
  <c r="CN84" i="10" s="1"/>
  <c r="CO84" i="10" s="1"/>
  <c r="CP84" i="10" s="1"/>
  <c r="CQ84" i="10" s="1"/>
  <c r="CR84" i="10" s="1"/>
  <c r="CS84" i="10" s="1"/>
  <c r="CT84" i="10" s="1"/>
  <c r="CU84" i="10" s="1"/>
  <c r="CV84" i="10" s="1"/>
  <c r="CW84" i="10" s="1"/>
  <c r="CX84" i="10" s="1"/>
  <c r="CY84" i="10" s="1"/>
  <c r="CZ84" i="10" s="1"/>
  <c r="DA84" i="10" s="1"/>
  <c r="DB84" i="10" s="1"/>
  <c r="DC84" i="10" s="1"/>
  <c r="DD84" i="10" s="1"/>
  <c r="DE84" i="10" s="1"/>
  <c r="DF84" i="10" s="1"/>
  <c r="DG84" i="10" s="1"/>
  <c r="DH84" i="10" s="1"/>
  <c r="DI84" i="10" s="1"/>
  <c r="J41" i="10"/>
  <c r="K41" i="10" s="1"/>
  <c r="L41" i="10" s="1"/>
  <c r="M41" i="10" s="1"/>
  <c r="N41" i="10" s="1"/>
  <c r="O41" i="10" s="1"/>
  <c r="P41" i="10" s="1"/>
  <c r="J70" i="10"/>
  <c r="K70" i="10" s="1"/>
  <c r="L70" i="10" s="1"/>
  <c r="J30" i="10"/>
  <c r="K30" i="10" s="1"/>
  <c r="L30" i="10" s="1"/>
  <c r="M30" i="10" s="1"/>
  <c r="N30" i="10" s="1"/>
  <c r="O30" i="10" s="1"/>
  <c r="P30" i="10" s="1"/>
  <c r="Q30" i="10" s="1"/>
  <c r="R30" i="10" s="1"/>
  <c r="S30" i="10" s="1"/>
  <c r="T30" i="10" s="1"/>
  <c r="U30" i="10" s="1"/>
  <c r="V30" i="10" s="1"/>
  <c r="W30" i="10" s="1"/>
  <c r="X30" i="10" s="1"/>
  <c r="Y30" i="10" s="1"/>
  <c r="Z30" i="10" s="1"/>
  <c r="AA30" i="10" s="1"/>
  <c r="J60" i="10"/>
  <c r="K60" i="10" s="1"/>
  <c r="L60" i="10" s="1"/>
  <c r="L74" i="10"/>
  <c r="M74" i="10" s="1"/>
  <c r="N74" i="10" s="1"/>
  <c r="O74" i="10" s="1"/>
  <c r="P74" i="10" s="1"/>
  <c r="Q74" i="10" s="1"/>
  <c r="R74" i="10" s="1"/>
  <c r="S74" i="10" s="1"/>
  <c r="T74" i="10" s="1"/>
  <c r="U74" i="10" s="1"/>
  <c r="V74" i="10" s="1"/>
  <c r="W74" i="10" s="1"/>
  <c r="X74" i="10" s="1"/>
  <c r="Y74" i="10" s="1"/>
  <c r="Z74" i="10" s="1"/>
  <c r="AA74" i="10" s="1"/>
  <c r="AB74" i="10" s="1"/>
  <c r="AC74" i="10" s="1"/>
  <c r="AD74" i="10" s="1"/>
  <c r="AE74" i="10" s="1"/>
  <c r="AF74" i="10" s="1"/>
  <c r="AG74" i="10" s="1"/>
  <c r="AH74" i="10" s="1"/>
  <c r="AI74" i="10" s="1"/>
  <c r="AJ74" i="10" s="1"/>
  <c r="AK74" i="10" s="1"/>
  <c r="AL74" i="10" s="1"/>
  <c r="AM74" i="10" s="1"/>
  <c r="AN74" i="10" s="1"/>
  <c r="AO74" i="10" s="1"/>
  <c r="AP74" i="10" s="1"/>
  <c r="AQ74" i="10" s="1"/>
  <c r="AR74" i="10" s="1"/>
  <c r="AS74" i="10" s="1"/>
  <c r="AT74" i="10" s="1"/>
  <c r="AU74" i="10" s="1"/>
  <c r="AV74" i="10" s="1"/>
  <c r="AW74" i="10" s="1"/>
  <c r="AX74" i="10" s="1"/>
  <c r="AY74" i="10" s="1"/>
  <c r="AZ74" i="10" s="1"/>
  <c r="BA74" i="10" s="1"/>
  <c r="BB74" i="10" s="1"/>
  <c r="BC74" i="10" s="1"/>
  <c r="BD74" i="10" s="1"/>
  <c r="BE74" i="10" s="1"/>
  <c r="BF74" i="10" s="1"/>
  <c r="BG74" i="10" s="1"/>
  <c r="BH74" i="10" s="1"/>
  <c r="BI74" i="10" s="1"/>
  <c r="BJ74" i="10" s="1"/>
  <c r="BK74" i="10" s="1"/>
  <c r="BL74" i="10" s="1"/>
  <c r="BM74" i="10" s="1"/>
  <c r="BN74" i="10" s="1"/>
  <c r="BO74" i="10" s="1"/>
  <c r="BP74" i="10" s="1"/>
  <c r="BQ74" i="10" s="1"/>
  <c r="BR74" i="10" s="1"/>
  <c r="BS74" i="10" s="1"/>
  <c r="BT74" i="10" s="1"/>
  <c r="BU74" i="10" s="1"/>
  <c r="BV74" i="10" s="1"/>
  <c r="BW74" i="10" s="1"/>
  <c r="BX74" i="10" s="1"/>
  <c r="BY74" i="10" s="1"/>
  <c r="BZ74" i="10" s="1"/>
  <c r="CA74" i="10" s="1"/>
  <c r="CB74" i="10" s="1"/>
  <c r="CC74" i="10" s="1"/>
  <c r="CD74" i="10" s="1"/>
  <c r="CE74" i="10" s="1"/>
  <c r="CF74" i="10" s="1"/>
  <c r="CG74" i="10" s="1"/>
  <c r="CH74" i="10" s="1"/>
  <c r="CI74" i="10" s="1"/>
  <c r="CJ74" i="10" s="1"/>
  <c r="CK74" i="10" s="1"/>
  <c r="CL74" i="10" s="1"/>
  <c r="CM74" i="10" s="1"/>
  <c r="CN74" i="10" s="1"/>
  <c r="CO74" i="10" s="1"/>
  <c r="CP74" i="10" s="1"/>
  <c r="CQ74" i="10" s="1"/>
  <c r="CR74" i="10" s="1"/>
  <c r="CS74" i="10" s="1"/>
  <c r="CT74" i="10" s="1"/>
  <c r="CU74" i="10" s="1"/>
  <c r="CV74" i="10" s="1"/>
  <c r="CW74" i="10" s="1"/>
  <c r="CX74" i="10" s="1"/>
  <c r="CY74" i="10" s="1"/>
  <c r="CZ74" i="10" s="1"/>
  <c r="DA74" i="10" s="1"/>
  <c r="DB74" i="10" s="1"/>
  <c r="DC74" i="10" s="1"/>
  <c r="DD74" i="10" s="1"/>
  <c r="DE74" i="10" s="1"/>
  <c r="DF74" i="10" s="1"/>
  <c r="DG74" i="10" s="1"/>
  <c r="DH74" i="10" s="1"/>
  <c r="DI74" i="10" s="1"/>
  <c r="J50" i="10"/>
  <c r="K50" i="10" s="1"/>
  <c r="L50" i="10" s="1"/>
  <c r="M50" i="10" s="1"/>
  <c r="N50" i="10" s="1"/>
  <c r="O50" i="10" s="1"/>
  <c r="P50" i="10" s="1"/>
  <c r="Q50" i="10" s="1"/>
  <c r="R50" i="10" s="1"/>
  <c r="S50" i="10" s="1"/>
  <c r="T50" i="10" s="1"/>
  <c r="U50" i="10" s="1"/>
  <c r="V50" i="10" s="1"/>
  <c r="W50" i="10" s="1"/>
  <c r="X50" i="10" s="1"/>
  <c r="Y50" i="10" s="1"/>
  <c r="Z50" i="10" s="1"/>
  <c r="AA50" i="10" s="1"/>
  <c r="AB50" i="10" s="1"/>
  <c r="AC50" i="10" s="1"/>
  <c r="AD50" i="10" s="1"/>
  <c r="AE50" i="10" s="1"/>
  <c r="AF50" i="10" s="1"/>
  <c r="AG50" i="10" s="1"/>
  <c r="AH50" i="10" s="1"/>
  <c r="AI50" i="10" s="1"/>
  <c r="AJ50" i="10" s="1"/>
  <c r="AK50" i="10" s="1"/>
  <c r="AL50" i="10" s="1"/>
  <c r="AM50" i="10" s="1"/>
  <c r="AN50" i="10" s="1"/>
  <c r="AO50" i="10" s="1"/>
  <c r="AP50" i="10" s="1"/>
  <c r="AQ50" i="10" s="1"/>
  <c r="AR50" i="10" s="1"/>
  <c r="AS50" i="10" s="1"/>
  <c r="AT50" i="10" s="1"/>
  <c r="AU50" i="10" s="1"/>
  <c r="AV50" i="10" s="1"/>
  <c r="AW50" i="10" s="1"/>
  <c r="AX50" i="10" s="1"/>
  <c r="AY50" i="10" s="1"/>
  <c r="AZ50" i="10" s="1"/>
  <c r="BA50" i="10" s="1"/>
  <c r="BB50" i="10" s="1"/>
  <c r="BC50" i="10" s="1"/>
  <c r="BD50" i="10" s="1"/>
  <c r="BE50" i="10" s="1"/>
  <c r="BF50" i="10" s="1"/>
  <c r="BG50" i="10" s="1"/>
  <c r="BH50" i="10" s="1"/>
  <c r="BI50" i="10" s="1"/>
  <c r="BJ50" i="10" s="1"/>
  <c r="BK50" i="10" s="1"/>
  <c r="BL50" i="10" s="1"/>
  <c r="BM50" i="10" s="1"/>
  <c r="BN50" i="10" s="1"/>
  <c r="BO50" i="10" s="1"/>
  <c r="BP50" i="10" s="1"/>
  <c r="BQ50" i="10" s="1"/>
  <c r="BR50" i="10" s="1"/>
  <c r="BS50" i="10" s="1"/>
  <c r="BT50" i="10" s="1"/>
  <c r="BU50" i="10" s="1"/>
  <c r="BV50" i="10" s="1"/>
  <c r="BW50" i="10" s="1"/>
  <c r="BX50" i="10" s="1"/>
  <c r="BY50" i="10" s="1"/>
  <c r="BZ50" i="10" s="1"/>
  <c r="CA50" i="10" s="1"/>
  <c r="CB50" i="10" s="1"/>
  <c r="CC50" i="10" s="1"/>
  <c r="CD50" i="10" s="1"/>
  <c r="CE50" i="10" s="1"/>
  <c r="CF50" i="10" s="1"/>
  <c r="CG50" i="10" s="1"/>
  <c r="CH50" i="10" s="1"/>
  <c r="CI50" i="10" s="1"/>
  <c r="CJ50" i="10" s="1"/>
  <c r="CK50" i="10" s="1"/>
  <c r="CL50" i="10" s="1"/>
  <c r="CM50" i="10" s="1"/>
  <c r="CN50" i="10" s="1"/>
  <c r="CO50" i="10" s="1"/>
  <c r="CP50" i="10" s="1"/>
  <c r="CQ50" i="10" s="1"/>
  <c r="CR50" i="10" s="1"/>
  <c r="CS50" i="10" s="1"/>
  <c r="CT50" i="10" s="1"/>
  <c r="CU50" i="10" s="1"/>
  <c r="CV50" i="10" s="1"/>
  <c r="CW50" i="10" s="1"/>
  <c r="CX50" i="10" s="1"/>
  <c r="CY50" i="10" s="1"/>
  <c r="CZ50" i="10" s="1"/>
  <c r="DA50" i="10" s="1"/>
  <c r="DB50" i="10" s="1"/>
  <c r="DC50" i="10" s="1"/>
  <c r="DD50" i="10" s="1"/>
  <c r="DE50" i="10" s="1"/>
  <c r="DF50" i="10" s="1"/>
  <c r="DG50" i="10" s="1"/>
  <c r="DH50" i="10" s="1"/>
  <c r="DI50" i="10" s="1"/>
  <c r="L103" i="10"/>
  <c r="M103" i="10" s="1"/>
  <c r="N103" i="10" s="1"/>
  <c r="O103" i="10" s="1"/>
  <c r="P103" i="10" s="1"/>
  <c r="Q103" i="10" s="1"/>
  <c r="R103" i="10" s="1"/>
  <c r="S103" i="10" s="1"/>
  <c r="T103" i="10" s="1"/>
  <c r="U103" i="10" s="1"/>
  <c r="V103" i="10" s="1"/>
  <c r="W103" i="10" s="1"/>
  <c r="X103" i="10" s="1"/>
  <c r="Y103" i="10" s="1"/>
  <c r="Z103" i="10" s="1"/>
  <c r="AA103" i="10" s="1"/>
  <c r="AB103" i="10" s="1"/>
  <c r="AC103" i="10" s="1"/>
  <c r="AD103" i="10" s="1"/>
  <c r="AE103" i="10" s="1"/>
  <c r="AF103" i="10" s="1"/>
  <c r="AG103" i="10" s="1"/>
  <c r="AH103" i="10" s="1"/>
  <c r="AI103" i="10" s="1"/>
  <c r="AJ103" i="10" s="1"/>
  <c r="AK103" i="10" s="1"/>
  <c r="AL103" i="10" s="1"/>
  <c r="AM103" i="10" s="1"/>
  <c r="AN103" i="10" s="1"/>
  <c r="AO103" i="10" s="1"/>
  <c r="AP103" i="10" s="1"/>
  <c r="AQ103" i="10" s="1"/>
  <c r="AR103" i="10" s="1"/>
  <c r="AS103" i="10" s="1"/>
  <c r="AT103" i="10" s="1"/>
  <c r="AU103" i="10" s="1"/>
  <c r="AV103" i="10" s="1"/>
  <c r="AW103" i="10" s="1"/>
  <c r="AX103" i="10" s="1"/>
  <c r="AY103" i="10" s="1"/>
  <c r="AZ103" i="10" s="1"/>
  <c r="BA103" i="10" s="1"/>
  <c r="BB103" i="10" s="1"/>
  <c r="BC103" i="10" s="1"/>
  <c r="BD103" i="10" s="1"/>
  <c r="BE103" i="10" s="1"/>
  <c r="BF103" i="10" s="1"/>
  <c r="BG103" i="10" s="1"/>
  <c r="BH103" i="10" s="1"/>
  <c r="BI103" i="10" s="1"/>
  <c r="BJ103" i="10" s="1"/>
  <c r="BK103" i="10" s="1"/>
  <c r="BL103" i="10" s="1"/>
  <c r="BM103" i="10" s="1"/>
  <c r="BN103" i="10" s="1"/>
  <c r="BO103" i="10" s="1"/>
  <c r="BP103" i="10" s="1"/>
  <c r="BQ103" i="10" s="1"/>
  <c r="BR103" i="10" s="1"/>
  <c r="BS103" i="10" s="1"/>
  <c r="BT103" i="10" s="1"/>
  <c r="BU103" i="10" s="1"/>
  <c r="BV103" i="10" s="1"/>
  <c r="BW103" i="10" s="1"/>
  <c r="BX103" i="10" s="1"/>
  <c r="BY103" i="10" s="1"/>
  <c r="BZ103" i="10" s="1"/>
  <c r="CA103" i="10" s="1"/>
  <c r="CB103" i="10" s="1"/>
  <c r="CC103" i="10" s="1"/>
  <c r="CD103" i="10" s="1"/>
  <c r="CE103" i="10" s="1"/>
  <c r="CF103" i="10" s="1"/>
  <c r="CG103" i="10" s="1"/>
  <c r="CH103" i="10" s="1"/>
  <c r="CI103" i="10" s="1"/>
  <c r="CJ103" i="10" s="1"/>
  <c r="CK103" i="10" s="1"/>
  <c r="CL103" i="10" s="1"/>
  <c r="CM103" i="10" s="1"/>
  <c r="CN103" i="10" s="1"/>
  <c r="CO103" i="10" s="1"/>
  <c r="CP103" i="10" s="1"/>
  <c r="CQ103" i="10" s="1"/>
  <c r="CR103" i="10" s="1"/>
  <c r="CS103" i="10" s="1"/>
  <c r="CT103" i="10" s="1"/>
  <c r="CU103" i="10" s="1"/>
  <c r="CV103" i="10" s="1"/>
  <c r="CW103" i="10" s="1"/>
  <c r="CX103" i="10" s="1"/>
  <c r="CY103" i="10" s="1"/>
  <c r="CZ103" i="10" s="1"/>
  <c r="DA103" i="10" s="1"/>
  <c r="DB103" i="10" s="1"/>
  <c r="DC103" i="10" s="1"/>
  <c r="DD103" i="10" s="1"/>
  <c r="DE103" i="10" s="1"/>
  <c r="DF103" i="10" s="1"/>
  <c r="DG103" i="10" s="1"/>
  <c r="DH103" i="10" s="1"/>
  <c r="DI103" i="10" s="1"/>
  <c r="K64" i="10"/>
  <c r="L64" i="10" s="1"/>
  <c r="M64" i="10" s="1"/>
  <c r="N64" i="10" s="1"/>
  <c r="O64" i="10" s="1"/>
  <c r="P64" i="10" s="1"/>
  <c r="Q64" i="10" s="1"/>
  <c r="R64" i="10" s="1"/>
  <c r="S64" i="10" s="1"/>
  <c r="T64" i="10" s="1"/>
  <c r="U64" i="10" s="1"/>
  <c r="V64" i="10" s="1"/>
  <c r="W64" i="10" s="1"/>
  <c r="X64" i="10" s="1"/>
  <c r="Y64" i="10" s="1"/>
  <c r="Z64" i="10" s="1"/>
  <c r="AA64" i="10" s="1"/>
  <c r="AB64" i="10" s="1"/>
  <c r="AC64" i="10" s="1"/>
  <c r="AD64" i="10" s="1"/>
  <c r="AE64" i="10" s="1"/>
  <c r="AF64" i="10" s="1"/>
  <c r="AG64" i="10" s="1"/>
  <c r="AH64" i="10" s="1"/>
  <c r="AI64" i="10" s="1"/>
  <c r="AJ64" i="10" s="1"/>
  <c r="AK64" i="10" s="1"/>
  <c r="AL64" i="10" s="1"/>
  <c r="AM64" i="10" s="1"/>
  <c r="AN64" i="10" s="1"/>
  <c r="AO64" i="10" s="1"/>
  <c r="AP64" i="10" s="1"/>
  <c r="AQ64" i="10" s="1"/>
  <c r="AR64" i="10" s="1"/>
  <c r="AS64" i="10" s="1"/>
  <c r="AT64" i="10" s="1"/>
  <c r="AU64" i="10" s="1"/>
  <c r="AV64" i="10" s="1"/>
  <c r="AW64" i="10" s="1"/>
  <c r="AX64" i="10" s="1"/>
  <c r="AY64" i="10" s="1"/>
  <c r="AZ64" i="10" s="1"/>
  <c r="BA64" i="10" s="1"/>
  <c r="BB64" i="10" s="1"/>
  <c r="BC64" i="10" s="1"/>
  <c r="BD64" i="10" s="1"/>
  <c r="BE64" i="10" s="1"/>
  <c r="BF64" i="10" s="1"/>
  <c r="BG64" i="10" s="1"/>
  <c r="BH64" i="10" s="1"/>
  <c r="BI64" i="10" s="1"/>
  <c r="BJ64" i="10" s="1"/>
  <c r="BK64" i="10" s="1"/>
  <c r="BL64" i="10" s="1"/>
  <c r="BM64" i="10" s="1"/>
  <c r="BN64" i="10" s="1"/>
  <c r="BO64" i="10" s="1"/>
  <c r="BP64" i="10" s="1"/>
  <c r="BQ64" i="10" s="1"/>
  <c r="BR64" i="10" s="1"/>
  <c r="BS64" i="10" s="1"/>
  <c r="BT64" i="10" s="1"/>
  <c r="BU64" i="10" s="1"/>
  <c r="BV64" i="10" s="1"/>
  <c r="BW64" i="10" s="1"/>
  <c r="BX64" i="10" s="1"/>
  <c r="BY64" i="10" s="1"/>
  <c r="BZ64" i="10" s="1"/>
  <c r="CA64" i="10" s="1"/>
  <c r="CB64" i="10" s="1"/>
  <c r="CC64" i="10" s="1"/>
  <c r="CD64" i="10" s="1"/>
  <c r="CE64" i="10" s="1"/>
  <c r="CF64" i="10" s="1"/>
  <c r="CG64" i="10" s="1"/>
  <c r="CH64" i="10" s="1"/>
  <c r="CI64" i="10" s="1"/>
  <c r="CJ64" i="10" s="1"/>
  <c r="CK64" i="10" s="1"/>
  <c r="CL64" i="10" s="1"/>
  <c r="CM64" i="10" s="1"/>
  <c r="CN64" i="10" s="1"/>
  <c r="CO64" i="10" s="1"/>
  <c r="CP64" i="10" s="1"/>
  <c r="CQ64" i="10" s="1"/>
  <c r="CR64" i="10" s="1"/>
  <c r="CS64" i="10" s="1"/>
  <c r="CT64" i="10" s="1"/>
  <c r="CU64" i="10" s="1"/>
  <c r="CV64" i="10" s="1"/>
  <c r="CW64" i="10" s="1"/>
  <c r="CX64" i="10" s="1"/>
  <c r="CY64" i="10" s="1"/>
  <c r="CZ64" i="10" s="1"/>
  <c r="DA64" i="10" s="1"/>
  <c r="DB64" i="10" s="1"/>
  <c r="DC64" i="10" s="1"/>
  <c r="DD64" i="10" s="1"/>
  <c r="DE64" i="10" s="1"/>
  <c r="DF64" i="10" s="1"/>
  <c r="DG64" i="10" s="1"/>
  <c r="DH64" i="10" s="1"/>
  <c r="DI64" i="10" s="1"/>
  <c r="L107" i="10"/>
  <c r="M107" i="10" s="1"/>
  <c r="N107" i="10" s="1"/>
  <c r="O107" i="10" s="1"/>
  <c r="P107" i="10" s="1"/>
  <c r="Q107" i="10" s="1"/>
  <c r="R107" i="10" s="1"/>
  <c r="S107" i="10" s="1"/>
  <c r="T107" i="10" s="1"/>
  <c r="U107" i="10" s="1"/>
  <c r="V107" i="10" s="1"/>
  <c r="W107" i="10" s="1"/>
  <c r="X107" i="10" s="1"/>
  <c r="Y107" i="10" s="1"/>
  <c r="Z107" i="10" s="1"/>
  <c r="AA107" i="10" s="1"/>
  <c r="AB107" i="10" s="1"/>
  <c r="AC107" i="10" s="1"/>
  <c r="AD107" i="10" s="1"/>
  <c r="AE107" i="10" s="1"/>
  <c r="AF107" i="10" s="1"/>
  <c r="AG107" i="10" s="1"/>
  <c r="AH107" i="10" s="1"/>
  <c r="AI107" i="10" s="1"/>
  <c r="AJ107" i="10" s="1"/>
  <c r="AK107" i="10" s="1"/>
  <c r="AL107" i="10" s="1"/>
  <c r="AM107" i="10" s="1"/>
  <c r="AN107" i="10" s="1"/>
  <c r="AO107" i="10" s="1"/>
  <c r="AP107" i="10" s="1"/>
  <c r="AQ107" i="10" s="1"/>
  <c r="AR107" i="10" s="1"/>
  <c r="AS107" i="10" s="1"/>
  <c r="AT107" i="10" s="1"/>
  <c r="AU107" i="10" s="1"/>
  <c r="AV107" i="10" s="1"/>
  <c r="AW107" i="10" s="1"/>
  <c r="AX107" i="10" s="1"/>
  <c r="AY107" i="10" s="1"/>
  <c r="AZ107" i="10" s="1"/>
  <c r="BA107" i="10" s="1"/>
  <c r="BB107" i="10" s="1"/>
  <c r="BC107" i="10" s="1"/>
  <c r="BD107" i="10" s="1"/>
  <c r="BE107" i="10" s="1"/>
  <c r="BF107" i="10" s="1"/>
  <c r="BG107" i="10" s="1"/>
  <c r="BH107" i="10" s="1"/>
  <c r="BI107" i="10" s="1"/>
  <c r="BJ107" i="10" s="1"/>
  <c r="BK107" i="10" s="1"/>
  <c r="BL107" i="10" s="1"/>
  <c r="BM107" i="10" s="1"/>
  <c r="BN107" i="10" s="1"/>
  <c r="BO107" i="10" s="1"/>
  <c r="BP107" i="10" s="1"/>
  <c r="BQ107" i="10" s="1"/>
  <c r="BR107" i="10" s="1"/>
  <c r="BS107" i="10" s="1"/>
  <c r="BT107" i="10" s="1"/>
  <c r="BU107" i="10" s="1"/>
  <c r="BV107" i="10" s="1"/>
  <c r="BW107" i="10" s="1"/>
  <c r="BX107" i="10" s="1"/>
  <c r="BY107" i="10" s="1"/>
  <c r="BZ107" i="10" s="1"/>
  <c r="CA107" i="10" s="1"/>
  <c r="CB107" i="10" s="1"/>
  <c r="CC107" i="10" s="1"/>
  <c r="CD107" i="10" s="1"/>
  <c r="CE107" i="10" s="1"/>
  <c r="CF107" i="10" s="1"/>
  <c r="CG107" i="10" s="1"/>
  <c r="CH107" i="10" s="1"/>
  <c r="CI107" i="10" s="1"/>
  <c r="CJ107" i="10" s="1"/>
  <c r="CK107" i="10" s="1"/>
  <c r="CL107" i="10" s="1"/>
  <c r="CM107" i="10" s="1"/>
  <c r="CN107" i="10" s="1"/>
  <c r="CO107" i="10" s="1"/>
  <c r="CP107" i="10" s="1"/>
  <c r="CQ107" i="10" s="1"/>
  <c r="CR107" i="10" s="1"/>
  <c r="CS107" i="10" s="1"/>
  <c r="CT107" i="10" s="1"/>
  <c r="CU107" i="10" s="1"/>
  <c r="CV107" i="10" s="1"/>
  <c r="CW107" i="10" s="1"/>
  <c r="CX107" i="10" s="1"/>
  <c r="CY107" i="10" s="1"/>
  <c r="CZ107" i="10" s="1"/>
  <c r="DA107" i="10" s="1"/>
  <c r="DB107" i="10" s="1"/>
  <c r="DC107" i="10" s="1"/>
  <c r="DD107" i="10" s="1"/>
  <c r="DE107" i="10" s="1"/>
  <c r="DF107" i="10" s="1"/>
  <c r="DG107" i="10" s="1"/>
  <c r="DH107" i="10" s="1"/>
  <c r="DI107" i="10" s="1"/>
  <c r="L45" i="10"/>
  <c r="M45" i="10" s="1"/>
  <c r="N45" i="10" s="1"/>
  <c r="O45" i="10" s="1"/>
  <c r="P45" i="10" s="1"/>
  <c r="Q45" i="10" s="1"/>
  <c r="R45" i="10" s="1"/>
  <c r="S45" i="10" s="1"/>
  <c r="T45" i="10" s="1"/>
  <c r="U45" i="10" s="1"/>
  <c r="V45" i="10" s="1"/>
  <c r="W45" i="10" s="1"/>
  <c r="X45" i="10" s="1"/>
  <c r="Y45" i="10" s="1"/>
  <c r="Z45" i="10" s="1"/>
  <c r="AA45" i="10" s="1"/>
  <c r="AB45" i="10" s="1"/>
  <c r="AC45" i="10" s="1"/>
  <c r="AD45" i="10" s="1"/>
  <c r="AE45" i="10" s="1"/>
  <c r="AF45" i="10" s="1"/>
  <c r="AG45" i="10" s="1"/>
  <c r="AH45" i="10" s="1"/>
  <c r="AI45" i="10" s="1"/>
  <c r="AJ45" i="10" s="1"/>
  <c r="AK45" i="10" s="1"/>
  <c r="AL45" i="10" s="1"/>
  <c r="AM45" i="10" s="1"/>
  <c r="AN45" i="10" s="1"/>
  <c r="AO45" i="10" s="1"/>
  <c r="AP45" i="10" s="1"/>
  <c r="AQ45" i="10" s="1"/>
  <c r="AR45" i="10" s="1"/>
  <c r="AS45" i="10" s="1"/>
  <c r="AT45" i="10" s="1"/>
  <c r="AU45" i="10" s="1"/>
  <c r="AV45" i="10" s="1"/>
  <c r="AW45" i="10" s="1"/>
  <c r="AX45" i="10" s="1"/>
  <c r="AY45" i="10" s="1"/>
  <c r="AZ45" i="10" s="1"/>
  <c r="BA45" i="10" s="1"/>
  <c r="BB45" i="10" s="1"/>
  <c r="BC45" i="10" s="1"/>
  <c r="BD45" i="10" s="1"/>
  <c r="BE45" i="10" s="1"/>
  <c r="BF45" i="10" s="1"/>
  <c r="BG45" i="10" s="1"/>
  <c r="BH45" i="10" s="1"/>
  <c r="BI45" i="10" s="1"/>
  <c r="BJ45" i="10" s="1"/>
  <c r="BK45" i="10" s="1"/>
  <c r="BL45" i="10" s="1"/>
  <c r="BM45" i="10" s="1"/>
  <c r="BN45" i="10" s="1"/>
  <c r="BO45" i="10" s="1"/>
  <c r="BP45" i="10" s="1"/>
  <c r="BQ45" i="10" s="1"/>
  <c r="BR45" i="10" s="1"/>
  <c r="BS45" i="10" s="1"/>
  <c r="BT45" i="10" s="1"/>
  <c r="BU45" i="10" s="1"/>
  <c r="BV45" i="10" s="1"/>
  <c r="BW45" i="10" s="1"/>
  <c r="BX45" i="10" s="1"/>
  <c r="BY45" i="10" s="1"/>
  <c r="BZ45" i="10" s="1"/>
  <c r="CA45" i="10" s="1"/>
  <c r="CB45" i="10" s="1"/>
  <c r="CC45" i="10" s="1"/>
  <c r="CD45" i="10" s="1"/>
  <c r="CE45" i="10" s="1"/>
  <c r="CF45" i="10" s="1"/>
  <c r="CG45" i="10" s="1"/>
  <c r="CH45" i="10" s="1"/>
  <c r="CI45" i="10" s="1"/>
  <c r="CJ45" i="10" s="1"/>
  <c r="CK45" i="10" s="1"/>
  <c r="CL45" i="10" s="1"/>
  <c r="CM45" i="10" s="1"/>
  <c r="CN45" i="10" s="1"/>
  <c r="CO45" i="10" s="1"/>
  <c r="CP45" i="10" s="1"/>
  <c r="CQ45" i="10" s="1"/>
  <c r="CR45" i="10" s="1"/>
  <c r="CS45" i="10" s="1"/>
  <c r="CT45" i="10" s="1"/>
  <c r="CU45" i="10" s="1"/>
  <c r="CV45" i="10" s="1"/>
  <c r="CW45" i="10" s="1"/>
  <c r="CX45" i="10" s="1"/>
  <c r="CY45" i="10" s="1"/>
  <c r="CZ45" i="10" s="1"/>
  <c r="DA45" i="10" s="1"/>
  <c r="DB45" i="10" s="1"/>
  <c r="DC45" i="10" s="1"/>
  <c r="DD45" i="10" s="1"/>
  <c r="DE45" i="10" s="1"/>
  <c r="DF45" i="10" s="1"/>
  <c r="DG45" i="10" s="1"/>
  <c r="DH45" i="10" s="1"/>
  <c r="DI45" i="10" s="1"/>
  <c r="J98" i="10"/>
  <c r="K98" i="10" s="1"/>
  <c r="L98" i="10" s="1"/>
  <c r="M98" i="10" s="1"/>
  <c r="N98" i="10" s="1"/>
  <c r="O98" i="10" s="1"/>
  <c r="P98" i="10" s="1"/>
  <c r="Q98" i="10" s="1"/>
  <c r="R98" i="10" s="1"/>
  <c r="S98" i="10" s="1"/>
  <c r="T98" i="10" s="1"/>
  <c r="U98" i="10" s="1"/>
  <c r="V98" i="10" s="1"/>
  <c r="W98" i="10" s="1"/>
  <c r="X98" i="10" s="1"/>
  <c r="Y98" i="10" s="1"/>
  <c r="Z98" i="10" s="1"/>
  <c r="AA98" i="10" s="1"/>
  <c r="AB98" i="10" s="1"/>
  <c r="AC98" i="10" s="1"/>
  <c r="AD98" i="10" s="1"/>
  <c r="AE98" i="10" s="1"/>
  <c r="AF98" i="10" s="1"/>
  <c r="AG98" i="10" s="1"/>
  <c r="AH98" i="10" s="1"/>
  <c r="AI98" i="10" s="1"/>
  <c r="AJ98" i="10" s="1"/>
  <c r="AK98" i="10" s="1"/>
  <c r="AL98" i="10" s="1"/>
  <c r="AM98" i="10" s="1"/>
  <c r="AN98" i="10" s="1"/>
  <c r="AO98" i="10" s="1"/>
  <c r="AP98" i="10" s="1"/>
  <c r="AQ98" i="10" s="1"/>
  <c r="AR98" i="10" s="1"/>
  <c r="AS98" i="10" s="1"/>
  <c r="AT98" i="10" s="1"/>
  <c r="AU98" i="10" s="1"/>
  <c r="AV98" i="10" s="1"/>
  <c r="AW98" i="10" s="1"/>
  <c r="AX98" i="10" s="1"/>
  <c r="AY98" i="10" s="1"/>
  <c r="AZ98" i="10" s="1"/>
  <c r="BA98" i="10" s="1"/>
  <c r="BB98" i="10" s="1"/>
  <c r="BC98" i="10" s="1"/>
  <c r="BD98" i="10" s="1"/>
  <c r="BE98" i="10" s="1"/>
  <c r="BF98" i="10" s="1"/>
  <c r="BG98" i="10" s="1"/>
  <c r="BH98" i="10" s="1"/>
  <c r="BI98" i="10" s="1"/>
  <c r="BJ98" i="10" s="1"/>
  <c r="BK98" i="10" s="1"/>
  <c r="BL98" i="10" s="1"/>
  <c r="BM98" i="10" s="1"/>
  <c r="BN98" i="10" s="1"/>
  <c r="BO98" i="10" s="1"/>
  <c r="BP98" i="10" s="1"/>
  <c r="BQ98" i="10" s="1"/>
  <c r="BR98" i="10" s="1"/>
  <c r="BS98" i="10" s="1"/>
  <c r="BT98" i="10" s="1"/>
  <c r="BU98" i="10" s="1"/>
  <c r="BV98" i="10" s="1"/>
  <c r="BW98" i="10" s="1"/>
  <c r="BX98" i="10" s="1"/>
  <c r="BY98" i="10" s="1"/>
  <c r="BZ98" i="10" s="1"/>
  <c r="CA98" i="10" s="1"/>
  <c r="CB98" i="10" s="1"/>
  <c r="CC98" i="10" s="1"/>
  <c r="CD98" i="10" s="1"/>
  <c r="CE98" i="10" s="1"/>
  <c r="CF98" i="10" s="1"/>
  <c r="CG98" i="10" s="1"/>
  <c r="CH98" i="10" s="1"/>
  <c r="CI98" i="10" s="1"/>
  <c r="CJ98" i="10" s="1"/>
  <c r="CK98" i="10" s="1"/>
  <c r="CL98" i="10" s="1"/>
  <c r="CM98" i="10" s="1"/>
  <c r="CN98" i="10" s="1"/>
  <c r="CO98" i="10" s="1"/>
  <c r="CP98" i="10" s="1"/>
  <c r="CQ98" i="10" s="1"/>
  <c r="CR98" i="10" s="1"/>
  <c r="CS98" i="10" s="1"/>
  <c r="CT98" i="10" s="1"/>
  <c r="CU98" i="10" s="1"/>
  <c r="CV98" i="10" s="1"/>
  <c r="CW98" i="10" s="1"/>
  <c r="CX98" i="10" s="1"/>
  <c r="CY98" i="10" s="1"/>
  <c r="CZ98" i="10" s="1"/>
  <c r="DA98" i="10" s="1"/>
  <c r="DB98" i="10" s="1"/>
  <c r="DC98" i="10" s="1"/>
  <c r="DD98" i="10" s="1"/>
  <c r="DE98" i="10" s="1"/>
  <c r="DF98" i="10" s="1"/>
  <c r="DG98" i="10" s="1"/>
  <c r="DH98" i="10" s="1"/>
  <c r="DI98" i="10" s="1"/>
  <c r="J97" i="10"/>
  <c r="K97" i="10" s="1"/>
  <c r="L97" i="10" s="1"/>
  <c r="M97" i="10" s="1"/>
  <c r="N97" i="10" s="1"/>
  <c r="O97" i="10" s="1"/>
  <c r="P97" i="10" s="1"/>
  <c r="Q97" i="10" s="1"/>
  <c r="R97" i="10" s="1"/>
  <c r="S97" i="10" s="1"/>
  <c r="T97" i="10" s="1"/>
  <c r="U97" i="10" s="1"/>
  <c r="V97" i="10" s="1"/>
  <c r="W97" i="10" s="1"/>
  <c r="X97" i="10" s="1"/>
  <c r="Y97" i="10" s="1"/>
  <c r="Z97" i="10" s="1"/>
  <c r="AA97" i="10" s="1"/>
  <c r="AB97" i="10" s="1"/>
  <c r="AC97" i="10" s="1"/>
  <c r="AD97" i="10" s="1"/>
  <c r="AE97" i="10" s="1"/>
  <c r="AF97" i="10" s="1"/>
  <c r="AG97" i="10" s="1"/>
  <c r="AH97" i="10" s="1"/>
  <c r="AI97" i="10" s="1"/>
  <c r="AJ97" i="10" s="1"/>
  <c r="AK97" i="10" s="1"/>
  <c r="AL97" i="10" s="1"/>
  <c r="AM97" i="10" s="1"/>
  <c r="AN97" i="10" s="1"/>
  <c r="AO97" i="10" s="1"/>
  <c r="AP97" i="10" s="1"/>
  <c r="AQ97" i="10" s="1"/>
  <c r="AR97" i="10" s="1"/>
  <c r="AS97" i="10" s="1"/>
  <c r="AT97" i="10" s="1"/>
  <c r="AU97" i="10" s="1"/>
  <c r="AV97" i="10" s="1"/>
  <c r="AW97" i="10" s="1"/>
  <c r="AX97" i="10" s="1"/>
  <c r="AY97" i="10" s="1"/>
  <c r="AZ97" i="10" s="1"/>
  <c r="BA97" i="10" s="1"/>
  <c r="BB97" i="10" s="1"/>
  <c r="BC97" i="10" s="1"/>
  <c r="BD97" i="10" s="1"/>
  <c r="BE97" i="10" s="1"/>
  <c r="BF97" i="10" s="1"/>
  <c r="BG97" i="10" s="1"/>
  <c r="BH97" i="10" s="1"/>
  <c r="BI97" i="10" s="1"/>
  <c r="BJ97" i="10" s="1"/>
  <c r="BK97" i="10" s="1"/>
  <c r="BL97" i="10" s="1"/>
  <c r="BM97" i="10" s="1"/>
  <c r="BN97" i="10" s="1"/>
  <c r="BO97" i="10" s="1"/>
  <c r="BP97" i="10" s="1"/>
  <c r="BQ97" i="10" s="1"/>
  <c r="BR97" i="10" s="1"/>
  <c r="BS97" i="10" s="1"/>
  <c r="BT97" i="10" s="1"/>
  <c r="BU97" i="10" s="1"/>
  <c r="BV97" i="10" s="1"/>
  <c r="BW97" i="10" s="1"/>
  <c r="BX97" i="10" s="1"/>
  <c r="BY97" i="10" s="1"/>
  <c r="BZ97" i="10" s="1"/>
  <c r="CA97" i="10" s="1"/>
  <c r="CB97" i="10" s="1"/>
  <c r="CC97" i="10" s="1"/>
  <c r="CD97" i="10" s="1"/>
  <c r="CE97" i="10" s="1"/>
  <c r="CF97" i="10" s="1"/>
  <c r="CG97" i="10" s="1"/>
  <c r="CH97" i="10" s="1"/>
  <c r="CI97" i="10" s="1"/>
  <c r="CJ97" i="10" s="1"/>
  <c r="CK97" i="10" s="1"/>
  <c r="CL97" i="10" s="1"/>
  <c r="CM97" i="10" s="1"/>
  <c r="CN97" i="10" s="1"/>
  <c r="CO97" i="10" s="1"/>
  <c r="CP97" i="10" s="1"/>
  <c r="CQ97" i="10" s="1"/>
  <c r="CR97" i="10" s="1"/>
  <c r="CS97" i="10" s="1"/>
  <c r="CT97" i="10" s="1"/>
  <c r="CU97" i="10" s="1"/>
  <c r="CV97" i="10" s="1"/>
  <c r="CW97" i="10" s="1"/>
  <c r="CX97" i="10" s="1"/>
  <c r="CY97" i="10" s="1"/>
  <c r="CZ97" i="10" s="1"/>
  <c r="DA97" i="10" s="1"/>
  <c r="DB97" i="10" s="1"/>
  <c r="DC97" i="10" s="1"/>
  <c r="DD97" i="10" s="1"/>
  <c r="DE97" i="10" s="1"/>
  <c r="DF97" i="10" s="1"/>
  <c r="DG97" i="10" s="1"/>
  <c r="DH97" i="10" s="1"/>
  <c r="DI97" i="10" s="1"/>
  <c r="Q56" i="10"/>
  <c r="R56" i="10" s="1"/>
  <c r="S56" i="10" s="1"/>
  <c r="T56" i="10" s="1"/>
  <c r="U56" i="10" s="1"/>
  <c r="V56" i="10" s="1"/>
  <c r="W56" i="10" s="1"/>
  <c r="X56" i="10" s="1"/>
  <c r="Y56" i="10" s="1"/>
  <c r="Z56" i="10" s="1"/>
  <c r="AA56" i="10" s="1"/>
  <c r="AB56" i="10" s="1"/>
  <c r="AC56" i="10" s="1"/>
  <c r="AD56" i="10" s="1"/>
  <c r="AE56" i="10" s="1"/>
  <c r="AF56" i="10" s="1"/>
  <c r="AG56" i="10" s="1"/>
  <c r="AH56" i="10" s="1"/>
  <c r="AI56" i="10" s="1"/>
  <c r="AJ56" i="10" s="1"/>
  <c r="AK56" i="10" s="1"/>
  <c r="AL56" i="10" s="1"/>
  <c r="AM56" i="10" s="1"/>
  <c r="AN56" i="10" s="1"/>
  <c r="AO56" i="10" s="1"/>
  <c r="AP56" i="10" s="1"/>
  <c r="AQ56" i="10" s="1"/>
  <c r="AR56" i="10" s="1"/>
  <c r="AS56" i="10" s="1"/>
  <c r="AT56" i="10" s="1"/>
  <c r="AU56" i="10" s="1"/>
  <c r="AV56" i="10" s="1"/>
  <c r="AW56" i="10" s="1"/>
  <c r="AX56" i="10" s="1"/>
  <c r="AY56" i="10" s="1"/>
  <c r="AZ56" i="10" s="1"/>
  <c r="BA56" i="10" s="1"/>
  <c r="BB56" i="10" s="1"/>
  <c r="BC56" i="10" s="1"/>
  <c r="BD56" i="10" s="1"/>
  <c r="BE56" i="10" s="1"/>
  <c r="BF56" i="10" s="1"/>
  <c r="BG56" i="10" s="1"/>
  <c r="BH56" i="10" s="1"/>
  <c r="BI56" i="10" s="1"/>
  <c r="BJ56" i="10" s="1"/>
  <c r="BK56" i="10" s="1"/>
  <c r="BL56" i="10" s="1"/>
  <c r="BM56" i="10" s="1"/>
  <c r="BN56" i="10" s="1"/>
  <c r="BO56" i="10" s="1"/>
  <c r="BP56" i="10" s="1"/>
  <c r="BQ56" i="10" s="1"/>
  <c r="BR56" i="10" s="1"/>
  <c r="BS56" i="10" s="1"/>
  <c r="BT56" i="10" s="1"/>
  <c r="BU56" i="10" s="1"/>
  <c r="BV56" i="10" s="1"/>
  <c r="BW56" i="10" s="1"/>
  <c r="BX56" i="10" s="1"/>
  <c r="BY56" i="10" s="1"/>
  <c r="BZ56" i="10" s="1"/>
  <c r="CA56" i="10" s="1"/>
  <c r="CB56" i="10" s="1"/>
  <c r="CC56" i="10" s="1"/>
  <c r="CD56" i="10" s="1"/>
  <c r="CE56" i="10" s="1"/>
  <c r="CF56" i="10" s="1"/>
  <c r="CG56" i="10" s="1"/>
  <c r="CH56" i="10" s="1"/>
  <c r="CI56" i="10" s="1"/>
  <c r="CJ56" i="10" s="1"/>
  <c r="CK56" i="10" s="1"/>
  <c r="CL56" i="10" s="1"/>
  <c r="CM56" i="10" s="1"/>
  <c r="CN56" i="10" s="1"/>
  <c r="CO56" i="10" s="1"/>
  <c r="CP56" i="10" s="1"/>
  <c r="CQ56" i="10" s="1"/>
  <c r="CR56" i="10" s="1"/>
  <c r="CS56" i="10" s="1"/>
  <c r="CT56" i="10" s="1"/>
  <c r="CU56" i="10" s="1"/>
  <c r="CV56" i="10" s="1"/>
  <c r="CW56" i="10" s="1"/>
  <c r="CX56" i="10" s="1"/>
  <c r="CY56" i="10" s="1"/>
  <c r="CZ56" i="10" s="1"/>
  <c r="DA56" i="10" s="1"/>
  <c r="DB56" i="10" s="1"/>
  <c r="DC56" i="10" s="1"/>
  <c r="DD56" i="10" s="1"/>
  <c r="DE56" i="10" s="1"/>
  <c r="DF56" i="10" s="1"/>
  <c r="DG56" i="10" s="1"/>
  <c r="DH56" i="10" s="1"/>
  <c r="DI56" i="10" s="1"/>
  <c r="J29" i="10"/>
  <c r="K29" i="10" s="1"/>
  <c r="L29" i="10" s="1"/>
  <c r="M29" i="10" s="1"/>
  <c r="N29" i="10" s="1"/>
  <c r="O29" i="10" s="1"/>
  <c r="P29" i="10" s="1"/>
  <c r="Q29" i="10" s="1"/>
  <c r="R29" i="10" s="1"/>
  <c r="S29" i="10" s="1"/>
  <c r="T29" i="10" s="1"/>
  <c r="U29" i="10" s="1"/>
  <c r="V29" i="10" s="1"/>
  <c r="W29" i="10" s="1"/>
  <c r="X29" i="10" s="1"/>
  <c r="Y29" i="10" s="1"/>
  <c r="Z29" i="10" s="1"/>
  <c r="AA29" i="10" s="1"/>
  <c r="AB29" i="10" s="1"/>
  <c r="AC29" i="10" s="1"/>
  <c r="AD29" i="10" s="1"/>
  <c r="AE29" i="10" s="1"/>
  <c r="AF29" i="10" s="1"/>
  <c r="AG29" i="10" s="1"/>
  <c r="AH29" i="10" s="1"/>
  <c r="AI29" i="10" s="1"/>
  <c r="AJ29" i="10" s="1"/>
  <c r="AK29" i="10" s="1"/>
  <c r="AL29" i="10" s="1"/>
  <c r="AM29" i="10" s="1"/>
  <c r="AN29" i="10" s="1"/>
  <c r="AO29" i="10" s="1"/>
  <c r="AP29" i="10" s="1"/>
  <c r="AQ29" i="10" s="1"/>
  <c r="AR29" i="10" s="1"/>
  <c r="AS29" i="10" s="1"/>
  <c r="AT29" i="10" s="1"/>
  <c r="AU29" i="10" s="1"/>
  <c r="AV29" i="10" s="1"/>
  <c r="AW29" i="10" s="1"/>
  <c r="AX29" i="10" s="1"/>
  <c r="AY29" i="10" s="1"/>
  <c r="AZ29" i="10" s="1"/>
  <c r="BA29" i="10" s="1"/>
  <c r="BB29" i="10" s="1"/>
  <c r="BC29" i="10" s="1"/>
  <c r="BD29" i="10" s="1"/>
  <c r="BE29" i="10" s="1"/>
  <c r="BF29" i="10" s="1"/>
  <c r="BG29" i="10" s="1"/>
  <c r="BH29" i="10" s="1"/>
  <c r="BI29" i="10" s="1"/>
  <c r="BJ29" i="10" s="1"/>
  <c r="BK29" i="10" s="1"/>
  <c r="BL29" i="10" s="1"/>
  <c r="BM29" i="10" s="1"/>
  <c r="BN29" i="10" s="1"/>
  <c r="BO29" i="10" s="1"/>
  <c r="BP29" i="10" s="1"/>
  <c r="BQ29" i="10" s="1"/>
  <c r="BR29" i="10" s="1"/>
  <c r="BS29" i="10" s="1"/>
  <c r="BT29" i="10" s="1"/>
  <c r="BU29" i="10" s="1"/>
  <c r="BV29" i="10" s="1"/>
  <c r="BW29" i="10" s="1"/>
  <c r="BX29" i="10" s="1"/>
  <c r="BY29" i="10" s="1"/>
  <c r="BZ29" i="10" s="1"/>
  <c r="CA29" i="10" s="1"/>
  <c r="CB29" i="10" s="1"/>
  <c r="CC29" i="10" s="1"/>
  <c r="CD29" i="10" s="1"/>
  <c r="CE29" i="10" s="1"/>
  <c r="CF29" i="10" s="1"/>
  <c r="CG29" i="10" s="1"/>
  <c r="CH29" i="10" s="1"/>
  <c r="CI29" i="10" s="1"/>
  <c r="CJ29" i="10" s="1"/>
  <c r="CK29" i="10" s="1"/>
  <c r="CL29" i="10" s="1"/>
  <c r="CM29" i="10" s="1"/>
  <c r="CN29" i="10" s="1"/>
  <c r="CO29" i="10" s="1"/>
  <c r="CP29" i="10" s="1"/>
  <c r="CQ29" i="10" s="1"/>
  <c r="CR29" i="10" s="1"/>
  <c r="CS29" i="10" s="1"/>
  <c r="CT29" i="10" s="1"/>
  <c r="CU29" i="10" s="1"/>
  <c r="CV29" i="10" s="1"/>
  <c r="CW29" i="10" s="1"/>
  <c r="CX29" i="10" s="1"/>
  <c r="CY29" i="10" s="1"/>
  <c r="CZ29" i="10" s="1"/>
  <c r="DA29" i="10" s="1"/>
  <c r="DB29" i="10" s="1"/>
  <c r="DC29" i="10" s="1"/>
  <c r="DD29" i="10" s="1"/>
  <c r="DE29" i="10" s="1"/>
  <c r="DF29" i="10" s="1"/>
  <c r="DG29" i="10" s="1"/>
  <c r="DH29" i="10" s="1"/>
  <c r="DI29" i="10" s="1"/>
  <c r="J114" i="10"/>
  <c r="K114" i="10" s="1"/>
  <c r="L114" i="10" s="1"/>
  <c r="M114" i="10" s="1"/>
  <c r="N114" i="10" s="1"/>
  <c r="O114" i="10" s="1"/>
  <c r="P114" i="10" s="1"/>
  <c r="Q114" i="10" s="1"/>
  <c r="R114" i="10" s="1"/>
  <c r="S114" i="10" s="1"/>
  <c r="T114" i="10" s="1"/>
  <c r="U114" i="10" s="1"/>
  <c r="V114" i="10" s="1"/>
  <c r="W114" i="10" s="1"/>
  <c r="X114" i="10" s="1"/>
  <c r="Y114" i="10" s="1"/>
  <c r="Z114" i="10" s="1"/>
  <c r="AA114" i="10" s="1"/>
  <c r="AB114" i="10" s="1"/>
  <c r="AC114" i="10" s="1"/>
  <c r="AD114" i="10" s="1"/>
  <c r="AE114" i="10" s="1"/>
  <c r="AF114" i="10" s="1"/>
  <c r="AG114" i="10" s="1"/>
  <c r="AH114" i="10" s="1"/>
  <c r="AI114" i="10" s="1"/>
  <c r="AJ114" i="10" s="1"/>
  <c r="AK114" i="10" s="1"/>
  <c r="AL114" i="10" s="1"/>
  <c r="AM114" i="10" s="1"/>
  <c r="AN114" i="10" s="1"/>
  <c r="AO114" i="10" s="1"/>
  <c r="AP114" i="10" s="1"/>
  <c r="AQ114" i="10" s="1"/>
  <c r="AR114" i="10" s="1"/>
  <c r="AS114" i="10" s="1"/>
  <c r="AT114" i="10" s="1"/>
  <c r="AU114" i="10" s="1"/>
  <c r="AV114" i="10" s="1"/>
  <c r="AW114" i="10" s="1"/>
  <c r="AX114" i="10" s="1"/>
  <c r="AY114" i="10" s="1"/>
  <c r="AZ114" i="10" s="1"/>
  <c r="BA114" i="10" s="1"/>
  <c r="BB114" i="10" s="1"/>
  <c r="BC114" i="10" s="1"/>
  <c r="BD114" i="10" s="1"/>
  <c r="BE114" i="10" s="1"/>
  <c r="BF114" i="10" s="1"/>
  <c r="BG114" i="10" s="1"/>
  <c r="BH114" i="10" s="1"/>
  <c r="BI114" i="10" s="1"/>
  <c r="BJ114" i="10" s="1"/>
  <c r="BK114" i="10" s="1"/>
  <c r="BL114" i="10" s="1"/>
  <c r="BM114" i="10" s="1"/>
  <c r="BN114" i="10" s="1"/>
  <c r="BO114" i="10" s="1"/>
  <c r="BP114" i="10" s="1"/>
  <c r="BQ114" i="10" s="1"/>
  <c r="BR114" i="10" s="1"/>
  <c r="BS114" i="10" s="1"/>
  <c r="BT114" i="10" s="1"/>
  <c r="BU114" i="10" s="1"/>
  <c r="BV114" i="10" s="1"/>
  <c r="BW114" i="10" s="1"/>
  <c r="BX114" i="10" s="1"/>
  <c r="BY114" i="10" s="1"/>
  <c r="BZ114" i="10" s="1"/>
  <c r="CA114" i="10" s="1"/>
  <c r="CB114" i="10" s="1"/>
  <c r="CC114" i="10" s="1"/>
  <c r="CD114" i="10" s="1"/>
  <c r="CE114" i="10" s="1"/>
  <c r="CF114" i="10" s="1"/>
  <c r="CG114" i="10" s="1"/>
  <c r="CH114" i="10" s="1"/>
  <c r="CI114" i="10" s="1"/>
  <c r="CJ114" i="10" s="1"/>
  <c r="CK114" i="10" s="1"/>
  <c r="CL114" i="10" s="1"/>
  <c r="CM114" i="10" s="1"/>
  <c r="CN114" i="10" s="1"/>
  <c r="CO114" i="10" s="1"/>
  <c r="CP114" i="10" s="1"/>
  <c r="CQ114" i="10" s="1"/>
  <c r="CR114" i="10" s="1"/>
  <c r="CS114" i="10" s="1"/>
  <c r="CT114" i="10" s="1"/>
  <c r="CU114" i="10" s="1"/>
  <c r="CV114" i="10" s="1"/>
  <c r="CW114" i="10" s="1"/>
  <c r="CX114" i="10" s="1"/>
  <c r="CY114" i="10" s="1"/>
  <c r="CZ114" i="10" s="1"/>
  <c r="DA114" i="10" s="1"/>
  <c r="DB114" i="10" s="1"/>
  <c r="DC114" i="10" s="1"/>
  <c r="DD114" i="10" s="1"/>
  <c r="DE114" i="10" s="1"/>
  <c r="DF114" i="10" s="1"/>
  <c r="DG114" i="10" s="1"/>
  <c r="DH114" i="10" s="1"/>
  <c r="DI114" i="10" s="1"/>
  <c r="J113" i="10"/>
  <c r="K113" i="10" s="1"/>
  <c r="L113" i="10" s="1"/>
  <c r="M113" i="10" s="1"/>
  <c r="N113" i="10" s="1"/>
  <c r="O113" i="10" s="1"/>
  <c r="P113" i="10" s="1"/>
  <c r="Q113" i="10" s="1"/>
  <c r="R113" i="10" s="1"/>
  <c r="S113" i="10" s="1"/>
  <c r="T113" i="10" s="1"/>
  <c r="U113" i="10" s="1"/>
  <c r="V113" i="10" s="1"/>
  <c r="W113" i="10" s="1"/>
  <c r="X113" i="10" s="1"/>
  <c r="Y113" i="10" s="1"/>
  <c r="Z113" i="10" s="1"/>
  <c r="AA113" i="10" s="1"/>
  <c r="AB113" i="10" s="1"/>
  <c r="AC113" i="10" s="1"/>
  <c r="AD113" i="10" s="1"/>
  <c r="AE113" i="10" s="1"/>
  <c r="AF113" i="10" s="1"/>
  <c r="AG113" i="10" s="1"/>
  <c r="AH113" i="10" s="1"/>
  <c r="AI113" i="10" s="1"/>
  <c r="AJ113" i="10" s="1"/>
  <c r="AK113" i="10" s="1"/>
  <c r="AL113" i="10" s="1"/>
  <c r="AM113" i="10" s="1"/>
  <c r="AN113" i="10" s="1"/>
  <c r="AO113" i="10" s="1"/>
  <c r="AP113" i="10" s="1"/>
  <c r="AQ113" i="10" s="1"/>
  <c r="AR113" i="10" s="1"/>
  <c r="AS113" i="10" s="1"/>
  <c r="AT113" i="10" s="1"/>
  <c r="AU113" i="10" s="1"/>
  <c r="AV113" i="10" s="1"/>
  <c r="AW113" i="10" s="1"/>
  <c r="AX113" i="10" s="1"/>
  <c r="AY113" i="10" s="1"/>
  <c r="AZ113" i="10" s="1"/>
  <c r="BA113" i="10" s="1"/>
  <c r="BB113" i="10" s="1"/>
  <c r="BC113" i="10" s="1"/>
  <c r="BD113" i="10" s="1"/>
  <c r="BE113" i="10" s="1"/>
  <c r="BF113" i="10" s="1"/>
  <c r="BG113" i="10" s="1"/>
  <c r="BH113" i="10" s="1"/>
  <c r="BI113" i="10" s="1"/>
  <c r="BJ113" i="10" s="1"/>
  <c r="BK113" i="10" s="1"/>
  <c r="BL113" i="10" s="1"/>
  <c r="BM113" i="10" s="1"/>
  <c r="BN113" i="10" s="1"/>
  <c r="BO113" i="10" s="1"/>
  <c r="BP113" i="10" s="1"/>
  <c r="BQ113" i="10" s="1"/>
  <c r="BR113" i="10" s="1"/>
  <c r="BS113" i="10" s="1"/>
  <c r="BT113" i="10" s="1"/>
  <c r="BU113" i="10" s="1"/>
  <c r="BV113" i="10" s="1"/>
  <c r="BW113" i="10" s="1"/>
  <c r="BX113" i="10" s="1"/>
  <c r="BY113" i="10" s="1"/>
  <c r="BZ113" i="10" s="1"/>
  <c r="CA113" i="10" s="1"/>
  <c r="CB113" i="10" s="1"/>
  <c r="CC113" i="10" s="1"/>
  <c r="CD113" i="10" s="1"/>
  <c r="CE113" i="10" s="1"/>
  <c r="CF113" i="10" s="1"/>
  <c r="CG113" i="10" s="1"/>
  <c r="CH113" i="10" s="1"/>
  <c r="CI113" i="10" s="1"/>
  <c r="CJ113" i="10" s="1"/>
  <c r="CK113" i="10" s="1"/>
  <c r="CL113" i="10" s="1"/>
  <c r="CM113" i="10" s="1"/>
  <c r="CN113" i="10" s="1"/>
  <c r="CO113" i="10" s="1"/>
  <c r="CP113" i="10" s="1"/>
  <c r="CQ113" i="10" s="1"/>
  <c r="CR113" i="10" s="1"/>
  <c r="CS113" i="10" s="1"/>
  <c r="CT113" i="10" s="1"/>
  <c r="CU113" i="10" s="1"/>
  <c r="CV113" i="10" s="1"/>
  <c r="CW113" i="10" s="1"/>
  <c r="CX113" i="10" s="1"/>
  <c r="CY113" i="10" s="1"/>
  <c r="CZ113" i="10" s="1"/>
  <c r="DA113" i="10" s="1"/>
  <c r="DB113" i="10" s="1"/>
  <c r="DC113" i="10" s="1"/>
  <c r="DD113" i="10" s="1"/>
  <c r="DE113" i="10" s="1"/>
  <c r="DF113" i="10" s="1"/>
  <c r="DG113" i="10" s="1"/>
  <c r="DH113" i="10" s="1"/>
  <c r="DI113" i="10" s="1"/>
  <c r="J63" i="10"/>
  <c r="K63" i="10" s="1"/>
  <c r="L63" i="10" s="1"/>
  <c r="M63" i="10" s="1"/>
  <c r="N63" i="10" s="1"/>
  <c r="O63" i="10" s="1"/>
  <c r="P63" i="10" s="1"/>
  <c r="Q63" i="10" s="1"/>
  <c r="R63" i="10" s="1"/>
  <c r="S63" i="10" s="1"/>
  <c r="T63" i="10" s="1"/>
  <c r="U63" i="10" s="1"/>
  <c r="V63" i="10" s="1"/>
  <c r="W63" i="10" s="1"/>
  <c r="X63" i="10" s="1"/>
  <c r="Y63" i="10" s="1"/>
  <c r="Z63" i="10" s="1"/>
  <c r="AA63" i="10" s="1"/>
  <c r="AB63" i="10" s="1"/>
  <c r="AC63" i="10" s="1"/>
  <c r="AD63" i="10" s="1"/>
  <c r="AE63" i="10" s="1"/>
  <c r="AF63" i="10" s="1"/>
  <c r="AG63" i="10" s="1"/>
  <c r="AH63" i="10" s="1"/>
  <c r="AI63" i="10" s="1"/>
  <c r="AJ63" i="10" s="1"/>
  <c r="AK63" i="10" s="1"/>
  <c r="AL63" i="10" s="1"/>
  <c r="AM63" i="10" s="1"/>
  <c r="AN63" i="10" s="1"/>
  <c r="AO63" i="10" s="1"/>
  <c r="AP63" i="10" s="1"/>
  <c r="AQ63" i="10" s="1"/>
  <c r="AR63" i="10" s="1"/>
  <c r="AS63" i="10" s="1"/>
  <c r="AT63" i="10" s="1"/>
  <c r="AU63" i="10" s="1"/>
  <c r="AV63" i="10" s="1"/>
  <c r="AW63" i="10" s="1"/>
  <c r="AX63" i="10" s="1"/>
  <c r="AY63" i="10" s="1"/>
  <c r="AZ63" i="10" s="1"/>
  <c r="BA63" i="10" s="1"/>
  <c r="BB63" i="10" s="1"/>
  <c r="BC63" i="10" s="1"/>
  <c r="BD63" i="10" s="1"/>
  <c r="BE63" i="10" s="1"/>
  <c r="BF63" i="10" s="1"/>
  <c r="BG63" i="10" s="1"/>
  <c r="BH63" i="10" s="1"/>
  <c r="BI63" i="10" s="1"/>
  <c r="BJ63" i="10" s="1"/>
  <c r="BK63" i="10" s="1"/>
  <c r="BL63" i="10" s="1"/>
  <c r="BM63" i="10" s="1"/>
  <c r="BN63" i="10" s="1"/>
  <c r="BO63" i="10" s="1"/>
  <c r="BP63" i="10" s="1"/>
  <c r="BQ63" i="10" s="1"/>
  <c r="BR63" i="10" s="1"/>
  <c r="BS63" i="10" s="1"/>
  <c r="BT63" i="10" s="1"/>
  <c r="BU63" i="10" s="1"/>
  <c r="BV63" i="10" s="1"/>
  <c r="BW63" i="10" s="1"/>
  <c r="BX63" i="10" s="1"/>
  <c r="BY63" i="10" s="1"/>
  <c r="BZ63" i="10" s="1"/>
  <c r="CA63" i="10" s="1"/>
  <c r="CB63" i="10" s="1"/>
  <c r="CC63" i="10" s="1"/>
  <c r="CD63" i="10" s="1"/>
  <c r="CE63" i="10" s="1"/>
  <c r="CF63" i="10" s="1"/>
  <c r="CG63" i="10" s="1"/>
  <c r="CH63" i="10" s="1"/>
  <c r="CI63" i="10" s="1"/>
  <c r="CJ63" i="10" s="1"/>
  <c r="CK63" i="10" s="1"/>
  <c r="CL63" i="10" s="1"/>
  <c r="CM63" i="10" s="1"/>
  <c r="CN63" i="10" s="1"/>
  <c r="CO63" i="10" s="1"/>
  <c r="CP63" i="10" s="1"/>
  <c r="CQ63" i="10" s="1"/>
  <c r="CR63" i="10" s="1"/>
  <c r="CS63" i="10" s="1"/>
  <c r="CT63" i="10" s="1"/>
  <c r="CU63" i="10" s="1"/>
  <c r="CV63" i="10" s="1"/>
  <c r="CW63" i="10" s="1"/>
  <c r="CX63" i="10" s="1"/>
  <c r="CY63" i="10" s="1"/>
  <c r="CZ63" i="10" s="1"/>
  <c r="DA63" i="10" s="1"/>
  <c r="DB63" i="10" s="1"/>
  <c r="DC63" i="10" s="1"/>
  <c r="DD63" i="10" s="1"/>
  <c r="DE63" i="10" s="1"/>
  <c r="DF63" i="10" s="1"/>
  <c r="DG63" i="10" s="1"/>
  <c r="DH63" i="10" s="1"/>
  <c r="DI63" i="10" s="1"/>
  <c r="J32" i="10"/>
  <c r="K32" i="10" s="1"/>
  <c r="L32" i="10" s="1"/>
  <c r="M32" i="10" s="1"/>
  <c r="N32" i="10" s="1"/>
  <c r="O32" i="10" s="1"/>
  <c r="P32" i="10" s="1"/>
  <c r="Q32" i="10" s="1"/>
  <c r="R32" i="10" s="1"/>
  <c r="S32" i="10" s="1"/>
  <c r="T32" i="10" s="1"/>
  <c r="U32" i="10" s="1"/>
  <c r="V32" i="10" s="1"/>
  <c r="W32" i="10" s="1"/>
  <c r="X32" i="10" s="1"/>
  <c r="Y32" i="10" s="1"/>
  <c r="Z32" i="10" s="1"/>
  <c r="AA32" i="10" s="1"/>
  <c r="AB32" i="10" s="1"/>
  <c r="AC32" i="10" s="1"/>
  <c r="AD32" i="10" s="1"/>
  <c r="AE32" i="10" s="1"/>
  <c r="AF32" i="10" s="1"/>
  <c r="AG32" i="10" s="1"/>
  <c r="AH32" i="10" s="1"/>
  <c r="AI32" i="10" s="1"/>
  <c r="AJ32" i="10" s="1"/>
  <c r="AK32" i="10" s="1"/>
  <c r="AL32" i="10" s="1"/>
  <c r="AM32" i="10" s="1"/>
  <c r="AN32" i="10" s="1"/>
  <c r="AO32" i="10" s="1"/>
  <c r="AP32" i="10" s="1"/>
  <c r="AQ32" i="10" s="1"/>
  <c r="AR32" i="10" s="1"/>
  <c r="AS32" i="10" s="1"/>
  <c r="AT32" i="10" s="1"/>
  <c r="AU32" i="10" s="1"/>
  <c r="AV32" i="10" s="1"/>
  <c r="AW32" i="10" s="1"/>
  <c r="AX32" i="10" s="1"/>
  <c r="AY32" i="10" s="1"/>
  <c r="AZ32" i="10" s="1"/>
  <c r="BA32" i="10" s="1"/>
  <c r="BB32" i="10" s="1"/>
  <c r="BC32" i="10" s="1"/>
  <c r="BD32" i="10" s="1"/>
  <c r="BE32" i="10" s="1"/>
  <c r="BF32" i="10" s="1"/>
  <c r="BG32" i="10" s="1"/>
  <c r="BH32" i="10" s="1"/>
  <c r="BI32" i="10" s="1"/>
  <c r="BJ32" i="10" s="1"/>
  <c r="BK32" i="10" s="1"/>
  <c r="BL32" i="10" s="1"/>
  <c r="BM32" i="10" s="1"/>
  <c r="BN32" i="10" s="1"/>
  <c r="BO32" i="10" s="1"/>
  <c r="BP32" i="10" s="1"/>
  <c r="BQ32" i="10" s="1"/>
  <c r="BR32" i="10" s="1"/>
  <c r="BS32" i="10" s="1"/>
  <c r="BT32" i="10" s="1"/>
  <c r="BU32" i="10" s="1"/>
  <c r="BV32" i="10" s="1"/>
  <c r="BW32" i="10" s="1"/>
  <c r="BX32" i="10" s="1"/>
  <c r="BY32" i="10" s="1"/>
  <c r="BZ32" i="10" s="1"/>
  <c r="CA32" i="10" s="1"/>
  <c r="CB32" i="10" s="1"/>
  <c r="CC32" i="10" s="1"/>
  <c r="CD32" i="10" s="1"/>
  <c r="CE32" i="10" s="1"/>
  <c r="CF32" i="10" s="1"/>
  <c r="CG32" i="10" s="1"/>
  <c r="CH32" i="10" s="1"/>
  <c r="CI32" i="10" s="1"/>
  <c r="CJ32" i="10" s="1"/>
  <c r="CK32" i="10" s="1"/>
  <c r="CL32" i="10" s="1"/>
  <c r="CM32" i="10" s="1"/>
  <c r="CN32" i="10" s="1"/>
  <c r="CO32" i="10" s="1"/>
  <c r="CP32" i="10" s="1"/>
  <c r="CQ32" i="10" s="1"/>
  <c r="CR32" i="10" s="1"/>
  <c r="CS32" i="10" s="1"/>
  <c r="CT32" i="10" s="1"/>
  <c r="CU32" i="10" s="1"/>
  <c r="CV32" i="10" s="1"/>
  <c r="CW32" i="10" s="1"/>
  <c r="CX32" i="10" s="1"/>
  <c r="CY32" i="10" s="1"/>
  <c r="CZ32" i="10" s="1"/>
  <c r="DA32" i="10" s="1"/>
  <c r="DB32" i="10" s="1"/>
  <c r="DC32" i="10" s="1"/>
  <c r="DD32" i="10" s="1"/>
  <c r="DE32" i="10" s="1"/>
  <c r="DF32" i="10" s="1"/>
  <c r="DG32" i="10" s="1"/>
  <c r="DH32" i="10" s="1"/>
  <c r="DI32" i="10" s="1"/>
  <c r="K108" i="10"/>
  <c r="L108" i="10" s="1"/>
  <c r="M108" i="10" s="1"/>
  <c r="N108" i="10" s="1"/>
  <c r="O108" i="10" s="1"/>
  <c r="P108" i="10" s="1"/>
  <c r="Q108" i="10" s="1"/>
  <c r="R108" i="10" s="1"/>
  <c r="S108" i="10" s="1"/>
  <c r="T108" i="10" s="1"/>
  <c r="U108" i="10" s="1"/>
  <c r="V108" i="10" s="1"/>
  <c r="W108" i="10" s="1"/>
  <c r="X108" i="10" s="1"/>
  <c r="Y108" i="10" s="1"/>
  <c r="Z108" i="10" s="1"/>
  <c r="AA108" i="10" s="1"/>
  <c r="AB108" i="10" s="1"/>
  <c r="AC108" i="10" s="1"/>
  <c r="AD108" i="10" s="1"/>
  <c r="AE108" i="10" s="1"/>
  <c r="AF108" i="10" s="1"/>
  <c r="AG108" i="10" s="1"/>
  <c r="AH108" i="10" s="1"/>
  <c r="AI108" i="10" s="1"/>
  <c r="AJ108" i="10" s="1"/>
  <c r="AK108" i="10" s="1"/>
  <c r="AL108" i="10" s="1"/>
  <c r="AM108" i="10" s="1"/>
  <c r="AN108" i="10" s="1"/>
  <c r="AO108" i="10" s="1"/>
  <c r="AP108" i="10" s="1"/>
  <c r="AQ108" i="10" s="1"/>
  <c r="AR108" i="10" s="1"/>
  <c r="AS108" i="10" s="1"/>
  <c r="AT108" i="10" s="1"/>
  <c r="AU108" i="10" s="1"/>
  <c r="AV108" i="10" s="1"/>
  <c r="AW108" i="10" s="1"/>
  <c r="AX108" i="10" s="1"/>
  <c r="AY108" i="10" s="1"/>
  <c r="AZ108" i="10" s="1"/>
  <c r="BA108" i="10" s="1"/>
  <c r="BB108" i="10" s="1"/>
  <c r="BC108" i="10" s="1"/>
  <c r="BD108" i="10" s="1"/>
  <c r="BE108" i="10" s="1"/>
  <c r="BF108" i="10" s="1"/>
  <c r="BG108" i="10" s="1"/>
  <c r="BH108" i="10" s="1"/>
  <c r="BI108" i="10" s="1"/>
  <c r="BJ108" i="10" s="1"/>
  <c r="BK108" i="10" s="1"/>
  <c r="BL108" i="10" s="1"/>
  <c r="BM108" i="10" s="1"/>
  <c r="BN108" i="10" s="1"/>
  <c r="BO108" i="10" s="1"/>
  <c r="BP108" i="10" s="1"/>
  <c r="BQ108" i="10" s="1"/>
  <c r="BR108" i="10" s="1"/>
  <c r="BS108" i="10" s="1"/>
  <c r="BT108" i="10" s="1"/>
  <c r="BU108" i="10" s="1"/>
  <c r="BV108" i="10" s="1"/>
  <c r="BW108" i="10" s="1"/>
  <c r="BX108" i="10" s="1"/>
  <c r="BY108" i="10" s="1"/>
  <c r="BZ108" i="10" s="1"/>
  <c r="CA108" i="10" s="1"/>
  <c r="CB108" i="10" s="1"/>
  <c r="CC108" i="10" s="1"/>
  <c r="CD108" i="10" s="1"/>
  <c r="CE108" i="10" s="1"/>
  <c r="CF108" i="10" s="1"/>
  <c r="CG108" i="10" s="1"/>
  <c r="CH108" i="10" s="1"/>
  <c r="CI108" i="10" s="1"/>
  <c r="CJ108" i="10" s="1"/>
  <c r="CK108" i="10" s="1"/>
  <c r="CL108" i="10" s="1"/>
  <c r="CM108" i="10" s="1"/>
  <c r="CN108" i="10" s="1"/>
  <c r="CO108" i="10" s="1"/>
  <c r="CP108" i="10" s="1"/>
  <c r="CQ108" i="10" s="1"/>
  <c r="CR108" i="10" s="1"/>
  <c r="CS108" i="10" s="1"/>
  <c r="CT108" i="10" s="1"/>
  <c r="CU108" i="10" s="1"/>
  <c r="CV108" i="10" s="1"/>
  <c r="CW108" i="10" s="1"/>
  <c r="CX108" i="10" s="1"/>
  <c r="CY108" i="10" s="1"/>
  <c r="CZ108" i="10" s="1"/>
  <c r="DA108" i="10" s="1"/>
  <c r="DB108" i="10" s="1"/>
  <c r="DC108" i="10" s="1"/>
  <c r="DD108" i="10" s="1"/>
  <c r="DE108" i="10" s="1"/>
  <c r="DF108" i="10" s="1"/>
  <c r="DG108" i="10" s="1"/>
  <c r="DH108" i="10" s="1"/>
  <c r="DI108" i="10" s="1"/>
  <c r="J90" i="10"/>
  <c r="K90" i="10" s="1"/>
  <c r="L90" i="10" s="1"/>
  <c r="M90" i="10" s="1"/>
  <c r="N90" i="10" s="1"/>
  <c r="O90" i="10" s="1"/>
  <c r="P90" i="10" s="1"/>
  <c r="Q90" i="10" s="1"/>
  <c r="R90" i="10" s="1"/>
  <c r="S90" i="10" s="1"/>
  <c r="T90" i="10" s="1"/>
  <c r="U90" i="10" s="1"/>
  <c r="V90" i="10" s="1"/>
  <c r="W90" i="10" s="1"/>
  <c r="X90" i="10" s="1"/>
  <c r="Y90" i="10" s="1"/>
  <c r="Z90" i="10" s="1"/>
  <c r="AA90" i="10" s="1"/>
  <c r="AB90" i="10" s="1"/>
  <c r="AC90" i="10" s="1"/>
  <c r="AD90" i="10" s="1"/>
  <c r="AE90" i="10" s="1"/>
  <c r="AF90" i="10" s="1"/>
  <c r="AG90" i="10" s="1"/>
  <c r="AH90" i="10" s="1"/>
  <c r="AI90" i="10" s="1"/>
  <c r="AJ90" i="10" s="1"/>
  <c r="AK90" i="10" s="1"/>
  <c r="AL90" i="10" s="1"/>
  <c r="AM90" i="10" s="1"/>
  <c r="AN90" i="10" s="1"/>
  <c r="AO90" i="10" s="1"/>
  <c r="AP90" i="10" s="1"/>
  <c r="AQ90" i="10" s="1"/>
  <c r="AR90" i="10" s="1"/>
  <c r="AS90" i="10" s="1"/>
  <c r="AT90" i="10" s="1"/>
  <c r="AU90" i="10" s="1"/>
  <c r="AV90" i="10" s="1"/>
  <c r="AW90" i="10" s="1"/>
  <c r="AX90" i="10" s="1"/>
  <c r="AY90" i="10" s="1"/>
  <c r="AZ90" i="10" s="1"/>
  <c r="BA90" i="10" s="1"/>
  <c r="BB90" i="10" s="1"/>
  <c r="BC90" i="10" s="1"/>
  <c r="BD90" i="10" s="1"/>
  <c r="BE90" i="10" s="1"/>
  <c r="BF90" i="10" s="1"/>
  <c r="BG90" i="10" s="1"/>
  <c r="BH90" i="10" s="1"/>
  <c r="BI90" i="10" s="1"/>
  <c r="BJ90" i="10" s="1"/>
  <c r="BK90" i="10" s="1"/>
  <c r="BL90" i="10" s="1"/>
  <c r="BM90" i="10" s="1"/>
  <c r="BN90" i="10" s="1"/>
  <c r="BO90" i="10" s="1"/>
  <c r="BP90" i="10" s="1"/>
  <c r="BQ90" i="10" s="1"/>
  <c r="BR90" i="10" s="1"/>
  <c r="BS90" i="10" s="1"/>
  <c r="BT90" i="10" s="1"/>
  <c r="BU90" i="10" s="1"/>
  <c r="BV90" i="10" s="1"/>
  <c r="BW90" i="10" s="1"/>
  <c r="BX90" i="10" s="1"/>
  <c r="BY90" i="10" s="1"/>
  <c r="BZ90" i="10" s="1"/>
  <c r="CA90" i="10" s="1"/>
  <c r="CB90" i="10" s="1"/>
  <c r="CC90" i="10" s="1"/>
  <c r="CD90" i="10" s="1"/>
  <c r="CE90" i="10" s="1"/>
  <c r="CF90" i="10" s="1"/>
  <c r="CG90" i="10" s="1"/>
  <c r="CH90" i="10" s="1"/>
  <c r="CI90" i="10" s="1"/>
  <c r="CJ90" i="10" s="1"/>
  <c r="CK90" i="10" s="1"/>
  <c r="CL90" i="10" s="1"/>
  <c r="CM90" i="10" s="1"/>
  <c r="CN90" i="10" s="1"/>
  <c r="CO90" i="10" s="1"/>
  <c r="CP90" i="10" s="1"/>
  <c r="CQ90" i="10" s="1"/>
  <c r="CR90" i="10" s="1"/>
  <c r="CS90" i="10" s="1"/>
  <c r="CT90" i="10" s="1"/>
  <c r="CU90" i="10" s="1"/>
  <c r="CV90" i="10" s="1"/>
  <c r="CW90" i="10" s="1"/>
  <c r="CX90" i="10" s="1"/>
  <c r="CY90" i="10" s="1"/>
  <c r="CZ90" i="10" s="1"/>
  <c r="DA90" i="10" s="1"/>
  <c r="DB90" i="10" s="1"/>
  <c r="DC90" i="10" s="1"/>
  <c r="DD90" i="10" s="1"/>
  <c r="DE90" i="10" s="1"/>
  <c r="DF90" i="10" s="1"/>
  <c r="DG90" i="10" s="1"/>
  <c r="DH90" i="10" s="1"/>
  <c r="DI90" i="10" s="1"/>
  <c r="J89" i="10"/>
  <c r="K89" i="10" s="1"/>
  <c r="L89" i="10" s="1"/>
  <c r="M89" i="10" s="1"/>
  <c r="N89" i="10" s="1"/>
  <c r="O89" i="10" s="1"/>
  <c r="P89" i="10" s="1"/>
  <c r="Q89" i="10" s="1"/>
  <c r="R89" i="10" s="1"/>
  <c r="S89" i="10" s="1"/>
  <c r="T89" i="10" s="1"/>
  <c r="U89" i="10" s="1"/>
  <c r="V89" i="10" s="1"/>
  <c r="W89" i="10" s="1"/>
  <c r="X89" i="10" s="1"/>
  <c r="Y89" i="10" s="1"/>
  <c r="Z89" i="10" s="1"/>
  <c r="AA89" i="10" s="1"/>
  <c r="AB89" i="10" s="1"/>
  <c r="AC89" i="10" s="1"/>
  <c r="AD89" i="10" s="1"/>
  <c r="AE89" i="10" s="1"/>
  <c r="AF89" i="10" s="1"/>
  <c r="AG89" i="10" s="1"/>
  <c r="AH89" i="10" s="1"/>
  <c r="AI89" i="10" s="1"/>
  <c r="AJ89" i="10" s="1"/>
  <c r="AK89" i="10" s="1"/>
  <c r="AL89" i="10" s="1"/>
  <c r="AM89" i="10" s="1"/>
  <c r="AN89" i="10" s="1"/>
  <c r="AO89" i="10" s="1"/>
  <c r="AP89" i="10" s="1"/>
  <c r="AQ89" i="10" s="1"/>
  <c r="AR89" i="10" s="1"/>
  <c r="AS89" i="10" s="1"/>
  <c r="AT89" i="10" s="1"/>
  <c r="AU89" i="10" s="1"/>
  <c r="AV89" i="10" s="1"/>
  <c r="AW89" i="10" s="1"/>
  <c r="AX89" i="10" s="1"/>
  <c r="AY89" i="10" s="1"/>
  <c r="AZ89" i="10" s="1"/>
  <c r="BA89" i="10" s="1"/>
  <c r="BB89" i="10" s="1"/>
  <c r="BC89" i="10" s="1"/>
  <c r="BD89" i="10" s="1"/>
  <c r="BE89" i="10" s="1"/>
  <c r="BF89" i="10" s="1"/>
  <c r="BG89" i="10" s="1"/>
  <c r="BH89" i="10" s="1"/>
  <c r="BI89" i="10" s="1"/>
  <c r="BJ89" i="10" s="1"/>
  <c r="BK89" i="10" s="1"/>
  <c r="BL89" i="10" s="1"/>
  <c r="BM89" i="10" s="1"/>
  <c r="BN89" i="10" s="1"/>
  <c r="BO89" i="10" s="1"/>
  <c r="BP89" i="10" s="1"/>
  <c r="BQ89" i="10" s="1"/>
  <c r="BR89" i="10" s="1"/>
  <c r="BS89" i="10" s="1"/>
  <c r="BT89" i="10" s="1"/>
  <c r="BU89" i="10" s="1"/>
  <c r="BV89" i="10" s="1"/>
  <c r="BW89" i="10" s="1"/>
  <c r="BX89" i="10" s="1"/>
  <c r="BY89" i="10" s="1"/>
  <c r="BZ89" i="10" s="1"/>
  <c r="CA89" i="10" s="1"/>
  <c r="CB89" i="10" s="1"/>
  <c r="CC89" i="10" s="1"/>
  <c r="CD89" i="10" s="1"/>
  <c r="CE89" i="10" s="1"/>
  <c r="CF89" i="10" s="1"/>
  <c r="CG89" i="10" s="1"/>
  <c r="CH89" i="10" s="1"/>
  <c r="CI89" i="10" s="1"/>
  <c r="CJ89" i="10" s="1"/>
  <c r="CK89" i="10" s="1"/>
  <c r="CL89" i="10" s="1"/>
  <c r="CM89" i="10" s="1"/>
  <c r="CN89" i="10" s="1"/>
  <c r="CO89" i="10" s="1"/>
  <c r="CP89" i="10" s="1"/>
  <c r="CQ89" i="10" s="1"/>
  <c r="CR89" i="10" s="1"/>
  <c r="CS89" i="10" s="1"/>
  <c r="CT89" i="10" s="1"/>
  <c r="CU89" i="10" s="1"/>
  <c r="CV89" i="10" s="1"/>
  <c r="CW89" i="10" s="1"/>
  <c r="CX89" i="10" s="1"/>
  <c r="CY89" i="10" s="1"/>
  <c r="CZ89" i="10" s="1"/>
  <c r="DA89" i="10" s="1"/>
  <c r="DB89" i="10" s="1"/>
  <c r="DC89" i="10" s="1"/>
  <c r="DD89" i="10" s="1"/>
  <c r="DE89" i="10" s="1"/>
  <c r="DF89" i="10" s="1"/>
  <c r="DG89" i="10" s="1"/>
  <c r="DH89" i="10" s="1"/>
  <c r="DI89" i="10" s="1"/>
  <c r="J96" i="10"/>
  <c r="K96" i="10" s="1"/>
  <c r="L96" i="10" s="1"/>
  <c r="M96" i="10" s="1"/>
  <c r="N96" i="10" s="1"/>
  <c r="O96" i="10" s="1"/>
  <c r="P96" i="10" s="1"/>
  <c r="Q96" i="10" s="1"/>
  <c r="R96" i="10" s="1"/>
  <c r="S96" i="10" s="1"/>
  <c r="T96" i="10" s="1"/>
  <c r="U96" i="10" s="1"/>
  <c r="V96" i="10" s="1"/>
  <c r="W96" i="10" s="1"/>
  <c r="X96" i="10" s="1"/>
  <c r="Y96" i="10" s="1"/>
  <c r="Z96" i="10" s="1"/>
  <c r="AA96" i="10" s="1"/>
  <c r="AB96" i="10" s="1"/>
  <c r="AC96" i="10" s="1"/>
  <c r="AD96" i="10" s="1"/>
  <c r="AE96" i="10" s="1"/>
  <c r="AF96" i="10" s="1"/>
  <c r="AG96" i="10" s="1"/>
  <c r="AH96" i="10" s="1"/>
  <c r="AI96" i="10" s="1"/>
  <c r="AJ96" i="10" s="1"/>
  <c r="AK96" i="10" s="1"/>
  <c r="AL96" i="10" s="1"/>
  <c r="AM96" i="10" s="1"/>
  <c r="AN96" i="10" s="1"/>
  <c r="AO96" i="10" s="1"/>
  <c r="AP96" i="10" s="1"/>
  <c r="AQ96" i="10" s="1"/>
  <c r="AR96" i="10" s="1"/>
  <c r="AS96" i="10" s="1"/>
  <c r="AT96" i="10" s="1"/>
  <c r="AU96" i="10" s="1"/>
  <c r="AV96" i="10" s="1"/>
  <c r="AW96" i="10" s="1"/>
  <c r="AX96" i="10" s="1"/>
  <c r="AY96" i="10" s="1"/>
  <c r="AZ96" i="10" s="1"/>
  <c r="BA96" i="10" s="1"/>
  <c r="BB96" i="10" s="1"/>
  <c r="BC96" i="10" s="1"/>
  <c r="BD96" i="10" s="1"/>
  <c r="BE96" i="10" s="1"/>
  <c r="BF96" i="10" s="1"/>
  <c r="BG96" i="10" s="1"/>
  <c r="BH96" i="10" s="1"/>
  <c r="BI96" i="10" s="1"/>
  <c r="BJ96" i="10" s="1"/>
  <c r="BK96" i="10" s="1"/>
  <c r="BL96" i="10" s="1"/>
  <c r="BM96" i="10" s="1"/>
  <c r="BN96" i="10" s="1"/>
  <c r="BO96" i="10" s="1"/>
  <c r="BP96" i="10" s="1"/>
  <c r="BQ96" i="10" s="1"/>
  <c r="BR96" i="10" s="1"/>
  <c r="BS96" i="10" s="1"/>
  <c r="BT96" i="10" s="1"/>
  <c r="BU96" i="10" s="1"/>
  <c r="BV96" i="10" s="1"/>
  <c r="BW96" i="10" s="1"/>
  <c r="BX96" i="10" s="1"/>
  <c r="BY96" i="10" s="1"/>
  <c r="BZ96" i="10" s="1"/>
  <c r="CA96" i="10" s="1"/>
  <c r="CB96" i="10" s="1"/>
  <c r="CC96" i="10" s="1"/>
  <c r="CD96" i="10" s="1"/>
  <c r="CE96" i="10" s="1"/>
  <c r="CF96" i="10" s="1"/>
  <c r="CG96" i="10" s="1"/>
  <c r="CH96" i="10" s="1"/>
  <c r="CI96" i="10" s="1"/>
  <c r="CJ96" i="10" s="1"/>
  <c r="CK96" i="10" s="1"/>
  <c r="CL96" i="10" s="1"/>
  <c r="CM96" i="10" s="1"/>
  <c r="CN96" i="10" s="1"/>
  <c r="CO96" i="10" s="1"/>
  <c r="CP96" i="10" s="1"/>
  <c r="CQ96" i="10" s="1"/>
  <c r="CR96" i="10" s="1"/>
  <c r="CS96" i="10" s="1"/>
  <c r="CT96" i="10" s="1"/>
  <c r="CU96" i="10" s="1"/>
  <c r="CV96" i="10" s="1"/>
  <c r="CW96" i="10" s="1"/>
  <c r="CX96" i="10" s="1"/>
  <c r="CY96" i="10" s="1"/>
  <c r="CZ96" i="10" s="1"/>
  <c r="DA96" i="10" s="1"/>
  <c r="DB96" i="10" s="1"/>
  <c r="DC96" i="10" s="1"/>
  <c r="DD96" i="10" s="1"/>
  <c r="DE96" i="10" s="1"/>
  <c r="DF96" i="10" s="1"/>
  <c r="DG96" i="10" s="1"/>
  <c r="DH96" i="10" s="1"/>
  <c r="DI96" i="10" s="1"/>
  <c r="J95" i="10"/>
  <c r="K95" i="10" s="1"/>
  <c r="L95" i="10" s="1"/>
  <c r="M95" i="10" s="1"/>
  <c r="N95" i="10" s="1"/>
  <c r="O95" i="10" s="1"/>
  <c r="P95" i="10" s="1"/>
  <c r="Q95" i="10" s="1"/>
  <c r="R95" i="10" s="1"/>
  <c r="S95" i="10" s="1"/>
  <c r="T95" i="10" s="1"/>
  <c r="U95" i="10" s="1"/>
  <c r="V95" i="10" s="1"/>
  <c r="W95" i="10" s="1"/>
  <c r="X95" i="10" s="1"/>
  <c r="Y95" i="10" s="1"/>
  <c r="Z95" i="10" s="1"/>
  <c r="AA95" i="10" s="1"/>
  <c r="AB95" i="10" s="1"/>
  <c r="AC95" i="10" s="1"/>
  <c r="AD95" i="10" s="1"/>
  <c r="AE95" i="10" s="1"/>
  <c r="AF95" i="10" s="1"/>
  <c r="AG95" i="10" s="1"/>
  <c r="AH95" i="10" s="1"/>
  <c r="AI95" i="10" s="1"/>
  <c r="AJ95" i="10" s="1"/>
  <c r="AK95" i="10" s="1"/>
  <c r="AL95" i="10" s="1"/>
  <c r="AM95" i="10" s="1"/>
  <c r="AN95" i="10" s="1"/>
  <c r="AO95" i="10" s="1"/>
  <c r="AP95" i="10" s="1"/>
  <c r="AQ95" i="10" s="1"/>
  <c r="AR95" i="10" s="1"/>
  <c r="AS95" i="10" s="1"/>
  <c r="AT95" i="10" s="1"/>
  <c r="AU95" i="10" s="1"/>
  <c r="AV95" i="10" s="1"/>
  <c r="AW95" i="10" s="1"/>
  <c r="AX95" i="10" s="1"/>
  <c r="AY95" i="10" s="1"/>
  <c r="AZ95" i="10" s="1"/>
  <c r="BA95" i="10" s="1"/>
  <c r="BB95" i="10" s="1"/>
  <c r="BC95" i="10" s="1"/>
  <c r="BD95" i="10" s="1"/>
  <c r="BE95" i="10" s="1"/>
  <c r="BF95" i="10" s="1"/>
  <c r="BG95" i="10" s="1"/>
  <c r="BH95" i="10" s="1"/>
  <c r="BI95" i="10" s="1"/>
  <c r="BJ95" i="10" s="1"/>
  <c r="BK95" i="10" s="1"/>
  <c r="BL95" i="10" s="1"/>
  <c r="BM95" i="10" s="1"/>
  <c r="BN95" i="10" s="1"/>
  <c r="BO95" i="10" s="1"/>
  <c r="BP95" i="10" s="1"/>
  <c r="BQ95" i="10" s="1"/>
  <c r="BR95" i="10" s="1"/>
  <c r="BS95" i="10" s="1"/>
  <c r="BT95" i="10" s="1"/>
  <c r="BU95" i="10" s="1"/>
  <c r="BV95" i="10" s="1"/>
  <c r="BW95" i="10" s="1"/>
  <c r="BX95" i="10" s="1"/>
  <c r="BY95" i="10" s="1"/>
  <c r="BZ95" i="10" s="1"/>
  <c r="CA95" i="10" s="1"/>
  <c r="CB95" i="10" s="1"/>
  <c r="CC95" i="10" s="1"/>
  <c r="CD95" i="10" s="1"/>
  <c r="CE95" i="10" s="1"/>
  <c r="CF95" i="10" s="1"/>
  <c r="CG95" i="10" s="1"/>
  <c r="CH95" i="10" s="1"/>
  <c r="CI95" i="10" s="1"/>
  <c r="CJ95" i="10" s="1"/>
  <c r="CK95" i="10" s="1"/>
  <c r="CL95" i="10" s="1"/>
  <c r="CM95" i="10" s="1"/>
  <c r="CN95" i="10" s="1"/>
  <c r="CO95" i="10" s="1"/>
  <c r="CP95" i="10" s="1"/>
  <c r="CQ95" i="10" s="1"/>
  <c r="CR95" i="10" s="1"/>
  <c r="CS95" i="10" s="1"/>
  <c r="CT95" i="10" s="1"/>
  <c r="CU95" i="10" s="1"/>
  <c r="CV95" i="10" s="1"/>
  <c r="CW95" i="10" s="1"/>
  <c r="CX95" i="10" s="1"/>
  <c r="CY95" i="10" s="1"/>
  <c r="CZ95" i="10" s="1"/>
  <c r="DA95" i="10" s="1"/>
  <c r="DB95" i="10" s="1"/>
  <c r="DC95" i="10" s="1"/>
  <c r="DD95" i="10" s="1"/>
  <c r="DE95" i="10" s="1"/>
  <c r="DF95" i="10" s="1"/>
  <c r="DG95" i="10" s="1"/>
  <c r="DH95" i="10" s="1"/>
  <c r="DI95" i="10" s="1"/>
  <c r="K94" i="10"/>
  <c r="L94" i="10" s="1"/>
  <c r="M94" i="10" s="1"/>
  <c r="N94" i="10" s="1"/>
  <c r="O94" i="10" s="1"/>
  <c r="P94" i="10" s="1"/>
  <c r="Q94" i="10" s="1"/>
  <c r="R94" i="10" s="1"/>
  <c r="S94" i="10" s="1"/>
  <c r="T94" i="10" s="1"/>
  <c r="U94" i="10" s="1"/>
  <c r="V94" i="10" s="1"/>
  <c r="W94" i="10" s="1"/>
  <c r="X94" i="10" s="1"/>
  <c r="Y94" i="10" s="1"/>
  <c r="Z94" i="10" s="1"/>
  <c r="AA94" i="10" s="1"/>
  <c r="AB94" i="10" s="1"/>
  <c r="AC94" i="10" s="1"/>
  <c r="AD94" i="10" s="1"/>
  <c r="AE94" i="10" s="1"/>
  <c r="AF94" i="10" s="1"/>
  <c r="AG94" i="10" s="1"/>
  <c r="AH94" i="10" s="1"/>
  <c r="AI94" i="10" s="1"/>
  <c r="AJ94" i="10" s="1"/>
  <c r="AK94" i="10" s="1"/>
  <c r="AL94" i="10" s="1"/>
  <c r="AM94" i="10" s="1"/>
  <c r="AN94" i="10" s="1"/>
  <c r="AO94" i="10" s="1"/>
  <c r="AP94" i="10" s="1"/>
  <c r="AQ94" i="10" s="1"/>
  <c r="AR94" i="10" s="1"/>
  <c r="AS94" i="10" s="1"/>
  <c r="AT94" i="10" s="1"/>
  <c r="AU94" i="10" s="1"/>
  <c r="AV94" i="10" s="1"/>
  <c r="AW94" i="10" s="1"/>
  <c r="AX94" i="10" s="1"/>
  <c r="AY94" i="10" s="1"/>
  <c r="AZ94" i="10" s="1"/>
  <c r="BA94" i="10" s="1"/>
  <c r="BB94" i="10" s="1"/>
  <c r="BC94" i="10" s="1"/>
  <c r="BD94" i="10" s="1"/>
  <c r="BE94" i="10" s="1"/>
  <c r="BF94" i="10" s="1"/>
  <c r="BG94" i="10" s="1"/>
  <c r="BH94" i="10" s="1"/>
  <c r="BI94" i="10" s="1"/>
  <c r="BJ94" i="10" s="1"/>
  <c r="BK94" i="10" s="1"/>
  <c r="BL94" i="10" s="1"/>
  <c r="BM94" i="10" s="1"/>
  <c r="BN94" i="10" s="1"/>
  <c r="BO94" i="10" s="1"/>
  <c r="BP94" i="10" s="1"/>
  <c r="BQ94" i="10" s="1"/>
  <c r="BR94" i="10" s="1"/>
  <c r="BS94" i="10" s="1"/>
  <c r="BT94" i="10" s="1"/>
  <c r="BU94" i="10" s="1"/>
  <c r="BV94" i="10" s="1"/>
  <c r="BW94" i="10" s="1"/>
  <c r="BX94" i="10" s="1"/>
  <c r="BY94" i="10" s="1"/>
  <c r="BZ94" i="10" s="1"/>
  <c r="CA94" i="10" s="1"/>
  <c r="CB94" i="10" s="1"/>
  <c r="CC94" i="10" s="1"/>
  <c r="CD94" i="10" s="1"/>
  <c r="CE94" i="10" s="1"/>
  <c r="CF94" i="10" s="1"/>
  <c r="CG94" i="10" s="1"/>
  <c r="CH94" i="10" s="1"/>
  <c r="CI94" i="10" s="1"/>
  <c r="CJ94" i="10" s="1"/>
  <c r="CK94" i="10" s="1"/>
  <c r="CL94" i="10" s="1"/>
  <c r="CM94" i="10" s="1"/>
  <c r="CN94" i="10" s="1"/>
  <c r="CO94" i="10" s="1"/>
  <c r="CP94" i="10" s="1"/>
  <c r="CQ94" i="10" s="1"/>
  <c r="CR94" i="10" s="1"/>
  <c r="CS94" i="10" s="1"/>
  <c r="CT94" i="10" s="1"/>
  <c r="CU94" i="10" s="1"/>
  <c r="CV94" i="10" s="1"/>
  <c r="CW94" i="10" s="1"/>
  <c r="CX94" i="10" s="1"/>
  <c r="CY94" i="10" s="1"/>
  <c r="CZ94" i="10" s="1"/>
  <c r="DA94" i="10" s="1"/>
  <c r="DB94" i="10" s="1"/>
  <c r="DC94" i="10" s="1"/>
  <c r="DD94" i="10" s="1"/>
  <c r="DE94" i="10" s="1"/>
  <c r="DF94" i="10" s="1"/>
  <c r="DG94" i="10" s="1"/>
  <c r="DH94" i="10" s="1"/>
  <c r="DI94" i="10" s="1"/>
  <c r="J69" i="10"/>
  <c r="K69" i="10" s="1"/>
  <c r="L69" i="10" s="1"/>
  <c r="M69" i="10" s="1"/>
  <c r="N69" i="10" s="1"/>
  <c r="O69" i="10" s="1"/>
  <c r="P69" i="10" s="1"/>
  <c r="Q69" i="10" s="1"/>
  <c r="R69" i="10" s="1"/>
  <c r="S69" i="10" s="1"/>
  <c r="T69" i="10" s="1"/>
  <c r="U69" i="10" s="1"/>
  <c r="V69" i="10" s="1"/>
  <c r="W69" i="10" s="1"/>
  <c r="X69" i="10" s="1"/>
  <c r="Y69" i="10" s="1"/>
  <c r="Z69" i="10" s="1"/>
  <c r="AA69" i="10" s="1"/>
  <c r="AB69" i="10" s="1"/>
  <c r="AC69" i="10" s="1"/>
  <c r="AD69" i="10" s="1"/>
  <c r="AE69" i="10" s="1"/>
  <c r="AF69" i="10" s="1"/>
  <c r="AG69" i="10" s="1"/>
  <c r="AH69" i="10" s="1"/>
  <c r="AI69" i="10" s="1"/>
  <c r="AJ69" i="10" s="1"/>
  <c r="AK69" i="10" s="1"/>
  <c r="AL69" i="10" s="1"/>
  <c r="AM69" i="10" s="1"/>
  <c r="AN69" i="10" s="1"/>
  <c r="AO69" i="10" s="1"/>
  <c r="AP69" i="10" s="1"/>
  <c r="AQ69" i="10" s="1"/>
  <c r="AR69" i="10" s="1"/>
  <c r="AS69" i="10" s="1"/>
  <c r="AT69" i="10" s="1"/>
  <c r="AU69" i="10" s="1"/>
  <c r="AV69" i="10" s="1"/>
  <c r="AW69" i="10" s="1"/>
  <c r="AX69" i="10" s="1"/>
  <c r="AY69" i="10" s="1"/>
  <c r="AZ69" i="10" s="1"/>
  <c r="BA69" i="10" s="1"/>
  <c r="BB69" i="10" s="1"/>
  <c r="BC69" i="10" s="1"/>
  <c r="BD69" i="10" s="1"/>
  <c r="BE69" i="10" s="1"/>
  <c r="BF69" i="10" s="1"/>
  <c r="BG69" i="10" s="1"/>
  <c r="BH69" i="10" s="1"/>
  <c r="BI69" i="10" s="1"/>
  <c r="BJ69" i="10" s="1"/>
  <c r="BK69" i="10" s="1"/>
  <c r="BL69" i="10" s="1"/>
  <c r="BM69" i="10" s="1"/>
  <c r="BN69" i="10" s="1"/>
  <c r="BO69" i="10" s="1"/>
  <c r="BP69" i="10" s="1"/>
  <c r="BQ69" i="10" s="1"/>
  <c r="BR69" i="10" s="1"/>
  <c r="BS69" i="10" s="1"/>
  <c r="BT69" i="10" s="1"/>
  <c r="BU69" i="10" s="1"/>
  <c r="BV69" i="10" s="1"/>
  <c r="BW69" i="10" s="1"/>
  <c r="BX69" i="10" s="1"/>
  <c r="BY69" i="10" s="1"/>
  <c r="BZ69" i="10" s="1"/>
  <c r="CA69" i="10" s="1"/>
  <c r="CB69" i="10" s="1"/>
  <c r="CC69" i="10" s="1"/>
  <c r="CD69" i="10" s="1"/>
  <c r="CE69" i="10" s="1"/>
  <c r="CF69" i="10" s="1"/>
  <c r="CG69" i="10" s="1"/>
  <c r="CH69" i="10" s="1"/>
  <c r="CI69" i="10" s="1"/>
  <c r="CJ69" i="10" s="1"/>
  <c r="CK69" i="10" s="1"/>
  <c r="CL69" i="10" s="1"/>
  <c r="CM69" i="10" s="1"/>
  <c r="CN69" i="10" s="1"/>
  <c r="CO69" i="10" s="1"/>
  <c r="CP69" i="10" s="1"/>
  <c r="CQ69" i="10" s="1"/>
  <c r="CR69" i="10" s="1"/>
  <c r="CS69" i="10" s="1"/>
  <c r="CT69" i="10" s="1"/>
  <c r="CU69" i="10" s="1"/>
  <c r="CV69" i="10" s="1"/>
  <c r="CW69" i="10" s="1"/>
  <c r="CX69" i="10" s="1"/>
  <c r="CY69" i="10" s="1"/>
  <c r="CZ69" i="10" s="1"/>
  <c r="DA69" i="10" s="1"/>
  <c r="DB69" i="10" s="1"/>
  <c r="DC69" i="10" s="1"/>
  <c r="DD69" i="10" s="1"/>
  <c r="DE69" i="10" s="1"/>
  <c r="DF69" i="10" s="1"/>
  <c r="DG69" i="10" s="1"/>
  <c r="DH69" i="10" s="1"/>
  <c r="DI69" i="10" s="1"/>
  <c r="M70" i="10"/>
  <c r="N70" i="10" s="1"/>
  <c r="O70" i="10" s="1"/>
  <c r="P70" i="10" s="1"/>
  <c r="Q70" i="10" s="1"/>
  <c r="R70" i="10" s="1"/>
  <c r="S70" i="10" s="1"/>
  <c r="T70" i="10" s="1"/>
  <c r="U70" i="10" s="1"/>
  <c r="V70" i="10" s="1"/>
  <c r="W70" i="10" s="1"/>
  <c r="X70" i="10" s="1"/>
  <c r="Y70" i="10" s="1"/>
  <c r="Z70" i="10" s="1"/>
  <c r="AA70" i="10" s="1"/>
  <c r="AB70" i="10" s="1"/>
  <c r="AC70" i="10" s="1"/>
  <c r="AD70" i="10" s="1"/>
  <c r="AE70" i="10" s="1"/>
  <c r="AF70" i="10" s="1"/>
  <c r="AG70" i="10" s="1"/>
  <c r="AH70" i="10" s="1"/>
  <c r="AI70" i="10" s="1"/>
  <c r="AJ70" i="10" s="1"/>
  <c r="AK70" i="10" s="1"/>
  <c r="AL70" i="10" s="1"/>
  <c r="AM70" i="10" s="1"/>
  <c r="AN70" i="10" s="1"/>
  <c r="AO70" i="10" s="1"/>
  <c r="AP70" i="10" s="1"/>
  <c r="AQ70" i="10" s="1"/>
  <c r="AR70" i="10" s="1"/>
  <c r="AS70" i="10" s="1"/>
  <c r="AT70" i="10" s="1"/>
  <c r="AU70" i="10" s="1"/>
  <c r="AV70" i="10" s="1"/>
  <c r="AW70" i="10" s="1"/>
  <c r="AX70" i="10" s="1"/>
  <c r="AY70" i="10" s="1"/>
  <c r="AZ70" i="10" s="1"/>
  <c r="BA70" i="10" s="1"/>
  <c r="BB70" i="10" s="1"/>
  <c r="BC70" i="10" s="1"/>
  <c r="BD70" i="10" s="1"/>
  <c r="BE70" i="10" s="1"/>
  <c r="BF70" i="10" s="1"/>
  <c r="BG70" i="10" s="1"/>
  <c r="BH70" i="10" s="1"/>
  <c r="BI70" i="10" s="1"/>
  <c r="BJ70" i="10" s="1"/>
  <c r="BK70" i="10" s="1"/>
  <c r="BL70" i="10" s="1"/>
  <c r="BM70" i="10" s="1"/>
  <c r="BN70" i="10" s="1"/>
  <c r="BO70" i="10" s="1"/>
  <c r="BP70" i="10" s="1"/>
  <c r="BQ70" i="10" s="1"/>
  <c r="BR70" i="10" s="1"/>
  <c r="BS70" i="10" s="1"/>
  <c r="BT70" i="10" s="1"/>
  <c r="BU70" i="10" s="1"/>
  <c r="BV70" i="10" s="1"/>
  <c r="BW70" i="10" s="1"/>
  <c r="BX70" i="10" s="1"/>
  <c r="BY70" i="10" s="1"/>
  <c r="BZ70" i="10" s="1"/>
  <c r="CA70" i="10" s="1"/>
  <c r="CB70" i="10" s="1"/>
  <c r="CC70" i="10" s="1"/>
  <c r="CD70" i="10" s="1"/>
  <c r="CE70" i="10" s="1"/>
  <c r="CF70" i="10" s="1"/>
  <c r="CG70" i="10" s="1"/>
  <c r="CH70" i="10" s="1"/>
  <c r="CI70" i="10" s="1"/>
  <c r="CJ70" i="10" s="1"/>
  <c r="CK70" i="10" s="1"/>
  <c r="CL70" i="10" s="1"/>
  <c r="CM70" i="10" s="1"/>
  <c r="CN70" i="10" s="1"/>
  <c r="CO70" i="10" s="1"/>
  <c r="CP70" i="10" s="1"/>
  <c r="CQ70" i="10" s="1"/>
  <c r="CR70" i="10" s="1"/>
  <c r="CS70" i="10" s="1"/>
  <c r="CT70" i="10" s="1"/>
  <c r="CU70" i="10" s="1"/>
  <c r="CV70" i="10" s="1"/>
  <c r="CW70" i="10" s="1"/>
  <c r="CX70" i="10" s="1"/>
  <c r="CY70" i="10" s="1"/>
  <c r="CZ70" i="10" s="1"/>
  <c r="DA70" i="10" s="1"/>
  <c r="DB70" i="10" s="1"/>
  <c r="DC70" i="10" s="1"/>
  <c r="DD70" i="10" s="1"/>
  <c r="DE70" i="10" s="1"/>
  <c r="DF70" i="10" s="1"/>
  <c r="DG70" i="10" s="1"/>
  <c r="DH70" i="10" s="1"/>
  <c r="DI70" i="10" s="1"/>
  <c r="J48" i="10"/>
  <c r="K48" i="10" s="1"/>
  <c r="L48" i="10" s="1"/>
  <c r="M48" i="10" s="1"/>
  <c r="N48" i="10" s="1"/>
  <c r="O48" i="10" s="1"/>
  <c r="P48" i="10" s="1"/>
  <c r="Q48" i="10" s="1"/>
  <c r="R48" i="10" s="1"/>
  <c r="S48" i="10" s="1"/>
  <c r="T48" i="10" s="1"/>
  <c r="U48" i="10" s="1"/>
  <c r="V48" i="10" s="1"/>
  <c r="W48" i="10" s="1"/>
  <c r="X48" i="10" s="1"/>
  <c r="Y48" i="10" s="1"/>
  <c r="Z48" i="10" s="1"/>
  <c r="AA48" i="10" s="1"/>
  <c r="AB48" i="10" s="1"/>
  <c r="AC48" i="10" s="1"/>
  <c r="AD48" i="10" s="1"/>
  <c r="AE48" i="10" s="1"/>
  <c r="AF48" i="10" s="1"/>
  <c r="AG48" i="10" s="1"/>
  <c r="AH48" i="10" s="1"/>
  <c r="AI48" i="10" s="1"/>
  <c r="AJ48" i="10" s="1"/>
  <c r="AK48" i="10" s="1"/>
  <c r="AL48" i="10" s="1"/>
  <c r="AM48" i="10" s="1"/>
  <c r="AN48" i="10" s="1"/>
  <c r="AO48" i="10" s="1"/>
  <c r="AP48" i="10" s="1"/>
  <c r="AQ48" i="10" s="1"/>
  <c r="AR48" i="10" s="1"/>
  <c r="AS48" i="10" s="1"/>
  <c r="AT48" i="10" s="1"/>
  <c r="AU48" i="10" s="1"/>
  <c r="AV48" i="10" s="1"/>
  <c r="AW48" i="10" s="1"/>
  <c r="AX48" i="10" s="1"/>
  <c r="AY48" i="10" s="1"/>
  <c r="AZ48" i="10" s="1"/>
  <c r="BA48" i="10" s="1"/>
  <c r="BB48" i="10" s="1"/>
  <c r="BC48" i="10" s="1"/>
  <c r="BD48" i="10" s="1"/>
  <c r="BE48" i="10" s="1"/>
  <c r="BF48" i="10" s="1"/>
  <c r="BG48" i="10" s="1"/>
  <c r="BH48" i="10" s="1"/>
  <c r="BI48" i="10" s="1"/>
  <c r="BJ48" i="10" s="1"/>
  <c r="BK48" i="10" s="1"/>
  <c r="BL48" i="10" s="1"/>
  <c r="BM48" i="10" s="1"/>
  <c r="BN48" i="10" s="1"/>
  <c r="BO48" i="10" s="1"/>
  <c r="BP48" i="10" s="1"/>
  <c r="BQ48" i="10" s="1"/>
  <c r="BR48" i="10" s="1"/>
  <c r="BS48" i="10" s="1"/>
  <c r="BT48" i="10" s="1"/>
  <c r="BU48" i="10" s="1"/>
  <c r="BV48" i="10" s="1"/>
  <c r="BW48" i="10" s="1"/>
  <c r="BX48" i="10" s="1"/>
  <c r="BY48" i="10" s="1"/>
  <c r="BZ48" i="10" s="1"/>
  <c r="CA48" i="10" s="1"/>
  <c r="CB48" i="10" s="1"/>
  <c r="CC48" i="10" s="1"/>
  <c r="CD48" i="10" s="1"/>
  <c r="CE48" i="10" s="1"/>
  <c r="CF48" i="10" s="1"/>
  <c r="CG48" i="10" s="1"/>
  <c r="CH48" i="10" s="1"/>
  <c r="CI48" i="10" s="1"/>
  <c r="CJ48" i="10" s="1"/>
  <c r="CK48" i="10" s="1"/>
  <c r="CL48" i="10" s="1"/>
  <c r="CM48" i="10" s="1"/>
  <c r="CN48" i="10" s="1"/>
  <c r="CO48" i="10" s="1"/>
  <c r="CP48" i="10" s="1"/>
  <c r="CQ48" i="10" s="1"/>
  <c r="CR48" i="10" s="1"/>
  <c r="CS48" i="10" s="1"/>
  <c r="CT48" i="10" s="1"/>
  <c r="CU48" i="10" s="1"/>
  <c r="CV48" i="10" s="1"/>
  <c r="CW48" i="10" s="1"/>
  <c r="CX48" i="10" s="1"/>
  <c r="CY48" i="10" s="1"/>
  <c r="CZ48" i="10" s="1"/>
  <c r="DA48" i="10" s="1"/>
  <c r="DB48" i="10" s="1"/>
  <c r="DC48" i="10" s="1"/>
  <c r="DD48" i="10" s="1"/>
  <c r="DE48" i="10" s="1"/>
  <c r="DF48" i="10" s="1"/>
  <c r="DG48" i="10" s="1"/>
  <c r="DH48" i="10" s="1"/>
  <c r="DI48" i="10" s="1"/>
  <c r="J47" i="10"/>
  <c r="K47" i="10" s="1"/>
  <c r="L47" i="10" s="1"/>
  <c r="M47" i="10" s="1"/>
  <c r="N47" i="10" s="1"/>
  <c r="O47" i="10" s="1"/>
  <c r="P47" i="10" s="1"/>
  <c r="Q47" i="10" s="1"/>
  <c r="R47" i="10" s="1"/>
  <c r="S47" i="10" s="1"/>
  <c r="T47" i="10" s="1"/>
  <c r="U47" i="10" s="1"/>
  <c r="V47" i="10" s="1"/>
  <c r="W47" i="10" s="1"/>
  <c r="X47" i="10" s="1"/>
  <c r="Y47" i="10" s="1"/>
  <c r="Z47" i="10" s="1"/>
  <c r="AA47" i="10" s="1"/>
  <c r="AB47" i="10" s="1"/>
  <c r="AC47" i="10" s="1"/>
  <c r="AD47" i="10" s="1"/>
  <c r="AE47" i="10" s="1"/>
  <c r="AF47" i="10" s="1"/>
  <c r="AG47" i="10" s="1"/>
  <c r="AH47" i="10" s="1"/>
  <c r="AI47" i="10" s="1"/>
  <c r="AJ47" i="10" s="1"/>
  <c r="AK47" i="10" s="1"/>
  <c r="AL47" i="10" s="1"/>
  <c r="AM47" i="10" s="1"/>
  <c r="AN47" i="10" s="1"/>
  <c r="AO47" i="10" s="1"/>
  <c r="AP47" i="10" s="1"/>
  <c r="AQ47" i="10" s="1"/>
  <c r="AR47" i="10" s="1"/>
  <c r="AS47" i="10" s="1"/>
  <c r="AT47" i="10" s="1"/>
  <c r="AU47" i="10" s="1"/>
  <c r="AV47" i="10" s="1"/>
  <c r="AW47" i="10" s="1"/>
  <c r="AX47" i="10" s="1"/>
  <c r="AY47" i="10" s="1"/>
  <c r="AZ47" i="10" s="1"/>
  <c r="BA47" i="10" s="1"/>
  <c r="BB47" i="10" s="1"/>
  <c r="BC47" i="10" s="1"/>
  <c r="BD47" i="10" s="1"/>
  <c r="BE47" i="10" s="1"/>
  <c r="BF47" i="10" s="1"/>
  <c r="BG47" i="10" s="1"/>
  <c r="BH47" i="10" s="1"/>
  <c r="BI47" i="10" s="1"/>
  <c r="BJ47" i="10" s="1"/>
  <c r="BK47" i="10" s="1"/>
  <c r="BL47" i="10" s="1"/>
  <c r="BM47" i="10" s="1"/>
  <c r="BN47" i="10" s="1"/>
  <c r="BO47" i="10" s="1"/>
  <c r="BP47" i="10" s="1"/>
  <c r="BQ47" i="10" s="1"/>
  <c r="BR47" i="10" s="1"/>
  <c r="BS47" i="10" s="1"/>
  <c r="BT47" i="10" s="1"/>
  <c r="BU47" i="10" s="1"/>
  <c r="BV47" i="10" s="1"/>
  <c r="BW47" i="10" s="1"/>
  <c r="BX47" i="10" s="1"/>
  <c r="BY47" i="10" s="1"/>
  <c r="BZ47" i="10" s="1"/>
  <c r="CA47" i="10" s="1"/>
  <c r="CB47" i="10" s="1"/>
  <c r="CC47" i="10" s="1"/>
  <c r="CD47" i="10" s="1"/>
  <c r="CE47" i="10" s="1"/>
  <c r="CF47" i="10" s="1"/>
  <c r="CG47" i="10" s="1"/>
  <c r="CH47" i="10" s="1"/>
  <c r="CI47" i="10" s="1"/>
  <c r="CJ47" i="10" s="1"/>
  <c r="CK47" i="10" s="1"/>
  <c r="CL47" i="10" s="1"/>
  <c r="CM47" i="10" s="1"/>
  <c r="CN47" i="10" s="1"/>
  <c r="CO47" i="10" s="1"/>
  <c r="CP47" i="10" s="1"/>
  <c r="CQ47" i="10" s="1"/>
  <c r="CR47" i="10" s="1"/>
  <c r="CS47" i="10" s="1"/>
  <c r="CT47" i="10" s="1"/>
  <c r="CU47" i="10" s="1"/>
  <c r="CV47" i="10" s="1"/>
  <c r="CW47" i="10" s="1"/>
  <c r="CX47" i="10" s="1"/>
  <c r="CY47" i="10" s="1"/>
  <c r="CZ47" i="10" s="1"/>
  <c r="DA47" i="10" s="1"/>
  <c r="DB47" i="10" s="1"/>
  <c r="DC47" i="10" s="1"/>
  <c r="DD47" i="10" s="1"/>
  <c r="DE47" i="10" s="1"/>
  <c r="DF47" i="10" s="1"/>
  <c r="DG47" i="10" s="1"/>
  <c r="DH47" i="10" s="1"/>
  <c r="DI47" i="10" s="1"/>
  <c r="K46" i="10"/>
  <c r="L46" i="10" s="1"/>
  <c r="M46" i="10" s="1"/>
  <c r="N46" i="10" s="1"/>
  <c r="O46" i="10" s="1"/>
  <c r="P46" i="10" s="1"/>
  <c r="Q46" i="10" s="1"/>
  <c r="R46" i="10" s="1"/>
  <c r="S46" i="10" s="1"/>
  <c r="T46" i="10" s="1"/>
  <c r="U46" i="10" s="1"/>
  <c r="V46" i="10" s="1"/>
  <c r="W46" i="10" s="1"/>
  <c r="X46" i="10" s="1"/>
  <c r="Y46" i="10" s="1"/>
  <c r="Z46" i="10" s="1"/>
  <c r="AA46" i="10" s="1"/>
  <c r="AB46" i="10" s="1"/>
  <c r="AC46" i="10" s="1"/>
  <c r="AD46" i="10" s="1"/>
  <c r="AE46" i="10" s="1"/>
  <c r="AF46" i="10" s="1"/>
  <c r="AG46" i="10" s="1"/>
  <c r="AH46" i="10" s="1"/>
  <c r="AI46" i="10" s="1"/>
  <c r="AJ46" i="10" s="1"/>
  <c r="AK46" i="10" s="1"/>
  <c r="AL46" i="10" s="1"/>
  <c r="AM46" i="10" s="1"/>
  <c r="AN46" i="10" s="1"/>
  <c r="AO46" i="10" s="1"/>
  <c r="AP46" i="10" s="1"/>
  <c r="AQ46" i="10" s="1"/>
  <c r="AR46" i="10" s="1"/>
  <c r="AS46" i="10" s="1"/>
  <c r="AT46" i="10" s="1"/>
  <c r="AU46" i="10" s="1"/>
  <c r="AV46" i="10" s="1"/>
  <c r="AW46" i="10" s="1"/>
  <c r="AX46" i="10" s="1"/>
  <c r="AY46" i="10" s="1"/>
  <c r="AZ46" i="10" s="1"/>
  <c r="BA46" i="10" s="1"/>
  <c r="BB46" i="10" s="1"/>
  <c r="BC46" i="10" s="1"/>
  <c r="BD46" i="10" s="1"/>
  <c r="BE46" i="10" s="1"/>
  <c r="BF46" i="10" s="1"/>
  <c r="BG46" i="10" s="1"/>
  <c r="BH46" i="10" s="1"/>
  <c r="BI46" i="10" s="1"/>
  <c r="BJ46" i="10" s="1"/>
  <c r="BK46" i="10" s="1"/>
  <c r="BL46" i="10" s="1"/>
  <c r="BM46" i="10" s="1"/>
  <c r="BN46" i="10" s="1"/>
  <c r="BO46" i="10" s="1"/>
  <c r="BP46" i="10" s="1"/>
  <c r="BQ46" i="10" s="1"/>
  <c r="BR46" i="10" s="1"/>
  <c r="BS46" i="10" s="1"/>
  <c r="BT46" i="10" s="1"/>
  <c r="BU46" i="10" s="1"/>
  <c r="BV46" i="10" s="1"/>
  <c r="BW46" i="10" s="1"/>
  <c r="BX46" i="10" s="1"/>
  <c r="BY46" i="10" s="1"/>
  <c r="BZ46" i="10" s="1"/>
  <c r="CA46" i="10" s="1"/>
  <c r="CB46" i="10" s="1"/>
  <c r="CC46" i="10" s="1"/>
  <c r="CD46" i="10" s="1"/>
  <c r="CE46" i="10" s="1"/>
  <c r="CF46" i="10" s="1"/>
  <c r="CG46" i="10" s="1"/>
  <c r="CH46" i="10" s="1"/>
  <c r="CI46" i="10" s="1"/>
  <c r="CJ46" i="10" s="1"/>
  <c r="CK46" i="10" s="1"/>
  <c r="CL46" i="10" s="1"/>
  <c r="CM46" i="10" s="1"/>
  <c r="CN46" i="10" s="1"/>
  <c r="CO46" i="10" s="1"/>
  <c r="CP46" i="10" s="1"/>
  <c r="CQ46" i="10" s="1"/>
  <c r="CR46" i="10" s="1"/>
  <c r="CS46" i="10" s="1"/>
  <c r="CT46" i="10" s="1"/>
  <c r="CU46" i="10" s="1"/>
  <c r="CV46" i="10" s="1"/>
  <c r="CW46" i="10" s="1"/>
  <c r="CX46" i="10" s="1"/>
  <c r="CY46" i="10" s="1"/>
  <c r="CZ46" i="10" s="1"/>
  <c r="DA46" i="10" s="1"/>
  <c r="DB46" i="10" s="1"/>
  <c r="DC46" i="10" s="1"/>
  <c r="DD46" i="10" s="1"/>
  <c r="DE46" i="10" s="1"/>
  <c r="DF46" i="10" s="1"/>
  <c r="DG46" i="10" s="1"/>
  <c r="DH46" i="10" s="1"/>
  <c r="DI46" i="10" s="1"/>
  <c r="J59" i="10"/>
  <c r="K59" i="10" s="1"/>
  <c r="L59" i="10" s="1"/>
  <c r="M59" i="10" s="1"/>
  <c r="N59" i="10" s="1"/>
  <c r="O59" i="10" s="1"/>
  <c r="P59" i="10" s="1"/>
  <c r="Q59" i="10" s="1"/>
  <c r="R59" i="10" s="1"/>
  <c r="S59" i="10" s="1"/>
  <c r="T59" i="10" s="1"/>
  <c r="U59" i="10" s="1"/>
  <c r="V59" i="10" s="1"/>
  <c r="W59" i="10" s="1"/>
  <c r="X59" i="10" s="1"/>
  <c r="Y59" i="10" s="1"/>
  <c r="Z59" i="10" s="1"/>
  <c r="AA59" i="10" s="1"/>
  <c r="AB59" i="10" s="1"/>
  <c r="AC59" i="10" s="1"/>
  <c r="AD59" i="10" s="1"/>
  <c r="AE59" i="10" s="1"/>
  <c r="AF59" i="10" s="1"/>
  <c r="AG59" i="10" s="1"/>
  <c r="AH59" i="10" s="1"/>
  <c r="AI59" i="10" s="1"/>
  <c r="AJ59" i="10" s="1"/>
  <c r="AK59" i="10" s="1"/>
  <c r="AL59" i="10" s="1"/>
  <c r="AM59" i="10" s="1"/>
  <c r="AN59" i="10" s="1"/>
  <c r="AO59" i="10" s="1"/>
  <c r="AP59" i="10" s="1"/>
  <c r="AQ59" i="10" s="1"/>
  <c r="AR59" i="10" s="1"/>
  <c r="AS59" i="10" s="1"/>
  <c r="AT59" i="10" s="1"/>
  <c r="AU59" i="10" s="1"/>
  <c r="AV59" i="10" s="1"/>
  <c r="AW59" i="10" s="1"/>
  <c r="AX59" i="10" s="1"/>
  <c r="AY59" i="10" s="1"/>
  <c r="AZ59" i="10" s="1"/>
  <c r="BA59" i="10" s="1"/>
  <c r="BB59" i="10" s="1"/>
  <c r="BC59" i="10" s="1"/>
  <c r="BD59" i="10" s="1"/>
  <c r="BE59" i="10" s="1"/>
  <c r="BF59" i="10" s="1"/>
  <c r="BG59" i="10" s="1"/>
  <c r="BH59" i="10" s="1"/>
  <c r="BI59" i="10" s="1"/>
  <c r="BJ59" i="10" s="1"/>
  <c r="BK59" i="10" s="1"/>
  <c r="BL59" i="10" s="1"/>
  <c r="BM59" i="10" s="1"/>
  <c r="BN59" i="10" s="1"/>
  <c r="BO59" i="10" s="1"/>
  <c r="BP59" i="10" s="1"/>
  <c r="BQ59" i="10" s="1"/>
  <c r="BR59" i="10" s="1"/>
  <c r="BS59" i="10" s="1"/>
  <c r="BT59" i="10" s="1"/>
  <c r="BU59" i="10" s="1"/>
  <c r="BV59" i="10" s="1"/>
  <c r="BW59" i="10" s="1"/>
  <c r="BX59" i="10" s="1"/>
  <c r="BY59" i="10" s="1"/>
  <c r="BZ59" i="10" s="1"/>
  <c r="CA59" i="10" s="1"/>
  <c r="CB59" i="10" s="1"/>
  <c r="CC59" i="10" s="1"/>
  <c r="CD59" i="10" s="1"/>
  <c r="CE59" i="10" s="1"/>
  <c r="CF59" i="10" s="1"/>
  <c r="CG59" i="10" s="1"/>
  <c r="CH59" i="10" s="1"/>
  <c r="CI59" i="10" s="1"/>
  <c r="CJ59" i="10" s="1"/>
  <c r="CK59" i="10" s="1"/>
  <c r="CL59" i="10" s="1"/>
  <c r="CM59" i="10" s="1"/>
  <c r="CN59" i="10" s="1"/>
  <c r="CO59" i="10" s="1"/>
  <c r="CP59" i="10" s="1"/>
  <c r="CQ59" i="10" s="1"/>
  <c r="CR59" i="10" s="1"/>
  <c r="CS59" i="10" s="1"/>
  <c r="CT59" i="10" s="1"/>
  <c r="CU59" i="10" s="1"/>
  <c r="CV59" i="10" s="1"/>
  <c r="CW59" i="10" s="1"/>
  <c r="CX59" i="10" s="1"/>
  <c r="CY59" i="10" s="1"/>
  <c r="CZ59" i="10" s="1"/>
  <c r="DA59" i="10" s="1"/>
  <c r="DB59" i="10" s="1"/>
  <c r="DC59" i="10" s="1"/>
  <c r="DD59" i="10" s="1"/>
  <c r="DE59" i="10" s="1"/>
  <c r="DF59" i="10" s="1"/>
  <c r="DG59" i="10" s="1"/>
  <c r="DH59" i="10" s="1"/>
  <c r="DI59" i="10" s="1"/>
  <c r="L38" i="10"/>
  <c r="M38" i="10" s="1"/>
  <c r="N38" i="10" s="1"/>
  <c r="O38" i="10" s="1"/>
  <c r="P38" i="10" s="1"/>
  <c r="Q38" i="10" s="1"/>
  <c r="R38" i="10" s="1"/>
  <c r="S38" i="10" s="1"/>
  <c r="T38" i="10" s="1"/>
  <c r="U38" i="10" s="1"/>
  <c r="V38" i="10" s="1"/>
  <c r="W38" i="10" s="1"/>
  <c r="X38" i="10" s="1"/>
  <c r="Y38" i="10" s="1"/>
  <c r="Z38" i="10" s="1"/>
  <c r="AA38" i="10" s="1"/>
  <c r="AB38" i="10" s="1"/>
  <c r="AC38" i="10" s="1"/>
  <c r="AD38" i="10" s="1"/>
  <c r="AE38" i="10" s="1"/>
  <c r="AF38" i="10" s="1"/>
  <c r="AG38" i="10" s="1"/>
  <c r="AH38" i="10" s="1"/>
  <c r="AI38" i="10" s="1"/>
  <c r="AJ38" i="10" s="1"/>
  <c r="AK38" i="10" s="1"/>
  <c r="AL38" i="10" s="1"/>
  <c r="AM38" i="10" s="1"/>
  <c r="AN38" i="10" s="1"/>
  <c r="AO38" i="10" s="1"/>
  <c r="AP38" i="10" s="1"/>
  <c r="AQ38" i="10" s="1"/>
  <c r="AR38" i="10" s="1"/>
  <c r="AS38" i="10" s="1"/>
  <c r="AT38" i="10" s="1"/>
  <c r="AU38" i="10" s="1"/>
  <c r="AV38" i="10" s="1"/>
  <c r="AW38" i="10" s="1"/>
  <c r="AX38" i="10" s="1"/>
  <c r="AY38" i="10" s="1"/>
  <c r="AZ38" i="10" s="1"/>
  <c r="BA38" i="10" s="1"/>
  <c r="BB38" i="10" s="1"/>
  <c r="BC38" i="10" s="1"/>
  <c r="BD38" i="10" s="1"/>
  <c r="BE38" i="10" s="1"/>
  <c r="BF38" i="10" s="1"/>
  <c r="BG38" i="10" s="1"/>
  <c r="BH38" i="10" s="1"/>
  <c r="BI38" i="10" s="1"/>
  <c r="BJ38" i="10" s="1"/>
  <c r="BK38" i="10" s="1"/>
  <c r="BL38" i="10" s="1"/>
  <c r="BM38" i="10" s="1"/>
  <c r="BN38" i="10" s="1"/>
  <c r="BO38" i="10" s="1"/>
  <c r="BP38" i="10" s="1"/>
  <c r="BQ38" i="10" s="1"/>
  <c r="BR38" i="10" s="1"/>
  <c r="BS38" i="10" s="1"/>
  <c r="BT38" i="10" s="1"/>
  <c r="BU38" i="10" s="1"/>
  <c r="BV38" i="10" s="1"/>
  <c r="BW38" i="10" s="1"/>
  <c r="BX38" i="10" s="1"/>
  <c r="BY38" i="10" s="1"/>
  <c r="BZ38" i="10" s="1"/>
  <c r="CA38" i="10" s="1"/>
  <c r="CB38" i="10" s="1"/>
  <c r="CC38" i="10" s="1"/>
  <c r="CD38" i="10" s="1"/>
  <c r="CE38" i="10" s="1"/>
  <c r="CF38" i="10" s="1"/>
  <c r="CG38" i="10" s="1"/>
  <c r="CH38" i="10" s="1"/>
  <c r="CI38" i="10" s="1"/>
  <c r="CJ38" i="10" s="1"/>
  <c r="CK38" i="10" s="1"/>
  <c r="CL38" i="10" s="1"/>
  <c r="CM38" i="10" s="1"/>
  <c r="CN38" i="10" s="1"/>
  <c r="CO38" i="10" s="1"/>
  <c r="CP38" i="10" s="1"/>
  <c r="CQ38" i="10" s="1"/>
  <c r="CR38" i="10" s="1"/>
  <c r="CS38" i="10" s="1"/>
  <c r="CT38" i="10" s="1"/>
  <c r="CU38" i="10" s="1"/>
  <c r="CV38" i="10" s="1"/>
  <c r="CW38" i="10" s="1"/>
  <c r="CX38" i="10" s="1"/>
  <c r="CY38" i="10" s="1"/>
  <c r="CZ38" i="10" s="1"/>
  <c r="DA38" i="10" s="1"/>
  <c r="DB38" i="10" s="1"/>
  <c r="DC38" i="10" s="1"/>
  <c r="DD38" i="10" s="1"/>
  <c r="DE38" i="10" s="1"/>
  <c r="DF38" i="10" s="1"/>
  <c r="DG38" i="10" s="1"/>
  <c r="DH38" i="10" s="1"/>
  <c r="DI38" i="10" s="1"/>
  <c r="AB30" i="10"/>
  <c r="AC30" i="10" s="1"/>
  <c r="AD30" i="10" s="1"/>
  <c r="AE30" i="10" s="1"/>
  <c r="AF30" i="10" s="1"/>
  <c r="AG30" i="10" s="1"/>
  <c r="AH30" i="10" s="1"/>
  <c r="AI30" i="10" s="1"/>
  <c r="AJ30" i="10" s="1"/>
  <c r="AK30" i="10" s="1"/>
  <c r="AL30" i="10" s="1"/>
  <c r="AM30" i="10" s="1"/>
  <c r="AN30" i="10" s="1"/>
  <c r="AO30" i="10" s="1"/>
  <c r="AP30" i="10" s="1"/>
  <c r="AQ30" i="10" s="1"/>
  <c r="AR30" i="10" s="1"/>
  <c r="AS30" i="10" s="1"/>
  <c r="AT30" i="10" s="1"/>
  <c r="AU30" i="10" s="1"/>
  <c r="AV30" i="10" s="1"/>
  <c r="AW30" i="10" s="1"/>
  <c r="AX30" i="10" s="1"/>
  <c r="AY30" i="10" s="1"/>
  <c r="AZ30" i="10" s="1"/>
  <c r="BA30" i="10" s="1"/>
  <c r="BB30" i="10" s="1"/>
  <c r="BC30" i="10" s="1"/>
  <c r="BD30" i="10" s="1"/>
  <c r="BE30" i="10" s="1"/>
  <c r="BF30" i="10" s="1"/>
  <c r="BG30" i="10" s="1"/>
  <c r="BH30" i="10" s="1"/>
  <c r="BI30" i="10" s="1"/>
  <c r="BJ30" i="10" s="1"/>
  <c r="BK30" i="10" s="1"/>
  <c r="BL30" i="10" s="1"/>
  <c r="BM30" i="10" s="1"/>
  <c r="BN30" i="10" s="1"/>
  <c r="BO30" i="10" s="1"/>
  <c r="BP30" i="10" s="1"/>
  <c r="BQ30" i="10" s="1"/>
  <c r="BR30" i="10" s="1"/>
  <c r="BS30" i="10" s="1"/>
  <c r="BT30" i="10" s="1"/>
  <c r="BU30" i="10" s="1"/>
  <c r="BV30" i="10" s="1"/>
  <c r="BW30" i="10" s="1"/>
  <c r="BX30" i="10" s="1"/>
  <c r="BY30" i="10" s="1"/>
  <c r="BZ30" i="10" s="1"/>
  <c r="CA30" i="10" s="1"/>
  <c r="CB30" i="10" s="1"/>
  <c r="CC30" i="10" s="1"/>
  <c r="CD30" i="10" s="1"/>
  <c r="CE30" i="10" s="1"/>
  <c r="CF30" i="10" s="1"/>
  <c r="CG30" i="10" s="1"/>
  <c r="CH30" i="10" s="1"/>
  <c r="CI30" i="10" s="1"/>
  <c r="CJ30" i="10" s="1"/>
  <c r="CK30" i="10" s="1"/>
  <c r="CL30" i="10" s="1"/>
  <c r="CM30" i="10" s="1"/>
  <c r="CN30" i="10" s="1"/>
  <c r="CO30" i="10" s="1"/>
  <c r="CP30" i="10" s="1"/>
  <c r="CQ30" i="10" s="1"/>
  <c r="CR30" i="10" s="1"/>
  <c r="CS30" i="10" s="1"/>
  <c r="CT30" i="10" s="1"/>
  <c r="CU30" i="10" s="1"/>
  <c r="CV30" i="10" s="1"/>
  <c r="CW30" i="10" s="1"/>
  <c r="CX30" i="10" s="1"/>
  <c r="CY30" i="10" s="1"/>
  <c r="CZ30" i="10" s="1"/>
  <c r="DA30" i="10" s="1"/>
  <c r="DB30" i="10" s="1"/>
  <c r="DC30" i="10" s="1"/>
  <c r="DD30" i="10" s="1"/>
  <c r="DE30" i="10" s="1"/>
  <c r="DF30" i="10" s="1"/>
  <c r="DG30" i="10" s="1"/>
  <c r="DH30" i="10" s="1"/>
  <c r="DI30" i="10" s="1"/>
  <c r="O43" i="10"/>
  <c r="P43" i="10" s="1"/>
  <c r="Q43" i="10" s="1"/>
  <c r="R43" i="10" s="1"/>
  <c r="S43" i="10" s="1"/>
  <c r="T43" i="10" s="1"/>
  <c r="U43" i="10" s="1"/>
  <c r="V43" i="10" s="1"/>
  <c r="W43" i="10" s="1"/>
  <c r="X43" i="10" s="1"/>
  <c r="Y43" i="10" s="1"/>
  <c r="Z43" i="10" s="1"/>
  <c r="AA43" i="10" s="1"/>
  <c r="AB43" i="10" s="1"/>
  <c r="AC43" i="10" s="1"/>
  <c r="AD43" i="10" s="1"/>
  <c r="AE43" i="10" s="1"/>
  <c r="AF43" i="10" s="1"/>
  <c r="AG43" i="10" s="1"/>
  <c r="AH43" i="10" s="1"/>
  <c r="AI43" i="10" s="1"/>
  <c r="AJ43" i="10" s="1"/>
  <c r="AK43" i="10" s="1"/>
  <c r="AL43" i="10" s="1"/>
  <c r="AM43" i="10" s="1"/>
  <c r="AN43" i="10" s="1"/>
  <c r="AO43" i="10" s="1"/>
  <c r="AP43" i="10" s="1"/>
  <c r="AQ43" i="10" s="1"/>
  <c r="AR43" i="10" s="1"/>
  <c r="AS43" i="10" s="1"/>
  <c r="AT43" i="10" s="1"/>
  <c r="AU43" i="10" s="1"/>
  <c r="AV43" i="10" s="1"/>
  <c r="AW43" i="10" s="1"/>
  <c r="AX43" i="10" s="1"/>
  <c r="AY43" i="10" s="1"/>
  <c r="AZ43" i="10" s="1"/>
  <c r="BA43" i="10" s="1"/>
  <c r="BB43" i="10" s="1"/>
  <c r="BC43" i="10" s="1"/>
  <c r="BD43" i="10" s="1"/>
  <c r="BE43" i="10" s="1"/>
  <c r="BF43" i="10" s="1"/>
  <c r="BG43" i="10" s="1"/>
  <c r="BH43" i="10" s="1"/>
  <c r="BI43" i="10" s="1"/>
  <c r="BJ43" i="10" s="1"/>
  <c r="BK43" i="10" s="1"/>
  <c r="BL43" i="10" s="1"/>
  <c r="BM43" i="10" s="1"/>
  <c r="BN43" i="10" s="1"/>
  <c r="BO43" i="10" s="1"/>
  <c r="BP43" i="10" s="1"/>
  <c r="BQ43" i="10" s="1"/>
  <c r="BR43" i="10" s="1"/>
  <c r="BS43" i="10" s="1"/>
  <c r="BT43" i="10" s="1"/>
  <c r="BU43" i="10" s="1"/>
  <c r="BV43" i="10" s="1"/>
  <c r="BW43" i="10" s="1"/>
  <c r="BX43" i="10" s="1"/>
  <c r="BY43" i="10" s="1"/>
  <c r="BZ43" i="10" s="1"/>
  <c r="CA43" i="10" s="1"/>
  <c r="CB43" i="10" s="1"/>
  <c r="CC43" i="10" s="1"/>
  <c r="CD43" i="10" s="1"/>
  <c r="CE43" i="10" s="1"/>
  <c r="CF43" i="10" s="1"/>
  <c r="CG43" i="10" s="1"/>
  <c r="CH43" i="10" s="1"/>
  <c r="CI43" i="10" s="1"/>
  <c r="CJ43" i="10" s="1"/>
  <c r="CK43" i="10" s="1"/>
  <c r="CL43" i="10" s="1"/>
  <c r="CM43" i="10" s="1"/>
  <c r="CN43" i="10" s="1"/>
  <c r="CO43" i="10" s="1"/>
  <c r="CP43" i="10" s="1"/>
  <c r="CQ43" i="10" s="1"/>
  <c r="CR43" i="10" s="1"/>
  <c r="CS43" i="10" s="1"/>
  <c r="CT43" i="10" s="1"/>
  <c r="CU43" i="10" s="1"/>
  <c r="CV43" i="10" s="1"/>
  <c r="CW43" i="10" s="1"/>
  <c r="CX43" i="10" s="1"/>
  <c r="CY43" i="10" s="1"/>
  <c r="CZ43" i="10" s="1"/>
  <c r="DA43" i="10" s="1"/>
  <c r="DB43" i="10" s="1"/>
  <c r="DC43" i="10" s="1"/>
  <c r="DD43" i="10" s="1"/>
  <c r="DE43" i="10" s="1"/>
  <c r="DF43" i="10" s="1"/>
  <c r="DG43" i="10" s="1"/>
  <c r="DH43" i="10" s="1"/>
  <c r="DI43" i="10" s="1"/>
  <c r="J82" i="10"/>
  <c r="K82" i="10" s="1"/>
  <c r="L82" i="10" s="1"/>
  <c r="M82" i="10" s="1"/>
  <c r="N82" i="10" s="1"/>
  <c r="O82" i="10" s="1"/>
  <c r="P82" i="10" s="1"/>
  <c r="Q82" i="10" s="1"/>
  <c r="R82" i="10" s="1"/>
  <c r="S82" i="10" s="1"/>
  <c r="T82" i="10" s="1"/>
  <c r="U82" i="10" s="1"/>
  <c r="V82" i="10" s="1"/>
  <c r="W82" i="10" s="1"/>
  <c r="X82" i="10" s="1"/>
  <c r="Y82" i="10" s="1"/>
  <c r="Z82" i="10" s="1"/>
  <c r="AA82" i="10" s="1"/>
  <c r="AB82" i="10" s="1"/>
  <c r="AC82" i="10" s="1"/>
  <c r="AD82" i="10" s="1"/>
  <c r="AE82" i="10" s="1"/>
  <c r="AF82" i="10" s="1"/>
  <c r="AG82" i="10" s="1"/>
  <c r="AH82" i="10" s="1"/>
  <c r="AI82" i="10" s="1"/>
  <c r="AJ82" i="10" s="1"/>
  <c r="AK82" i="10" s="1"/>
  <c r="AL82" i="10" s="1"/>
  <c r="AM82" i="10" s="1"/>
  <c r="AN82" i="10" s="1"/>
  <c r="AO82" i="10" s="1"/>
  <c r="AP82" i="10" s="1"/>
  <c r="AQ82" i="10" s="1"/>
  <c r="AR82" i="10" s="1"/>
  <c r="AS82" i="10" s="1"/>
  <c r="AT82" i="10" s="1"/>
  <c r="AU82" i="10" s="1"/>
  <c r="AV82" i="10" s="1"/>
  <c r="AW82" i="10" s="1"/>
  <c r="AX82" i="10" s="1"/>
  <c r="AY82" i="10" s="1"/>
  <c r="AZ82" i="10" s="1"/>
  <c r="BA82" i="10" s="1"/>
  <c r="BB82" i="10" s="1"/>
  <c r="BC82" i="10" s="1"/>
  <c r="BD82" i="10" s="1"/>
  <c r="BE82" i="10" s="1"/>
  <c r="BF82" i="10" s="1"/>
  <c r="BG82" i="10" s="1"/>
  <c r="BH82" i="10" s="1"/>
  <c r="BI82" i="10" s="1"/>
  <c r="BJ82" i="10" s="1"/>
  <c r="BK82" i="10" s="1"/>
  <c r="BL82" i="10" s="1"/>
  <c r="BM82" i="10" s="1"/>
  <c r="BN82" i="10" s="1"/>
  <c r="BO82" i="10" s="1"/>
  <c r="BP82" i="10" s="1"/>
  <c r="BQ82" i="10" s="1"/>
  <c r="BR82" i="10" s="1"/>
  <c r="BS82" i="10" s="1"/>
  <c r="BT82" i="10" s="1"/>
  <c r="BU82" i="10" s="1"/>
  <c r="BV82" i="10" s="1"/>
  <c r="BW82" i="10" s="1"/>
  <c r="BX82" i="10" s="1"/>
  <c r="BY82" i="10" s="1"/>
  <c r="BZ82" i="10" s="1"/>
  <c r="CA82" i="10" s="1"/>
  <c r="CB82" i="10" s="1"/>
  <c r="CC82" i="10" s="1"/>
  <c r="CD82" i="10" s="1"/>
  <c r="CE82" i="10" s="1"/>
  <c r="CF82" i="10" s="1"/>
  <c r="CG82" i="10" s="1"/>
  <c r="CH82" i="10" s="1"/>
  <c r="CI82" i="10" s="1"/>
  <c r="CJ82" i="10" s="1"/>
  <c r="CK82" i="10" s="1"/>
  <c r="CL82" i="10" s="1"/>
  <c r="CM82" i="10" s="1"/>
  <c r="CN82" i="10" s="1"/>
  <c r="CO82" i="10" s="1"/>
  <c r="CP82" i="10" s="1"/>
  <c r="CQ82" i="10" s="1"/>
  <c r="CR82" i="10" s="1"/>
  <c r="CS82" i="10" s="1"/>
  <c r="CT82" i="10" s="1"/>
  <c r="CU82" i="10" s="1"/>
  <c r="CV82" i="10" s="1"/>
  <c r="CW82" i="10" s="1"/>
  <c r="CX82" i="10" s="1"/>
  <c r="CY82" i="10" s="1"/>
  <c r="CZ82" i="10" s="1"/>
  <c r="DA82" i="10" s="1"/>
  <c r="DB82" i="10" s="1"/>
  <c r="DC82" i="10" s="1"/>
  <c r="DD82" i="10" s="1"/>
  <c r="DE82" i="10" s="1"/>
  <c r="DF82" i="10" s="1"/>
  <c r="DG82" i="10" s="1"/>
  <c r="DH82" i="10" s="1"/>
  <c r="DI82" i="10" s="1"/>
  <c r="J81" i="10"/>
  <c r="K81" i="10" s="1"/>
  <c r="L81" i="10" s="1"/>
  <c r="M81" i="10" s="1"/>
  <c r="N81" i="10" s="1"/>
  <c r="O81" i="10" s="1"/>
  <c r="P81" i="10" s="1"/>
  <c r="Q81" i="10" s="1"/>
  <c r="R81" i="10" s="1"/>
  <c r="S81" i="10" s="1"/>
  <c r="T81" i="10" s="1"/>
  <c r="U81" i="10" s="1"/>
  <c r="V81" i="10" s="1"/>
  <c r="W81" i="10" s="1"/>
  <c r="X81" i="10" s="1"/>
  <c r="Y81" i="10" s="1"/>
  <c r="Z81" i="10" s="1"/>
  <c r="AA81" i="10" s="1"/>
  <c r="AB81" i="10" s="1"/>
  <c r="AC81" i="10" s="1"/>
  <c r="AD81" i="10" s="1"/>
  <c r="AE81" i="10" s="1"/>
  <c r="AF81" i="10" s="1"/>
  <c r="AG81" i="10" s="1"/>
  <c r="AH81" i="10" s="1"/>
  <c r="AI81" i="10" s="1"/>
  <c r="AJ81" i="10" s="1"/>
  <c r="AK81" i="10" s="1"/>
  <c r="AL81" i="10" s="1"/>
  <c r="AM81" i="10" s="1"/>
  <c r="AN81" i="10" s="1"/>
  <c r="AO81" i="10" s="1"/>
  <c r="AP81" i="10" s="1"/>
  <c r="AQ81" i="10" s="1"/>
  <c r="AR81" i="10" s="1"/>
  <c r="AS81" i="10" s="1"/>
  <c r="AT81" i="10" s="1"/>
  <c r="AU81" i="10" s="1"/>
  <c r="AV81" i="10" s="1"/>
  <c r="AW81" i="10" s="1"/>
  <c r="AX81" i="10" s="1"/>
  <c r="AY81" i="10" s="1"/>
  <c r="AZ81" i="10" s="1"/>
  <c r="BA81" i="10" s="1"/>
  <c r="BB81" i="10" s="1"/>
  <c r="BC81" i="10" s="1"/>
  <c r="BD81" i="10" s="1"/>
  <c r="BE81" i="10" s="1"/>
  <c r="BF81" i="10" s="1"/>
  <c r="BG81" i="10" s="1"/>
  <c r="BH81" i="10" s="1"/>
  <c r="BI81" i="10" s="1"/>
  <c r="BJ81" i="10" s="1"/>
  <c r="BK81" i="10" s="1"/>
  <c r="BL81" i="10" s="1"/>
  <c r="BM81" i="10" s="1"/>
  <c r="BN81" i="10" s="1"/>
  <c r="BO81" i="10" s="1"/>
  <c r="BP81" i="10" s="1"/>
  <c r="BQ81" i="10" s="1"/>
  <c r="BR81" i="10" s="1"/>
  <c r="BS81" i="10" s="1"/>
  <c r="BT81" i="10" s="1"/>
  <c r="BU81" i="10" s="1"/>
  <c r="BV81" i="10" s="1"/>
  <c r="BW81" i="10" s="1"/>
  <c r="BX81" i="10" s="1"/>
  <c r="BY81" i="10" s="1"/>
  <c r="BZ81" i="10" s="1"/>
  <c r="CA81" i="10" s="1"/>
  <c r="CB81" i="10" s="1"/>
  <c r="CC81" i="10" s="1"/>
  <c r="CD81" i="10" s="1"/>
  <c r="CE81" i="10" s="1"/>
  <c r="CF81" i="10" s="1"/>
  <c r="CG81" i="10" s="1"/>
  <c r="CH81" i="10" s="1"/>
  <c r="CI81" i="10" s="1"/>
  <c r="CJ81" i="10" s="1"/>
  <c r="CK81" i="10" s="1"/>
  <c r="CL81" i="10" s="1"/>
  <c r="CM81" i="10" s="1"/>
  <c r="CN81" i="10" s="1"/>
  <c r="CO81" i="10" s="1"/>
  <c r="CP81" i="10" s="1"/>
  <c r="CQ81" i="10" s="1"/>
  <c r="CR81" i="10" s="1"/>
  <c r="CS81" i="10" s="1"/>
  <c r="CT81" i="10" s="1"/>
  <c r="CU81" i="10" s="1"/>
  <c r="CV81" i="10" s="1"/>
  <c r="CW81" i="10" s="1"/>
  <c r="CX81" i="10" s="1"/>
  <c r="CY81" i="10" s="1"/>
  <c r="CZ81" i="10" s="1"/>
  <c r="DA81" i="10" s="1"/>
  <c r="DB81" i="10" s="1"/>
  <c r="DC81" i="10" s="1"/>
  <c r="DD81" i="10" s="1"/>
  <c r="DE81" i="10" s="1"/>
  <c r="DF81" i="10" s="1"/>
  <c r="DG81" i="10" s="1"/>
  <c r="DH81" i="10" s="1"/>
  <c r="DI81" i="10" s="1"/>
  <c r="K68" i="10"/>
  <c r="L68" i="10" s="1"/>
  <c r="M68" i="10" s="1"/>
  <c r="N68" i="10" s="1"/>
  <c r="O68" i="10" s="1"/>
  <c r="P68" i="10" s="1"/>
  <c r="Q68" i="10" s="1"/>
  <c r="R68" i="10" s="1"/>
  <c r="S68" i="10" s="1"/>
  <c r="T68" i="10" s="1"/>
  <c r="U68" i="10" s="1"/>
  <c r="V68" i="10" s="1"/>
  <c r="W68" i="10" s="1"/>
  <c r="X68" i="10" s="1"/>
  <c r="Y68" i="10" s="1"/>
  <c r="Z68" i="10" s="1"/>
  <c r="AA68" i="10" s="1"/>
  <c r="AB68" i="10" s="1"/>
  <c r="AC68" i="10" s="1"/>
  <c r="AD68" i="10" s="1"/>
  <c r="AE68" i="10" s="1"/>
  <c r="AF68" i="10" s="1"/>
  <c r="AG68" i="10" s="1"/>
  <c r="AH68" i="10" s="1"/>
  <c r="AI68" i="10" s="1"/>
  <c r="AJ68" i="10" s="1"/>
  <c r="AK68" i="10" s="1"/>
  <c r="AL68" i="10" s="1"/>
  <c r="AM68" i="10" s="1"/>
  <c r="AN68" i="10" s="1"/>
  <c r="AO68" i="10" s="1"/>
  <c r="AP68" i="10" s="1"/>
  <c r="AQ68" i="10" s="1"/>
  <c r="AR68" i="10" s="1"/>
  <c r="AS68" i="10" s="1"/>
  <c r="AT68" i="10" s="1"/>
  <c r="AU68" i="10" s="1"/>
  <c r="AV68" i="10" s="1"/>
  <c r="AW68" i="10" s="1"/>
  <c r="AX68" i="10" s="1"/>
  <c r="AY68" i="10" s="1"/>
  <c r="AZ68" i="10" s="1"/>
  <c r="BA68" i="10" s="1"/>
  <c r="BB68" i="10" s="1"/>
  <c r="BC68" i="10" s="1"/>
  <c r="BD68" i="10" s="1"/>
  <c r="BE68" i="10" s="1"/>
  <c r="BF68" i="10" s="1"/>
  <c r="BG68" i="10" s="1"/>
  <c r="BH68" i="10" s="1"/>
  <c r="BI68" i="10" s="1"/>
  <c r="BJ68" i="10" s="1"/>
  <c r="BK68" i="10" s="1"/>
  <c r="BL68" i="10" s="1"/>
  <c r="BM68" i="10" s="1"/>
  <c r="BN68" i="10" s="1"/>
  <c r="BO68" i="10" s="1"/>
  <c r="BP68" i="10" s="1"/>
  <c r="BQ68" i="10" s="1"/>
  <c r="BR68" i="10" s="1"/>
  <c r="BS68" i="10" s="1"/>
  <c r="BT68" i="10" s="1"/>
  <c r="BU68" i="10" s="1"/>
  <c r="BV68" i="10" s="1"/>
  <c r="BW68" i="10" s="1"/>
  <c r="BX68" i="10" s="1"/>
  <c r="BY68" i="10" s="1"/>
  <c r="BZ68" i="10" s="1"/>
  <c r="CA68" i="10" s="1"/>
  <c r="CB68" i="10" s="1"/>
  <c r="CC68" i="10" s="1"/>
  <c r="CD68" i="10" s="1"/>
  <c r="CE68" i="10" s="1"/>
  <c r="CF68" i="10" s="1"/>
  <c r="CG68" i="10" s="1"/>
  <c r="CH68" i="10" s="1"/>
  <c r="CI68" i="10" s="1"/>
  <c r="CJ68" i="10" s="1"/>
  <c r="CK68" i="10" s="1"/>
  <c r="CL68" i="10" s="1"/>
  <c r="CM68" i="10" s="1"/>
  <c r="CN68" i="10" s="1"/>
  <c r="CO68" i="10" s="1"/>
  <c r="CP68" i="10" s="1"/>
  <c r="CQ68" i="10" s="1"/>
  <c r="CR68" i="10" s="1"/>
  <c r="CS68" i="10" s="1"/>
  <c r="CT68" i="10" s="1"/>
  <c r="CU68" i="10" s="1"/>
  <c r="CV68" i="10" s="1"/>
  <c r="CW68" i="10" s="1"/>
  <c r="CX68" i="10" s="1"/>
  <c r="CY68" i="10" s="1"/>
  <c r="CZ68" i="10" s="1"/>
  <c r="DA68" i="10" s="1"/>
  <c r="DB68" i="10" s="1"/>
  <c r="DC68" i="10" s="1"/>
  <c r="DD68" i="10" s="1"/>
  <c r="DE68" i="10" s="1"/>
  <c r="DF68" i="10" s="1"/>
  <c r="DG68" i="10" s="1"/>
  <c r="DH68" i="10" s="1"/>
  <c r="DI68" i="10" s="1"/>
  <c r="J72" i="10"/>
  <c r="K72" i="10" s="1"/>
  <c r="L72" i="10" s="1"/>
  <c r="M72" i="10" s="1"/>
  <c r="N72" i="10" s="1"/>
  <c r="O72" i="10" s="1"/>
  <c r="P72" i="10" s="1"/>
  <c r="Q72" i="10" s="1"/>
  <c r="R72" i="10" s="1"/>
  <c r="S72" i="10" s="1"/>
  <c r="T72" i="10" s="1"/>
  <c r="U72" i="10" s="1"/>
  <c r="V72" i="10" s="1"/>
  <c r="W72" i="10" s="1"/>
  <c r="X72" i="10" s="1"/>
  <c r="Y72" i="10" s="1"/>
  <c r="Z72" i="10" s="1"/>
  <c r="AA72" i="10" s="1"/>
  <c r="AB72" i="10" s="1"/>
  <c r="AC72" i="10" s="1"/>
  <c r="AD72" i="10" s="1"/>
  <c r="AE72" i="10" s="1"/>
  <c r="AF72" i="10" s="1"/>
  <c r="AG72" i="10" s="1"/>
  <c r="AH72" i="10" s="1"/>
  <c r="AI72" i="10" s="1"/>
  <c r="AJ72" i="10" s="1"/>
  <c r="AK72" i="10" s="1"/>
  <c r="AL72" i="10" s="1"/>
  <c r="AM72" i="10" s="1"/>
  <c r="AN72" i="10" s="1"/>
  <c r="AO72" i="10" s="1"/>
  <c r="AP72" i="10" s="1"/>
  <c r="AQ72" i="10" s="1"/>
  <c r="AR72" i="10" s="1"/>
  <c r="AS72" i="10" s="1"/>
  <c r="AT72" i="10" s="1"/>
  <c r="AU72" i="10" s="1"/>
  <c r="AV72" i="10" s="1"/>
  <c r="AW72" i="10" s="1"/>
  <c r="AX72" i="10" s="1"/>
  <c r="AY72" i="10" s="1"/>
  <c r="AZ72" i="10" s="1"/>
  <c r="BA72" i="10" s="1"/>
  <c r="BB72" i="10" s="1"/>
  <c r="BC72" i="10" s="1"/>
  <c r="BD72" i="10" s="1"/>
  <c r="BE72" i="10" s="1"/>
  <c r="BF72" i="10" s="1"/>
  <c r="BG72" i="10" s="1"/>
  <c r="BH72" i="10" s="1"/>
  <c r="BI72" i="10" s="1"/>
  <c r="BJ72" i="10" s="1"/>
  <c r="BK72" i="10" s="1"/>
  <c r="BL72" i="10" s="1"/>
  <c r="BM72" i="10" s="1"/>
  <c r="BN72" i="10" s="1"/>
  <c r="BO72" i="10" s="1"/>
  <c r="BP72" i="10" s="1"/>
  <c r="BQ72" i="10" s="1"/>
  <c r="BR72" i="10" s="1"/>
  <c r="BS72" i="10" s="1"/>
  <c r="BT72" i="10" s="1"/>
  <c r="BU72" i="10" s="1"/>
  <c r="BV72" i="10" s="1"/>
  <c r="BW72" i="10" s="1"/>
  <c r="BX72" i="10" s="1"/>
  <c r="BY72" i="10" s="1"/>
  <c r="BZ72" i="10" s="1"/>
  <c r="CA72" i="10" s="1"/>
  <c r="CB72" i="10" s="1"/>
  <c r="CC72" i="10" s="1"/>
  <c r="CD72" i="10" s="1"/>
  <c r="CE72" i="10" s="1"/>
  <c r="CF72" i="10" s="1"/>
  <c r="CG72" i="10" s="1"/>
  <c r="CH72" i="10" s="1"/>
  <c r="CI72" i="10" s="1"/>
  <c r="CJ72" i="10" s="1"/>
  <c r="CK72" i="10" s="1"/>
  <c r="CL72" i="10" s="1"/>
  <c r="CM72" i="10" s="1"/>
  <c r="CN72" i="10" s="1"/>
  <c r="CO72" i="10" s="1"/>
  <c r="CP72" i="10" s="1"/>
  <c r="CQ72" i="10" s="1"/>
  <c r="CR72" i="10" s="1"/>
  <c r="CS72" i="10" s="1"/>
  <c r="CT72" i="10" s="1"/>
  <c r="CU72" i="10" s="1"/>
  <c r="CV72" i="10" s="1"/>
  <c r="CW72" i="10" s="1"/>
  <c r="CX72" i="10" s="1"/>
  <c r="CY72" i="10" s="1"/>
  <c r="CZ72" i="10" s="1"/>
  <c r="DA72" i="10" s="1"/>
  <c r="DB72" i="10" s="1"/>
  <c r="DC72" i="10" s="1"/>
  <c r="DD72" i="10" s="1"/>
  <c r="DE72" i="10" s="1"/>
  <c r="DF72" i="10" s="1"/>
  <c r="DG72" i="10" s="1"/>
  <c r="DH72" i="10" s="1"/>
  <c r="DI72" i="10" s="1"/>
  <c r="J73" i="10"/>
  <c r="K73" i="10" s="1"/>
  <c r="L73" i="10" s="1"/>
  <c r="M73" i="10" s="1"/>
  <c r="N73" i="10" s="1"/>
  <c r="O73" i="10" s="1"/>
  <c r="P73" i="10" s="1"/>
  <c r="Q73" i="10" s="1"/>
  <c r="R73" i="10" s="1"/>
  <c r="S73" i="10" s="1"/>
  <c r="T73" i="10" s="1"/>
  <c r="U73" i="10" s="1"/>
  <c r="V73" i="10" s="1"/>
  <c r="W73" i="10" s="1"/>
  <c r="X73" i="10" s="1"/>
  <c r="Y73" i="10" s="1"/>
  <c r="Z73" i="10" s="1"/>
  <c r="AA73" i="10" s="1"/>
  <c r="AB73" i="10" s="1"/>
  <c r="AC73" i="10" s="1"/>
  <c r="AD73" i="10" s="1"/>
  <c r="AE73" i="10" s="1"/>
  <c r="AF73" i="10" s="1"/>
  <c r="AG73" i="10" s="1"/>
  <c r="AH73" i="10" s="1"/>
  <c r="AI73" i="10" s="1"/>
  <c r="AJ73" i="10" s="1"/>
  <c r="AK73" i="10" s="1"/>
  <c r="AL73" i="10" s="1"/>
  <c r="AM73" i="10" s="1"/>
  <c r="AN73" i="10" s="1"/>
  <c r="AO73" i="10" s="1"/>
  <c r="AP73" i="10" s="1"/>
  <c r="AQ73" i="10" s="1"/>
  <c r="AR73" i="10" s="1"/>
  <c r="AS73" i="10" s="1"/>
  <c r="AT73" i="10" s="1"/>
  <c r="AU73" i="10" s="1"/>
  <c r="AV73" i="10" s="1"/>
  <c r="AW73" i="10" s="1"/>
  <c r="AX73" i="10" s="1"/>
  <c r="AY73" i="10" s="1"/>
  <c r="AZ73" i="10" s="1"/>
  <c r="BA73" i="10" s="1"/>
  <c r="BB73" i="10" s="1"/>
  <c r="BC73" i="10" s="1"/>
  <c r="BD73" i="10" s="1"/>
  <c r="BE73" i="10" s="1"/>
  <c r="BF73" i="10" s="1"/>
  <c r="BG73" i="10" s="1"/>
  <c r="BH73" i="10" s="1"/>
  <c r="BI73" i="10" s="1"/>
  <c r="BJ73" i="10" s="1"/>
  <c r="BK73" i="10" s="1"/>
  <c r="BL73" i="10" s="1"/>
  <c r="BM73" i="10" s="1"/>
  <c r="BN73" i="10" s="1"/>
  <c r="BO73" i="10" s="1"/>
  <c r="BP73" i="10" s="1"/>
  <c r="BQ73" i="10" s="1"/>
  <c r="BR73" i="10" s="1"/>
  <c r="BS73" i="10" s="1"/>
  <c r="BT73" i="10" s="1"/>
  <c r="BU73" i="10" s="1"/>
  <c r="BV73" i="10" s="1"/>
  <c r="BW73" i="10" s="1"/>
  <c r="BX73" i="10" s="1"/>
  <c r="BY73" i="10" s="1"/>
  <c r="BZ73" i="10" s="1"/>
  <c r="CA73" i="10" s="1"/>
  <c r="CB73" i="10" s="1"/>
  <c r="CC73" i="10" s="1"/>
  <c r="CD73" i="10" s="1"/>
  <c r="CE73" i="10" s="1"/>
  <c r="CF73" i="10" s="1"/>
  <c r="CG73" i="10" s="1"/>
  <c r="CH73" i="10" s="1"/>
  <c r="CI73" i="10" s="1"/>
  <c r="CJ73" i="10" s="1"/>
  <c r="CK73" i="10" s="1"/>
  <c r="CL73" i="10" s="1"/>
  <c r="CM73" i="10" s="1"/>
  <c r="CN73" i="10" s="1"/>
  <c r="CO73" i="10" s="1"/>
  <c r="CP73" i="10" s="1"/>
  <c r="CQ73" i="10" s="1"/>
  <c r="CR73" i="10" s="1"/>
  <c r="CS73" i="10" s="1"/>
  <c r="CT73" i="10" s="1"/>
  <c r="CU73" i="10" s="1"/>
  <c r="CV73" i="10" s="1"/>
  <c r="CW73" i="10" s="1"/>
  <c r="CX73" i="10" s="1"/>
  <c r="CY73" i="10" s="1"/>
  <c r="CZ73" i="10" s="1"/>
  <c r="DA73" i="10" s="1"/>
  <c r="DB73" i="10" s="1"/>
  <c r="DC73" i="10" s="1"/>
  <c r="DD73" i="10" s="1"/>
  <c r="DE73" i="10" s="1"/>
  <c r="DF73" i="10" s="1"/>
  <c r="DG73" i="10" s="1"/>
  <c r="DH73" i="10" s="1"/>
  <c r="DI73" i="10" s="1"/>
  <c r="J88" i="10"/>
  <c r="K88" i="10" s="1"/>
  <c r="L88" i="10" s="1"/>
  <c r="M88" i="10" s="1"/>
  <c r="N88" i="10" s="1"/>
  <c r="O88" i="10" s="1"/>
  <c r="P88" i="10" s="1"/>
  <c r="Q88" i="10" s="1"/>
  <c r="R88" i="10" s="1"/>
  <c r="S88" i="10" s="1"/>
  <c r="T88" i="10" s="1"/>
  <c r="U88" i="10" s="1"/>
  <c r="V88" i="10" s="1"/>
  <c r="W88" i="10" s="1"/>
  <c r="X88" i="10" s="1"/>
  <c r="Y88" i="10" s="1"/>
  <c r="Z88" i="10" s="1"/>
  <c r="AA88" i="10" s="1"/>
  <c r="AB88" i="10" s="1"/>
  <c r="AC88" i="10" s="1"/>
  <c r="AD88" i="10" s="1"/>
  <c r="AE88" i="10" s="1"/>
  <c r="AF88" i="10" s="1"/>
  <c r="AG88" i="10" s="1"/>
  <c r="AH88" i="10" s="1"/>
  <c r="AI88" i="10" s="1"/>
  <c r="AJ88" i="10" s="1"/>
  <c r="AK88" i="10" s="1"/>
  <c r="AL88" i="10" s="1"/>
  <c r="AM88" i="10" s="1"/>
  <c r="AN88" i="10" s="1"/>
  <c r="AO88" i="10" s="1"/>
  <c r="AP88" i="10" s="1"/>
  <c r="AQ88" i="10" s="1"/>
  <c r="AR88" i="10" s="1"/>
  <c r="AS88" i="10" s="1"/>
  <c r="AT88" i="10" s="1"/>
  <c r="AU88" i="10" s="1"/>
  <c r="AV88" i="10" s="1"/>
  <c r="AW88" i="10" s="1"/>
  <c r="AX88" i="10" s="1"/>
  <c r="AY88" i="10" s="1"/>
  <c r="AZ88" i="10" s="1"/>
  <c r="BA88" i="10" s="1"/>
  <c r="BB88" i="10" s="1"/>
  <c r="BC88" i="10" s="1"/>
  <c r="BD88" i="10" s="1"/>
  <c r="BE88" i="10" s="1"/>
  <c r="BF88" i="10" s="1"/>
  <c r="BG88" i="10" s="1"/>
  <c r="BH88" i="10" s="1"/>
  <c r="BI88" i="10" s="1"/>
  <c r="BJ88" i="10" s="1"/>
  <c r="BK88" i="10" s="1"/>
  <c r="BL88" i="10" s="1"/>
  <c r="BM88" i="10" s="1"/>
  <c r="BN88" i="10" s="1"/>
  <c r="BO88" i="10" s="1"/>
  <c r="BP88" i="10" s="1"/>
  <c r="BQ88" i="10" s="1"/>
  <c r="BR88" i="10" s="1"/>
  <c r="BS88" i="10" s="1"/>
  <c r="BT88" i="10" s="1"/>
  <c r="BU88" i="10" s="1"/>
  <c r="BV88" i="10" s="1"/>
  <c r="BW88" i="10" s="1"/>
  <c r="BX88" i="10" s="1"/>
  <c r="BY88" i="10" s="1"/>
  <c r="BZ88" i="10" s="1"/>
  <c r="CA88" i="10" s="1"/>
  <c r="CB88" i="10" s="1"/>
  <c r="CC88" i="10" s="1"/>
  <c r="CD88" i="10" s="1"/>
  <c r="CE88" i="10" s="1"/>
  <c r="CF88" i="10" s="1"/>
  <c r="CG88" i="10" s="1"/>
  <c r="CH88" i="10" s="1"/>
  <c r="CI88" i="10" s="1"/>
  <c r="CJ88" i="10" s="1"/>
  <c r="CK88" i="10" s="1"/>
  <c r="CL88" i="10" s="1"/>
  <c r="CM88" i="10" s="1"/>
  <c r="CN88" i="10" s="1"/>
  <c r="CO88" i="10" s="1"/>
  <c r="CP88" i="10" s="1"/>
  <c r="CQ88" i="10" s="1"/>
  <c r="CR88" i="10" s="1"/>
  <c r="CS88" i="10" s="1"/>
  <c r="CT88" i="10" s="1"/>
  <c r="CU88" i="10" s="1"/>
  <c r="CV88" i="10" s="1"/>
  <c r="CW88" i="10" s="1"/>
  <c r="CX88" i="10" s="1"/>
  <c r="CY88" i="10" s="1"/>
  <c r="CZ88" i="10" s="1"/>
  <c r="DA88" i="10" s="1"/>
  <c r="DB88" i="10" s="1"/>
  <c r="DC88" i="10" s="1"/>
  <c r="DD88" i="10" s="1"/>
  <c r="DE88" i="10" s="1"/>
  <c r="DF88" i="10" s="1"/>
  <c r="DG88" i="10" s="1"/>
  <c r="DH88" i="10" s="1"/>
  <c r="DI88" i="10" s="1"/>
  <c r="K86" i="10"/>
  <c r="L86" i="10" s="1"/>
  <c r="M86" i="10" s="1"/>
  <c r="N86" i="10" s="1"/>
  <c r="O86" i="10" s="1"/>
  <c r="P86" i="10" s="1"/>
  <c r="Q86" i="10" s="1"/>
  <c r="R86" i="10" s="1"/>
  <c r="S86" i="10" s="1"/>
  <c r="T86" i="10" s="1"/>
  <c r="U86" i="10" s="1"/>
  <c r="V86" i="10" s="1"/>
  <c r="W86" i="10" s="1"/>
  <c r="X86" i="10" s="1"/>
  <c r="Y86" i="10" s="1"/>
  <c r="Z86" i="10" s="1"/>
  <c r="AA86" i="10" s="1"/>
  <c r="AB86" i="10" s="1"/>
  <c r="AC86" i="10" s="1"/>
  <c r="AD86" i="10" s="1"/>
  <c r="AE86" i="10" s="1"/>
  <c r="AF86" i="10" s="1"/>
  <c r="AG86" i="10" s="1"/>
  <c r="AH86" i="10" s="1"/>
  <c r="AI86" i="10" s="1"/>
  <c r="AJ86" i="10" s="1"/>
  <c r="AK86" i="10" s="1"/>
  <c r="AL86" i="10" s="1"/>
  <c r="AM86" i="10" s="1"/>
  <c r="AN86" i="10" s="1"/>
  <c r="AO86" i="10" s="1"/>
  <c r="AP86" i="10" s="1"/>
  <c r="AQ86" i="10" s="1"/>
  <c r="AR86" i="10" s="1"/>
  <c r="AS86" i="10" s="1"/>
  <c r="AT86" i="10" s="1"/>
  <c r="AU86" i="10" s="1"/>
  <c r="AV86" i="10" s="1"/>
  <c r="AW86" i="10" s="1"/>
  <c r="AX86" i="10" s="1"/>
  <c r="AY86" i="10" s="1"/>
  <c r="AZ86" i="10" s="1"/>
  <c r="BA86" i="10" s="1"/>
  <c r="BB86" i="10" s="1"/>
  <c r="BC86" i="10" s="1"/>
  <c r="BD86" i="10" s="1"/>
  <c r="BE86" i="10" s="1"/>
  <c r="BF86" i="10" s="1"/>
  <c r="BG86" i="10" s="1"/>
  <c r="BH86" i="10" s="1"/>
  <c r="BI86" i="10" s="1"/>
  <c r="BJ86" i="10" s="1"/>
  <c r="BK86" i="10" s="1"/>
  <c r="BL86" i="10" s="1"/>
  <c r="BM86" i="10" s="1"/>
  <c r="BN86" i="10" s="1"/>
  <c r="BO86" i="10" s="1"/>
  <c r="BP86" i="10" s="1"/>
  <c r="BQ86" i="10" s="1"/>
  <c r="BR86" i="10" s="1"/>
  <c r="BS86" i="10" s="1"/>
  <c r="BT86" i="10" s="1"/>
  <c r="BU86" i="10" s="1"/>
  <c r="BV86" i="10" s="1"/>
  <c r="BW86" i="10" s="1"/>
  <c r="BX86" i="10" s="1"/>
  <c r="BY86" i="10" s="1"/>
  <c r="BZ86" i="10" s="1"/>
  <c r="CA86" i="10" s="1"/>
  <c r="CB86" i="10" s="1"/>
  <c r="CC86" i="10" s="1"/>
  <c r="CD86" i="10" s="1"/>
  <c r="CE86" i="10" s="1"/>
  <c r="CF86" i="10" s="1"/>
  <c r="CG86" i="10" s="1"/>
  <c r="CH86" i="10" s="1"/>
  <c r="CI86" i="10" s="1"/>
  <c r="CJ86" i="10" s="1"/>
  <c r="CK86" i="10" s="1"/>
  <c r="CL86" i="10" s="1"/>
  <c r="CM86" i="10" s="1"/>
  <c r="CN86" i="10" s="1"/>
  <c r="CO86" i="10" s="1"/>
  <c r="CP86" i="10" s="1"/>
  <c r="CQ86" i="10" s="1"/>
  <c r="CR86" i="10" s="1"/>
  <c r="CS86" i="10" s="1"/>
  <c r="CT86" i="10" s="1"/>
  <c r="CU86" i="10" s="1"/>
  <c r="CV86" i="10" s="1"/>
  <c r="CW86" i="10" s="1"/>
  <c r="CX86" i="10" s="1"/>
  <c r="CY86" i="10" s="1"/>
  <c r="CZ86" i="10" s="1"/>
  <c r="DA86" i="10" s="1"/>
  <c r="DB86" i="10" s="1"/>
  <c r="DC86" i="10" s="1"/>
  <c r="DD86" i="10" s="1"/>
  <c r="DE86" i="10" s="1"/>
  <c r="DF86" i="10" s="1"/>
  <c r="DG86" i="10" s="1"/>
  <c r="DH86" i="10" s="1"/>
  <c r="DI86" i="10" s="1"/>
  <c r="L85" i="10"/>
  <c r="M85" i="10" s="1"/>
  <c r="N85" i="10" s="1"/>
  <c r="O85" i="10" s="1"/>
  <c r="P85" i="10" s="1"/>
  <c r="Q85" i="10" s="1"/>
  <c r="R85" i="10" s="1"/>
  <c r="S85" i="10" s="1"/>
  <c r="T85" i="10" s="1"/>
  <c r="U85" i="10" s="1"/>
  <c r="V85" i="10" s="1"/>
  <c r="W85" i="10" s="1"/>
  <c r="X85" i="10" s="1"/>
  <c r="Y85" i="10" s="1"/>
  <c r="Z85" i="10" s="1"/>
  <c r="AA85" i="10" s="1"/>
  <c r="AB85" i="10" s="1"/>
  <c r="AC85" i="10" s="1"/>
  <c r="AD85" i="10" s="1"/>
  <c r="AE85" i="10" s="1"/>
  <c r="AF85" i="10" s="1"/>
  <c r="AG85" i="10" s="1"/>
  <c r="AH85" i="10" s="1"/>
  <c r="AI85" i="10" s="1"/>
  <c r="AJ85" i="10" s="1"/>
  <c r="AK85" i="10" s="1"/>
  <c r="AL85" i="10" s="1"/>
  <c r="AM85" i="10" s="1"/>
  <c r="AN85" i="10" s="1"/>
  <c r="AO85" i="10" s="1"/>
  <c r="AP85" i="10" s="1"/>
  <c r="AQ85" i="10" s="1"/>
  <c r="AR85" i="10" s="1"/>
  <c r="AS85" i="10" s="1"/>
  <c r="AT85" i="10" s="1"/>
  <c r="AU85" i="10" s="1"/>
  <c r="AV85" i="10" s="1"/>
  <c r="AW85" i="10" s="1"/>
  <c r="AX85" i="10" s="1"/>
  <c r="AY85" i="10" s="1"/>
  <c r="AZ85" i="10" s="1"/>
  <c r="BA85" i="10" s="1"/>
  <c r="BB85" i="10" s="1"/>
  <c r="BC85" i="10" s="1"/>
  <c r="BD85" i="10" s="1"/>
  <c r="BE85" i="10" s="1"/>
  <c r="BF85" i="10" s="1"/>
  <c r="BG85" i="10" s="1"/>
  <c r="BH85" i="10" s="1"/>
  <c r="BI85" i="10" s="1"/>
  <c r="BJ85" i="10" s="1"/>
  <c r="BK85" i="10" s="1"/>
  <c r="BL85" i="10" s="1"/>
  <c r="BM85" i="10" s="1"/>
  <c r="BN85" i="10" s="1"/>
  <c r="BO85" i="10" s="1"/>
  <c r="BP85" i="10" s="1"/>
  <c r="BQ85" i="10" s="1"/>
  <c r="BR85" i="10" s="1"/>
  <c r="BS85" i="10" s="1"/>
  <c r="BT85" i="10" s="1"/>
  <c r="BU85" i="10" s="1"/>
  <c r="BV85" i="10" s="1"/>
  <c r="BW85" i="10" s="1"/>
  <c r="BX85" i="10" s="1"/>
  <c r="BY85" i="10" s="1"/>
  <c r="BZ85" i="10" s="1"/>
  <c r="CA85" i="10" s="1"/>
  <c r="CB85" i="10" s="1"/>
  <c r="CC85" i="10" s="1"/>
  <c r="CD85" i="10" s="1"/>
  <c r="CE85" i="10" s="1"/>
  <c r="CF85" i="10" s="1"/>
  <c r="CG85" i="10" s="1"/>
  <c r="CH85" i="10" s="1"/>
  <c r="CI85" i="10" s="1"/>
  <c r="CJ85" i="10" s="1"/>
  <c r="CK85" i="10" s="1"/>
  <c r="CL85" i="10" s="1"/>
  <c r="CM85" i="10" s="1"/>
  <c r="CN85" i="10" s="1"/>
  <c r="CO85" i="10" s="1"/>
  <c r="CP85" i="10" s="1"/>
  <c r="CQ85" i="10" s="1"/>
  <c r="CR85" i="10" s="1"/>
  <c r="CS85" i="10" s="1"/>
  <c r="CT85" i="10" s="1"/>
  <c r="CU85" i="10" s="1"/>
  <c r="CV85" i="10" s="1"/>
  <c r="CW85" i="10" s="1"/>
  <c r="CX85" i="10" s="1"/>
  <c r="CY85" i="10" s="1"/>
  <c r="CZ85" i="10" s="1"/>
  <c r="DA85" i="10" s="1"/>
  <c r="DB85" i="10" s="1"/>
  <c r="DC85" i="10" s="1"/>
  <c r="DD85" i="10" s="1"/>
  <c r="DE85" i="10" s="1"/>
  <c r="DF85" i="10" s="1"/>
  <c r="DG85" i="10" s="1"/>
  <c r="DH85" i="10" s="1"/>
  <c r="DI85" i="10" s="1"/>
  <c r="J87" i="10"/>
  <c r="K87" i="10" s="1"/>
  <c r="L87" i="10" s="1"/>
  <c r="M87" i="10" s="1"/>
  <c r="N87" i="10" s="1"/>
  <c r="O87" i="10" s="1"/>
  <c r="P87" i="10" s="1"/>
  <c r="Q87" i="10" s="1"/>
  <c r="R87" i="10" s="1"/>
  <c r="S87" i="10" s="1"/>
  <c r="T87" i="10" s="1"/>
  <c r="U87" i="10" s="1"/>
  <c r="V87" i="10" s="1"/>
  <c r="W87" i="10" s="1"/>
  <c r="X87" i="10" s="1"/>
  <c r="Y87" i="10" s="1"/>
  <c r="Z87" i="10" s="1"/>
  <c r="AA87" i="10" s="1"/>
  <c r="AB87" i="10" s="1"/>
  <c r="AC87" i="10" s="1"/>
  <c r="AD87" i="10" s="1"/>
  <c r="AE87" i="10" s="1"/>
  <c r="AF87" i="10" s="1"/>
  <c r="AG87" i="10" s="1"/>
  <c r="AH87" i="10" s="1"/>
  <c r="AI87" i="10" s="1"/>
  <c r="AJ87" i="10" s="1"/>
  <c r="AK87" i="10" s="1"/>
  <c r="AL87" i="10" s="1"/>
  <c r="AM87" i="10" s="1"/>
  <c r="AN87" i="10" s="1"/>
  <c r="AO87" i="10" s="1"/>
  <c r="AP87" i="10" s="1"/>
  <c r="AQ87" i="10" s="1"/>
  <c r="AR87" i="10" s="1"/>
  <c r="AS87" i="10" s="1"/>
  <c r="AT87" i="10" s="1"/>
  <c r="AU87" i="10" s="1"/>
  <c r="AV87" i="10" s="1"/>
  <c r="AW87" i="10" s="1"/>
  <c r="AX87" i="10" s="1"/>
  <c r="AY87" i="10" s="1"/>
  <c r="AZ87" i="10" s="1"/>
  <c r="BA87" i="10" s="1"/>
  <c r="BB87" i="10" s="1"/>
  <c r="BC87" i="10" s="1"/>
  <c r="BD87" i="10" s="1"/>
  <c r="BE87" i="10" s="1"/>
  <c r="BF87" i="10" s="1"/>
  <c r="BG87" i="10" s="1"/>
  <c r="BH87" i="10" s="1"/>
  <c r="BI87" i="10" s="1"/>
  <c r="BJ87" i="10" s="1"/>
  <c r="BK87" i="10" s="1"/>
  <c r="BL87" i="10" s="1"/>
  <c r="BM87" i="10" s="1"/>
  <c r="BN87" i="10" s="1"/>
  <c r="BO87" i="10" s="1"/>
  <c r="BP87" i="10" s="1"/>
  <c r="BQ87" i="10" s="1"/>
  <c r="BR87" i="10" s="1"/>
  <c r="BS87" i="10" s="1"/>
  <c r="BT87" i="10" s="1"/>
  <c r="BU87" i="10" s="1"/>
  <c r="BV87" i="10" s="1"/>
  <c r="BW87" i="10" s="1"/>
  <c r="BX87" i="10" s="1"/>
  <c r="BY87" i="10" s="1"/>
  <c r="BZ87" i="10" s="1"/>
  <c r="CA87" i="10" s="1"/>
  <c r="CB87" i="10" s="1"/>
  <c r="CC87" i="10" s="1"/>
  <c r="CD87" i="10" s="1"/>
  <c r="CE87" i="10" s="1"/>
  <c r="CF87" i="10" s="1"/>
  <c r="CG87" i="10" s="1"/>
  <c r="CH87" i="10" s="1"/>
  <c r="CI87" i="10" s="1"/>
  <c r="CJ87" i="10" s="1"/>
  <c r="CK87" i="10" s="1"/>
  <c r="CL87" i="10" s="1"/>
  <c r="CM87" i="10" s="1"/>
  <c r="CN87" i="10" s="1"/>
  <c r="CO87" i="10" s="1"/>
  <c r="CP87" i="10" s="1"/>
  <c r="CQ87" i="10" s="1"/>
  <c r="CR87" i="10" s="1"/>
  <c r="CS87" i="10" s="1"/>
  <c r="CT87" i="10" s="1"/>
  <c r="CU87" i="10" s="1"/>
  <c r="CV87" i="10" s="1"/>
  <c r="CW87" i="10" s="1"/>
  <c r="CX87" i="10" s="1"/>
  <c r="CY87" i="10" s="1"/>
  <c r="CZ87" i="10" s="1"/>
  <c r="DA87" i="10" s="1"/>
  <c r="DB87" i="10" s="1"/>
  <c r="DC87" i="10" s="1"/>
  <c r="DD87" i="10" s="1"/>
  <c r="DE87" i="10" s="1"/>
  <c r="DF87" i="10" s="1"/>
  <c r="DG87" i="10" s="1"/>
  <c r="DH87" i="10" s="1"/>
  <c r="DI87" i="10" s="1"/>
  <c r="J102" i="10"/>
  <c r="K102" i="10" s="1"/>
  <c r="L102" i="10" s="1"/>
  <c r="M102" i="10" s="1"/>
  <c r="N102" i="10" s="1"/>
  <c r="O102" i="10" s="1"/>
  <c r="P102" i="10" s="1"/>
  <c r="Q102" i="10" s="1"/>
  <c r="R102" i="10" s="1"/>
  <c r="S102" i="10" s="1"/>
  <c r="T102" i="10" s="1"/>
  <c r="U102" i="10" s="1"/>
  <c r="V102" i="10" s="1"/>
  <c r="W102" i="10" s="1"/>
  <c r="X102" i="10" s="1"/>
  <c r="Y102" i="10" s="1"/>
  <c r="Z102" i="10" s="1"/>
  <c r="AA102" i="10" s="1"/>
  <c r="AB102" i="10" s="1"/>
  <c r="AC102" i="10" s="1"/>
  <c r="AD102" i="10" s="1"/>
  <c r="AE102" i="10" s="1"/>
  <c r="AF102" i="10" s="1"/>
  <c r="AG102" i="10" s="1"/>
  <c r="AH102" i="10" s="1"/>
  <c r="AI102" i="10" s="1"/>
  <c r="AJ102" i="10" s="1"/>
  <c r="AK102" i="10" s="1"/>
  <c r="AL102" i="10" s="1"/>
  <c r="AM102" i="10" s="1"/>
  <c r="AN102" i="10" s="1"/>
  <c r="AO102" i="10" s="1"/>
  <c r="AP102" i="10" s="1"/>
  <c r="AQ102" i="10" s="1"/>
  <c r="AR102" i="10" s="1"/>
  <c r="AS102" i="10" s="1"/>
  <c r="AT102" i="10" s="1"/>
  <c r="AU102" i="10" s="1"/>
  <c r="AV102" i="10" s="1"/>
  <c r="AW102" i="10" s="1"/>
  <c r="AX102" i="10" s="1"/>
  <c r="AY102" i="10" s="1"/>
  <c r="AZ102" i="10" s="1"/>
  <c r="BA102" i="10" s="1"/>
  <c r="BB102" i="10" s="1"/>
  <c r="BC102" i="10" s="1"/>
  <c r="BD102" i="10" s="1"/>
  <c r="BE102" i="10" s="1"/>
  <c r="BF102" i="10" s="1"/>
  <c r="BG102" i="10" s="1"/>
  <c r="BH102" i="10" s="1"/>
  <c r="BI102" i="10" s="1"/>
  <c r="BJ102" i="10" s="1"/>
  <c r="BK102" i="10" s="1"/>
  <c r="BL102" i="10" s="1"/>
  <c r="BM102" i="10" s="1"/>
  <c r="BN102" i="10" s="1"/>
  <c r="BO102" i="10" s="1"/>
  <c r="BP102" i="10" s="1"/>
  <c r="BQ102" i="10" s="1"/>
  <c r="BR102" i="10" s="1"/>
  <c r="BS102" i="10" s="1"/>
  <c r="BT102" i="10" s="1"/>
  <c r="BU102" i="10" s="1"/>
  <c r="BV102" i="10" s="1"/>
  <c r="BW102" i="10" s="1"/>
  <c r="BX102" i="10" s="1"/>
  <c r="BY102" i="10" s="1"/>
  <c r="BZ102" i="10" s="1"/>
  <c r="CA102" i="10" s="1"/>
  <c r="CB102" i="10" s="1"/>
  <c r="CC102" i="10" s="1"/>
  <c r="CD102" i="10" s="1"/>
  <c r="CE102" i="10" s="1"/>
  <c r="CF102" i="10" s="1"/>
  <c r="CG102" i="10" s="1"/>
  <c r="CH102" i="10" s="1"/>
  <c r="CI102" i="10" s="1"/>
  <c r="CJ102" i="10" s="1"/>
  <c r="CK102" i="10" s="1"/>
  <c r="CL102" i="10" s="1"/>
  <c r="CM102" i="10" s="1"/>
  <c r="CN102" i="10" s="1"/>
  <c r="CO102" i="10" s="1"/>
  <c r="CP102" i="10" s="1"/>
  <c r="CQ102" i="10" s="1"/>
  <c r="CR102" i="10" s="1"/>
  <c r="CS102" i="10" s="1"/>
  <c r="CT102" i="10" s="1"/>
  <c r="CU102" i="10" s="1"/>
  <c r="CV102" i="10" s="1"/>
  <c r="CW102" i="10" s="1"/>
  <c r="CX102" i="10" s="1"/>
  <c r="CY102" i="10" s="1"/>
  <c r="CZ102" i="10" s="1"/>
  <c r="DA102" i="10" s="1"/>
  <c r="DB102" i="10" s="1"/>
  <c r="DC102" i="10" s="1"/>
  <c r="DD102" i="10" s="1"/>
  <c r="DE102" i="10" s="1"/>
  <c r="DF102" i="10" s="1"/>
  <c r="DG102" i="10" s="1"/>
  <c r="DH102" i="10" s="1"/>
  <c r="DI102" i="10" s="1"/>
  <c r="J101" i="10"/>
  <c r="K101" i="10" s="1"/>
  <c r="L101" i="10" s="1"/>
  <c r="M101" i="10" s="1"/>
  <c r="N101" i="10" s="1"/>
  <c r="O101" i="10" s="1"/>
  <c r="P101" i="10" s="1"/>
  <c r="Q101" i="10" s="1"/>
  <c r="R101" i="10" s="1"/>
  <c r="S101" i="10" s="1"/>
  <c r="T101" i="10" s="1"/>
  <c r="U101" i="10" s="1"/>
  <c r="V101" i="10" s="1"/>
  <c r="W101" i="10" s="1"/>
  <c r="X101" i="10" s="1"/>
  <c r="Y101" i="10" s="1"/>
  <c r="Z101" i="10" s="1"/>
  <c r="AA101" i="10" s="1"/>
  <c r="AB101" i="10" s="1"/>
  <c r="AC101" i="10" s="1"/>
  <c r="AD101" i="10" s="1"/>
  <c r="AE101" i="10" s="1"/>
  <c r="AF101" i="10" s="1"/>
  <c r="AG101" i="10" s="1"/>
  <c r="AH101" i="10" s="1"/>
  <c r="AI101" i="10" s="1"/>
  <c r="AJ101" i="10" s="1"/>
  <c r="AK101" i="10" s="1"/>
  <c r="AL101" i="10" s="1"/>
  <c r="AM101" i="10" s="1"/>
  <c r="AN101" i="10" s="1"/>
  <c r="AO101" i="10" s="1"/>
  <c r="AP101" i="10" s="1"/>
  <c r="AQ101" i="10" s="1"/>
  <c r="AR101" i="10" s="1"/>
  <c r="AS101" i="10" s="1"/>
  <c r="AT101" i="10" s="1"/>
  <c r="AU101" i="10" s="1"/>
  <c r="AV101" i="10" s="1"/>
  <c r="AW101" i="10" s="1"/>
  <c r="AX101" i="10" s="1"/>
  <c r="AY101" i="10" s="1"/>
  <c r="AZ101" i="10" s="1"/>
  <c r="BA101" i="10" s="1"/>
  <c r="BB101" i="10" s="1"/>
  <c r="BC101" i="10" s="1"/>
  <c r="BD101" i="10" s="1"/>
  <c r="BE101" i="10" s="1"/>
  <c r="BF101" i="10" s="1"/>
  <c r="BG101" i="10" s="1"/>
  <c r="BH101" i="10" s="1"/>
  <c r="BI101" i="10" s="1"/>
  <c r="BJ101" i="10" s="1"/>
  <c r="BK101" i="10" s="1"/>
  <c r="BL101" i="10" s="1"/>
  <c r="BM101" i="10" s="1"/>
  <c r="BN101" i="10" s="1"/>
  <c r="BO101" i="10" s="1"/>
  <c r="BP101" i="10" s="1"/>
  <c r="BQ101" i="10" s="1"/>
  <c r="BR101" i="10" s="1"/>
  <c r="BS101" i="10" s="1"/>
  <c r="BT101" i="10" s="1"/>
  <c r="BU101" i="10" s="1"/>
  <c r="BV101" i="10" s="1"/>
  <c r="BW101" i="10" s="1"/>
  <c r="BX101" i="10" s="1"/>
  <c r="BY101" i="10" s="1"/>
  <c r="BZ101" i="10" s="1"/>
  <c r="CA101" i="10" s="1"/>
  <c r="CB101" i="10" s="1"/>
  <c r="CC101" i="10" s="1"/>
  <c r="CD101" i="10" s="1"/>
  <c r="CE101" i="10" s="1"/>
  <c r="CF101" i="10" s="1"/>
  <c r="CG101" i="10" s="1"/>
  <c r="CH101" i="10" s="1"/>
  <c r="CI101" i="10" s="1"/>
  <c r="CJ101" i="10" s="1"/>
  <c r="CK101" i="10" s="1"/>
  <c r="CL101" i="10" s="1"/>
  <c r="CM101" i="10" s="1"/>
  <c r="CN101" i="10" s="1"/>
  <c r="CO101" i="10" s="1"/>
  <c r="CP101" i="10" s="1"/>
  <c r="CQ101" i="10" s="1"/>
  <c r="CR101" i="10" s="1"/>
  <c r="CS101" i="10" s="1"/>
  <c r="CT101" i="10" s="1"/>
  <c r="CU101" i="10" s="1"/>
  <c r="CV101" i="10" s="1"/>
  <c r="CW101" i="10" s="1"/>
  <c r="CX101" i="10" s="1"/>
  <c r="CY101" i="10" s="1"/>
  <c r="CZ101" i="10" s="1"/>
  <c r="DA101" i="10" s="1"/>
  <c r="DB101" i="10" s="1"/>
  <c r="DC101" i="10" s="1"/>
  <c r="DD101" i="10" s="1"/>
  <c r="DE101" i="10" s="1"/>
  <c r="DF101" i="10" s="1"/>
  <c r="DG101" i="10" s="1"/>
  <c r="DH101" i="10" s="1"/>
  <c r="DI101" i="10" s="1"/>
  <c r="J58" i="10"/>
  <c r="K58" i="10" s="1"/>
  <c r="L58" i="10" s="1"/>
  <c r="M58" i="10" s="1"/>
  <c r="N58" i="10" s="1"/>
  <c r="O58" i="10" s="1"/>
  <c r="P58" i="10" s="1"/>
  <c r="Q58" i="10" s="1"/>
  <c r="R58" i="10" s="1"/>
  <c r="S58" i="10" s="1"/>
  <c r="T58" i="10" s="1"/>
  <c r="U58" i="10" s="1"/>
  <c r="V58" i="10" s="1"/>
  <c r="W58" i="10" s="1"/>
  <c r="X58" i="10" s="1"/>
  <c r="Y58" i="10" s="1"/>
  <c r="Z58" i="10" s="1"/>
  <c r="AA58" i="10" s="1"/>
  <c r="AB58" i="10" s="1"/>
  <c r="AC58" i="10" s="1"/>
  <c r="AD58" i="10" s="1"/>
  <c r="AE58" i="10" s="1"/>
  <c r="AF58" i="10" s="1"/>
  <c r="AG58" i="10" s="1"/>
  <c r="AH58" i="10" s="1"/>
  <c r="AI58" i="10" s="1"/>
  <c r="AJ58" i="10" s="1"/>
  <c r="AK58" i="10" s="1"/>
  <c r="AL58" i="10" s="1"/>
  <c r="AM58" i="10" s="1"/>
  <c r="AN58" i="10" s="1"/>
  <c r="AO58" i="10" s="1"/>
  <c r="AP58" i="10" s="1"/>
  <c r="AQ58" i="10" s="1"/>
  <c r="AR58" i="10" s="1"/>
  <c r="AS58" i="10" s="1"/>
  <c r="AT58" i="10" s="1"/>
  <c r="AU58" i="10" s="1"/>
  <c r="AV58" i="10" s="1"/>
  <c r="AW58" i="10" s="1"/>
  <c r="AX58" i="10" s="1"/>
  <c r="AY58" i="10" s="1"/>
  <c r="AZ58" i="10" s="1"/>
  <c r="BA58" i="10" s="1"/>
  <c r="BB58" i="10" s="1"/>
  <c r="BC58" i="10" s="1"/>
  <c r="BD58" i="10" s="1"/>
  <c r="BE58" i="10" s="1"/>
  <c r="BF58" i="10" s="1"/>
  <c r="BG58" i="10" s="1"/>
  <c r="BH58" i="10" s="1"/>
  <c r="BI58" i="10" s="1"/>
  <c r="BJ58" i="10" s="1"/>
  <c r="BK58" i="10" s="1"/>
  <c r="BL58" i="10" s="1"/>
  <c r="BM58" i="10" s="1"/>
  <c r="BN58" i="10" s="1"/>
  <c r="BO58" i="10" s="1"/>
  <c r="BP58" i="10" s="1"/>
  <c r="BQ58" i="10" s="1"/>
  <c r="BR58" i="10" s="1"/>
  <c r="BS58" i="10" s="1"/>
  <c r="BT58" i="10" s="1"/>
  <c r="BU58" i="10" s="1"/>
  <c r="BV58" i="10" s="1"/>
  <c r="BW58" i="10" s="1"/>
  <c r="BX58" i="10" s="1"/>
  <c r="BY58" i="10" s="1"/>
  <c r="BZ58" i="10" s="1"/>
  <c r="CA58" i="10" s="1"/>
  <c r="CB58" i="10" s="1"/>
  <c r="CC58" i="10" s="1"/>
  <c r="CD58" i="10" s="1"/>
  <c r="CE58" i="10" s="1"/>
  <c r="CF58" i="10" s="1"/>
  <c r="CG58" i="10" s="1"/>
  <c r="CH58" i="10" s="1"/>
  <c r="CI58" i="10" s="1"/>
  <c r="CJ58" i="10" s="1"/>
  <c r="CK58" i="10" s="1"/>
  <c r="CL58" i="10" s="1"/>
  <c r="CM58" i="10" s="1"/>
  <c r="CN58" i="10" s="1"/>
  <c r="CO58" i="10" s="1"/>
  <c r="CP58" i="10" s="1"/>
  <c r="CQ58" i="10" s="1"/>
  <c r="CR58" i="10" s="1"/>
  <c r="CS58" i="10" s="1"/>
  <c r="CT58" i="10" s="1"/>
  <c r="CU58" i="10" s="1"/>
  <c r="CV58" i="10" s="1"/>
  <c r="CW58" i="10" s="1"/>
  <c r="CX58" i="10" s="1"/>
  <c r="CY58" i="10" s="1"/>
  <c r="CZ58" i="10" s="1"/>
  <c r="DA58" i="10" s="1"/>
  <c r="DB58" i="10" s="1"/>
  <c r="DC58" i="10" s="1"/>
  <c r="DD58" i="10" s="1"/>
  <c r="DE58" i="10" s="1"/>
  <c r="DF58" i="10" s="1"/>
  <c r="DG58" i="10" s="1"/>
  <c r="DH58" i="10" s="1"/>
  <c r="DI58" i="10" s="1"/>
  <c r="J37" i="10"/>
  <c r="K37" i="10" s="1"/>
  <c r="L37" i="10" s="1"/>
  <c r="M37" i="10" s="1"/>
  <c r="N37" i="10" s="1"/>
  <c r="O37" i="10" s="1"/>
  <c r="P37" i="10" s="1"/>
  <c r="Q37" i="10" s="1"/>
  <c r="R37" i="10" s="1"/>
  <c r="S37" i="10" s="1"/>
  <c r="T37" i="10" s="1"/>
  <c r="U37" i="10" s="1"/>
  <c r="V37" i="10" s="1"/>
  <c r="W37" i="10" s="1"/>
  <c r="X37" i="10" s="1"/>
  <c r="Y37" i="10" s="1"/>
  <c r="Z37" i="10" s="1"/>
  <c r="AA37" i="10" s="1"/>
  <c r="AB37" i="10" s="1"/>
  <c r="AC37" i="10" s="1"/>
  <c r="AD37" i="10" s="1"/>
  <c r="AE37" i="10" s="1"/>
  <c r="AF37" i="10" s="1"/>
  <c r="AG37" i="10" s="1"/>
  <c r="AH37" i="10" s="1"/>
  <c r="AI37" i="10" s="1"/>
  <c r="AJ37" i="10" s="1"/>
  <c r="AK37" i="10" s="1"/>
  <c r="AL37" i="10" s="1"/>
  <c r="AM37" i="10" s="1"/>
  <c r="AN37" i="10" s="1"/>
  <c r="AO37" i="10" s="1"/>
  <c r="AP37" i="10" s="1"/>
  <c r="AQ37" i="10" s="1"/>
  <c r="AR37" i="10" s="1"/>
  <c r="AS37" i="10" s="1"/>
  <c r="AT37" i="10" s="1"/>
  <c r="AU37" i="10" s="1"/>
  <c r="AV37" i="10" s="1"/>
  <c r="AW37" i="10" s="1"/>
  <c r="AX37" i="10" s="1"/>
  <c r="AY37" i="10" s="1"/>
  <c r="AZ37" i="10" s="1"/>
  <c r="BA37" i="10" s="1"/>
  <c r="BB37" i="10" s="1"/>
  <c r="BC37" i="10" s="1"/>
  <c r="BD37" i="10" s="1"/>
  <c r="BE37" i="10" s="1"/>
  <c r="BF37" i="10" s="1"/>
  <c r="BG37" i="10" s="1"/>
  <c r="BH37" i="10" s="1"/>
  <c r="BI37" i="10" s="1"/>
  <c r="BJ37" i="10" s="1"/>
  <c r="BK37" i="10" s="1"/>
  <c r="BL37" i="10" s="1"/>
  <c r="BM37" i="10" s="1"/>
  <c r="BN37" i="10" s="1"/>
  <c r="BO37" i="10" s="1"/>
  <c r="BP37" i="10" s="1"/>
  <c r="BQ37" i="10" s="1"/>
  <c r="BR37" i="10" s="1"/>
  <c r="BS37" i="10" s="1"/>
  <c r="BT37" i="10" s="1"/>
  <c r="BU37" i="10" s="1"/>
  <c r="BV37" i="10" s="1"/>
  <c r="BW37" i="10" s="1"/>
  <c r="BX37" i="10" s="1"/>
  <c r="BY37" i="10" s="1"/>
  <c r="BZ37" i="10" s="1"/>
  <c r="CA37" i="10" s="1"/>
  <c r="CB37" i="10" s="1"/>
  <c r="CC37" i="10" s="1"/>
  <c r="CD37" i="10" s="1"/>
  <c r="CE37" i="10" s="1"/>
  <c r="CF37" i="10" s="1"/>
  <c r="CG37" i="10" s="1"/>
  <c r="CH37" i="10" s="1"/>
  <c r="CI37" i="10" s="1"/>
  <c r="CJ37" i="10" s="1"/>
  <c r="CK37" i="10" s="1"/>
  <c r="CL37" i="10" s="1"/>
  <c r="CM37" i="10" s="1"/>
  <c r="CN37" i="10" s="1"/>
  <c r="CO37" i="10" s="1"/>
  <c r="CP37" i="10" s="1"/>
  <c r="CQ37" i="10" s="1"/>
  <c r="CR37" i="10" s="1"/>
  <c r="CS37" i="10" s="1"/>
  <c r="CT37" i="10" s="1"/>
  <c r="CU37" i="10" s="1"/>
  <c r="CV37" i="10" s="1"/>
  <c r="CW37" i="10" s="1"/>
  <c r="CX37" i="10" s="1"/>
  <c r="CY37" i="10" s="1"/>
  <c r="CZ37" i="10" s="1"/>
  <c r="DA37" i="10" s="1"/>
  <c r="DB37" i="10" s="1"/>
  <c r="DC37" i="10" s="1"/>
  <c r="DD37" i="10" s="1"/>
  <c r="DE37" i="10" s="1"/>
  <c r="DF37" i="10" s="1"/>
  <c r="DG37" i="10" s="1"/>
  <c r="DH37" i="10" s="1"/>
  <c r="DI37" i="10" s="1"/>
  <c r="J36" i="10"/>
  <c r="K36" i="10" s="1"/>
  <c r="L36" i="10" s="1"/>
  <c r="M36" i="10" s="1"/>
  <c r="N36" i="10" s="1"/>
  <c r="O36" i="10" s="1"/>
  <c r="P36" i="10" s="1"/>
  <c r="Q36" i="10" s="1"/>
  <c r="R36" i="10" s="1"/>
  <c r="S36" i="10" s="1"/>
  <c r="T36" i="10" s="1"/>
  <c r="U36" i="10" s="1"/>
  <c r="V36" i="10" s="1"/>
  <c r="W36" i="10" s="1"/>
  <c r="X36" i="10" s="1"/>
  <c r="Y36" i="10" s="1"/>
  <c r="Z36" i="10" s="1"/>
  <c r="AA36" i="10" s="1"/>
  <c r="AB36" i="10" s="1"/>
  <c r="AC36" i="10" s="1"/>
  <c r="AD36" i="10" s="1"/>
  <c r="AE36" i="10" s="1"/>
  <c r="AF36" i="10" s="1"/>
  <c r="AG36" i="10" s="1"/>
  <c r="AH36" i="10" s="1"/>
  <c r="AI36" i="10" s="1"/>
  <c r="AJ36" i="10" s="1"/>
  <c r="AK36" i="10" s="1"/>
  <c r="AL36" i="10" s="1"/>
  <c r="AM36" i="10" s="1"/>
  <c r="AN36" i="10" s="1"/>
  <c r="AO36" i="10" s="1"/>
  <c r="AP36" i="10" s="1"/>
  <c r="AQ36" i="10" s="1"/>
  <c r="AR36" i="10" s="1"/>
  <c r="AS36" i="10" s="1"/>
  <c r="AT36" i="10" s="1"/>
  <c r="AU36" i="10" s="1"/>
  <c r="AV36" i="10" s="1"/>
  <c r="AW36" i="10" s="1"/>
  <c r="AX36" i="10" s="1"/>
  <c r="AY36" i="10" s="1"/>
  <c r="AZ36" i="10" s="1"/>
  <c r="BA36" i="10" s="1"/>
  <c r="BB36" i="10" s="1"/>
  <c r="BC36" i="10" s="1"/>
  <c r="BD36" i="10" s="1"/>
  <c r="BE36" i="10" s="1"/>
  <c r="BF36" i="10" s="1"/>
  <c r="BG36" i="10" s="1"/>
  <c r="BH36" i="10" s="1"/>
  <c r="BI36" i="10" s="1"/>
  <c r="BJ36" i="10" s="1"/>
  <c r="BK36" i="10" s="1"/>
  <c r="BL36" i="10" s="1"/>
  <c r="BM36" i="10" s="1"/>
  <c r="BN36" i="10" s="1"/>
  <c r="BO36" i="10" s="1"/>
  <c r="BP36" i="10" s="1"/>
  <c r="BQ36" i="10" s="1"/>
  <c r="BR36" i="10" s="1"/>
  <c r="BS36" i="10" s="1"/>
  <c r="BT36" i="10" s="1"/>
  <c r="BU36" i="10" s="1"/>
  <c r="BV36" i="10" s="1"/>
  <c r="BW36" i="10" s="1"/>
  <c r="BX36" i="10" s="1"/>
  <c r="BY36" i="10" s="1"/>
  <c r="BZ36" i="10" s="1"/>
  <c r="CA36" i="10" s="1"/>
  <c r="CB36" i="10" s="1"/>
  <c r="CC36" i="10" s="1"/>
  <c r="CD36" i="10" s="1"/>
  <c r="CE36" i="10" s="1"/>
  <c r="CF36" i="10" s="1"/>
  <c r="CG36" i="10" s="1"/>
  <c r="CH36" i="10" s="1"/>
  <c r="CI36" i="10" s="1"/>
  <c r="CJ36" i="10" s="1"/>
  <c r="CK36" i="10" s="1"/>
  <c r="CL36" i="10" s="1"/>
  <c r="CM36" i="10" s="1"/>
  <c r="CN36" i="10" s="1"/>
  <c r="CO36" i="10" s="1"/>
  <c r="CP36" i="10" s="1"/>
  <c r="CQ36" i="10" s="1"/>
  <c r="CR36" i="10" s="1"/>
  <c r="CS36" i="10" s="1"/>
  <c r="CT36" i="10" s="1"/>
  <c r="CU36" i="10" s="1"/>
  <c r="CV36" i="10" s="1"/>
  <c r="CW36" i="10" s="1"/>
  <c r="CX36" i="10" s="1"/>
  <c r="CY36" i="10" s="1"/>
  <c r="CZ36" i="10" s="1"/>
  <c r="DA36" i="10" s="1"/>
  <c r="DB36" i="10" s="1"/>
  <c r="DC36" i="10" s="1"/>
  <c r="DD36" i="10" s="1"/>
  <c r="DE36" i="10" s="1"/>
  <c r="DF36" i="10" s="1"/>
  <c r="DG36" i="10" s="1"/>
  <c r="DH36" i="10" s="1"/>
  <c r="DI36" i="10" s="1"/>
  <c r="K35" i="10"/>
  <c r="L35" i="10" s="1"/>
  <c r="M35" i="10" s="1"/>
  <c r="N35" i="10" s="1"/>
  <c r="O35" i="10" s="1"/>
  <c r="P35" i="10" s="1"/>
  <c r="Q35" i="10" s="1"/>
  <c r="R35" i="10" s="1"/>
  <c r="S35" i="10" s="1"/>
  <c r="T35" i="10" s="1"/>
  <c r="U35" i="10" s="1"/>
  <c r="V35" i="10" s="1"/>
  <c r="W35" i="10" s="1"/>
  <c r="X35" i="10" s="1"/>
  <c r="Y35" i="10" s="1"/>
  <c r="Z35" i="10" s="1"/>
  <c r="AA35" i="10" s="1"/>
  <c r="AB35" i="10" s="1"/>
  <c r="AC35" i="10" s="1"/>
  <c r="AD35" i="10" s="1"/>
  <c r="AE35" i="10" s="1"/>
  <c r="AF35" i="10" s="1"/>
  <c r="AG35" i="10" s="1"/>
  <c r="AH35" i="10" s="1"/>
  <c r="AI35" i="10" s="1"/>
  <c r="AJ35" i="10" s="1"/>
  <c r="AK35" i="10" s="1"/>
  <c r="AL35" i="10" s="1"/>
  <c r="AM35" i="10" s="1"/>
  <c r="AN35" i="10" s="1"/>
  <c r="AO35" i="10" s="1"/>
  <c r="AP35" i="10" s="1"/>
  <c r="AQ35" i="10" s="1"/>
  <c r="AR35" i="10" s="1"/>
  <c r="AS35" i="10" s="1"/>
  <c r="AT35" i="10" s="1"/>
  <c r="AU35" i="10" s="1"/>
  <c r="AV35" i="10" s="1"/>
  <c r="AW35" i="10" s="1"/>
  <c r="AX35" i="10" s="1"/>
  <c r="AY35" i="10" s="1"/>
  <c r="AZ35" i="10" s="1"/>
  <c r="BA35" i="10" s="1"/>
  <c r="BB35" i="10" s="1"/>
  <c r="BC35" i="10" s="1"/>
  <c r="BD35" i="10" s="1"/>
  <c r="BE35" i="10" s="1"/>
  <c r="BF35" i="10" s="1"/>
  <c r="BG35" i="10" s="1"/>
  <c r="BH35" i="10" s="1"/>
  <c r="BI35" i="10" s="1"/>
  <c r="BJ35" i="10" s="1"/>
  <c r="BK35" i="10" s="1"/>
  <c r="BL35" i="10" s="1"/>
  <c r="BM35" i="10" s="1"/>
  <c r="BN35" i="10" s="1"/>
  <c r="BO35" i="10" s="1"/>
  <c r="BP35" i="10" s="1"/>
  <c r="BQ35" i="10" s="1"/>
  <c r="BR35" i="10" s="1"/>
  <c r="BS35" i="10" s="1"/>
  <c r="BT35" i="10" s="1"/>
  <c r="BU35" i="10" s="1"/>
  <c r="BV35" i="10" s="1"/>
  <c r="BW35" i="10" s="1"/>
  <c r="BX35" i="10" s="1"/>
  <c r="BY35" i="10" s="1"/>
  <c r="BZ35" i="10" s="1"/>
  <c r="CA35" i="10" s="1"/>
  <c r="CB35" i="10" s="1"/>
  <c r="CC35" i="10" s="1"/>
  <c r="CD35" i="10" s="1"/>
  <c r="CE35" i="10" s="1"/>
  <c r="CF35" i="10" s="1"/>
  <c r="CG35" i="10" s="1"/>
  <c r="CH35" i="10" s="1"/>
  <c r="CI35" i="10" s="1"/>
  <c r="CJ35" i="10" s="1"/>
  <c r="CK35" i="10" s="1"/>
  <c r="CL35" i="10" s="1"/>
  <c r="CM35" i="10" s="1"/>
  <c r="CN35" i="10" s="1"/>
  <c r="CO35" i="10" s="1"/>
  <c r="CP35" i="10" s="1"/>
  <c r="CQ35" i="10" s="1"/>
  <c r="CR35" i="10" s="1"/>
  <c r="CS35" i="10" s="1"/>
  <c r="CT35" i="10" s="1"/>
  <c r="CU35" i="10" s="1"/>
  <c r="CV35" i="10" s="1"/>
  <c r="CW35" i="10" s="1"/>
  <c r="CX35" i="10" s="1"/>
  <c r="CY35" i="10" s="1"/>
  <c r="CZ35" i="10" s="1"/>
  <c r="DA35" i="10" s="1"/>
  <c r="DB35" i="10" s="1"/>
  <c r="DC35" i="10" s="1"/>
  <c r="DD35" i="10" s="1"/>
  <c r="DE35" i="10" s="1"/>
  <c r="DF35" i="10" s="1"/>
  <c r="DG35" i="10" s="1"/>
  <c r="DH35" i="10" s="1"/>
  <c r="DI35" i="10" s="1"/>
  <c r="K62" i="10"/>
  <c r="L62" i="10" s="1"/>
  <c r="M62" i="10" s="1"/>
  <c r="N62" i="10" s="1"/>
  <c r="O62" i="10" s="1"/>
  <c r="P62" i="10" s="1"/>
  <c r="Q62" i="10" s="1"/>
  <c r="R62" i="10" s="1"/>
  <c r="S62" i="10" s="1"/>
  <c r="T62" i="10" s="1"/>
  <c r="U62" i="10" s="1"/>
  <c r="V62" i="10" s="1"/>
  <c r="W62" i="10" s="1"/>
  <c r="X62" i="10" s="1"/>
  <c r="Y62" i="10" s="1"/>
  <c r="Z62" i="10" s="1"/>
  <c r="AA62" i="10" s="1"/>
  <c r="AB62" i="10" s="1"/>
  <c r="AC62" i="10" s="1"/>
  <c r="AD62" i="10" s="1"/>
  <c r="AE62" i="10" s="1"/>
  <c r="AF62" i="10" s="1"/>
  <c r="AG62" i="10" s="1"/>
  <c r="AH62" i="10" s="1"/>
  <c r="AI62" i="10" s="1"/>
  <c r="AJ62" i="10" s="1"/>
  <c r="AK62" i="10" s="1"/>
  <c r="AL62" i="10" s="1"/>
  <c r="AM62" i="10" s="1"/>
  <c r="AN62" i="10" s="1"/>
  <c r="AO62" i="10" s="1"/>
  <c r="AP62" i="10" s="1"/>
  <c r="AQ62" i="10" s="1"/>
  <c r="AR62" i="10" s="1"/>
  <c r="AS62" i="10" s="1"/>
  <c r="AT62" i="10" s="1"/>
  <c r="AU62" i="10" s="1"/>
  <c r="AV62" i="10" s="1"/>
  <c r="AW62" i="10" s="1"/>
  <c r="AX62" i="10" s="1"/>
  <c r="AY62" i="10" s="1"/>
  <c r="AZ62" i="10" s="1"/>
  <c r="BA62" i="10" s="1"/>
  <c r="BB62" i="10" s="1"/>
  <c r="BC62" i="10" s="1"/>
  <c r="BD62" i="10" s="1"/>
  <c r="BE62" i="10" s="1"/>
  <c r="BF62" i="10" s="1"/>
  <c r="BG62" i="10" s="1"/>
  <c r="BH62" i="10" s="1"/>
  <c r="BI62" i="10" s="1"/>
  <c r="BJ62" i="10" s="1"/>
  <c r="BK62" i="10" s="1"/>
  <c r="BL62" i="10" s="1"/>
  <c r="BM62" i="10" s="1"/>
  <c r="BN62" i="10" s="1"/>
  <c r="BO62" i="10" s="1"/>
  <c r="BP62" i="10" s="1"/>
  <c r="BQ62" i="10" s="1"/>
  <c r="BR62" i="10" s="1"/>
  <c r="BS62" i="10" s="1"/>
  <c r="BT62" i="10" s="1"/>
  <c r="BU62" i="10" s="1"/>
  <c r="BV62" i="10" s="1"/>
  <c r="BW62" i="10" s="1"/>
  <c r="BX62" i="10" s="1"/>
  <c r="BY62" i="10" s="1"/>
  <c r="BZ62" i="10" s="1"/>
  <c r="CA62" i="10" s="1"/>
  <c r="CB62" i="10" s="1"/>
  <c r="CC62" i="10" s="1"/>
  <c r="CD62" i="10" s="1"/>
  <c r="CE62" i="10" s="1"/>
  <c r="CF62" i="10" s="1"/>
  <c r="CG62" i="10" s="1"/>
  <c r="CH62" i="10" s="1"/>
  <c r="CI62" i="10" s="1"/>
  <c r="CJ62" i="10" s="1"/>
  <c r="CK62" i="10" s="1"/>
  <c r="CL62" i="10" s="1"/>
  <c r="CM62" i="10" s="1"/>
  <c r="CN62" i="10" s="1"/>
  <c r="CO62" i="10" s="1"/>
  <c r="CP62" i="10" s="1"/>
  <c r="CQ62" i="10" s="1"/>
  <c r="CR62" i="10" s="1"/>
  <c r="CS62" i="10" s="1"/>
  <c r="CT62" i="10" s="1"/>
  <c r="CU62" i="10" s="1"/>
  <c r="CV62" i="10" s="1"/>
  <c r="CW62" i="10" s="1"/>
  <c r="CX62" i="10" s="1"/>
  <c r="CY62" i="10" s="1"/>
  <c r="CZ62" i="10" s="1"/>
  <c r="DA62" i="10" s="1"/>
  <c r="DB62" i="10" s="1"/>
  <c r="DC62" i="10" s="1"/>
  <c r="DD62" i="10" s="1"/>
  <c r="DE62" i="10" s="1"/>
  <c r="DF62" i="10" s="1"/>
  <c r="DG62" i="10" s="1"/>
  <c r="DH62" i="10" s="1"/>
  <c r="DI62" i="10" s="1"/>
  <c r="L20" i="10"/>
  <c r="M20" i="10" s="1"/>
  <c r="N20" i="10" s="1"/>
  <c r="O20" i="10" s="1"/>
  <c r="P20" i="10" s="1"/>
  <c r="Q20" i="10" s="1"/>
  <c r="R20" i="10" s="1"/>
  <c r="S20" i="10" s="1"/>
  <c r="T20" i="10" s="1"/>
  <c r="U20" i="10" s="1"/>
  <c r="V20" i="10" s="1"/>
  <c r="W20" i="10" s="1"/>
  <c r="X20" i="10" s="1"/>
  <c r="Y20" i="10" s="1"/>
  <c r="Z20" i="10" s="1"/>
  <c r="AA20" i="10" s="1"/>
  <c r="AB20" i="10" s="1"/>
  <c r="AC20" i="10" s="1"/>
  <c r="AD20" i="10" s="1"/>
  <c r="AE20" i="10" s="1"/>
  <c r="AF20" i="10" s="1"/>
  <c r="AG20" i="10" s="1"/>
  <c r="AH20" i="10" s="1"/>
  <c r="AI20" i="10" s="1"/>
  <c r="AJ20" i="10" s="1"/>
  <c r="AK20" i="10" s="1"/>
  <c r="AL20" i="10" s="1"/>
  <c r="AM20" i="10" s="1"/>
  <c r="AN20" i="10" s="1"/>
  <c r="AO20" i="10" s="1"/>
  <c r="AP20" i="10" s="1"/>
  <c r="AQ20" i="10" s="1"/>
  <c r="AR20" i="10" s="1"/>
  <c r="AS20" i="10" s="1"/>
  <c r="AT20" i="10" s="1"/>
  <c r="AU20" i="10" s="1"/>
  <c r="AV20" i="10" s="1"/>
  <c r="AW20" i="10" s="1"/>
  <c r="AX20" i="10" s="1"/>
  <c r="AY20" i="10" s="1"/>
  <c r="AZ20" i="10" s="1"/>
  <c r="BA20" i="10" s="1"/>
  <c r="BB20" i="10" s="1"/>
  <c r="BC20" i="10" s="1"/>
  <c r="BD20" i="10" s="1"/>
  <c r="BE20" i="10" s="1"/>
  <c r="BF20" i="10" s="1"/>
  <c r="BG20" i="10" s="1"/>
  <c r="BH20" i="10" s="1"/>
  <c r="BI20" i="10" s="1"/>
  <c r="BJ20" i="10" s="1"/>
  <c r="BK20" i="10" s="1"/>
  <c r="BL20" i="10" s="1"/>
  <c r="BM20" i="10" s="1"/>
  <c r="BN20" i="10" s="1"/>
  <c r="BO20" i="10" s="1"/>
  <c r="BP20" i="10" s="1"/>
  <c r="BQ20" i="10" s="1"/>
  <c r="BR20" i="10" s="1"/>
  <c r="BS20" i="10" s="1"/>
  <c r="BT20" i="10" s="1"/>
  <c r="BU20" i="10" s="1"/>
  <c r="BV20" i="10" s="1"/>
  <c r="BW20" i="10" s="1"/>
  <c r="BX20" i="10" s="1"/>
  <c r="BY20" i="10" s="1"/>
  <c r="BZ20" i="10" s="1"/>
  <c r="CA20" i="10" s="1"/>
  <c r="CB20" i="10" s="1"/>
  <c r="CC20" i="10" s="1"/>
  <c r="CD20" i="10" s="1"/>
  <c r="CE20" i="10" s="1"/>
  <c r="CF20" i="10" s="1"/>
  <c r="CG20" i="10" s="1"/>
  <c r="CH20" i="10" s="1"/>
  <c r="CI20" i="10" s="1"/>
  <c r="CJ20" i="10" s="1"/>
  <c r="CK20" i="10" s="1"/>
  <c r="CL20" i="10" s="1"/>
  <c r="CM20" i="10" s="1"/>
  <c r="CN20" i="10" s="1"/>
  <c r="CO20" i="10" s="1"/>
  <c r="CP20" i="10" s="1"/>
  <c r="CQ20" i="10" s="1"/>
  <c r="CR20" i="10" s="1"/>
  <c r="CS20" i="10" s="1"/>
  <c r="CT20" i="10" s="1"/>
  <c r="CU20" i="10" s="1"/>
  <c r="CV20" i="10" s="1"/>
  <c r="CW20" i="10" s="1"/>
  <c r="CX20" i="10" s="1"/>
  <c r="CY20" i="10" s="1"/>
  <c r="CZ20" i="10" s="1"/>
  <c r="DA20" i="10" s="1"/>
  <c r="DB20" i="10" s="1"/>
  <c r="DC20" i="10" s="1"/>
  <c r="DD20" i="10" s="1"/>
  <c r="DE20" i="10" s="1"/>
  <c r="DF20" i="10" s="1"/>
  <c r="DG20" i="10" s="1"/>
  <c r="DH20" i="10" s="1"/>
  <c r="DI20" i="10" s="1"/>
  <c r="L23" i="10"/>
  <c r="M23" i="10" s="1"/>
  <c r="N23" i="10" s="1"/>
  <c r="O23" i="10" s="1"/>
  <c r="P23" i="10" s="1"/>
  <c r="Q23" i="10" s="1"/>
  <c r="R23" i="10" s="1"/>
  <c r="S23" i="10" s="1"/>
  <c r="T23" i="10" s="1"/>
  <c r="U23" i="10" s="1"/>
  <c r="V23" i="10" s="1"/>
  <c r="W23" i="10" s="1"/>
  <c r="X23" i="10" s="1"/>
  <c r="Y23" i="10" s="1"/>
  <c r="Z23" i="10" s="1"/>
  <c r="AA23" i="10" s="1"/>
  <c r="AB23" i="10" s="1"/>
  <c r="AC23" i="10" s="1"/>
  <c r="AD23" i="10" s="1"/>
  <c r="AE23" i="10" s="1"/>
  <c r="AF23" i="10" s="1"/>
  <c r="AG23" i="10" s="1"/>
  <c r="AH23" i="10" s="1"/>
  <c r="AI23" i="10" s="1"/>
  <c r="AJ23" i="10" s="1"/>
  <c r="AK23" i="10" s="1"/>
  <c r="AL23" i="10" s="1"/>
  <c r="AM23" i="10" s="1"/>
  <c r="AN23" i="10" s="1"/>
  <c r="AO23" i="10" s="1"/>
  <c r="AP23" i="10" s="1"/>
  <c r="AQ23" i="10" s="1"/>
  <c r="AR23" i="10" s="1"/>
  <c r="AS23" i="10" s="1"/>
  <c r="AT23" i="10" s="1"/>
  <c r="AU23" i="10" s="1"/>
  <c r="AV23" i="10" s="1"/>
  <c r="AW23" i="10" s="1"/>
  <c r="AX23" i="10" s="1"/>
  <c r="AY23" i="10" s="1"/>
  <c r="AZ23" i="10" s="1"/>
  <c r="BA23" i="10" s="1"/>
  <c r="BB23" i="10" s="1"/>
  <c r="BC23" i="10" s="1"/>
  <c r="BD23" i="10" s="1"/>
  <c r="BE23" i="10" s="1"/>
  <c r="BF23" i="10" s="1"/>
  <c r="BG23" i="10" s="1"/>
  <c r="BH23" i="10" s="1"/>
  <c r="BI23" i="10" s="1"/>
  <c r="BJ23" i="10" s="1"/>
  <c r="BK23" i="10" s="1"/>
  <c r="BL23" i="10" s="1"/>
  <c r="BM23" i="10" s="1"/>
  <c r="BN23" i="10" s="1"/>
  <c r="BO23" i="10" s="1"/>
  <c r="BP23" i="10" s="1"/>
  <c r="BQ23" i="10" s="1"/>
  <c r="BR23" i="10" s="1"/>
  <c r="BS23" i="10" s="1"/>
  <c r="BT23" i="10" s="1"/>
  <c r="BU23" i="10" s="1"/>
  <c r="BV23" i="10" s="1"/>
  <c r="BW23" i="10" s="1"/>
  <c r="BX23" i="10" s="1"/>
  <c r="BY23" i="10" s="1"/>
  <c r="BZ23" i="10" s="1"/>
  <c r="CA23" i="10" s="1"/>
  <c r="CB23" i="10" s="1"/>
  <c r="CC23" i="10" s="1"/>
  <c r="CD23" i="10" s="1"/>
  <c r="CE23" i="10" s="1"/>
  <c r="CF23" i="10" s="1"/>
  <c r="CG23" i="10" s="1"/>
  <c r="CH23" i="10" s="1"/>
  <c r="CI23" i="10" s="1"/>
  <c r="CJ23" i="10" s="1"/>
  <c r="CK23" i="10" s="1"/>
  <c r="CL23" i="10" s="1"/>
  <c r="CM23" i="10" s="1"/>
  <c r="CN23" i="10" s="1"/>
  <c r="CO23" i="10" s="1"/>
  <c r="CP23" i="10" s="1"/>
  <c r="CQ23" i="10" s="1"/>
  <c r="CR23" i="10" s="1"/>
  <c r="CS23" i="10" s="1"/>
  <c r="CT23" i="10" s="1"/>
  <c r="CU23" i="10" s="1"/>
  <c r="CV23" i="10" s="1"/>
  <c r="CW23" i="10" s="1"/>
  <c r="CX23" i="10" s="1"/>
  <c r="CY23" i="10" s="1"/>
  <c r="CZ23" i="10" s="1"/>
  <c r="DA23" i="10" s="1"/>
  <c r="DB23" i="10" s="1"/>
  <c r="DC23" i="10" s="1"/>
  <c r="DD23" i="10" s="1"/>
  <c r="DE23" i="10" s="1"/>
  <c r="DF23" i="10" s="1"/>
  <c r="DG23" i="10" s="1"/>
  <c r="DH23" i="10" s="1"/>
  <c r="DI23" i="10" s="1"/>
  <c r="P76" i="10"/>
  <c r="Q76" i="10" s="1"/>
  <c r="R76" i="10" s="1"/>
  <c r="S76" i="10" s="1"/>
  <c r="T76" i="10" s="1"/>
  <c r="U76" i="10" s="1"/>
  <c r="V76" i="10" s="1"/>
  <c r="W76" i="10" s="1"/>
  <c r="X76" i="10" s="1"/>
  <c r="Y76" i="10" s="1"/>
  <c r="Z76" i="10" s="1"/>
  <c r="AA76" i="10" s="1"/>
  <c r="AB76" i="10" s="1"/>
  <c r="AC76" i="10" s="1"/>
  <c r="AD76" i="10" s="1"/>
  <c r="AE76" i="10" s="1"/>
  <c r="AF76" i="10" s="1"/>
  <c r="AG76" i="10" s="1"/>
  <c r="AH76" i="10" s="1"/>
  <c r="AI76" i="10" s="1"/>
  <c r="AJ76" i="10" s="1"/>
  <c r="AK76" i="10" s="1"/>
  <c r="AL76" i="10" s="1"/>
  <c r="AM76" i="10" s="1"/>
  <c r="AN76" i="10" s="1"/>
  <c r="AO76" i="10" s="1"/>
  <c r="AP76" i="10" s="1"/>
  <c r="AQ76" i="10" s="1"/>
  <c r="AR76" i="10" s="1"/>
  <c r="AS76" i="10" s="1"/>
  <c r="AT76" i="10" s="1"/>
  <c r="AU76" i="10" s="1"/>
  <c r="AV76" i="10" s="1"/>
  <c r="AW76" i="10" s="1"/>
  <c r="AX76" i="10" s="1"/>
  <c r="AY76" i="10" s="1"/>
  <c r="AZ76" i="10" s="1"/>
  <c r="BA76" i="10" s="1"/>
  <c r="BB76" i="10" s="1"/>
  <c r="BC76" i="10" s="1"/>
  <c r="BD76" i="10" s="1"/>
  <c r="BE76" i="10" s="1"/>
  <c r="BF76" i="10" s="1"/>
  <c r="BG76" i="10" s="1"/>
  <c r="BH76" i="10" s="1"/>
  <c r="BI76" i="10" s="1"/>
  <c r="BJ76" i="10" s="1"/>
  <c r="BK76" i="10" s="1"/>
  <c r="BL76" i="10" s="1"/>
  <c r="BM76" i="10" s="1"/>
  <c r="BN76" i="10" s="1"/>
  <c r="BO76" i="10" s="1"/>
  <c r="BP76" i="10" s="1"/>
  <c r="BQ76" i="10" s="1"/>
  <c r="BR76" i="10" s="1"/>
  <c r="BS76" i="10" s="1"/>
  <c r="BT76" i="10" s="1"/>
  <c r="BU76" i="10" s="1"/>
  <c r="BV76" i="10" s="1"/>
  <c r="BW76" i="10" s="1"/>
  <c r="BX76" i="10" s="1"/>
  <c r="BY76" i="10" s="1"/>
  <c r="BZ76" i="10" s="1"/>
  <c r="CA76" i="10" s="1"/>
  <c r="CB76" i="10" s="1"/>
  <c r="CC76" i="10" s="1"/>
  <c r="CD76" i="10" s="1"/>
  <c r="CE76" i="10" s="1"/>
  <c r="CF76" i="10" s="1"/>
  <c r="CG76" i="10" s="1"/>
  <c r="CH76" i="10" s="1"/>
  <c r="CI76" i="10" s="1"/>
  <c r="CJ76" i="10" s="1"/>
  <c r="CK76" i="10" s="1"/>
  <c r="CL76" i="10" s="1"/>
  <c r="CM76" i="10" s="1"/>
  <c r="CN76" i="10" s="1"/>
  <c r="CO76" i="10" s="1"/>
  <c r="CP76" i="10" s="1"/>
  <c r="CQ76" i="10" s="1"/>
  <c r="CR76" i="10" s="1"/>
  <c r="CS76" i="10" s="1"/>
  <c r="CT76" i="10" s="1"/>
  <c r="CU76" i="10" s="1"/>
  <c r="CV76" i="10" s="1"/>
  <c r="CW76" i="10" s="1"/>
  <c r="CX76" i="10" s="1"/>
  <c r="CY76" i="10" s="1"/>
  <c r="CZ76" i="10" s="1"/>
  <c r="DA76" i="10" s="1"/>
  <c r="DB76" i="10" s="1"/>
  <c r="DC76" i="10" s="1"/>
  <c r="DD76" i="10" s="1"/>
  <c r="DE76" i="10" s="1"/>
  <c r="DF76" i="10" s="1"/>
  <c r="DG76" i="10" s="1"/>
  <c r="DH76" i="10" s="1"/>
  <c r="DI76" i="10" s="1"/>
  <c r="J22" i="10"/>
  <c r="K22" i="10" s="1"/>
  <c r="L22" i="10" s="1"/>
  <c r="M22" i="10" s="1"/>
  <c r="N22" i="10" s="1"/>
  <c r="O22" i="10" s="1"/>
  <c r="P22" i="10" s="1"/>
  <c r="Q22" i="10" s="1"/>
  <c r="R22" i="10" s="1"/>
  <c r="S22" i="10" s="1"/>
  <c r="T22" i="10" s="1"/>
  <c r="U22" i="10" s="1"/>
  <c r="V22" i="10" s="1"/>
  <c r="W22" i="10" s="1"/>
  <c r="X22" i="10" s="1"/>
  <c r="Y22" i="10" s="1"/>
  <c r="Z22" i="10" s="1"/>
  <c r="AA22" i="10" s="1"/>
  <c r="AB22" i="10" s="1"/>
  <c r="AC22" i="10" s="1"/>
  <c r="AD22" i="10" s="1"/>
  <c r="AE22" i="10" s="1"/>
  <c r="AF22" i="10" s="1"/>
  <c r="AG22" i="10" s="1"/>
  <c r="AH22" i="10" s="1"/>
  <c r="AI22" i="10" s="1"/>
  <c r="AJ22" i="10" s="1"/>
  <c r="AK22" i="10" s="1"/>
  <c r="AL22" i="10" s="1"/>
  <c r="AM22" i="10" s="1"/>
  <c r="AN22" i="10" s="1"/>
  <c r="AO22" i="10" s="1"/>
  <c r="AP22" i="10" s="1"/>
  <c r="AQ22" i="10" s="1"/>
  <c r="AR22" i="10" s="1"/>
  <c r="AS22" i="10" s="1"/>
  <c r="AT22" i="10" s="1"/>
  <c r="AU22" i="10" s="1"/>
  <c r="AV22" i="10" s="1"/>
  <c r="AW22" i="10" s="1"/>
  <c r="AX22" i="10" s="1"/>
  <c r="AY22" i="10" s="1"/>
  <c r="AZ22" i="10" s="1"/>
  <c r="BA22" i="10" s="1"/>
  <c r="BB22" i="10" s="1"/>
  <c r="BC22" i="10" s="1"/>
  <c r="BD22" i="10" s="1"/>
  <c r="BE22" i="10" s="1"/>
  <c r="BF22" i="10" s="1"/>
  <c r="BG22" i="10" s="1"/>
  <c r="BH22" i="10" s="1"/>
  <c r="BI22" i="10" s="1"/>
  <c r="BJ22" i="10" s="1"/>
  <c r="BK22" i="10" s="1"/>
  <c r="BL22" i="10" s="1"/>
  <c r="BM22" i="10" s="1"/>
  <c r="BN22" i="10" s="1"/>
  <c r="BO22" i="10" s="1"/>
  <c r="BP22" i="10" s="1"/>
  <c r="BQ22" i="10" s="1"/>
  <c r="BR22" i="10" s="1"/>
  <c r="BS22" i="10" s="1"/>
  <c r="BT22" i="10" s="1"/>
  <c r="BU22" i="10" s="1"/>
  <c r="BV22" i="10" s="1"/>
  <c r="BW22" i="10" s="1"/>
  <c r="BX22" i="10" s="1"/>
  <c r="BY22" i="10" s="1"/>
  <c r="BZ22" i="10" s="1"/>
  <c r="CA22" i="10" s="1"/>
  <c r="CB22" i="10" s="1"/>
  <c r="CC22" i="10" s="1"/>
  <c r="CD22" i="10" s="1"/>
  <c r="CE22" i="10" s="1"/>
  <c r="CF22" i="10" s="1"/>
  <c r="CG22" i="10" s="1"/>
  <c r="CH22" i="10" s="1"/>
  <c r="CI22" i="10" s="1"/>
  <c r="CJ22" i="10" s="1"/>
  <c r="CK22" i="10" s="1"/>
  <c r="CL22" i="10" s="1"/>
  <c r="CM22" i="10" s="1"/>
  <c r="CN22" i="10" s="1"/>
  <c r="CO22" i="10" s="1"/>
  <c r="CP22" i="10" s="1"/>
  <c r="CQ22" i="10" s="1"/>
  <c r="CR22" i="10" s="1"/>
  <c r="CS22" i="10" s="1"/>
  <c r="CT22" i="10" s="1"/>
  <c r="CU22" i="10" s="1"/>
  <c r="CV22" i="10" s="1"/>
  <c r="CW22" i="10" s="1"/>
  <c r="CX22" i="10" s="1"/>
  <c r="CY22" i="10" s="1"/>
  <c r="CZ22" i="10" s="1"/>
  <c r="DA22" i="10" s="1"/>
  <c r="DB22" i="10" s="1"/>
  <c r="DC22" i="10" s="1"/>
  <c r="DD22" i="10" s="1"/>
  <c r="DE22" i="10" s="1"/>
  <c r="DF22" i="10" s="1"/>
  <c r="DG22" i="10" s="1"/>
  <c r="DH22" i="10" s="1"/>
  <c r="DI22" i="10" s="1"/>
  <c r="J78" i="10"/>
  <c r="K78" i="10" s="1"/>
  <c r="L78" i="10" s="1"/>
  <c r="M78" i="10" s="1"/>
  <c r="N78" i="10" s="1"/>
  <c r="O78" i="10" s="1"/>
  <c r="P78" i="10" s="1"/>
  <c r="Q78" i="10" s="1"/>
  <c r="R78" i="10" s="1"/>
  <c r="S78" i="10" s="1"/>
  <c r="T78" i="10" s="1"/>
  <c r="U78" i="10" s="1"/>
  <c r="V78" i="10" s="1"/>
  <c r="W78" i="10" s="1"/>
  <c r="X78" i="10" s="1"/>
  <c r="Y78" i="10" s="1"/>
  <c r="Z78" i="10" s="1"/>
  <c r="AA78" i="10" s="1"/>
  <c r="AB78" i="10" s="1"/>
  <c r="AC78" i="10" s="1"/>
  <c r="AD78" i="10" s="1"/>
  <c r="AE78" i="10" s="1"/>
  <c r="AF78" i="10" s="1"/>
  <c r="AG78" i="10" s="1"/>
  <c r="AH78" i="10" s="1"/>
  <c r="AI78" i="10" s="1"/>
  <c r="AJ78" i="10" s="1"/>
  <c r="AK78" i="10" s="1"/>
  <c r="AL78" i="10" s="1"/>
  <c r="AM78" i="10" s="1"/>
  <c r="AN78" i="10" s="1"/>
  <c r="AO78" i="10" s="1"/>
  <c r="AP78" i="10" s="1"/>
  <c r="AQ78" i="10" s="1"/>
  <c r="AR78" i="10" s="1"/>
  <c r="AS78" i="10" s="1"/>
  <c r="AT78" i="10" s="1"/>
  <c r="AU78" i="10" s="1"/>
  <c r="AV78" i="10" s="1"/>
  <c r="AW78" i="10" s="1"/>
  <c r="AX78" i="10" s="1"/>
  <c r="AY78" i="10" s="1"/>
  <c r="AZ78" i="10" s="1"/>
  <c r="BA78" i="10" s="1"/>
  <c r="BB78" i="10" s="1"/>
  <c r="BC78" i="10" s="1"/>
  <c r="BD78" i="10" s="1"/>
  <c r="BE78" i="10" s="1"/>
  <c r="BF78" i="10" s="1"/>
  <c r="BG78" i="10" s="1"/>
  <c r="BH78" i="10" s="1"/>
  <c r="BI78" i="10" s="1"/>
  <c r="BJ78" i="10" s="1"/>
  <c r="BK78" i="10" s="1"/>
  <c r="BL78" i="10" s="1"/>
  <c r="BM78" i="10" s="1"/>
  <c r="BN78" i="10" s="1"/>
  <c r="BO78" i="10" s="1"/>
  <c r="BP78" i="10" s="1"/>
  <c r="BQ78" i="10" s="1"/>
  <c r="BR78" i="10" s="1"/>
  <c r="BS78" i="10" s="1"/>
  <c r="BT78" i="10" s="1"/>
  <c r="BU78" i="10" s="1"/>
  <c r="BV78" i="10" s="1"/>
  <c r="BW78" i="10" s="1"/>
  <c r="BX78" i="10" s="1"/>
  <c r="BY78" i="10" s="1"/>
  <c r="BZ78" i="10" s="1"/>
  <c r="CA78" i="10" s="1"/>
  <c r="CB78" i="10" s="1"/>
  <c r="CC78" i="10" s="1"/>
  <c r="CD78" i="10" s="1"/>
  <c r="CE78" i="10" s="1"/>
  <c r="CF78" i="10" s="1"/>
  <c r="CG78" i="10" s="1"/>
  <c r="CH78" i="10" s="1"/>
  <c r="CI78" i="10" s="1"/>
  <c r="CJ78" i="10" s="1"/>
  <c r="CK78" i="10" s="1"/>
  <c r="CL78" i="10" s="1"/>
  <c r="CM78" i="10" s="1"/>
  <c r="CN78" i="10" s="1"/>
  <c r="CO78" i="10" s="1"/>
  <c r="CP78" i="10" s="1"/>
  <c r="CQ78" i="10" s="1"/>
  <c r="CR78" i="10" s="1"/>
  <c r="CS78" i="10" s="1"/>
  <c r="CT78" i="10" s="1"/>
  <c r="CU78" i="10" s="1"/>
  <c r="CV78" i="10" s="1"/>
  <c r="CW78" i="10" s="1"/>
  <c r="CX78" i="10" s="1"/>
  <c r="CY78" i="10" s="1"/>
  <c r="CZ78" i="10" s="1"/>
  <c r="DA78" i="10" s="1"/>
  <c r="DB78" i="10" s="1"/>
  <c r="DC78" i="10" s="1"/>
  <c r="DD78" i="10" s="1"/>
  <c r="DE78" i="10" s="1"/>
  <c r="DF78" i="10" s="1"/>
  <c r="DG78" i="10" s="1"/>
  <c r="DH78" i="10" s="1"/>
  <c r="DI78" i="10" s="1"/>
  <c r="J39" i="10"/>
  <c r="K39" i="10" s="1"/>
  <c r="L39" i="10" s="1"/>
  <c r="M39" i="10" s="1"/>
  <c r="N39" i="10" s="1"/>
  <c r="O39" i="10" s="1"/>
  <c r="P39" i="10" s="1"/>
  <c r="Q39" i="10" s="1"/>
  <c r="R39" i="10" s="1"/>
  <c r="S39" i="10" s="1"/>
  <c r="T39" i="10" s="1"/>
  <c r="U39" i="10" s="1"/>
  <c r="V39" i="10" s="1"/>
  <c r="W39" i="10" s="1"/>
  <c r="X39" i="10" s="1"/>
  <c r="Y39" i="10" s="1"/>
  <c r="Z39" i="10" s="1"/>
  <c r="AA39" i="10" s="1"/>
  <c r="AB39" i="10" s="1"/>
  <c r="AC39" i="10" s="1"/>
  <c r="AD39" i="10" s="1"/>
  <c r="AE39" i="10" s="1"/>
  <c r="AF39" i="10" s="1"/>
  <c r="AG39" i="10" s="1"/>
  <c r="AH39" i="10" s="1"/>
  <c r="AI39" i="10" s="1"/>
  <c r="AJ39" i="10" s="1"/>
  <c r="AK39" i="10" s="1"/>
  <c r="AL39" i="10" s="1"/>
  <c r="AM39" i="10" s="1"/>
  <c r="AN39" i="10" s="1"/>
  <c r="AO39" i="10" s="1"/>
  <c r="AP39" i="10" s="1"/>
  <c r="AQ39" i="10" s="1"/>
  <c r="AR39" i="10" s="1"/>
  <c r="AS39" i="10" s="1"/>
  <c r="AT39" i="10" s="1"/>
  <c r="AU39" i="10" s="1"/>
  <c r="AV39" i="10" s="1"/>
  <c r="AW39" i="10" s="1"/>
  <c r="AX39" i="10" s="1"/>
  <c r="AY39" i="10" s="1"/>
  <c r="AZ39" i="10" s="1"/>
  <c r="BA39" i="10" s="1"/>
  <c r="BB39" i="10" s="1"/>
  <c r="BC39" i="10" s="1"/>
  <c r="BD39" i="10" s="1"/>
  <c r="BE39" i="10" s="1"/>
  <c r="BF39" i="10" s="1"/>
  <c r="BG39" i="10" s="1"/>
  <c r="BH39" i="10" s="1"/>
  <c r="BI39" i="10" s="1"/>
  <c r="BJ39" i="10" s="1"/>
  <c r="BK39" i="10" s="1"/>
  <c r="BL39" i="10" s="1"/>
  <c r="BM39" i="10" s="1"/>
  <c r="BN39" i="10" s="1"/>
  <c r="BO39" i="10" s="1"/>
  <c r="BP39" i="10" s="1"/>
  <c r="BQ39" i="10" s="1"/>
  <c r="BR39" i="10" s="1"/>
  <c r="BS39" i="10" s="1"/>
  <c r="BT39" i="10" s="1"/>
  <c r="BU39" i="10" s="1"/>
  <c r="BV39" i="10" s="1"/>
  <c r="BW39" i="10" s="1"/>
  <c r="BX39" i="10" s="1"/>
  <c r="BY39" i="10" s="1"/>
  <c r="BZ39" i="10" s="1"/>
  <c r="CA39" i="10" s="1"/>
  <c r="CB39" i="10" s="1"/>
  <c r="CC39" i="10" s="1"/>
  <c r="CD39" i="10" s="1"/>
  <c r="CE39" i="10" s="1"/>
  <c r="CF39" i="10" s="1"/>
  <c r="CG39" i="10" s="1"/>
  <c r="CH39" i="10" s="1"/>
  <c r="CI39" i="10" s="1"/>
  <c r="CJ39" i="10" s="1"/>
  <c r="CK39" i="10" s="1"/>
  <c r="CL39" i="10" s="1"/>
  <c r="CM39" i="10" s="1"/>
  <c r="CN39" i="10" s="1"/>
  <c r="CO39" i="10" s="1"/>
  <c r="CP39" i="10" s="1"/>
  <c r="CQ39" i="10" s="1"/>
  <c r="CR39" i="10" s="1"/>
  <c r="CS39" i="10" s="1"/>
  <c r="CT39" i="10" s="1"/>
  <c r="CU39" i="10" s="1"/>
  <c r="CV39" i="10" s="1"/>
  <c r="CW39" i="10" s="1"/>
  <c r="CX39" i="10" s="1"/>
  <c r="CY39" i="10" s="1"/>
  <c r="CZ39" i="10" s="1"/>
  <c r="DA39" i="10" s="1"/>
  <c r="DB39" i="10" s="1"/>
  <c r="DC39" i="10" s="1"/>
  <c r="DD39" i="10" s="1"/>
  <c r="DE39" i="10" s="1"/>
  <c r="DF39" i="10" s="1"/>
  <c r="DG39" i="10" s="1"/>
  <c r="DH39" i="10" s="1"/>
  <c r="DI39" i="10" s="1"/>
  <c r="J40" i="10"/>
  <c r="K40" i="10" s="1"/>
  <c r="L40" i="10" s="1"/>
  <c r="M40" i="10" s="1"/>
  <c r="N40" i="10" s="1"/>
  <c r="O40" i="10" s="1"/>
  <c r="P40" i="10" s="1"/>
  <c r="Q40" i="10" s="1"/>
  <c r="R40" i="10" s="1"/>
  <c r="S40" i="10" s="1"/>
  <c r="T40" i="10" s="1"/>
  <c r="U40" i="10" s="1"/>
  <c r="V40" i="10" s="1"/>
  <c r="W40" i="10" s="1"/>
  <c r="X40" i="10" s="1"/>
  <c r="Y40" i="10" s="1"/>
  <c r="Z40" i="10" s="1"/>
  <c r="AA40" i="10" s="1"/>
  <c r="AB40" i="10" s="1"/>
  <c r="AC40" i="10" s="1"/>
  <c r="AD40" i="10" s="1"/>
  <c r="AE40" i="10" s="1"/>
  <c r="AF40" i="10" s="1"/>
  <c r="AG40" i="10" s="1"/>
  <c r="AH40" i="10" s="1"/>
  <c r="AI40" i="10" s="1"/>
  <c r="AJ40" i="10" s="1"/>
  <c r="AK40" i="10" s="1"/>
  <c r="AL40" i="10" s="1"/>
  <c r="AM40" i="10" s="1"/>
  <c r="AN40" i="10" s="1"/>
  <c r="AO40" i="10" s="1"/>
  <c r="AP40" i="10" s="1"/>
  <c r="AQ40" i="10" s="1"/>
  <c r="AR40" i="10" s="1"/>
  <c r="AS40" i="10" s="1"/>
  <c r="AT40" i="10" s="1"/>
  <c r="AU40" i="10" s="1"/>
  <c r="AV40" i="10" s="1"/>
  <c r="AW40" i="10" s="1"/>
  <c r="AX40" i="10" s="1"/>
  <c r="AY40" i="10" s="1"/>
  <c r="AZ40" i="10" s="1"/>
  <c r="BA40" i="10" s="1"/>
  <c r="BB40" i="10" s="1"/>
  <c r="BC40" i="10" s="1"/>
  <c r="BD40" i="10" s="1"/>
  <c r="BE40" i="10" s="1"/>
  <c r="BF40" i="10" s="1"/>
  <c r="BG40" i="10" s="1"/>
  <c r="BH40" i="10" s="1"/>
  <c r="BI40" i="10" s="1"/>
  <c r="BJ40" i="10" s="1"/>
  <c r="BK40" i="10" s="1"/>
  <c r="BL40" i="10" s="1"/>
  <c r="BM40" i="10" s="1"/>
  <c r="BN40" i="10" s="1"/>
  <c r="BO40" i="10" s="1"/>
  <c r="BP40" i="10" s="1"/>
  <c r="BQ40" i="10" s="1"/>
  <c r="BR40" i="10" s="1"/>
  <c r="BS40" i="10" s="1"/>
  <c r="BT40" i="10" s="1"/>
  <c r="BU40" i="10" s="1"/>
  <c r="BV40" i="10" s="1"/>
  <c r="BW40" i="10" s="1"/>
  <c r="BX40" i="10" s="1"/>
  <c r="BY40" i="10" s="1"/>
  <c r="BZ40" i="10" s="1"/>
  <c r="CA40" i="10" s="1"/>
  <c r="CB40" i="10" s="1"/>
  <c r="CC40" i="10" s="1"/>
  <c r="CD40" i="10" s="1"/>
  <c r="CE40" i="10" s="1"/>
  <c r="CF40" i="10" s="1"/>
  <c r="CG40" i="10" s="1"/>
  <c r="CH40" i="10" s="1"/>
  <c r="CI40" i="10" s="1"/>
  <c r="CJ40" i="10" s="1"/>
  <c r="CK40" i="10" s="1"/>
  <c r="CL40" i="10" s="1"/>
  <c r="CM40" i="10" s="1"/>
  <c r="CN40" i="10" s="1"/>
  <c r="CO40" i="10" s="1"/>
  <c r="CP40" i="10" s="1"/>
  <c r="CQ40" i="10" s="1"/>
  <c r="CR40" i="10" s="1"/>
  <c r="CS40" i="10" s="1"/>
  <c r="CT40" i="10" s="1"/>
  <c r="CU40" i="10" s="1"/>
  <c r="CV40" i="10" s="1"/>
  <c r="CW40" i="10" s="1"/>
  <c r="CX40" i="10" s="1"/>
  <c r="CY40" i="10" s="1"/>
  <c r="CZ40" i="10" s="1"/>
  <c r="DA40" i="10" s="1"/>
  <c r="DB40" i="10" s="1"/>
  <c r="DC40" i="10" s="1"/>
  <c r="DD40" i="10" s="1"/>
  <c r="DE40" i="10" s="1"/>
  <c r="DF40" i="10" s="1"/>
  <c r="DG40" i="10" s="1"/>
  <c r="DH40" i="10" s="1"/>
  <c r="DI40" i="10" s="1"/>
  <c r="J66" i="10"/>
  <c r="K66" i="10" s="1"/>
  <c r="L66" i="10" s="1"/>
  <c r="M66" i="10" s="1"/>
  <c r="N66" i="10" s="1"/>
  <c r="O66" i="10" s="1"/>
  <c r="P66" i="10" s="1"/>
  <c r="Q66" i="10" s="1"/>
  <c r="R66" i="10" s="1"/>
  <c r="S66" i="10" s="1"/>
  <c r="T66" i="10" s="1"/>
  <c r="U66" i="10" s="1"/>
  <c r="V66" i="10" s="1"/>
  <c r="W66" i="10" s="1"/>
  <c r="X66" i="10" s="1"/>
  <c r="Y66" i="10" s="1"/>
  <c r="Z66" i="10" s="1"/>
  <c r="AA66" i="10" s="1"/>
  <c r="AB66" i="10" s="1"/>
  <c r="AC66" i="10" s="1"/>
  <c r="AD66" i="10" s="1"/>
  <c r="AE66" i="10" s="1"/>
  <c r="AF66" i="10" s="1"/>
  <c r="AG66" i="10" s="1"/>
  <c r="AH66" i="10" s="1"/>
  <c r="AI66" i="10" s="1"/>
  <c r="AJ66" i="10" s="1"/>
  <c r="AK66" i="10" s="1"/>
  <c r="AL66" i="10" s="1"/>
  <c r="AM66" i="10" s="1"/>
  <c r="AN66" i="10" s="1"/>
  <c r="AO66" i="10" s="1"/>
  <c r="AP66" i="10" s="1"/>
  <c r="AQ66" i="10" s="1"/>
  <c r="AR66" i="10" s="1"/>
  <c r="AS66" i="10" s="1"/>
  <c r="AT66" i="10" s="1"/>
  <c r="AU66" i="10" s="1"/>
  <c r="AV66" i="10" s="1"/>
  <c r="AW66" i="10" s="1"/>
  <c r="AX66" i="10" s="1"/>
  <c r="AY66" i="10" s="1"/>
  <c r="AZ66" i="10" s="1"/>
  <c r="BA66" i="10" s="1"/>
  <c r="BB66" i="10" s="1"/>
  <c r="BC66" i="10" s="1"/>
  <c r="BD66" i="10" s="1"/>
  <c r="BE66" i="10" s="1"/>
  <c r="BF66" i="10" s="1"/>
  <c r="BG66" i="10" s="1"/>
  <c r="BH66" i="10" s="1"/>
  <c r="BI66" i="10" s="1"/>
  <c r="BJ66" i="10" s="1"/>
  <c r="BK66" i="10" s="1"/>
  <c r="BL66" i="10" s="1"/>
  <c r="BM66" i="10" s="1"/>
  <c r="BN66" i="10" s="1"/>
  <c r="BO66" i="10" s="1"/>
  <c r="BP66" i="10" s="1"/>
  <c r="BQ66" i="10" s="1"/>
  <c r="BR66" i="10" s="1"/>
  <c r="BS66" i="10" s="1"/>
  <c r="BT66" i="10" s="1"/>
  <c r="BU66" i="10" s="1"/>
  <c r="BV66" i="10" s="1"/>
  <c r="BW66" i="10" s="1"/>
  <c r="BX66" i="10" s="1"/>
  <c r="BY66" i="10" s="1"/>
  <c r="BZ66" i="10" s="1"/>
  <c r="CA66" i="10" s="1"/>
  <c r="CB66" i="10" s="1"/>
  <c r="CC66" i="10" s="1"/>
  <c r="CD66" i="10" s="1"/>
  <c r="CE66" i="10" s="1"/>
  <c r="CF66" i="10" s="1"/>
  <c r="CG66" i="10" s="1"/>
  <c r="CH66" i="10" s="1"/>
  <c r="CI66" i="10" s="1"/>
  <c r="CJ66" i="10" s="1"/>
  <c r="CK66" i="10" s="1"/>
  <c r="CL66" i="10" s="1"/>
  <c r="CM66" i="10" s="1"/>
  <c r="CN66" i="10" s="1"/>
  <c r="CO66" i="10" s="1"/>
  <c r="CP66" i="10" s="1"/>
  <c r="CQ66" i="10" s="1"/>
  <c r="CR66" i="10" s="1"/>
  <c r="CS66" i="10" s="1"/>
  <c r="CT66" i="10" s="1"/>
  <c r="CU66" i="10" s="1"/>
  <c r="CV66" i="10" s="1"/>
  <c r="CW66" i="10" s="1"/>
  <c r="CX66" i="10" s="1"/>
  <c r="CY66" i="10" s="1"/>
  <c r="CZ66" i="10" s="1"/>
  <c r="DA66" i="10" s="1"/>
  <c r="DB66" i="10" s="1"/>
  <c r="DC66" i="10" s="1"/>
  <c r="DD66" i="10" s="1"/>
  <c r="DE66" i="10" s="1"/>
  <c r="DF66" i="10" s="1"/>
  <c r="DG66" i="10" s="1"/>
  <c r="DH66" i="10" s="1"/>
  <c r="DI66" i="10" s="1"/>
  <c r="J65" i="10"/>
  <c r="K65" i="10" s="1"/>
  <c r="L65" i="10" s="1"/>
  <c r="M65" i="10" s="1"/>
  <c r="N65" i="10" s="1"/>
  <c r="O65" i="10" s="1"/>
  <c r="P65" i="10" s="1"/>
  <c r="Q65" i="10" s="1"/>
  <c r="R65" i="10" s="1"/>
  <c r="S65" i="10" s="1"/>
  <c r="T65" i="10" s="1"/>
  <c r="U65" i="10" s="1"/>
  <c r="V65" i="10" s="1"/>
  <c r="W65" i="10" s="1"/>
  <c r="X65" i="10" s="1"/>
  <c r="Y65" i="10" s="1"/>
  <c r="Z65" i="10" s="1"/>
  <c r="AA65" i="10" s="1"/>
  <c r="AB65" i="10" s="1"/>
  <c r="AC65" i="10" s="1"/>
  <c r="AD65" i="10" s="1"/>
  <c r="AE65" i="10" s="1"/>
  <c r="AF65" i="10" s="1"/>
  <c r="AG65" i="10" s="1"/>
  <c r="AH65" i="10" s="1"/>
  <c r="AI65" i="10" s="1"/>
  <c r="AJ65" i="10" s="1"/>
  <c r="AK65" i="10" s="1"/>
  <c r="AL65" i="10" s="1"/>
  <c r="AM65" i="10" s="1"/>
  <c r="AN65" i="10" s="1"/>
  <c r="AO65" i="10" s="1"/>
  <c r="AP65" i="10" s="1"/>
  <c r="AQ65" i="10" s="1"/>
  <c r="AR65" i="10" s="1"/>
  <c r="AS65" i="10" s="1"/>
  <c r="AT65" i="10" s="1"/>
  <c r="AU65" i="10" s="1"/>
  <c r="AV65" i="10" s="1"/>
  <c r="AW65" i="10" s="1"/>
  <c r="AX65" i="10" s="1"/>
  <c r="AY65" i="10" s="1"/>
  <c r="AZ65" i="10" s="1"/>
  <c r="BA65" i="10" s="1"/>
  <c r="BB65" i="10" s="1"/>
  <c r="BC65" i="10" s="1"/>
  <c r="BD65" i="10" s="1"/>
  <c r="BE65" i="10" s="1"/>
  <c r="BF65" i="10" s="1"/>
  <c r="BG65" i="10" s="1"/>
  <c r="BH65" i="10" s="1"/>
  <c r="BI65" i="10" s="1"/>
  <c r="BJ65" i="10" s="1"/>
  <c r="BK65" i="10" s="1"/>
  <c r="BL65" i="10" s="1"/>
  <c r="BM65" i="10" s="1"/>
  <c r="BN65" i="10" s="1"/>
  <c r="BO65" i="10" s="1"/>
  <c r="BP65" i="10" s="1"/>
  <c r="BQ65" i="10" s="1"/>
  <c r="BR65" i="10" s="1"/>
  <c r="BS65" i="10" s="1"/>
  <c r="BT65" i="10" s="1"/>
  <c r="BU65" i="10" s="1"/>
  <c r="BV65" i="10" s="1"/>
  <c r="BW65" i="10" s="1"/>
  <c r="BX65" i="10" s="1"/>
  <c r="BY65" i="10" s="1"/>
  <c r="BZ65" i="10" s="1"/>
  <c r="CA65" i="10" s="1"/>
  <c r="CB65" i="10" s="1"/>
  <c r="CC65" i="10" s="1"/>
  <c r="CD65" i="10" s="1"/>
  <c r="CE65" i="10" s="1"/>
  <c r="CF65" i="10" s="1"/>
  <c r="CG65" i="10" s="1"/>
  <c r="CH65" i="10" s="1"/>
  <c r="CI65" i="10" s="1"/>
  <c r="CJ65" i="10" s="1"/>
  <c r="CK65" i="10" s="1"/>
  <c r="CL65" i="10" s="1"/>
  <c r="CM65" i="10" s="1"/>
  <c r="CN65" i="10" s="1"/>
  <c r="CO65" i="10" s="1"/>
  <c r="CP65" i="10" s="1"/>
  <c r="CQ65" i="10" s="1"/>
  <c r="CR65" i="10" s="1"/>
  <c r="CS65" i="10" s="1"/>
  <c r="CT65" i="10" s="1"/>
  <c r="CU65" i="10" s="1"/>
  <c r="CV65" i="10" s="1"/>
  <c r="CW65" i="10" s="1"/>
  <c r="CX65" i="10" s="1"/>
  <c r="CY65" i="10" s="1"/>
  <c r="CZ65" i="10" s="1"/>
  <c r="DA65" i="10" s="1"/>
  <c r="DB65" i="10" s="1"/>
  <c r="DC65" i="10" s="1"/>
  <c r="DD65" i="10" s="1"/>
  <c r="DE65" i="10" s="1"/>
  <c r="DF65" i="10" s="1"/>
  <c r="DG65" i="10" s="1"/>
  <c r="DH65" i="10" s="1"/>
  <c r="DI65" i="10" s="1"/>
  <c r="J106" i="10"/>
  <c r="K106" i="10" s="1"/>
  <c r="L106" i="10" s="1"/>
  <c r="M106" i="10" s="1"/>
  <c r="N106" i="10" s="1"/>
  <c r="O106" i="10" s="1"/>
  <c r="P106" i="10" s="1"/>
  <c r="Q106" i="10" s="1"/>
  <c r="R106" i="10" s="1"/>
  <c r="S106" i="10" s="1"/>
  <c r="T106" i="10" s="1"/>
  <c r="U106" i="10" s="1"/>
  <c r="V106" i="10" s="1"/>
  <c r="W106" i="10" s="1"/>
  <c r="X106" i="10" s="1"/>
  <c r="Y106" i="10" s="1"/>
  <c r="Z106" i="10" s="1"/>
  <c r="AA106" i="10" s="1"/>
  <c r="AB106" i="10" s="1"/>
  <c r="AC106" i="10" s="1"/>
  <c r="AD106" i="10" s="1"/>
  <c r="AE106" i="10" s="1"/>
  <c r="AF106" i="10" s="1"/>
  <c r="AG106" i="10" s="1"/>
  <c r="AH106" i="10" s="1"/>
  <c r="AI106" i="10" s="1"/>
  <c r="AJ106" i="10" s="1"/>
  <c r="AK106" i="10" s="1"/>
  <c r="AL106" i="10" s="1"/>
  <c r="AM106" i="10" s="1"/>
  <c r="AN106" i="10" s="1"/>
  <c r="AO106" i="10" s="1"/>
  <c r="AP106" i="10" s="1"/>
  <c r="AQ106" i="10" s="1"/>
  <c r="AR106" i="10" s="1"/>
  <c r="AS106" i="10" s="1"/>
  <c r="AT106" i="10" s="1"/>
  <c r="AU106" i="10" s="1"/>
  <c r="AV106" i="10" s="1"/>
  <c r="AW106" i="10" s="1"/>
  <c r="AX106" i="10" s="1"/>
  <c r="AY106" i="10" s="1"/>
  <c r="AZ106" i="10" s="1"/>
  <c r="BA106" i="10" s="1"/>
  <c r="BB106" i="10" s="1"/>
  <c r="BC106" i="10" s="1"/>
  <c r="BD106" i="10" s="1"/>
  <c r="BE106" i="10" s="1"/>
  <c r="BF106" i="10" s="1"/>
  <c r="BG106" i="10" s="1"/>
  <c r="BH106" i="10" s="1"/>
  <c r="BI106" i="10" s="1"/>
  <c r="BJ106" i="10" s="1"/>
  <c r="BK106" i="10" s="1"/>
  <c r="BL106" i="10" s="1"/>
  <c r="BM106" i="10" s="1"/>
  <c r="BN106" i="10" s="1"/>
  <c r="BO106" i="10" s="1"/>
  <c r="BP106" i="10" s="1"/>
  <c r="BQ106" i="10" s="1"/>
  <c r="BR106" i="10" s="1"/>
  <c r="BS106" i="10" s="1"/>
  <c r="BT106" i="10" s="1"/>
  <c r="BU106" i="10" s="1"/>
  <c r="BV106" i="10" s="1"/>
  <c r="BW106" i="10" s="1"/>
  <c r="BX106" i="10" s="1"/>
  <c r="BY106" i="10" s="1"/>
  <c r="BZ106" i="10" s="1"/>
  <c r="CA106" i="10" s="1"/>
  <c r="CB106" i="10" s="1"/>
  <c r="CC106" i="10" s="1"/>
  <c r="CD106" i="10" s="1"/>
  <c r="CE106" i="10" s="1"/>
  <c r="CF106" i="10" s="1"/>
  <c r="CG106" i="10" s="1"/>
  <c r="CH106" i="10" s="1"/>
  <c r="CI106" i="10" s="1"/>
  <c r="CJ106" i="10" s="1"/>
  <c r="CK106" i="10" s="1"/>
  <c r="CL106" i="10" s="1"/>
  <c r="CM106" i="10" s="1"/>
  <c r="CN106" i="10" s="1"/>
  <c r="CO106" i="10" s="1"/>
  <c r="CP106" i="10" s="1"/>
  <c r="CQ106" i="10" s="1"/>
  <c r="CR106" i="10" s="1"/>
  <c r="CS106" i="10" s="1"/>
  <c r="CT106" i="10" s="1"/>
  <c r="CU106" i="10" s="1"/>
  <c r="CV106" i="10" s="1"/>
  <c r="CW106" i="10" s="1"/>
  <c r="CX106" i="10" s="1"/>
  <c r="CY106" i="10" s="1"/>
  <c r="CZ106" i="10" s="1"/>
  <c r="DA106" i="10" s="1"/>
  <c r="DB106" i="10" s="1"/>
  <c r="DC106" i="10" s="1"/>
  <c r="DD106" i="10" s="1"/>
  <c r="DE106" i="10" s="1"/>
  <c r="DF106" i="10" s="1"/>
  <c r="DG106" i="10" s="1"/>
  <c r="DH106" i="10" s="1"/>
  <c r="DI106" i="10" s="1"/>
  <c r="J105" i="10"/>
  <c r="K105" i="10" s="1"/>
  <c r="L105" i="10" s="1"/>
  <c r="M105" i="10" s="1"/>
  <c r="N105" i="10" s="1"/>
  <c r="O105" i="10" s="1"/>
  <c r="P105" i="10" s="1"/>
  <c r="Q105" i="10" s="1"/>
  <c r="R105" i="10" s="1"/>
  <c r="S105" i="10" s="1"/>
  <c r="T105" i="10" s="1"/>
  <c r="U105" i="10" s="1"/>
  <c r="V105" i="10" s="1"/>
  <c r="W105" i="10" s="1"/>
  <c r="X105" i="10" s="1"/>
  <c r="Y105" i="10" s="1"/>
  <c r="Z105" i="10" s="1"/>
  <c r="AA105" i="10" s="1"/>
  <c r="AB105" i="10" s="1"/>
  <c r="AC105" i="10" s="1"/>
  <c r="AD105" i="10" s="1"/>
  <c r="AE105" i="10" s="1"/>
  <c r="AF105" i="10" s="1"/>
  <c r="AG105" i="10" s="1"/>
  <c r="AH105" i="10" s="1"/>
  <c r="AI105" i="10" s="1"/>
  <c r="AJ105" i="10" s="1"/>
  <c r="AK105" i="10" s="1"/>
  <c r="AL105" i="10" s="1"/>
  <c r="AM105" i="10" s="1"/>
  <c r="AN105" i="10" s="1"/>
  <c r="AO105" i="10" s="1"/>
  <c r="AP105" i="10" s="1"/>
  <c r="AQ105" i="10" s="1"/>
  <c r="AR105" i="10" s="1"/>
  <c r="AS105" i="10" s="1"/>
  <c r="AT105" i="10" s="1"/>
  <c r="AU105" i="10" s="1"/>
  <c r="AV105" i="10" s="1"/>
  <c r="AW105" i="10" s="1"/>
  <c r="AX105" i="10" s="1"/>
  <c r="AY105" i="10" s="1"/>
  <c r="AZ105" i="10" s="1"/>
  <c r="BA105" i="10" s="1"/>
  <c r="BB105" i="10" s="1"/>
  <c r="BC105" i="10" s="1"/>
  <c r="BD105" i="10" s="1"/>
  <c r="BE105" i="10" s="1"/>
  <c r="BF105" i="10" s="1"/>
  <c r="BG105" i="10" s="1"/>
  <c r="BH105" i="10" s="1"/>
  <c r="BI105" i="10" s="1"/>
  <c r="BJ105" i="10" s="1"/>
  <c r="BK105" i="10" s="1"/>
  <c r="BL105" i="10" s="1"/>
  <c r="BM105" i="10" s="1"/>
  <c r="BN105" i="10" s="1"/>
  <c r="BO105" i="10" s="1"/>
  <c r="BP105" i="10" s="1"/>
  <c r="BQ105" i="10" s="1"/>
  <c r="BR105" i="10" s="1"/>
  <c r="BS105" i="10" s="1"/>
  <c r="BT105" i="10" s="1"/>
  <c r="BU105" i="10" s="1"/>
  <c r="BV105" i="10" s="1"/>
  <c r="BW105" i="10" s="1"/>
  <c r="BX105" i="10" s="1"/>
  <c r="BY105" i="10" s="1"/>
  <c r="BZ105" i="10" s="1"/>
  <c r="CA105" i="10" s="1"/>
  <c r="CB105" i="10" s="1"/>
  <c r="CC105" i="10" s="1"/>
  <c r="CD105" i="10" s="1"/>
  <c r="CE105" i="10" s="1"/>
  <c r="CF105" i="10" s="1"/>
  <c r="CG105" i="10" s="1"/>
  <c r="CH105" i="10" s="1"/>
  <c r="CI105" i="10" s="1"/>
  <c r="CJ105" i="10" s="1"/>
  <c r="CK105" i="10" s="1"/>
  <c r="CL105" i="10" s="1"/>
  <c r="CM105" i="10" s="1"/>
  <c r="CN105" i="10" s="1"/>
  <c r="CO105" i="10" s="1"/>
  <c r="CP105" i="10" s="1"/>
  <c r="CQ105" i="10" s="1"/>
  <c r="CR105" i="10" s="1"/>
  <c r="CS105" i="10" s="1"/>
  <c r="CT105" i="10" s="1"/>
  <c r="CU105" i="10" s="1"/>
  <c r="CV105" i="10" s="1"/>
  <c r="CW105" i="10" s="1"/>
  <c r="CX105" i="10" s="1"/>
  <c r="CY105" i="10" s="1"/>
  <c r="CZ105" i="10" s="1"/>
  <c r="DA105" i="10" s="1"/>
  <c r="DB105" i="10" s="1"/>
  <c r="DC105" i="10" s="1"/>
  <c r="DD105" i="10" s="1"/>
  <c r="DE105" i="10" s="1"/>
  <c r="DF105" i="10" s="1"/>
  <c r="DG105" i="10" s="1"/>
  <c r="DH105" i="10" s="1"/>
  <c r="DI105" i="10" s="1"/>
  <c r="J51" i="10"/>
  <c r="K51" i="10" s="1"/>
  <c r="L51" i="10" s="1"/>
  <c r="M51" i="10" s="1"/>
  <c r="N51" i="10" s="1"/>
  <c r="O51" i="10" s="1"/>
  <c r="P51" i="10" s="1"/>
  <c r="Q51" i="10" s="1"/>
  <c r="R51" i="10" s="1"/>
  <c r="S51" i="10" s="1"/>
  <c r="T51" i="10" s="1"/>
  <c r="U51" i="10" s="1"/>
  <c r="V51" i="10" s="1"/>
  <c r="W51" i="10" s="1"/>
  <c r="X51" i="10" s="1"/>
  <c r="Y51" i="10" s="1"/>
  <c r="Z51" i="10" s="1"/>
  <c r="AA51" i="10" s="1"/>
  <c r="AB51" i="10" s="1"/>
  <c r="AC51" i="10" s="1"/>
  <c r="AD51" i="10" s="1"/>
  <c r="AE51" i="10" s="1"/>
  <c r="AF51" i="10" s="1"/>
  <c r="AG51" i="10" s="1"/>
  <c r="AH51" i="10" s="1"/>
  <c r="AI51" i="10" s="1"/>
  <c r="AJ51" i="10" s="1"/>
  <c r="AK51" i="10" s="1"/>
  <c r="AL51" i="10" s="1"/>
  <c r="AM51" i="10" s="1"/>
  <c r="AN51" i="10" s="1"/>
  <c r="AO51" i="10" s="1"/>
  <c r="AP51" i="10" s="1"/>
  <c r="AQ51" i="10" s="1"/>
  <c r="AR51" i="10" s="1"/>
  <c r="AS51" i="10" s="1"/>
  <c r="AT51" i="10" s="1"/>
  <c r="AU51" i="10" s="1"/>
  <c r="AV51" i="10" s="1"/>
  <c r="AW51" i="10" s="1"/>
  <c r="AX51" i="10" s="1"/>
  <c r="AY51" i="10" s="1"/>
  <c r="AZ51" i="10" s="1"/>
  <c r="BA51" i="10" s="1"/>
  <c r="BB51" i="10" s="1"/>
  <c r="BC51" i="10" s="1"/>
  <c r="BD51" i="10" s="1"/>
  <c r="BE51" i="10" s="1"/>
  <c r="BF51" i="10" s="1"/>
  <c r="BG51" i="10" s="1"/>
  <c r="BH51" i="10" s="1"/>
  <c r="BI51" i="10" s="1"/>
  <c r="BJ51" i="10" s="1"/>
  <c r="BK51" i="10" s="1"/>
  <c r="BL51" i="10" s="1"/>
  <c r="BM51" i="10" s="1"/>
  <c r="BN51" i="10" s="1"/>
  <c r="BO51" i="10" s="1"/>
  <c r="BP51" i="10" s="1"/>
  <c r="BQ51" i="10" s="1"/>
  <c r="BR51" i="10" s="1"/>
  <c r="BS51" i="10" s="1"/>
  <c r="BT51" i="10" s="1"/>
  <c r="BU51" i="10" s="1"/>
  <c r="BV51" i="10" s="1"/>
  <c r="BW51" i="10" s="1"/>
  <c r="BX51" i="10" s="1"/>
  <c r="BY51" i="10" s="1"/>
  <c r="BZ51" i="10" s="1"/>
  <c r="CA51" i="10" s="1"/>
  <c r="CB51" i="10" s="1"/>
  <c r="CC51" i="10" s="1"/>
  <c r="CD51" i="10" s="1"/>
  <c r="CE51" i="10" s="1"/>
  <c r="CF51" i="10" s="1"/>
  <c r="CG51" i="10" s="1"/>
  <c r="CH51" i="10" s="1"/>
  <c r="CI51" i="10" s="1"/>
  <c r="CJ51" i="10" s="1"/>
  <c r="CK51" i="10" s="1"/>
  <c r="CL51" i="10" s="1"/>
  <c r="CM51" i="10" s="1"/>
  <c r="CN51" i="10" s="1"/>
  <c r="CO51" i="10" s="1"/>
  <c r="CP51" i="10" s="1"/>
  <c r="CQ51" i="10" s="1"/>
  <c r="CR51" i="10" s="1"/>
  <c r="CS51" i="10" s="1"/>
  <c r="CT51" i="10" s="1"/>
  <c r="CU51" i="10" s="1"/>
  <c r="CV51" i="10" s="1"/>
  <c r="CW51" i="10" s="1"/>
  <c r="CX51" i="10" s="1"/>
  <c r="CY51" i="10" s="1"/>
  <c r="CZ51" i="10" s="1"/>
  <c r="DA51" i="10" s="1"/>
  <c r="DB51" i="10" s="1"/>
  <c r="DC51" i="10" s="1"/>
  <c r="DD51" i="10" s="1"/>
  <c r="DE51" i="10" s="1"/>
  <c r="DF51" i="10" s="1"/>
  <c r="DG51" i="10" s="1"/>
  <c r="DH51" i="10" s="1"/>
  <c r="DI51" i="10" s="1"/>
  <c r="Q41" i="10"/>
  <c r="R41" i="10" s="1"/>
  <c r="S41" i="10" s="1"/>
  <c r="T41" i="10" s="1"/>
  <c r="U41" i="10" s="1"/>
  <c r="V41" i="10" s="1"/>
  <c r="W41" i="10" s="1"/>
  <c r="X41" i="10" s="1"/>
  <c r="Y41" i="10" s="1"/>
  <c r="Z41" i="10" s="1"/>
  <c r="AA41" i="10" s="1"/>
  <c r="AB41" i="10" s="1"/>
  <c r="AC41" i="10" s="1"/>
  <c r="AD41" i="10" s="1"/>
  <c r="AE41" i="10" s="1"/>
  <c r="AF41" i="10" s="1"/>
  <c r="AG41" i="10" s="1"/>
  <c r="AH41" i="10" s="1"/>
  <c r="AI41" i="10" s="1"/>
  <c r="AJ41" i="10" s="1"/>
  <c r="AK41" i="10" s="1"/>
  <c r="AL41" i="10" s="1"/>
  <c r="AM41" i="10" s="1"/>
  <c r="AN41" i="10" s="1"/>
  <c r="AO41" i="10" s="1"/>
  <c r="AP41" i="10" s="1"/>
  <c r="AQ41" i="10" s="1"/>
  <c r="AR41" i="10" s="1"/>
  <c r="AS41" i="10" s="1"/>
  <c r="AT41" i="10" s="1"/>
  <c r="AU41" i="10" s="1"/>
  <c r="AV41" i="10" s="1"/>
  <c r="AW41" i="10" s="1"/>
  <c r="AX41" i="10" s="1"/>
  <c r="AY41" i="10" s="1"/>
  <c r="AZ41" i="10" s="1"/>
  <c r="BA41" i="10" s="1"/>
  <c r="BB41" i="10" s="1"/>
  <c r="BC41" i="10" s="1"/>
  <c r="BD41" i="10" s="1"/>
  <c r="BE41" i="10" s="1"/>
  <c r="BF41" i="10" s="1"/>
  <c r="BG41" i="10" s="1"/>
  <c r="BH41" i="10" s="1"/>
  <c r="BI41" i="10" s="1"/>
  <c r="BJ41" i="10" s="1"/>
  <c r="BK41" i="10" s="1"/>
  <c r="BL41" i="10" s="1"/>
  <c r="BM41" i="10" s="1"/>
  <c r="BN41" i="10" s="1"/>
  <c r="BO41" i="10" s="1"/>
  <c r="BP41" i="10" s="1"/>
  <c r="BQ41" i="10" s="1"/>
  <c r="BR41" i="10" s="1"/>
  <c r="BS41" i="10" s="1"/>
  <c r="BT41" i="10" s="1"/>
  <c r="BU41" i="10" s="1"/>
  <c r="BV41" i="10" s="1"/>
  <c r="BW41" i="10" s="1"/>
  <c r="BX41" i="10" s="1"/>
  <c r="BY41" i="10" s="1"/>
  <c r="BZ41" i="10" s="1"/>
  <c r="CA41" i="10" s="1"/>
  <c r="CB41" i="10" s="1"/>
  <c r="CC41" i="10" s="1"/>
  <c r="CD41" i="10" s="1"/>
  <c r="CE41" i="10" s="1"/>
  <c r="CF41" i="10" s="1"/>
  <c r="CG41" i="10" s="1"/>
  <c r="CH41" i="10" s="1"/>
  <c r="CI41" i="10" s="1"/>
  <c r="CJ41" i="10" s="1"/>
  <c r="CK41" i="10" s="1"/>
  <c r="CL41" i="10" s="1"/>
  <c r="CM41" i="10" s="1"/>
  <c r="CN41" i="10" s="1"/>
  <c r="CO41" i="10" s="1"/>
  <c r="CP41" i="10" s="1"/>
  <c r="CQ41" i="10" s="1"/>
  <c r="CR41" i="10" s="1"/>
  <c r="CS41" i="10" s="1"/>
  <c r="CT41" i="10" s="1"/>
  <c r="CU41" i="10" s="1"/>
  <c r="CV41" i="10" s="1"/>
  <c r="CW41" i="10" s="1"/>
  <c r="CX41" i="10" s="1"/>
  <c r="CY41" i="10" s="1"/>
  <c r="CZ41" i="10" s="1"/>
  <c r="DA41" i="10" s="1"/>
  <c r="DB41" i="10" s="1"/>
  <c r="DC41" i="10" s="1"/>
  <c r="DD41" i="10" s="1"/>
  <c r="DE41" i="10" s="1"/>
  <c r="DF41" i="10" s="1"/>
  <c r="DG41" i="10" s="1"/>
  <c r="DH41" i="10" s="1"/>
  <c r="DI41" i="10" s="1"/>
  <c r="L67" i="10"/>
  <c r="M67" i="10" s="1"/>
  <c r="N67" i="10" s="1"/>
  <c r="O67" i="10" s="1"/>
  <c r="P67" i="10" s="1"/>
  <c r="Q67" i="10" s="1"/>
  <c r="R67" i="10" s="1"/>
  <c r="S67" i="10" s="1"/>
  <c r="T67" i="10" s="1"/>
  <c r="U67" i="10" s="1"/>
  <c r="V67" i="10" s="1"/>
  <c r="W67" i="10" s="1"/>
  <c r="X67" i="10" s="1"/>
  <c r="Y67" i="10" s="1"/>
  <c r="Z67" i="10" s="1"/>
  <c r="AA67" i="10" s="1"/>
  <c r="AB67" i="10" s="1"/>
  <c r="AC67" i="10" s="1"/>
  <c r="AD67" i="10" s="1"/>
  <c r="AE67" i="10" s="1"/>
  <c r="AF67" i="10" s="1"/>
  <c r="AG67" i="10" s="1"/>
  <c r="AH67" i="10" s="1"/>
  <c r="AI67" i="10" s="1"/>
  <c r="AJ67" i="10" s="1"/>
  <c r="AK67" i="10" s="1"/>
  <c r="AL67" i="10" s="1"/>
  <c r="AM67" i="10" s="1"/>
  <c r="AN67" i="10" s="1"/>
  <c r="AO67" i="10" s="1"/>
  <c r="AP67" i="10" s="1"/>
  <c r="AQ67" i="10" s="1"/>
  <c r="AR67" i="10" s="1"/>
  <c r="AS67" i="10" s="1"/>
  <c r="AT67" i="10" s="1"/>
  <c r="AU67" i="10" s="1"/>
  <c r="AV67" i="10" s="1"/>
  <c r="AW67" i="10" s="1"/>
  <c r="AX67" i="10" s="1"/>
  <c r="AY67" i="10" s="1"/>
  <c r="AZ67" i="10" s="1"/>
  <c r="BA67" i="10" s="1"/>
  <c r="BB67" i="10" s="1"/>
  <c r="BC67" i="10" s="1"/>
  <c r="BD67" i="10" s="1"/>
  <c r="BE67" i="10" s="1"/>
  <c r="BF67" i="10" s="1"/>
  <c r="BG67" i="10" s="1"/>
  <c r="BH67" i="10" s="1"/>
  <c r="BI67" i="10" s="1"/>
  <c r="BJ67" i="10" s="1"/>
  <c r="BK67" i="10" s="1"/>
  <c r="BL67" i="10" s="1"/>
  <c r="BM67" i="10" s="1"/>
  <c r="BN67" i="10" s="1"/>
  <c r="BO67" i="10" s="1"/>
  <c r="BP67" i="10" s="1"/>
  <c r="BQ67" i="10" s="1"/>
  <c r="BR67" i="10" s="1"/>
  <c r="BS67" i="10" s="1"/>
  <c r="BT67" i="10" s="1"/>
  <c r="BU67" i="10" s="1"/>
  <c r="BV67" i="10" s="1"/>
  <c r="BW67" i="10" s="1"/>
  <c r="BX67" i="10" s="1"/>
  <c r="BY67" i="10" s="1"/>
  <c r="BZ67" i="10" s="1"/>
  <c r="CA67" i="10" s="1"/>
  <c r="CB67" i="10" s="1"/>
  <c r="CC67" i="10" s="1"/>
  <c r="CD67" i="10" s="1"/>
  <c r="CE67" i="10" s="1"/>
  <c r="CF67" i="10" s="1"/>
  <c r="CG67" i="10" s="1"/>
  <c r="CH67" i="10" s="1"/>
  <c r="CI67" i="10" s="1"/>
  <c r="CJ67" i="10" s="1"/>
  <c r="CK67" i="10" s="1"/>
  <c r="CL67" i="10" s="1"/>
  <c r="CM67" i="10" s="1"/>
  <c r="CN67" i="10" s="1"/>
  <c r="CO67" i="10" s="1"/>
  <c r="CP67" i="10" s="1"/>
  <c r="CQ67" i="10" s="1"/>
  <c r="CR67" i="10" s="1"/>
  <c r="CS67" i="10" s="1"/>
  <c r="CT67" i="10" s="1"/>
  <c r="CU67" i="10" s="1"/>
  <c r="CV67" i="10" s="1"/>
  <c r="CW67" i="10" s="1"/>
  <c r="CX67" i="10" s="1"/>
  <c r="CY67" i="10" s="1"/>
  <c r="CZ67" i="10" s="1"/>
  <c r="DA67" i="10" s="1"/>
  <c r="DB67" i="10" s="1"/>
  <c r="DC67" i="10" s="1"/>
  <c r="DD67" i="10" s="1"/>
  <c r="DE67" i="10" s="1"/>
  <c r="DF67" i="10" s="1"/>
  <c r="DG67" i="10" s="1"/>
  <c r="DH67" i="10" s="1"/>
  <c r="DI67" i="10" s="1"/>
  <c r="J16" i="10"/>
  <c r="K16" i="10" s="1"/>
  <c r="L16" i="10" s="1"/>
  <c r="M16" i="10" s="1"/>
  <c r="N16" i="10" s="1"/>
  <c r="O16" i="10" s="1"/>
  <c r="P16" i="10" s="1"/>
  <c r="Q16" i="10" s="1"/>
  <c r="R16" i="10" s="1"/>
  <c r="S16" i="10" s="1"/>
  <c r="T16" i="10" s="1"/>
  <c r="U16" i="10" s="1"/>
  <c r="V16" i="10" s="1"/>
  <c r="W16" i="10" s="1"/>
  <c r="X16" i="10" s="1"/>
  <c r="Y16" i="10" s="1"/>
  <c r="Z16" i="10" s="1"/>
  <c r="AA16" i="10" s="1"/>
  <c r="AB16" i="10" s="1"/>
  <c r="AC16" i="10" s="1"/>
  <c r="AD16" i="10" s="1"/>
  <c r="AE16" i="10" s="1"/>
  <c r="AF16" i="10" s="1"/>
  <c r="AG16" i="10" s="1"/>
  <c r="AH16" i="10" s="1"/>
  <c r="AI16" i="10" s="1"/>
  <c r="AJ16" i="10" s="1"/>
  <c r="AK16" i="10" s="1"/>
  <c r="AL16" i="10" s="1"/>
  <c r="AM16" i="10" s="1"/>
  <c r="AN16" i="10" s="1"/>
  <c r="AO16" i="10" s="1"/>
  <c r="AP16" i="10" s="1"/>
  <c r="AQ16" i="10" s="1"/>
  <c r="AR16" i="10" s="1"/>
  <c r="AS16" i="10" s="1"/>
  <c r="AT16" i="10" s="1"/>
  <c r="AU16" i="10" s="1"/>
  <c r="AV16" i="10" s="1"/>
  <c r="AW16" i="10" s="1"/>
  <c r="AX16" i="10" s="1"/>
  <c r="AY16" i="10" s="1"/>
  <c r="AZ16" i="10" s="1"/>
  <c r="BA16" i="10" s="1"/>
  <c r="BB16" i="10" s="1"/>
  <c r="BC16" i="10" s="1"/>
  <c r="BD16" i="10" s="1"/>
  <c r="BE16" i="10" s="1"/>
  <c r="BF16" i="10" s="1"/>
  <c r="BG16" i="10" s="1"/>
  <c r="BH16" i="10" s="1"/>
  <c r="BI16" i="10" s="1"/>
  <c r="BJ16" i="10" s="1"/>
  <c r="BK16" i="10" s="1"/>
  <c r="BL16" i="10" s="1"/>
  <c r="BM16" i="10" s="1"/>
  <c r="BN16" i="10" s="1"/>
  <c r="BO16" i="10" s="1"/>
  <c r="BP16" i="10" s="1"/>
  <c r="BQ16" i="10" s="1"/>
  <c r="BR16" i="10" s="1"/>
  <c r="BS16" i="10" s="1"/>
  <c r="BT16" i="10" s="1"/>
  <c r="BU16" i="10" s="1"/>
  <c r="BV16" i="10" s="1"/>
  <c r="BW16" i="10" s="1"/>
  <c r="BX16" i="10" s="1"/>
  <c r="BY16" i="10" s="1"/>
  <c r="BZ16" i="10" s="1"/>
  <c r="CA16" i="10" s="1"/>
  <c r="CB16" i="10" s="1"/>
  <c r="CC16" i="10" s="1"/>
  <c r="CD16" i="10" s="1"/>
  <c r="CE16" i="10" s="1"/>
  <c r="CF16" i="10" s="1"/>
  <c r="CG16" i="10" s="1"/>
  <c r="CH16" i="10" s="1"/>
  <c r="CI16" i="10" s="1"/>
  <c r="CJ16" i="10" s="1"/>
  <c r="CK16" i="10" s="1"/>
  <c r="CL16" i="10" s="1"/>
  <c r="CM16" i="10" s="1"/>
  <c r="CN16" i="10" s="1"/>
  <c r="CO16" i="10" s="1"/>
  <c r="CP16" i="10" s="1"/>
  <c r="CQ16" i="10" s="1"/>
  <c r="CR16" i="10" s="1"/>
  <c r="CS16" i="10" s="1"/>
  <c r="CT16" i="10" s="1"/>
  <c r="CU16" i="10" s="1"/>
  <c r="CV16" i="10" s="1"/>
  <c r="CW16" i="10" s="1"/>
  <c r="CX16" i="10" s="1"/>
  <c r="CY16" i="10" s="1"/>
  <c r="CZ16" i="10" s="1"/>
  <c r="DA16" i="10" s="1"/>
  <c r="DB16" i="10" s="1"/>
  <c r="DC16" i="10" s="1"/>
  <c r="DD16" i="10" s="1"/>
  <c r="DE16" i="10" s="1"/>
  <c r="DF16" i="10" s="1"/>
  <c r="DG16" i="10" s="1"/>
  <c r="DH16" i="10" s="1"/>
  <c r="DI16" i="10" s="1"/>
  <c r="J15" i="10"/>
  <c r="K15" i="10" s="1"/>
  <c r="L15" i="10" s="1"/>
  <c r="M15" i="10" s="1"/>
  <c r="N15" i="10" s="1"/>
  <c r="O15" i="10" s="1"/>
  <c r="P15" i="10" s="1"/>
  <c r="Q15" i="10" s="1"/>
  <c r="R15" i="10" s="1"/>
  <c r="S15" i="10" s="1"/>
  <c r="T15" i="10" s="1"/>
  <c r="U15" i="10" s="1"/>
  <c r="V15" i="10" s="1"/>
  <c r="W15" i="10" s="1"/>
  <c r="X15" i="10" s="1"/>
  <c r="Y15" i="10" s="1"/>
  <c r="Z15" i="10" s="1"/>
  <c r="AA15" i="10" s="1"/>
  <c r="AB15" i="10" s="1"/>
  <c r="AC15" i="10" s="1"/>
  <c r="AD15" i="10" s="1"/>
  <c r="AE15" i="10" s="1"/>
  <c r="AF15" i="10" s="1"/>
  <c r="AG15" i="10" s="1"/>
  <c r="AH15" i="10" s="1"/>
  <c r="AI15" i="10" s="1"/>
  <c r="AJ15" i="10" s="1"/>
  <c r="AK15" i="10" s="1"/>
  <c r="AL15" i="10" s="1"/>
  <c r="AM15" i="10" s="1"/>
  <c r="AN15" i="10" s="1"/>
  <c r="AO15" i="10" s="1"/>
  <c r="AP15" i="10" s="1"/>
  <c r="AQ15" i="10" s="1"/>
  <c r="AR15" i="10" s="1"/>
  <c r="AS15" i="10" s="1"/>
  <c r="AT15" i="10" s="1"/>
  <c r="AU15" i="10" s="1"/>
  <c r="AV15" i="10" s="1"/>
  <c r="AW15" i="10" s="1"/>
  <c r="AX15" i="10" s="1"/>
  <c r="AY15" i="10" s="1"/>
  <c r="AZ15" i="10" s="1"/>
  <c r="BA15" i="10" s="1"/>
  <c r="BB15" i="10" s="1"/>
  <c r="BC15" i="10" s="1"/>
  <c r="BD15" i="10" s="1"/>
  <c r="BE15" i="10" s="1"/>
  <c r="BF15" i="10" s="1"/>
  <c r="BG15" i="10" s="1"/>
  <c r="BH15" i="10" s="1"/>
  <c r="BI15" i="10" s="1"/>
  <c r="BJ15" i="10" s="1"/>
  <c r="BK15" i="10" s="1"/>
  <c r="BL15" i="10" s="1"/>
  <c r="BM15" i="10" s="1"/>
  <c r="BN15" i="10" s="1"/>
  <c r="BO15" i="10" s="1"/>
  <c r="BP15" i="10" s="1"/>
  <c r="BQ15" i="10" s="1"/>
  <c r="BR15" i="10" s="1"/>
  <c r="BS15" i="10" s="1"/>
  <c r="BT15" i="10" s="1"/>
  <c r="BU15" i="10" s="1"/>
  <c r="BV15" i="10" s="1"/>
  <c r="BW15" i="10" s="1"/>
  <c r="BX15" i="10" s="1"/>
  <c r="BY15" i="10" s="1"/>
  <c r="BZ15" i="10" s="1"/>
  <c r="CA15" i="10" s="1"/>
  <c r="CB15" i="10" s="1"/>
  <c r="CC15" i="10" s="1"/>
  <c r="CD15" i="10" s="1"/>
  <c r="CE15" i="10" s="1"/>
  <c r="CF15" i="10" s="1"/>
  <c r="CG15" i="10" s="1"/>
  <c r="CH15" i="10" s="1"/>
  <c r="CI15" i="10" s="1"/>
  <c r="CJ15" i="10" s="1"/>
  <c r="CK15" i="10" s="1"/>
  <c r="CL15" i="10" s="1"/>
  <c r="CM15" i="10" s="1"/>
  <c r="CN15" i="10" s="1"/>
  <c r="CO15" i="10" s="1"/>
  <c r="CP15" i="10" s="1"/>
  <c r="CQ15" i="10" s="1"/>
  <c r="CR15" i="10" s="1"/>
  <c r="CS15" i="10" s="1"/>
  <c r="CT15" i="10" s="1"/>
  <c r="CU15" i="10" s="1"/>
  <c r="CV15" i="10" s="1"/>
  <c r="CW15" i="10" s="1"/>
  <c r="CX15" i="10" s="1"/>
  <c r="CY15" i="10" s="1"/>
  <c r="CZ15" i="10" s="1"/>
  <c r="DA15" i="10" s="1"/>
  <c r="DB15" i="10" s="1"/>
  <c r="DC15" i="10" s="1"/>
  <c r="DD15" i="10" s="1"/>
  <c r="DE15" i="10" s="1"/>
  <c r="DF15" i="10" s="1"/>
  <c r="DG15" i="10" s="1"/>
  <c r="DH15" i="10" s="1"/>
  <c r="DI15" i="10" s="1"/>
  <c r="J26" i="10"/>
  <c r="K26" i="10" s="1"/>
  <c r="L26" i="10" s="1"/>
  <c r="M26" i="10" s="1"/>
  <c r="N26" i="10" s="1"/>
  <c r="O26" i="10" s="1"/>
  <c r="P26" i="10" s="1"/>
  <c r="Q26" i="10" s="1"/>
  <c r="R26" i="10" s="1"/>
  <c r="S26" i="10" s="1"/>
  <c r="T26" i="10" s="1"/>
  <c r="U26" i="10" s="1"/>
  <c r="V26" i="10" s="1"/>
  <c r="W26" i="10" s="1"/>
  <c r="X26" i="10" s="1"/>
  <c r="Y26" i="10" s="1"/>
  <c r="Z26" i="10" s="1"/>
  <c r="AA26" i="10" s="1"/>
  <c r="AB26" i="10" s="1"/>
  <c r="AC26" i="10" s="1"/>
  <c r="AD26" i="10" s="1"/>
  <c r="AE26" i="10" s="1"/>
  <c r="AF26" i="10" s="1"/>
  <c r="AG26" i="10" s="1"/>
  <c r="AH26" i="10" s="1"/>
  <c r="AI26" i="10" s="1"/>
  <c r="AJ26" i="10" s="1"/>
  <c r="AK26" i="10" s="1"/>
  <c r="AL26" i="10" s="1"/>
  <c r="AM26" i="10" s="1"/>
  <c r="AN26" i="10" s="1"/>
  <c r="AO26" i="10" s="1"/>
  <c r="AP26" i="10" s="1"/>
  <c r="AQ26" i="10" s="1"/>
  <c r="AR26" i="10" s="1"/>
  <c r="AS26" i="10" s="1"/>
  <c r="AT26" i="10" s="1"/>
  <c r="AU26" i="10" s="1"/>
  <c r="AV26" i="10" s="1"/>
  <c r="AW26" i="10" s="1"/>
  <c r="AX26" i="10" s="1"/>
  <c r="AY26" i="10" s="1"/>
  <c r="AZ26" i="10" s="1"/>
  <c r="BA26" i="10" s="1"/>
  <c r="BB26" i="10" s="1"/>
  <c r="BC26" i="10" s="1"/>
  <c r="BD26" i="10" s="1"/>
  <c r="BE26" i="10" s="1"/>
  <c r="BF26" i="10" s="1"/>
  <c r="BG26" i="10" s="1"/>
  <c r="BH26" i="10" s="1"/>
  <c r="BI26" i="10" s="1"/>
  <c r="BJ26" i="10" s="1"/>
  <c r="BK26" i="10" s="1"/>
  <c r="BL26" i="10" s="1"/>
  <c r="BM26" i="10" s="1"/>
  <c r="BN26" i="10" s="1"/>
  <c r="BO26" i="10" s="1"/>
  <c r="BP26" i="10" s="1"/>
  <c r="BQ26" i="10" s="1"/>
  <c r="BR26" i="10" s="1"/>
  <c r="BS26" i="10" s="1"/>
  <c r="BT26" i="10" s="1"/>
  <c r="BU26" i="10" s="1"/>
  <c r="BV26" i="10" s="1"/>
  <c r="BW26" i="10" s="1"/>
  <c r="BX26" i="10" s="1"/>
  <c r="BY26" i="10" s="1"/>
  <c r="BZ26" i="10" s="1"/>
  <c r="CA26" i="10" s="1"/>
  <c r="CB26" i="10" s="1"/>
  <c r="CC26" i="10" s="1"/>
  <c r="CD26" i="10" s="1"/>
  <c r="CE26" i="10" s="1"/>
  <c r="CF26" i="10" s="1"/>
  <c r="CG26" i="10" s="1"/>
  <c r="CH26" i="10" s="1"/>
  <c r="CI26" i="10" s="1"/>
  <c r="CJ26" i="10" s="1"/>
  <c r="CK26" i="10" s="1"/>
  <c r="CL26" i="10" s="1"/>
  <c r="CM26" i="10" s="1"/>
  <c r="CN26" i="10" s="1"/>
  <c r="CO26" i="10" s="1"/>
  <c r="CP26" i="10" s="1"/>
  <c r="CQ26" i="10" s="1"/>
  <c r="CR26" i="10" s="1"/>
  <c r="CS26" i="10" s="1"/>
  <c r="CT26" i="10" s="1"/>
  <c r="CU26" i="10" s="1"/>
  <c r="CV26" i="10" s="1"/>
  <c r="CW26" i="10" s="1"/>
  <c r="CX26" i="10" s="1"/>
  <c r="CY26" i="10" s="1"/>
  <c r="CZ26" i="10" s="1"/>
  <c r="DA26" i="10" s="1"/>
  <c r="DB26" i="10" s="1"/>
  <c r="DC26" i="10" s="1"/>
  <c r="DD26" i="10" s="1"/>
  <c r="DE26" i="10" s="1"/>
  <c r="DF26" i="10" s="1"/>
  <c r="DG26" i="10" s="1"/>
  <c r="DH26" i="10" s="1"/>
  <c r="DI26" i="10" s="1"/>
  <c r="J25" i="10"/>
  <c r="K25" i="10" s="1"/>
  <c r="L25" i="10" s="1"/>
  <c r="M25" i="10" s="1"/>
  <c r="N25" i="10" s="1"/>
  <c r="O25" i="10" s="1"/>
  <c r="P25" i="10" s="1"/>
  <c r="Q25" i="10" s="1"/>
  <c r="R25" i="10" s="1"/>
  <c r="S25" i="10" s="1"/>
  <c r="T25" i="10" s="1"/>
  <c r="U25" i="10" s="1"/>
  <c r="V25" i="10" s="1"/>
  <c r="W25" i="10" s="1"/>
  <c r="X25" i="10" s="1"/>
  <c r="Y25" i="10" s="1"/>
  <c r="Z25" i="10" s="1"/>
  <c r="AA25" i="10" s="1"/>
  <c r="AB25" i="10" s="1"/>
  <c r="AC25" i="10" s="1"/>
  <c r="AD25" i="10" s="1"/>
  <c r="AE25" i="10" s="1"/>
  <c r="AF25" i="10" s="1"/>
  <c r="AG25" i="10" s="1"/>
  <c r="AH25" i="10" s="1"/>
  <c r="AI25" i="10" s="1"/>
  <c r="AJ25" i="10" s="1"/>
  <c r="AK25" i="10" s="1"/>
  <c r="AL25" i="10" s="1"/>
  <c r="AM25" i="10" s="1"/>
  <c r="AN25" i="10" s="1"/>
  <c r="AO25" i="10" s="1"/>
  <c r="AP25" i="10" s="1"/>
  <c r="AQ25" i="10" s="1"/>
  <c r="AR25" i="10" s="1"/>
  <c r="AS25" i="10" s="1"/>
  <c r="AT25" i="10" s="1"/>
  <c r="AU25" i="10" s="1"/>
  <c r="AV25" i="10" s="1"/>
  <c r="AW25" i="10" s="1"/>
  <c r="AX25" i="10" s="1"/>
  <c r="AY25" i="10" s="1"/>
  <c r="AZ25" i="10" s="1"/>
  <c r="BA25" i="10" s="1"/>
  <c r="BB25" i="10" s="1"/>
  <c r="BC25" i="10" s="1"/>
  <c r="BD25" i="10" s="1"/>
  <c r="BE25" i="10" s="1"/>
  <c r="BF25" i="10" s="1"/>
  <c r="BG25" i="10" s="1"/>
  <c r="BH25" i="10" s="1"/>
  <c r="BI25" i="10" s="1"/>
  <c r="BJ25" i="10" s="1"/>
  <c r="BK25" i="10" s="1"/>
  <c r="BL25" i="10" s="1"/>
  <c r="BM25" i="10" s="1"/>
  <c r="BN25" i="10" s="1"/>
  <c r="BO25" i="10" s="1"/>
  <c r="BP25" i="10" s="1"/>
  <c r="BQ25" i="10" s="1"/>
  <c r="BR25" i="10" s="1"/>
  <c r="BS25" i="10" s="1"/>
  <c r="BT25" i="10" s="1"/>
  <c r="BU25" i="10" s="1"/>
  <c r="BV25" i="10" s="1"/>
  <c r="BW25" i="10" s="1"/>
  <c r="BX25" i="10" s="1"/>
  <c r="BY25" i="10" s="1"/>
  <c r="BZ25" i="10" s="1"/>
  <c r="CA25" i="10" s="1"/>
  <c r="CB25" i="10" s="1"/>
  <c r="CC25" i="10" s="1"/>
  <c r="CD25" i="10" s="1"/>
  <c r="CE25" i="10" s="1"/>
  <c r="CF25" i="10" s="1"/>
  <c r="CG25" i="10" s="1"/>
  <c r="CH25" i="10" s="1"/>
  <c r="CI25" i="10" s="1"/>
  <c r="CJ25" i="10" s="1"/>
  <c r="CK25" i="10" s="1"/>
  <c r="CL25" i="10" s="1"/>
  <c r="CM25" i="10" s="1"/>
  <c r="CN25" i="10" s="1"/>
  <c r="CO25" i="10" s="1"/>
  <c r="CP25" i="10" s="1"/>
  <c r="CQ25" i="10" s="1"/>
  <c r="CR25" i="10" s="1"/>
  <c r="CS25" i="10" s="1"/>
  <c r="CT25" i="10" s="1"/>
  <c r="CU25" i="10" s="1"/>
  <c r="CV25" i="10" s="1"/>
  <c r="CW25" i="10" s="1"/>
  <c r="CX25" i="10" s="1"/>
  <c r="CY25" i="10" s="1"/>
  <c r="CZ25" i="10" s="1"/>
  <c r="DA25" i="10" s="1"/>
  <c r="DB25" i="10" s="1"/>
  <c r="DC25" i="10" s="1"/>
  <c r="DD25" i="10" s="1"/>
  <c r="DE25" i="10" s="1"/>
  <c r="DF25" i="10" s="1"/>
  <c r="DG25" i="10" s="1"/>
  <c r="DH25" i="10" s="1"/>
  <c r="DI25" i="10" s="1"/>
  <c r="K24" i="10"/>
  <c r="L24" i="10" s="1"/>
  <c r="M24" i="10" s="1"/>
  <c r="N24" i="10" s="1"/>
  <c r="O24" i="10" s="1"/>
  <c r="P24" i="10" s="1"/>
  <c r="Q24" i="10" s="1"/>
  <c r="R24" i="10" s="1"/>
  <c r="S24" i="10" s="1"/>
  <c r="T24" i="10" s="1"/>
  <c r="U24" i="10" s="1"/>
  <c r="V24" i="10" s="1"/>
  <c r="W24" i="10" s="1"/>
  <c r="X24" i="10" s="1"/>
  <c r="Y24" i="10" s="1"/>
  <c r="Z24" i="10" s="1"/>
  <c r="AA24" i="10" s="1"/>
  <c r="AB24" i="10" s="1"/>
  <c r="AC24" i="10" s="1"/>
  <c r="AD24" i="10" s="1"/>
  <c r="AE24" i="10" s="1"/>
  <c r="AF24" i="10" s="1"/>
  <c r="AG24" i="10" s="1"/>
  <c r="AH24" i="10" s="1"/>
  <c r="AI24" i="10" s="1"/>
  <c r="AJ24" i="10" s="1"/>
  <c r="AK24" i="10" s="1"/>
  <c r="AL24" i="10" s="1"/>
  <c r="AM24" i="10" s="1"/>
  <c r="AN24" i="10" s="1"/>
  <c r="AO24" i="10" s="1"/>
  <c r="AP24" i="10" s="1"/>
  <c r="AQ24" i="10" s="1"/>
  <c r="AR24" i="10" s="1"/>
  <c r="AS24" i="10" s="1"/>
  <c r="AT24" i="10" s="1"/>
  <c r="AU24" i="10" s="1"/>
  <c r="AV24" i="10" s="1"/>
  <c r="AW24" i="10" s="1"/>
  <c r="AX24" i="10" s="1"/>
  <c r="AY24" i="10" s="1"/>
  <c r="AZ24" i="10" s="1"/>
  <c r="BA24" i="10" s="1"/>
  <c r="BB24" i="10" s="1"/>
  <c r="BC24" i="10" s="1"/>
  <c r="BD24" i="10" s="1"/>
  <c r="BE24" i="10" s="1"/>
  <c r="BF24" i="10" s="1"/>
  <c r="BG24" i="10" s="1"/>
  <c r="BH24" i="10" s="1"/>
  <c r="BI24" i="10" s="1"/>
  <c r="BJ24" i="10" s="1"/>
  <c r="BK24" i="10" s="1"/>
  <c r="BL24" i="10" s="1"/>
  <c r="BM24" i="10" s="1"/>
  <c r="BN24" i="10" s="1"/>
  <c r="BO24" i="10" s="1"/>
  <c r="BP24" i="10" s="1"/>
  <c r="BQ24" i="10" s="1"/>
  <c r="BR24" i="10" s="1"/>
  <c r="BS24" i="10" s="1"/>
  <c r="BT24" i="10" s="1"/>
  <c r="BU24" i="10" s="1"/>
  <c r="BV24" i="10" s="1"/>
  <c r="BW24" i="10" s="1"/>
  <c r="BX24" i="10" s="1"/>
  <c r="BY24" i="10" s="1"/>
  <c r="BZ24" i="10" s="1"/>
  <c r="CA24" i="10" s="1"/>
  <c r="CB24" i="10" s="1"/>
  <c r="CC24" i="10" s="1"/>
  <c r="CD24" i="10" s="1"/>
  <c r="CE24" i="10" s="1"/>
  <c r="CF24" i="10" s="1"/>
  <c r="CG24" i="10" s="1"/>
  <c r="CH24" i="10" s="1"/>
  <c r="CI24" i="10" s="1"/>
  <c r="CJ24" i="10" s="1"/>
  <c r="CK24" i="10" s="1"/>
  <c r="CL24" i="10" s="1"/>
  <c r="CM24" i="10" s="1"/>
  <c r="CN24" i="10" s="1"/>
  <c r="CO24" i="10" s="1"/>
  <c r="CP24" i="10" s="1"/>
  <c r="CQ24" i="10" s="1"/>
  <c r="CR24" i="10" s="1"/>
  <c r="CS24" i="10" s="1"/>
  <c r="CT24" i="10" s="1"/>
  <c r="CU24" i="10" s="1"/>
  <c r="CV24" i="10" s="1"/>
  <c r="CW24" i="10" s="1"/>
  <c r="CX24" i="10" s="1"/>
  <c r="CY24" i="10" s="1"/>
  <c r="CZ24" i="10" s="1"/>
  <c r="DA24" i="10" s="1"/>
  <c r="DB24" i="10" s="1"/>
  <c r="DC24" i="10" s="1"/>
  <c r="DD24" i="10" s="1"/>
  <c r="DE24" i="10" s="1"/>
  <c r="DF24" i="10" s="1"/>
  <c r="DG24" i="10" s="1"/>
  <c r="DH24" i="10" s="1"/>
  <c r="DI24" i="10" s="1"/>
  <c r="J61" i="10"/>
  <c r="K61" i="10" s="1"/>
  <c r="L61" i="10" s="1"/>
  <c r="M61" i="10" s="1"/>
  <c r="N61" i="10" s="1"/>
  <c r="O61" i="10" s="1"/>
  <c r="P61" i="10" s="1"/>
  <c r="Q61" i="10" s="1"/>
  <c r="R61" i="10" s="1"/>
  <c r="S61" i="10" s="1"/>
  <c r="T61" i="10" s="1"/>
  <c r="U61" i="10" s="1"/>
  <c r="V61" i="10" s="1"/>
  <c r="W61" i="10" s="1"/>
  <c r="X61" i="10" s="1"/>
  <c r="Y61" i="10" s="1"/>
  <c r="Z61" i="10" s="1"/>
  <c r="AA61" i="10" s="1"/>
  <c r="AB61" i="10" s="1"/>
  <c r="AC61" i="10" s="1"/>
  <c r="AD61" i="10" s="1"/>
  <c r="AE61" i="10" s="1"/>
  <c r="AF61" i="10" s="1"/>
  <c r="AG61" i="10" s="1"/>
  <c r="AH61" i="10" s="1"/>
  <c r="AI61" i="10" s="1"/>
  <c r="AJ61" i="10" s="1"/>
  <c r="AK61" i="10" s="1"/>
  <c r="AL61" i="10" s="1"/>
  <c r="AM61" i="10" s="1"/>
  <c r="AN61" i="10" s="1"/>
  <c r="AO61" i="10" s="1"/>
  <c r="AP61" i="10" s="1"/>
  <c r="AQ61" i="10" s="1"/>
  <c r="AR61" i="10" s="1"/>
  <c r="AS61" i="10" s="1"/>
  <c r="AT61" i="10" s="1"/>
  <c r="AU61" i="10" s="1"/>
  <c r="AV61" i="10" s="1"/>
  <c r="AW61" i="10" s="1"/>
  <c r="AX61" i="10" s="1"/>
  <c r="AY61" i="10" s="1"/>
  <c r="AZ61" i="10" s="1"/>
  <c r="BA61" i="10" s="1"/>
  <c r="BB61" i="10" s="1"/>
  <c r="BC61" i="10" s="1"/>
  <c r="BD61" i="10" s="1"/>
  <c r="BE61" i="10" s="1"/>
  <c r="BF61" i="10" s="1"/>
  <c r="BG61" i="10" s="1"/>
  <c r="BH61" i="10" s="1"/>
  <c r="BI61" i="10" s="1"/>
  <c r="BJ61" i="10" s="1"/>
  <c r="BK61" i="10" s="1"/>
  <c r="BL61" i="10" s="1"/>
  <c r="BM61" i="10" s="1"/>
  <c r="BN61" i="10" s="1"/>
  <c r="BO61" i="10" s="1"/>
  <c r="BP61" i="10" s="1"/>
  <c r="BQ61" i="10" s="1"/>
  <c r="BR61" i="10" s="1"/>
  <c r="BS61" i="10" s="1"/>
  <c r="BT61" i="10" s="1"/>
  <c r="BU61" i="10" s="1"/>
  <c r="BV61" i="10" s="1"/>
  <c r="BW61" i="10" s="1"/>
  <c r="BX61" i="10" s="1"/>
  <c r="BY61" i="10" s="1"/>
  <c r="BZ61" i="10" s="1"/>
  <c r="CA61" i="10" s="1"/>
  <c r="CB61" i="10" s="1"/>
  <c r="CC61" i="10" s="1"/>
  <c r="CD61" i="10" s="1"/>
  <c r="CE61" i="10" s="1"/>
  <c r="CF61" i="10" s="1"/>
  <c r="CG61" i="10" s="1"/>
  <c r="CH61" i="10" s="1"/>
  <c r="CI61" i="10" s="1"/>
  <c r="CJ61" i="10" s="1"/>
  <c r="CK61" i="10" s="1"/>
  <c r="CL61" i="10" s="1"/>
  <c r="CM61" i="10" s="1"/>
  <c r="CN61" i="10" s="1"/>
  <c r="CO61" i="10" s="1"/>
  <c r="CP61" i="10" s="1"/>
  <c r="CQ61" i="10" s="1"/>
  <c r="CR61" i="10" s="1"/>
  <c r="CS61" i="10" s="1"/>
  <c r="CT61" i="10" s="1"/>
  <c r="CU61" i="10" s="1"/>
  <c r="CV61" i="10" s="1"/>
  <c r="CW61" i="10" s="1"/>
  <c r="CX61" i="10" s="1"/>
  <c r="CY61" i="10" s="1"/>
  <c r="CZ61" i="10" s="1"/>
  <c r="DA61" i="10" s="1"/>
  <c r="DB61" i="10" s="1"/>
  <c r="DC61" i="10" s="1"/>
  <c r="DD61" i="10" s="1"/>
  <c r="DE61" i="10" s="1"/>
  <c r="DF61" i="10" s="1"/>
  <c r="DG61" i="10" s="1"/>
  <c r="DH61" i="10" s="1"/>
  <c r="DI61" i="10" s="1"/>
  <c r="J19" i="10"/>
  <c r="K19" i="10" s="1"/>
  <c r="L19" i="10" s="1"/>
  <c r="M19" i="10" s="1"/>
  <c r="N19" i="10" s="1"/>
  <c r="O19" i="10" s="1"/>
  <c r="P19" i="10" s="1"/>
  <c r="Q19" i="10" s="1"/>
  <c r="R19" i="10" s="1"/>
  <c r="S19" i="10" s="1"/>
  <c r="T19" i="10" s="1"/>
  <c r="U19" i="10" s="1"/>
  <c r="V19" i="10" s="1"/>
  <c r="W19" i="10" s="1"/>
  <c r="X19" i="10" s="1"/>
  <c r="Y19" i="10" s="1"/>
  <c r="Z19" i="10" s="1"/>
  <c r="AA19" i="10" s="1"/>
  <c r="AB19" i="10" s="1"/>
  <c r="AC19" i="10" s="1"/>
  <c r="AD19" i="10" s="1"/>
  <c r="AE19" i="10" s="1"/>
  <c r="AF19" i="10" s="1"/>
  <c r="AG19" i="10" s="1"/>
  <c r="AH19" i="10" s="1"/>
  <c r="AI19" i="10" s="1"/>
  <c r="AJ19" i="10" s="1"/>
  <c r="AK19" i="10" s="1"/>
  <c r="AL19" i="10" s="1"/>
  <c r="AM19" i="10" s="1"/>
  <c r="AN19" i="10" s="1"/>
  <c r="AO19" i="10" s="1"/>
  <c r="AP19" i="10" s="1"/>
  <c r="AQ19" i="10" s="1"/>
  <c r="AR19" i="10" s="1"/>
  <c r="AS19" i="10" s="1"/>
  <c r="AT19" i="10" s="1"/>
  <c r="AU19" i="10" s="1"/>
  <c r="AV19" i="10" s="1"/>
  <c r="AW19" i="10" s="1"/>
  <c r="AX19" i="10" s="1"/>
  <c r="AY19" i="10" s="1"/>
  <c r="AZ19" i="10" s="1"/>
  <c r="BA19" i="10" s="1"/>
  <c r="BB19" i="10" s="1"/>
  <c r="BC19" i="10" s="1"/>
  <c r="BD19" i="10" s="1"/>
  <c r="BE19" i="10" s="1"/>
  <c r="BF19" i="10" s="1"/>
  <c r="BG19" i="10" s="1"/>
  <c r="BH19" i="10" s="1"/>
  <c r="BI19" i="10" s="1"/>
  <c r="BJ19" i="10" s="1"/>
  <c r="BK19" i="10" s="1"/>
  <c r="BL19" i="10" s="1"/>
  <c r="BM19" i="10" s="1"/>
  <c r="BN19" i="10" s="1"/>
  <c r="BO19" i="10" s="1"/>
  <c r="BP19" i="10" s="1"/>
  <c r="BQ19" i="10" s="1"/>
  <c r="BR19" i="10" s="1"/>
  <c r="BS19" i="10" s="1"/>
  <c r="BT19" i="10" s="1"/>
  <c r="BU19" i="10" s="1"/>
  <c r="BV19" i="10" s="1"/>
  <c r="BW19" i="10" s="1"/>
  <c r="BX19" i="10" s="1"/>
  <c r="BY19" i="10" s="1"/>
  <c r="BZ19" i="10" s="1"/>
  <c r="CA19" i="10" s="1"/>
  <c r="CB19" i="10" s="1"/>
  <c r="CC19" i="10" s="1"/>
  <c r="CD19" i="10" s="1"/>
  <c r="CE19" i="10" s="1"/>
  <c r="CF19" i="10" s="1"/>
  <c r="CG19" i="10" s="1"/>
  <c r="CH19" i="10" s="1"/>
  <c r="CI19" i="10" s="1"/>
  <c r="CJ19" i="10" s="1"/>
  <c r="CK19" i="10" s="1"/>
  <c r="CL19" i="10" s="1"/>
  <c r="CM19" i="10" s="1"/>
  <c r="CN19" i="10" s="1"/>
  <c r="CO19" i="10" s="1"/>
  <c r="CP19" i="10" s="1"/>
  <c r="CQ19" i="10" s="1"/>
  <c r="CR19" i="10" s="1"/>
  <c r="CS19" i="10" s="1"/>
  <c r="CT19" i="10" s="1"/>
  <c r="CU19" i="10" s="1"/>
  <c r="CV19" i="10" s="1"/>
  <c r="CW19" i="10" s="1"/>
  <c r="CX19" i="10" s="1"/>
  <c r="CY19" i="10" s="1"/>
  <c r="CZ19" i="10" s="1"/>
  <c r="DA19" i="10" s="1"/>
  <c r="DB19" i="10" s="1"/>
  <c r="DC19" i="10" s="1"/>
  <c r="DD19" i="10" s="1"/>
  <c r="DE19" i="10" s="1"/>
  <c r="DF19" i="10" s="1"/>
  <c r="DG19" i="10" s="1"/>
  <c r="DH19" i="10" s="1"/>
  <c r="DI19" i="10" s="1"/>
  <c r="J18" i="10"/>
  <c r="K18" i="10" s="1"/>
  <c r="L18" i="10" s="1"/>
  <c r="M18" i="10" s="1"/>
  <c r="N18" i="10" s="1"/>
  <c r="O18" i="10" s="1"/>
  <c r="P18" i="10" s="1"/>
  <c r="Q18" i="10" s="1"/>
  <c r="R18" i="10" s="1"/>
  <c r="S18" i="10" s="1"/>
  <c r="T18" i="10" s="1"/>
  <c r="U18" i="10" s="1"/>
  <c r="V18" i="10" s="1"/>
  <c r="W18" i="10" s="1"/>
  <c r="X18" i="10" s="1"/>
  <c r="Y18" i="10" s="1"/>
  <c r="Z18" i="10" s="1"/>
  <c r="AA18" i="10" s="1"/>
  <c r="AB18" i="10" s="1"/>
  <c r="AC18" i="10" s="1"/>
  <c r="AD18" i="10" s="1"/>
  <c r="AE18" i="10" s="1"/>
  <c r="AF18" i="10" s="1"/>
  <c r="AG18" i="10" s="1"/>
  <c r="AH18" i="10" s="1"/>
  <c r="AI18" i="10" s="1"/>
  <c r="AJ18" i="10" s="1"/>
  <c r="AK18" i="10" s="1"/>
  <c r="AL18" i="10" s="1"/>
  <c r="AM18" i="10" s="1"/>
  <c r="AN18" i="10" s="1"/>
  <c r="AO18" i="10" s="1"/>
  <c r="AP18" i="10" s="1"/>
  <c r="AQ18" i="10" s="1"/>
  <c r="AR18" i="10" s="1"/>
  <c r="AS18" i="10" s="1"/>
  <c r="AT18" i="10" s="1"/>
  <c r="AU18" i="10" s="1"/>
  <c r="AV18" i="10" s="1"/>
  <c r="AW18" i="10" s="1"/>
  <c r="AX18" i="10" s="1"/>
  <c r="AY18" i="10" s="1"/>
  <c r="AZ18" i="10" s="1"/>
  <c r="BA18" i="10" s="1"/>
  <c r="BB18" i="10" s="1"/>
  <c r="BC18" i="10" s="1"/>
  <c r="BD18" i="10" s="1"/>
  <c r="BE18" i="10" s="1"/>
  <c r="BF18" i="10" s="1"/>
  <c r="BG18" i="10" s="1"/>
  <c r="BH18" i="10" s="1"/>
  <c r="BI18" i="10" s="1"/>
  <c r="BJ18" i="10" s="1"/>
  <c r="BK18" i="10" s="1"/>
  <c r="BL18" i="10" s="1"/>
  <c r="BM18" i="10" s="1"/>
  <c r="BN18" i="10" s="1"/>
  <c r="BO18" i="10" s="1"/>
  <c r="BP18" i="10" s="1"/>
  <c r="BQ18" i="10" s="1"/>
  <c r="BR18" i="10" s="1"/>
  <c r="BS18" i="10" s="1"/>
  <c r="BT18" i="10" s="1"/>
  <c r="BU18" i="10" s="1"/>
  <c r="BV18" i="10" s="1"/>
  <c r="BW18" i="10" s="1"/>
  <c r="BX18" i="10" s="1"/>
  <c r="BY18" i="10" s="1"/>
  <c r="BZ18" i="10" s="1"/>
  <c r="CA18" i="10" s="1"/>
  <c r="CB18" i="10" s="1"/>
  <c r="CC18" i="10" s="1"/>
  <c r="CD18" i="10" s="1"/>
  <c r="CE18" i="10" s="1"/>
  <c r="CF18" i="10" s="1"/>
  <c r="CG18" i="10" s="1"/>
  <c r="CH18" i="10" s="1"/>
  <c r="CI18" i="10" s="1"/>
  <c r="CJ18" i="10" s="1"/>
  <c r="CK18" i="10" s="1"/>
  <c r="CL18" i="10" s="1"/>
  <c r="CM18" i="10" s="1"/>
  <c r="CN18" i="10" s="1"/>
  <c r="CO18" i="10" s="1"/>
  <c r="CP18" i="10" s="1"/>
  <c r="CQ18" i="10" s="1"/>
  <c r="CR18" i="10" s="1"/>
  <c r="CS18" i="10" s="1"/>
  <c r="CT18" i="10" s="1"/>
  <c r="CU18" i="10" s="1"/>
  <c r="CV18" i="10" s="1"/>
  <c r="CW18" i="10" s="1"/>
  <c r="CX18" i="10" s="1"/>
  <c r="CY18" i="10" s="1"/>
  <c r="CZ18" i="10" s="1"/>
  <c r="DA18" i="10" s="1"/>
  <c r="DB18" i="10" s="1"/>
  <c r="DC18" i="10" s="1"/>
  <c r="DD18" i="10" s="1"/>
  <c r="DE18" i="10" s="1"/>
  <c r="DF18" i="10" s="1"/>
  <c r="DG18" i="10" s="1"/>
  <c r="DH18" i="10" s="1"/>
  <c r="DI18" i="10" s="1"/>
  <c r="J14" i="10"/>
  <c r="K14" i="10" s="1"/>
  <c r="L14" i="10" s="1"/>
  <c r="M14" i="10" s="1"/>
  <c r="N14" i="10" s="1"/>
  <c r="O14" i="10" s="1"/>
  <c r="P14" i="10" s="1"/>
  <c r="Q14" i="10" s="1"/>
  <c r="R14" i="10" s="1"/>
  <c r="S14" i="10" s="1"/>
  <c r="T14" i="10" s="1"/>
  <c r="U14" i="10" s="1"/>
  <c r="V14" i="10" s="1"/>
  <c r="W14" i="10" s="1"/>
  <c r="X14" i="10" s="1"/>
  <c r="Y14" i="10" s="1"/>
  <c r="Z14" i="10" s="1"/>
  <c r="AA14" i="10" s="1"/>
  <c r="AB14" i="10" s="1"/>
  <c r="AC14" i="10" s="1"/>
  <c r="AD14" i="10" s="1"/>
  <c r="AE14" i="10" s="1"/>
  <c r="AF14" i="10" s="1"/>
  <c r="AG14" i="10" s="1"/>
  <c r="AH14" i="10" s="1"/>
  <c r="AI14" i="10" s="1"/>
  <c r="AJ14" i="10" s="1"/>
  <c r="AK14" i="10" s="1"/>
  <c r="AL14" i="10" s="1"/>
  <c r="AM14" i="10" s="1"/>
  <c r="AN14" i="10" s="1"/>
  <c r="AO14" i="10" s="1"/>
  <c r="AP14" i="10" s="1"/>
  <c r="AQ14" i="10" s="1"/>
  <c r="AR14" i="10" s="1"/>
  <c r="AS14" i="10" s="1"/>
  <c r="AT14" i="10" s="1"/>
  <c r="AU14" i="10" s="1"/>
  <c r="AV14" i="10" s="1"/>
  <c r="AW14" i="10" s="1"/>
  <c r="AX14" i="10" s="1"/>
  <c r="AY14" i="10" s="1"/>
  <c r="AZ14" i="10" s="1"/>
  <c r="BA14" i="10" s="1"/>
  <c r="BB14" i="10" s="1"/>
  <c r="BC14" i="10" s="1"/>
  <c r="BD14" i="10" s="1"/>
  <c r="BE14" i="10" s="1"/>
  <c r="BF14" i="10" s="1"/>
  <c r="BG14" i="10" s="1"/>
  <c r="BH14" i="10" s="1"/>
  <c r="BI14" i="10" s="1"/>
  <c r="BJ14" i="10" s="1"/>
  <c r="BK14" i="10" s="1"/>
  <c r="BL14" i="10" s="1"/>
  <c r="BM14" i="10" s="1"/>
  <c r="BN14" i="10" s="1"/>
  <c r="BO14" i="10" s="1"/>
  <c r="BP14" i="10" s="1"/>
  <c r="BQ14" i="10" s="1"/>
  <c r="BR14" i="10" s="1"/>
  <c r="BS14" i="10" s="1"/>
  <c r="BT14" i="10" s="1"/>
  <c r="BU14" i="10" s="1"/>
  <c r="BV14" i="10" s="1"/>
  <c r="BW14" i="10" s="1"/>
  <c r="BX14" i="10" s="1"/>
  <c r="BY14" i="10" s="1"/>
  <c r="BZ14" i="10" s="1"/>
  <c r="CA14" i="10" s="1"/>
  <c r="CB14" i="10" s="1"/>
  <c r="CC14" i="10" s="1"/>
  <c r="CD14" i="10" s="1"/>
  <c r="CE14" i="10" s="1"/>
  <c r="CF14" i="10" s="1"/>
  <c r="CG14" i="10" s="1"/>
  <c r="CH14" i="10" s="1"/>
  <c r="CI14" i="10" s="1"/>
  <c r="CJ14" i="10" s="1"/>
  <c r="CK14" i="10" s="1"/>
  <c r="CL14" i="10" s="1"/>
  <c r="CM14" i="10" s="1"/>
  <c r="CN14" i="10" s="1"/>
  <c r="CO14" i="10" s="1"/>
  <c r="CP14" i="10" s="1"/>
  <c r="CQ14" i="10" s="1"/>
  <c r="CR14" i="10" s="1"/>
  <c r="CS14" i="10" s="1"/>
  <c r="CT14" i="10" s="1"/>
  <c r="CU14" i="10" s="1"/>
  <c r="CV14" i="10" s="1"/>
  <c r="CW14" i="10" s="1"/>
  <c r="CX14" i="10" s="1"/>
  <c r="CY14" i="10" s="1"/>
  <c r="CZ14" i="10" s="1"/>
  <c r="DA14" i="10" s="1"/>
  <c r="DB14" i="10" s="1"/>
  <c r="DC14" i="10" s="1"/>
  <c r="DD14" i="10" s="1"/>
  <c r="DE14" i="10" s="1"/>
  <c r="DF14" i="10" s="1"/>
  <c r="DG14" i="10" s="1"/>
  <c r="DH14" i="10" s="1"/>
  <c r="DI14" i="10" s="1"/>
  <c r="K12" i="10"/>
  <c r="L12" i="10" s="1"/>
  <c r="M12" i="10" s="1"/>
  <c r="N12" i="10" s="1"/>
  <c r="O12" i="10" s="1"/>
  <c r="P12" i="10" s="1"/>
  <c r="Q12" i="10" s="1"/>
  <c r="R12" i="10" s="1"/>
  <c r="S12" i="10" s="1"/>
  <c r="T12" i="10" s="1"/>
  <c r="U12" i="10" s="1"/>
  <c r="V12" i="10" s="1"/>
  <c r="W12" i="10" s="1"/>
  <c r="X12" i="10" s="1"/>
  <c r="Y12" i="10" s="1"/>
  <c r="Z12" i="10" s="1"/>
  <c r="AA12" i="10" s="1"/>
  <c r="AB12" i="10" s="1"/>
  <c r="AC12" i="10" s="1"/>
  <c r="AD12" i="10" s="1"/>
  <c r="AE12" i="10" s="1"/>
  <c r="AF12" i="10" s="1"/>
  <c r="AG12" i="10" s="1"/>
  <c r="AH12" i="10" s="1"/>
  <c r="AI12" i="10" s="1"/>
  <c r="AJ12" i="10" s="1"/>
  <c r="AK12" i="10" s="1"/>
  <c r="AL12" i="10" s="1"/>
  <c r="AM12" i="10" s="1"/>
  <c r="AN12" i="10" s="1"/>
  <c r="AO12" i="10" s="1"/>
  <c r="AP12" i="10" s="1"/>
  <c r="AQ12" i="10" s="1"/>
  <c r="AR12" i="10" s="1"/>
  <c r="AS12" i="10" s="1"/>
  <c r="AT12" i="10" s="1"/>
  <c r="AU12" i="10" s="1"/>
  <c r="AV12" i="10" s="1"/>
  <c r="AW12" i="10" s="1"/>
  <c r="AX12" i="10" s="1"/>
  <c r="AY12" i="10" s="1"/>
  <c r="AZ12" i="10" s="1"/>
  <c r="BA12" i="10" s="1"/>
  <c r="BB12" i="10" s="1"/>
  <c r="BC12" i="10" s="1"/>
  <c r="BD12" i="10" s="1"/>
  <c r="BE12" i="10" s="1"/>
  <c r="BF12" i="10" s="1"/>
  <c r="BG12" i="10" s="1"/>
  <c r="BH12" i="10" s="1"/>
  <c r="BI12" i="10" s="1"/>
  <c r="BJ12" i="10" s="1"/>
  <c r="BK12" i="10" s="1"/>
  <c r="BL12" i="10" s="1"/>
  <c r="BM12" i="10" s="1"/>
  <c r="BN12" i="10" s="1"/>
  <c r="BO12" i="10" s="1"/>
  <c r="BP12" i="10" s="1"/>
  <c r="BQ12" i="10" s="1"/>
  <c r="BR12" i="10" s="1"/>
  <c r="BS12" i="10" s="1"/>
  <c r="BT12" i="10" s="1"/>
  <c r="BU12" i="10" s="1"/>
  <c r="BV12" i="10" s="1"/>
  <c r="BW12" i="10" s="1"/>
  <c r="BX12" i="10" s="1"/>
  <c r="BY12" i="10" s="1"/>
  <c r="BZ12" i="10" s="1"/>
  <c r="CA12" i="10" s="1"/>
  <c r="CB12" i="10" s="1"/>
  <c r="CC12" i="10" s="1"/>
  <c r="CD12" i="10" s="1"/>
  <c r="CE12" i="10" s="1"/>
  <c r="CF12" i="10" s="1"/>
  <c r="CG12" i="10" s="1"/>
  <c r="CH12" i="10" s="1"/>
  <c r="CI12" i="10" s="1"/>
  <c r="CJ12" i="10" s="1"/>
  <c r="CK12" i="10" s="1"/>
  <c r="CL12" i="10" s="1"/>
  <c r="CM12" i="10" s="1"/>
  <c r="CN12" i="10" s="1"/>
  <c r="CO12" i="10" s="1"/>
  <c r="CP12" i="10" s="1"/>
  <c r="CQ12" i="10" s="1"/>
  <c r="CR12" i="10" s="1"/>
  <c r="CS12" i="10" s="1"/>
  <c r="CT12" i="10" s="1"/>
  <c r="CU12" i="10" s="1"/>
  <c r="CV12" i="10" s="1"/>
  <c r="CW12" i="10" s="1"/>
  <c r="CX12" i="10" s="1"/>
  <c r="CY12" i="10" s="1"/>
  <c r="CZ12" i="10" s="1"/>
  <c r="DA12" i="10" s="1"/>
  <c r="DB12" i="10" s="1"/>
  <c r="DC12" i="10" s="1"/>
  <c r="DD12" i="10" s="1"/>
  <c r="DE12" i="10" s="1"/>
  <c r="DF12" i="10" s="1"/>
  <c r="DG12" i="10" s="1"/>
  <c r="DH12" i="10" s="1"/>
  <c r="DI12" i="10" s="1"/>
  <c r="K112" i="10"/>
  <c r="L112" i="10" s="1"/>
  <c r="M112" i="10" s="1"/>
  <c r="N112" i="10" s="1"/>
  <c r="O112" i="10" s="1"/>
  <c r="P112" i="10" s="1"/>
  <c r="Q112" i="10" s="1"/>
  <c r="R112" i="10" s="1"/>
  <c r="S112" i="10" s="1"/>
  <c r="T112" i="10" s="1"/>
  <c r="U112" i="10" s="1"/>
  <c r="V112" i="10" s="1"/>
  <c r="W112" i="10" s="1"/>
  <c r="X112" i="10" s="1"/>
  <c r="Y112" i="10" s="1"/>
  <c r="Z112" i="10" s="1"/>
  <c r="AA112" i="10" s="1"/>
  <c r="AB112" i="10" s="1"/>
  <c r="AC112" i="10" s="1"/>
  <c r="AD112" i="10" s="1"/>
  <c r="AE112" i="10" s="1"/>
  <c r="AF112" i="10" s="1"/>
  <c r="AG112" i="10" s="1"/>
  <c r="AH112" i="10" s="1"/>
  <c r="AI112" i="10" s="1"/>
  <c r="AJ112" i="10" s="1"/>
  <c r="AK112" i="10" s="1"/>
  <c r="AL112" i="10" s="1"/>
  <c r="AM112" i="10" s="1"/>
  <c r="AN112" i="10" s="1"/>
  <c r="AO112" i="10" s="1"/>
  <c r="AP112" i="10" s="1"/>
  <c r="AQ112" i="10" s="1"/>
  <c r="AR112" i="10" s="1"/>
  <c r="AS112" i="10" s="1"/>
  <c r="AT112" i="10" s="1"/>
  <c r="AU112" i="10" s="1"/>
  <c r="AV112" i="10" s="1"/>
  <c r="AW112" i="10" s="1"/>
  <c r="AX112" i="10" s="1"/>
  <c r="AY112" i="10" s="1"/>
  <c r="AZ112" i="10" s="1"/>
  <c r="BA112" i="10" s="1"/>
  <c r="BB112" i="10" s="1"/>
  <c r="BC112" i="10" s="1"/>
  <c r="BD112" i="10" s="1"/>
  <c r="BE112" i="10" s="1"/>
  <c r="BF112" i="10" s="1"/>
  <c r="BG112" i="10" s="1"/>
  <c r="BH112" i="10" s="1"/>
  <c r="BI112" i="10" s="1"/>
  <c r="BJ112" i="10" s="1"/>
  <c r="BK112" i="10" s="1"/>
  <c r="BL112" i="10" s="1"/>
  <c r="BM112" i="10" s="1"/>
  <c r="BN112" i="10" s="1"/>
  <c r="BO112" i="10" s="1"/>
  <c r="BP112" i="10" s="1"/>
  <c r="BQ112" i="10" s="1"/>
  <c r="BR112" i="10" s="1"/>
  <c r="BS112" i="10" s="1"/>
  <c r="BT112" i="10" s="1"/>
  <c r="BU112" i="10" s="1"/>
  <c r="BV112" i="10" s="1"/>
  <c r="BW112" i="10" s="1"/>
  <c r="BX112" i="10" s="1"/>
  <c r="BY112" i="10" s="1"/>
  <c r="BZ112" i="10" s="1"/>
  <c r="CA112" i="10" s="1"/>
  <c r="CB112" i="10" s="1"/>
  <c r="CC112" i="10" s="1"/>
  <c r="CD112" i="10" s="1"/>
  <c r="CE112" i="10" s="1"/>
  <c r="CF112" i="10" s="1"/>
  <c r="CG112" i="10" s="1"/>
  <c r="CH112" i="10" s="1"/>
  <c r="CI112" i="10" s="1"/>
  <c r="CJ112" i="10" s="1"/>
  <c r="CK112" i="10" s="1"/>
  <c r="CL112" i="10" s="1"/>
  <c r="CM112" i="10" s="1"/>
  <c r="CN112" i="10" s="1"/>
  <c r="CO112" i="10" s="1"/>
  <c r="CP112" i="10" s="1"/>
  <c r="CQ112" i="10" s="1"/>
  <c r="CR112" i="10" s="1"/>
  <c r="CS112" i="10" s="1"/>
  <c r="CT112" i="10" s="1"/>
  <c r="CU112" i="10" s="1"/>
  <c r="CV112" i="10" s="1"/>
  <c r="CW112" i="10" s="1"/>
  <c r="CX112" i="10" s="1"/>
  <c r="CY112" i="10" s="1"/>
  <c r="CZ112" i="10" s="1"/>
  <c r="DA112" i="10" s="1"/>
  <c r="DB112" i="10" s="1"/>
  <c r="DC112" i="10" s="1"/>
  <c r="DD112" i="10" s="1"/>
  <c r="DE112" i="10" s="1"/>
  <c r="DF112" i="10" s="1"/>
  <c r="DG112" i="10" s="1"/>
  <c r="DH112" i="10" s="1"/>
  <c r="DI112" i="10" s="1"/>
  <c r="M60" i="10"/>
  <c r="N60" i="10" s="1"/>
  <c r="O60" i="10" s="1"/>
  <c r="P60" i="10" s="1"/>
  <c r="Q60" i="10" s="1"/>
  <c r="R60" i="10" s="1"/>
  <c r="S60" i="10" s="1"/>
  <c r="T60" i="10" s="1"/>
  <c r="U60" i="10" s="1"/>
  <c r="V60" i="10" s="1"/>
  <c r="W60" i="10" s="1"/>
  <c r="X60" i="10" s="1"/>
  <c r="Y60" i="10" s="1"/>
  <c r="Z60" i="10" s="1"/>
  <c r="AA60" i="10" s="1"/>
  <c r="AB60" i="10" s="1"/>
  <c r="AC60" i="10" s="1"/>
  <c r="AD60" i="10" s="1"/>
  <c r="AE60" i="10" s="1"/>
  <c r="AF60" i="10" s="1"/>
  <c r="AG60" i="10" s="1"/>
  <c r="AH60" i="10" s="1"/>
  <c r="AI60" i="10" s="1"/>
  <c r="AJ60" i="10" s="1"/>
  <c r="AK60" i="10" s="1"/>
  <c r="AL60" i="10" s="1"/>
  <c r="AM60" i="10" s="1"/>
  <c r="AN60" i="10" s="1"/>
  <c r="AO60" i="10" s="1"/>
  <c r="AP60" i="10" s="1"/>
  <c r="AQ60" i="10" s="1"/>
  <c r="AR60" i="10" s="1"/>
  <c r="AS60" i="10" s="1"/>
  <c r="AT60" i="10" s="1"/>
  <c r="AU60" i="10" s="1"/>
  <c r="AV60" i="10" s="1"/>
  <c r="AW60" i="10" s="1"/>
  <c r="AX60" i="10" s="1"/>
  <c r="AY60" i="10" s="1"/>
  <c r="AZ60" i="10" s="1"/>
  <c r="BA60" i="10" s="1"/>
  <c r="BB60" i="10" s="1"/>
  <c r="BC60" i="10" s="1"/>
  <c r="BD60" i="10" s="1"/>
  <c r="BE60" i="10" s="1"/>
  <c r="BF60" i="10" s="1"/>
  <c r="BG60" i="10" s="1"/>
  <c r="BH60" i="10" s="1"/>
  <c r="BI60" i="10" s="1"/>
  <c r="BJ60" i="10" s="1"/>
  <c r="BK60" i="10" s="1"/>
  <c r="BL60" i="10" s="1"/>
  <c r="BM60" i="10" s="1"/>
  <c r="BN60" i="10" s="1"/>
  <c r="BO60" i="10" s="1"/>
  <c r="BP60" i="10" s="1"/>
  <c r="BQ60" i="10" s="1"/>
  <c r="BR60" i="10" s="1"/>
  <c r="BS60" i="10" s="1"/>
  <c r="BT60" i="10" s="1"/>
  <c r="BU60" i="10" s="1"/>
  <c r="BV60" i="10" s="1"/>
  <c r="BW60" i="10" s="1"/>
  <c r="BX60" i="10" s="1"/>
  <c r="BY60" i="10" s="1"/>
  <c r="BZ60" i="10" s="1"/>
  <c r="CA60" i="10" s="1"/>
  <c r="CB60" i="10" s="1"/>
  <c r="CC60" i="10" s="1"/>
  <c r="CD60" i="10" s="1"/>
  <c r="CE60" i="10" s="1"/>
  <c r="CF60" i="10" s="1"/>
  <c r="CG60" i="10" s="1"/>
  <c r="CH60" i="10" s="1"/>
  <c r="CI60" i="10" s="1"/>
  <c r="CJ60" i="10" s="1"/>
  <c r="CK60" i="10" s="1"/>
  <c r="CL60" i="10" s="1"/>
  <c r="CM60" i="10" s="1"/>
  <c r="CN60" i="10" s="1"/>
  <c r="CO60" i="10" s="1"/>
  <c r="CP60" i="10" s="1"/>
  <c r="CQ60" i="10" s="1"/>
  <c r="CR60" i="10" s="1"/>
  <c r="CS60" i="10" s="1"/>
  <c r="CT60" i="10" s="1"/>
  <c r="CU60" i="10" s="1"/>
  <c r="CV60" i="10" s="1"/>
  <c r="CW60" i="10" s="1"/>
  <c r="CX60" i="10" s="1"/>
  <c r="CY60" i="10" s="1"/>
  <c r="CZ60" i="10" s="1"/>
  <c r="DA60" i="10" s="1"/>
  <c r="DB60" i="10" s="1"/>
  <c r="DC60" i="10" s="1"/>
  <c r="DD60" i="10" s="1"/>
  <c r="DE60" i="10" s="1"/>
  <c r="DF60" i="10" s="1"/>
  <c r="DG60" i="10" s="1"/>
  <c r="DH60" i="10" s="1"/>
  <c r="DI60" i="10" s="1"/>
  <c r="J100" i="10"/>
  <c r="K100" i="10" s="1"/>
  <c r="L100" i="10" s="1"/>
  <c r="M100" i="10" s="1"/>
  <c r="N100" i="10" s="1"/>
  <c r="O100" i="10" s="1"/>
  <c r="P100" i="10" s="1"/>
  <c r="Q100" i="10" s="1"/>
  <c r="R100" i="10" s="1"/>
  <c r="S100" i="10" s="1"/>
  <c r="T100" i="10" s="1"/>
  <c r="U100" i="10" s="1"/>
  <c r="V100" i="10" s="1"/>
  <c r="W100" i="10" s="1"/>
  <c r="X100" i="10" s="1"/>
  <c r="Y100" i="10" s="1"/>
  <c r="Z100" i="10" s="1"/>
  <c r="AA100" i="10" s="1"/>
  <c r="AB100" i="10" s="1"/>
  <c r="AC100" i="10" s="1"/>
  <c r="AD100" i="10" s="1"/>
  <c r="AE100" i="10" s="1"/>
  <c r="AF100" i="10" s="1"/>
  <c r="AG100" i="10" s="1"/>
  <c r="AH100" i="10" s="1"/>
  <c r="AI100" i="10" s="1"/>
  <c r="AJ100" i="10" s="1"/>
  <c r="AK100" i="10" s="1"/>
  <c r="AL100" i="10" s="1"/>
  <c r="AM100" i="10" s="1"/>
  <c r="AN100" i="10" s="1"/>
  <c r="AO100" i="10" s="1"/>
  <c r="AP100" i="10" s="1"/>
  <c r="AQ100" i="10" s="1"/>
  <c r="AR100" i="10" s="1"/>
  <c r="AS100" i="10" s="1"/>
  <c r="AT100" i="10" s="1"/>
  <c r="AU100" i="10" s="1"/>
  <c r="AV100" i="10" s="1"/>
  <c r="AW100" i="10" s="1"/>
  <c r="AX100" i="10" s="1"/>
  <c r="AY100" i="10" s="1"/>
  <c r="AZ100" i="10" s="1"/>
  <c r="BA100" i="10" s="1"/>
  <c r="BB100" i="10" s="1"/>
  <c r="BC100" i="10" s="1"/>
  <c r="BD100" i="10" s="1"/>
  <c r="BE100" i="10" s="1"/>
  <c r="BF100" i="10" s="1"/>
  <c r="BG100" i="10" s="1"/>
  <c r="BH100" i="10" s="1"/>
  <c r="BI100" i="10" s="1"/>
  <c r="BJ100" i="10" s="1"/>
  <c r="BK100" i="10" s="1"/>
  <c r="BL100" i="10" s="1"/>
  <c r="BM100" i="10" s="1"/>
  <c r="BN100" i="10" s="1"/>
  <c r="BO100" i="10" s="1"/>
  <c r="BP100" i="10" s="1"/>
  <c r="BQ100" i="10" s="1"/>
  <c r="BR100" i="10" s="1"/>
  <c r="BS100" i="10" s="1"/>
  <c r="BT100" i="10" s="1"/>
  <c r="BU100" i="10" s="1"/>
  <c r="BV100" i="10" s="1"/>
  <c r="BW100" i="10" s="1"/>
  <c r="BX100" i="10" s="1"/>
  <c r="BY100" i="10" s="1"/>
  <c r="BZ100" i="10" s="1"/>
  <c r="CA100" i="10" s="1"/>
  <c r="CB100" i="10" s="1"/>
  <c r="CC100" i="10" s="1"/>
  <c r="CD100" i="10" s="1"/>
  <c r="CE100" i="10" s="1"/>
  <c r="CF100" i="10" s="1"/>
  <c r="CG100" i="10" s="1"/>
  <c r="CH100" i="10" s="1"/>
  <c r="CI100" i="10" s="1"/>
  <c r="CJ100" i="10" s="1"/>
  <c r="CK100" i="10" s="1"/>
  <c r="CL100" i="10" s="1"/>
  <c r="CM100" i="10" s="1"/>
  <c r="CN100" i="10" s="1"/>
  <c r="CO100" i="10" s="1"/>
  <c r="CP100" i="10" s="1"/>
  <c r="CQ100" i="10" s="1"/>
  <c r="CR100" i="10" s="1"/>
  <c r="CS100" i="10" s="1"/>
  <c r="CT100" i="10" s="1"/>
  <c r="CU100" i="10" s="1"/>
  <c r="CV100" i="10" s="1"/>
  <c r="CW100" i="10" s="1"/>
  <c r="CX100" i="10" s="1"/>
  <c r="CY100" i="10" s="1"/>
  <c r="CZ100" i="10" s="1"/>
  <c r="DA100" i="10" s="1"/>
  <c r="DB100" i="10" s="1"/>
  <c r="DC100" i="10" s="1"/>
  <c r="DD100" i="10" s="1"/>
  <c r="DE100" i="10" s="1"/>
  <c r="DF100" i="10" s="1"/>
  <c r="DG100" i="10" s="1"/>
  <c r="DH100" i="10" s="1"/>
  <c r="DI100" i="10" s="1"/>
  <c r="J99" i="10"/>
  <c r="K99" i="10" s="1"/>
  <c r="L99" i="10" s="1"/>
  <c r="M99" i="10" s="1"/>
  <c r="N99" i="10" s="1"/>
  <c r="O99" i="10" s="1"/>
  <c r="P99" i="10" s="1"/>
  <c r="Q99" i="10" s="1"/>
  <c r="R99" i="10" s="1"/>
  <c r="S99" i="10" s="1"/>
  <c r="T99" i="10" s="1"/>
  <c r="U99" i="10" s="1"/>
  <c r="V99" i="10" s="1"/>
  <c r="W99" i="10" s="1"/>
  <c r="X99" i="10" s="1"/>
  <c r="Y99" i="10" s="1"/>
  <c r="Z99" i="10" s="1"/>
  <c r="AA99" i="10" s="1"/>
  <c r="AB99" i="10" s="1"/>
  <c r="AC99" i="10" s="1"/>
  <c r="AD99" i="10" s="1"/>
  <c r="AE99" i="10" s="1"/>
  <c r="AF99" i="10" s="1"/>
  <c r="AG99" i="10" s="1"/>
  <c r="AH99" i="10" s="1"/>
  <c r="AI99" i="10" s="1"/>
  <c r="AJ99" i="10" s="1"/>
  <c r="AK99" i="10" s="1"/>
  <c r="AL99" i="10" s="1"/>
  <c r="AM99" i="10" s="1"/>
  <c r="AN99" i="10" s="1"/>
  <c r="AO99" i="10" s="1"/>
  <c r="AP99" i="10" s="1"/>
  <c r="AQ99" i="10" s="1"/>
  <c r="AR99" i="10" s="1"/>
  <c r="AS99" i="10" s="1"/>
  <c r="AT99" i="10" s="1"/>
  <c r="AU99" i="10" s="1"/>
  <c r="AV99" i="10" s="1"/>
  <c r="AW99" i="10" s="1"/>
  <c r="AX99" i="10" s="1"/>
  <c r="AY99" i="10" s="1"/>
  <c r="AZ99" i="10" s="1"/>
  <c r="BA99" i="10" s="1"/>
  <c r="BB99" i="10" s="1"/>
  <c r="BC99" i="10" s="1"/>
  <c r="BD99" i="10" s="1"/>
  <c r="BE99" i="10" s="1"/>
  <c r="BF99" i="10" s="1"/>
  <c r="BG99" i="10" s="1"/>
  <c r="BH99" i="10" s="1"/>
  <c r="BI99" i="10" s="1"/>
  <c r="BJ99" i="10" s="1"/>
  <c r="BK99" i="10" s="1"/>
  <c r="BL99" i="10" s="1"/>
  <c r="BM99" i="10" s="1"/>
  <c r="BN99" i="10" s="1"/>
  <c r="BO99" i="10" s="1"/>
  <c r="BP99" i="10" s="1"/>
  <c r="BQ99" i="10" s="1"/>
  <c r="BR99" i="10" s="1"/>
  <c r="BS99" i="10" s="1"/>
  <c r="BT99" i="10" s="1"/>
  <c r="BU99" i="10" s="1"/>
  <c r="BV99" i="10" s="1"/>
  <c r="BW99" i="10" s="1"/>
  <c r="BX99" i="10" s="1"/>
  <c r="BY99" i="10" s="1"/>
  <c r="BZ99" i="10" s="1"/>
  <c r="CA99" i="10" s="1"/>
  <c r="CB99" i="10" s="1"/>
  <c r="CC99" i="10" s="1"/>
  <c r="CD99" i="10" s="1"/>
  <c r="CE99" i="10" s="1"/>
  <c r="CF99" i="10" s="1"/>
  <c r="CG99" i="10" s="1"/>
  <c r="CH99" i="10" s="1"/>
  <c r="CI99" i="10" s="1"/>
  <c r="CJ99" i="10" s="1"/>
  <c r="CK99" i="10" s="1"/>
  <c r="CL99" i="10" s="1"/>
  <c r="CM99" i="10" s="1"/>
  <c r="CN99" i="10" s="1"/>
  <c r="CO99" i="10" s="1"/>
  <c r="CP99" i="10" s="1"/>
  <c r="CQ99" i="10" s="1"/>
  <c r="CR99" i="10" s="1"/>
  <c r="CS99" i="10" s="1"/>
  <c r="CT99" i="10" s="1"/>
  <c r="CU99" i="10" s="1"/>
  <c r="CV99" i="10" s="1"/>
  <c r="CW99" i="10" s="1"/>
  <c r="CX99" i="10" s="1"/>
  <c r="CY99" i="10" s="1"/>
  <c r="CZ99" i="10" s="1"/>
  <c r="DA99" i="10" s="1"/>
  <c r="DB99" i="10" s="1"/>
  <c r="DC99" i="10" s="1"/>
  <c r="DD99" i="10" s="1"/>
  <c r="DE99" i="10" s="1"/>
  <c r="DF99" i="10" s="1"/>
  <c r="DG99" i="10" s="1"/>
  <c r="DH99" i="10" s="1"/>
  <c r="DI99" i="10" s="1"/>
  <c r="J91" i="10"/>
  <c r="K91" i="10" s="1"/>
  <c r="L91" i="10" s="1"/>
  <c r="M91" i="10" s="1"/>
  <c r="N91" i="10" s="1"/>
  <c r="O91" i="10" s="1"/>
  <c r="P91" i="10" s="1"/>
  <c r="Q91" i="10" s="1"/>
  <c r="R91" i="10" s="1"/>
  <c r="S91" i="10" s="1"/>
  <c r="T91" i="10" s="1"/>
  <c r="U91" i="10" s="1"/>
  <c r="V91" i="10" s="1"/>
  <c r="W91" i="10" s="1"/>
  <c r="X91" i="10" s="1"/>
  <c r="Y91" i="10" s="1"/>
  <c r="Z91" i="10" s="1"/>
  <c r="AA91" i="10" s="1"/>
  <c r="AB91" i="10" s="1"/>
  <c r="AC91" i="10" s="1"/>
  <c r="AD91" i="10" s="1"/>
  <c r="AE91" i="10" s="1"/>
  <c r="AF91" i="10" s="1"/>
  <c r="AG91" i="10" s="1"/>
  <c r="AH91" i="10" s="1"/>
  <c r="AI91" i="10" s="1"/>
  <c r="AJ91" i="10" s="1"/>
  <c r="AK91" i="10" s="1"/>
  <c r="AL91" i="10" s="1"/>
  <c r="AM91" i="10" s="1"/>
  <c r="AN91" i="10" s="1"/>
  <c r="AO91" i="10" s="1"/>
  <c r="AP91" i="10" s="1"/>
  <c r="AQ91" i="10" s="1"/>
  <c r="AR91" i="10" s="1"/>
  <c r="AS91" i="10" s="1"/>
  <c r="AT91" i="10" s="1"/>
  <c r="AU91" i="10" s="1"/>
  <c r="AV91" i="10" s="1"/>
  <c r="AW91" i="10" s="1"/>
  <c r="AX91" i="10" s="1"/>
  <c r="AY91" i="10" s="1"/>
  <c r="AZ91" i="10" s="1"/>
  <c r="BA91" i="10" s="1"/>
  <c r="BB91" i="10" s="1"/>
  <c r="BC91" i="10" s="1"/>
  <c r="BD91" i="10" s="1"/>
  <c r="BE91" i="10" s="1"/>
  <c r="BF91" i="10" s="1"/>
  <c r="BG91" i="10" s="1"/>
  <c r="BH91" i="10" s="1"/>
  <c r="BI91" i="10" s="1"/>
  <c r="BJ91" i="10" s="1"/>
  <c r="BK91" i="10" s="1"/>
  <c r="BL91" i="10" s="1"/>
  <c r="BM91" i="10" s="1"/>
  <c r="BN91" i="10" s="1"/>
  <c r="BO91" i="10" s="1"/>
  <c r="BP91" i="10" s="1"/>
  <c r="BQ91" i="10" s="1"/>
  <c r="BR91" i="10" s="1"/>
  <c r="BS91" i="10" s="1"/>
  <c r="BT91" i="10" s="1"/>
  <c r="BU91" i="10" s="1"/>
  <c r="BV91" i="10" s="1"/>
  <c r="BW91" i="10" s="1"/>
  <c r="BX91" i="10" s="1"/>
  <c r="BY91" i="10" s="1"/>
  <c r="BZ91" i="10" s="1"/>
  <c r="CA91" i="10" s="1"/>
  <c r="CB91" i="10" s="1"/>
  <c r="CC91" i="10" s="1"/>
  <c r="CD91" i="10" s="1"/>
  <c r="CE91" i="10" s="1"/>
  <c r="CF91" i="10" s="1"/>
  <c r="CG91" i="10" s="1"/>
  <c r="CH91" i="10" s="1"/>
  <c r="CI91" i="10" s="1"/>
  <c r="CJ91" i="10" s="1"/>
  <c r="CK91" i="10" s="1"/>
  <c r="CL91" i="10" s="1"/>
  <c r="CM91" i="10" s="1"/>
  <c r="CN91" i="10" s="1"/>
  <c r="CO91" i="10" s="1"/>
  <c r="CP91" i="10" s="1"/>
  <c r="CQ91" i="10" s="1"/>
  <c r="CR91" i="10" s="1"/>
  <c r="CS91" i="10" s="1"/>
  <c r="CT91" i="10" s="1"/>
  <c r="CU91" i="10" s="1"/>
  <c r="CV91" i="10" s="1"/>
  <c r="CW91" i="10" s="1"/>
  <c r="CX91" i="10" s="1"/>
  <c r="CY91" i="10" s="1"/>
  <c r="CZ91" i="10" s="1"/>
  <c r="DA91" i="10" s="1"/>
  <c r="DB91" i="10" s="1"/>
  <c r="DC91" i="10" s="1"/>
  <c r="DD91" i="10" s="1"/>
  <c r="DE91" i="10" s="1"/>
  <c r="DF91" i="10" s="1"/>
  <c r="DG91" i="10" s="1"/>
  <c r="DH91" i="10" s="1"/>
  <c r="DI91" i="10" s="1"/>
  <c r="J92" i="10"/>
  <c r="K92" i="10" s="1"/>
  <c r="L92" i="10" s="1"/>
  <c r="M92" i="10" s="1"/>
  <c r="N92" i="10" s="1"/>
  <c r="O92" i="10" s="1"/>
  <c r="P92" i="10" s="1"/>
  <c r="Q92" i="10" s="1"/>
  <c r="R92" i="10" s="1"/>
  <c r="S92" i="10" s="1"/>
  <c r="T92" i="10" s="1"/>
  <c r="U92" i="10" s="1"/>
  <c r="V92" i="10" s="1"/>
  <c r="W92" i="10" s="1"/>
  <c r="X92" i="10" s="1"/>
  <c r="Y92" i="10" s="1"/>
  <c r="Z92" i="10" s="1"/>
  <c r="AA92" i="10" s="1"/>
  <c r="AB92" i="10" s="1"/>
  <c r="AC92" i="10" s="1"/>
  <c r="AD92" i="10" s="1"/>
  <c r="AE92" i="10" s="1"/>
  <c r="AF92" i="10" s="1"/>
  <c r="AG92" i="10" s="1"/>
  <c r="AH92" i="10" s="1"/>
  <c r="AI92" i="10" s="1"/>
  <c r="AJ92" i="10" s="1"/>
  <c r="AK92" i="10" s="1"/>
  <c r="AL92" i="10" s="1"/>
  <c r="AM92" i="10" s="1"/>
  <c r="AN92" i="10" s="1"/>
  <c r="AO92" i="10" s="1"/>
  <c r="AP92" i="10" s="1"/>
  <c r="AQ92" i="10" s="1"/>
  <c r="AR92" i="10" s="1"/>
  <c r="AS92" i="10" s="1"/>
  <c r="AT92" i="10" s="1"/>
  <c r="AU92" i="10" s="1"/>
  <c r="AV92" i="10" s="1"/>
  <c r="AW92" i="10" s="1"/>
  <c r="AX92" i="10" s="1"/>
  <c r="AY92" i="10" s="1"/>
  <c r="AZ92" i="10" s="1"/>
  <c r="BA92" i="10" s="1"/>
  <c r="BB92" i="10" s="1"/>
  <c r="BC92" i="10" s="1"/>
  <c r="BD92" i="10" s="1"/>
  <c r="BE92" i="10" s="1"/>
  <c r="BF92" i="10" s="1"/>
  <c r="BG92" i="10" s="1"/>
  <c r="BH92" i="10" s="1"/>
  <c r="BI92" i="10" s="1"/>
  <c r="BJ92" i="10" s="1"/>
  <c r="BK92" i="10" s="1"/>
  <c r="BL92" i="10" s="1"/>
  <c r="BM92" i="10" s="1"/>
  <c r="BN92" i="10" s="1"/>
  <c r="BO92" i="10" s="1"/>
  <c r="BP92" i="10" s="1"/>
  <c r="BQ92" i="10" s="1"/>
  <c r="BR92" i="10" s="1"/>
  <c r="BS92" i="10" s="1"/>
  <c r="BT92" i="10" s="1"/>
  <c r="BU92" i="10" s="1"/>
  <c r="BV92" i="10" s="1"/>
  <c r="BW92" i="10" s="1"/>
  <c r="BX92" i="10" s="1"/>
  <c r="BY92" i="10" s="1"/>
  <c r="BZ92" i="10" s="1"/>
  <c r="CA92" i="10" s="1"/>
  <c r="CB92" i="10" s="1"/>
  <c r="CC92" i="10" s="1"/>
  <c r="CD92" i="10" s="1"/>
  <c r="CE92" i="10" s="1"/>
  <c r="CF92" i="10" s="1"/>
  <c r="CG92" i="10" s="1"/>
  <c r="CH92" i="10" s="1"/>
  <c r="CI92" i="10" s="1"/>
  <c r="CJ92" i="10" s="1"/>
  <c r="CK92" i="10" s="1"/>
  <c r="CL92" i="10" s="1"/>
  <c r="CM92" i="10" s="1"/>
  <c r="CN92" i="10" s="1"/>
  <c r="CO92" i="10" s="1"/>
  <c r="CP92" i="10" s="1"/>
  <c r="CQ92" i="10" s="1"/>
  <c r="CR92" i="10" s="1"/>
  <c r="CS92" i="10" s="1"/>
  <c r="CT92" i="10" s="1"/>
  <c r="CU92" i="10" s="1"/>
  <c r="CV92" i="10" s="1"/>
  <c r="CW92" i="10" s="1"/>
  <c r="CX92" i="10" s="1"/>
  <c r="CY92" i="10" s="1"/>
  <c r="CZ92" i="10" s="1"/>
  <c r="DA92" i="10" s="1"/>
  <c r="DB92" i="10" s="1"/>
  <c r="DC92" i="10" s="1"/>
  <c r="DD92" i="10" s="1"/>
  <c r="DE92" i="10" s="1"/>
  <c r="DF92" i="10" s="1"/>
  <c r="DG92" i="10" s="1"/>
  <c r="DH92" i="10" s="1"/>
  <c r="DI92" i="10" s="1"/>
  <c r="J21" i="10"/>
  <c r="K21" i="10" s="1"/>
  <c r="L21" i="10" s="1"/>
  <c r="M21" i="10" s="1"/>
  <c r="N21" i="10" s="1"/>
  <c r="O21" i="10" s="1"/>
  <c r="P21" i="10" s="1"/>
  <c r="Q21" i="10" s="1"/>
  <c r="R21" i="10" s="1"/>
  <c r="S21" i="10" s="1"/>
  <c r="T21" i="10" s="1"/>
  <c r="U21" i="10" s="1"/>
  <c r="V21" i="10" s="1"/>
  <c r="W21" i="10" s="1"/>
  <c r="X21" i="10" s="1"/>
  <c r="Y21" i="10" s="1"/>
  <c r="Z21" i="10" s="1"/>
  <c r="AA21" i="10" s="1"/>
  <c r="AB21" i="10" s="1"/>
  <c r="AC21" i="10" s="1"/>
  <c r="AD21" i="10" s="1"/>
  <c r="AE21" i="10" s="1"/>
  <c r="AF21" i="10" s="1"/>
  <c r="AG21" i="10" s="1"/>
  <c r="AH21" i="10" s="1"/>
  <c r="AI21" i="10" s="1"/>
  <c r="AJ21" i="10" s="1"/>
  <c r="AK21" i="10" s="1"/>
  <c r="AL21" i="10" s="1"/>
  <c r="AM21" i="10" s="1"/>
  <c r="AN21" i="10" s="1"/>
  <c r="AO21" i="10" s="1"/>
  <c r="AP21" i="10" s="1"/>
  <c r="AQ21" i="10" s="1"/>
  <c r="AR21" i="10" s="1"/>
  <c r="AS21" i="10" s="1"/>
  <c r="AT21" i="10" s="1"/>
  <c r="AU21" i="10" s="1"/>
  <c r="AV21" i="10" s="1"/>
  <c r="AW21" i="10" s="1"/>
  <c r="AX21" i="10" s="1"/>
  <c r="AY21" i="10" s="1"/>
  <c r="AZ21" i="10" s="1"/>
  <c r="BA21" i="10" s="1"/>
  <c r="BB21" i="10" s="1"/>
  <c r="BC21" i="10" s="1"/>
  <c r="BD21" i="10" s="1"/>
  <c r="BE21" i="10" s="1"/>
  <c r="BF21" i="10" s="1"/>
  <c r="BG21" i="10" s="1"/>
  <c r="BH21" i="10" s="1"/>
  <c r="BI21" i="10" s="1"/>
  <c r="BJ21" i="10" s="1"/>
  <c r="BK21" i="10" s="1"/>
  <c r="BL21" i="10" s="1"/>
  <c r="BM21" i="10" s="1"/>
  <c r="BN21" i="10" s="1"/>
  <c r="BO21" i="10" s="1"/>
  <c r="BP21" i="10" s="1"/>
  <c r="BQ21" i="10" s="1"/>
  <c r="BR21" i="10" s="1"/>
  <c r="BS21" i="10" s="1"/>
  <c r="BT21" i="10" s="1"/>
  <c r="BU21" i="10" s="1"/>
  <c r="BV21" i="10" s="1"/>
  <c r="BW21" i="10" s="1"/>
  <c r="BX21" i="10" s="1"/>
  <c r="BY21" i="10" s="1"/>
  <c r="BZ21" i="10" s="1"/>
  <c r="CA21" i="10" s="1"/>
  <c r="CB21" i="10" s="1"/>
  <c r="CC21" i="10" s="1"/>
  <c r="CD21" i="10" s="1"/>
  <c r="CE21" i="10" s="1"/>
  <c r="CF21" i="10" s="1"/>
  <c r="CG21" i="10" s="1"/>
  <c r="CH21" i="10" s="1"/>
  <c r="CI21" i="10" s="1"/>
  <c r="CJ21" i="10" s="1"/>
  <c r="CK21" i="10" s="1"/>
  <c r="CL21" i="10" s="1"/>
  <c r="CM21" i="10" s="1"/>
  <c r="CN21" i="10" s="1"/>
  <c r="CO21" i="10" s="1"/>
  <c r="CP21" i="10" s="1"/>
  <c r="CQ21" i="10" s="1"/>
  <c r="CR21" i="10" s="1"/>
  <c r="CS21" i="10" s="1"/>
  <c r="CT21" i="10" s="1"/>
  <c r="CU21" i="10" s="1"/>
  <c r="CV21" i="10" s="1"/>
  <c r="CW21" i="10" s="1"/>
  <c r="CX21" i="10" s="1"/>
  <c r="CY21" i="10" s="1"/>
  <c r="CZ21" i="10" s="1"/>
  <c r="DA21" i="10" s="1"/>
  <c r="DB21" i="10" s="1"/>
  <c r="DC21" i="10" s="1"/>
  <c r="DD21" i="10" s="1"/>
  <c r="DE21" i="10" s="1"/>
  <c r="DF21" i="10" s="1"/>
  <c r="DG21" i="10" s="1"/>
  <c r="DH21" i="10" s="1"/>
  <c r="DI21" i="10" s="1"/>
  <c r="J28" i="10"/>
  <c r="K28" i="10" s="1"/>
  <c r="L28" i="10" s="1"/>
  <c r="M28" i="10" s="1"/>
  <c r="N28" i="10" s="1"/>
  <c r="O28" i="10" s="1"/>
  <c r="P28" i="10" s="1"/>
  <c r="Q28" i="10" s="1"/>
  <c r="R28" i="10" s="1"/>
  <c r="S28" i="10" s="1"/>
  <c r="T28" i="10" s="1"/>
  <c r="U28" i="10" s="1"/>
  <c r="V28" i="10" s="1"/>
  <c r="W28" i="10" s="1"/>
  <c r="X28" i="10" s="1"/>
  <c r="Y28" i="10" s="1"/>
  <c r="Z28" i="10" s="1"/>
  <c r="AA28" i="10" s="1"/>
  <c r="AB28" i="10" s="1"/>
  <c r="AC28" i="10" s="1"/>
  <c r="AD28" i="10" s="1"/>
  <c r="AE28" i="10" s="1"/>
  <c r="AF28" i="10" s="1"/>
  <c r="AG28" i="10" s="1"/>
  <c r="AH28" i="10" s="1"/>
  <c r="AI28" i="10" s="1"/>
  <c r="AJ28" i="10" s="1"/>
  <c r="AK28" i="10" s="1"/>
  <c r="AL28" i="10" s="1"/>
  <c r="AM28" i="10" s="1"/>
  <c r="AN28" i="10" s="1"/>
  <c r="AO28" i="10" s="1"/>
  <c r="AP28" i="10" s="1"/>
  <c r="AQ28" i="10" s="1"/>
  <c r="AR28" i="10" s="1"/>
  <c r="AS28" i="10" s="1"/>
  <c r="AT28" i="10" s="1"/>
  <c r="AU28" i="10" s="1"/>
  <c r="AV28" i="10" s="1"/>
  <c r="AW28" i="10" s="1"/>
  <c r="AX28" i="10" s="1"/>
  <c r="AY28" i="10" s="1"/>
  <c r="AZ28" i="10" s="1"/>
  <c r="BA28" i="10" s="1"/>
  <c r="BB28" i="10" s="1"/>
  <c r="BC28" i="10" s="1"/>
  <c r="BD28" i="10" s="1"/>
  <c r="BE28" i="10" s="1"/>
  <c r="BF28" i="10" s="1"/>
  <c r="BG28" i="10" s="1"/>
  <c r="BH28" i="10" s="1"/>
  <c r="BI28" i="10" s="1"/>
  <c r="BJ28" i="10" s="1"/>
  <c r="BK28" i="10" s="1"/>
  <c r="BL28" i="10" s="1"/>
  <c r="BM28" i="10" s="1"/>
  <c r="BN28" i="10" s="1"/>
  <c r="BO28" i="10" s="1"/>
  <c r="BP28" i="10" s="1"/>
  <c r="BQ28" i="10" s="1"/>
  <c r="BR28" i="10" s="1"/>
  <c r="BS28" i="10" s="1"/>
  <c r="BT28" i="10" s="1"/>
  <c r="BU28" i="10" s="1"/>
  <c r="BV28" i="10" s="1"/>
  <c r="BW28" i="10" s="1"/>
  <c r="BX28" i="10" s="1"/>
  <c r="BY28" i="10" s="1"/>
  <c r="BZ28" i="10" s="1"/>
  <c r="CA28" i="10" s="1"/>
  <c r="CB28" i="10" s="1"/>
  <c r="CC28" i="10" s="1"/>
  <c r="CD28" i="10" s="1"/>
  <c r="CE28" i="10" s="1"/>
  <c r="CF28" i="10" s="1"/>
  <c r="CG28" i="10" s="1"/>
  <c r="CH28" i="10" s="1"/>
  <c r="CI28" i="10" s="1"/>
  <c r="CJ28" i="10" s="1"/>
  <c r="CK28" i="10" s="1"/>
  <c r="CL28" i="10" s="1"/>
  <c r="CM28" i="10" s="1"/>
  <c r="CN28" i="10" s="1"/>
  <c r="CO28" i="10" s="1"/>
  <c r="CP28" i="10" s="1"/>
  <c r="CQ28" i="10" s="1"/>
  <c r="CR28" i="10" s="1"/>
  <c r="CS28" i="10" s="1"/>
  <c r="CT28" i="10" s="1"/>
  <c r="CU28" i="10" s="1"/>
  <c r="CV28" i="10" s="1"/>
  <c r="CW28" i="10" s="1"/>
  <c r="CX28" i="10" s="1"/>
  <c r="CY28" i="10" s="1"/>
  <c r="CZ28" i="10" s="1"/>
  <c r="DA28" i="10" s="1"/>
  <c r="DB28" i="10" s="1"/>
  <c r="DC28" i="10" s="1"/>
  <c r="DD28" i="10" s="1"/>
  <c r="DE28" i="10" s="1"/>
  <c r="DF28" i="10" s="1"/>
  <c r="DG28" i="10" s="1"/>
  <c r="DH28" i="10" s="1"/>
  <c r="DI28" i="10" s="1"/>
  <c r="J27" i="10"/>
  <c r="K27" i="10" s="1"/>
  <c r="L27" i="10" s="1"/>
  <c r="M27" i="10" s="1"/>
  <c r="N27" i="10" s="1"/>
  <c r="O27" i="10" s="1"/>
  <c r="P27" i="10" s="1"/>
  <c r="Q27" i="10" s="1"/>
  <c r="R27" i="10" s="1"/>
  <c r="S27" i="10" s="1"/>
  <c r="T27" i="10" s="1"/>
  <c r="U27" i="10" s="1"/>
  <c r="V27" i="10" s="1"/>
  <c r="W27" i="10" s="1"/>
  <c r="X27" i="10" s="1"/>
  <c r="Y27" i="10" s="1"/>
  <c r="Z27" i="10" s="1"/>
  <c r="AA27" i="10" s="1"/>
  <c r="AB27" i="10" s="1"/>
  <c r="AC27" i="10" s="1"/>
  <c r="AD27" i="10" s="1"/>
  <c r="AE27" i="10" s="1"/>
  <c r="AF27" i="10" s="1"/>
  <c r="AG27" i="10" s="1"/>
  <c r="AH27" i="10" s="1"/>
  <c r="AI27" i="10" s="1"/>
  <c r="AJ27" i="10" s="1"/>
  <c r="AK27" i="10" s="1"/>
  <c r="AL27" i="10" s="1"/>
  <c r="AM27" i="10" s="1"/>
  <c r="AN27" i="10" s="1"/>
  <c r="AO27" i="10" s="1"/>
  <c r="AP27" i="10" s="1"/>
  <c r="AQ27" i="10" s="1"/>
  <c r="AR27" i="10" s="1"/>
  <c r="AS27" i="10" s="1"/>
  <c r="AT27" i="10" s="1"/>
  <c r="AU27" i="10" s="1"/>
  <c r="AV27" i="10" s="1"/>
  <c r="AW27" i="10" s="1"/>
  <c r="AX27" i="10" s="1"/>
  <c r="AY27" i="10" s="1"/>
  <c r="AZ27" i="10" s="1"/>
  <c r="BA27" i="10" s="1"/>
  <c r="BB27" i="10" s="1"/>
  <c r="BC27" i="10" s="1"/>
  <c r="BD27" i="10" s="1"/>
  <c r="BE27" i="10" s="1"/>
  <c r="BF27" i="10" s="1"/>
  <c r="BG27" i="10" s="1"/>
  <c r="BH27" i="10" s="1"/>
  <c r="BI27" i="10" s="1"/>
  <c r="BJ27" i="10" s="1"/>
  <c r="BK27" i="10" s="1"/>
  <c r="BL27" i="10" s="1"/>
  <c r="BM27" i="10" s="1"/>
  <c r="BN27" i="10" s="1"/>
  <c r="BO27" i="10" s="1"/>
  <c r="BP27" i="10" s="1"/>
  <c r="BQ27" i="10" s="1"/>
  <c r="BR27" i="10" s="1"/>
  <c r="BS27" i="10" s="1"/>
  <c r="BT27" i="10" s="1"/>
  <c r="BU27" i="10" s="1"/>
  <c r="BV27" i="10" s="1"/>
  <c r="BW27" i="10" s="1"/>
  <c r="BX27" i="10" s="1"/>
  <c r="BY27" i="10" s="1"/>
  <c r="BZ27" i="10" s="1"/>
  <c r="CA27" i="10" s="1"/>
  <c r="CB27" i="10" s="1"/>
  <c r="CC27" i="10" s="1"/>
  <c r="CD27" i="10" s="1"/>
  <c r="CE27" i="10" s="1"/>
  <c r="CF27" i="10" s="1"/>
  <c r="CG27" i="10" s="1"/>
  <c r="CH27" i="10" s="1"/>
  <c r="CI27" i="10" s="1"/>
  <c r="CJ27" i="10" s="1"/>
  <c r="CK27" i="10" s="1"/>
  <c r="CL27" i="10" s="1"/>
  <c r="CM27" i="10" s="1"/>
  <c r="CN27" i="10" s="1"/>
  <c r="CO27" i="10" s="1"/>
  <c r="CP27" i="10" s="1"/>
  <c r="CQ27" i="10" s="1"/>
  <c r="CR27" i="10" s="1"/>
  <c r="CS27" i="10" s="1"/>
  <c r="CT27" i="10" s="1"/>
  <c r="CU27" i="10" s="1"/>
  <c r="CV27" i="10" s="1"/>
  <c r="CW27" i="10" s="1"/>
  <c r="CX27" i="10" s="1"/>
  <c r="CY27" i="10" s="1"/>
  <c r="CZ27" i="10" s="1"/>
  <c r="DA27" i="10" s="1"/>
  <c r="DB27" i="10" s="1"/>
  <c r="DC27" i="10" s="1"/>
  <c r="DD27" i="10" s="1"/>
  <c r="DE27" i="10" s="1"/>
  <c r="DF27" i="10" s="1"/>
  <c r="DG27" i="10" s="1"/>
  <c r="DH27" i="10" s="1"/>
  <c r="DI27" i="10" s="1"/>
  <c r="AA31" i="10"/>
  <c r="AB31" i="10" s="1"/>
  <c r="AC31" i="10" s="1"/>
  <c r="AD31" i="10" s="1"/>
  <c r="AE31" i="10" s="1"/>
  <c r="AF31" i="10" s="1"/>
  <c r="AG31" i="10" s="1"/>
  <c r="AH31" i="10" s="1"/>
  <c r="AI31" i="10" s="1"/>
  <c r="AJ31" i="10" s="1"/>
  <c r="AK31" i="10" s="1"/>
  <c r="AL31" i="10" s="1"/>
  <c r="AM31" i="10" s="1"/>
  <c r="AN31" i="10" s="1"/>
  <c r="AO31" i="10" s="1"/>
  <c r="AP31" i="10" s="1"/>
  <c r="AQ31" i="10" s="1"/>
  <c r="AR31" i="10" s="1"/>
  <c r="AS31" i="10" s="1"/>
  <c r="AT31" i="10" s="1"/>
  <c r="AU31" i="10" s="1"/>
  <c r="AV31" i="10" s="1"/>
  <c r="AW31" i="10" s="1"/>
  <c r="AX31" i="10" s="1"/>
  <c r="AY31" i="10" s="1"/>
  <c r="AZ31" i="10" s="1"/>
  <c r="BA31" i="10" s="1"/>
  <c r="BB31" i="10" s="1"/>
  <c r="BC31" i="10" s="1"/>
  <c r="BD31" i="10" s="1"/>
  <c r="BE31" i="10" s="1"/>
  <c r="BF31" i="10" s="1"/>
  <c r="BG31" i="10" s="1"/>
  <c r="BH31" i="10" s="1"/>
  <c r="BI31" i="10" s="1"/>
  <c r="BJ31" i="10" s="1"/>
  <c r="BK31" i="10" s="1"/>
  <c r="BL31" i="10" s="1"/>
  <c r="BM31" i="10" s="1"/>
  <c r="BN31" i="10" s="1"/>
  <c r="BO31" i="10" s="1"/>
  <c r="BP31" i="10" s="1"/>
  <c r="BQ31" i="10" s="1"/>
  <c r="BR31" i="10" s="1"/>
  <c r="BS31" i="10" s="1"/>
  <c r="BT31" i="10" s="1"/>
  <c r="BU31" i="10" s="1"/>
  <c r="BV31" i="10" s="1"/>
  <c r="BW31" i="10" s="1"/>
  <c r="BX31" i="10" s="1"/>
  <c r="BY31" i="10" s="1"/>
  <c r="BZ31" i="10" s="1"/>
  <c r="CA31" i="10" s="1"/>
  <c r="CB31" i="10" s="1"/>
  <c r="CC31" i="10" s="1"/>
  <c r="CD31" i="10" s="1"/>
  <c r="CE31" i="10" s="1"/>
  <c r="CF31" i="10" s="1"/>
  <c r="CG31" i="10" s="1"/>
  <c r="CH31" i="10" s="1"/>
  <c r="CI31" i="10" s="1"/>
  <c r="CJ31" i="10" s="1"/>
  <c r="CK31" i="10" s="1"/>
  <c r="CL31" i="10" s="1"/>
  <c r="CM31" i="10" s="1"/>
  <c r="CN31" i="10" s="1"/>
  <c r="CO31" i="10" s="1"/>
  <c r="CP31" i="10" s="1"/>
  <c r="CQ31" i="10" s="1"/>
  <c r="CR31" i="10" s="1"/>
  <c r="CS31" i="10" s="1"/>
  <c r="CT31" i="10" s="1"/>
  <c r="CU31" i="10" s="1"/>
  <c r="CV31" i="10" s="1"/>
  <c r="CW31" i="10" s="1"/>
  <c r="CX31" i="10" s="1"/>
  <c r="CY31" i="10" s="1"/>
  <c r="CZ31" i="10" s="1"/>
  <c r="DA31" i="10" s="1"/>
  <c r="DB31" i="10" s="1"/>
  <c r="DC31" i="10" s="1"/>
  <c r="DD31" i="10" s="1"/>
  <c r="DE31" i="10" s="1"/>
  <c r="DF31" i="10" s="1"/>
  <c r="DG31" i="10" s="1"/>
  <c r="DH31" i="10" s="1"/>
  <c r="DI31" i="10" s="1"/>
  <c r="M33" i="10"/>
  <c r="N33" i="10" s="1"/>
  <c r="O33" i="10" s="1"/>
  <c r="P33" i="10" s="1"/>
  <c r="Q33" i="10" s="1"/>
  <c r="R33" i="10" s="1"/>
  <c r="S33" i="10" s="1"/>
  <c r="T33" i="10" s="1"/>
  <c r="U33" i="10" s="1"/>
  <c r="V33" i="10" s="1"/>
  <c r="W33" i="10" s="1"/>
  <c r="X33" i="10" s="1"/>
  <c r="Y33" i="10" s="1"/>
  <c r="Z33" i="10" s="1"/>
  <c r="AA33" i="10" s="1"/>
  <c r="AB33" i="10" s="1"/>
  <c r="AC33" i="10" s="1"/>
  <c r="AD33" i="10" s="1"/>
  <c r="AE33" i="10" s="1"/>
  <c r="AF33" i="10" s="1"/>
  <c r="AG33" i="10" s="1"/>
  <c r="AH33" i="10" s="1"/>
  <c r="AI33" i="10" s="1"/>
  <c r="AJ33" i="10" s="1"/>
  <c r="AK33" i="10" s="1"/>
  <c r="AL33" i="10" s="1"/>
  <c r="AM33" i="10" s="1"/>
  <c r="AN33" i="10" s="1"/>
  <c r="AO33" i="10" s="1"/>
  <c r="AP33" i="10" s="1"/>
  <c r="AQ33" i="10" s="1"/>
  <c r="AR33" i="10" s="1"/>
  <c r="AS33" i="10" s="1"/>
  <c r="AT33" i="10" s="1"/>
  <c r="AU33" i="10" s="1"/>
  <c r="AV33" i="10" s="1"/>
  <c r="AW33" i="10" s="1"/>
  <c r="AX33" i="10" s="1"/>
  <c r="AY33" i="10" s="1"/>
  <c r="AZ33" i="10" s="1"/>
  <c r="BA33" i="10" s="1"/>
  <c r="BB33" i="10" s="1"/>
  <c r="BC33" i="10" s="1"/>
  <c r="BD33" i="10" s="1"/>
  <c r="BE33" i="10" s="1"/>
  <c r="BF33" i="10" s="1"/>
  <c r="BG33" i="10" s="1"/>
  <c r="BH33" i="10" s="1"/>
  <c r="BI33" i="10" s="1"/>
  <c r="BJ33" i="10" s="1"/>
  <c r="BK33" i="10" s="1"/>
  <c r="BL33" i="10" s="1"/>
  <c r="BM33" i="10" s="1"/>
  <c r="BN33" i="10" s="1"/>
  <c r="BO33" i="10" s="1"/>
  <c r="BP33" i="10" s="1"/>
  <c r="BQ33" i="10" s="1"/>
  <c r="BR33" i="10" s="1"/>
  <c r="BS33" i="10" s="1"/>
  <c r="BT33" i="10" s="1"/>
  <c r="BU33" i="10" s="1"/>
  <c r="BV33" i="10" s="1"/>
  <c r="BW33" i="10" s="1"/>
  <c r="BX33" i="10" s="1"/>
  <c r="BY33" i="10" s="1"/>
  <c r="BZ33" i="10" s="1"/>
  <c r="CA33" i="10" s="1"/>
  <c r="CB33" i="10" s="1"/>
  <c r="CC33" i="10" s="1"/>
  <c r="CD33" i="10" s="1"/>
  <c r="CE33" i="10" s="1"/>
  <c r="CF33" i="10" s="1"/>
  <c r="CG33" i="10" s="1"/>
  <c r="CH33" i="10" s="1"/>
  <c r="CI33" i="10" s="1"/>
  <c r="CJ33" i="10" s="1"/>
  <c r="CK33" i="10" s="1"/>
  <c r="CL33" i="10" s="1"/>
  <c r="CM33" i="10" s="1"/>
  <c r="CN33" i="10" s="1"/>
  <c r="CO33" i="10" s="1"/>
  <c r="CP33" i="10" s="1"/>
  <c r="CQ33" i="10" s="1"/>
  <c r="CR33" i="10" s="1"/>
  <c r="CS33" i="10" s="1"/>
  <c r="CT33" i="10" s="1"/>
  <c r="CU33" i="10" s="1"/>
  <c r="CV33" i="10" s="1"/>
  <c r="CW33" i="10" s="1"/>
  <c r="CX33" i="10" s="1"/>
  <c r="CY33" i="10" s="1"/>
  <c r="CZ33" i="10" s="1"/>
  <c r="DA33" i="10" s="1"/>
  <c r="DB33" i="10" s="1"/>
  <c r="DC33" i="10" s="1"/>
  <c r="DD33" i="10" s="1"/>
  <c r="DE33" i="10" s="1"/>
  <c r="DF33" i="10" s="1"/>
  <c r="DG33" i="10" s="1"/>
  <c r="DH33" i="10" s="1"/>
  <c r="DI33" i="10" s="1"/>
  <c r="L93" i="10"/>
  <c r="M93" i="10" s="1"/>
  <c r="N93" i="10" s="1"/>
  <c r="O93" i="10" s="1"/>
  <c r="P93" i="10" s="1"/>
  <c r="Q93" i="10" s="1"/>
  <c r="R93" i="10" s="1"/>
  <c r="S93" i="10" s="1"/>
  <c r="T93" i="10" s="1"/>
  <c r="U93" i="10" s="1"/>
  <c r="V93" i="10" s="1"/>
  <c r="W93" i="10" s="1"/>
  <c r="X93" i="10" s="1"/>
  <c r="Y93" i="10" s="1"/>
  <c r="Z93" i="10" s="1"/>
  <c r="AA93" i="10" s="1"/>
  <c r="AB93" i="10" s="1"/>
  <c r="AC93" i="10" s="1"/>
  <c r="AD93" i="10" s="1"/>
  <c r="AE93" i="10" s="1"/>
  <c r="AF93" i="10" s="1"/>
  <c r="AG93" i="10" s="1"/>
  <c r="AH93" i="10" s="1"/>
  <c r="AI93" i="10" s="1"/>
  <c r="AJ93" i="10" s="1"/>
  <c r="AK93" i="10" s="1"/>
  <c r="AL93" i="10" s="1"/>
  <c r="AM93" i="10" s="1"/>
  <c r="AN93" i="10" s="1"/>
  <c r="AO93" i="10" s="1"/>
  <c r="AP93" i="10" s="1"/>
  <c r="AQ93" i="10" s="1"/>
  <c r="AR93" i="10" s="1"/>
  <c r="AS93" i="10" s="1"/>
  <c r="AT93" i="10" s="1"/>
  <c r="AU93" i="10" s="1"/>
  <c r="AV93" i="10" s="1"/>
  <c r="AW93" i="10" s="1"/>
  <c r="AX93" i="10" s="1"/>
  <c r="AY93" i="10" s="1"/>
  <c r="AZ93" i="10" s="1"/>
  <c r="BA93" i="10" s="1"/>
  <c r="BB93" i="10" s="1"/>
  <c r="BC93" i="10" s="1"/>
  <c r="BD93" i="10" s="1"/>
  <c r="BE93" i="10" s="1"/>
  <c r="BF93" i="10" s="1"/>
  <c r="BG93" i="10" s="1"/>
  <c r="BH93" i="10" s="1"/>
  <c r="BI93" i="10" s="1"/>
  <c r="BJ93" i="10" s="1"/>
  <c r="BK93" i="10" s="1"/>
  <c r="BL93" i="10" s="1"/>
  <c r="BM93" i="10" s="1"/>
  <c r="BN93" i="10" s="1"/>
  <c r="BO93" i="10" s="1"/>
  <c r="BP93" i="10" s="1"/>
  <c r="BQ93" i="10" s="1"/>
  <c r="BR93" i="10" s="1"/>
  <c r="BS93" i="10" s="1"/>
  <c r="BT93" i="10" s="1"/>
  <c r="BU93" i="10" s="1"/>
  <c r="BV93" i="10" s="1"/>
  <c r="BW93" i="10" s="1"/>
  <c r="BX93" i="10" s="1"/>
  <c r="BY93" i="10" s="1"/>
  <c r="BZ93" i="10" s="1"/>
  <c r="CA93" i="10" s="1"/>
  <c r="CB93" i="10" s="1"/>
  <c r="CC93" i="10" s="1"/>
  <c r="CD93" i="10" s="1"/>
  <c r="CE93" i="10" s="1"/>
  <c r="CF93" i="10" s="1"/>
  <c r="CG93" i="10" s="1"/>
  <c r="CH93" i="10" s="1"/>
  <c r="CI93" i="10" s="1"/>
  <c r="CJ93" i="10" s="1"/>
  <c r="CK93" i="10" s="1"/>
  <c r="CL93" i="10" s="1"/>
  <c r="CM93" i="10" s="1"/>
  <c r="CN93" i="10" s="1"/>
  <c r="CO93" i="10" s="1"/>
  <c r="CP93" i="10" s="1"/>
  <c r="CQ93" i="10" s="1"/>
  <c r="CR93" i="10" s="1"/>
  <c r="CS93" i="10" s="1"/>
  <c r="CT93" i="10" s="1"/>
  <c r="CU93" i="10" s="1"/>
  <c r="CV93" i="10" s="1"/>
  <c r="CW93" i="10" s="1"/>
  <c r="CX93" i="10" s="1"/>
  <c r="CY93" i="10" s="1"/>
  <c r="CZ93" i="10" s="1"/>
  <c r="DA93" i="10" s="1"/>
  <c r="DB93" i="10" s="1"/>
  <c r="DC93" i="10" s="1"/>
  <c r="DD93" i="10" s="1"/>
  <c r="DE93" i="10" s="1"/>
  <c r="DF93" i="10" s="1"/>
  <c r="DG93" i="10" s="1"/>
  <c r="DH93" i="10" s="1"/>
  <c r="DI93" i="10" s="1"/>
  <c r="L71" i="10"/>
  <c r="M71" i="10" s="1"/>
  <c r="N71" i="10" s="1"/>
  <c r="O71" i="10" s="1"/>
  <c r="P71" i="10" s="1"/>
  <c r="Q71" i="10" s="1"/>
  <c r="R71" i="10" s="1"/>
  <c r="S71" i="10" s="1"/>
  <c r="T71" i="10" s="1"/>
  <c r="U71" i="10" s="1"/>
  <c r="V71" i="10" s="1"/>
  <c r="W71" i="10" s="1"/>
  <c r="X71" i="10" s="1"/>
  <c r="Y71" i="10" s="1"/>
  <c r="Z71" i="10" s="1"/>
  <c r="AA71" i="10" s="1"/>
  <c r="AB71" i="10" s="1"/>
  <c r="AC71" i="10" s="1"/>
  <c r="AD71" i="10" s="1"/>
  <c r="AE71" i="10" s="1"/>
  <c r="AF71" i="10" s="1"/>
  <c r="AG71" i="10" s="1"/>
  <c r="AH71" i="10" s="1"/>
  <c r="AI71" i="10" s="1"/>
  <c r="AJ71" i="10" s="1"/>
  <c r="AK71" i="10" s="1"/>
  <c r="AL71" i="10" s="1"/>
  <c r="AM71" i="10" s="1"/>
  <c r="AN71" i="10" s="1"/>
  <c r="AO71" i="10" s="1"/>
  <c r="AP71" i="10" s="1"/>
  <c r="AQ71" i="10" s="1"/>
  <c r="AR71" i="10" s="1"/>
  <c r="AS71" i="10" s="1"/>
  <c r="AT71" i="10" s="1"/>
  <c r="AU71" i="10" s="1"/>
  <c r="AV71" i="10" s="1"/>
  <c r="AW71" i="10" s="1"/>
  <c r="AX71" i="10" s="1"/>
  <c r="AY71" i="10" s="1"/>
  <c r="AZ71" i="10" s="1"/>
  <c r="BA71" i="10" s="1"/>
  <c r="BB71" i="10" s="1"/>
  <c r="BC71" i="10" s="1"/>
  <c r="BD71" i="10" s="1"/>
  <c r="BE71" i="10" s="1"/>
  <c r="BF71" i="10" s="1"/>
  <c r="BG71" i="10" s="1"/>
  <c r="BH71" i="10" s="1"/>
  <c r="BI71" i="10" s="1"/>
  <c r="BJ71" i="10" s="1"/>
  <c r="BK71" i="10" s="1"/>
  <c r="BL71" i="10" s="1"/>
  <c r="BM71" i="10" s="1"/>
  <c r="BN71" i="10" s="1"/>
  <c r="BO71" i="10" s="1"/>
  <c r="BP71" i="10" s="1"/>
  <c r="BQ71" i="10" s="1"/>
  <c r="BR71" i="10" s="1"/>
  <c r="BS71" i="10" s="1"/>
  <c r="BT71" i="10" s="1"/>
  <c r="BU71" i="10" s="1"/>
  <c r="BV71" i="10" s="1"/>
  <c r="BW71" i="10" s="1"/>
  <c r="BX71" i="10" s="1"/>
  <c r="BY71" i="10" s="1"/>
  <c r="BZ71" i="10" s="1"/>
  <c r="CA71" i="10" s="1"/>
  <c r="CB71" i="10" s="1"/>
  <c r="CC71" i="10" s="1"/>
  <c r="CD71" i="10" s="1"/>
  <c r="CE71" i="10" s="1"/>
  <c r="CF71" i="10" s="1"/>
  <c r="CG71" i="10" s="1"/>
  <c r="CH71" i="10" s="1"/>
  <c r="CI71" i="10" s="1"/>
  <c r="CJ71" i="10" s="1"/>
  <c r="CK71" i="10" s="1"/>
  <c r="CL71" i="10" s="1"/>
  <c r="CM71" i="10" s="1"/>
  <c r="CN71" i="10" s="1"/>
  <c r="CO71" i="10" s="1"/>
  <c r="CP71" i="10" s="1"/>
  <c r="CQ71" i="10" s="1"/>
  <c r="CR71" i="10" s="1"/>
  <c r="CS71" i="10" s="1"/>
  <c r="CT71" i="10" s="1"/>
  <c r="CU71" i="10" s="1"/>
  <c r="CV71" i="10" s="1"/>
  <c r="CW71" i="10" s="1"/>
  <c r="CX71" i="10" s="1"/>
  <c r="CY71" i="10" s="1"/>
  <c r="CZ71" i="10" s="1"/>
  <c r="DA71" i="10" s="1"/>
  <c r="DB71" i="10" s="1"/>
  <c r="DC71" i="10" s="1"/>
  <c r="DD71" i="10" s="1"/>
  <c r="DE71" i="10" s="1"/>
  <c r="DF71" i="10" s="1"/>
  <c r="DG71" i="10" s="1"/>
  <c r="DH71" i="10" s="1"/>
  <c r="DI71" i="10" s="1"/>
  <c r="L34" i="10"/>
  <c r="M34" i="10" s="1"/>
  <c r="N34" i="10" s="1"/>
  <c r="O34" i="10" s="1"/>
  <c r="P34" i="10" s="1"/>
  <c r="Q34" i="10" s="1"/>
  <c r="R34" i="10" s="1"/>
  <c r="S34" i="10" s="1"/>
  <c r="T34" i="10" s="1"/>
  <c r="U34" i="10" s="1"/>
  <c r="V34" i="10" s="1"/>
  <c r="W34" i="10" s="1"/>
  <c r="X34" i="10" s="1"/>
  <c r="Y34" i="10" s="1"/>
  <c r="Z34" i="10" s="1"/>
  <c r="AA34" i="10" s="1"/>
  <c r="AB34" i="10" s="1"/>
  <c r="AC34" i="10" s="1"/>
  <c r="AD34" i="10" s="1"/>
  <c r="AE34" i="10" s="1"/>
  <c r="AF34" i="10" s="1"/>
  <c r="AG34" i="10" s="1"/>
  <c r="AH34" i="10" s="1"/>
  <c r="AI34" i="10" s="1"/>
  <c r="AJ34" i="10" s="1"/>
  <c r="AK34" i="10" s="1"/>
  <c r="AL34" i="10" s="1"/>
  <c r="AM34" i="10" s="1"/>
  <c r="AN34" i="10" s="1"/>
  <c r="AO34" i="10" s="1"/>
  <c r="AP34" i="10" s="1"/>
  <c r="AQ34" i="10" s="1"/>
  <c r="AR34" i="10" s="1"/>
  <c r="AS34" i="10" s="1"/>
  <c r="AT34" i="10" s="1"/>
  <c r="AU34" i="10" s="1"/>
  <c r="AV34" i="10" s="1"/>
  <c r="AW34" i="10" s="1"/>
  <c r="AX34" i="10" s="1"/>
  <c r="AY34" i="10" s="1"/>
  <c r="AZ34" i="10" s="1"/>
  <c r="BA34" i="10" s="1"/>
  <c r="BB34" i="10" s="1"/>
  <c r="BC34" i="10" s="1"/>
  <c r="BD34" i="10" s="1"/>
  <c r="BE34" i="10" s="1"/>
  <c r="BF34" i="10" s="1"/>
  <c r="BG34" i="10" s="1"/>
  <c r="BH34" i="10" s="1"/>
  <c r="BI34" i="10" s="1"/>
  <c r="BJ34" i="10" s="1"/>
  <c r="BK34" i="10" s="1"/>
  <c r="BL34" i="10" s="1"/>
  <c r="BM34" i="10" s="1"/>
  <c r="BN34" i="10" s="1"/>
  <c r="BO34" i="10" s="1"/>
  <c r="BP34" i="10" s="1"/>
  <c r="BQ34" i="10" s="1"/>
  <c r="BR34" i="10" s="1"/>
  <c r="BS34" i="10" s="1"/>
  <c r="BT34" i="10" s="1"/>
  <c r="BU34" i="10" s="1"/>
  <c r="BV34" i="10" s="1"/>
  <c r="BW34" i="10" s="1"/>
  <c r="BX34" i="10" s="1"/>
  <c r="BY34" i="10" s="1"/>
  <c r="BZ34" i="10" s="1"/>
  <c r="CA34" i="10" s="1"/>
  <c r="CB34" i="10" s="1"/>
  <c r="CC34" i="10" s="1"/>
  <c r="CD34" i="10" s="1"/>
  <c r="CE34" i="10" s="1"/>
  <c r="CF34" i="10" s="1"/>
  <c r="CG34" i="10" s="1"/>
  <c r="CH34" i="10" s="1"/>
  <c r="CI34" i="10" s="1"/>
  <c r="CJ34" i="10" s="1"/>
  <c r="CK34" i="10" s="1"/>
  <c r="CL34" i="10" s="1"/>
  <c r="CM34" i="10" s="1"/>
  <c r="CN34" i="10" s="1"/>
  <c r="CO34" i="10" s="1"/>
  <c r="CP34" i="10" s="1"/>
  <c r="CQ34" i="10" s="1"/>
  <c r="CR34" i="10" s="1"/>
  <c r="CS34" i="10" s="1"/>
  <c r="CT34" i="10" s="1"/>
  <c r="CU34" i="10" s="1"/>
  <c r="CV34" i="10" s="1"/>
  <c r="CW34" i="10" s="1"/>
  <c r="CX34" i="10" s="1"/>
  <c r="CY34" i="10" s="1"/>
  <c r="CZ34" i="10" s="1"/>
  <c r="DA34" i="10" s="1"/>
  <c r="DB34" i="10" s="1"/>
  <c r="DC34" i="10" s="1"/>
  <c r="DD34" i="10" s="1"/>
  <c r="DE34" i="10" s="1"/>
  <c r="DF34" i="10" s="1"/>
  <c r="DG34" i="10" s="1"/>
  <c r="DH34" i="10" s="1"/>
  <c r="DI34" i="10" s="1"/>
  <c r="N54" i="10"/>
  <c r="O54" i="10" s="1"/>
  <c r="P54" i="10" s="1"/>
  <c r="Q54" i="10" s="1"/>
  <c r="R54" i="10" s="1"/>
  <c r="S54" i="10" s="1"/>
  <c r="T54" i="10" s="1"/>
  <c r="U54" i="10" s="1"/>
  <c r="V54" i="10" s="1"/>
  <c r="W54" i="10" s="1"/>
  <c r="X54" i="10" s="1"/>
  <c r="Y54" i="10" s="1"/>
  <c r="Z54" i="10" s="1"/>
  <c r="AA54" i="10" s="1"/>
  <c r="AB54" i="10" s="1"/>
  <c r="AC54" i="10" s="1"/>
  <c r="AD54" i="10" s="1"/>
  <c r="AE54" i="10" s="1"/>
  <c r="AF54" i="10" s="1"/>
  <c r="AG54" i="10" s="1"/>
  <c r="AH54" i="10" s="1"/>
  <c r="AI54" i="10" s="1"/>
  <c r="AJ54" i="10" s="1"/>
  <c r="AK54" i="10" s="1"/>
  <c r="AL54" i="10" s="1"/>
  <c r="AM54" i="10" s="1"/>
  <c r="AN54" i="10" s="1"/>
  <c r="AO54" i="10" s="1"/>
  <c r="AP54" i="10" s="1"/>
  <c r="AQ54" i="10" s="1"/>
  <c r="AR54" i="10" s="1"/>
  <c r="AS54" i="10" s="1"/>
  <c r="AT54" i="10" s="1"/>
  <c r="AU54" i="10" s="1"/>
  <c r="AV54" i="10" s="1"/>
  <c r="AW54" i="10" s="1"/>
  <c r="AX54" i="10" s="1"/>
  <c r="AY54" i="10" s="1"/>
  <c r="AZ54" i="10" s="1"/>
  <c r="BA54" i="10" s="1"/>
  <c r="BB54" i="10" s="1"/>
  <c r="BC54" i="10" s="1"/>
  <c r="BD54" i="10" s="1"/>
  <c r="BE54" i="10" s="1"/>
  <c r="BF54" i="10" s="1"/>
  <c r="BG54" i="10" s="1"/>
  <c r="BH54" i="10" s="1"/>
  <c r="BI54" i="10" s="1"/>
  <c r="BJ54" i="10" s="1"/>
  <c r="BK54" i="10" s="1"/>
  <c r="BL54" i="10" s="1"/>
  <c r="BM54" i="10" s="1"/>
  <c r="BN54" i="10" s="1"/>
  <c r="BO54" i="10" s="1"/>
  <c r="BP54" i="10" s="1"/>
  <c r="BQ54" i="10" s="1"/>
  <c r="BR54" i="10" s="1"/>
  <c r="BS54" i="10" s="1"/>
  <c r="BT54" i="10" s="1"/>
  <c r="BU54" i="10" s="1"/>
  <c r="BV54" i="10" s="1"/>
  <c r="BW54" i="10" s="1"/>
  <c r="BX54" i="10" s="1"/>
  <c r="BY54" i="10" s="1"/>
  <c r="BZ54" i="10" s="1"/>
  <c r="CA54" i="10" s="1"/>
  <c r="CB54" i="10" s="1"/>
  <c r="CC54" i="10" s="1"/>
  <c r="CD54" i="10" s="1"/>
  <c r="CE54" i="10" s="1"/>
  <c r="CF54" i="10" s="1"/>
  <c r="CG54" i="10" s="1"/>
  <c r="CH54" i="10" s="1"/>
  <c r="CI54" i="10" s="1"/>
  <c r="CJ54" i="10" s="1"/>
  <c r="CK54" i="10" s="1"/>
  <c r="CL54" i="10" s="1"/>
  <c r="CM54" i="10" s="1"/>
  <c r="CN54" i="10" s="1"/>
  <c r="CO54" i="10" s="1"/>
  <c r="CP54" i="10" s="1"/>
  <c r="CQ54" i="10" s="1"/>
  <c r="CR54" i="10" s="1"/>
  <c r="CS54" i="10" s="1"/>
  <c r="CT54" i="10" s="1"/>
  <c r="CU54" i="10" s="1"/>
  <c r="CV54" i="10" s="1"/>
  <c r="CW54" i="10" s="1"/>
  <c r="CX54" i="10" s="1"/>
  <c r="CY54" i="10" s="1"/>
  <c r="CZ54" i="10" s="1"/>
  <c r="DA54" i="10" s="1"/>
  <c r="DB54" i="10" s="1"/>
  <c r="DC54" i="10" s="1"/>
  <c r="DD54" i="10" s="1"/>
  <c r="DE54" i="10" s="1"/>
  <c r="DF54" i="10" s="1"/>
  <c r="DG54" i="10" s="1"/>
  <c r="DH54" i="10" s="1"/>
  <c r="DI54" i="10" s="1"/>
  <c r="J109" i="10"/>
  <c r="K109" i="10" s="1"/>
  <c r="L109" i="10" s="1"/>
  <c r="M109" i="10" s="1"/>
  <c r="N109" i="10" s="1"/>
  <c r="O109" i="10" s="1"/>
  <c r="P109" i="10" s="1"/>
  <c r="Q109" i="10" s="1"/>
  <c r="R109" i="10" s="1"/>
  <c r="S109" i="10" s="1"/>
  <c r="T109" i="10" s="1"/>
  <c r="U109" i="10" s="1"/>
  <c r="V109" i="10" s="1"/>
  <c r="W109" i="10" s="1"/>
  <c r="X109" i="10" s="1"/>
  <c r="Y109" i="10" s="1"/>
  <c r="Z109" i="10" s="1"/>
  <c r="AA109" i="10" s="1"/>
  <c r="AB109" i="10" s="1"/>
  <c r="AC109" i="10" s="1"/>
  <c r="AD109" i="10" s="1"/>
  <c r="AE109" i="10" s="1"/>
  <c r="AF109" i="10" s="1"/>
  <c r="AG109" i="10" s="1"/>
  <c r="AH109" i="10" s="1"/>
  <c r="AI109" i="10" s="1"/>
  <c r="AJ109" i="10" s="1"/>
  <c r="AK109" i="10" s="1"/>
  <c r="AL109" i="10" s="1"/>
  <c r="AM109" i="10" s="1"/>
  <c r="AN109" i="10" s="1"/>
  <c r="AO109" i="10" s="1"/>
  <c r="AP109" i="10" s="1"/>
  <c r="AQ109" i="10" s="1"/>
  <c r="AR109" i="10" s="1"/>
  <c r="AS109" i="10" s="1"/>
  <c r="AT109" i="10" s="1"/>
  <c r="AU109" i="10" s="1"/>
  <c r="AV109" i="10" s="1"/>
  <c r="AW109" i="10" s="1"/>
  <c r="AX109" i="10" s="1"/>
  <c r="AY109" i="10" s="1"/>
  <c r="AZ109" i="10" s="1"/>
  <c r="BA109" i="10" s="1"/>
  <c r="BB109" i="10" s="1"/>
  <c r="BC109" i="10" s="1"/>
  <c r="BD109" i="10" s="1"/>
  <c r="BE109" i="10" s="1"/>
  <c r="BF109" i="10" s="1"/>
  <c r="BG109" i="10" s="1"/>
  <c r="BH109" i="10" s="1"/>
  <c r="BI109" i="10" s="1"/>
  <c r="BJ109" i="10" s="1"/>
  <c r="BK109" i="10" s="1"/>
  <c r="BL109" i="10" s="1"/>
  <c r="BM109" i="10" s="1"/>
  <c r="BN109" i="10" s="1"/>
  <c r="BO109" i="10" s="1"/>
  <c r="BP109" i="10" s="1"/>
  <c r="BQ109" i="10" s="1"/>
  <c r="BR109" i="10" s="1"/>
  <c r="BS109" i="10" s="1"/>
  <c r="BT109" i="10" s="1"/>
  <c r="BU109" i="10" s="1"/>
  <c r="BV109" i="10" s="1"/>
  <c r="BW109" i="10" s="1"/>
  <c r="BX109" i="10" s="1"/>
  <c r="BY109" i="10" s="1"/>
  <c r="BZ109" i="10" s="1"/>
  <c r="CA109" i="10" s="1"/>
  <c r="CB109" i="10" s="1"/>
  <c r="CC109" i="10" s="1"/>
  <c r="CD109" i="10" s="1"/>
  <c r="CE109" i="10" s="1"/>
  <c r="CF109" i="10" s="1"/>
  <c r="CG109" i="10" s="1"/>
  <c r="CH109" i="10" s="1"/>
  <c r="CI109" i="10" s="1"/>
  <c r="CJ109" i="10" s="1"/>
  <c r="CK109" i="10" s="1"/>
  <c r="CL109" i="10" s="1"/>
  <c r="CM109" i="10" s="1"/>
  <c r="CN109" i="10" s="1"/>
  <c r="CO109" i="10" s="1"/>
  <c r="CP109" i="10" s="1"/>
  <c r="CQ109" i="10" s="1"/>
  <c r="CR109" i="10" s="1"/>
  <c r="CS109" i="10" s="1"/>
  <c r="CT109" i="10" s="1"/>
  <c r="CU109" i="10" s="1"/>
  <c r="CV109" i="10" s="1"/>
  <c r="CW109" i="10" s="1"/>
  <c r="CX109" i="10" s="1"/>
  <c r="CY109" i="10" s="1"/>
  <c r="CZ109" i="10" s="1"/>
  <c r="DA109" i="10" s="1"/>
  <c r="DB109" i="10" s="1"/>
  <c r="DC109" i="10" s="1"/>
  <c r="DD109" i="10" s="1"/>
  <c r="DE109" i="10" s="1"/>
  <c r="DF109" i="10" s="1"/>
  <c r="DG109" i="10" s="1"/>
  <c r="DH109" i="10" s="1"/>
  <c r="DI109" i="10" s="1"/>
  <c r="M10" i="10"/>
  <c r="N10" i="10" s="1"/>
  <c r="O10" i="10" s="1"/>
  <c r="P10" i="10" s="1"/>
  <c r="Q10" i="10" s="1"/>
  <c r="R10" i="10" s="1"/>
  <c r="S10" i="10" s="1"/>
  <c r="T10" i="10" s="1"/>
  <c r="U10" i="10" s="1"/>
  <c r="V10" i="10" s="1"/>
  <c r="W10" i="10" s="1"/>
  <c r="X10" i="10" s="1"/>
  <c r="Y10" i="10" s="1"/>
  <c r="Z10" i="10" s="1"/>
  <c r="AA10" i="10" s="1"/>
  <c r="AB10" i="10" s="1"/>
  <c r="AC10" i="10" s="1"/>
  <c r="AD10" i="10" s="1"/>
  <c r="AE10" i="10" s="1"/>
  <c r="AF10" i="10" s="1"/>
  <c r="AG10" i="10" s="1"/>
  <c r="AH10" i="10" s="1"/>
  <c r="AI10" i="10" s="1"/>
  <c r="AJ10" i="10" s="1"/>
  <c r="AK10" i="10" s="1"/>
  <c r="AL10" i="10" s="1"/>
  <c r="AM10" i="10" s="1"/>
  <c r="AN10" i="10" s="1"/>
  <c r="AO10" i="10" s="1"/>
  <c r="AP10" i="10" s="1"/>
  <c r="AQ10" i="10" s="1"/>
  <c r="AR10" i="10" s="1"/>
  <c r="AS10" i="10" s="1"/>
  <c r="AT10" i="10" s="1"/>
  <c r="AU10" i="10" s="1"/>
  <c r="AV10" i="10" s="1"/>
  <c r="AW10" i="10" s="1"/>
  <c r="AX10" i="10" s="1"/>
  <c r="AY10" i="10" s="1"/>
  <c r="AZ10" i="10" s="1"/>
  <c r="BA10" i="10" s="1"/>
  <c r="BB10" i="10" s="1"/>
  <c r="BC10" i="10" s="1"/>
  <c r="BD10" i="10" s="1"/>
  <c r="BE10" i="10" s="1"/>
  <c r="BF10" i="10" s="1"/>
  <c r="BG10" i="10" s="1"/>
  <c r="BH10" i="10" s="1"/>
  <c r="BI10" i="10" s="1"/>
  <c r="BJ10" i="10" s="1"/>
  <c r="BK10" i="10" s="1"/>
  <c r="BL10" i="10" s="1"/>
  <c r="BM10" i="10" s="1"/>
  <c r="BN10" i="10" s="1"/>
  <c r="BO10" i="10" s="1"/>
  <c r="BP10" i="10" s="1"/>
  <c r="BQ10" i="10" s="1"/>
  <c r="BR10" i="10" s="1"/>
  <c r="BS10" i="10" s="1"/>
  <c r="BT10" i="10" s="1"/>
  <c r="BU10" i="10" s="1"/>
  <c r="BV10" i="10" s="1"/>
  <c r="BW10" i="10" s="1"/>
  <c r="BX10" i="10" s="1"/>
  <c r="BY10" i="10" s="1"/>
  <c r="BZ10" i="10" s="1"/>
  <c r="CA10" i="10" s="1"/>
  <c r="CB10" i="10" s="1"/>
  <c r="CC10" i="10" s="1"/>
  <c r="CD10" i="10" s="1"/>
  <c r="CE10" i="10" s="1"/>
  <c r="CF10" i="10" s="1"/>
  <c r="CG10" i="10" s="1"/>
  <c r="CH10" i="10" s="1"/>
  <c r="CI10" i="10" s="1"/>
  <c r="CJ10" i="10" s="1"/>
  <c r="CK10" i="10" s="1"/>
  <c r="CL10" i="10" s="1"/>
  <c r="CM10" i="10" s="1"/>
  <c r="CN10" i="10" s="1"/>
  <c r="CO10" i="10" s="1"/>
  <c r="CP10" i="10" s="1"/>
  <c r="CQ10" i="10" s="1"/>
  <c r="CR10" i="10" s="1"/>
  <c r="CS10" i="10" s="1"/>
  <c r="CT10" i="10" s="1"/>
  <c r="CU10" i="10" s="1"/>
  <c r="CV10" i="10" s="1"/>
  <c r="CW10" i="10" s="1"/>
  <c r="CX10" i="10" s="1"/>
  <c r="CY10" i="10" s="1"/>
  <c r="CZ10" i="10" s="1"/>
  <c r="DA10" i="10" s="1"/>
  <c r="DB10" i="10" s="1"/>
  <c r="DC10" i="10" s="1"/>
  <c r="DD10" i="10" s="1"/>
  <c r="DE10" i="10" s="1"/>
  <c r="DF10" i="10" s="1"/>
  <c r="DG10" i="10" s="1"/>
  <c r="DH10" i="10" s="1"/>
  <c r="DI10" i="10" s="1"/>
  <c r="M44" i="10"/>
  <c r="N44" i="10" s="1"/>
  <c r="O44" i="10" s="1"/>
  <c r="P44" i="10" s="1"/>
  <c r="Q44" i="10" s="1"/>
  <c r="R44" i="10" s="1"/>
  <c r="S44" i="10" s="1"/>
  <c r="T44" i="10" s="1"/>
  <c r="U44" i="10" s="1"/>
  <c r="V44" i="10" s="1"/>
  <c r="W44" i="10" s="1"/>
  <c r="X44" i="10" s="1"/>
  <c r="Y44" i="10" s="1"/>
  <c r="Z44" i="10" s="1"/>
  <c r="AA44" i="10" s="1"/>
  <c r="AB44" i="10" s="1"/>
  <c r="AC44" i="10" s="1"/>
  <c r="AD44" i="10" s="1"/>
  <c r="AE44" i="10" s="1"/>
  <c r="AF44" i="10" s="1"/>
  <c r="AG44" i="10" s="1"/>
  <c r="AH44" i="10" s="1"/>
  <c r="AI44" i="10" s="1"/>
  <c r="AJ44" i="10" s="1"/>
  <c r="AK44" i="10" s="1"/>
  <c r="AL44" i="10" s="1"/>
  <c r="AM44" i="10" s="1"/>
  <c r="AN44" i="10" s="1"/>
  <c r="AO44" i="10" s="1"/>
  <c r="AP44" i="10" s="1"/>
  <c r="AQ44" i="10" s="1"/>
  <c r="AR44" i="10" s="1"/>
  <c r="AS44" i="10" s="1"/>
  <c r="AT44" i="10" s="1"/>
  <c r="AU44" i="10" s="1"/>
  <c r="AV44" i="10" s="1"/>
  <c r="AW44" i="10" s="1"/>
  <c r="AX44" i="10" s="1"/>
  <c r="AY44" i="10" s="1"/>
  <c r="AZ44" i="10" s="1"/>
  <c r="BA44" i="10" s="1"/>
  <c r="BB44" i="10" s="1"/>
  <c r="BC44" i="10" s="1"/>
  <c r="BD44" i="10" s="1"/>
  <c r="BE44" i="10" s="1"/>
  <c r="BF44" i="10" s="1"/>
  <c r="BG44" i="10" s="1"/>
  <c r="BH44" i="10" s="1"/>
  <c r="BI44" i="10" s="1"/>
  <c r="BJ44" i="10" s="1"/>
  <c r="BK44" i="10" s="1"/>
  <c r="BL44" i="10" s="1"/>
  <c r="BM44" i="10" s="1"/>
  <c r="BN44" i="10" s="1"/>
  <c r="BO44" i="10" s="1"/>
  <c r="BP44" i="10" s="1"/>
  <c r="BQ44" i="10" s="1"/>
  <c r="BR44" i="10" s="1"/>
  <c r="BS44" i="10" s="1"/>
  <c r="BT44" i="10" s="1"/>
  <c r="BU44" i="10" s="1"/>
  <c r="BV44" i="10" s="1"/>
  <c r="BW44" i="10" s="1"/>
  <c r="BX44" i="10" s="1"/>
  <c r="BY44" i="10" s="1"/>
  <c r="BZ44" i="10" s="1"/>
  <c r="CA44" i="10" s="1"/>
  <c r="CB44" i="10" s="1"/>
  <c r="CC44" i="10" s="1"/>
  <c r="CD44" i="10" s="1"/>
  <c r="CE44" i="10" s="1"/>
  <c r="CF44" i="10" s="1"/>
  <c r="CG44" i="10" s="1"/>
  <c r="CH44" i="10" s="1"/>
  <c r="CI44" i="10" s="1"/>
  <c r="CJ44" i="10" s="1"/>
  <c r="CK44" i="10" s="1"/>
  <c r="CL44" i="10" s="1"/>
  <c r="CM44" i="10" s="1"/>
  <c r="CN44" i="10" s="1"/>
  <c r="CO44" i="10" s="1"/>
  <c r="CP44" i="10" s="1"/>
  <c r="CQ44" i="10" s="1"/>
  <c r="CR44" i="10" s="1"/>
  <c r="CS44" i="10" s="1"/>
  <c r="CT44" i="10" s="1"/>
  <c r="CU44" i="10" s="1"/>
  <c r="CV44" i="10" s="1"/>
  <c r="CW44" i="10" s="1"/>
  <c r="CX44" i="10" s="1"/>
  <c r="CY44" i="10" s="1"/>
  <c r="CZ44" i="10" s="1"/>
  <c r="DA44" i="10" s="1"/>
  <c r="DB44" i="10" s="1"/>
  <c r="DC44" i="10" s="1"/>
  <c r="DD44" i="10" s="1"/>
  <c r="DE44" i="10" s="1"/>
  <c r="DF44" i="10" s="1"/>
  <c r="DG44" i="10" s="1"/>
  <c r="DH44" i="10" s="1"/>
  <c r="DI44" i="10" s="1"/>
  <c r="J49" i="10"/>
  <c r="K49" i="10" s="1"/>
  <c r="L49" i="10" s="1"/>
  <c r="M49" i="10" s="1"/>
  <c r="N49" i="10" s="1"/>
  <c r="O49" i="10" s="1"/>
  <c r="P49" i="10" s="1"/>
  <c r="Q49" i="10" s="1"/>
  <c r="R49" i="10" s="1"/>
  <c r="S49" i="10" s="1"/>
  <c r="T49" i="10" s="1"/>
  <c r="U49" i="10" s="1"/>
  <c r="V49" i="10" s="1"/>
  <c r="W49" i="10" s="1"/>
  <c r="X49" i="10" s="1"/>
  <c r="Y49" i="10" s="1"/>
  <c r="Z49" i="10" s="1"/>
  <c r="AA49" i="10" s="1"/>
  <c r="AB49" i="10" s="1"/>
  <c r="AC49" i="10" s="1"/>
  <c r="AD49" i="10" s="1"/>
  <c r="AE49" i="10" s="1"/>
  <c r="AF49" i="10" s="1"/>
  <c r="AG49" i="10" s="1"/>
  <c r="AH49" i="10" s="1"/>
  <c r="AI49" i="10" s="1"/>
  <c r="AJ49" i="10" s="1"/>
  <c r="AK49" i="10" s="1"/>
  <c r="AL49" i="10" s="1"/>
  <c r="AM49" i="10" s="1"/>
  <c r="AN49" i="10" s="1"/>
  <c r="AO49" i="10" s="1"/>
  <c r="AP49" i="10" s="1"/>
  <c r="AQ49" i="10" s="1"/>
  <c r="AR49" i="10" s="1"/>
  <c r="AS49" i="10" s="1"/>
  <c r="AT49" i="10" s="1"/>
  <c r="AU49" i="10" s="1"/>
  <c r="AV49" i="10" s="1"/>
  <c r="AW49" i="10" s="1"/>
  <c r="AX49" i="10" s="1"/>
  <c r="AY49" i="10" s="1"/>
  <c r="AZ49" i="10" s="1"/>
  <c r="BA49" i="10" s="1"/>
  <c r="BB49" i="10" s="1"/>
  <c r="BC49" i="10" s="1"/>
  <c r="BD49" i="10" s="1"/>
  <c r="BE49" i="10" s="1"/>
  <c r="BF49" i="10" s="1"/>
  <c r="BG49" i="10" s="1"/>
  <c r="BH49" i="10" s="1"/>
  <c r="BI49" i="10" s="1"/>
  <c r="BJ49" i="10" s="1"/>
  <c r="BK49" i="10" s="1"/>
  <c r="BL49" i="10" s="1"/>
  <c r="BM49" i="10" s="1"/>
  <c r="BN49" i="10" s="1"/>
  <c r="BO49" i="10" s="1"/>
  <c r="BP49" i="10" s="1"/>
  <c r="BQ49" i="10" s="1"/>
  <c r="BR49" i="10" s="1"/>
  <c r="BS49" i="10" s="1"/>
  <c r="BT49" i="10" s="1"/>
  <c r="BU49" i="10" s="1"/>
  <c r="BV49" i="10" s="1"/>
  <c r="BW49" i="10" s="1"/>
  <c r="BX49" i="10" s="1"/>
  <c r="BY49" i="10" s="1"/>
  <c r="BZ49" i="10" s="1"/>
  <c r="CA49" i="10" s="1"/>
  <c r="CB49" i="10" s="1"/>
  <c r="CC49" i="10" s="1"/>
  <c r="CD49" i="10" s="1"/>
  <c r="CE49" i="10" s="1"/>
  <c r="CF49" i="10" s="1"/>
  <c r="CG49" i="10" s="1"/>
  <c r="CH49" i="10" s="1"/>
  <c r="CI49" i="10" s="1"/>
  <c r="CJ49" i="10" s="1"/>
  <c r="CK49" i="10" s="1"/>
  <c r="CL49" i="10" s="1"/>
  <c r="CM49" i="10" s="1"/>
  <c r="CN49" i="10" s="1"/>
  <c r="CO49" i="10" s="1"/>
  <c r="CP49" i="10" s="1"/>
  <c r="CQ49" i="10" s="1"/>
  <c r="CR49" i="10" s="1"/>
  <c r="CS49" i="10" s="1"/>
  <c r="CT49" i="10" s="1"/>
  <c r="CU49" i="10" s="1"/>
  <c r="CV49" i="10" s="1"/>
  <c r="CW49" i="10" s="1"/>
  <c r="CX49" i="10" s="1"/>
  <c r="CY49" i="10" s="1"/>
  <c r="CZ49" i="10" s="1"/>
  <c r="DA49" i="10" s="1"/>
  <c r="DB49" i="10" s="1"/>
  <c r="DC49" i="10" s="1"/>
  <c r="DD49" i="10" s="1"/>
  <c r="DE49" i="10" s="1"/>
  <c r="DF49" i="10" s="1"/>
  <c r="DG49" i="10" s="1"/>
  <c r="DH49" i="10" s="1"/>
  <c r="DI49" i="10" s="1"/>
  <c r="J77" i="10"/>
  <c r="K77" i="10" s="1"/>
  <c r="L77" i="10" s="1"/>
  <c r="M77" i="10" s="1"/>
  <c r="N77" i="10" s="1"/>
  <c r="O77" i="10" s="1"/>
  <c r="P77" i="10" s="1"/>
  <c r="Q77" i="10" s="1"/>
  <c r="R77" i="10" s="1"/>
  <c r="S77" i="10" s="1"/>
  <c r="T77" i="10" s="1"/>
  <c r="U77" i="10" s="1"/>
  <c r="V77" i="10" s="1"/>
  <c r="W77" i="10" s="1"/>
  <c r="X77" i="10" s="1"/>
  <c r="Y77" i="10" s="1"/>
  <c r="Z77" i="10" s="1"/>
  <c r="AA77" i="10" s="1"/>
  <c r="AB77" i="10" s="1"/>
  <c r="AC77" i="10" s="1"/>
  <c r="AD77" i="10" s="1"/>
  <c r="AE77" i="10" s="1"/>
  <c r="AF77" i="10" s="1"/>
  <c r="AG77" i="10" s="1"/>
  <c r="AH77" i="10" s="1"/>
  <c r="AI77" i="10" s="1"/>
  <c r="AJ77" i="10" s="1"/>
  <c r="AK77" i="10" s="1"/>
  <c r="AL77" i="10" s="1"/>
  <c r="AM77" i="10" s="1"/>
  <c r="AN77" i="10" s="1"/>
  <c r="AO77" i="10" s="1"/>
  <c r="AP77" i="10" s="1"/>
  <c r="AQ77" i="10" s="1"/>
  <c r="AR77" i="10" s="1"/>
  <c r="AS77" i="10" s="1"/>
  <c r="AT77" i="10" s="1"/>
  <c r="AU77" i="10" s="1"/>
  <c r="AV77" i="10" s="1"/>
  <c r="AW77" i="10" s="1"/>
  <c r="AX77" i="10" s="1"/>
  <c r="AY77" i="10" s="1"/>
  <c r="AZ77" i="10" s="1"/>
  <c r="BA77" i="10" s="1"/>
  <c r="BB77" i="10" s="1"/>
  <c r="BC77" i="10" s="1"/>
  <c r="BD77" i="10" s="1"/>
  <c r="BE77" i="10" s="1"/>
  <c r="BF77" i="10" s="1"/>
  <c r="BG77" i="10" s="1"/>
  <c r="BH77" i="10" s="1"/>
  <c r="BI77" i="10" s="1"/>
  <c r="BJ77" i="10" s="1"/>
  <c r="BK77" i="10" s="1"/>
  <c r="BL77" i="10" s="1"/>
  <c r="BM77" i="10" s="1"/>
  <c r="BN77" i="10" s="1"/>
  <c r="BO77" i="10" s="1"/>
  <c r="BP77" i="10" s="1"/>
  <c r="BQ77" i="10" s="1"/>
  <c r="BR77" i="10" s="1"/>
  <c r="BS77" i="10" s="1"/>
  <c r="BT77" i="10" s="1"/>
  <c r="BU77" i="10" s="1"/>
  <c r="BV77" i="10" s="1"/>
  <c r="BW77" i="10" s="1"/>
  <c r="BX77" i="10" s="1"/>
  <c r="BY77" i="10" s="1"/>
  <c r="BZ77" i="10" s="1"/>
  <c r="CA77" i="10" s="1"/>
  <c r="CB77" i="10" s="1"/>
  <c r="CC77" i="10" s="1"/>
  <c r="CD77" i="10" s="1"/>
  <c r="CE77" i="10" s="1"/>
  <c r="CF77" i="10" s="1"/>
  <c r="CG77" i="10" s="1"/>
  <c r="CH77" i="10" s="1"/>
  <c r="CI77" i="10" s="1"/>
  <c r="CJ77" i="10" s="1"/>
  <c r="CK77" i="10" s="1"/>
  <c r="CL77" i="10" s="1"/>
  <c r="CM77" i="10" s="1"/>
  <c r="CN77" i="10" s="1"/>
  <c r="CO77" i="10" s="1"/>
  <c r="CP77" i="10" s="1"/>
  <c r="CQ77" i="10" s="1"/>
  <c r="CR77" i="10" s="1"/>
  <c r="CS77" i="10" s="1"/>
  <c r="CT77" i="10" s="1"/>
  <c r="CU77" i="10" s="1"/>
  <c r="CV77" i="10" s="1"/>
  <c r="CW77" i="10" s="1"/>
  <c r="CX77" i="10" s="1"/>
  <c r="CY77" i="10" s="1"/>
  <c r="CZ77" i="10" s="1"/>
  <c r="DA77" i="10" s="1"/>
  <c r="DB77" i="10" s="1"/>
  <c r="DC77" i="10" s="1"/>
  <c r="DD77" i="10" s="1"/>
  <c r="DE77" i="10" s="1"/>
  <c r="DF77" i="10" s="1"/>
  <c r="DG77" i="10" s="1"/>
  <c r="DH77" i="10" s="1"/>
  <c r="DI77" i="10" s="1"/>
  <c r="K75" i="10"/>
  <c r="L75" i="10" s="1"/>
  <c r="M75" i="10" s="1"/>
  <c r="N75" i="10" s="1"/>
  <c r="O75" i="10" s="1"/>
  <c r="P75" i="10" s="1"/>
  <c r="Q75" i="10" s="1"/>
  <c r="R75" i="10" s="1"/>
  <c r="S75" i="10" s="1"/>
  <c r="T75" i="10" s="1"/>
  <c r="U75" i="10" s="1"/>
  <c r="V75" i="10" s="1"/>
  <c r="W75" i="10" s="1"/>
  <c r="X75" i="10" s="1"/>
  <c r="Y75" i="10" s="1"/>
  <c r="Z75" i="10" s="1"/>
  <c r="AA75" i="10" s="1"/>
  <c r="AB75" i="10" s="1"/>
  <c r="AC75" i="10" s="1"/>
  <c r="AD75" i="10" s="1"/>
  <c r="AE75" i="10" s="1"/>
  <c r="AF75" i="10" s="1"/>
  <c r="AG75" i="10" s="1"/>
  <c r="AH75" i="10" s="1"/>
  <c r="AI75" i="10" s="1"/>
  <c r="AJ75" i="10" s="1"/>
  <c r="AK75" i="10" s="1"/>
  <c r="AL75" i="10" s="1"/>
  <c r="AM75" i="10" s="1"/>
  <c r="AN75" i="10" s="1"/>
  <c r="AO75" i="10" s="1"/>
  <c r="AP75" i="10" s="1"/>
  <c r="AQ75" i="10" s="1"/>
  <c r="AR75" i="10" s="1"/>
  <c r="AS75" i="10" s="1"/>
  <c r="AT75" i="10" s="1"/>
  <c r="AU75" i="10" s="1"/>
  <c r="AV75" i="10" s="1"/>
  <c r="AW75" i="10" s="1"/>
  <c r="AX75" i="10" s="1"/>
  <c r="AY75" i="10" s="1"/>
  <c r="AZ75" i="10" s="1"/>
  <c r="BA75" i="10" s="1"/>
  <c r="BB75" i="10" s="1"/>
  <c r="BC75" i="10" s="1"/>
  <c r="BD75" i="10" s="1"/>
  <c r="BE75" i="10" s="1"/>
  <c r="BF75" i="10" s="1"/>
  <c r="BG75" i="10" s="1"/>
  <c r="BH75" i="10" s="1"/>
  <c r="BI75" i="10" s="1"/>
  <c r="BJ75" i="10" s="1"/>
  <c r="BK75" i="10" s="1"/>
  <c r="BL75" i="10" s="1"/>
  <c r="BM75" i="10" s="1"/>
  <c r="BN75" i="10" s="1"/>
  <c r="BO75" i="10" s="1"/>
  <c r="BP75" i="10" s="1"/>
  <c r="BQ75" i="10" s="1"/>
  <c r="BR75" i="10" s="1"/>
  <c r="BS75" i="10" s="1"/>
  <c r="BT75" i="10" s="1"/>
  <c r="BU75" i="10" s="1"/>
  <c r="BV75" i="10" s="1"/>
  <c r="BW75" i="10" s="1"/>
  <c r="BX75" i="10" s="1"/>
  <c r="BY75" i="10" s="1"/>
  <c r="BZ75" i="10" s="1"/>
  <c r="CA75" i="10" s="1"/>
  <c r="CB75" i="10" s="1"/>
  <c r="CC75" i="10" s="1"/>
  <c r="CD75" i="10" s="1"/>
  <c r="CE75" i="10" s="1"/>
  <c r="CF75" i="10" s="1"/>
  <c r="CG75" i="10" s="1"/>
  <c r="CH75" i="10" s="1"/>
  <c r="CI75" i="10" s="1"/>
  <c r="CJ75" i="10" s="1"/>
  <c r="CK75" i="10" s="1"/>
  <c r="CL75" i="10" s="1"/>
  <c r="CM75" i="10" s="1"/>
  <c r="CN75" i="10" s="1"/>
  <c r="CO75" i="10" s="1"/>
  <c r="CP75" i="10" s="1"/>
  <c r="CQ75" i="10" s="1"/>
  <c r="CR75" i="10" s="1"/>
  <c r="CS75" i="10" s="1"/>
  <c r="CT75" i="10" s="1"/>
  <c r="CU75" i="10" s="1"/>
  <c r="CV75" i="10" s="1"/>
  <c r="CW75" i="10" s="1"/>
  <c r="CX75" i="10" s="1"/>
  <c r="CY75" i="10" s="1"/>
  <c r="CZ75" i="10" s="1"/>
  <c r="DA75" i="10" s="1"/>
  <c r="DB75" i="10" s="1"/>
  <c r="DC75" i="10" s="1"/>
  <c r="DD75" i="10" s="1"/>
  <c r="DE75" i="10" s="1"/>
  <c r="DF75" i="10" s="1"/>
  <c r="DG75" i="10" s="1"/>
  <c r="DH75" i="10" s="1"/>
  <c r="DI75" i="10" s="1"/>
  <c r="J53" i="10"/>
  <c r="K53" i="10" s="1"/>
  <c r="L53" i="10" s="1"/>
  <c r="M53" i="10" s="1"/>
  <c r="N53" i="10" s="1"/>
  <c r="O53" i="10" s="1"/>
  <c r="P53" i="10" s="1"/>
  <c r="Q53" i="10" s="1"/>
  <c r="R53" i="10" s="1"/>
  <c r="S53" i="10" s="1"/>
  <c r="T53" i="10" s="1"/>
  <c r="U53" i="10" s="1"/>
  <c r="V53" i="10" s="1"/>
  <c r="W53" i="10" s="1"/>
  <c r="X53" i="10" s="1"/>
  <c r="Y53" i="10" s="1"/>
  <c r="Z53" i="10" s="1"/>
  <c r="AA53" i="10" s="1"/>
  <c r="AB53" i="10" s="1"/>
  <c r="AC53" i="10" s="1"/>
  <c r="AD53" i="10" s="1"/>
  <c r="AE53" i="10" s="1"/>
  <c r="AF53" i="10" s="1"/>
  <c r="AG53" i="10" s="1"/>
  <c r="AH53" i="10" s="1"/>
  <c r="AI53" i="10" s="1"/>
  <c r="AJ53" i="10" s="1"/>
  <c r="AK53" i="10" s="1"/>
  <c r="AL53" i="10" s="1"/>
  <c r="AM53" i="10" s="1"/>
  <c r="AN53" i="10" s="1"/>
  <c r="AO53" i="10" s="1"/>
  <c r="AP53" i="10" s="1"/>
  <c r="AQ53" i="10" s="1"/>
  <c r="AR53" i="10" s="1"/>
  <c r="AS53" i="10" s="1"/>
  <c r="AT53" i="10" s="1"/>
  <c r="AU53" i="10" s="1"/>
  <c r="AV53" i="10" s="1"/>
  <c r="AW53" i="10" s="1"/>
  <c r="AX53" i="10" s="1"/>
  <c r="AY53" i="10" s="1"/>
  <c r="AZ53" i="10" s="1"/>
  <c r="BA53" i="10" s="1"/>
  <c r="BB53" i="10" s="1"/>
  <c r="BC53" i="10" s="1"/>
  <c r="BD53" i="10" s="1"/>
  <c r="BE53" i="10" s="1"/>
  <c r="BF53" i="10" s="1"/>
  <c r="BG53" i="10" s="1"/>
  <c r="BH53" i="10" s="1"/>
  <c r="BI53" i="10" s="1"/>
  <c r="BJ53" i="10" s="1"/>
  <c r="BK53" i="10" s="1"/>
  <c r="BL53" i="10" s="1"/>
  <c r="BM53" i="10" s="1"/>
  <c r="BN53" i="10" s="1"/>
  <c r="BO53" i="10" s="1"/>
  <c r="BP53" i="10" s="1"/>
  <c r="BQ53" i="10" s="1"/>
  <c r="BR53" i="10" s="1"/>
  <c r="BS53" i="10" s="1"/>
  <c r="BT53" i="10" s="1"/>
  <c r="BU53" i="10" s="1"/>
  <c r="BV53" i="10" s="1"/>
  <c r="BW53" i="10" s="1"/>
  <c r="BX53" i="10" s="1"/>
  <c r="BY53" i="10" s="1"/>
  <c r="BZ53" i="10" s="1"/>
  <c r="CA53" i="10" s="1"/>
  <c r="CB53" i="10" s="1"/>
  <c r="CC53" i="10" s="1"/>
  <c r="CD53" i="10" s="1"/>
  <c r="CE53" i="10" s="1"/>
  <c r="CF53" i="10" s="1"/>
  <c r="CG53" i="10" s="1"/>
  <c r="CH53" i="10" s="1"/>
  <c r="CI53" i="10" s="1"/>
  <c r="CJ53" i="10" s="1"/>
  <c r="CK53" i="10" s="1"/>
  <c r="CL53" i="10" s="1"/>
  <c r="CM53" i="10" s="1"/>
  <c r="CN53" i="10" s="1"/>
  <c r="CO53" i="10" s="1"/>
  <c r="CP53" i="10" s="1"/>
  <c r="CQ53" i="10" s="1"/>
  <c r="CR53" i="10" s="1"/>
  <c r="CS53" i="10" s="1"/>
  <c r="CT53" i="10" s="1"/>
  <c r="CU53" i="10" s="1"/>
  <c r="CV53" i="10" s="1"/>
  <c r="CW53" i="10" s="1"/>
  <c r="CX53" i="10" s="1"/>
  <c r="CY53" i="10" s="1"/>
  <c r="CZ53" i="10" s="1"/>
  <c r="DA53" i="10" s="1"/>
  <c r="DB53" i="10" s="1"/>
  <c r="DC53" i="10" s="1"/>
  <c r="DD53" i="10" s="1"/>
  <c r="DE53" i="10" s="1"/>
  <c r="DF53" i="10" s="1"/>
  <c r="DG53" i="10" s="1"/>
  <c r="DH53" i="10" s="1"/>
  <c r="DI53" i="10" s="1"/>
  <c r="J42" i="10"/>
  <c r="K42" i="10" s="1"/>
  <c r="L42" i="10" s="1"/>
  <c r="M42" i="10" s="1"/>
  <c r="N42" i="10" s="1"/>
  <c r="O42" i="10" s="1"/>
  <c r="P42" i="10" s="1"/>
  <c r="Q42" i="10" s="1"/>
  <c r="R42" i="10" s="1"/>
  <c r="S42" i="10" s="1"/>
  <c r="T42" i="10" s="1"/>
  <c r="U42" i="10" s="1"/>
  <c r="V42" i="10" s="1"/>
  <c r="W42" i="10" s="1"/>
  <c r="X42" i="10" s="1"/>
  <c r="Y42" i="10" s="1"/>
  <c r="Z42" i="10" s="1"/>
  <c r="AA42" i="10" s="1"/>
  <c r="AB42" i="10" s="1"/>
  <c r="AC42" i="10" s="1"/>
  <c r="AD42" i="10" s="1"/>
  <c r="AE42" i="10" s="1"/>
  <c r="AF42" i="10" s="1"/>
  <c r="AG42" i="10" s="1"/>
  <c r="AH42" i="10" s="1"/>
  <c r="AI42" i="10" s="1"/>
  <c r="AJ42" i="10" s="1"/>
  <c r="AK42" i="10" s="1"/>
  <c r="AL42" i="10" s="1"/>
  <c r="AM42" i="10" s="1"/>
  <c r="AN42" i="10" s="1"/>
  <c r="AO42" i="10" s="1"/>
  <c r="AP42" i="10" s="1"/>
  <c r="AQ42" i="10" s="1"/>
  <c r="AR42" i="10" s="1"/>
  <c r="AS42" i="10" s="1"/>
  <c r="AT42" i="10" s="1"/>
  <c r="AU42" i="10" s="1"/>
  <c r="AV42" i="10" s="1"/>
  <c r="AW42" i="10" s="1"/>
  <c r="AX42" i="10" s="1"/>
  <c r="AY42" i="10" s="1"/>
  <c r="AZ42" i="10" s="1"/>
  <c r="BA42" i="10" s="1"/>
  <c r="BB42" i="10" s="1"/>
  <c r="BC42" i="10" s="1"/>
  <c r="BD42" i="10" s="1"/>
  <c r="BE42" i="10" s="1"/>
  <c r="BF42" i="10" s="1"/>
  <c r="BG42" i="10" s="1"/>
  <c r="BH42" i="10" s="1"/>
  <c r="BI42" i="10" s="1"/>
  <c r="BJ42" i="10" s="1"/>
  <c r="BK42" i="10" s="1"/>
  <c r="BL42" i="10" s="1"/>
  <c r="BM42" i="10" s="1"/>
  <c r="BN42" i="10" s="1"/>
  <c r="BO42" i="10" s="1"/>
  <c r="BP42" i="10" s="1"/>
  <c r="BQ42" i="10" s="1"/>
  <c r="BR42" i="10" s="1"/>
  <c r="BS42" i="10" s="1"/>
  <c r="BT42" i="10" s="1"/>
  <c r="BU42" i="10" s="1"/>
  <c r="BV42" i="10" s="1"/>
  <c r="BW42" i="10" s="1"/>
  <c r="BX42" i="10" s="1"/>
  <c r="BY42" i="10" s="1"/>
  <c r="BZ42" i="10" s="1"/>
  <c r="CA42" i="10" s="1"/>
  <c r="CB42" i="10" s="1"/>
  <c r="CC42" i="10" s="1"/>
  <c r="CD42" i="10" s="1"/>
  <c r="CE42" i="10" s="1"/>
  <c r="CF42" i="10" s="1"/>
  <c r="CG42" i="10" s="1"/>
  <c r="CH42" i="10" s="1"/>
  <c r="CI42" i="10" s="1"/>
  <c r="CJ42" i="10" s="1"/>
  <c r="CK42" i="10" s="1"/>
  <c r="CL42" i="10" s="1"/>
  <c r="CM42" i="10" s="1"/>
  <c r="CN42" i="10" s="1"/>
  <c r="CO42" i="10" s="1"/>
  <c r="CP42" i="10" s="1"/>
  <c r="CQ42" i="10" s="1"/>
  <c r="CR42" i="10" s="1"/>
  <c r="CS42" i="10" s="1"/>
  <c r="CT42" i="10" s="1"/>
  <c r="CU42" i="10" s="1"/>
  <c r="CV42" i="10" s="1"/>
  <c r="CW42" i="10" s="1"/>
  <c r="CX42" i="10" s="1"/>
  <c r="CY42" i="10" s="1"/>
  <c r="CZ42" i="10" s="1"/>
  <c r="DA42" i="10" s="1"/>
  <c r="DB42" i="10" s="1"/>
  <c r="DC42" i="10" s="1"/>
  <c r="DD42" i="10" s="1"/>
  <c r="DE42" i="10" s="1"/>
  <c r="DF42" i="10" s="1"/>
  <c r="DG42" i="10" s="1"/>
  <c r="DH42" i="10" s="1"/>
  <c r="DI42" i="10" s="1"/>
  <c r="K104" i="10"/>
  <c r="L104" i="10" s="1"/>
  <c r="M104" i="10" s="1"/>
  <c r="N104" i="10" s="1"/>
  <c r="O104" i="10" s="1"/>
  <c r="P104" i="10" s="1"/>
  <c r="Q104" i="10" s="1"/>
  <c r="R104" i="10" s="1"/>
  <c r="S104" i="10" s="1"/>
  <c r="T104" i="10" s="1"/>
  <c r="U104" i="10" s="1"/>
  <c r="V104" i="10" s="1"/>
  <c r="W104" i="10" s="1"/>
  <c r="X104" i="10" s="1"/>
  <c r="Y104" i="10" s="1"/>
  <c r="Z104" i="10" s="1"/>
  <c r="AA104" i="10" s="1"/>
  <c r="AB104" i="10" s="1"/>
  <c r="AC104" i="10" s="1"/>
  <c r="AD104" i="10" s="1"/>
  <c r="AE104" i="10" s="1"/>
  <c r="AF104" i="10" s="1"/>
  <c r="AG104" i="10" s="1"/>
  <c r="AH104" i="10" s="1"/>
  <c r="AI104" i="10" s="1"/>
  <c r="AJ104" i="10" s="1"/>
  <c r="AK104" i="10" s="1"/>
  <c r="AL104" i="10" s="1"/>
  <c r="AM104" i="10" s="1"/>
  <c r="AN104" i="10" s="1"/>
  <c r="AO104" i="10" s="1"/>
  <c r="AP104" i="10" s="1"/>
  <c r="AQ104" i="10" s="1"/>
  <c r="AR104" i="10" s="1"/>
  <c r="AS104" i="10" s="1"/>
  <c r="AT104" i="10" s="1"/>
  <c r="AU104" i="10" s="1"/>
  <c r="AV104" i="10" s="1"/>
  <c r="AW104" i="10" s="1"/>
  <c r="AX104" i="10" s="1"/>
  <c r="AY104" i="10" s="1"/>
  <c r="AZ104" i="10" s="1"/>
  <c r="BA104" i="10" s="1"/>
  <c r="BB104" i="10" s="1"/>
  <c r="BC104" i="10" s="1"/>
  <c r="BD104" i="10" s="1"/>
  <c r="BE104" i="10" s="1"/>
  <c r="BF104" i="10" s="1"/>
  <c r="BG104" i="10" s="1"/>
  <c r="BH104" i="10" s="1"/>
  <c r="BI104" i="10" s="1"/>
  <c r="BJ104" i="10" s="1"/>
  <c r="BK104" i="10" s="1"/>
  <c r="BL104" i="10" s="1"/>
  <c r="BM104" i="10" s="1"/>
  <c r="BN104" i="10" s="1"/>
  <c r="BO104" i="10" s="1"/>
  <c r="BP104" i="10" s="1"/>
  <c r="BQ104" i="10" s="1"/>
  <c r="BR104" i="10" s="1"/>
  <c r="BS104" i="10" s="1"/>
  <c r="BT104" i="10" s="1"/>
  <c r="BU104" i="10" s="1"/>
  <c r="BV104" i="10" s="1"/>
  <c r="BW104" i="10" s="1"/>
  <c r="BX104" i="10" s="1"/>
  <c r="BY104" i="10" s="1"/>
  <c r="BZ104" i="10" s="1"/>
  <c r="CA104" i="10" s="1"/>
  <c r="CB104" i="10" s="1"/>
  <c r="CC104" i="10" s="1"/>
  <c r="CD104" i="10" s="1"/>
  <c r="CE104" i="10" s="1"/>
  <c r="CF104" i="10" s="1"/>
  <c r="CG104" i="10" s="1"/>
  <c r="CH104" i="10" s="1"/>
  <c r="CI104" i="10" s="1"/>
  <c r="CJ104" i="10" s="1"/>
  <c r="CK104" i="10" s="1"/>
  <c r="CL104" i="10" s="1"/>
  <c r="CM104" i="10" s="1"/>
  <c r="CN104" i="10" s="1"/>
  <c r="CO104" i="10" s="1"/>
  <c r="CP104" i="10" s="1"/>
  <c r="CQ104" i="10" s="1"/>
  <c r="CR104" i="10" s="1"/>
  <c r="CS104" i="10" s="1"/>
  <c r="CT104" i="10" s="1"/>
  <c r="CU104" i="10" s="1"/>
  <c r="CV104" i="10" s="1"/>
  <c r="CW104" i="10" s="1"/>
  <c r="CX104" i="10" s="1"/>
  <c r="CY104" i="10" s="1"/>
  <c r="CZ104" i="10" s="1"/>
  <c r="DA104" i="10" s="1"/>
  <c r="DB104" i="10" s="1"/>
  <c r="DC104" i="10" s="1"/>
  <c r="DD104" i="10" s="1"/>
  <c r="DE104" i="10" s="1"/>
  <c r="DF104" i="10" s="1"/>
  <c r="DG104" i="10" s="1"/>
  <c r="DH104" i="10" s="1"/>
  <c r="DI104" i="10" s="1"/>
  <c r="L11" i="10"/>
  <c r="M11" i="10" s="1"/>
  <c r="N11" i="10" s="1"/>
  <c r="O11" i="10" s="1"/>
  <c r="P11" i="10" s="1"/>
  <c r="Q11" i="10" s="1"/>
  <c r="R11" i="10" s="1"/>
  <c r="S11" i="10" s="1"/>
  <c r="T11" i="10" s="1"/>
  <c r="U11" i="10" s="1"/>
  <c r="V11" i="10" s="1"/>
  <c r="W11" i="10" s="1"/>
  <c r="X11" i="10" s="1"/>
  <c r="Y11" i="10" s="1"/>
  <c r="Z11" i="10" s="1"/>
  <c r="AA11" i="10" s="1"/>
  <c r="AB11" i="10" s="1"/>
  <c r="AC11" i="10" s="1"/>
  <c r="AD11" i="10" s="1"/>
  <c r="AE11" i="10" s="1"/>
  <c r="AF11" i="10" s="1"/>
  <c r="AG11" i="10" s="1"/>
  <c r="AH11" i="10" s="1"/>
  <c r="AI11" i="10" s="1"/>
  <c r="AJ11" i="10" s="1"/>
  <c r="AK11" i="10" s="1"/>
  <c r="AL11" i="10" s="1"/>
  <c r="AM11" i="10" s="1"/>
  <c r="AN11" i="10" s="1"/>
  <c r="AO11" i="10" s="1"/>
  <c r="AP11" i="10" s="1"/>
  <c r="AQ11" i="10" s="1"/>
  <c r="AR11" i="10" s="1"/>
  <c r="AS11" i="10" s="1"/>
  <c r="AT11" i="10" s="1"/>
  <c r="AU11" i="10" s="1"/>
  <c r="AV11" i="10" s="1"/>
  <c r="AW11" i="10" s="1"/>
  <c r="AX11" i="10" s="1"/>
  <c r="AY11" i="10" s="1"/>
  <c r="AZ11" i="10" s="1"/>
  <c r="BA11" i="10" s="1"/>
  <c r="BB11" i="10" s="1"/>
  <c r="BC11" i="10" s="1"/>
  <c r="BD11" i="10" s="1"/>
  <c r="BE11" i="10" s="1"/>
  <c r="BF11" i="10" s="1"/>
  <c r="BG11" i="10" s="1"/>
  <c r="BH11" i="10" s="1"/>
  <c r="BI11" i="10" s="1"/>
  <c r="BJ11" i="10" s="1"/>
  <c r="BK11" i="10" s="1"/>
  <c r="BL11" i="10" s="1"/>
  <c r="BM11" i="10" s="1"/>
  <c r="BN11" i="10" s="1"/>
  <c r="BO11" i="10" s="1"/>
  <c r="BP11" i="10" s="1"/>
  <c r="BQ11" i="10" s="1"/>
  <c r="BR11" i="10" s="1"/>
  <c r="BS11" i="10" s="1"/>
  <c r="BT11" i="10" s="1"/>
  <c r="BU11" i="10" s="1"/>
  <c r="BV11" i="10" s="1"/>
  <c r="BW11" i="10" s="1"/>
  <c r="BX11" i="10" s="1"/>
  <c r="BY11" i="10" s="1"/>
  <c r="BZ11" i="10" s="1"/>
  <c r="CA11" i="10" s="1"/>
  <c r="CB11" i="10" s="1"/>
  <c r="CC11" i="10" s="1"/>
  <c r="CD11" i="10" s="1"/>
  <c r="CE11" i="10" s="1"/>
  <c r="CF11" i="10" s="1"/>
  <c r="CG11" i="10" s="1"/>
  <c r="CH11" i="10" s="1"/>
  <c r="CI11" i="10" s="1"/>
  <c r="CJ11" i="10" s="1"/>
  <c r="CK11" i="10" s="1"/>
  <c r="CL11" i="10" s="1"/>
  <c r="CM11" i="10" s="1"/>
  <c r="CN11" i="10" s="1"/>
  <c r="CO11" i="10" s="1"/>
  <c r="CP11" i="10" s="1"/>
  <c r="CQ11" i="10" s="1"/>
  <c r="CR11" i="10" s="1"/>
  <c r="CS11" i="10" s="1"/>
  <c r="CT11" i="10" s="1"/>
  <c r="CU11" i="10" s="1"/>
  <c r="CV11" i="10" s="1"/>
  <c r="CW11" i="10" s="1"/>
  <c r="CX11" i="10" s="1"/>
  <c r="CY11" i="10" s="1"/>
  <c r="CZ11" i="10" s="1"/>
  <c r="DA11" i="10" s="1"/>
  <c r="DB11" i="10" s="1"/>
  <c r="DC11" i="10" s="1"/>
  <c r="DD11" i="10" s="1"/>
  <c r="DE11" i="10" s="1"/>
  <c r="DF11" i="10" s="1"/>
  <c r="DG11" i="10" s="1"/>
  <c r="DH11" i="10" s="1"/>
  <c r="DI11" i="10" s="1"/>
  <c r="M79" i="10"/>
  <c r="N79" i="10" s="1"/>
  <c r="O79" i="10" s="1"/>
  <c r="P79" i="10" s="1"/>
  <c r="Q79" i="10" s="1"/>
  <c r="R79" i="10" s="1"/>
  <c r="S79" i="10" s="1"/>
  <c r="T79" i="10" s="1"/>
  <c r="U79" i="10" s="1"/>
  <c r="V79" i="10" s="1"/>
  <c r="W79" i="10" s="1"/>
  <c r="X79" i="10" s="1"/>
  <c r="Y79" i="10" s="1"/>
  <c r="Z79" i="10" s="1"/>
  <c r="AA79" i="10" s="1"/>
  <c r="AB79" i="10" s="1"/>
  <c r="AC79" i="10" s="1"/>
  <c r="AD79" i="10" s="1"/>
  <c r="AE79" i="10" s="1"/>
  <c r="AF79" i="10" s="1"/>
  <c r="AG79" i="10" s="1"/>
  <c r="AH79" i="10" s="1"/>
  <c r="AI79" i="10" s="1"/>
  <c r="AJ79" i="10" s="1"/>
  <c r="AK79" i="10" s="1"/>
  <c r="AL79" i="10" s="1"/>
  <c r="AM79" i="10" s="1"/>
  <c r="AN79" i="10" s="1"/>
  <c r="AO79" i="10" s="1"/>
  <c r="AP79" i="10" s="1"/>
  <c r="AQ79" i="10" s="1"/>
  <c r="AR79" i="10" s="1"/>
  <c r="AS79" i="10" s="1"/>
  <c r="AT79" i="10" s="1"/>
  <c r="AU79" i="10" s="1"/>
  <c r="AV79" i="10" s="1"/>
  <c r="AW79" i="10" s="1"/>
  <c r="AX79" i="10" s="1"/>
  <c r="AY79" i="10" s="1"/>
  <c r="AZ79" i="10" s="1"/>
  <c r="BA79" i="10" s="1"/>
  <c r="BB79" i="10" s="1"/>
  <c r="BC79" i="10" s="1"/>
  <c r="BD79" i="10" s="1"/>
  <c r="BE79" i="10" s="1"/>
  <c r="BF79" i="10" s="1"/>
  <c r="BG79" i="10" s="1"/>
  <c r="BH79" i="10" s="1"/>
  <c r="BI79" i="10" s="1"/>
  <c r="BJ79" i="10" s="1"/>
  <c r="BK79" i="10" s="1"/>
  <c r="BL79" i="10" s="1"/>
  <c r="BM79" i="10" s="1"/>
  <c r="BN79" i="10" s="1"/>
  <c r="BO79" i="10" s="1"/>
  <c r="BP79" i="10" s="1"/>
  <c r="BQ79" i="10" s="1"/>
  <c r="BR79" i="10" s="1"/>
  <c r="BS79" i="10" s="1"/>
  <c r="BT79" i="10" s="1"/>
  <c r="BU79" i="10" s="1"/>
  <c r="BV79" i="10" s="1"/>
  <c r="BW79" i="10" s="1"/>
  <c r="BX79" i="10" s="1"/>
  <c r="BY79" i="10" s="1"/>
  <c r="BZ79" i="10" s="1"/>
  <c r="CA79" i="10" s="1"/>
  <c r="CB79" i="10" s="1"/>
  <c r="CC79" i="10" s="1"/>
  <c r="CD79" i="10" s="1"/>
  <c r="CE79" i="10" s="1"/>
  <c r="CF79" i="10" s="1"/>
  <c r="CG79" i="10" s="1"/>
  <c r="CH79" i="10" s="1"/>
  <c r="CI79" i="10" s="1"/>
  <c r="CJ79" i="10" s="1"/>
  <c r="CK79" i="10" s="1"/>
  <c r="CL79" i="10" s="1"/>
  <c r="CM79" i="10" s="1"/>
  <c r="CN79" i="10" s="1"/>
  <c r="CO79" i="10" s="1"/>
  <c r="CP79" i="10" s="1"/>
  <c r="CQ79" i="10" s="1"/>
  <c r="CR79" i="10" s="1"/>
  <c r="CS79" i="10" s="1"/>
  <c r="CT79" i="10" s="1"/>
  <c r="CU79" i="10" s="1"/>
  <c r="CV79" i="10" s="1"/>
  <c r="CW79" i="10" s="1"/>
  <c r="CX79" i="10" s="1"/>
  <c r="CY79" i="10" s="1"/>
  <c r="CZ79" i="10" s="1"/>
  <c r="DA79" i="10" s="1"/>
  <c r="DB79" i="10" s="1"/>
  <c r="DC79" i="10" s="1"/>
  <c r="DD79" i="10" s="1"/>
  <c r="DE79" i="10" s="1"/>
  <c r="DF79" i="10" s="1"/>
  <c r="DG79" i="10" s="1"/>
  <c r="DH79" i="10" s="1"/>
  <c r="DI79" i="10" s="1"/>
  <c r="J57" i="10"/>
  <c r="K57" i="10" s="1"/>
  <c r="L57" i="10" s="1"/>
  <c r="M57" i="10" s="1"/>
  <c r="N57" i="10" s="1"/>
  <c r="O57" i="10" s="1"/>
  <c r="P57" i="10" s="1"/>
  <c r="Q57" i="10" s="1"/>
  <c r="R57" i="10" s="1"/>
  <c r="S57" i="10" s="1"/>
  <c r="T57" i="10" s="1"/>
  <c r="U57" i="10" s="1"/>
  <c r="V57" i="10" s="1"/>
  <c r="W57" i="10" s="1"/>
  <c r="X57" i="10" s="1"/>
  <c r="Y57" i="10" s="1"/>
  <c r="Z57" i="10" s="1"/>
  <c r="AA57" i="10" s="1"/>
  <c r="AB57" i="10" s="1"/>
  <c r="AC57" i="10" s="1"/>
  <c r="AD57" i="10" s="1"/>
  <c r="AE57" i="10" s="1"/>
  <c r="AF57" i="10" s="1"/>
  <c r="AG57" i="10" s="1"/>
  <c r="AH57" i="10" s="1"/>
  <c r="AI57" i="10" s="1"/>
  <c r="AJ57" i="10" s="1"/>
  <c r="AK57" i="10" s="1"/>
  <c r="AL57" i="10" s="1"/>
  <c r="AM57" i="10" s="1"/>
  <c r="AN57" i="10" s="1"/>
  <c r="AO57" i="10" s="1"/>
  <c r="AP57" i="10" s="1"/>
  <c r="AQ57" i="10" s="1"/>
  <c r="AR57" i="10" s="1"/>
  <c r="AS57" i="10" s="1"/>
  <c r="AT57" i="10" s="1"/>
  <c r="AU57" i="10" s="1"/>
  <c r="AV57" i="10" s="1"/>
  <c r="AW57" i="10" s="1"/>
  <c r="AX57" i="10" s="1"/>
  <c r="AY57" i="10" s="1"/>
  <c r="AZ57" i="10" s="1"/>
  <c r="BA57" i="10" s="1"/>
  <c r="BB57" i="10" s="1"/>
  <c r="BC57" i="10" s="1"/>
  <c r="BD57" i="10" s="1"/>
  <c r="BE57" i="10" s="1"/>
  <c r="BF57" i="10" s="1"/>
  <c r="BG57" i="10" s="1"/>
  <c r="BH57" i="10" s="1"/>
  <c r="BI57" i="10" s="1"/>
  <c r="BJ57" i="10" s="1"/>
  <c r="BK57" i="10" s="1"/>
  <c r="BL57" i="10" s="1"/>
  <c r="BM57" i="10" s="1"/>
  <c r="BN57" i="10" s="1"/>
  <c r="BO57" i="10" s="1"/>
  <c r="BP57" i="10" s="1"/>
  <c r="BQ57" i="10" s="1"/>
  <c r="BR57" i="10" s="1"/>
  <c r="BS57" i="10" s="1"/>
  <c r="BT57" i="10" s="1"/>
  <c r="BU57" i="10" s="1"/>
  <c r="BV57" i="10" s="1"/>
  <c r="BW57" i="10" s="1"/>
  <c r="BX57" i="10" s="1"/>
  <c r="BY57" i="10" s="1"/>
  <c r="BZ57" i="10" s="1"/>
  <c r="CA57" i="10" s="1"/>
  <c r="CB57" i="10" s="1"/>
  <c r="CC57" i="10" s="1"/>
  <c r="CD57" i="10" s="1"/>
  <c r="CE57" i="10" s="1"/>
  <c r="CF57" i="10" s="1"/>
  <c r="CG57" i="10" s="1"/>
  <c r="CH57" i="10" s="1"/>
  <c r="CI57" i="10" s="1"/>
  <c r="CJ57" i="10" s="1"/>
  <c r="CK57" i="10" s="1"/>
  <c r="CL57" i="10" s="1"/>
  <c r="CM57" i="10" s="1"/>
  <c r="CN57" i="10" s="1"/>
  <c r="CO57" i="10" s="1"/>
  <c r="CP57" i="10" s="1"/>
  <c r="CQ57" i="10" s="1"/>
  <c r="CR57" i="10" s="1"/>
  <c r="CS57" i="10" s="1"/>
  <c r="CT57" i="10" s="1"/>
  <c r="CU57" i="10" s="1"/>
  <c r="CV57" i="10" s="1"/>
  <c r="CW57" i="10" s="1"/>
  <c r="CX57" i="10" s="1"/>
  <c r="CY57" i="10" s="1"/>
  <c r="CZ57" i="10" s="1"/>
  <c r="DA57" i="10" s="1"/>
  <c r="DB57" i="10" s="1"/>
  <c r="DC57" i="10" s="1"/>
  <c r="DD57" i="10" s="1"/>
  <c r="DE57" i="10" s="1"/>
  <c r="DF57" i="10" s="1"/>
  <c r="DG57" i="10" s="1"/>
  <c r="DH57" i="10" s="1"/>
  <c r="DI57" i="10" s="1"/>
  <c r="K55" i="10"/>
  <c r="L55" i="10" s="1"/>
  <c r="M55" i="10" s="1"/>
  <c r="N55" i="10" s="1"/>
  <c r="O55" i="10" s="1"/>
  <c r="P55" i="10" s="1"/>
  <c r="Q55" i="10" s="1"/>
  <c r="R55" i="10" s="1"/>
  <c r="S55" i="10" s="1"/>
  <c r="T55" i="10" s="1"/>
  <c r="U55" i="10" s="1"/>
  <c r="V55" i="10" s="1"/>
  <c r="W55" i="10" s="1"/>
  <c r="X55" i="10" s="1"/>
  <c r="Y55" i="10" s="1"/>
  <c r="Z55" i="10" s="1"/>
  <c r="AA55" i="10" s="1"/>
  <c r="AB55" i="10" s="1"/>
  <c r="AC55" i="10" s="1"/>
  <c r="AD55" i="10" s="1"/>
  <c r="AE55" i="10" s="1"/>
  <c r="AF55" i="10" s="1"/>
  <c r="AG55" i="10" s="1"/>
  <c r="AH55" i="10" s="1"/>
  <c r="AI55" i="10" s="1"/>
  <c r="AJ55" i="10" s="1"/>
  <c r="AK55" i="10" s="1"/>
  <c r="AL55" i="10" s="1"/>
  <c r="AM55" i="10" s="1"/>
  <c r="AN55" i="10" s="1"/>
  <c r="AO55" i="10" s="1"/>
  <c r="AP55" i="10" s="1"/>
  <c r="AQ55" i="10" s="1"/>
  <c r="AR55" i="10" s="1"/>
  <c r="AS55" i="10" s="1"/>
  <c r="AT55" i="10" s="1"/>
  <c r="AU55" i="10" s="1"/>
  <c r="AV55" i="10" s="1"/>
  <c r="AW55" i="10" s="1"/>
  <c r="AX55" i="10" s="1"/>
  <c r="AY55" i="10" s="1"/>
  <c r="AZ55" i="10" s="1"/>
  <c r="BA55" i="10" s="1"/>
  <c r="BB55" i="10" s="1"/>
  <c r="BC55" i="10" s="1"/>
  <c r="BD55" i="10" s="1"/>
  <c r="BE55" i="10" s="1"/>
  <c r="BF55" i="10" s="1"/>
  <c r="BG55" i="10" s="1"/>
  <c r="BH55" i="10" s="1"/>
  <c r="BI55" i="10" s="1"/>
  <c r="BJ55" i="10" s="1"/>
  <c r="BK55" i="10" s="1"/>
  <c r="BL55" i="10" s="1"/>
  <c r="BM55" i="10" s="1"/>
  <c r="BN55" i="10" s="1"/>
  <c r="BO55" i="10" s="1"/>
  <c r="BP55" i="10" s="1"/>
  <c r="BQ55" i="10" s="1"/>
  <c r="BR55" i="10" s="1"/>
  <c r="BS55" i="10" s="1"/>
  <c r="BT55" i="10" s="1"/>
  <c r="BU55" i="10" s="1"/>
  <c r="BV55" i="10" s="1"/>
  <c r="BW55" i="10" s="1"/>
  <c r="BX55" i="10" s="1"/>
  <c r="BY55" i="10" s="1"/>
  <c r="BZ55" i="10" s="1"/>
  <c r="CA55" i="10" s="1"/>
  <c r="CB55" i="10" s="1"/>
  <c r="CC55" i="10" s="1"/>
  <c r="CD55" i="10" s="1"/>
  <c r="CE55" i="10" s="1"/>
  <c r="CF55" i="10" s="1"/>
  <c r="CG55" i="10" s="1"/>
  <c r="CH55" i="10" s="1"/>
  <c r="CI55" i="10" s="1"/>
  <c r="CJ55" i="10" s="1"/>
  <c r="CK55" i="10" s="1"/>
  <c r="CL55" i="10" s="1"/>
  <c r="CM55" i="10" s="1"/>
  <c r="CN55" i="10" s="1"/>
  <c r="CO55" i="10" s="1"/>
  <c r="CP55" i="10" s="1"/>
  <c r="CQ55" i="10" s="1"/>
  <c r="CR55" i="10" s="1"/>
  <c r="CS55" i="10" s="1"/>
  <c r="CT55" i="10" s="1"/>
  <c r="CU55" i="10" s="1"/>
  <c r="CV55" i="10" s="1"/>
  <c r="CW55" i="10" s="1"/>
  <c r="CX55" i="10" s="1"/>
  <c r="CY55" i="10" s="1"/>
  <c r="CZ55" i="10" s="1"/>
  <c r="DA55" i="10" s="1"/>
  <c r="DB55" i="10" s="1"/>
  <c r="DC55" i="10" s="1"/>
  <c r="DD55" i="10" s="1"/>
  <c r="DE55" i="10" s="1"/>
  <c r="DF55" i="10" s="1"/>
  <c r="DG55" i="10" s="1"/>
  <c r="DH55" i="10" s="1"/>
  <c r="DI55" i="10" s="1"/>
  <c r="J13" i="10"/>
  <c r="K13" i="10" s="1"/>
  <c r="L13" i="10" s="1"/>
  <c r="M13" i="10" s="1"/>
  <c r="N13" i="10" s="1"/>
  <c r="O13" i="10" s="1"/>
  <c r="P13" i="10" s="1"/>
  <c r="Q13" i="10" s="1"/>
  <c r="R13" i="10" s="1"/>
  <c r="S13" i="10" s="1"/>
  <c r="T13" i="10" s="1"/>
  <c r="U13" i="10" s="1"/>
  <c r="V13" i="10" s="1"/>
  <c r="W13" i="10" s="1"/>
  <c r="X13" i="10" s="1"/>
  <c r="Y13" i="10" s="1"/>
  <c r="Z13" i="10" s="1"/>
  <c r="AA13" i="10" s="1"/>
  <c r="AB13" i="10" s="1"/>
  <c r="AC13" i="10" s="1"/>
  <c r="AD13" i="10" s="1"/>
  <c r="AE13" i="10" s="1"/>
  <c r="AF13" i="10" s="1"/>
  <c r="AG13" i="10" s="1"/>
  <c r="AH13" i="10" s="1"/>
  <c r="AI13" i="10" s="1"/>
  <c r="AJ13" i="10" s="1"/>
  <c r="AK13" i="10" s="1"/>
  <c r="AL13" i="10" s="1"/>
  <c r="AM13" i="10" s="1"/>
  <c r="AN13" i="10" s="1"/>
  <c r="AO13" i="10" s="1"/>
  <c r="AP13" i="10" s="1"/>
  <c r="AQ13" i="10" s="1"/>
  <c r="AR13" i="10" s="1"/>
  <c r="AS13" i="10" s="1"/>
  <c r="AT13" i="10" s="1"/>
  <c r="AU13" i="10" s="1"/>
  <c r="AV13" i="10" s="1"/>
  <c r="AW13" i="10" s="1"/>
  <c r="AX13" i="10" s="1"/>
  <c r="AY13" i="10" s="1"/>
  <c r="AZ13" i="10" s="1"/>
  <c r="BA13" i="10" s="1"/>
  <c r="BB13" i="10" s="1"/>
  <c r="BC13" i="10" s="1"/>
  <c r="BD13" i="10" s="1"/>
  <c r="BE13" i="10" s="1"/>
  <c r="BF13" i="10" s="1"/>
  <c r="BG13" i="10" s="1"/>
  <c r="BH13" i="10" s="1"/>
  <c r="BI13" i="10" s="1"/>
  <c r="BJ13" i="10" s="1"/>
  <c r="BK13" i="10" s="1"/>
  <c r="BL13" i="10" s="1"/>
  <c r="BM13" i="10" s="1"/>
  <c r="BN13" i="10" s="1"/>
  <c r="BO13" i="10" s="1"/>
  <c r="BP13" i="10" s="1"/>
  <c r="BQ13" i="10" s="1"/>
  <c r="BR13" i="10" s="1"/>
  <c r="BS13" i="10" s="1"/>
  <c r="BT13" i="10" s="1"/>
  <c r="BU13" i="10" s="1"/>
  <c r="BV13" i="10" s="1"/>
  <c r="BW13" i="10" s="1"/>
  <c r="BX13" i="10" s="1"/>
  <c r="BY13" i="10" s="1"/>
  <c r="BZ13" i="10" s="1"/>
  <c r="CA13" i="10" s="1"/>
  <c r="CB13" i="10" s="1"/>
  <c r="CC13" i="10" s="1"/>
  <c r="CD13" i="10" s="1"/>
  <c r="CE13" i="10" s="1"/>
  <c r="CF13" i="10" s="1"/>
  <c r="CG13" i="10" s="1"/>
  <c r="CH13" i="10" s="1"/>
  <c r="CI13" i="10" s="1"/>
  <c r="CJ13" i="10" s="1"/>
  <c r="CK13" i="10" s="1"/>
  <c r="CL13" i="10" s="1"/>
  <c r="CM13" i="10" s="1"/>
  <c r="CN13" i="10" s="1"/>
  <c r="CO13" i="10" s="1"/>
  <c r="CP13" i="10" s="1"/>
  <c r="CQ13" i="10" s="1"/>
  <c r="CR13" i="10" s="1"/>
  <c r="CS13" i="10" s="1"/>
  <c r="CT13" i="10" s="1"/>
  <c r="CU13" i="10" s="1"/>
  <c r="CV13" i="10" s="1"/>
  <c r="CW13" i="10" s="1"/>
  <c r="CX13" i="10" s="1"/>
  <c r="CY13" i="10" s="1"/>
  <c r="CZ13" i="10" s="1"/>
  <c r="DA13" i="10" s="1"/>
  <c r="DB13" i="10" s="1"/>
  <c r="DC13" i="10" s="1"/>
  <c r="DD13" i="10" s="1"/>
  <c r="DE13" i="10" s="1"/>
  <c r="DF13" i="10" s="1"/>
  <c r="DG13" i="10" s="1"/>
  <c r="DH13" i="10" s="1"/>
  <c r="DI13" i="10" s="1"/>
  <c r="L111" i="10"/>
  <c r="M111" i="10" s="1"/>
  <c r="N111" i="10" s="1"/>
  <c r="O111" i="10" s="1"/>
  <c r="P111" i="10" s="1"/>
  <c r="Q111" i="10" s="1"/>
  <c r="R111" i="10" s="1"/>
  <c r="S111" i="10" s="1"/>
  <c r="T111" i="10" s="1"/>
  <c r="U111" i="10" s="1"/>
  <c r="V111" i="10" s="1"/>
  <c r="W111" i="10" s="1"/>
  <c r="X111" i="10" s="1"/>
  <c r="Y111" i="10" s="1"/>
  <c r="Z111" i="10" s="1"/>
  <c r="AA111" i="10" s="1"/>
  <c r="AB111" i="10" s="1"/>
  <c r="AC111" i="10" s="1"/>
  <c r="AD111" i="10" s="1"/>
  <c r="AE111" i="10" s="1"/>
  <c r="AF111" i="10" s="1"/>
  <c r="AG111" i="10" s="1"/>
  <c r="AH111" i="10" s="1"/>
  <c r="AI111" i="10" s="1"/>
  <c r="AJ111" i="10" s="1"/>
  <c r="AK111" i="10" s="1"/>
  <c r="AL111" i="10" s="1"/>
  <c r="AM111" i="10" s="1"/>
  <c r="AN111" i="10" s="1"/>
  <c r="AO111" i="10" s="1"/>
  <c r="AP111" i="10" s="1"/>
  <c r="AQ111" i="10" s="1"/>
  <c r="AR111" i="10" s="1"/>
  <c r="AS111" i="10" s="1"/>
  <c r="AT111" i="10" s="1"/>
  <c r="AU111" i="10" s="1"/>
  <c r="AV111" i="10" s="1"/>
  <c r="AW111" i="10" s="1"/>
  <c r="AX111" i="10" s="1"/>
  <c r="AY111" i="10" s="1"/>
  <c r="AZ111" i="10" s="1"/>
  <c r="BA111" i="10" s="1"/>
  <c r="BB111" i="10" s="1"/>
  <c r="BC111" i="10" s="1"/>
  <c r="BD111" i="10" s="1"/>
  <c r="BE111" i="10" s="1"/>
  <c r="BF111" i="10" s="1"/>
  <c r="BG111" i="10" s="1"/>
  <c r="BH111" i="10" s="1"/>
  <c r="BI111" i="10" s="1"/>
  <c r="BJ111" i="10" s="1"/>
  <c r="BK111" i="10" s="1"/>
  <c r="BL111" i="10" s="1"/>
  <c r="BM111" i="10" s="1"/>
  <c r="BN111" i="10" s="1"/>
  <c r="BO111" i="10" s="1"/>
  <c r="BP111" i="10" s="1"/>
  <c r="BQ111" i="10" s="1"/>
  <c r="BR111" i="10" s="1"/>
  <c r="BS111" i="10" s="1"/>
  <c r="BT111" i="10" s="1"/>
  <c r="BU111" i="10" s="1"/>
  <c r="BV111" i="10" s="1"/>
  <c r="BW111" i="10" s="1"/>
  <c r="BX111" i="10" s="1"/>
  <c r="BY111" i="10" s="1"/>
  <c r="BZ111" i="10" s="1"/>
  <c r="CA111" i="10" s="1"/>
  <c r="CB111" i="10" s="1"/>
  <c r="CC111" i="10" s="1"/>
  <c r="CD111" i="10" s="1"/>
  <c r="CE111" i="10" s="1"/>
  <c r="CF111" i="10" s="1"/>
  <c r="CG111" i="10" s="1"/>
  <c r="CH111" i="10" s="1"/>
  <c r="CI111" i="10" s="1"/>
  <c r="CJ111" i="10" s="1"/>
  <c r="CK111" i="10" s="1"/>
  <c r="CL111" i="10" s="1"/>
  <c r="CM111" i="10" s="1"/>
  <c r="CN111" i="10" s="1"/>
  <c r="CO111" i="10" s="1"/>
  <c r="CP111" i="10" s="1"/>
  <c r="CQ111" i="10" s="1"/>
  <c r="CR111" i="10" s="1"/>
  <c r="CS111" i="10" s="1"/>
  <c r="CT111" i="10" s="1"/>
  <c r="CU111" i="10" s="1"/>
  <c r="CV111" i="10" s="1"/>
  <c r="CW111" i="10" s="1"/>
  <c r="CX111" i="10" s="1"/>
  <c r="CY111" i="10" s="1"/>
  <c r="CZ111" i="10" s="1"/>
  <c r="DA111" i="10" s="1"/>
  <c r="DB111" i="10" s="1"/>
  <c r="DC111" i="10" s="1"/>
  <c r="DD111" i="10" s="1"/>
  <c r="DE111" i="10" s="1"/>
  <c r="DF111" i="10" s="1"/>
  <c r="DG111" i="10" s="1"/>
  <c r="DH111" i="10" s="1"/>
  <c r="DI111" i="10" s="1"/>
  <c r="CH159" i="3"/>
  <c r="I9" i="18"/>
  <c r="M9" i="18" s="1"/>
  <c r="I10" i="18"/>
  <c r="M10" i="18" s="1"/>
  <c r="BE159" i="3"/>
  <c r="EF159" i="3"/>
  <c r="EI159" i="3" s="1"/>
  <c r="BH159" i="3"/>
  <c r="BM159" i="3" s="1"/>
  <c r="CM159" i="3"/>
  <c r="FJ159" i="3"/>
  <c r="EE159" i="3"/>
  <c r="BG159" i="3"/>
  <c r="BT159" i="3"/>
  <c r="DC159" i="3"/>
  <c r="DF159" i="3" s="1"/>
  <c r="CH160" i="3"/>
  <c r="FN159" i="3"/>
  <c r="BJ159" i="3"/>
  <c r="BK159" i="3"/>
  <c r="BK160" i="3" s="1"/>
  <c r="CI159" i="3"/>
  <c r="CI160" i="3" s="1"/>
  <c r="BE160" i="3"/>
  <c r="DC160" i="3"/>
  <c r="DF160" i="3" s="1"/>
  <c r="FJ160" i="3"/>
  <c r="CM160" i="3"/>
  <c r="FN160" i="3"/>
  <c r="EE160" i="3"/>
  <c r="BF162" i="3"/>
  <c r="BD161" i="3"/>
  <c r="BT160" i="3" s="1"/>
  <c r="H9" i="18"/>
  <c r="L9" i="18" s="1"/>
  <c r="H10" i="18"/>
  <c r="L10" i="18" s="1"/>
  <c r="D12" i="18"/>
  <c r="K11" i="18"/>
  <c r="F11" i="18"/>
  <c r="BI161" i="3"/>
  <c r="N11" i="6" l="1"/>
  <c r="L58" i="3"/>
  <c r="BQ161" i="3" s="1"/>
  <c r="CN159" i="3"/>
  <c r="CO159" i="3" s="1"/>
  <c r="CP159" i="3" s="1"/>
  <c r="AI52" i="5"/>
  <c r="AK51" i="5"/>
  <c r="AQ47" i="5"/>
  <c r="AS46" i="5"/>
  <c r="AM45" i="5"/>
  <c r="AO44" i="5"/>
  <c r="AU45" i="5"/>
  <c r="AW44" i="5"/>
  <c r="O41" i="5"/>
  <c r="Q40" i="5"/>
  <c r="K41" i="5"/>
  <c r="M40" i="5"/>
  <c r="W41" i="5"/>
  <c r="Y40" i="5"/>
  <c r="AE53" i="5"/>
  <c r="AG52" i="5"/>
  <c r="S41" i="5"/>
  <c r="U40" i="5"/>
  <c r="AA44" i="5"/>
  <c r="AC43" i="5"/>
  <c r="AY44" i="5"/>
  <c r="BA43" i="5"/>
  <c r="DG159" i="3"/>
  <c r="CQ160" i="3"/>
  <c r="CR160" i="3" s="1"/>
  <c r="BH160" i="3"/>
  <c r="BN160" i="3" s="1"/>
  <c r="CQ159" i="3"/>
  <c r="CR159" i="3" s="1"/>
  <c r="CU159" i="3" s="1"/>
  <c r="CY159" i="3" s="1"/>
  <c r="I11" i="18"/>
  <c r="M11" i="18" s="1"/>
  <c r="BG160" i="3"/>
  <c r="BN159" i="3"/>
  <c r="K12" i="18"/>
  <c r="F12" i="18"/>
  <c r="BV159" i="3"/>
  <c r="EF160" i="3" s="1"/>
  <c r="EI160" i="3" s="1"/>
  <c r="BX159" i="3"/>
  <c r="BO159" i="3"/>
  <c r="BY159" i="3" s="1"/>
  <c r="BJ160" i="3"/>
  <c r="BF163" i="3"/>
  <c r="BD162" i="3"/>
  <c r="BK161" i="3"/>
  <c r="FJ161" i="3"/>
  <c r="FN161" i="3"/>
  <c r="DC161" i="3"/>
  <c r="DF161" i="3" s="1"/>
  <c r="CI161" i="3"/>
  <c r="EE161" i="3"/>
  <c r="CM161" i="3"/>
  <c r="BE161" i="3"/>
  <c r="DG160" i="3"/>
  <c r="CH161" i="3"/>
  <c r="D13" i="18"/>
  <c r="F13" i="18" s="1"/>
  <c r="H11" i="18"/>
  <c r="L11" i="18" s="1"/>
  <c r="BI162" i="3"/>
  <c r="CN160" i="3" l="1"/>
  <c r="CO160" i="3" s="1"/>
  <c r="CP160" i="3" s="1"/>
  <c r="BQ157" i="3"/>
  <c r="DD157" i="3" s="1"/>
  <c r="BQ159" i="3"/>
  <c r="DD159" i="3" s="1"/>
  <c r="BQ160" i="3"/>
  <c r="DD160" i="3" s="1"/>
  <c r="CQ161" i="3"/>
  <c r="CR161" i="3" s="1"/>
  <c r="AY45" i="5"/>
  <c r="BA44" i="5"/>
  <c r="AU46" i="5"/>
  <c r="AW45" i="5"/>
  <c r="Y41" i="5"/>
  <c r="W42" i="5"/>
  <c r="AM46" i="5"/>
  <c r="AO45" i="5"/>
  <c r="AA45" i="5"/>
  <c r="AC44" i="5"/>
  <c r="K42" i="5"/>
  <c r="M41" i="5"/>
  <c r="AQ48" i="5"/>
  <c r="AS47" i="5"/>
  <c r="AE54" i="5"/>
  <c r="AG53" i="5"/>
  <c r="S42" i="5"/>
  <c r="U41" i="5"/>
  <c r="O42" i="5"/>
  <c r="Q41" i="5"/>
  <c r="AI53" i="5"/>
  <c r="AK52" i="5"/>
  <c r="BG161" i="3"/>
  <c r="BG162" i="3" s="1"/>
  <c r="CT159" i="3"/>
  <c r="CX159" i="3" s="1"/>
  <c r="CZ159" i="3" s="1"/>
  <c r="BM160" i="3"/>
  <c r="BV160" i="3" s="1"/>
  <c r="EF161" i="3" s="1"/>
  <c r="EI161" i="3" s="1"/>
  <c r="BH161" i="3"/>
  <c r="BN161" i="3" s="1"/>
  <c r="I12" i="18"/>
  <c r="M12" i="18" s="1"/>
  <c r="I13" i="18"/>
  <c r="M13" i="18" s="1"/>
  <c r="H12" i="18"/>
  <c r="L12" i="18" s="1"/>
  <c r="K13" i="18"/>
  <c r="CE159" i="3"/>
  <c r="BJ161" i="3"/>
  <c r="BJ162" i="3" s="1"/>
  <c r="BX160" i="3"/>
  <c r="BK162" i="3"/>
  <c r="CI162" i="3"/>
  <c r="CM162" i="3"/>
  <c r="BE162" i="3"/>
  <c r="DC162" i="3"/>
  <c r="DF162" i="3" s="1"/>
  <c r="EE162" i="3"/>
  <c r="FJ162" i="3"/>
  <c r="FN162" i="3"/>
  <c r="BQ162" i="3"/>
  <c r="BT161" i="3"/>
  <c r="CH162" i="3"/>
  <c r="BF164" i="3"/>
  <c r="BD163" i="3"/>
  <c r="D14" i="18"/>
  <c r="H13" i="18"/>
  <c r="L13" i="18" s="1"/>
  <c r="CC159" i="3"/>
  <c r="BI163" i="3"/>
  <c r="AU47" i="5" l="1"/>
  <c r="AW46" i="5"/>
  <c r="AE55" i="5"/>
  <c r="AG54" i="5"/>
  <c r="O43" i="5"/>
  <c r="Q42" i="5"/>
  <c r="AM47" i="5"/>
  <c r="AO46" i="5"/>
  <c r="W43" i="5"/>
  <c r="Y42" i="5"/>
  <c r="AI54" i="5"/>
  <c r="AK53" i="5"/>
  <c r="AQ49" i="5"/>
  <c r="AS48" i="5"/>
  <c r="M42" i="5"/>
  <c r="K43" i="5"/>
  <c r="S43" i="5"/>
  <c r="U42" i="5"/>
  <c r="AA46" i="5"/>
  <c r="AC45" i="5"/>
  <c r="AY46" i="5"/>
  <c r="BA45" i="5"/>
  <c r="DD161" i="3"/>
  <c r="CN161" i="3"/>
  <c r="CN162" i="3" s="1"/>
  <c r="CU160" i="3"/>
  <c r="CY160" i="3" s="1"/>
  <c r="CV159" i="3"/>
  <c r="DH159" i="3" s="1"/>
  <c r="DJ159" i="3" s="1"/>
  <c r="DM159" i="3" s="1"/>
  <c r="BH162" i="3"/>
  <c r="BN162" i="3" s="1"/>
  <c r="BO160" i="3"/>
  <c r="BY160" i="3" s="1"/>
  <c r="CC160" i="3" s="1"/>
  <c r="CE160" i="3"/>
  <c r="CT160" i="3"/>
  <c r="CX160" i="3" s="1"/>
  <c r="BM161" i="3"/>
  <c r="CU161" i="3" s="1"/>
  <c r="CY161" i="3" s="1"/>
  <c r="CQ162" i="3"/>
  <c r="CR162" i="3" s="1"/>
  <c r="CQ163" i="3"/>
  <c r="BX161" i="3"/>
  <c r="BK163" i="3"/>
  <c r="BD164" i="3"/>
  <c r="BF165" i="3"/>
  <c r="DC163" i="3"/>
  <c r="DF163" i="3" s="1"/>
  <c r="EE163" i="3"/>
  <c r="BE163" i="3"/>
  <c r="BG163" i="3"/>
  <c r="FN163" i="3"/>
  <c r="FJ163" i="3"/>
  <c r="CM163" i="3"/>
  <c r="CI163" i="3"/>
  <c r="CH163" i="3"/>
  <c r="BQ163" i="3"/>
  <c r="BT162" i="3"/>
  <c r="DG161" i="3"/>
  <c r="D15" i="18"/>
  <c r="K14" i="18"/>
  <c r="F14" i="18"/>
  <c r="BJ163" i="3"/>
  <c r="BI164" i="3"/>
  <c r="AY47" i="5" l="1"/>
  <c r="BA46" i="5"/>
  <c r="O44" i="5"/>
  <c r="Q43" i="5"/>
  <c r="AA47" i="5"/>
  <c r="AC46" i="5"/>
  <c r="AI55" i="5"/>
  <c r="AK54" i="5"/>
  <c r="AE56" i="5"/>
  <c r="AG55" i="5"/>
  <c r="K44" i="5"/>
  <c r="M43" i="5"/>
  <c r="AM48" i="5"/>
  <c r="AO47" i="5"/>
  <c r="AQ50" i="5"/>
  <c r="AS49" i="5"/>
  <c r="S44" i="5"/>
  <c r="U43" i="5"/>
  <c r="Y43" i="5"/>
  <c r="W44" i="5"/>
  <c r="AU48" i="5"/>
  <c r="AW47" i="5"/>
  <c r="CO161" i="3"/>
  <c r="CP161" i="3" s="1"/>
  <c r="CT161" i="3" s="1"/>
  <c r="CX161" i="3" s="1"/>
  <c r="CZ161" i="3" s="1"/>
  <c r="BH163" i="3"/>
  <c r="BN163" i="3" s="1"/>
  <c r="CZ160" i="3"/>
  <c r="BO161" i="3"/>
  <c r="BY161" i="3" s="1"/>
  <c r="BV161" i="3"/>
  <c r="EF162" i="3" s="1"/>
  <c r="EI162" i="3" s="1"/>
  <c r="BM162" i="3"/>
  <c r="BO162" i="3" s="1"/>
  <c r="BY162" i="3" s="1"/>
  <c r="CV160" i="3"/>
  <c r="DH160" i="3" s="1"/>
  <c r="DJ160" i="3" s="1"/>
  <c r="DM160" i="3" s="1"/>
  <c r="I14" i="18"/>
  <c r="M14" i="18" s="1"/>
  <c r="CN163" i="3"/>
  <c r="BD165" i="3"/>
  <c r="BF166" i="3"/>
  <c r="BX162" i="3"/>
  <c r="DD162" i="3"/>
  <c r="DC164" i="3"/>
  <c r="DF164" i="3" s="1"/>
  <c r="EE164" i="3"/>
  <c r="CM164" i="3"/>
  <c r="FJ164" i="3"/>
  <c r="BE164" i="3"/>
  <c r="CI164" i="3"/>
  <c r="FN164" i="3"/>
  <c r="BG164" i="3"/>
  <c r="BT163" i="3"/>
  <c r="DD163" i="3" s="1"/>
  <c r="CH164" i="3"/>
  <c r="BQ164" i="3"/>
  <c r="DG162" i="3"/>
  <c r="BK164" i="3"/>
  <c r="H14" i="18"/>
  <c r="L14" i="18" s="1"/>
  <c r="D16" i="18"/>
  <c r="F15" i="18"/>
  <c r="K15" i="18"/>
  <c r="BJ164" i="3"/>
  <c r="BI165" i="3"/>
  <c r="AI56" i="5" l="1"/>
  <c r="AK55" i="5"/>
  <c r="AM49" i="5"/>
  <c r="AO48" i="5"/>
  <c r="AA48" i="5"/>
  <c r="AC47" i="5"/>
  <c r="M44" i="5"/>
  <c r="K45" i="5"/>
  <c r="Q44" i="5"/>
  <c r="O45" i="5"/>
  <c r="AS50" i="5"/>
  <c r="AQ51" i="5"/>
  <c r="AU49" i="5"/>
  <c r="AW48" i="5"/>
  <c r="W45" i="5"/>
  <c r="Y44" i="5"/>
  <c r="U44" i="5"/>
  <c r="S45" i="5"/>
  <c r="AE57" i="5"/>
  <c r="AG56" i="5"/>
  <c r="AY48" i="5"/>
  <c r="BA47" i="5"/>
  <c r="CO162" i="3"/>
  <c r="CP162" i="3" s="1"/>
  <c r="CT162" i="3" s="1"/>
  <c r="CX162" i="3" s="1"/>
  <c r="CQ164" i="3"/>
  <c r="CU162" i="3"/>
  <c r="CY162" i="3" s="1"/>
  <c r="BM163" i="3"/>
  <c r="BO163" i="3" s="1"/>
  <c r="BY163" i="3" s="1"/>
  <c r="BH164" i="3"/>
  <c r="BM164" i="3" s="1"/>
  <c r="BO164" i="3" s="1"/>
  <c r="CV161" i="3"/>
  <c r="DH161" i="3" s="1"/>
  <c r="DJ161" i="3" s="1"/>
  <c r="DM161" i="3" s="1"/>
  <c r="CE161" i="3"/>
  <c r="CC161" i="3"/>
  <c r="BV162" i="3"/>
  <c r="CE162" i="3" s="1"/>
  <c r="I15" i="18"/>
  <c r="M15" i="18" s="1"/>
  <c r="CN164" i="3"/>
  <c r="BX163" i="3"/>
  <c r="DG163" i="3"/>
  <c r="BK165" i="3"/>
  <c r="BD166" i="3"/>
  <c r="DC166" i="3" s="1"/>
  <c r="BF167" i="3"/>
  <c r="EE165" i="3"/>
  <c r="BG165" i="3"/>
  <c r="DC165" i="3"/>
  <c r="DF165" i="3" s="1"/>
  <c r="CI165" i="3"/>
  <c r="CM165" i="3"/>
  <c r="BE165" i="3"/>
  <c r="FN165" i="3"/>
  <c r="FJ165" i="3"/>
  <c r="BT164" i="3"/>
  <c r="DD164" i="3" s="1"/>
  <c r="BQ165" i="3"/>
  <c r="CH165" i="3"/>
  <c r="H15" i="18"/>
  <c r="L15" i="18" s="1"/>
  <c r="D17" i="18"/>
  <c r="F16" i="18"/>
  <c r="K16" i="18"/>
  <c r="BJ165" i="3"/>
  <c r="BI166" i="3"/>
  <c r="AU50" i="5" l="1"/>
  <c r="AW49" i="5"/>
  <c r="M45" i="5"/>
  <c r="K46" i="5"/>
  <c r="AA49" i="5"/>
  <c r="AC48" i="5"/>
  <c r="AE58" i="5"/>
  <c r="AG57" i="5"/>
  <c r="AM50" i="5"/>
  <c r="AO49" i="5"/>
  <c r="U45" i="5"/>
  <c r="S46" i="5"/>
  <c r="Q45" i="5"/>
  <c r="O46" i="5"/>
  <c r="Y45" i="5"/>
  <c r="W46" i="5"/>
  <c r="AY49" i="5"/>
  <c r="BA48" i="5"/>
  <c r="AQ52" i="5"/>
  <c r="AS51" i="5"/>
  <c r="AI57" i="5"/>
  <c r="AK56" i="5"/>
  <c r="CO163" i="3"/>
  <c r="CQ165" i="3"/>
  <c r="CZ162" i="3"/>
  <c r="BV163" i="3"/>
  <c r="CE163" i="3" s="1"/>
  <c r="BH165" i="3"/>
  <c r="BM165" i="3" s="1"/>
  <c r="BO165" i="3" s="1"/>
  <c r="CC162" i="3"/>
  <c r="BN164" i="3"/>
  <c r="CV162" i="3"/>
  <c r="DH162" i="3" s="1"/>
  <c r="DJ162" i="3" s="1"/>
  <c r="DM162" i="3" s="1"/>
  <c r="EF163" i="3"/>
  <c r="EI163" i="3" s="1"/>
  <c r="I16" i="18"/>
  <c r="M16" i="18" s="1"/>
  <c r="CN165" i="3"/>
  <c r="BY164" i="3"/>
  <c r="BV164" i="3"/>
  <c r="DG164" i="3"/>
  <c r="BX164" i="3"/>
  <c r="EE166" i="3"/>
  <c r="CI166" i="3"/>
  <c r="FN166" i="3"/>
  <c r="CM166" i="3"/>
  <c r="BE166" i="3"/>
  <c r="FJ166" i="3"/>
  <c r="BG166" i="3"/>
  <c r="DF166" i="3"/>
  <c r="BQ166" i="3"/>
  <c r="CH166" i="3"/>
  <c r="BT165" i="3"/>
  <c r="BX165" i="3" s="1"/>
  <c r="BK166" i="3"/>
  <c r="BD167" i="3"/>
  <c r="BF168" i="3"/>
  <c r="H16" i="18"/>
  <c r="L16" i="18" s="1"/>
  <c r="K17" i="18"/>
  <c r="D18" i="18"/>
  <c r="F17" i="18"/>
  <c r="I17" i="18" s="1"/>
  <c r="BJ166" i="3"/>
  <c r="BI167" i="3"/>
  <c r="Y46" i="5" l="1"/>
  <c r="W47" i="5"/>
  <c r="AA50" i="5"/>
  <c r="AC49" i="5"/>
  <c r="AI58" i="5"/>
  <c r="AK57" i="5"/>
  <c r="M46" i="5"/>
  <c r="K47" i="5"/>
  <c r="U46" i="5"/>
  <c r="S47" i="5"/>
  <c r="AQ53" i="5"/>
  <c r="AS52" i="5"/>
  <c r="AE59" i="5"/>
  <c r="AG58" i="5"/>
  <c r="Q46" i="5"/>
  <c r="O47" i="5"/>
  <c r="AY50" i="5"/>
  <c r="BA49" i="5"/>
  <c r="AM51" i="5"/>
  <c r="AO50" i="5"/>
  <c r="AU51" i="5"/>
  <c r="AW50" i="5"/>
  <c r="CP163" i="3"/>
  <c r="CT163" i="3" s="1"/>
  <c r="CX163" i="3" s="1"/>
  <c r="CR163" i="3"/>
  <c r="CU163" i="3" s="1"/>
  <c r="CY163" i="3" s="1"/>
  <c r="CO164" i="3"/>
  <c r="CC163" i="3"/>
  <c r="CQ166" i="3"/>
  <c r="BH166" i="3"/>
  <c r="BM166" i="3" s="1"/>
  <c r="BO166" i="3" s="1"/>
  <c r="EF164" i="3"/>
  <c r="EI164" i="3" s="1"/>
  <c r="BN165" i="3"/>
  <c r="CN166" i="3"/>
  <c r="CC164" i="3"/>
  <c r="EF165" i="3"/>
  <c r="CE164" i="3"/>
  <c r="DD165" i="3"/>
  <c r="BF169" i="3"/>
  <c r="BD168" i="3"/>
  <c r="CI167" i="3"/>
  <c r="CM167" i="3"/>
  <c r="BE167" i="3"/>
  <c r="FN167" i="3"/>
  <c r="EE167" i="3"/>
  <c r="FJ167" i="3"/>
  <c r="BG167" i="3"/>
  <c r="CH167" i="3"/>
  <c r="BQ167" i="3"/>
  <c r="BT166" i="3"/>
  <c r="DC167" i="3"/>
  <c r="DF167" i="3" s="1"/>
  <c r="BV165" i="3"/>
  <c r="CE165" i="3" s="1"/>
  <c r="BK167" i="3"/>
  <c r="DG165" i="3"/>
  <c r="H17" i="18"/>
  <c r="L17" i="18" s="1"/>
  <c r="M17" i="18"/>
  <c r="D19" i="18"/>
  <c r="F18" i="18"/>
  <c r="K18" i="18"/>
  <c r="BY165" i="3"/>
  <c r="BJ167" i="3"/>
  <c r="BI168" i="3"/>
  <c r="CP164" i="3" l="1"/>
  <c r="CT164" i="3" s="1"/>
  <c r="CX164" i="3" s="1"/>
  <c r="CR164" i="3"/>
  <c r="CU164" i="3" s="1"/>
  <c r="CY164" i="3" s="1"/>
  <c r="AU52" i="5"/>
  <c r="AW51" i="5"/>
  <c r="M47" i="5"/>
  <c r="K48" i="5"/>
  <c r="AE60" i="5"/>
  <c r="AG59" i="5"/>
  <c r="Q47" i="5"/>
  <c r="O48" i="5"/>
  <c r="AQ54" i="5"/>
  <c r="AS53" i="5"/>
  <c r="AA51" i="5"/>
  <c r="AC50" i="5"/>
  <c r="AI59" i="5"/>
  <c r="AK58" i="5"/>
  <c r="S48" i="5"/>
  <c r="U47" i="5"/>
  <c r="Y47" i="5"/>
  <c r="W48" i="5"/>
  <c r="AM52" i="5"/>
  <c r="AO51" i="5"/>
  <c r="AY51" i="5"/>
  <c r="BA50" i="5"/>
  <c r="CZ163" i="3"/>
  <c r="CV163" i="3"/>
  <c r="DH163" i="3" s="1"/>
  <c r="DJ163" i="3" s="1"/>
  <c r="DM163" i="3" s="1"/>
  <c r="CO165" i="3"/>
  <c r="CO166" i="3" s="1"/>
  <c r="BN166" i="3"/>
  <c r="BV166" i="3"/>
  <c r="EF167" i="3" s="1"/>
  <c r="EI167" i="3" s="1"/>
  <c r="BH167" i="3"/>
  <c r="BM167" i="3" s="1"/>
  <c r="BO167" i="3" s="1"/>
  <c r="CQ167" i="3"/>
  <c r="I18" i="18"/>
  <c r="M18" i="18" s="1"/>
  <c r="CN167" i="3"/>
  <c r="BX166" i="3"/>
  <c r="EI165" i="3"/>
  <c r="DD166" i="3"/>
  <c r="BY166" i="3"/>
  <c r="DG166" i="3"/>
  <c r="CM168" i="3"/>
  <c r="BE168" i="3"/>
  <c r="BG168" i="3"/>
  <c r="FJ168" i="3"/>
  <c r="CI168" i="3"/>
  <c r="FN168" i="3"/>
  <c r="EE168" i="3"/>
  <c r="BT167" i="3"/>
  <c r="DD167" i="3" s="1"/>
  <c r="DC168" i="3"/>
  <c r="DF168" i="3" s="1"/>
  <c r="BQ168" i="3"/>
  <c r="CH168" i="3"/>
  <c r="BK168" i="3"/>
  <c r="BF170" i="3"/>
  <c r="BD169" i="3"/>
  <c r="EF166" i="3"/>
  <c r="EI166" i="3" s="1"/>
  <c r="H18" i="18"/>
  <c r="L18" i="18" s="1"/>
  <c r="F19" i="18"/>
  <c r="K19" i="18"/>
  <c r="D20" i="18"/>
  <c r="CC165" i="3"/>
  <c r="BJ168" i="3"/>
  <c r="BI169" i="3"/>
  <c r="CZ164" i="3" l="1"/>
  <c r="CV164" i="3"/>
  <c r="DH164" i="3" s="1"/>
  <c r="DJ164" i="3" s="1"/>
  <c r="DM164" i="3" s="1"/>
  <c r="AY52" i="5"/>
  <c r="BA51" i="5"/>
  <c r="K49" i="5"/>
  <c r="M48" i="5"/>
  <c r="AI60" i="5"/>
  <c r="AK59" i="5"/>
  <c r="AM53" i="5"/>
  <c r="AO52" i="5"/>
  <c r="AA52" i="5"/>
  <c r="AC51" i="5"/>
  <c r="W49" i="5"/>
  <c r="Y48" i="5"/>
  <c r="O49" i="5"/>
  <c r="Q48" i="5"/>
  <c r="S49" i="5"/>
  <c r="U48" i="5"/>
  <c r="AE61" i="5"/>
  <c r="AG60" i="5"/>
  <c r="AQ55" i="5"/>
  <c r="AS54" i="5"/>
  <c r="AU53" i="5"/>
  <c r="AW52" i="5"/>
  <c r="CO167" i="3"/>
  <c r="CP167" i="3" s="1"/>
  <c r="CP166" i="3"/>
  <c r="CT166" i="3" s="1"/>
  <c r="CX166" i="3" s="1"/>
  <c r="CR166" i="3"/>
  <c r="CU166" i="3" s="1"/>
  <c r="CY166" i="3" s="1"/>
  <c r="CP165" i="3"/>
  <c r="CT165" i="3" s="1"/>
  <c r="CR165" i="3"/>
  <c r="CU165" i="3" s="1"/>
  <c r="CY165" i="3" s="1"/>
  <c r="BH168" i="3"/>
  <c r="BN168" i="3" s="1"/>
  <c r="CC166" i="3"/>
  <c r="CE166" i="3"/>
  <c r="BN167" i="3"/>
  <c r="I19" i="18"/>
  <c r="M19" i="18" s="1"/>
  <c r="CN168" i="3"/>
  <c r="DG167" i="3"/>
  <c r="BX167" i="3"/>
  <c r="BV167" i="3"/>
  <c r="BE169" i="3"/>
  <c r="FN169" i="3"/>
  <c r="BG169" i="3"/>
  <c r="EE169" i="3"/>
  <c r="CM169" i="3"/>
  <c r="CI169" i="3"/>
  <c r="FJ169" i="3"/>
  <c r="CH169" i="3"/>
  <c r="BT168" i="3"/>
  <c r="DG168" i="3" s="1"/>
  <c r="BQ169" i="3"/>
  <c r="DC169" i="3"/>
  <c r="DF169" i="3" s="1"/>
  <c r="BK169" i="3"/>
  <c r="BF171" i="3"/>
  <c r="BD170" i="3"/>
  <c r="F20" i="18"/>
  <c r="I20" i="18" s="1"/>
  <c r="D21" i="18"/>
  <c r="K20" i="18"/>
  <c r="H19" i="18"/>
  <c r="L19" i="18" s="1"/>
  <c r="BJ169" i="3"/>
  <c r="BY167" i="3"/>
  <c r="BI170" i="3"/>
  <c r="AM54" i="5" l="1"/>
  <c r="AO53" i="5"/>
  <c r="AI61" i="5"/>
  <c r="AK60" i="5"/>
  <c r="O50" i="5"/>
  <c r="Q49" i="5"/>
  <c r="AQ56" i="5"/>
  <c r="AS55" i="5"/>
  <c r="Y49" i="5"/>
  <c r="W50" i="5"/>
  <c r="K50" i="5"/>
  <c r="M49" i="5"/>
  <c r="S50" i="5"/>
  <c r="U49" i="5"/>
  <c r="AU54" i="5"/>
  <c r="AW53" i="5"/>
  <c r="AE62" i="5"/>
  <c r="AG61" i="5"/>
  <c r="AA53" i="5"/>
  <c r="AC52" i="5"/>
  <c r="AY53" i="5"/>
  <c r="BA52" i="5"/>
  <c r="CT167" i="3"/>
  <c r="CX167" i="3" s="1"/>
  <c r="CO168" i="3"/>
  <c r="CP168" i="3" s="1"/>
  <c r="CR167" i="3"/>
  <c r="CU167" i="3" s="1"/>
  <c r="CY167" i="3" s="1"/>
  <c r="CZ166" i="3"/>
  <c r="BH169" i="3"/>
  <c r="BN169" i="3" s="1"/>
  <c r="CX165" i="3"/>
  <c r="CZ165" i="3" s="1"/>
  <c r="CV165" i="3"/>
  <c r="DH165" i="3" s="1"/>
  <c r="DJ165" i="3" s="1"/>
  <c r="DM165" i="3" s="1"/>
  <c r="CQ169" i="3"/>
  <c r="CV166" i="3"/>
  <c r="DH166" i="3" s="1"/>
  <c r="DJ166" i="3" s="1"/>
  <c r="DM166" i="3" s="1"/>
  <c r="BM168" i="3"/>
  <c r="BO168" i="3" s="1"/>
  <c r="BY168" i="3" s="1"/>
  <c r="CN169" i="3"/>
  <c r="DD168" i="3"/>
  <c r="CE167" i="3"/>
  <c r="EF168" i="3"/>
  <c r="EI168" i="3" s="1"/>
  <c r="BX168" i="3"/>
  <c r="BE170" i="3"/>
  <c r="FJ170" i="3"/>
  <c r="BG170" i="3"/>
  <c r="CI170" i="3"/>
  <c r="EE170" i="3"/>
  <c r="CM170" i="3"/>
  <c r="FN170" i="3"/>
  <c r="CH170" i="3"/>
  <c r="BQ170" i="3"/>
  <c r="BT169" i="3"/>
  <c r="BX169" i="3" s="1"/>
  <c r="DC170" i="3"/>
  <c r="DF170" i="3" s="1"/>
  <c r="BF172" i="3"/>
  <c r="BD171" i="3"/>
  <c r="BK170" i="3"/>
  <c r="D22" i="18"/>
  <c r="F21" i="18"/>
  <c r="K21" i="18"/>
  <c r="H20" i="18"/>
  <c r="L20" i="18" s="1"/>
  <c r="M20" i="18"/>
  <c r="BJ170" i="3"/>
  <c r="CC167" i="3"/>
  <c r="BI171" i="3"/>
  <c r="AQ57" i="5" l="1"/>
  <c r="AS56" i="5"/>
  <c r="AY54" i="5"/>
  <c r="BA53" i="5"/>
  <c r="O51" i="5"/>
  <c r="Q50" i="5"/>
  <c r="S51" i="5"/>
  <c r="U50" i="5"/>
  <c r="AA54" i="5"/>
  <c r="AC53" i="5"/>
  <c r="M50" i="5"/>
  <c r="K51" i="5"/>
  <c r="AI62" i="5"/>
  <c r="AK61" i="5"/>
  <c r="AU55" i="5"/>
  <c r="AW54" i="5"/>
  <c r="W51" i="5"/>
  <c r="Y50" i="5"/>
  <c r="AE63" i="5"/>
  <c r="AG62" i="5"/>
  <c r="AM55" i="5"/>
  <c r="AO54" i="5"/>
  <c r="BH170" i="3"/>
  <c r="BN170" i="3" s="1"/>
  <c r="CO169" i="3"/>
  <c r="CP169" i="3" s="1"/>
  <c r="CZ167" i="3"/>
  <c r="CV167" i="3"/>
  <c r="DH167" i="3" s="1"/>
  <c r="DJ167" i="3" s="1"/>
  <c r="DM167" i="3" s="1"/>
  <c r="BM169" i="3"/>
  <c r="BO169" i="3" s="1"/>
  <c r="BY169" i="3" s="1"/>
  <c r="CQ170" i="3"/>
  <c r="CT168" i="3"/>
  <c r="CX168" i="3" s="1"/>
  <c r="BV168" i="3"/>
  <c r="CC168" i="3" s="1"/>
  <c r="CN170" i="3"/>
  <c r="H21" i="18"/>
  <c r="L21" i="18" s="1"/>
  <c r="I21" i="18"/>
  <c r="M21" i="18" s="1"/>
  <c r="DG169" i="3"/>
  <c r="DD169" i="3"/>
  <c r="BK171" i="3"/>
  <c r="BF173" i="3"/>
  <c r="BD172" i="3"/>
  <c r="EE171" i="3"/>
  <c r="FJ171" i="3"/>
  <c r="CI171" i="3"/>
  <c r="BG171" i="3"/>
  <c r="CM171" i="3"/>
  <c r="BE171" i="3"/>
  <c r="FN171" i="3"/>
  <c r="BQ171" i="3"/>
  <c r="BT170" i="3"/>
  <c r="BX170" i="3" s="1"/>
  <c r="CH171" i="3"/>
  <c r="DC171" i="3"/>
  <c r="DF171" i="3" s="1"/>
  <c r="D23" i="18"/>
  <c r="F22" i="18"/>
  <c r="K22" i="18"/>
  <c r="BJ171" i="3"/>
  <c r="BM170" i="3" l="1"/>
  <c r="BO170" i="3" s="1"/>
  <c r="BY170" i="3" s="1"/>
  <c r="O52" i="5"/>
  <c r="Q51" i="5"/>
  <c r="AU56" i="5"/>
  <c r="AW55" i="5"/>
  <c r="AI63" i="5"/>
  <c r="AK62" i="5"/>
  <c r="AE64" i="5"/>
  <c r="AG63" i="5"/>
  <c r="AY55" i="5"/>
  <c r="BA54" i="5"/>
  <c r="S52" i="5"/>
  <c r="U51" i="5"/>
  <c r="AM56" i="5"/>
  <c r="AO55" i="5"/>
  <c r="K52" i="5"/>
  <c r="M51" i="5"/>
  <c r="Y51" i="5"/>
  <c r="W52" i="5"/>
  <c r="AA55" i="5"/>
  <c r="AC54" i="5"/>
  <c r="AQ58" i="5"/>
  <c r="AS57" i="5"/>
  <c r="CO170" i="3"/>
  <c r="CP170" i="3" s="1"/>
  <c r="CQ171" i="3"/>
  <c r="BH171" i="3"/>
  <c r="BM171" i="3" s="1"/>
  <c r="BO171" i="3" s="1"/>
  <c r="BV169" i="3"/>
  <c r="CE169" i="3" s="1"/>
  <c r="CT169" i="3"/>
  <c r="CX169" i="3" s="1"/>
  <c r="CR169" i="3"/>
  <c r="CU169" i="3" s="1"/>
  <c r="CY169" i="3" s="1"/>
  <c r="CE168" i="3"/>
  <c r="EF169" i="3"/>
  <c r="EI169" i="3" s="1"/>
  <c r="CN171" i="3"/>
  <c r="I22" i="18"/>
  <c r="M22" i="18" s="1"/>
  <c r="DG170" i="3"/>
  <c r="DD170" i="3"/>
  <c r="BQ172" i="3"/>
  <c r="EE172" i="3"/>
  <c r="FJ172" i="3"/>
  <c r="BT171" i="3"/>
  <c r="FN172" i="3"/>
  <c r="CI172" i="3"/>
  <c r="CH172" i="3"/>
  <c r="CM172" i="3"/>
  <c r="BE172" i="3"/>
  <c r="BG172" i="3"/>
  <c r="DC172" i="3"/>
  <c r="DF172" i="3" s="1"/>
  <c r="BF174" i="3"/>
  <c r="BD173" i="3"/>
  <c r="H22" i="18"/>
  <c r="L22" i="18" s="1"/>
  <c r="K23" i="18"/>
  <c r="F23" i="18"/>
  <c r="D24" i="18"/>
  <c r="BI172" i="3"/>
  <c r="CT170" i="3" l="1"/>
  <c r="CX170" i="3" s="1"/>
  <c r="BV170" i="3"/>
  <c r="CC170" i="3" s="1"/>
  <c r="U52" i="5"/>
  <c r="S53" i="5"/>
  <c r="M52" i="5"/>
  <c r="K53" i="5"/>
  <c r="AE65" i="5"/>
  <c r="AG64" i="5"/>
  <c r="AQ59" i="5"/>
  <c r="AS58" i="5"/>
  <c r="AM57" i="5"/>
  <c r="AO56" i="5"/>
  <c r="AI64" i="5"/>
  <c r="AK63" i="5"/>
  <c r="AA56" i="5"/>
  <c r="AC55" i="5"/>
  <c r="AU57" i="5"/>
  <c r="AW56" i="5"/>
  <c r="W53" i="5"/>
  <c r="Y52" i="5"/>
  <c r="AY56" i="5"/>
  <c r="BA55" i="5"/>
  <c r="Q52" i="5"/>
  <c r="O53" i="5"/>
  <c r="CQ172" i="3"/>
  <c r="BH172" i="3"/>
  <c r="BM172" i="3" s="1"/>
  <c r="CR170" i="3"/>
  <c r="CU170" i="3" s="1"/>
  <c r="CY170" i="3" s="1"/>
  <c r="CO171" i="3"/>
  <c r="CP171" i="3" s="1"/>
  <c r="BN171" i="3"/>
  <c r="EF170" i="3"/>
  <c r="EI170" i="3" s="1"/>
  <c r="CC169" i="3"/>
  <c r="CV169" i="3"/>
  <c r="DH169" i="3" s="1"/>
  <c r="DJ169" i="3" s="1"/>
  <c r="DM169" i="3" s="1"/>
  <c r="CZ169" i="3"/>
  <c r="CN172" i="3"/>
  <c r="I23" i="18"/>
  <c r="M23" i="18" s="1"/>
  <c r="BJ172" i="3"/>
  <c r="BK172" i="3"/>
  <c r="BX171" i="3"/>
  <c r="BY171" i="3"/>
  <c r="BV171" i="3"/>
  <c r="DG171" i="3"/>
  <c r="DD171" i="3"/>
  <c r="EE173" i="3"/>
  <c r="FJ173" i="3"/>
  <c r="BQ173" i="3"/>
  <c r="BG173" i="3"/>
  <c r="DC173" i="3"/>
  <c r="DF173" i="3" s="1"/>
  <c r="CH173" i="3"/>
  <c r="CI173" i="3"/>
  <c r="CM173" i="3"/>
  <c r="FN173" i="3"/>
  <c r="BT172" i="3"/>
  <c r="DG172" i="3" s="1"/>
  <c r="BE173" i="3"/>
  <c r="BF175" i="3"/>
  <c r="BD174" i="3"/>
  <c r="K24" i="18"/>
  <c r="F24" i="18"/>
  <c r="D25" i="18"/>
  <c r="H23" i="18"/>
  <c r="L23" i="18" s="1"/>
  <c r="BI173" i="3"/>
  <c r="CZ170" i="3" l="1"/>
  <c r="CE170" i="3"/>
  <c r="EF171" i="3"/>
  <c r="EI171" i="3" s="1"/>
  <c r="AU58" i="5"/>
  <c r="AW57" i="5"/>
  <c r="AA57" i="5"/>
  <c r="AC56" i="5"/>
  <c r="M53" i="5"/>
  <c r="K54" i="5"/>
  <c r="BA56" i="5"/>
  <c r="AY57" i="5"/>
  <c r="AI65" i="5"/>
  <c r="AK64" i="5"/>
  <c r="S54" i="5"/>
  <c r="U53" i="5"/>
  <c r="AQ60" i="5"/>
  <c r="AS59" i="5"/>
  <c r="Q53" i="5"/>
  <c r="O54" i="5"/>
  <c r="AE66" i="5"/>
  <c r="AG65" i="5"/>
  <c r="Y53" i="5"/>
  <c r="W54" i="5"/>
  <c r="AM58" i="5"/>
  <c r="AO57" i="5"/>
  <c r="BH173" i="3"/>
  <c r="BN173" i="3" s="1"/>
  <c r="BN172" i="3"/>
  <c r="CO172" i="3"/>
  <c r="CR172" i="3" s="1"/>
  <c r="CU172" i="3" s="1"/>
  <c r="CY172" i="3" s="1"/>
  <c r="BO172" i="3"/>
  <c r="BY172" i="3" s="1"/>
  <c r="CT171" i="3"/>
  <c r="CX171" i="3" s="1"/>
  <c r="CR171" i="3"/>
  <c r="CU171" i="3" s="1"/>
  <c r="CY171" i="3" s="1"/>
  <c r="CV170" i="3"/>
  <c r="DH170" i="3" s="1"/>
  <c r="DJ170" i="3" s="1"/>
  <c r="DM170" i="3" s="1"/>
  <c r="CN173" i="3"/>
  <c r="CQ173" i="3"/>
  <c r="I24" i="18"/>
  <c r="M24" i="18" s="1"/>
  <c r="BK173" i="3"/>
  <c r="BJ173" i="3"/>
  <c r="EF172" i="3"/>
  <c r="EI172" i="3" s="1"/>
  <c r="CC171" i="3"/>
  <c r="DD172" i="3"/>
  <c r="BV172" i="3"/>
  <c r="CE172" i="3" s="1"/>
  <c r="BX172" i="3"/>
  <c r="CE171" i="3"/>
  <c r="BD175" i="3"/>
  <c r="BF176" i="3"/>
  <c r="DC174" i="3"/>
  <c r="DF174" i="3" s="1"/>
  <c r="CM174" i="3"/>
  <c r="EE174" i="3"/>
  <c r="FN174" i="3"/>
  <c r="BT173" i="3"/>
  <c r="CH174" i="3"/>
  <c r="CI174" i="3"/>
  <c r="FJ174" i="3"/>
  <c r="BQ174" i="3"/>
  <c r="BE174" i="3"/>
  <c r="BG174" i="3"/>
  <c r="H24" i="18"/>
  <c r="L24" i="18" s="1"/>
  <c r="F25" i="18"/>
  <c r="K25" i="18"/>
  <c r="D26" i="18"/>
  <c r="BI174" i="3"/>
  <c r="CQ174" i="3" l="1"/>
  <c r="AQ61" i="5"/>
  <c r="AS60" i="5"/>
  <c r="S55" i="5"/>
  <c r="U54" i="5"/>
  <c r="AA58" i="5"/>
  <c r="AC57" i="5"/>
  <c r="AY58" i="5"/>
  <c r="BA57" i="5"/>
  <c r="Q54" i="5"/>
  <c r="O55" i="5"/>
  <c r="M54" i="5"/>
  <c r="K55" i="5"/>
  <c r="AM59" i="5"/>
  <c r="AO58" i="5"/>
  <c r="Y54" i="5"/>
  <c r="W55" i="5"/>
  <c r="AE67" i="5"/>
  <c r="AG66" i="5"/>
  <c r="AI66" i="5"/>
  <c r="AK65" i="5"/>
  <c r="AU59" i="5"/>
  <c r="AW58" i="5"/>
  <c r="BM173" i="3"/>
  <c r="BV173" i="3" s="1"/>
  <c r="CE173" i="3" s="1"/>
  <c r="BH174" i="3"/>
  <c r="BM174" i="3" s="1"/>
  <c r="CP172" i="3"/>
  <c r="CT172" i="3" s="1"/>
  <c r="CX172" i="3" s="1"/>
  <c r="CZ172" i="3" s="1"/>
  <c r="CO173" i="3"/>
  <c r="CP173" i="3" s="1"/>
  <c r="CN174" i="3"/>
  <c r="BX173" i="3"/>
  <c r="CZ171" i="3"/>
  <c r="BK174" i="3"/>
  <c r="BJ174" i="3"/>
  <c r="DG173" i="3"/>
  <c r="DD173" i="3"/>
  <c r="CV171" i="3"/>
  <c r="DH171" i="3" s="1"/>
  <c r="DJ171" i="3" s="1"/>
  <c r="DM171" i="3" s="1"/>
  <c r="I25" i="18"/>
  <c r="M25" i="18" s="1"/>
  <c r="CC172" i="3"/>
  <c r="EF173" i="3"/>
  <c r="EI173" i="3" s="1"/>
  <c r="BF177" i="3"/>
  <c r="BD176" i="3"/>
  <c r="DC175" i="3"/>
  <c r="DF175" i="3" s="1"/>
  <c r="BE175" i="3"/>
  <c r="CM175" i="3"/>
  <c r="BT174" i="3"/>
  <c r="CH175" i="3"/>
  <c r="BQ175" i="3"/>
  <c r="BG175" i="3"/>
  <c r="EE175" i="3"/>
  <c r="FN175" i="3"/>
  <c r="FJ175" i="3"/>
  <c r="CI175" i="3"/>
  <c r="D27" i="18"/>
  <c r="F26" i="18"/>
  <c r="K26" i="18"/>
  <c r="H25" i="18"/>
  <c r="L25" i="18" s="1"/>
  <c r="CQ175" i="3" s="1"/>
  <c r="BI175" i="3"/>
  <c r="Y55" i="5" l="1"/>
  <c r="W56" i="5"/>
  <c r="Q55" i="5"/>
  <c r="O56" i="5"/>
  <c r="AY59" i="5"/>
  <c r="BA58" i="5"/>
  <c r="AU60" i="5"/>
  <c r="AW59" i="5"/>
  <c r="AM60" i="5"/>
  <c r="AO59" i="5"/>
  <c r="AA59" i="5"/>
  <c r="AC58" i="5"/>
  <c r="K56" i="5"/>
  <c r="M55" i="5"/>
  <c r="AI67" i="5"/>
  <c r="AK66" i="5"/>
  <c r="S56" i="5"/>
  <c r="U55" i="5"/>
  <c r="AE68" i="5"/>
  <c r="AG67" i="5"/>
  <c r="AQ62" i="5"/>
  <c r="AS61" i="5"/>
  <c r="BO173" i="3"/>
  <c r="BY173" i="3" s="1"/>
  <c r="CC173" i="3" s="1"/>
  <c r="CT173" i="3"/>
  <c r="CX173" i="3" s="1"/>
  <c r="CR173" i="3"/>
  <c r="CU173" i="3" s="1"/>
  <c r="CY173" i="3" s="1"/>
  <c r="CN175" i="3"/>
  <c r="BH175" i="3"/>
  <c r="BN175" i="3" s="1"/>
  <c r="BO174" i="3"/>
  <c r="BY174" i="3" s="1"/>
  <c r="CV172" i="3"/>
  <c r="DH172" i="3" s="1"/>
  <c r="DJ172" i="3" s="1"/>
  <c r="DM172" i="3" s="1"/>
  <c r="CO174" i="3"/>
  <c r="CP174" i="3" s="1"/>
  <c r="BN174" i="3"/>
  <c r="BK175" i="3"/>
  <c r="BJ175" i="3"/>
  <c r="BV174" i="3"/>
  <c r="BX174" i="3"/>
  <c r="DG174" i="3"/>
  <c r="DD174" i="3"/>
  <c r="EF174" i="3"/>
  <c r="EI174" i="3" s="1"/>
  <c r="I26" i="18"/>
  <c r="M26" i="18" s="1"/>
  <c r="CH176" i="3"/>
  <c r="CI176" i="3"/>
  <c r="BG176" i="3"/>
  <c r="BT175" i="3"/>
  <c r="DD175" i="3" s="1"/>
  <c r="FN176" i="3"/>
  <c r="BE176" i="3"/>
  <c r="DC176" i="3"/>
  <c r="DF176" i="3" s="1"/>
  <c r="CM176" i="3"/>
  <c r="FJ176" i="3"/>
  <c r="EE176" i="3"/>
  <c r="BQ176" i="3"/>
  <c r="BF178" i="3"/>
  <c r="BD177" i="3"/>
  <c r="H26" i="18"/>
  <c r="L26" i="18" s="1"/>
  <c r="F27" i="18"/>
  <c r="K27" i="18"/>
  <c r="D28" i="18"/>
  <c r="BI176" i="3"/>
  <c r="CQ176" i="3" l="1"/>
  <c r="AU61" i="5"/>
  <c r="AW60" i="5"/>
  <c r="AE69" i="5"/>
  <c r="AG68" i="5"/>
  <c r="W57" i="5"/>
  <c r="Y56" i="5"/>
  <c r="AI68" i="5"/>
  <c r="AK67" i="5"/>
  <c r="AQ63" i="5"/>
  <c r="AS62" i="5"/>
  <c r="K57" i="5"/>
  <c r="M56" i="5"/>
  <c r="AY60" i="5"/>
  <c r="BA59" i="5"/>
  <c r="O57" i="5"/>
  <c r="Q56" i="5"/>
  <c r="AA60" i="5"/>
  <c r="AC59" i="5"/>
  <c r="S57" i="5"/>
  <c r="U56" i="5"/>
  <c r="AM61" i="5"/>
  <c r="AO60" i="5"/>
  <c r="BH176" i="3"/>
  <c r="BM176" i="3" s="1"/>
  <c r="CN176" i="3"/>
  <c r="CZ173" i="3"/>
  <c r="CV173" i="3"/>
  <c r="DH173" i="3" s="1"/>
  <c r="DJ173" i="3" s="1"/>
  <c r="DM173" i="3" s="1"/>
  <c r="CR174" i="3"/>
  <c r="CU174" i="3" s="1"/>
  <c r="CY174" i="3" s="1"/>
  <c r="BX175" i="3"/>
  <c r="CO175" i="3"/>
  <c r="CP175" i="3" s="1"/>
  <c r="CT174" i="3"/>
  <c r="CX174" i="3" s="1"/>
  <c r="BM175" i="3"/>
  <c r="BJ176" i="3"/>
  <c r="BK176" i="3"/>
  <c r="DG175" i="3"/>
  <c r="CC174" i="3"/>
  <c r="EF175" i="3"/>
  <c r="EI175" i="3" s="1"/>
  <c r="CE174" i="3"/>
  <c r="I27" i="18"/>
  <c r="M27" i="18" s="1"/>
  <c r="BF179" i="3"/>
  <c r="BD178" i="3"/>
  <c r="DC177" i="3"/>
  <c r="DF177" i="3" s="1"/>
  <c r="BQ177" i="3"/>
  <c r="BE177" i="3"/>
  <c r="CI177" i="3"/>
  <c r="FN177" i="3"/>
  <c r="CH177" i="3"/>
  <c r="BG177" i="3"/>
  <c r="EE177" i="3"/>
  <c r="FJ177" i="3"/>
  <c r="CM177" i="3"/>
  <c r="BT176" i="3"/>
  <c r="DD176" i="3" s="1"/>
  <c r="H27" i="18"/>
  <c r="L27" i="18" s="1"/>
  <c r="D29" i="18"/>
  <c r="K28" i="18"/>
  <c r="F28" i="18"/>
  <c r="BI177" i="3"/>
  <c r="CQ177" i="3" l="1"/>
  <c r="BH177" i="3"/>
  <c r="BN177" i="3" s="1"/>
  <c r="CN177" i="3"/>
  <c r="BN176" i="3"/>
  <c r="AE70" i="5"/>
  <c r="AG69" i="5"/>
  <c r="O58" i="5"/>
  <c r="Q57" i="5"/>
  <c r="AI69" i="5"/>
  <c r="AK68" i="5"/>
  <c r="AM62" i="5"/>
  <c r="AO61" i="5"/>
  <c r="AY61" i="5"/>
  <c r="BA60" i="5"/>
  <c r="S58" i="5"/>
  <c r="U57" i="5"/>
  <c r="W58" i="5"/>
  <c r="Y57" i="5"/>
  <c r="K58" i="5"/>
  <c r="M57" i="5"/>
  <c r="AA61" i="5"/>
  <c r="AC60" i="5"/>
  <c r="AQ64" i="5"/>
  <c r="AS63" i="5"/>
  <c r="AU62" i="5"/>
  <c r="AW61" i="5"/>
  <c r="BO176" i="3"/>
  <c r="BY176" i="3" s="1"/>
  <c r="CT175" i="3"/>
  <c r="CX175" i="3" s="1"/>
  <c r="CR175" i="3"/>
  <c r="CU175" i="3" s="1"/>
  <c r="CY175" i="3" s="1"/>
  <c r="CO176" i="3"/>
  <c r="CP176" i="3" s="1"/>
  <c r="CZ174" i="3"/>
  <c r="DG176" i="3"/>
  <c r="BK177" i="3"/>
  <c r="BJ177" i="3"/>
  <c r="BV176" i="3"/>
  <c r="CE176" i="3" s="1"/>
  <c r="BX176" i="3"/>
  <c r="BV175" i="3"/>
  <c r="CE175" i="3" s="1"/>
  <c r="CV174" i="3"/>
  <c r="DH174" i="3" s="1"/>
  <c r="DJ174" i="3" s="1"/>
  <c r="DM174" i="3" s="1"/>
  <c r="BO175" i="3"/>
  <c r="BY175" i="3" s="1"/>
  <c r="I28" i="18"/>
  <c r="M28" i="18" s="1"/>
  <c r="CI178" i="3"/>
  <c r="BG178" i="3"/>
  <c r="FN178" i="3"/>
  <c r="DC178" i="3"/>
  <c r="DF178" i="3" s="1"/>
  <c r="FJ178" i="3"/>
  <c r="EE178" i="3"/>
  <c r="BE178" i="3"/>
  <c r="BT177" i="3"/>
  <c r="CH178" i="3"/>
  <c r="BQ178" i="3"/>
  <c r="CM178" i="3"/>
  <c r="BF180" i="3"/>
  <c r="BD179" i="3"/>
  <c r="H28" i="18"/>
  <c r="L28" i="18" s="1"/>
  <c r="K29" i="18"/>
  <c r="F29" i="18"/>
  <c r="I29" i="18" s="1"/>
  <c r="D30" i="18"/>
  <c r="BI178" i="3"/>
  <c r="CQ178" i="3" l="1"/>
  <c r="BM177" i="3"/>
  <c r="BV177" i="3" s="1"/>
  <c r="BH178" i="3"/>
  <c r="BN178" i="3" s="1"/>
  <c r="CT176" i="3"/>
  <c r="CX176" i="3" s="1"/>
  <c r="AM63" i="5"/>
  <c r="AO62" i="5"/>
  <c r="AI70" i="5"/>
  <c r="AK69" i="5"/>
  <c r="AQ65" i="5"/>
  <c r="AS64" i="5"/>
  <c r="O59" i="5"/>
  <c r="Q58" i="5"/>
  <c r="K59" i="5"/>
  <c r="M58" i="5"/>
  <c r="AU63" i="5"/>
  <c r="AW62" i="5"/>
  <c r="Y58" i="5"/>
  <c r="W59" i="5"/>
  <c r="S59" i="5"/>
  <c r="U58" i="5"/>
  <c r="AA62" i="5"/>
  <c r="AC61" i="5"/>
  <c r="AY62" i="5"/>
  <c r="BA61" i="5"/>
  <c r="AE71" i="5"/>
  <c r="AG70" i="5"/>
  <c r="CC175" i="3"/>
  <c r="CR176" i="3"/>
  <c r="CU176" i="3" s="1"/>
  <c r="CY176" i="3" s="1"/>
  <c r="CZ175" i="3"/>
  <c r="CO177" i="3"/>
  <c r="BX177" i="3"/>
  <c r="DG177" i="3"/>
  <c r="DD177" i="3"/>
  <c r="EF176" i="3"/>
  <c r="EI176" i="3" s="1"/>
  <c r="BK178" i="3"/>
  <c r="BJ178" i="3"/>
  <c r="CN178" i="3"/>
  <c r="EF177" i="3"/>
  <c r="EI177" i="3" s="1"/>
  <c r="CC176" i="3"/>
  <c r="CV175" i="3"/>
  <c r="DH175" i="3" s="1"/>
  <c r="DJ175" i="3" s="1"/>
  <c r="DM175" i="3" s="1"/>
  <c r="FJ179" i="3"/>
  <c r="BT178" i="3"/>
  <c r="EE179" i="3"/>
  <c r="BQ179" i="3"/>
  <c r="CH179" i="3"/>
  <c r="CI179" i="3"/>
  <c r="BG179" i="3"/>
  <c r="DC179" i="3"/>
  <c r="DF179" i="3" s="1"/>
  <c r="FN179" i="3"/>
  <c r="BE179" i="3"/>
  <c r="CM179" i="3"/>
  <c r="BD180" i="3"/>
  <c r="BF181" i="3"/>
  <c r="H29" i="18"/>
  <c r="L29" i="18" s="1"/>
  <c r="M29" i="18"/>
  <c r="K30" i="18"/>
  <c r="F30" i="18"/>
  <c r="D31" i="18"/>
  <c r="BI179" i="3"/>
  <c r="CQ179" i="3" l="1"/>
  <c r="CN179" i="3"/>
  <c r="BH179" i="3"/>
  <c r="BN179" i="3" s="1"/>
  <c r="BM178" i="3"/>
  <c r="BO178" i="3" s="1"/>
  <c r="BY178" i="3" s="1"/>
  <c r="BO177" i="3"/>
  <c r="BY177" i="3" s="1"/>
  <c r="CC177" i="3" s="1"/>
  <c r="CE177" i="3"/>
  <c r="EF178" i="3"/>
  <c r="EI178" i="3" s="1"/>
  <c r="CV176" i="3"/>
  <c r="DH176" i="3" s="1"/>
  <c r="DJ176" i="3" s="1"/>
  <c r="DM176" i="3" s="1"/>
  <c r="CZ176" i="3"/>
  <c r="BX178" i="3"/>
  <c r="BK179" i="3"/>
  <c r="BJ179" i="3"/>
  <c r="DG178" i="3"/>
  <c r="DD178" i="3"/>
  <c r="W60" i="5"/>
  <c r="Y59" i="5"/>
  <c r="S60" i="5"/>
  <c r="U59" i="5"/>
  <c r="AI71" i="5"/>
  <c r="AK70" i="5"/>
  <c r="O60" i="5"/>
  <c r="Q59" i="5"/>
  <c r="AE72" i="5"/>
  <c r="AG71" i="5"/>
  <c r="AQ66" i="5"/>
  <c r="AS65" i="5"/>
  <c r="AY63" i="5"/>
  <c r="BA62" i="5"/>
  <c r="AU64" i="5"/>
  <c r="AW63" i="5"/>
  <c r="AA63" i="5"/>
  <c r="AC62" i="5"/>
  <c r="K60" i="5"/>
  <c r="M59" i="5"/>
  <c r="AM64" i="5"/>
  <c r="AO63" i="5"/>
  <c r="CP177" i="3"/>
  <c r="CT177" i="3" s="1"/>
  <c r="CR177" i="3"/>
  <c r="CU177" i="3" s="1"/>
  <c r="CY177" i="3" s="1"/>
  <c r="CO178" i="3"/>
  <c r="H30" i="18"/>
  <c r="L30" i="18" s="1"/>
  <c r="I30" i="18"/>
  <c r="M30" i="18" s="1"/>
  <c r="CI180" i="3"/>
  <c r="BG180" i="3"/>
  <c r="DC180" i="3"/>
  <c r="DF180" i="3" s="1"/>
  <c r="BE180" i="3"/>
  <c r="FN180" i="3"/>
  <c r="BQ180" i="3"/>
  <c r="BT179" i="3"/>
  <c r="CH180" i="3"/>
  <c r="EE180" i="3"/>
  <c r="CM180" i="3"/>
  <c r="FJ180" i="3"/>
  <c r="BD181" i="3"/>
  <c r="BF182" i="3"/>
  <c r="D32" i="18"/>
  <c r="F31" i="18"/>
  <c r="K31" i="18"/>
  <c r="BI180" i="3"/>
  <c r="CO179" i="3" l="1"/>
  <c r="CP179" i="3" s="1"/>
  <c r="BH180" i="3"/>
  <c r="BN180" i="3" s="1"/>
  <c r="BM179" i="3"/>
  <c r="BV179" i="3" s="1"/>
  <c r="EF180" i="3" s="1"/>
  <c r="EI180" i="3" s="1"/>
  <c r="CQ180" i="3"/>
  <c r="CN180" i="3"/>
  <c r="CO180" i="3" s="1"/>
  <c r="CP180" i="3" s="1"/>
  <c r="BV178" i="3"/>
  <c r="EF179" i="3" s="1"/>
  <c r="EI179" i="3" s="1"/>
  <c r="CR179" i="3"/>
  <c r="DG179" i="3"/>
  <c r="BX179" i="3"/>
  <c r="BJ180" i="3"/>
  <c r="BK180" i="3"/>
  <c r="DD179" i="3"/>
  <c r="AU65" i="5"/>
  <c r="AW64" i="5"/>
  <c r="AM65" i="5"/>
  <c r="AO64" i="5"/>
  <c r="S61" i="5"/>
  <c r="U60" i="5"/>
  <c r="AY64" i="5"/>
  <c r="BA63" i="5"/>
  <c r="AQ67" i="5"/>
  <c r="AS66" i="5"/>
  <c r="O61" i="5"/>
  <c r="Q60" i="5"/>
  <c r="AI72" i="5"/>
  <c r="AK71" i="5"/>
  <c r="K61" i="5"/>
  <c r="M60" i="5"/>
  <c r="AA64" i="5"/>
  <c r="AC63" i="5"/>
  <c r="AE73" i="5"/>
  <c r="AG72" i="5"/>
  <c r="W61" i="5"/>
  <c r="Y60" i="5"/>
  <c r="CV177" i="3"/>
  <c r="DH177" i="3" s="1"/>
  <c r="DJ177" i="3" s="1"/>
  <c r="DM177" i="3" s="1"/>
  <c r="CX177" i="3"/>
  <c r="CZ177" i="3" s="1"/>
  <c r="CP178" i="3"/>
  <c r="CT178" i="3" s="1"/>
  <c r="CR178" i="3"/>
  <c r="CU178" i="3" s="1"/>
  <c r="CY178" i="3" s="1"/>
  <c r="I31" i="18"/>
  <c r="M31" i="18" s="1"/>
  <c r="BD182" i="3"/>
  <c r="BF183" i="3"/>
  <c r="DC181" i="3"/>
  <c r="DF181" i="3" s="1"/>
  <c r="CM181" i="3"/>
  <c r="FN181" i="3"/>
  <c r="EE181" i="3"/>
  <c r="FJ181" i="3"/>
  <c r="CI181" i="3"/>
  <c r="BE181" i="3"/>
  <c r="BQ181" i="3"/>
  <c r="BT180" i="3"/>
  <c r="CH181" i="3"/>
  <c r="BG181" i="3"/>
  <c r="H31" i="18"/>
  <c r="L31" i="18" s="1"/>
  <c r="D33" i="18"/>
  <c r="K32" i="18"/>
  <c r="F32" i="18"/>
  <c r="BI181" i="3"/>
  <c r="BM180" i="3" l="1"/>
  <c r="CT180" i="3" s="1"/>
  <c r="CX180" i="3" s="1"/>
  <c r="BH181" i="3"/>
  <c r="BN181" i="3" s="1"/>
  <c r="CQ181" i="3"/>
  <c r="BO179" i="3"/>
  <c r="BY179" i="3" s="1"/>
  <c r="CC179" i="3" s="1"/>
  <c r="CU179" i="3"/>
  <c r="CY179" i="3" s="1"/>
  <c r="CT179" i="3"/>
  <c r="CX179" i="3" s="1"/>
  <c r="CE178" i="3"/>
  <c r="CC178" i="3"/>
  <c r="CE179" i="3"/>
  <c r="CR180" i="3"/>
  <c r="CN181" i="3"/>
  <c r="CO181" i="3" s="1"/>
  <c r="BJ181" i="3"/>
  <c r="BK181" i="3"/>
  <c r="DG180" i="3"/>
  <c r="DD180" i="3"/>
  <c r="BX180" i="3"/>
  <c r="AY65" i="5"/>
  <c r="BA64" i="5"/>
  <c r="AM66" i="5"/>
  <c r="AO65" i="5"/>
  <c r="AI73" i="5"/>
  <c r="AK72" i="5"/>
  <c r="AE74" i="5"/>
  <c r="AG73" i="5"/>
  <c r="K62" i="5"/>
  <c r="M61" i="5"/>
  <c r="W62" i="5"/>
  <c r="Y61" i="5"/>
  <c r="S62" i="5"/>
  <c r="U61" i="5"/>
  <c r="Q61" i="5"/>
  <c r="O62" i="5"/>
  <c r="AA65" i="5"/>
  <c r="AC64" i="5"/>
  <c r="AQ68" i="5"/>
  <c r="AS67" i="5"/>
  <c r="AU66" i="5"/>
  <c r="AW65" i="5"/>
  <c r="CV178" i="3"/>
  <c r="DH178" i="3" s="1"/>
  <c r="DJ178" i="3" s="1"/>
  <c r="DM178" i="3" s="1"/>
  <c r="CX178" i="3"/>
  <c r="CZ178" i="3" s="1"/>
  <c r="I32" i="18"/>
  <c r="M32" i="18" s="1"/>
  <c r="BD183" i="3"/>
  <c r="BF184" i="3"/>
  <c r="BT181" i="3"/>
  <c r="EE182" i="3"/>
  <c r="FJ182" i="3"/>
  <c r="BQ182" i="3"/>
  <c r="CM182" i="3"/>
  <c r="FN182" i="3"/>
  <c r="DC182" i="3"/>
  <c r="DF182" i="3" s="1"/>
  <c r="CI182" i="3"/>
  <c r="BG182" i="3"/>
  <c r="CH182" i="3"/>
  <c r="BE182" i="3"/>
  <c r="H32" i="18"/>
  <c r="L32" i="18" s="1"/>
  <c r="D34" i="18"/>
  <c r="F33" i="18"/>
  <c r="K33" i="18"/>
  <c r="BI182" i="3"/>
  <c r="BM181" i="3" l="1"/>
  <c r="BO181" i="3" s="1"/>
  <c r="BY181" i="3" s="1"/>
  <c r="BV180" i="3"/>
  <c r="EF181" i="3" s="1"/>
  <c r="EI181" i="3" s="1"/>
  <c r="BO180" i="3"/>
  <c r="BY180" i="3" s="1"/>
  <c r="CU180" i="3"/>
  <c r="CV180" i="3" s="1"/>
  <c r="DH180" i="3" s="1"/>
  <c r="DJ180" i="3" s="1"/>
  <c r="DM180" i="3" s="1"/>
  <c r="BH182" i="3"/>
  <c r="BN182" i="3" s="1"/>
  <c r="CR181" i="3"/>
  <c r="CU181" i="3" s="1"/>
  <c r="CY181" i="3" s="1"/>
  <c r="CV179" i="3"/>
  <c r="DH179" i="3" s="1"/>
  <c r="DJ179" i="3" s="1"/>
  <c r="DM179" i="3" s="1"/>
  <c r="CZ179" i="3"/>
  <c r="BV181" i="3"/>
  <c r="CE181" i="3" s="1"/>
  <c r="CQ182" i="3"/>
  <c r="CP181" i="3"/>
  <c r="DG181" i="3"/>
  <c r="DD181" i="3"/>
  <c r="BX181" i="3"/>
  <c r="BJ182" i="3"/>
  <c r="BK182" i="3"/>
  <c r="CN182" i="3"/>
  <c r="CO182" i="3" s="1"/>
  <c r="CP182" i="3" s="1"/>
  <c r="AU67" i="5"/>
  <c r="AW66" i="5"/>
  <c r="W63" i="5"/>
  <c r="Y62" i="5"/>
  <c r="O63" i="5"/>
  <c r="Q62" i="5"/>
  <c r="AE75" i="5"/>
  <c r="AG74" i="5"/>
  <c r="S63" i="5"/>
  <c r="U62" i="5"/>
  <c r="AI74" i="5"/>
  <c r="AK73" i="5"/>
  <c r="AQ69" i="5"/>
  <c r="AS68" i="5"/>
  <c r="AM67" i="5"/>
  <c r="AO66" i="5"/>
  <c r="AA66" i="5"/>
  <c r="AC65" i="5"/>
  <c r="K63" i="5"/>
  <c r="M62" i="5"/>
  <c r="AY66" i="5"/>
  <c r="BA65" i="5"/>
  <c r="I33" i="18"/>
  <c r="M33" i="18" s="1"/>
  <c r="BF185" i="3"/>
  <c r="BD184" i="3"/>
  <c r="EE183" i="3"/>
  <c r="CM183" i="3"/>
  <c r="BT182" i="3"/>
  <c r="FJ183" i="3"/>
  <c r="BQ183" i="3"/>
  <c r="CH183" i="3"/>
  <c r="FN183" i="3"/>
  <c r="CI183" i="3"/>
  <c r="DC183" i="3"/>
  <c r="DF183" i="3" s="1"/>
  <c r="BG183" i="3"/>
  <c r="BE183" i="3"/>
  <c r="H33" i="18"/>
  <c r="L33" i="18" s="1"/>
  <c r="F34" i="18"/>
  <c r="K34" i="18"/>
  <c r="D35" i="18"/>
  <c r="BI183" i="3"/>
  <c r="CT181" i="3" l="1"/>
  <c r="CX181" i="3" s="1"/>
  <c r="CE180" i="3"/>
  <c r="BM182" i="3"/>
  <c r="BV182" i="3" s="1"/>
  <c r="CE182" i="3" s="1"/>
  <c r="CY180" i="3"/>
  <c r="CZ180" i="3" s="1"/>
  <c r="CC180" i="3"/>
  <c r="BH183" i="3"/>
  <c r="BM183" i="3" s="1"/>
  <c r="CQ183" i="3"/>
  <c r="EF182" i="3"/>
  <c r="EI182" i="3" s="1"/>
  <c r="CC181" i="3"/>
  <c r="CR182" i="3"/>
  <c r="CZ181" i="3"/>
  <c r="BJ183" i="3"/>
  <c r="BK183" i="3"/>
  <c r="DG182" i="3"/>
  <c r="BX182" i="3"/>
  <c r="DD182" i="3"/>
  <c r="CN183" i="3"/>
  <c r="CO183" i="3" s="1"/>
  <c r="CP183" i="3" s="1"/>
  <c r="AQ70" i="5"/>
  <c r="AS69" i="5"/>
  <c r="AI75" i="5"/>
  <c r="AK74" i="5"/>
  <c r="W64" i="5"/>
  <c r="Y63" i="5"/>
  <c r="AE76" i="5"/>
  <c r="AG75" i="5"/>
  <c r="AY67" i="5"/>
  <c r="BA66" i="5"/>
  <c r="AM68" i="5"/>
  <c r="AO67" i="5"/>
  <c r="O64" i="5"/>
  <c r="Q63" i="5"/>
  <c r="K64" i="5"/>
  <c r="M63" i="5"/>
  <c r="AA67" i="5"/>
  <c r="AC66" i="5"/>
  <c r="S64" i="5"/>
  <c r="U63" i="5"/>
  <c r="AU68" i="5"/>
  <c r="AW67" i="5"/>
  <c r="I34" i="18"/>
  <c r="M34" i="18" s="1"/>
  <c r="CM184" i="3"/>
  <c r="BT183" i="3"/>
  <c r="EE184" i="3"/>
  <c r="FN184" i="3"/>
  <c r="CI184" i="3"/>
  <c r="BE184" i="3"/>
  <c r="FJ184" i="3"/>
  <c r="BQ184" i="3"/>
  <c r="CH184" i="3"/>
  <c r="BG184" i="3"/>
  <c r="DC184" i="3"/>
  <c r="DF184" i="3" s="1"/>
  <c r="BF186" i="3"/>
  <c r="BD185" i="3"/>
  <c r="K35" i="18"/>
  <c r="F35" i="18"/>
  <c r="I35" i="18" s="1"/>
  <c r="D36" i="18"/>
  <c r="H34" i="18"/>
  <c r="L34" i="18" s="1"/>
  <c r="BI184" i="3"/>
  <c r="CV181" i="3" l="1"/>
  <c r="DH181" i="3" s="1"/>
  <c r="DJ181" i="3" s="1"/>
  <c r="DM181" i="3" s="1"/>
  <c r="BH184" i="3"/>
  <c r="BM184" i="3" s="1"/>
  <c r="BO182" i="3"/>
  <c r="BY182" i="3" s="1"/>
  <c r="CC182" i="3" s="1"/>
  <c r="CT182" i="3"/>
  <c r="CX182" i="3" s="1"/>
  <c r="CU182" i="3"/>
  <c r="CY182" i="3" s="1"/>
  <c r="BN183" i="3"/>
  <c r="CT183" i="3" s="1"/>
  <c r="BO183" i="3"/>
  <c r="BY183" i="3" s="1"/>
  <c r="CR183" i="3"/>
  <c r="CU183" i="3" s="1"/>
  <c r="CY183" i="3" s="1"/>
  <c r="CQ184" i="3"/>
  <c r="CN184" i="3"/>
  <c r="CO184" i="3" s="1"/>
  <c r="CP184" i="3" s="1"/>
  <c r="BJ184" i="3"/>
  <c r="BK184" i="3"/>
  <c r="DD183" i="3"/>
  <c r="DG183" i="3"/>
  <c r="BX183" i="3"/>
  <c r="EF183" i="3"/>
  <c r="EI183" i="3" s="1"/>
  <c r="BV183" i="3"/>
  <c r="K65" i="5"/>
  <c r="M64" i="5"/>
  <c r="W65" i="5"/>
  <c r="Y64" i="5"/>
  <c r="AI76" i="5"/>
  <c r="AK75" i="5"/>
  <c r="AE77" i="5"/>
  <c r="AG76" i="5"/>
  <c r="AU69" i="5"/>
  <c r="AW68" i="5"/>
  <c r="O65" i="5"/>
  <c r="Q64" i="5"/>
  <c r="S65" i="5"/>
  <c r="U64" i="5"/>
  <c r="AM69" i="5"/>
  <c r="AO68" i="5"/>
  <c r="AA68" i="5"/>
  <c r="AC67" i="5"/>
  <c r="AY68" i="5"/>
  <c r="BA67" i="5"/>
  <c r="AQ71" i="5"/>
  <c r="AS70" i="5"/>
  <c r="BF187" i="3"/>
  <c r="BD186" i="3"/>
  <c r="BQ185" i="3"/>
  <c r="CH185" i="3"/>
  <c r="FN185" i="3"/>
  <c r="DC185" i="3"/>
  <c r="DF185" i="3" s="1"/>
  <c r="CI185" i="3"/>
  <c r="BG185" i="3"/>
  <c r="BE185" i="3"/>
  <c r="BT184" i="3"/>
  <c r="CM185" i="3"/>
  <c r="EE185" i="3"/>
  <c r="FJ185" i="3"/>
  <c r="D37" i="18"/>
  <c r="F36" i="18"/>
  <c r="K36" i="18"/>
  <c r="H35" i="18"/>
  <c r="L35" i="18" s="1"/>
  <c r="M35" i="18"/>
  <c r="BI185" i="3"/>
  <c r="BH185" i="3" l="1"/>
  <c r="BM185" i="3" s="1"/>
  <c r="BN184" i="3"/>
  <c r="CT184" i="3" s="1"/>
  <c r="CX184" i="3" s="1"/>
  <c r="BV184" i="3"/>
  <c r="EF185" i="3" s="1"/>
  <c r="EI185" i="3" s="1"/>
  <c r="CV182" i="3"/>
  <c r="DH182" i="3" s="1"/>
  <c r="DJ182" i="3" s="1"/>
  <c r="DM182" i="3" s="1"/>
  <c r="BO184" i="3"/>
  <c r="BY184" i="3" s="1"/>
  <c r="CZ182" i="3"/>
  <c r="CR184" i="3"/>
  <c r="CU184" i="3" s="1"/>
  <c r="CY184" i="3" s="1"/>
  <c r="CV183" i="3"/>
  <c r="DH183" i="3" s="1"/>
  <c r="DJ183" i="3" s="1"/>
  <c r="DM183" i="3" s="1"/>
  <c r="CX183" i="3"/>
  <c r="CZ183" i="3" s="1"/>
  <c r="CQ185" i="3"/>
  <c r="CN185" i="3"/>
  <c r="CO185" i="3" s="1"/>
  <c r="CP185" i="3" s="1"/>
  <c r="BK185" i="3"/>
  <c r="BJ185" i="3"/>
  <c r="BX184" i="3"/>
  <c r="DD184" i="3"/>
  <c r="DG184" i="3"/>
  <c r="CE183" i="3"/>
  <c r="EF184" i="3"/>
  <c r="EI184" i="3" s="1"/>
  <c r="CC183" i="3"/>
  <c r="AE78" i="5"/>
  <c r="AG77" i="5"/>
  <c r="S66" i="5"/>
  <c r="U65" i="5"/>
  <c r="AQ72" i="5"/>
  <c r="AS71" i="5"/>
  <c r="AY69" i="5"/>
  <c r="BA68" i="5"/>
  <c r="O66" i="5"/>
  <c r="Q65" i="5"/>
  <c r="W66" i="5"/>
  <c r="Y65" i="5"/>
  <c r="AM70" i="5"/>
  <c r="AO69" i="5"/>
  <c r="AI77" i="5"/>
  <c r="AK76" i="5"/>
  <c r="AA69" i="5"/>
  <c r="AC68" i="5"/>
  <c r="AU70" i="5"/>
  <c r="AW69" i="5"/>
  <c r="K66" i="5"/>
  <c r="M65" i="5"/>
  <c r="H36" i="18"/>
  <c r="L36" i="18" s="1"/>
  <c r="I36" i="18"/>
  <c r="M36" i="18" s="1"/>
  <c r="BE186" i="3"/>
  <c r="CM186" i="3"/>
  <c r="DC186" i="3"/>
  <c r="DF186" i="3" s="1"/>
  <c r="FN186" i="3"/>
  <c r="FJ186" i="3"/>
  <c r="BQ186" i="3"/>
  <c r="EE186" i="3"/>
  <c r="CI186" i="3"/>
  <c r="BT185" i="3"/>
  <c r="DD185" i="3" s="1"/>
  <c r="CH186" i="3"/>
  <c r="BG186" i="3"/>
  <c r="BF188" i="3"/>
  <c r="BD187" i="3"/>
  <c r="D38" i="18"/>
  <c r="K37" i="18"/>
  <c r="F37" i="18"/>
  <c r="I37" i="18" s="1"/>
  <c r="BI186" i="3"/>
  <c r="CQ186" i="3" l="1"/>
  <c r="BN185" i="3"/>
  <c r="CT185" i="3" s="1"/>
  <c r="CX185" i="3" s="1"/>
  <c r="BH186" i="3"/>
  <c r="BM186" i="3" s="1"/>
  <c r="CE184" i="3"/>
  <c r="CC184" i="3"/>
  <c r="BO185" i="3"/>
  <c r="BY185" i="3" s="1"/>
  <c r="CZ184" i="3"/>
  <c r="CR185" i="3"/>
  <c r="CU185" i="3" s="1"/>
  <c r="CY185" i="3" s="1"/>
  <c r="BX185" i="3"/>
  <c r="BV185" i="3"/>
  <c r="EF186" i="3" s="1"/>
  <c r="EI186" i="3" s="1"/>
  <c r="CN186" i="3"/>
  <c r="CO186" i="3" s="1"/>
  <c r="CP186" i="3" s="1"/>
  <c r="BK186" i="3"/>
  <c r="BJ186" i="3"/>
  <c r="DG185" i="3"/>
  <c r="CV184" i="3"/>
  <c r="DH184" i="3" s="1"/>
  <c r="DJ184" i="3" s="1"/>
  <c r="DM184" i="3" s="1"/>
  <c r="AI78" i="5"/>
  <c r="AK77" i="5"/>
  <c r="AY70" i="5"/>
  <c r="BA69" i="5"/>
  <c r="K67" i="5"/>
  <c r="M66" i="5"/>
  <c r="AM71" i="5"/>
  <c r="AO70" i="5"/>
  <c r="AU71" i="5"/>
  <c r="AW70" i="5"/>
  <c r="W67" i="5"/>
  <c r="Y66" i="5"/>
  <c r="S67" i="5"/>
  <c r="U66" i="5"/>
  <c r="AQ73" i="5"/>
  <c r="AS72" i="5"/>
  <c r="AA70" i="5"/>
  <c r="AC69" i="5"/>
  <c r="O67" i="5"/>
  <c r="Q66" i="5"/>
  <c r="AE79" i="5"/>
  <c r="AG78" i="5"/>
  <c r="EE187" i="3"/>
  <c r="FN187" i="3"/>
  <c r="BQ187" i="3"/>
  <c r="DC187" i="3"/>
  <c r="DF187" i="3" s="1"/>
  <c r="CI187" i="3"/>
  <c r="BH187" i="3"/>
  <c r="BM187" i="3" s="1"/>
  <c r="BG187" i="3"/>
  <c r="CH187" i="3"/>
  <c r="BE187" i="3"/>
  <c r="BT186" i="3"/>
  <c r="CM187" i="3"/>
  <c r="FJ187" i="3"/>
  <c r="BD188" i="3"/>
  <c r="BF189" i="3"/>
  <c r="H37" i="18"/>
  <c r="L37" i="18" s="1"/>
  <c r="M37" i="18"/>
  <c r="CQ187" i="3" s="1"/>
  <c r="D39" i="18"/>
  <c r="K38" i="18"/>
  <c r="F38" i="18"/>
  <c r="BI187" i="3"/>
  <c r="BO186" i="3" l="1"/>
  <c r="BY186" i="3" s="1"/>
  <c r="BN186" i="3"/>
  <c r="CT186" i="3" s="1"/>
  <c r="CX186" i="3" s="1"/>
  <c r="CR186" i="3"/>
  <c r="CU186" i="3" s="1"/>
  <c r="CY186" i="3" s="1"/>
  <c r="CV185" i="3"/>
  <c r="DH185" i="3" s="1"/>
  <c r="DJ185" i="3" s="1"/>
  <c r="DM185" i="3" s="1"/>
  <c r="CC185" i="3"/>
  <c r="CZ185" i="3"/>
  <c r="BN187" i="3"/>
  <c r="CN187" i="3"/>
  <c r="CO187" i="3" s="1"/>
  <c r="CP187" i="3" s="1"/>
  <c r="CE185" i="3"/>
  <c r="BJ187" i="3"/>
  <c r="BO187" i="3" s="1"/>
  <c r="BK187" i="3"/>
  <c r="BV186" i="3"/>
  <c r="CE186" i="3" s="1"/>
  <c r="DG186" i="3"/>
  <c r="DD186" i="3"/>
  <c r="BX186" i="3"/>
  <c r="AE80" i="5"/>
  <c r="AG79" i="5"/>
  <c r="AQ74" i="5"/>
  <c r="AS73" i="5"/>
  <c r="S68" i="5"/>
  <c r="U67" i="5"/>
  <c r="O68" i="5"/>
  <c r="Q67" i="5"/>
  <c r="W68" i="5"/>
  <c r="Y67" i="5"/>
  <c r="AY71" i="5"/>
  <c r="BA70" i="5"/>
  <c r="AM72" i="5"/>
  <c r="AO71" i="5"/>
  <c r="K68" i="5"/>
  <c r="M67" i="5"/>
  <c r="AA71" i="5"/>
  <c r="AC70" i="5"/>
  <c r="AU72" i="5"/>
  <c r="AW71" i="5"/>
  <c r="AI79" i="5"/>
  <c r="AK78" i="5"/>
  <c r="I38" i="18"/>
  <c r="M38" i="18" s="1"/>
  <c r="BF190" i="3"/>
  <c r="BD189" i="3"/>
  <c r="DC188" i="3"/>
  <c r="DF188" i="3" s="1"/>
  <c r="BE188" i="3"/>
  <c r="BQ188" i="3"/>
  <c r="EE188" i="3"/>
  <c r="FN188" i="3"/>
  <c r="BT187" i="3"/>
  <c r="CM188" i="3"/>
  <c r="CI188" i="3"/>
  <c r="FJ188" i="3"/>
  <c r="BH188" i="3"/>
  <c r="BM188" i="3" s="1"/>
  <c r="BG188" i="3"/>
  <c r="CH188" i="3"/>
  <c r="K39" i="18"/>
  <c r="F39" i="18"/>
  <c r="D40" i="18"/>
  <c r="H38" i="18"/>
  <c r="L38" i="18" s="1"/>
  <c r="BI188" i="3"/>
  <c r="CV186" i="3" l="1"/>
  <c r="DH186" i="3" s="1"/>
  <c r="DJ186" i="3" s="1"/>
  <c r="DM186" i="3" s="1"/>
  <c r="CQ188" i="3"/>
  <c r="CT187" i="3"/>
  <c r="BN188" i="3"/>
  <c r="CR187" i="3"/>
  <c r="CU187" i="3" s="1"/>
  <c r="CY187" i="3" s="1"/>
  <c r="CZ186" i="3"/>
  <c r="CX187" i="3"/>
  <c r="CN188" i="3"/>
  <c r="CO188" i="3" s="1"/>
  <c r="CP188" i="3" s="1"/>
  <c r="BJ188" i="3"/>
  <c r="BO188" i="3" s="1"/>
  <c r="BK188" i="3"/>
  <c r="BX187" i="3"/>
  <c r="BV187" i="3"/>
  <c r="EF187" i="3"/>
  <c r="EI187" i="3" s="1"/>
  <c r="CC186" i="3"/>
  <c r="DD187" i="3"/>
  <c r="BY187" i="3"/>
  <c r="DG187" i="3"/>
  <c r="O69" i="5"/>
  <c r="Q68" i="5"/>
  <c r="AI80" i="5"/>
  <c r="AK79" i="5"/>
  <c r="S69" i="5"/>
  <c r="U68" i="5"/>
  <c r="AU73" i="5"/>
  <c r="AW72" i="5"/>
  <c r="AY72" i="5"/>
  <c r="BA71" i="5"/>
  <c r="AQ75" i="5"/>
  <c r="AS74" i="5"/>
  <c r="K69" i="5"/>
  <c r="M68" i="5"/>
  <c r="AM73" i="5"/>
  <c r="AO72" i="5"/>
  <c r="AA72" i="5"/>
  <c r="AC71" i="5"/>
  <c r="W69" i="5"/>
  <c r="Y68" i="5"/>
  <c r="AE81" i="5"/>
  <c r="AG80" i="5"/>
  <c r="H39" i="18"/>
  <c r="L39" i="18" s="1"/>
  <c r="I39" i="18"/>
  <c r="M39" i="18" s="1"/>
  <c r="DF189" i="3"/>
  <c r="BQ189" i="3"/>
  <c r="CO189" i="3"/>
  <c r="DG188" i="3"/>
  <c r="CH189" i="3"/>
  <c r="BE189" i="3"/>
  <c r="CR189" i="3"/>
  <c r="DD188" i="3"/>
  <c r="CI189" i="3"/>
  <c r="BK189" i="3"/>
  <c r="BT188" i="3"/>
  <c r="BG189" i="3"/>
  <c r="FJ189" i="3"/>
  <c r="EE189" i="3"/>
  <c r="FN189" i="3"/>
  <c r="BI189" i="3"/>
  <c r="CQ189" i="3"/>
  <c r="CM189" i="3"/>
  <c r="DH189" i="3"/>
  <c r="BX188" i="3"/>
  <c r="CP189" i="3"/>
  <c r="DJ189" i="3"/>
  <c r="BV188" i="3"/>
  <c r="CC188" i="3"/>
  <c r="DM189" i="3"/>
  <c r="EF189" i="3"/>
  <c r="BM189" i="3"/>
  <c r="BY188" i="3"/>
  <c r="CE188" i="3"/>
  <c r="BO189" i="3"/>
  <c r="EI189" i="3"/>
  <c r="BN189" i="3"/>
  <c r="CU189" i="3"/>
  <c r="CV189" i="3"/>
  <c r="BH189" i="3"/>
  <c r="CY189" i="3"/>
  <c r="CX189" i="3"/>
  <c r="DC189" i="3"/>
  <c r="BJ189" i="3"/>
  <c r="CT189" i="3"/>
  <c r="CZ189" i="3"/>
  <c r="CN189" i="3"/>
  <c r="BW189" i="3"/>
  <c r="BU189" i="3"/>
  <c r="EG189" i="3"/>
  <c r="DA189" i="3"/>
  <c r="DZ189" i="3"/>
  <c r="DE189" i="3"/>
  <c r="DI189" i="3"/>
  <c r="DO189" i="3"/>
  <c r="DX189" i="3"/>
  <c r="CF189" i="3"/>
  <c r="DK189" i="3"/>
  <c r="DV189" i="3"/>
  <c r="CD189" i="3"/>
  <c r="DL189" i="3"/>
  <c r="EM189" i="3"/>
  <c r="EU189" i="3"/>
  <c r="EV189" i="3"/>
  <c r="EX189" i="3"/>
  <c r="FB189" i="3"/>
  <c r="DN189" i="3"/>
  <c r="GF189" i="3"/>
  <c r="GJ189" i="3"/>
  <c r="BZ189" i="3"/>
  <c r="DR189" i="3"/>
  <c r="ES189" i="3"/>
  <c r="FH189" i="3"/>
  <c r="FL189" i="3"/>
  <c r="CB189" i="3"/>
  <c r="DT189" i="3"/>
  <c r="FO189" i="3"/>
  <c r="FI189" i="3"/>
  <c r="EB189" i="3"/>
  <c r="FP189" i="3"/>
  <c r="FK189" i="3"/>
  <c r="EH189" i="3"/>
  <c r="FG189" i="3"/>
  <c r="FY189" i="3"/>
  <c r="GC189" i="3"/>
  <c r="FF189" i="3"/>
  <c r="FV189" i="3"/>
  <c r="EK189" i="3"/>
  <c r="EP189" i="3"/>
  <c r="FS189" i="3"/>
  <c r="BF191" i="3"/>
  <c r="BD190" i="3"/>
  <c r="K40" i="18"/>
  <c r="D41" i="18"/>
  <c r="F40" i="18"/>
  <c r="CT188" i="3" l="1"/>
  <c r="CX188" i="3" s="1"/>
  <c r="CR188" i="3"/>
  <c r="CU188" i="3" s="1"/>
  <c r="CZ187" i="3"/>
  <c r="CV187" i="3"/>
  <c r="DH187" i="3" s="1"/>
  <c r="DJ187" i="3" s="1"/>
  <c r="DM187" i="3" s="1"/>
  <c r="CC187" i="3"/>
  <c r="EF188" i="3"/>
  <c r="EI188" i="3" s="1"/>
  <c r="CE187" i="3"/>
  <c r="AE82" i="5"/>
  <c r="AG81" i="5"/>
  <c r="K70" i="5"/>
  <c r="M69" i="5"/>
  <c r="S70" i="5"/>
  <c r="U69" i="5"/>
  <c r="W70" i="5"/>
  <c r="Y69" i="5"/>
  <c r="AQ76" i="5"/>
  <c r="AS75" i="5"/>
  <c r="AI81" i="5"/>
  <c r="AK80" i="5"/>
  <c r="AU74" i="5"/>
  <c r="AW73" i="5"/>
  <c r="AM74" i="5"/>
  <c r="AO73" i="5"/>
  <c r="AA73" i="5"/>
  <c r="AC72" i="5"/>
  <c r="AY73" i="5"/>
  <c r="BA72" i="5"/>
  <c r="O70" i="5"/>
  <c r="Q69" i="5"/>
  <c r="H40" i="18"/>
  <c r="L40" i="18" s="1"/>
  <c r="I40" i="18"/>
  <c r="M40" i="18" s="1"/>
  <c r="CI190" i="3"/>
  <c r="CH190" i="3"/>
  <c r="DF190" i="3"/>
  <c r="BT189" i="3"/>
  <c r="EE190" i="3"/>
  <c r="BE190" i="3"/>
  <c r="DC190" i="3"/>
  <c r="CQ190" i="3"/>
  <c r="EI190" i="3"/>
  <c r="BM190" i="3"/>
  <c r="CE189" i="3"/>
  <c r="CM190" i="3"/>
  <c r="BJ190" i="3"/>
  <c r="BN190" i="3"/>
  <c r="CU190" i="3"/>
  <c r="BG190" i="3"/>
  <c r="CY190" i="3"/>
  <c r="CT190" i="3"/>
  <c r="BO190" i="3"/>
  <c r="CN190" i="3"/>
  <c r="BI190" i="3"/>
  <c r="DG189" i="3"/>
  <c r="BY189" i="3"/>
  <c r="CX190" i="3"/>
  <c r="DH190" i="3"/>
  <c r="FJ190" i="3"/>
  <c r="CO190" i="3"/>
  <c r="BK190" i="3"/>
  <c r="DD189" i="3"/>
  <c r="BH190" i="3"/>
  <c r="CZ190" i="3"/>
  <c r="DJ190" i="3"/>
  <c r="BQ190" i="3"/>
  <c r="CR190" i="3"/>
  <c r="BX189" i="3"/>
  <c r="BV189" i="3"/>
  <c r="CV190" i="3"/>
  <c r="DM190" i="3"/>
  <c r="FN190" i="3"/>
  <c r="CP190" i="3"/>
  <c r="EF190" i="3"/>
  <c r="CC189" i="3"/>
  <c r="BU190" i="3"/>
  <c r="BW190" i="3"/>
  <c r="DE190" i="3"/>
  <c r="DI190" i="3"/>
  <c r="DR190" i="3"/>
  <c r="DV190" i="3"/>
  <c r="EB190" i="3"/>
  <c r="BZ190" i="3"/>
  <c r="DK190" i="3"/>
  <c r="DT190" i="3"/>
  <c r="EG190" i="3"/>
  <c r="CB190" i="3"/>
  <c r="DL190" i="3"/>
  <c r="DZ190" i="3"/>
  <c r="DO190" i="3"/>
  <c r="DN190" i="3"/>
  <c r="DX190" i="3"/>
  <c r="EH190" i="3"/>
  <c r="FH190" i="3"/>
  <c r="FL190" i="3"/>
  <c r="EK190" i="3"/>
  <c r="FS190" i="3"/>
  <c r="EX190" i="3"/>
  <c r="FI190" i="3"/>
  <c r="GJ190" i="3"/>
  <c r="EM190" i="3"/>
  <c r="EV190" i="3"/>
  <c r="FO190" i="3"/>
  <c r="FK190" i="3"/>
  <c r="FF190" i="3"/>
  <c r="FP190" i="3"/>
  <c r="GC190" i="3"/>
  <c r="FB190" i="3"/>
  <c r="FY190" i="3"/>
  <c r="DA190" i="3"/>
  <c r="EP190" i="3"/>
  <c r="EU190" i="3"/>
  <c r="FG190" i="3"/>
  <c r="ES190" i="3"/>
  <c r="CD190" i="3"/>
  <c r="GF190" i="3"/>
  <c r="CF190" i="3"/>
  <c r="FV190" i="3"/>
  <c r="BF192" i="3"/>
  <c r="BD191" i="3"/>
  <c r="D42" i="18"/>
  <c r="K41" i="18"/>
  <c r="F41" i="18"/>
  <c r="CV188" i="3" l="1"/>
  <c r="DH188" i="3" s="1"/>
  <c r="DJ188" i="3" s="1"/>
  <c r="DM188" i="3" s="1"/>
  <c r="CY188" i="3"/>
  <c r="CZ188" i="3" s="1"/>
  <c r="AM75" i="5"/>
  <c r="AO74" i="5"/>
  <c r="AU75" i="5"/>
  <c r="AW74" i="5"/>
  <c r="AY74" i="5"/>
  <c r="BA73" i="5"/>
  <c r="AI82" i="5"/>
  <c r="AK81" i="5"/>
  <c r="K71" i="5"/>
  <c r="M70" i="5"/>
  <c r="S71" i="5"/>
  <c r="U70" i="5"/>
  <c r="W71" i="5"/>
  <c r="Y70" i="5"/>
  <c r="O71" i="5"/>
  <c r="Q70" i="5"/>
  <c r="AA74" i="5"/>
  <c r="AC73" i="5"/>
  <c r="AQ77" i="5"/>
  <c r="AS76" i="5"/>
  <c r="AE83" i="5"/>
  <c r="AG82" i="5"/>
  <c r="I41" i="18"/>
  <c r="M41" i="18" s="1"/>
  <c r="CR191" i="3"/>
  <c r="CB191" i="3"/>
  <c r="CI191" i="3"/>
  <c r="FN191" i="3"/>
  <c r="DG190" i="3"/>
  <c r="BM191" i="3"/>
  <c r="DZ191" i="3"/>
  <c r="CH191" i="3"/>
  <c r="BK191" i="3"/>
  <c r="DD190" i="3"/>
  <c r="CU191" i="3"/>
  <c r="CV191" i="3"/>
  <c r="DH191" i="3"/>
  <c r="DF191" i="3"/>
  <c r="BG191" i="3"/>
  <c r="BX190" i="3"/>
  <c r="BH191" i="3"/>
  <c r="CE190" i="3"/>
  <c r="CY191" i="3"/>
  <c r="CX191" i="3"/>
  <c r="DJ191" i="3"/>
  <c r="DC191" i="3"/>
  <c r="FJ191" i="3"/>
  <c r="BI191" i="3"/>
  <c r="BV190" i="3"/>
  <c r="CC190" i="3"/>
  <c r="CZ191" i="3"/>
  <c r="DM191" i="3"/>
  <c r="EG191" i="3"/>
  <c r="BQ191" i="3"/>
  <c r="EI191" i="3"/>
  <c r="BY190" i="3"/>
  <c r="EF191" i="3"/>
  <c r="CQ191" i="3"/>
  <c r="CO191" i="3"/>
  <c r="BE191" i="3"/>
  <c r="CP191" i="3"/>
  <c r="CN191" i="3"/>
  <c r="EE191" i="3"/>
  <c r="CT191" i="3"/>
  <c r="CM191" i="3"/>
  <c r="BO191" i="3"/>
  <c r="BN191" i="3"/>
  <c r="BJ191" i="3"/>
  <c r="BT190" i="3"/>
  <c r="BU191" i="3"/>
  <c r="BZ191" i="3"/>
  <c r="CD191" i="3"/>
  <c r="DV191" i="3"/>
  <c r="DK191" i="3"/>
  <c r="EB191" i="3"/>
  <c r="DR191" i="3"/>
  <c r="DA191" i="3"/>
  <c r="DT191" i="3"/>
  <c r="DE191" i="3"/>
  <c r="DL191" i="3"/>
  <c r="BW191" i="3"/>
  <c r="DI191" i="3"/>
  <c r="DN191" i="3"/>
  <c r="CF191" i="3"/>
  <c r="DX191" i="3"/>
  <c r="EM191" i="3"/>
  <c r="FF191" i="3"/>
  <c r="FO191" i="3"/>
  <c r="FY191" i="3"/>
  <c r="ES191" i="3"/>
  <c r="FG191" i="3"/>
  <c r="FH191" i="3"/>
  <c r="FL191" i="3"/>
  <c r="DO191" i="3"/>
  <c r="FV191" i="3"/>
  <c r="FI191" i="3"/>
  <c r="GJ191" i="3"/>
  <c r="FK191" i="3"/>
  <c r="FS191" i="3"/>
  <c r="EX191" i="3"/>
  <c r="GC191" i="3"/>
  <c r="EU191" i="3"/>
  <c r="EV191" i="3"/>
  <c r="EH191" i="3"/>
  <c r="GF191" i="3"/>
  <c r="FB191" i="3"/>
  <c r="FP191" i="3"/>
  <c r="EP191" i="3"/>
  <c r="EK191" i="3"/>
  <c r="BF193" i="3"/>
  <c r="BD192" i="3"/>
  <c r="H41" i="18"/>
  <c r="L41" i="18" s="1"/>
  <c r="D43" i="18"/>
  <c r="K42" i="18"/>
  <c r="F42" i="18"/>
  <c r="AI83" i="5" l="1"/>
  <c r="AK82" i="5"/>
  <c r="O72" i="5"/>
  <c r="Q71" i="5"/>
  <c r="W72" i="5"/>
  <c r="Y71" i="5"/>
  <c r="AU76" i="5"/>
  <c r="AW75" i="5"/>
  <c r="AE84" i="5"/>
  <c r="AG83" i="5"/>
  <c r="AY75" i="5"/>
  <c r="BA74" i="5"/>
  <c r="AQ78" i="5"/>
  <c r="AS77" i="5"/>
  <c r="S72" i="5"/>
  <c r="U71" i="5"/>
  <c r="AA75" i="5"/>
  <c r="AC74" i="5"/>
  <c r="K72" i="5"/>
  <c r="M71" i="5"/>
  <c r="AM76" i="5"/>
  <c r="AO75" i="5"/>
  <c r="H42" i="18"/>
  <c r="L42" i="18" s="1"/>
  <c r="I42" i="18"/>
  <c r="M42" i="18" s="1"/>
  <c r="CN192" i="3"/>
  <c r="BE192" i="3"/>
  <c r="BY191" i="3"/>
  <c r="CT192" i="3"/>
  <c r="CO192" i="3"/>
  <c r="CM192" i="3"/>
  <c r="BX191" i="3"/>
  <c r="EI192" i="3"/>
  <c r="BV191" i="3"/>
  <c r="CV192" i="3"/>
  <c r="CB192" i="3"/>
  <c r="BQ192" i="3"/>
  <c r="DG191" i="3"/>
  <c r="BH192" i="3"/>
  <c r="BJ192" i="3"/>
  <c r="BO192" i="3"/>
  <c r="CX192" i="3"/>
  <c r="DZ192" i="3"/>
  <c r="EE192" i="3"/>
  <c r="CQ192" i="3"/>
  <c r="BM192" i="3"/>
  <c r="CZ192" i="3"/>
  <c r="DH192" i="3"/>
  <c r="BT191" i="3"/>
  <c r="DF192" i="3"/>
  <c r="CH192" i="3"/>
  <c r="FN192" i="3"/>
  <c r="DJ192" i="3"/>
  <c r="CR192" i="3"/>
  <c r="DC192" i="3"/>
  <c r="CI192" i="3"/>
  <c r="BG192" i="3"/>
  <c r="BK192" i="3"/>
  <c r="CP192" i="3"/>
  <c r="BN192" i="3"/>
  <c r="CC191" i="3"/>
  <c r="CU192" i="3"/>
  <c r="DM192" i="3"/>
  <c r="EF192" i="3"/>
  <c r="DD191" i="3"/>
  <c r="CE191" i="3"/>
  <c r="CY192" i="3"/>
  <c r="EG192" i="3"/>
  <c r="BI192" i="3"/>
  <c r="FJ192" i="3"/>
  <c r="BU192" i="3"/>
  <c r="DE192" i="3"/>
  <c r="DT192" i="3"/>
  <c r="DI192" i="3"/>
  <c r="BZ192" i="3"/>
  <c r="DV192" i="3"/>
  <c r="DO192" i="3"/>
  <c r="DX192" i="3"/>
  <c r="EB192" i="3"/>
  <c r="DL192" i="3"/>
  <c r="CD192" i="3"/>
  <c r="CF192" i="3"/>
  <c r="DN192" i="3"/>
  <c r="EU192" i="3"/>
  <c r="FP192" i="3"/>
  <c r="EP192" i="3"/>
  <c r="GF192" i="3"/>
  <c r="FO192" i="3"/>
  <c r="FY192" i="3"/>
  <c r="BW192" i="3"/>
  <c r="EH192" i="3"/>
  <c r="ES192" i="3"/>
  <c r="FH192" i="3"/>
  <c r="EK192" i="3"/>
  <c r="FG192" i="3"/>
  <c r="FI192" i="3"/>
  <c r="FL192" i="3"/>
  <c r="DA192" i="3"/>
  <c r="DK192" i="3"/>
  <c r="EM192" i="3"/>
  <c r="EX192" i="3"/>
  <c r="FV192" i="3"/>
  <c r="FK192" i="3"/>
  <c r="GJ192" i="3"/>
  <c r="DR192" i="3"/>
  <c r="FS192" i="3"/>
  <c r="FF192" i="3"/>
  <c r="GC192" i="3"/>
  <c r="EV192" i="3"/>
  <c r="FB192" i="3"/>
  <c r="BF194" i="3"/>
  <c r="BD193" i="3"/>
  <c r="D44" i="18"/>
  <c r="F43" i="18"/>
  <c r="K43" i="18"/>
  <c r="S73" i="5" l="1"/>
  <c r="U72" i="5"/>
  <c r="AM77" i="5"/>
  <c r="AO76" i="5"/>
  <c r="O73" i="5"/>
  <c r="Q72" i="5"/>
  <c r="W73" i="5"/>
  <c r="Y72" i="5"/>
  <c r="K73" i="5"/>
  <c r="M72" i="5"/>
  <c r="AU77" i="5"/>
  <c r="AW76" i="5"/>
  <c r="AQ79" i="5"/>
  <c r="AS78" i="5"/>
  <c r="AY76" i="5"/>
  <c r="BA75" i="5"/>
  <c r="AA76" i="5"/>
  <c r="AC75" i="5"/>
  <c r="AE85" i="5"/>
  <c r="AG84" i="5"/>
  <c r="AI84" i="5"/>
  <c r="AK83" i="5"/>
  <c r="H43" i="18"/>
  <c r="L43" i="18" s="1"/>
  <c r="I43" i="18"/>
  <c r="M43" i="18" s="1"/>
  <c r="BF195" i="3"/>
  <c r="BD194" i="3"/>
  <c r="BT192" i="3"/>
  <c r="DF193" i="3"/>
  <c r="FN193" i="3"/>
  <c r="BK193" i="3"/>
  <c r="EI193" i="3"/>
  <c r="BM193" i="3"/>
  <c r="CT193" i="3"/>
  <c r="CR193" i="3"/>
  <c r="DC193" i="3"/>
  <c r="FJ193" i="3"/>
  <c r="BI193" i="3"/>
  <c r="EF193" i="3"/>
  <c r="BQ193" i="3"/>
  <c r="EG193" i="3"/>
  <c r="CQ193" i="3"/>
  <c r="CE192" i="3"/>
  <c r="BY192" i="3"/>
  <c r="CO193" i="3"/>
  <c r="EE193" i="3"/>
  <c r="BE193" i="3"/>
  <c r="CP193" i="3"/>
  <c r="DG192" i="3"/>
  <c r="BV192" i="3"/>
  <c r="CC192" i="3"/>
  <c r="BO193" i="3"/>
  <c r="CX193" i="3"/>
  <c r="DH193" i="3"/>
  <c r="CN193" i="3"/>
  <c r="CI193" i="3"/>
  <c r="CM193" i="3"/>
  <c r="CZ193" i="3"/>
  <c r="DJ193" i="3"/>
  <c r="CB193" i="3"/>
  <c r="CH193" i="3"/>
  <c r="BX192" i="3"/>
  <c r="BH193" i="3"/>
  <c r="CU193" i="3"/>
  <c r="CV193" i="3"/>
  <c r="DM193" i="3"/>
  <c r="BJ193" i="3"/>
  <c r="CY193" i="3"/>
  <c r="DZ193" i="3"/>
  <c r="BN193" i="3"/>
  <c r="BG193" i="3"/>
  <c r="DD192" i="3"/>
  <c r="CF193" i="3"/>
  <c r="BU193" i="3"/>
  <c r="CD193" i="3"/>
  <c r="DE193" i="3"/>
  <c r="BZ193" i="3"/>
  <c r="DK193" i="3"/>
  <c r="DI193" i="3"/>
  <c r="DR193" i="3"/>
  <c r="EH193" i="3"/>
  <c r="DT193" i="3"/>
  <c r="DO193" i="3"/>
  <c r="DV193" i="3"/>
  <c r="DN193" i="3"/>
  <c r="EK193" i="3"/>
  <c r="EM193" i="3"/>
  <c r="FF193" i="3"/>
  <c r="GJ193" i="3"/>
  <c r="FS193" i="3"/>
  <c r="EX193" i="3"/>
  <c r="FB193" i="3"/>
  <c r="FP193" i="3"/>
  <c r="EV193" i="3"/>
  <c r="FY193" i="3"/>
  <c r="BW193" i="3"/>
  <c r="FO193" i="3"/>
  <c r="FH193" i="3"/>
  <c r="FL193" i="3"/>
  <c r="DA193" i="3"/>
  <c r="EP193" i="3"/>
  <c r="EU193" i="3"/>
  <c r="FI193" i="3"/>
  <c r="ES193" i="3"/>
  <c r="GF193" i="3"/>
  <c r="FG193" i="3"/>
  <c r="FK193" i="3"/>
  <c r="FV193" i="3"/>
  <c r="DL193" i="3"/>
  <c r="GC193" i="3"/>
  <c r="DX193" i="3"/>
  <c r="EB193" i="3"/>
  <c r="F44" i="18"/>
  <c r="K44" i="18"/>
  <c r="D45" i="18"/>
  <c r="AI85" i="5" l="1"/>
  <c r="AK84" i="5"/>
  <c r="W74" i="5"/>
  <c r="Y73" i="5"/>
  <c r="AQ80" i="5"/>
  <c r="AS79" i="5"/>
  <c r="AE86" i="5"/>
  <c r="AG85" i="5"/>
  <c r="AU78" i="5"/>
  <c r="AW77" i="5"/>
  <c r="AM78" i="5"/>
  <c r="AO77" i="5"/>
  <c r="AY77" i="5"/>
  <c r="BA76" i="5"/>
  <c r="O74" i="5"/>
  <c r="Q73" i="5"/>
  <c r="AA77" i="5"/>
  <c r="AC76" i="5"/>
  <c r="K74" i="5"/>
  <c r="M73" i="5"/>
  <c r="S74" i="5"/>
  <c r="U73" i="5"/>
  <c r="I44" i="18"/>
  <c r="M44" i="18" s="1"/>
  <c r="BF196" i="3"/>
  <c r="BD195" i="3"/>
  <c r="CB194" i="3"/>
  <c r="CQ194" i="3"/>
  <c r="DM194" i="3"/>
  <c r="DZ194" i="3"/>
  <c r="BE194" i="3"/>
  <c r="DD193" i="3"/>
  <c r="EI194" i="3"/>
  <c r="BO194" i="3"/>
  <c r="CV194" i="3"/>
  <c r="BT193" i="3"/>
  <c r="DC194" i="3"/>
  <c r="FN194" i="3"/>
  <c r="BK194" i="3"/>
  <c r="BH194" i="3"/>
  <c r="CX194" i="3"/>
  <c r="CR194" i="3"/>
  <c r="DF194" i="3"/>
  <c r="CH194" i="3"/>
  <c r="BG194" i="3"/>
  <c r="BJ194" i="3"/>
  <c r="CZ194" i="3"/>
  <c r="EF194" i="3"/>
  <c r="BI194" i="3"/>
  <c r="DG193" i="3"/>
  <c r="EG194" i="3"/>
  <c r="EE194" i="3"/>
  <c r="FJ194" i="3"/>
  <c r="BV193" i="3"/>
  <c r="BY193" i="3"/>
  <c r="BM194" i="3"/>
  <c r="CO194" i="3"/>
  <c r="CI194" i="3"/>
  <c r="BQ194" i="3"/>
  <c r="CU194" i="3"/>
  <c r="CC193" i="3"/>
  <c r="CT194" i="3"/>
  <c r="DH194" i="3"/>
  <c r="CM194" i="3"/>
  <c r="CP194" i="3"/>
  <c r="BX193" i="3"/>
  <c r="DJ194" i="3"/>
  <c r="CE193" i="3"/>
  <c r="CY194" i="3"/>
  <c r="BN194" i="3"/>
  <c r="CN194" i="3"/>
  <c r="BU194" i="3"/>
  <c r="BW194" i="3"/>
  <c r="DE194" i="3"/>
  <c r="BZ194" i="3"/>
  <c r="DK194" i="3"/>
  <c r="DI194" i="3"/>
  <c r="CF194" i="3"/>
  <c r="DA194" i="3"/>
  <c r="DR194" i="3"/>
  <c r="DT194" i="3"/>
  <c r="EH194" i="3"/>
  <c r="DV194" i="3"/>
  <c r="DX194" i="3"/>
  <c r="EK194" i="3"/>
  <c r="DO194" i="3"/>
  <c r="CD194" i="3"/>
  <c r="FB194" i="3"/>
  <c r="FP194" i="3"/>
  <c r="DL194" i="3"/>
  <c r="ES194" i="3"/>
  <c r="GF194" i="3"/>
  <c r="FS194" i="3"/>
  <c r="EX194" i="3"/>
  <c r="FY194" i="3"/>
  <c r="DN194" i="3"/>
  <c r="EP194" i="3"/>
  <c r="EU194" i="3"/>
  <c r="EV194" i="3"/>
  <c r="FF194" i="3"/>
  <c r="EB194" i="3"/>
  <c r="FH194" i="3"/>
  <c r="EM194" i="3"/>
  <c r="FI194" i="3"/>
  <c r="FV194" i="3"/>
  <c r="FK194" i="3"/>
  <c r="FL194" i="3"/>
  <c r="GJ194" i="3"/>
  <c r="GC194" i="3"/>
  <c r="FG194" i="3"/>
  <c r="FO194" i="3"/>
  <c r="D46" i="18"/>
  <c r="K45" i="18"/>
  <c r="F45" i="18"/>
  <c r="H44" i="18"/>
  <c r="L44" i="18" s="1"/>
  <c r="O75" i="5" l="1"/>
  <c r="Q74" i="5"/>
  <c r="AE87" i="5"/>
  <c r="AG86" i="5"/>
  <c r="S75" i="5"/>
  <c r="U74" i="5"/>
  <c r="AQ81" i="5"/>
  <c r="AS80" i="5"/>
  <c r="K75" i="5"/>
  <c r="M74" i="5"/>
  <c r="AM79" i="5"/>
  <c r="AO78" i="5"/>
  <c r="W75" i="5"/>
  <c r="Y74" i="5"/>
  <c r="AY78" i="5"/>
  <c r="BA77" i="5"/>
  <c r="AA78" i="5"/>
  <c r="AC77" i="5"/>
  <c r="AU79" i="5"/>
  <c r="AW78" i="5"/>
  <c r="AI86" i="5"/>
  <c r="AK85" i="5"/>
  <c r="H45" i="18"/>
  <c r="L45" i="18" s="1"/>
  <c r="I45" i="18"/>
  <c r="M45" i="18" s="1"/>
  <c r="BF197" i="3"/>
  <c r="BD196" i="3"/>
  <c r="EF195" i="3"/>
  <c r="EE195" i="3"/>
  <c r="BG195" i="3"/>
  <c r="BI195" i="3"/>
  <c r="BX194" i="3"/>
  <c r="BH195" i="3"/>
  <c r="BM195" i="3"/>
  <c r="CX195" i="3"/>
  <c r="CO195" i="3"/>
  <c r="CH195" i="3"/>
  <c r="EI195" i="3"/>
  <c r="CU195" i="3"/>
  <c r="CZ195" i="3"/>
  <c r="DH195" i="3"/>
  <c r="CN195" i="3"/>
  <c r="CM195" i="3"/>
  <c r="BY194" i="3"/>
  <c r="CV195" i="3"/>
  <c r="DJ195" i="3"/>
  <c r="CB195" i="3"/>
  <c r="FN195" i="3"/>
  <c r="CP195" i="3"/>
  <c r="BV194" i="3"/>
  <c r="CC194" i="3"/>
  <c r="DM195" i="3"/>
  <c r="DZ195" i="3"/>
  <c r="FJ195" i="3"/>
  <c r="BK195" i="3"/>
  <c r="BJ195" i="3"/>
  <c r="CE194" i="3"/>
  <c r="CT195" i="3"/>
  <c r="BT194" i="3"/>
  <c r="DC195" i="3"/>
  <c r="CQ195" i="3"/>
  <c r="CY195" i="3"/>
  <c r="CR195" i="3"/>
  <c r="DF195" i="3"/>
  <c r="BE195" i="3"/>
  <c r="DG194" i="3"/>
  <c r="BO195" i="3"/>
  <c r="CI195" i="3"/>
  <c r="DD194" i="3"/>
  <c r="BQ195" i="3"/>
  <c r="EG195" i="3"/>
  <c r="BN195" i="3"/>
  <c r="BW195" i="3"/>
  <c r="DR195" i="3"/>
  <c r="DO195" i="3"/>
  <c r="BZ195" i="3"/>
  <c r="DT195" i="3"/>
  <c r="BU195" i="3"/>
  <c r="DE195" i="3"/>
  <c r="DL195" i="3"/>
  <c r="EH195" i="3"/>
  <c r="DI195" i="3"/>
  <c r="CF195" i="3"/>
  <c r="DA195" i="3"/>
  <c r="DN195" i="3"/>
  <c r="EK195" i="3"/>
  <c r="DX195" i="3"/>
  <c r="CD195" i="3"/>
  <c r="DK195" i="3"/>
  <c r="EB195" i="3"/>
  <c r="ES195" i="3"/>
  <c r="GF195" i="3"/>
  <c r="FV195" i="3"/>
  <c r="FH195" i="3"/>
  <c r="FL195" i="3"/>
  <c r="FO195" i="3"/>
  <c r="FI195" i="3"/>
  <c r="GJ195" i="3"/>
  <c r="EM195" i="3"/>
  <c r="FG195" i="3"/>
  <c r="FK195" i="3"/>
  <c r="EX195" i="3"/>
  <c r="FB195" i="3"/>
  <c r="GC195" i="3"/>
  <c r="FF195" i="3"/>
  <c r="FS195" i="3"/>
  <c r="EV195" i="3"/>
  <c r="FP195" i="3"/>
  <c r="DV195" i="3"/>
  <c r="EP195" i="3"/>
  <c r="EU195" i="3"/>
  <c r="FY195" i="3"/>
  <c r="D47" i="18"/>
  <c r="F46" i="18"/>
  <c r="K46" i="18"/>
  <c r="AQ82" i="5" l="1"/>
  <c r="AS81" i="5"/>
  <c r="AY79" i="5"/>
  <c r="BA78" i="5"/>
  <c r="W76" i="5"/>
  <c r="Y75" i="5"/>
  <c r="AU80" i="5"/>
  <c r="AW79" i="5"/>
  <c r="AM80" i="5"/>
  <c r="AO79" i="5"/>
  <c r="AE88" i="5"/>
  <c r="AG87" i="5"/>
  <c r="AI87" i="5"/>
  <c r="AK86" i="5"/>
  <c r="S76" i="5"/>
  <c r="U75" i="5"/>
  <c r="AA79" i="5"/>
  <c r="AC78" i="5"/>
  <c r="K76" i="5"/>
  <c r="M75" i="5"/>
  <c r="O76" i="5"/>
  <c r="Q75" i="5"/>
  <c r="I46" i="18"/>
  <c r="M46" i="18" s="1"/>
  <c r="CB196" i="3"/>
  <c r="CQ196" i="3"/>
  <c r="BI196" i="3"/>
  <c r="DD195" i="3"/>
  <c r="BJ196" i="3"/>
  <c r="BM196" i="3"/>
  <c r="DM196" i="3"/>
  <c r="BT195" i="3"/>
  <c r="DC196" i="3"/>
  <c r="EE196" i="3"/>
  <c r="FJ196" i="3"/>
  <c r="BV195" i="3"/>
  <c r="CC195" i="3"/>
  <c r="CR196" i="3"/>
  <c r="DF196" i="3"/>
  <c r="CI196" i="3"/>
  <c r="CM196" i="3"/>
  <c r="DG195" i="3"/>
  <c r="BH196" i="3"/>
  <c r="BN196" i="3"/>
  <c r="CE195" i="3"/>
  <c r="EF196" i="3"/>
  <c r="CH196" i="3"/>
  <c r="BQ196" i="3"/>
  <c r="BX195" i="3"/>
  <c r="EG196" i="3"/>
  <c r="BE196" i="3"/>
  <c r="CT196" i="3"/>
  <c r="CV196" i="3"/>
  <c r="CN196" i="3"/>
  <c r="FN196" i="3"/>
  <c r="BK196" i="3"/>
  <c r="EI196" i="3"/>
  <c r="CX196" i="3"/>
  <c r="CO196" i="3"/>
  <c r="CU196" i="3"/>
  <c r="BO196" i="3"/>
  <c r="CZ196" i="3"/>
  <c r="DH196" i="3"/>
  <c r="BY195" i="3"/>
  <c r="DZ196" i="3"/>
  <c r="BG196" i="3"/>
  <c r="CP196" i="3"/>
  <c r="DJ196" i="3"/>
  <c r="CY196" i="3"/>
  <c r="BW196" i="3"/>
  <c r="DE196" i="3"/>
  <c r="DI196" i="3"/>
  <c r="DR196" i="3"/>
  <c r="BU196" i="3"/>
  <c r="DK196" i="3"/>
  <c r="DN196" i="3"/>
  <c r="DX196" i="3"/>
  <c r="DT196" i="3"/>
  <c r="EH196" i="3"/>
  <c r="CF196" i="3"/>
  <c r="CD196" i="3"/>
  <c r="EK196" i="3"/>
  <c r="EM196" i="3"/>
  <c r="BZ196" i="3"/>
  <c r="DA196" i="3"/>
  <c r="FF196" i="3"/>
  <c r="FY196" i="3"/>
  <c r="FB196" i="3"/>
  <c r="EP196" i="3"/>
  <c r="FG196" i="3"/>
  <c r="FH196" i="3"/>
  <c r="FL196" i="3"/>
  <c r="FS196" i="3"/>
  <c r="FV196" i="3"/>
  <c r="FI196" i="3"/>
  <c r="GJ196" i="3"/>
  <c r="DL196" i="3"/>
  <c r="DO196" i="3"/>
  <c r="ES196" i="3"/>
  <c r="EV196" i="3"/>
  <c r="EX196" i="3"/>
  <c r="FK196" i="3"/>
  <c r="EB196" i="3"/>
  <c r="GF196" i="3"/>
  <c r="GC196" i="3"/>
  <c r="EU196" i="3"/>
  <c r="FO196" i="3"/>
  <c r="DV196" i="3"/>
  <c r="FP196" i="3"/>
  <c r="BF198" i="3"/>
  <c r="BD197" i="3"/>
  <c r="H46" i="18"/>
  <c r="L46" i="18" s="1"/>
  <c r="D48" i="18"/>
  <c r="F47" i="18"/>
  <c r="K47" i="18"/>
  <c r="AU81" i="5" l="1"/>
  <c r="AW80" i="5"/>
  <c r="O77" i="5"/>
  <c r="Q76" i="5"/>
  <c r="W77" i="5"/>
  <c r="Y76" i="5"/>
  <c r="K77" i="5"/>
  <c r="M76" i="5"/>
  <c r="AE89" i="5"/>
  <c r="AG88" i="5"/>
  <c r="AY80" i="5"/>
  <c r="BA79" i="5"/>
  <c r="S77" i="5"/>
  <c r="U76" i="5"/>
  <c r="AI88" i="5"/>
  <c r="AK87" i="5"/>
  <c r="AA80" i="5"/>
  <c r="AC79" i="5"/>
  <c r="AM81" i="5"/>
  <c r="AO80" i="5"/>
  <c r="AQ83" i="5"/>
  <c r="AS82" i="5"/>
  <c r="H47" i="18"/>
  <c r="L47" i="18" s="1"/>
  <c r="I47" i="18"/>
  <c r="M47" i="18" s="1"/>
  <c r="CB197" i="3"/>
  <c r="DG196" i="3"/>
  <c r="BV196" i="3"/>
  <c r="CC196" i="3"/>
  <c r="DM197" i="3"/>
  <c r="BT196" i="3"/>
  <c r="DC197" i="3"/>
  <c r="CM197" i="3"/>
  <c r="EI197" i="3"/>
  <c r="CE196" i="3"/>
  <c r="CX197" i="3"/>
  <c r="CR197" i="3"/>
  <c r="DF197" i="3"/>
  <c r="FN197" i="3"/>
  <c r="BK197" i="3"/>
  <c r="BO197" i="3"/>
  <c r="CZ197" i="3"/>
  <c r="EG197" i="3"/>
  <c r="FJ197" i="3"/>
  <c r="BI197" i="3"/>
  <c r="DD196" i="3"/>
  <c r="BH197" i="3"/>
  <c r="BN197" i="3"/>
  <c r="CT197" i="3"/>
  <c r="CV197" i="3"/>
  <c r="EF197" i="3"/>
  <c r="EE197" i="3"/>
  <c r="BQ197" i="3"/>
  <c r="BX196" i="3"/>
  <c r="BM197" i="3"/>
  <c r="CO197" i="3"/>
  <c r="CH197" i="3"/>
  <c r="CQ197" i="3"/>
  <c r="CN197" i="3"/>
  <c r="CI197" i="3"/>
  <c r="BE197" i="3"/>
  <c r="CP197" i="3"/>
  <c r="CU197" i="3"/>
  <c r="DH197" i="3"/>
  <c r="BY196" i="3"/>
  <c r="DZ197" i="3"/>
  <c r="CY197" i="3"/>
  <c r="BG197" i="3"/>
  <c r="DJ197" i="3"/>
  <c r="BJ197" i="3"/>
  <c r="BU197" i="3"/>
  <c r="DA197" i="3"/>
  <c r="BW197" i="3"/>
  <c r="DR197" i="3"/>
  <c r="DT197" i="3"/>
  <c r="DX197" i="3"/>
  <c r="DV197" i="3"/>
  <c r="CD197" i="3"/>
  <c r="DL197" i="3"/>
  <c r="DN197" i="3"/>
  <c r="CF197" i="3"/>
  <c r="BZ197" i="3"/>
  <c r="DI197" i="3"/>
  <c r="EV197" i="3"/>
  <c r="EX197" i="3"/>
  <c r="FG197" i="3"/>
  <c r="FH197" i="3"/>
  <c r="DO197" i="3"/>
  <c r="EU197" i="3"/>
  <c r="FV197" i="3"/>
  <c r="FI197" i="3"/>
  <c r="GF197" i="3"/>
  <c r="FK197" i="3"/>
  <c r="EB197" i="3"/>
  <c r="ES197" i="3"/>
  <c r="EP197" i="3"/>
  <c r="FO197" i="3"/>
  <c r="GC197" i="3"/>
  <c r="DK197" i="3"/>
  <c r="FF197" i="3"/>
  <c r="FP197" i="3"/>
  <c r="EH197" i="3"/>
  <c r="FB197" i="3"/>
  <c r="FY197" i="3"/>
  <c r="EK197" i="3"/>
  <c r="FL197" i="3"/>
  <c r="EM197" i="3"/>
  <c r="GJ197" i="3"/>
  <c r="DE197" i="3"/>
  <c r="FS197" i="3"/>
  <c r="BF199" i="3"/>
  <c r="BD198" i="3"/>
  <c r="K48" i="18"/>
  <c r="D49" i="18"/>
  <c r="F48" i="18"/>
  <c r="AK88" i="5" l="1"/>
  <c r="AI89" i="5"/>
  <c r="AQ84" i="5"/>
  <c r="AS83" i="5"/>
  <c r="AY81" i="5"/>
  <c r="BA80" i="5"/>
  <c r="Q77" i="5"/>
  <c r="O78" i="5"/>
  <c r="K78" i="5"/>
  <c r="M77" i="5"/>
  <c r="Y77" i="5"/>
  <c r="W78" i="5"/>
  <c r="S78" i="5"/>
  <c r="U77" i="5"/>
  <c r="AM82" i="5"/>
  <c r="AO81" i="5"/>
  <c r="AA81" i="5"/>
  <c r="AC80" i="5"/>
  <c r="AE90" i="5"/>
  <c r="AG89" i="5"/>
  <c r="AW81" i="5"/>
  <c r="AU82" i="5"/>
  <c r="I48" i="18"/>
  <c r="M48" i="18" s="1"/>
  <c r="CN198" i="3"/>
  <c r="CH198" i="3"/>
  <c r="BG198" i="3"/>
  <c r="BX197" i="3"/>
  <c r="BM198" i="3"/>
  <c r="CO198" i="3"/>
  <c r="FJ198" i="3"/>
  <c r="CU198" i="3"/>
  <c r="CB198" i="3"/>
  <c r="CM198" i="3"/>
  <c r="DZ198" i="3"/>
  <c r="BQ198" i="3"/>
  <c r="DG197" i="3"/>
  <c r="BY197" i="3"/>
  <c r="BT197" i="3"/>
  <c r="DF198" i="3"/>
  <c r="CQ198" i="3"/>
  <c r="BI198" i="3"/>
  <c r="DD197" i="3"/>
  <c r="EI198" i="3"/>
  <c r="CX198" i="3"/>
  <c r="CR198" i="3"/>
  <c r="DC198" i="3"/>
  <c r="BE198" i="3"/>
  <c r="BK198" i="3"/>
  <c r="BJ198" i="3"/>
  <c r="BH198" i="3"/>
  <c r="BV197" i="3"/>
  <c r="CT198" i="3"/>
  <c r="CZ198" i="3"/>
  <c r="EF198" i="3"/>
  <c r="EE198" i="3"/>
  <c r="FN198" i="3"/>
  <c r="CC197" i="3"/>
  <c r="CY198" i="3"/>
  <c r="CV198" i="3"/>
  <c r="DJ198" i="3"/>
  <c r="DM198" i="3"/>
  <c r="CE197" i="3"/>
  <c r="EG198" i="3"/>
  <c r="BN198" i="3"/>
  <c r="CP198" i="3"/>
  <c r="BO198" i="3"/>
  <c r="DH198" i="3"/>
  <c r="CI198" i="3"/>
  <c r="BW198" i="3"/>
  <c r="DR198" i="3"/>
  <c r="DT198" i="3"/>
  <c r="DO198" i="3"/>
  <c r="BZ198" i="3"/>
  <c r="DV198" i="3"/>
  <c r="BU198" i="3"/>
  <c r="DL198" i="3"/>
  <c r="CF198" i="3"/>
  <c r="CD198" i="3"/>
  <c r="DN198" i="3"/>
  <c r="DX198" i="3"/>
  <c r="EH198" i="3"/>
  <c r="FK198" i="3"/>
  <c r="EK198" i="3"/>
  <c r="ES198" i="3"/>
  <c r="FO198" i="3"/>
  <c r="GC198" i="3"/>
  <c r="DK198" i="3"/>
  <c r="EB198" i="3"/>
  <c r="EM198" i="3"/>
  <c r="FF198" i="3"/>
  <c r="FP198" i="3"/>
  <c r="FS198" i="3"/>
  <c r="EX198" i="3"/>
  <c r="FB198" i="3"/>
  <c r="FY198" i="3"/>
  <c r="EV198" i="3"/>
  <c r="FL198" i="3"/>
  <c r="DE198" i="3"/>
  <c r="GF198" i="3"/>
  <c r="FG198" i="3"/>
  <c r="GJ198" i="3"/>
  <c r="DI198" i="3"/>
  <c r="DA198" i="3"/>
  <c r="EP198" i="3"/>
  <c r="EU198" i="3"/>
  <c r="FV198" i="3"/>
  <c r="FH198" i="3"/>
  <c r="FI198" i="3"/>
  <c r="BF200" i="3"/>
  <c r="BD199" i="3"/>
  <c r="D50" i="18"/>
  <c r="F49" i="18"/>
  <c r="K49" i="18"/>
  <c r="H48" i="18"/>
  <c r="L48" i="18" s="1"/>
  <c r="O79" i="5" l="1"/>
  <c r="Q78" i="5"/>
  <c r="W79" i="5"/>
  <c r="Y78" i="5"/>
  <c r="AE91" i="5"/>
  <c r="AG90" i="5"/>
  <c r="AQ85" i="5"/>
  <c r="AS84" i="5"/>
  <c r="S79" i="5"/>
  <c r="U78" i="5"/>
  <c r="AI90" i="5"/>
  <c r="AK89" i="5"/>
  <c r="AM83" i="5"/>
  <c r="AO82" i="5"/>
  <c r="AU83" i="5"/>
  <c r="AW82" i="5"/>
  <c r="AY82" i="5"/>
  <c r="BA81" i="5"/>
  <c r="AA82" i="5"/>
  <c r="AC81" i="5"/>
  <c r="K79" i="5"/>
  <c r="M78" i="5"/>
  <c r="I49" i="18"/>
  <c r="M49" i="18" s="1"/>
  <c r="EF199" i="3"/>
  <c r="FN199" i="3"/>
  <c r="CP199" i="3"/>
  <c r="BJ199" i="3"/>
  <c r="EI199" i="3"/>
  <c r="BY198" i="3"/>
  <c r="CN199" i="3"/>
  <c r="EE199" i="3"/>
  <c r="FJ199" i="3"/>
  <c r="BK199" i="3"/>
  <c r="BO199" i="3"/>
  <c r="CO199" i="3"/>
  <c r="CH199" i="3"/>
  <c r="BQ199" i="3"/>
  <c r="DG198" i="3"/>
  <c r="BH199" i="3"/>
  <c r="BN199" i="3"/>
  <c r="CB199" i="3"/>
  <c r="CI199" i="3"/>
  <c r="BM199" i="3"/>
  <c r="DZ199" i="3"/>
  <c r="BG199" i="3"/>
  <c r="CC198" i="3"/>
  <c r="BT198" i="3"/>
  <c r="DF199" i="3"/>
  <c r="BE199" i="3"/>
  <c r="BI199" i="3"/>
  <c r="BV198" i="3"/>
  <c r="CE198" i="3"/>
  <c r="CT199" i="3"/>
  <c r="CR199" i="3"/>
  <c r="DC199" i="3"/>
  <c r="CQ199" i="3"/>
  <c r="DD198" i="3"/>
  <c r="CU199" i="3"/>
  <c r="CM199" i="3"/>
  <c r="BX198" i="3"/>
  <c r="DH199" i="3"/>
  <c r="CX199" i="3"/>
  <c r="DJ199" i="3"/>
  <c r="CY199" i="3"/>
  <c r="CZ199" i="3"/>
  <c r="DM199" i="3"/>
  <c r="CV199" i="3"/>
  <c r="EG199" i="3"/>
  <c r="BU199" i="3"/>
  <c r="BW199" i="3"/>
  <c r="DV199" i="3"/>
  <c r="DL199" i="3"/>
  <c r="DA199" i="3"/>
  <c r="DN199" i="3"/>
  <c r="DX199" i="3"/>
  <c r="DO199" i="3"/>
  <c r="DE199" i="3"/>
  <c r="DI199" i="3"/>
  <c r="BZ199" i="3"/>
  <c r="DK199" i="3"/>
  <c r="EP199" i="3"/>
  <c r="EU199" i="3"/>
  <c r="EX199" i="3"/>
  <c r="GC199" i="3"/>
  <c r="CF199" i="3"/>
  <c r="CD199" i="3"/>
  <c r="GF199" i="3"/>
  <c r="FL199" i="3"/>
  <c r="ES199" i="3"/>
  <c r="FG199" i="3"/>
  <c r="FP199" i="3"/>
  <c r="FB199" i="3"/>
  <c r="FY199" i="3"/>
  <c r="EH199" i="3"/>
  <c r="FH199" i="3"/>
  <c r="GJ199" i="3"/>
  <c r="DR199" i="3"/>
  <c r="EK199" i="3"/>
  <c r="FS199" i="3"/>
  <c r="FI199" i="3"/>
  <c r="DT199" i="3"/>
  <c r="EM199" i="3"/>
  <c r="EV199" i="3"/>
  <c r="FV199" i="3"/>
  <c r="EB199" i="3"/>
  <c r="FK199" i="3"/>
  <c r="FF199" i="3"/>
  <c r="FO199" i="3"/>
  <c r="BF201" i="3"/>
  <c r="BD200" i="3"/>
  <c r="H49" i="18"/>
  <c r="L49" i="18" s="1"/>
  <c r="D51" i="18"/>
  <c r="F50" i="18"/>
  <c r="K50" i="18"/>
  <c r="AU84" i="5" l="1"/>
  <c r="AW83" i="5"/>
  <c r="K80" i="5"/>
  <c r="M79" i="5"/>
  <c r="AE92" i="5"/>
  <c r="AG91" i="5"/>
  <c r="AA83" i="5"/>
  <c r="AC82" i="5"/>
  <c r="W80" i="5"/>
  <c r="Y79" i="5"/>
  <c r="AM84" i="5"/>
  <c r="AO83" i="5"/>
  <c r="AQ86" i="5"/>
  <c r="AS85" i="5"/>
  <c r="AI91" i="5"/>
  <c r="AK90" i="5"/>
  <c r="AY83" i="5"/>
  <c r="BA82" i="5"/>
  <c r="S80" i="5"/>
  <c r="U79" i="5"/>
  <c r="O80" i="5"/>
  <c r="Q79" i="5"/>
  <c r="I50" i="18"/>
  <c r="M50" i="18" s="1"/>
  <c r="EF200" i="3"/>
  <c r="BI200" i="3"/>
  <c r="BV199" i="3"/>
  <c r="EG200" i="3"/>
  <c r="CM200" i="3"/>
  <c r="BX199" i="3"/>
  <c r="BJ200" i="3"/>
  <c r="EI200" i="3"/>
  <c r="BN200" i="3"/>
  <c r="CN200" i="3"/>
  <c r="FJ200" i="3"/>
  <c r="DD199" i="3"/>
  <c r="BM200" i="3"/>
  <c r="BY199" i="3"/>
  <c r="CO200" i="3"/>
  <c r="EE200" i="3"/>
  <c r="FN200" i="3"/>
  <c r="DG199" i="3"/>
  <c r="CP200" i="3"/>
  <c r="DZ200" i="3"/>
  <c r="CI200" i="3"/>
  <c r="CQ200" i="3"/>
  <c r="BK200" i="3"/>
  <c r="BH200" i="3"/>
  <c r="CB200" i="3"/>
  <c r="CH200" i="3"/>
  <c r="BE200" i="3"/>
  <c r="BT199" i="3"/>
  <c r="DF200" i="3"/>
  <c r="BQ200" i="3"/>
  <c r="DC200" i="3"/>
  <c r="BO200" i="3"/>
  <c r="CT200" i="3"/>
  <c r="BG200" i="3"/>
  <c r="CU200" i="3"/>
  <c r="CC199" i="3"/>
  <c r="CY200" i="3"/>
  <c r="CX200" i="3"/>
  <c r="DH200" i="3"/>
  <c r="CV200" i="3"/>
  <c r="DM200" i="3"/>
  <c r="CR200" i="3"/>
  <c r="CZ200" i="3"/>
  <c r="DJ200" i="3"/>
  <c r="CE199" i="3"/>
  <c r="BU200" i="3"/>
  <c r="DE200" i="3"/>
  <c r="DA200" i="3"/>
  <c r="DI200" i="3"/>
  <c r="DK200" i="3"/>
  <c r="BW200" i="3"/>
  <c r="DR200" i="3"/>
  <c r="BZ200" i="3"/>
  <c r="DT200" i="3"/>
  <c r="DO200" i="3"/>
  <c r="DV200" i="3"/>
  <c r="CF200" i="3"/>
  <c r="DL200" i="3"/>
  <c r="DX200" i="3"/>
  <c r="DN200" i="3"/>
  <c r="FB200" i="3"/>
  <c r="FY200" i="3"/>
  <c r="ES200" i="3"/>
  <c r="FS200" i="3"/>
  <c r="EX200" i="3"/>
  <c r="FG200" i="3"/>
  <c r="FH200" i="3"/>
  <c r="EH200" i="3"/>
  <c r="EV200" i="3"/>
  <c r="FI200" i="3"/>
  <c r="GJ200" i="3"/>
  <c r="EB200" i="3"/>
  <c r="EK200" i="3"/>
  <c r="EU200" i="3"/>
  <c r="CD200" i="3"/>
  <c r="EM200" i="3"/>
  <c r="GF200" i="3"/>
  <c r="FV200" i="3"/>
  <c r="EP200" i="3"/>
  <c r="FF200" i="3"/>
  <c r="FO200" i="3"/>
  <c r="FK200" i="3"/>
  <c r="GC200" i="3"/>
  <c r="FP200" i="3"/>
  <c r="FL200" i="3"/>
  <c r="BF202" i="3"/>
  <c r="BD201" i="3"/>
  <c r="H50" i="18"/>
  <c r="L50" i="18" s="1"/>
  <c r="K51" i="18"/>
  <c r="D52" i="18"/>
  <c r="F51" i="18"/>
  <c r="AA84" i="5" l="1"/>
  <c r="AC83" i="5"/>
  <c r="O81" i="5"/>
  <c r="Q80" i="5"/>
  <c r="AE93" i="5"/>
  <c r="AG92" i="5"/>
  <c r="S81" i="5"/>
  <c r="U80" i="5"/>
  <c r="K81" i="5"/>
  <c r="M80" i="5"/>
  <c r="AI92" i="5"/>
  <c r="AK91" i="5"/>
  <c r="AQ87" i="5"/>
  <c r="AS86" i="5"/>
  <c r="AM85" i="5"/>
  <c r="AO84" i="5"/>
  <c r="AY84" i="5"/>
  <c r="BA83" i="5"/>
  <c r="W81" i="5"/>
  <c r="Y80" i="5"/>
  <c r="AU85" i="5"/>
  <c r="AW84" i="5"/>
  <c r="I51" i="18"/>
  <c r="M51" i="18" s="1"/>
  <c r="BF203" i="3"/>
  <c r="BD202" i="3"/>
  <c r="DZ201" i="3"/>
  <c r="FJ201" i="3"/>
  <c r="BI201" i="3"/>
  <c r="BT200" i="3"/>
  <c r="DF201" i="3"/>
  <c r="CM201" i="3"/>
  <c r="CR201" i="3"/>
  <c r="DC201" i="3"/>
  <c r="CQ201" i="3"/>
  <c r="BX200" i="3"/>
  <c r="EG201" i="3"/>
  <c r="EE201" i="3"/>
  <c r="FN201" i="3"/>
  <c r="DG200" i="3"/>
  <c r="BV200" i="3"/>
  <c r="BJ201" i="3"/>
  <c r="EF201" i="3"/>
  <c r="CI201" i="3"/>
  <c r="BQ201" i="3"/>
  <c r="DD200" i="3"/>
  <c r="BH201" i="3"/>
  <c r="CO201" i="3"/>
  <c r="CH201" i="3"/>
  <c r="BK201" i="3"/>
  <c r="CN201" i="3"/>
  <c r="BG201" i="3"/>
  <c r="DM201" i="3"/>
  <c r="CB201" i="3"/>
  <c r="CE200" i="3"/>
  <c r="BY200" i="3"/>
  <c r="CU201" i="3"/>
  <c r="EI201" i="3"/>
  <c r="CC200" i="3"/>
  <c r="CT201" i="3"/>
  <c r="BE201" i="3"/>
  <c r="CY201" i="3"/>
  <c r="CX201" i="3"/>
  <c r="CP201" i="3"/>
  <c r="BN201" i="3"/>
  <c r="CV201" i="3"/>
  <c r="DH201" i="3"/>
  <c r="CZ201" i="3"/>
  <c r="DJ201" i="3"/>
  <c r="BO201" i="3"/>
  <c r="BM201" i="3"/>
  <c r="BW201" i="3"/>
  <c r="BZ201" i="3"/>
  <c r="DI201" i="3"/>
  <c r="DV201" i="3"/>
  <c r="DL201" i="3"/>
  <c r="DO201" i="3"/>
  <c r="DX201" i="3"/>
  <c r="CD201" i="3"/>
  <c r="DN201" i="3"/>
  <c r="DE201" i="3"/>
  <c r="CF201" i="3"/>
  <c r="DK201" i="3"/>
  <c r="ES201" i="3"/>
  <c r="GF201" i="3"/>
  <c r="FB201" i="3"/>
  <c r="BU201" i="3"/>
  <c r="EU201" i="3"/>
  <c r="FO201" i="3"/>
  <c r="FK201" i="3"/>
  <c r="EH201" i="3"/>
  <c r="EP201" i="3"/>
  <c r="GC201" i="3"/>
  <c r="DA201" i="3"/>
  <c r="EK201" i="3"/>
  <c r="FF201" i="3"/>
  <c r="FP201" i="3"/>
  <c r="FL201" i="3"/>
  <c r="EB201" i="3"/>
  <c r="EM201" i="3"/>
  <c r="FY201" i="3"/>
  <c r="DR201" i="3"/>
  <c r="FS201" i="3"/>
  <c r="EX201" i="3"/>
  <c r="FH201" i="3"/>
  <c r="DT201" i="3"/>
  <c r="EV201" i="3"/>
  <c r="FG201" i="3"/>
  <c r="FI201" i="3"/>
  <c r="GJ201" i="3"/>
  <c r="FV201" i="3"/>
  <c r="K52" i="18"/>
  <c r="F52" i="18"/>
  <c r="D53" i="18"/>
  <c r="H51" i="18"/>
  <c r="L51" i="18" s="1"/>
  <c r="S82" i="5" l="1"/>
  <c r="U81" i="5"/>
  <c r="AE94" i="5"/>
  <c r="AG93" i="5"/>
  <c r="W82" i="5"/>
  <c r="Y81" i="5"/>
  <c r="AI93" i="5"/>
  <c r="AK92" i="5"/>
  <c r="O82" i="5"/>
  <c r="Q81" i="5"/>
  <c r="AM86" i="5"/>
  <c r="AO85" i="5"/>
  <c r="AU86" i="5"/>
  <c r="AW85" i="5"/>
  <c r="AQ88" i="5"/>
  <c r="AS87" i="5"/>
  <c r="AY85" i="5"/>
  <c r="BA84" i="5"/>
  <c r="K82" i="5"/>
  <c r="M81" i="5"/>
  <c r="AA85" i="5"/>
  <c r="AC84" i="5"/>
  <c r="H52" i="18"/>
  <c r="L52" i="18" s="1"/>
  <c r="I52" i="18"/>
  <c r="M52" i="18" s="1"/>
  <c r="DZ202" i="3"/>
  <c r="CI202" i="3"/>
  <c r="BG202" i="3"/>
  <c r="BT201" i="3"/>
  <c r="DC202" i="3"/>
  <c r="CR202" i="3"/>
  <c r="DF202" i="3"/>
  <c r="CM202" i="3"/>
  <c r="EF202" i="3"/>
  <c r="CQ202" i="3"/>
  <c r="EG202" i="3"/>
  <c r="BQ202" i="3"/>
  <c r="CO202" i="3"/>
  <c r="BE202" i="3"/>
  <c r="CN202" i="3"/>
  <c r="EE202" i="3"/>
  <c r="FN202" i="3"/>
  <c r="BK202" i="3"/>
  <c r="BH202" i="3"/>
  <c r="EI202" i="3"/>
  <c r="BY201" i="3"/>
  <c r="CE201" i="3"/>
  <c r="CY202" i="3"/>
  <c r="CX202" i="3"/>
  <c r="CB202" i="3"/>
  <c r="CP202" i="3"/>
  <c r="CZ202" i="3"/>
  <c r="BI202" i="3"/>
  <c r="DG201" i="3"/>
  <c r="CT202" i="3"/>
  <c r="CV202" i="3"/>
  <c r="CH202" i="3"/>
  <c r="BN202" i="3"/>
  <c r="BO202" i="3"/>
  <c r="DD201" i="3"/>
  <c r="DJ202" i="3"/>
  <c r="BM202" i="3"/>
  <c r="DH202" i="3"/>
  <c r="BJ202" i="3"/>
  <c r="CC201" i="3"/>
  <c r="FJ202" i="3"/>
  <c r="BX201" i="3"/>
  <c r="BV201" i="3"/>
  <c r="CU202" i="3"/>
  <c r="DM202" i="3"/>
  <c r="BW202" i="3"/>
  <c r="BU202" i="3"/>
  <c r="BZ202" i="3"/>
  <c r="DI202" i="3"/>
  <c r="CF202" i="3"/>
  <c r="CD202" i="3"/>
  <c r="DE202" i="3"/>
  <c r="DK202" i="3"/>
  <c r="DA202" i="3"/>
  <c r="DR202" i="3"/>
  <c r="DT202" i="3"/>
  <c r="DO202" i="3"/>
  <c r="DN202" i="3"/>
  <c r="EH202" i="3"/>
  <c r="FY202" i="3"/>
  <c r="EK202" i="3"/>
  <c r="FH202" i="3"/>
  <c r="EB202" i="3"/>
  <c r="EM202" i="3"/>
  <c r="EP202" i="3"/>
  <c r="FS202" i="3"/>
  <c r="FG202" i="3"/>
  <c r="FI202" i="3"/>
  <c r="GJ202" i="3"/>
  <c r="EV202" i="3"/>
  <c r="FV202" i="3"/>
  <c r="ES202" i="3"/>
  <c r="EU202" i="3"/>
  <c r="FB202" i="3"/>
  <c r="DX202" i="3"/>
  <c r="GF202" i="3"/>
  <c r="EX202" i="3"/>
  <c r="FO202" i="3"/>
  <c r="FK202" i="3"/>
  <c r="DV202" i="3"/>
  <c r="GC202" i="3"/>
  <c r="DL202" i="3"/>
  <c r="FL202" i="3"/>
  <c r="FF202" i="3"/>
  <c r="FP202" i="3"/>
  <c r="BF204" i="3"/>
  <c r="BD203" i="3"/>
  <c r="K53" i="18"/>
  <c r="D54" i="18"/>
  <c r="F53" i="18"/>
  <c r="AE95" i="5" l="1"/>
  <c r="AG94" i="5"/>
  <c r="AQ89" i="5"/>
  <c r="AS88" i="5"/>
  <c r="AU87" i="5"/>
  <c r="AW86" i="5"/>
  <c r="AI94" i="5"/>
  <c r="AK93" i="5"/>
  <c r="AA86" i="5"/>
  <c r="AC85" i="5"/>
  <c r="W83" i="5"/>
  <c r="Y82" i="5"/>
  <c r="K83" i="5"/>
  <c r="M82" i="5"/>
  <c r="AM87" i="5"/>
  <c r="AO86" i="5"/>
  <c r="AY86" i="5"/>
  <c r="BA85" i="5"/>
  <c r="O83" i="5"/>
  <c r="Q82" i="5"/>
  <c r="S83" i="5"/>
  <c r="U82" i="5"/>
  <c r="I53" i="18"/>
  <c r="M53" i="18" s="1"/>
  <c r="BF205" i="3"/>
  <c r="BD204" i="3"/>
  <c r="CO203" i="3"/>
  <c r="BH203" i="3"/>
  <c r="BM203" i="3"/>
  <c r="CT203" i="3"/>
  <c r="CX203" i="3"/>
  <c r="DJ203" i="3"/>
  <c r="CN203" i="3"/>
  <c r="CQ203" i="3"/>
  <c r="BJ203" i="3"/>
  <c r="CU203" i="3"/>
  <c r="CY203" i="3"/>
  <c r="CZ203" i="3"/>
  <c r="DM203" i="3"/>
  <c r="CB203" i="3"/>
  <c r="CM203" i="3"/>
  <c r="CV203" i="3"/>
  <c r="DZ203" i="3"/>
  <c r="FJ203" i="3"/>
  <c r="DG202" i="3"/>
  <c r="CP203" i="3"/>
  <c r="BT202" i="3"/>
  <c r="DC203" i="3"/>
  <c r="BQ203" i="3"/>
  <c r="BX202" i="3"/>
  <c r="EI203" i="3"/>
  <c r="EG203" i="3"/>
  <c r="CI203" i="3"/>
  <c r="FN203" i="3"/>
  <c r="BI203" i="3"/>
  <c r="BK203" i="3"/>
  <c r="BV202" i="3"/>
  <c r="CC202" i="3"/>
  <c r="CH203" i="3"/>
  <c r="BG203" i="3"/>
  <c r="EF203" i="3"/>
  <c r="DF203" i="3"/>
  <c r="DD202" i="3"/>
  <c r="BY202" i="3"/>
  <c r="EE203" i="3"/>
  <c r="DH203" i="3"/>
  <c r="CE202" i="3"/>
  <c r="CR203" i="3"/>
  <c r="BE203" i="3"/>
  <c r="BO203" i="3"/>
  <c r="BN203" i="3"/>
  <c r="BU203" i="3"/>
  <c r="DA203" i="3"/>
  <c r="CF203" i="3"/>
  <c r="DI203" i="3"/>
  <c r="DE203" i="3"/>
  <c r="DT203" i="3"/>
  <c r="DO203" i="3"/>
  <c r="DX203" i="3"/>
  <c r="BW203" i="3"/>
  <c r="BZ203" i="3"/>
  <c r="CD203" i="3"/>
  <c r="DL203" i="3"/>
  <c r="DN203" i="3"/>
  <c r="FS203" i="3"/>
  <c r="GC203" i="3"/>
  <c r="EP203" i="3"/>
  <c r="EV203" i="3"/>
  <c r="FV203" i="3"/>
  <c r="FP203" i="3"/>
  <c r="FO203" i="3"/>
  <c r="FY203" i="3"/>
  <c r="DK203" i="3"/>
  <c r="FF203" i="3"/>
  <c r="DR203" i="3"/>
  <c r="EH203" i="3"/>
  <c r="ES203" i="3"/>
  <c r="DV203" i="3"/>
  <c r="EK203" i="3"/>
  <c r="FH203" i="3"/>
  <c r="FL203" i="3"/>
  <c r="EM203" i="3"/>
  <c r="GF203" i="3"/>
  <c r="FB203" i="3"/>
  <c r="FI203" i="3"/>
  <c r="GJ203" i="3"/>
  <c r="EX203" i="3"/>
  <c r="FG203" i="3"/>
  <c r="FK203" i="3"/>
  <c r="EB203" i="3"/>
  <c r="EU203" i="3"/>
  <c r="H53" i="18"/>
  <c r="L53" i="18" s="1"/>
  <c r="F54" i="18"/>
  <c r="D55" i="18"/>
  <c r="K54" i="18"/>
  <c r="AM88" i="5" l="1"/>
  <c r="AO87" i="5"/>
  <c r="S84" i="5"/>
  <c r="U83" i="5"/>
  <c r="O84" i="5"/>
  <c r="Q83" i="5"/>
  <c r="AQ90" i="5"/>
  <c r="AS89" i="5"/>
  <c r="K84" i="5"/>
  <c r="M83" i="5"/>
  <c r="AI95" i="5"/>
  <c r="AK94" i="5"/>
  <c r="AU88" i="5"/>
  <c r="AW87" i="5"/>
  <c r="W84" i="5"/>
  <c r="Y83" i="5"/>
  <c r="AY87" i="5"/>
  <c r="BA86" i="5"/>
  <c r="AA87" i="5"/>
  <c r="AC86" i="5"/>
  <c r="AE96" i="5"/>
  <c r="AG95" i="5"/>
  <c r="I54" i="18"/>
  <c r="M54" i="18" s="1"/>
  <c r="CR204" i="3"/>
  <c r="DF204" i="3"/>
  <c r="FN204" i="3"/>
  <c r="BI204" i="3"/>
  <c r="EF204" i="3"/>
  <c r="EE204" i="3"/>
  <c r="BQ204" i="3"/>
  <c r="BX203" i="3"/>
  <c r="BO204" i="3"/>
  <c r="EG204" i="3"/>
  <c r="CH204" i="3"/>
  <c r="CQ204" i="3"/>
  <c r="DG203" i="3"/>
  <c r="BH204" i="3"/>
  <c r="BM204" i="3"/>
  <c r="CN204" i="3"/>
  <c r="CI204" i="3"/>
  <c r="BG204" i="3"/>
  <c r="BJ204" i="3"/>
  <c r="BV203" i="3"/>
  <c r="CC203" i="3"/>
  <c r="DH204" i="3"/>
  <c r="CO204" i="3"/>
  <c r="EI204" i="3"/>
  <c r="BN204" i="3"/>
  <c r="CE203" i="3"/>
  <c r="CU204" i="3"/>
  <c r="CT204" i="3"/>
  <c r="CV204" i="3"/>
  <c r="DJ204" i="3"/>
  <c r="CB204" i="3"/>
  <c r="BE204" i="3"/>
  <c r="DD203" i="3"/>
  <c r="CP204" i="3"/>
  <c r="BY203" i="3"/>
  <c r="CZ204" i="3"/>
  <c r="FJ204" i="3"/>
  <c r="DM204" i="3"/>
  <c r="DZ204" i="3"/>
  <c r="BK204" i="3"/>
  <c r="DC204" i="3"/>
  <c r="CY204" i="3"/>
  <c r="CX204" i="3"/>
  <c r="CM204" i="3"/>
  <c r="BT203" i="3"/>
  <c r="DT204" i="3"/>
  <c r="CF204" i="3"/>
  <c r="BZ204" i="3"/>
  <c r="BW204" i="3"/>
  <c r="DE204" i="3"/>
  <c r="DK204" i="3"/>
  <c r="DL204" i="3"/>
  <c r="DA204" i="3"/>
  <c r="DN204" i="3"/>
  <c r="CD204" i="3"/>
  <c r="DO204" i="3"/>
  <c r="DV204" i="3"/>
  <c r="DI204" i="3"/>
  <c r="DR204" i="3"/>
  <c r="EH204" i="3"/>
  <c r="FO204" i="3"/>
  <c r="GC204" i="3"/>
  <c r="EK204" i="3"/>
  <c r="EX204" i="3"/>
  <c r="FF204" i="3"/>
  <c r="FP204" i="3"/>
  <c r="BU204" i="3"/>
  <c r="EM204" i="3"/>
  <c r="EP204" i="3"/>
  <c r="FB204" i="3"/>
  <c r="FY204" i="3"/>
  <c r="EB204" i="3"/>
  <c r="FL204" i="3"/>
  <c r="FS204" i="3"/>
  <c r="FG204" i="3"/>
  <c r="GJ204" i="3"/>
  <c r="EV204" i="3"/>
  <c r="FV204" i="3"/>
  <c r="FH204" i="3"/>
  <c r="DX204" i="3"/>
  <c r="ES204" i="3"/>
  <c r="GF204" i="3"/>
  <c r="FI204" i="3"/>
  <c r="EU204" i="3"/>
  <c r="FK204" i="3"/>
  <c r="BF206" i="3"/>
  <c r="BD205" i="3"/>
  <c r="D56" i="18"/>
  <c r="K55" i="18"/>
  <c r="F55" i="18"/>
  <c r="H54" i="18"/>
  <c r="L54" i="18" s="1"/>
  <c r="AE97" i="5" l="1"/>
  <c r="AG96" i="5"/>
  <c r="AA88" i="5"/>
  <c r="AC87" i="5"/>
  <c r="AI96" i="5"/>
  <c r="AK95" i="5"/>
  <c r="S85" i="5"/>
  <c r="U84" i="5"/>
  <c r="W85" i="5"/>
  <c r="Y84" i="5"/>
  <c r="AU89" i="5"/>
  <c r="AW88" i="5"/>
  <c r="AQ91" i="5"/>
  <c r="AS90" i="5"/>
  <c r="O85" i="5"/>
  <c r="Q84" i="5"/>
  <c r="AY88" i="5"/>
  <c r="BA87" i="5"/>
  <c r="K85" i="5"/>
  <c r="M84" i="5"/>
  <c r="AM89" i="5"/>
  <c r="AO88" i="5"/>
  <c r="I55" i="18"/>
  <c r="M55" i="18" s="1"/>
  <c r="CB205" i="3"/>
  <c r="BQ205" i="3"/>
  <c r="DD204" i="3"/>
  <c r="EI205" i="3"/>
  <c r="BN205" i="3"/>
  <c r="BO205" i="3"/>
  <c r="CX205" i="3"/>
  <c r="BT204" i="3"/>
  <c r="DC205" i="3"/>
  <c r="CI205" i="3"/>
  <c r="BG205" i="3"/>
  <c r="BX204" i="3"/>
  <c r="BM205" i="3"/>
  <c r="CZ205" i="3"/>
  <c r="DH205" i="3"/>
  <c r="CR205" i="3"/>
  <c r="DF205" i="3"/>
  <c r="CH205" i="3"/>
  <c r="BK205" i="3"/>
  <c r="BY204" i="3"/>
  <c r="CU205" i="3"/>
  <c r="DJ205" i="3"/>
  <c r="EG205" i="3"/>
  <c r="EE205" i="3"/>
  <c r="CQ205" i="3"/>
  <c r="BI205" i="3"/>
  <c r="BV204" i="3"/>
  <c r="CC204" i="3"/>
  <c r="DM205" i="3"/>
  <c r="EF205" i="3"/>
  <c r="FJ205" i="3"/>
  <c r="BJ205" i="3"/>
  <c r="CN205" i="3"/>
  <c r="CM205" i="3"/>
  <c r="CP205" i="3"/>
  <c r="CE204" i="3"/>
  <c r="CT205" i="3"/>
  <c r="BE205" i="3"/>
  <c r="BH205" i="3"/>
  <c r="CV205" i="3"/>
  <c r="CO205" i="3"/>
  <c r="CY205" i="3"/>
  <c r="DG204" i="3"/>
  <c r="FN205" i="3"/>
  <c r="BZ205" i="3"/>
  <c r="DI205" i="3"/>
  <c r="BU205" i="3"/>
  <c r="BW205" i="3"/>
  <c r="DA205" i="3"/>
  <c r="DK205" i="3"/>
  <c r="DE205" i="3"/>
  <c r="DR205" i="3"/>
  <c r="DO205" i="3"/>
  <c r="DT205" i="3"/>
  <c r="CD205" i="3"/>
  <c r="DX205" i="3"/>
  <c r="DV205" i="3"/>
  <c r="EM205" i="3"/>
  <c r="ES205" i="3"/>
  <c r="GF205" i="3"/>
  <c r="FY205" i="3"/>
  <c r="FL205" i="3"/>
  <c r="CF205" i="3"/>
  <c r="DL205" i="3"/>
  <c r="EB205" i="3"/>
  <c r="GJ205" i="3"/>
  <c r="DN205" i="3"/>
  <c r="EX205" i="3"/>
  <c r="FG205" i="3"/>
  <c r="FV205" i="3"/>
  <c r="FH205" i="3"/>
  <c r="EP205" i="3"/>
  <c r="FS205" i="3"/>
  <c r="FI205" i="3"/>
  <c r="EV205" i="3"/>
  <c r="FK205" i="3"/>
  <c r="EH205" i="3"/>
  <c r="FF205" i="3"/>
  <c r="FO205" i="3"/>
  <c r="GC205" i="3"/>
  <c r="DZ205" i="3"/>
  <c r="EU205" i="3"/>
  <c r="FB205" i="3"/>
  <c r="EK205" i="3"/>
  <c r="FP205" i="3"/>
  <c r="BF207" i="3"/>
  <c r="BD206" i="3"/>
  <c r="D57" i="18"/>
  <c r="F56" i="18"/>
  <c r="I56" i="18" s="1"/>
  <c r="K56" i="18"/>
  <c r="H55" i="18"/>
  <c r="L55" i="18" s="1"/>
  <c r="O86" i="5" l="1"/>
  <c r="Q85" i="5"/>
  <c r="AM90" i="5"/>
  <c r="AO89" i="5"/>
  <c r="AQ92" i="5"/>
  <c r="AS91" i="5"/>
  <c r="AA89" i="5"/>
  <c r="AC88" i="5"/>
  <c r="S86" i="5"/>
  <c r="U85" i="5"/>
  <c r="AI97" i="5"/>
  <c r="AK96" i="5"/>
  <c r="K86" i="5"/>
  <c r="M85" i="5"/>
  <c r="AU90" i="5"/>
  <c r="AW89" i="5"/>
  <c r="AY89" i="5"/>
  <c r="BA88" i="5"/>
  <c r="Y85" i="5"/>
  <c r="W86" i="5"/>
  <c r="AE98" i="5"/>
  <c r="AG97" i="5"/>
  <c r="CN206" i="3"/>
  <c r="CM206" i="3"/>
  <c r="CC205" i="3"/>
  <c r="CY206" i="3"/>
  <c r="CZ206" i="3"/>
  <c r="DH206" i="3"/>
  <c r="CO206" i="3"/>
  <c r="BQ206" i="3"/>
  <c r="DD205" i="3"/>
  <c r="BY205" i="3"/>
  <c r="CE205" i="3"/>
  <c r="DJ206" i="3"/>
  <c r="CB206" i="3"/>
  <c r="FN206" i="3"/>
  <c r="DG205" i="3"/>
  <c r="CP206" i="3"/>
  <c r="BM206" i="3"/>
  <c r="DM206" i="3"/>
  <c r="DZ206" i="3"/>
  <c r="FJ206" i="3"/>
  <c r="BI206" i="3"/>
  <c r="BH206" i="3"/>
  <c r="BT205" i="3"/>
  <c r="DF206" i="3"/>
  <c r="CQ206" i="3"/>
  <c r="BN206" i="3"/>
  <c r="BO206" i="3"/>
  <c r="EF206" i="3"/>
  <c r="CI206" i="3"/>
  <c r="BG206" i="3"/>
  <c r="CT206" i="3"/>
  <c r="CV206" i="3"/>
  <c r="CR206" i="3"/>
  <c r="BJ206" i="3"/>
  <c r="EG206" i="3"/>
  <c r="BX205" i="3"/>
  <c r="EI206" i="3"/>
  <c r="EE206" i="3"/>
  <c r="CU206" i="3"/>
  <c r="CH206" i="3"/>
  <c r="BE206" i="3"/>
  <c r="CX206" i="3"/>
  <c r="BV205" i="3"/>
  <c r="BK206" i="3"/>
  <c r="DC206" i="3"/>
  <c r="CF206" i="3"/>
  <c r="DE206" i="3"/>
  <c r="BU206" i="3"/>
  <c r="BZ206" i="3"/>
  <c r="CD206" i="3"/>
  <c r="DI206" i="3"/>
  <c r="DL206" i="3"/>
  <c r="DX206" i="3"/>
  <c r="DN206" i="3"/>
  <c r="DO206" i="3"/>
  <c r="DA206" i="3"/>
  <c r="DK206" i="3"/>
  <c r="GF206" i="3"/>
  <c r="FG206" i="3"/>
  <c r="FP206" i="3"/>
  <c r="EH206" i="3"/>
  <c r="EU206" i="3"/>
  <c r="EX206" i="3"/>
  <c r="FV206" i="3"/>
  <c r="FY206" i="3"/>
  <c r="BW206" i="3"/>
  <c r="DV206" i="3"/>
  <c r="EK206" i="3"/>
  <c r="FK206" i="3"/>
  <c r="EM206" i="3"/>
  <c r="ES206" i="3"/>
  <c r="GC206" i="3"/>
  <c r="GJ206" i="3"/>
  <c r="FS206" i="3"/>
  <c r="FF206" i="3"/>
  <c r="FO206" i="3"/>
  <c r="DR206" i="3"/>
  <c r="EB206" i="3"/>
  <c r="EV206" i="3"/>
  <c r="FB206" i="3"/>
  <c r="FH206" i="3"/>
  <c r="DT206" i="3"/>
  <c r="EP206" i="3"/>
  <c r="FI206" i="3"/>
  <c r="FL206" i="3"/>
  <c r="BF208" i="3"/>
  <c r="BD207" i="3"/>
  <c r="M56" i="18"/>
  <c r="H56" i="18"/>
  <c r="L56" i="18" s="1"/>
  <c r="D58" i="18"/>
  <c r="K57" i="18"/>
  <c r="F57" i="18"/>
  <c r="AU91" i="5" l="1"/>
  <c r="AW90" i="5"/>
  <c r="AE99" i="5"/>
  <c r="AG98" i="5"/>
  <c r="AQ93" i="5"/>
  <c r="AS92" i="5"/>
  <c r="AM91" i="5"/>
  <c r="AO90" i="5"/>
  <c r="AA90" i="5"/>
  <c r="AC89" i="5"/>
  <c r="K87" i="5"/>
  <c r="M86" i="5"/>
  <c r="W87" i="5"/>
  <c r="Y86" i="5"/>
  <c r="AI98" i="5"/>
  <c r="AK97" i="5"/>
  <c r="AY90" i="5"/>
  <c r="BA89" i="5"/>
  <c r="S87" i="5"/>
  <c r="U86" i="5"/>
  <c r="O87" i="5"/>
  <c r="Q86" i="5"/>
  <c r="I57" i="18"/>
  <c r="M57" i="18" s="1"/>
  <c r="CN207" i="3"/>
  <c r="CI207" i="3"/>
  <c r="CM207" i="3"/>
  <c r="BX206" i="3"/>
  <c r="CO207" i="3"/>
  <c r="BE207" i="3"/>
  <c r="CB207" i="3"/>
  <c r="BQ207" i="3"/>
  <c r="BJ207" i="3"/>
  <c r="CP207" i="3"/>
  <c r="CU207" i="3"/>
  <c r="DH207" i="3"/>
  <c r="DZ207" i="3"/>
  <c r="FJ207" i="3"/>
  <c r="DG206" i="3"/>
  <c r="BV206" i="3"/>
  <c r="BM207" i="3"/>
  <c r="CY207" i="3"/>
  <c r="DJ207" i="3"/>
  <c r="BT206" i="3"/>
  <c r="DF207" i="3"/>
  <c r="FN207" i="3"/>
  <c r="BK207" i="3"/>
  <c r="DM207" i="3"/>
  <c r="EG207" i="3"/>
  <c r="CH207" i="3"/>
  <c r="DD206" i="3"/>
  <c r="CC206" i="3"/>
  <c r="CZ207" i="3"/>
  <c r="EF207" i="3"/>
  <c r="BH207" i="3"/>
  <c r="DC207" i="3"/>
  <c r="CE206" i="3"/>
  <c r="CT207" i="3"/>
  <c r="BY206" i="3"/>
  <c r="BO207" i="3"/>
  <c r="EE207" i="3"/>
  <c r="CQ207" i="3"/>
  <c r="CX207" i="3"/>
  <c r="CR207" i="3"/>
  <c r="BG207" i="3"/>
  <c r="BI207" i="3"/>
  <c r="BN207" i="3"/>
  <c r="CV207" i="3"/>
  <c r="EI207" i="3"/>
  <c r="BZ207" i="3"/>
  <c r="CF207" i="3"/>
  <c r="BW207" i="3"/>
  <c r="DA207" i="3"/>
  <c r="DE207" i="3"/>
  <c r="DN207" i="3"/>
  <c r="CD207" i="3"/>
  <c r="DK207" i="3"/>
  <c r="DX207" i="3"/>
  <c r="DI207" i="3"/>
  <c r="DR207" i="3"/>
  <c r="DT207" i="3"/>
  <c r="BU207" i="3"/>
  <c r="DV207" i="3"/>
  <c r="DO207" i="3"/>
  <c r="DL207" i="3"/>
  <c r="ES207" i="3"/>
  <c r="FO207" i="3"/>
  <c r="EH207" i="3"/>
  <c r="FF207" i="3"/>
  <c r="FP207" i="3"/>
  <c r="EK207" i="3"/>
  <c r="EU207" i="3"/>
  <c r="FB207" i="3"/>
  <c r="FY207" i="3"/>
  <c r="EB207" i="3"/>
  <c r="EM207" i="3"/>
  <c r="GF207" i="3"/>
  <c r="EX207" i="3"/>
  <c r="EP207" i="3"/>
  <c r="FS207" i="3"/>
  <c r="FG207" i="3"/>
  <c r="FK207" i="3"/>
  <c r="EV207" i="3"/>
  <c r="FL207" i="3"/>
  <c r="GJ207" i="3"/>
  <c r="FV207" i="3"/>
  <c r="FH207" i="3"/>
  <c r="FI207" i="3"/>
  <c r="GC207" i="3"/>
  <c r="BF209" i="3"/>
  <c r="BD208" i="3"/>
  <c r="D59" i="18"/>
  <c r="K58" i="18"/>
  <c r="F58" i="18"/>
  <c r="H57" i="18"/>
  <c r="L57" i="18" s="1"/>
  <c r="AI99" i="5" l="1"/>
  <c r="AK98" i="5"/>
  <c r="O88" i="5"/>
  <c r="Q87" i="5"/>
  <c r="AM92" i="5"/>
  <c r="AO91" i="5"/>
  <c r="W88" i="5"/>
  <c r="Y87" i="5"/>
  <c r="S88" i="5"/>
  <c r="U87" i="5"/>
  <c r="K88" i="5"/>
  <c r="M87" i="5"/>
  <c r="AE100" i="5"/>
  <c r="AG99" i="5"/>
  <c r="AQ94" i="5"/>
  <c r="AS93" i="5"/>
  <c r="AY91" i="5"/>
  <c r="BA90" i="5"/>
  <c r="AA91" i="5"/>
  <c r="AC90" i="5"/>
  <c r="AU92" i="5"/>
  <c r="AW91" i="5"/>
  <c r="I58" i="18"/>
  <c r="M58" i="18" s="1"/>
  <c r="BT207" i="3"/>
  <c r="DF208" i="3"/>
  <c r="BE208" i="3"/>
  <c r="BY207" i="3"/>
  <c r="CU208" i="3"/>
  <c r="DH208" i="3"/>
  <c r="CR208" i="3"/>
  <c r="DC208" i="3"/>
  <c r="EE208" i="3"/>
  <c r="FJ208" i="3"/>
  <c r="CC207" i="3"/>
  <c r="DJ208" i="3"/>
  <c r="EF208" i="3"/>
  <c r="CH208" i="3"/>
  <c r="FN208" i="3"/>
  <c r="DD207" i="3"/>
  <c r="BJ208" i="3"/>
  <c r="DM208" i="3"/>
  <c r="EG208" i="3"/>
  <c r="CI208" i="3"/>
  <c r="BG208" i="3"/>
  <c r="DG207" i="3"/>
  <c r="CT208" i="3"/>
  <c r="CV208" i="3"/>
  <c r="CN208" i="3"/>
  <c r="BK208" i="3"/>
  <c r="BV207" i="3"/>
  <c r="EI208" i="3"/>
  <c r="BN208" i="3"/>
  <c r="CY208" i="3"/>
  <c r="CX208" i="3"/>
  <c r="DZ208" i="3"/>
  <c r="BQ208" i="3"/>
  <c r="BX207" i="3"/>
  <c r="BH208" i="3"/>
  <c r="BO208" i="3"/>
  <c r="CO208" i="3"/>
  <c r="BM208" i="3"/>
  <c r="CB208" i="3"/>
  <c r="CP208" i="3"/>
  <c r="CZ208" i="3"/>
  <c r="CM208" i="3"/>
  <c r="CQ208" i="3"/>
  <c r="BI208" i="3"/>
  <c r="CE207" i="3"/>
  <c r="DE208" i="3"/>
  <c r="DI208" i="3"/>
  <c r="CF208" i="3"/>
  <c r="BW208" i="3"/>
  <c r="DV208" i="3"/>
  <c r="CD208" i="3"/>
  <c r="DK208" i="3"/>
  <c r="DO208" i="3"/>
  <c r="DX208" i="3"/>
  <c r="DR208" i="3"/>
  <c r="DT208" i="3"/>
  <c r="BU208" i="3"/>
  <c r="DL208" i="3"/>
  <c r="EB208" i="3"/>
  <c r="FS208" i="3"/>
  <c r="EV208" i="3"/>
  <c r="ES208" i="3"/>
  <c r="EU208" i="3"/>
  <c r="GF208" i="3"/>
  <c r="EX208" i="3"/>
  <c r="DA208" i="3"/>
  <c r="EH208" i="3"/>
  <c r="BZ208" i="3"/>
  <c r="EK208" i="3"/>
  <c r="EP208" i="3"/>
  <c r="DN208" i="3"/>
  <c r="FY208" i="3"/>
  <c r="FP208" i="3"/>
  <c r="FG208" i="3"/>
  <c r="FH208" i="3"/>
  <c r="FL208" i="3"/>
  <c r="FV208" i="3"/>
  <c r="FI208" i="3"/>
  <c r="GJ208" i="3"/>
  <c r="EM208" i="3"/>
  <c r="FO208" i="3"/>
  <c r="FF208" i="3"/>
  <c r="FK208" i="3"/>
  <c r="FB208" i="3"/>
  <c r="GC208" i="3"/>
  <c r="BF210" i="3"/>
  <c r="BD209" i="3"/>
  <c r="H58" i="18"/>
  <c r="L58" i="18" s="1"/>
  <c r="D60" i="18"/>
  <c r="K59" i="18"/>
  <c r="F59" i="18"/>
  <c r="W89" i="5" l="1"/>
  <c r="Y88" i="5"/>
  <c r="AQ95" i="5"/>
  <c r="AS94" i="5"/>
  <c r="AU93" i="5"/>
  <c r="AW92" i="5"/>
  <c r="AM93" i="5"/>
  <c r="AO92" i="5"/>
  <c r="AA92" i="5"/>
  <c r="AC91" i="5"/>
  <c r="K89" i="5"/>
  <c r="M88" i="5"/>
  <c r="O89" i="5"/>
  <c r="Q88" i="5"/>
  <c r="AE101" i="5"/>
  <c r="AG100" i="5"/>
  <c r="AY92" i="5"/>
  <c r="BA91" i="5"/>
  <c r="S89" i="5"/>
  <c r="U88" i="5"/>
  <c r="AI100" i="5"/>
  <c r="AK99" i="5"/>
  <c r="I59" i="18"/>
  <c r="M59" i="18" s="1"/>
  <c r="BF211" i="3"/>
  <c r="BD210" i="3"/>
  <c r="BT208" i="3"/>
  <c r="DC209" i="3"/>
  <c r="CQ209" i="3"/>
  <c r="BK209" i="3"/>
  <c r="BJ209" i="3"/>
  <c r="CC208" i="3"/>
  <c r="CR209" i="3"/>
  <c r="DF209" i="3"/>
  <c r="CH209" i="3"/>
  <c r="BQ209" i="3"/>
  <c r="DG208" i="3"/>
  <c r="CE208" i="3"/>
  <c r="CT209" i="3"/>
  <c r="EF209" i="3"/>
  <c r="CI209" i="3"/>
  <c r="FJ209" i="3"/>
  <c r="DD208" i="3"/>
  <c r="EI209" i="3"/>
  <c r="BM209" i="3"/>
  <c r="EG209" i="3"/>
  <c r="EE209" i="3"/>
  <c r="BG209" i="3"/>
  <c r="BI209" i="3"/>
  <c r="BX208" i="3"/>
  <c r="BV208" i="3"/>
  <c r="BO209" i="3"/>
  <c r="CO209" i="3"/>
  <c r="BN209" i="3"/>
  <c r="DH209" i="3"/>
  <c r="CB209" i="3"/>
  <c r="CM209" i="3"/>
  <c r="CP209" i="3"/>
  <c r="BH209" i="3"/>
  <c r="CU209" i="3"/>
  <c r="CX209" i="3"/>
  <c r="DM209" i="3"/>
  <c r="DZ209" i="3"/>
  <c r="BY208" i="3"/>
  <c r="CY209" i="3"/>
  <c r="FN209" i="3"/>
  <c r="BE209" i="3"/>
  <c r="CV209" i="3"/>
  <c r="CN209" i="3"/>
  <c r="CZ209" i="3"/>
  <c r="DJ209" i="3"/>
  <c r="BZ209" i="3"/>
  <c r="BU209" i="3"/>
  <c r="DE209" i="3"/>
  <c r="DA209" i="3"/>
  <c r="DT209" i="3"/>
  <c r="DV209" i="3"/>
  <c r="BW209" i="3"/>
  <c r="CF209" i="3"/>
  <c r="CD209" i="3"/>
  <c r="DI209" i="3"/>
  <c r="DL209" i="3"/>
  <c r="DN209" i="3"/>
  <c r="EU209" i="3"/>
  <c r="EX209" i="3"/>
  <c r="EH209" i="3"/>
  <c r="EP209" i="3"/>
  <c r="DK209" i="3"/>
  <c r="DO209" i="3"/>
  <c r="EB209" i="3"/>
  <c r="EK209" i="3"/>
  <c r="DR209" i="3"/>
  <c r="DX209" i="3"/>
  <c r="EM209" i="3"/>
  <c r="FS209" i="3"/>
  <c r="ES209" i="3"/>
  <c r="EV209" i="3"/>
  <c r="FG209" i="3"/>
  <c r="FI209" i="3"/>
  <c r="FL209" i="3"/>
  <c r="FV209" i="3"/>
  <c r="FP209" i="3"/>
  <c r="GJ209" i="3"/>
  <c r="FH209" i="3"/>
  <c r="FY209" i="3"/>
  <c r="GF209" i="3"/>
  <c r="FF209" i="3"/>
  <c r="FO209" i="3"/>
  <c r="FK209" i="3"/>
  <c r="FB209" i="3"/>
  <c r="GC209" i="3"/>
  <c r="D61" i="18"/>
  <c r="K60" i="18"/>
  <c r="F60" i="18"/>
  <c r="I60" i="18" s="1"/>
  <c r="H59" i="18"/>
  <c r="L59" i="18" s="1"/>
  <c r="AE102" i="5" l="1"/>
  <c r="AG101" i="5"/>
  <c r="O90" i="5"/>
  <c r="Q89" i="5"/>
  <c r="S90" i="5"/>
  <c r="U89" i="5"/>
  <c r="K90" i="5"/>
  <c r="M89" i="5"/>
  <c r="AQ96" i="5"/>
  <c r="AS95" i="5"/>
  <c r="AI101" i="5"/>
  <c r="AK100" i="5"/>
  <c r="AM94" i="5"/>
  <c r="AO93" i="5"/>
  <c r="AU94" i="5"/>
  <c r="AW93" i="5"/>
  <c r="AY93" i="5"/>
  <c r="BA92" i="5"/>
  <c r="AA93" i="5"/>
  <c r="AC92" i="5"/>
  <c r="W90" i="5"/>
  <c r="Y89" i="5"/>
  <c r="CN210" i="3"/>
  <c r="CM210" i="3"/>
  <c r="BJ210" i="3"/>
  <c r="CU210" i="3"/>
  <c r="CO210" i="3"/>
  <c r="CQ210" i="3"/>
  <c r="BK210" i="3"/>
  <c r="CY210" i="3"/>
  <c r="CB210" i="3"/>
  <c r="BE210" i="3"/>
  <c r="CP210" i="3"/>
  <c r="DZ210" i="3"/>
  <c r="FJ210" i="3"/>
  <c r="BV209" i="3"/>
  <c r="BT209" i="3"/>
  <c r="DC210" i="3"/>
  <c r="CI210" i="3"/>
  <c r="BQ210" i="3"/>
  <c r="DG209" i="3"/>
  <c r="BY209" i="3"/>
  <c r="CT210" i="3"/>
  <c r="CX210" i="3"/>
  <c r="EF210" i="3"/>
  <c r="EE210" i="3"/>
  <c r="BG210" i="3"/>
  <c r="DD209" i="3"/>
  <c r="CV210" i="3"/>
  <c r="DF210" i="3"/>
  <c r="BH210" i="3"/>
  <c r="BN210" i="3"/>
  <c r="CE209" i="3"/>
  <c r="CC209" i="3"/>
  <c r="DJ210" i="3"/>
  <c r="CH210" i="3"/>
  <c r="DM210" i="3"/>
  <c r="FN210" i="3"/>
  <c r="CZ210" i="3"/>
  <c r="CR210" i="3"/>
  <c r="BI210" i="3"/>
  <c r="EG210" i="3"/>
  <c r="BM210" i="3"/>
  <c r="BO210" i="3"/>
  <c r="EI210" i="3"/>
  <c r="BX209" i="3"/>
  <c r="DH210" i="3"/>
  <c r="BW210" i="3"/>
  <c r="BZ210" i="3"/>
  <c r="CF210" i="3"/>
  <c r="DE210" i="3"/>
  <c r="BU210" i="3"/>
  <c r="DX210" i="3"/>
  <c r="DA210" i="3"/>
  <c r="DI210" i="3"/>
  <c r="DK210" i="3"/>
  <c r="DR210" i="3"/>
  <c r="DV210" i="3"/>
  <c r="CD210" i="3"/>
  <c r="DT210" i="3"/>
  <c r="DN210" i="3"/>
  <c r="ES210" i="3"/>
  <c r="FS210" i="3"/>
  <c r="EB210" i="3"/>
  <c r="EV210" i="3"/>
  <c r="EU210" i="3"/>
  <c r="DO210" i="3"/>
  <c r="GF210" i="3"/>
  <c r="EH210" i="3"/>
  <c r="EX210" i="3"/>
  <c r="EK210" i="3"/>
  <c r="EP210" i="3"/>
  <c r="FV210" i="3"/>
  <c r="FP210" i="3"/>
  <c r="FB210" i="3"/>
  <c r="FY210" i="3"/>
  <c r="FO210" i="3"/>
  <c r="FF210" i="3"/>
  <c r="FH210" i="3"/>
  <c r="FL210" i="3"/>
  <c r="DL210" i="3"/>
  <c r="GC210" i="3"/>
  <c r="FI210" i="3"/>
  <c r="GJ210" i="3"/>
  <c r="EM210" i="3"/>
  <c r="FK210" i="3"/>
  <c r="FG210" i="3"/>
  <c r="BF212" i="3"/>
  <c r="BD211" i="3"/>
  <c r="H60" i="18"/>
  <c r="L60" i="18" s="1"/>
  <c r="M60" i="18"/>
  <c r="K61" i="18"/>
  <c r="F61" i="18"/>
  <c r="K91" i="5" l="1"/>
  <c r="M90" i="5"/>
  <c r="S91" i="5"/>
  <c r="U90" i="5"/>
  <c r="AA94" i="5"/>
  <c r="AC93" i="5"/>
  <c r="O91" i="5"/>
  <c r="Q90" i="5"/>
  <c r="AU95" i="5"/>
  <c r="AW94" i="5"/>
  <c r="W91" i="5"/>
  <c r="Y90" i="5"/>
  <c r="AM95" i="5"/>
  <c r="AO94" i="5"/>
  <c r="AI102" i="5"/>
  <c r="AK101" i="5"/>
  <c r="AY94" i="5"/>
  <c r="BA93" i="5"/>
  <c r="AQ97" i="5"/>
  <c r="AS96" i="5"/>
  <c r="AE103" i="5"/>
  <c r="AG102" i="5"/>
  <c r="I61" i="18"/>
  <c r="M61" i="18" s="1"/>
  <c r="CQ168" i="3"/>
  <c r="CR168" i="3" s="1"/>
  <c r="CU168" i="3" s="1"/>
  <c r="CV168" i="3" s="1"/>
  <c r="DH168" i="3" s="1"/>
  <c r="DJ168" i="3" s="1"/>
  <c r="DM168" i="3" s="1"/>
  <c r="H61" i="18"/>
  <c r="L61" i="18" s="1"/>
  <c r="EG211" i="3"/>
  <c r="CH211" i="3"/>
  <c r="BE211" i="3"/>
  <c r="BH211" i="3"/>
  <c r="CY211" i="3"/>
  <c r="EF211" i="3"/>
  <c r="CI211" i="3"/>
  <c r="BG211" i="3"/>
  <c r="BX210" i="3"/>
  <c r="CO211" i="3"/>
  <c r="CP211" i="3"/>
  <c r="BJ211" i="3"/>
  <c r="CE210" i="3"/>
  <c r="CN211" i="3"/>
  <c r="FJ211" i="3"/>
  <c r="DD210" i="3"/>
  <c r="EI211" i="3"/>
  <c r="CT211" i="3"/>
  <c r="CB211" i="3"/>
  <c r="FN211" i="3"/>
  <c r="BK211" i="3"/>
  <c r="BN211" i="3"/>
  <c r="BT210" i="3"/>
  <c r="DC211" i="3"/>
  <c r="CM211" i="3"/>
  <c r="DG210" i="3"/>
  <c r="BV210" i="3"/>
  <c r="BY210" i="3"/>
  <c r="DZ211" i="3"/>
  <c r="BM211" i="3"/>
  <c r="DJ211" i="3"/>
  <c r="DF211" i="3"/>
  <c r="BO211" i="3"/>
  <c r="DM211" i="3"/>
  <c r="EE211" i="3"/>
  <c r="CC210" i="3"/>
  <c r="CX211" i="3"/>
  <c r="BQ211" i="3"/>
  <c r="CZ211" i="3"/>
  <c r="CQ211" i="3"/>
  <c r="BI211" i="3"/>
  <c r="CR211" i="3"/>
  <c r="DH211" i="3"/>
  <c r="CV211" i="3"/>
  <c r="CU211" i="3"/>
  <c r="DA211" i="3"/>
  <c r="BU211" i="3"/>
  <c r="BW211" i="3"/>
  <c r="BZ211" i="3"/>
  <c r="CF211" i="3"/>
  <c r="DE211" i="3"/>
  <c r="DR211" i="3"/>
  <c r="DO211" i="3"/>
  <c r="DT211" i="3"/>
  <c r="DI211" i="3"/>
  <c r="DL211" i="3"/>
  <c r="DX211" i="3"/>
  <c r="DN211" i="3"/>
  <c r="CD211" i="3"/>
  <c r="DV211" i="3"/>
  <c r="EP211" i="3"/>
  <c r="EX211" i="3"/>
  <c r="DK211" i="3"/>
  <c r="GF211" i="3"/>
  <c r="FS211" i="3"/>
  <c r="EH211" i="3"/>
  <c r="ES211" i="3"/>
  <c r="EU211" i="3"/>
  <c r="EV211" i="3"/>
  <c r="EK211" i="3"/>
  <c r="EB211" i="3"/>
  <c r="EM211" i="3"/>
  <c r="FF211" i="3"/>
  <c r="FP211" i="3"/>
  <c r="FB211" i="3"/>
  <c r="FY211" i="3"/>
  <c r="GC211" i="3"/>
  <c r="FL211" i="3"/>
  <c r="GJ211" i="3"/>
  <c r="FO211" i="3"/>
  <c r="FG211" i="3"/>
  <c r="FH211" i="3"/>
  <c r="FV211" i="3"/>
  <c r="FI211" i="3"/>
  <c r="FK211" i="3"/>
  <c r="BF213" i="3"/>
  <c r="BD212" i="3"/>
  <c r="O92" i="5" l="1"/>
  <c r="Q91" i="5"/>
  <c r="AM96" i="5"/>
  <c r="AO95" i="5"/>
  <c r="AQ98" i="5"/>
  <c r="AS97" i="5"/>
  <c r="W92" i="5"/>
  <c r="Y91" i="5"/>
  <c r="S92" i="5"/>
  <c r="U91" i="5"/>
  <c r="AI103" i="5"/>
  <c r="AK102" i="5"/>
  <c r="AE104" i="5"/>
  <c r="AG103" i="5"/>
  <c r="AA95" i="5"/>
  <c r="AC94" i="5"/>
  <c r="AY95" i="5"/>
  <c r="BA94" i="5"/>
  <c r="AU96" i="5"/>
  <c r="AW95" i="5"/>
  <c r="K92" i="5"/>
  <c r="M91" i="5"/>
  <c r="CY168" i="3"/>
  <c r="CZ168" i="3" s="1"/>
  <c r="BT211" i="3"/>
  <c r="DC212" i="3"/>
  <c r="CH212" i="3"/>
  <c r="CQ212" i="3"/>
  <c r="DG211" i="3"/>
  <c r="BM212" i="3"/>
  <c r="CR212" i="3"/>
  <c r="DF212" i="3"/>
  <c r="CI212" i="3"/>
  <c r="BK212" i="3"/>
  <c r="BV211" i="3"/>
  <c r="EF212" i="3"/>
  <c r="EE212" i="3"/>
  <c r="BG212" i="3"/>
  <c r="BI212" i="3"/>
  <c r="EI212" i="3"/>
  <c r="EG212" i="3"/>
  <c r="FN212" i="3"/>
  <c r="BJ212" i="3"/>
  <c r="CN212" i="3"/>
  <c r="BQ212" i="3"/>
  <c r="CE211" i="3"/>
  <c r="DZ212" i="3"/>
  <c r="CM212" i="3"/>
  <c r="DD211" i="3"/>
  <c r="BH212" i="3"/>
  <c r="BY211" i="3"/>
  <c r="CB212" i="3"/>
  <c r="CP212" i="3"/>
  <c r="CC211" i="3"/>
  <c r="BX211" i="3"/>
  <c r="CT212" i="3"/>
  <c r="BO212" i="3"/>
  <c r="CV212" i="3"/>
  <c r="DH212" i="3"/>
  <c r="CX212" i="3"/>
  <c r="DJ212" i="3"/>
  <c r="FJ212" i="3"/>
  <c r="CU212" i="3"/>
  <c r="CZ212" i="3"/>
  <c r="DM212" i="3"/>
  <c r="BE212" i="3"/>
  <c r="BN212" i="3"/>
  <c r="CY212" i="3"/>
  <c r="CO212" i="3"/>
  <c r="DI212" i="3"/>
  <c r="BZ212" i="3"/>
  <c r="BW212" i="3"/>
  <c r="DL212" i="3"/>
  <c r="DN212" i="3"/>
  <c r="BU212" i="3"/>
  <c r="CF212" i="3"/>
  <c r="DV212" i="3"/>
  <c r="DO212" i="3"/>
  <c r="DX212" i="3"/>
  <c r="DA212" i="3"/>
  <c r="DT212" i="3"/>
  <c r="CD212" i="3"/>
  <c r="EH212" i="3"/>
  <c r="DK212" i="3"/>
  <c r="EK212" i="3"/>
  <c r="DR212" i="3"/>
  <c r="EM212" i="3"/>
  <c r="EX212" i="3"/>
  <c r="EP212" i="3"/>
  <c r="FS212" i="3"/>
  <c r="EV212" i="3"/>
  <c r="DE212" i="3"/>
  <c r="EB212" i="3"/>
  <c r="EU212" i="3"/>
  <c r="FL212" i="3"/>
  <c r="FG212" i="3"/>
  <c r="GJ212" i="3"/>
  <c r="ES212" i="3"/>
  <c r="FV212" i="3"/>
  <c r="FH212" i="3"/>
  <c r="FB212" i="3"/>
  <c r="GF212" i="3"/>
  <c r="FI212" i="3"/>
  <c r="FK212" i="3"/>
  <c r="FO212" i="3"/>
  <c r="GC212" i="3"/>
  <c r="FF212" i="3"/>
  <c r="FP212" i="3"/>
  <c r="FY212" i="3"/>
  <c r="BF214" i="3"/>
  <c r="BD213" i="3"/>
  <c r="AQ99" i="5" l="1"/>
  <c r="AS98" i="5"/>
  <c r="AU97" i="5"/>
  <c r="AW96" i="5"/>
  <c r="AM97" i="5"/>
  <c r="AO96" i="5"/>
  <c r="AA96" i="5"/>
  <c r="AC95" i="5"/>
  <c r="K93" i="5"/>
  <c r="M92" i="5"/>
  <c r="W93" i="5"/>
  <c r="Y92" i="5"/>
  <c r="AE105" i="5"/>
  <c r="AG104" i="5"/>
  <c r="AI104" i="5"/>
  <c r="AK103" i="5"/>
  <c r="AY96" i="5"/>
  <c r="BA95" i="5"/>
  <c r="S93" i="5"/>
  <c r="U92" i="5"/>
  <c r="O93" i="5"/>
  <c r="Q92" i="5"/>
  <c r="CN213" i="3"/>
  <c r="FJ213" i="3"/>
  <c r="BK213" i="3"/>
  <c r="DZ213" i="3"/>
  <c r="CM213" i="3"/>
  <c r="BV212" i="3"/>
  <c r="BY212" i="3"/>
  <c r="CB213" i="3"/>
  <c r="CI213" i="3"/>
  <c r="BH213" i="3"/>
  <c r="CE212" i="3"/>
  <c r="BT212" i="3"/>
  <c r="DF213" i="3"/>
  <c r="CH213" i="3"/>
  <c r="BG213" i="3"/>
  <c r="BI213" i="3"/>
  <c r="DD212" i="3"/>
  <c r="BJ213" i="3"/>
  <c r="CR213" i="3"/>
  <c r="DC213" i="3"/>
  <c r="EE213" i="3"/>
  <c r="BQ213" i="3"/>
  <c r="EF213" i="3"/>
  <c r="CQ213" i="3"/>
  <c r="BX212" i="3"/>
  <c r="CP213" i="3"/>
  <c r="DG212" i="3"/>
  <c r="CY213" i="3"/>
  <c r="EI213" i="3"/>
  <c r="DH213" i="3"/>
  <c r="CX213" i="3"/>
  <c r="DM213" i="3"/>
  <c r="FN213" i="3"/>
  <c r="CC212" i="3"/>
  <c r="BO213" i="3"/>
  <c r="CZ213" i="3"/>
  <c r="BE213" i="3"/>
  <c r="BM213" i="3"/>
  <c r="EG213" i="3"/>
  <c r="CO213" i="3"/>
  <c r="BN213" i="3"/>
  <c r="CU213" i="3"/>
  <c r="CT213" i="3"/>
  <c r="CV213" i="3"/>
  <c r="DJ213" i="3"/>
  <c r="DI213" i="3"/>
  <c r="DA213" i="3"/>
  <c r="DK213" i="3"/>
  <c r="DR213" i="3"/>
  <c r="BZ213" i="3"/>
  <c r="DN213" i="3"/>
  <c r="DL213" i="3"/>
  <c r="DV213" i="3"/>
  <c r="DO213" i="3"/>
  <c r="BU213" i="3"/>
  <c r="DX213" i="3"/>
  <c r="DE213" i="3"/>
  <c r="DT213" i="3"/>
  <c r="BW213" i="3"/>
  <c r="CF213" i="3"/>
  <c r="GF213" i="3"/>
  <c r="ES213" i="3"/>
  <c r="EU213" i="3"/>
  <c r="EX213" i="3"/>
  <c r="FS213" i="3"/>
  <c r="EH213" i="3"/>
  <c r="EP213" i="3"/>
  <c r="EV213" i="3"/>
  <c r="EK213" i="3"/>
  <c r="FV213" i="3"/>
  <c r="FH213" i="3"/>
  <c r="GJ213" i="3"/>
  <c r="FY213" i="3"/>
  <c r="FI213" i="3"/>
  <c r="FL213" i="3"/>
  <c r="EB213" i="3"/>
  <c r="EM213" i="3"/>
  <c r="FF213" i="3"/>
  <c r="FO213" i="3"/>
  <c r="FK213" i="3"/>
  <c r="FG213" i="3"/>
  <c r="FB213" i="3"/>
  <c r="GC213" i="3"/>
  <c r="CD213" i="3"/>
  <c r="FP213" i="3"/>
  <c r="BF215" i="3"/>
  <c r="BD214" i="3"/>
  <c r="AI105" i="5" l="1"/>
  <c r="AK104" i="5"/>
  <c r="AU98" i="5"/>
  <c r="AW97" i="5"/>
  <c r="AA97" i="5"/>
  <c r="AC96" i="5"/>
  <c r="AE106" i="5"/>
  <c r="AG105" i="5"/>
  <c r="O94" i="5"/>
  <c r="Q93" i="5"/>
  <c r="AM98" i="5"/>
  <c r="AO97" i="5"/>
  <c r="U93" i="5"/>
  <c r="S94" i="5"/>
  <c r="Y93" i="5"/>
  <c r="W94" i="5"/>
  <c r="AY97" i="5"/>
  <c r="BA96" i="5"/>
  <c r="K94" i="5"/>
  <c r="M93" i="5"/>
  <c r="AQ100" i="5"/>
  <c r="AS99" i="5"/>
  <c r="CN214" i="3"/>
  <c r="BE214" i="3"/>
  <c r="DG213" i="3"/>
  <c r="CO214" i="3"/>
  <c r="CH214" i="3"/>
  <c r="BG214" i="3"/>
  <c r="BK214" i="3"/>
  <c r="CB214" i="3"/>
  <c r="CI214" i="3"/>
  <c r="DZ214" i="3"/>
  <c r="CQ214" i="3"/>
  <c r="BI214" i="3"/>
  <c r="BT213" i="3"/>
  <c r="DF214" i="3"/>
  <c r="EE214" i="3"/>
  <c r="CM214" i="3"/>
  <c r="EF214" i="3"/>
  <c r="BQ214" i="3"/>
  <c r="DD213" i="3"/>
  <c r="BH214" i="3"/>
  <c r="BJ214" i="3"/>
  <c r="CY214" i="3"/>
  <c r="DH214" i="3"/>
  <c r="FN214" i="3"/>
  <c r="BN214" i="3"/>
  <c r="DM214" i="3"/>
  <c r="FJ214" i="3"/>
  <c r="CP214" i="3"/>
  <c r="BM214" i="3"/>
  <c r="CX214" i="3"/>
  <c r="CR214" i="3"/>
  <c r="BY213" i="3"/>
  <c r="CU214" i="3"/>
  <c r="BO214" i="3"/>
  <c r="CZ214" i="3"/>
  <c r="EG214" i="3"/>
  <c r="BV213" i="3"/>
  <c r="CC213" i="3"/>
  <c r="CV214" i="3"/>
  <c r="DC214" i="3"/>
  <c r="BX213" i="3"/>
  <c r="EI214" i="3"/>
  <c r="CT214" i="3"/>
  <c r="DJ214" i="3"/>
  <c r="CE213" i="3"/>
  <c r="CF214" i="3"/>
  <c r="DE214" i="3"/>
  <c r="BW214" i="3"/>
  <c r="BZ214" i="3"/>
  <c r="BU214" i="3"/>
  <c r="DA214" i="3"/>
  <c r="CD214" i="3"/>
  <c r="DR214" i="3"/>
  <c r="DV214" i="3"/>
  <c r="DT214" i="3"/>
  <c r="DO214" i="3"/>
  <c r="DL214" i="3"/>
  <c r="DX214" i="3"/>
  <c r="DN214" i="3"/>
  <c r="ES214" i="3"/>
  <c r="DK214" i="3"/>
  <c r="EU214" i="3"/>
  <c r="EH214" i="3"/>
  <c r="GF214" i="3"/>
  <c r="EX214" i="3"/>
  <c r="DI214" i="3"/>
  <c r="EK214" i="3"/>
  <c r="EB214" i="3"/>
  <c r="EM214" i="3"/>
  <c r="FS214" i="3"/>
  <c r="EV214" i="3"/>
  <c r="FV214" i="3"/>
  <c r="FI214" i="3"/>
  <c r="EP214" i="3"/>
  <c r="FO214" i="3"/>
  <c r="FL214" i="3"/>
  <c r="FG214" i="3"/>
  <c r="FF214" i="3"/>
  <c r="FK214" i="3"/>
  <c r="GJ214" i="3"/>
  <c r="FB214" i="3"/>
  <c r="GC214" i="3"/>
  <c r="FP214" i="3"/>
  <c r="FY214" i="3"/>
  <c r="FH214" i="3"/>
  <c r="BF216" i="3"/>
  <c r="BD215" i="3"/>
  <c r="W95" i="5" l="1"/>
  <c r="Y94" i="5"/>
  <c r="AE107" i="5"/>
  <c r="AG106" i="5"/>
  <c r="AQ101" i="5"/>
  <c r="AS100" i="5"/>
  <c r="AA98" i="5"/>
  <c r="AC97" i="5"/>
  <c r="K95" i="5"/>
  <c r="M94" i="5"/>
  <c r="AM99" i="5"/>
  <c r="AO98" i="5"/>
  <c r="AU99" i="5"/>
  <c r="AW98" i="5"/>
  <c r="S95" i="5"/>
  <c r="U94" i="5"/>
  <c r="AY98" i="5"/>
  <c r="BA97" i="5"/>
  <c r="O95" i="5"/>
  <c r="Q94" i="5"/>
  <c r="AI106" i="5"/>
  <c r="AK105" i="5"/>
  <c r="CN215" i="3"/>
  <c r="CO215" i="3"/>
  <c r="CB215" i="3"/>
  <c r="DZ215" i="3"/>
  <c r="BT214" i="3"/>
  <c r="DF215" i="3"/>
  <c r="EG215" i="3"/>
  <c r="CH215" i="3"/>
  <c r="BG215" i="3"/>
  <c r="DG214" i="3"/>
  <c r="CY215" i="3"/>
  <c r="CT215" i="3"/>
  <c r="CQ215" i="3"/>
  <c r="BI215" i="3"/>
  <c r="BX214" i="3"/>
  <c r="DH215" i="3"/>
  <c r="FN215" i="3"/>
  <c r="CZ215" i="3"/>
  <c r="DM215" i="3"/>
  <c r="CR215" i="3"/>
  <c r="CM215" i="3"/>
  <c r="CC214" i="3"/>
  <c r="CV215" i="3"/>
  <c r="EF215" i="3"/>
  <c r="FJ215" i="3"/>
  <c r="DD214" i="3"/>
  <c r="BV214" i="3"/>
  <c r="CE214" i="3"/>
  <c r="DC215" i="3"/>
  <c r="BQ215" i="3"/>
  <c r="BK215" i="3"/>
  <c r="BH215" i="3"/>
  <c r="BJ215" i="3"/>
  <c r="BN215" i="3"/>
  <c r="BY214" i="3"/>
  <c r="CI215" i="3"/>
  <c r="CP215" i="3"/>
  <c r="BM215" i="3"/>
  <c r="CU215" i="3"/>
  <c r="BO215" i="3"/>
  <c r="EE215" i="3"/>
  <c r="CX215" i="3"/>
  <c r="BE215" i="3"/>
  <c r="DJ215" i="3"/>
  <c r="EI215" i="3"/>
  <c r="BU215" i="3"/>
  <c r="CF215" i="3"/>
  <c r="DA215" i="3"/>
  <c r="DE215" i="3"/>
  <c r="BW215" i="3"/>
  <c r="BZ215" i="3"/>
  <c r="DI215" i="3"/>
  <c r="DK215" i="3"/>
  <c r="CD215" i="3"/>
  <c r="DR215" i="3"/>
  <c r="DT215" i="3"/>
  <c r="DL215" i="3"/>
  <c r="DV215" i="3"/>
  <c r="DN215" i="3"/>
  <c r="DO215" i="3"/>
  <c r="DX215" i="3"/>
  <c r="EK215" i="3"/>
  <c r="EV215" i="3"/>
  <c r="EM215" i="3"/>
  <c r="EB215" i="3"/>
  <c r="ES215" i="3"/>
  <c r="EU215" i="3"/>
  <c r="GF215" i="3"/>
  <c r="EX215" i="3"/>
  <c r="FO215" i="3"/>
  <c r="GJ215" i="3"/>
  <c r="FB215" i="3"/>
  <c r="EP215" i="3"/>
  <c r="FP215" i="3"/>
  <c r="FS215" i="3"/>
  <c r="FY215" i="3"/>
  <c r="FH215" i="3"/>
  <c r="FF215" i="3"/>
  <c r="FI215" i="3"/>
  <c r="FL215" i="3"/>
  <c r="FG215" i="3"/>
  <c r="FK215" i="3"/>
  <c r="EH215" i="3"/>
  <c r="FV215" i="3"/>
  <c r="GC215" i="3"/>
  <c r="BF217" i="3"/>
  <c r="BD216" i="3"/>
  <c r="O96" i="5" l="1"/>
  <c r="Q95" i="5"/>
  <c r="AM100" i="5"/>
  <c r="AO99" i="5"/>
  <c r="AE108" i="5"/>
  <c r="AG107" i="5"/>
  <c r="AA99" i="5"/>
  <c r="AC98" i="5"/>
  <c r="AQ102" i="5"/>
  <c r="AS101" i="5"/>
  <c r="S96" i="5"/>
  <c r="U95" i="5"/>
  <c r="AI107" i="5"/>
  <c r="AK106" i="5"/>
  <c r="AU100" i="5"/>
  <c r="AW99" i="5"/>
  <c r="AY99" i="5"/>
  <c r="BA98" i="5"/>
  <c r="K96" i="5"/>
  <c r="M95" i="5"/>
  <c r="W96" i="5"/>
  <c r="Y95" i="5"/>
  <c r="BF218" i="3"/>
  <c r="BD217" i="3"/>
  <c r="CB216" i="3"/>
  <c r="FJ216" i="3"/>
  <c r="DG215" i="3"/>
  <c r="BH216" i="3"/>
  <c r="BY215" i="3"/>
  <c r="CX216" i="3"/>
  <c r="DM216" i="3"/>
  <c r="DZ216" i="3"/>
  <c r="CH216" i="3"/>
  <c r="BQ216" i="3"/>
  <c r="BK216" i="3"/>
  <c r="BJ216" i="3"/>
  <c r="CZ216" i="3"/>
  <c r="CR216" i="3"/>
  <c r="DC216" i="3"/>
  <c r="EE216" i="3"/>
  <c r="BG216" i="3"/>
  <c r="BI216" i="3"/>
  <c r="DD215" i="3"/>
  <c r="EF216" i="3"/>
  <c r="CQ216" i="3"/>
  <c r="BX215" i="3"/>
  <c r="BM216" i="3"/>
  <c r="CE215" i="3"/>
  <c r="CT216" i="3"/>
  <c r="EG216" i="3"/>
  <c r="BE216" i="3"/>
  <c r="CC215" i="3"/>
  <c r="CU216" i="3"/>
  <c r="CN216" i="3"/>
  <c r="CM216" i="3"/>
  <c r="CP216" i="3"/>
  <c r="BV215" i="3"/>
  <c r="BN216" i="3"/>
  <c r="CY216" i="3"/>
  <c r="DH216" i="3"/>
  <c r="CO216" i="3"/>
  <c r="FN216" i="3"/>
  <c r="EI216" i="3"/>
  <c r="CV216" i="3"/>
  <c r="DJ216" i="3"/>
  <c r="BO216" i="3"/>
  <c r="BT215" i="3"/>
  <c r="DF216" i="3"/>
  <c r="DE216" i="3"/>
  <c r="DA216" i="3"/>
  <c r="BZ216" i="3"/>
  <c r="DI216" i="3"/>
  <c r="BU216" i="3"/>
  <c r="CI216" i="3"/>
  <c r="DV216" i="3"/>
  <c r="CD216" i="3"/>
  <c r="DL216" i="3"/>
  <c r="DN216" i="3"/>
  <c r="DO216" i="3"/>
  <c r="BW216" i="3"/>
  <c r="CF216" i="3"/>
  <c r="DK216" i="3"/>
  <c r="DX216" i="3"/>
  <c r="EH216" i="3"/>
  <c r="EK216" i="3"/>
  <c r="DR216" i="3"/>
  <c r="EM216" i="3"/>
  <c r="EP216" i="3"/>
  <c r="DT216" i="3"/>
  <c r="ES216" i="3"/>
  <c r="EB216" i="3"/>
  <c r="GF216" i="3"/>
  <c r="EX216" i="3"/>
  <c r="FH216" i="3"/>
  <c r="FF216" i="3"/>
  <c r="FI216" i="3"/>
  <c r="FY216" i="3"/>
  <c r="FG216" i="3"/>
  <c r="FK216" i="3"/>
  <c r="EU216" i="3"/>
  <c r="FS216" i="3"/>
  <c r="FV216" i="3"/>
  <c r="GC216" i="3"/>
  <c r="EV216" i="3"/>
  <c r="FB216" i="3"/>
  <c r="FL216" i="3"/>
  <c r="FO216" i="3"/>
  <c r="GJ216" i="3"/>
  <c r="FP216" i="3"/>
  <c r="AA100" i="5" l="1"/>
  <c r="AC99" i="5"/>
  <c r="W97" i="5"/>
  <c r="Y96" i="5"/>
  <c r="AE109" i="5"/>
  <c r="AG108" i="5"/>
  <c r="AM101" i="5"/>
  <c r="AO100" i="5"/>
  <c r="AU101" i="5"/>
  <c r="AW100" i="5"/>
  <c r="AI108" i="5"/>
  <c r="AK107" i="5"/>
  <c r="K97" i="5"/>
  <c r="M96" i="5"/>
  <c r="S97" i="5"/>
  <c r="U96" i="5"/>
  <c r="AY100" i="5"/>
  <c r="BA99" i="5"/>
  <c r="AQ103" i="5"/>
  <c r="AS102" i="5"/>
  <c r="O97" i="5"/>
  <c r="Q96" i="5"/>
  <c r="CO217" i="3"/>
  <c r="CI217" i="3"/>
  <c r="DG216" i="3"/>
  <c r="CY217" i="3"/>
  <c r="CN217" i="3"/>
  <c r="BG217" i="3"/>
  <c r="CP217" i="3"/>
  <c r="BJ217" i="3"/>
  <c r="DZ217" i="3"/>
  <c r="CQ217" i="3"/>
  <c r="BI217" i="3"/>
  <c r="BK217" i="3"/>
  <c r="BY216" i="3"/>
  <c r="CZ217" i="3"/>
  <c r="DJ217" i="3"/>
  <c r="BT216" i="3"/>
  <c r="DF217" i="3"/>
  <c r="BE217" i="3"/>
  <c r="CC216" i="3"/>
  <c r="BO217" i="3"/>
  <c r="CV217" i="3"/>
  <c r="DM217" i="3"/>
  <c r="CR217" i="3"/>
  <c r="DC217" i="3"/>
  <c r="FN217" i="3"/>
  <c r="BV216" i="3"/>
  <c r="BM217" i="3"/>
  <c r="EG217" i="3"/>
  <c r="EE217" i="3"/>
  <c r="CM217" i="3"/>
  <c r="BX216" i="3"/>
  <c r="EI217" i="3"/>
  <c r="CU217" i="3"/>
  <c r="EF217" i="3"/>
  <c r="CH217" i="3"/>
  <c r="FJ217" i="3"/>
  <c r="BH217" i="3"/>
  <c r="CE216" i="3"/>
  <c r="BN217" i="3"/>
  <c r="CT217" i="3"/>
  <c r="CX217" i="3"/>
  <c r="DH217" i="3"/>
  <c r="CB217" i="3"/>
  <c r="BQ217" i="3"/>
  <c r="DD216" i="3"/>
  <c r="BU217" i="3"/>
  <c r="DE217" i="3"/>
  <c r="DT217" i="3"/>
  <c r="DL217" i="3"/>
  <c r="BZ217" i="3"/>
  <c r="DA217" i="3"/>
  <c r="DN217" i="3"/>
  <c r="CD217" i="3"/>
  <c r="DV217" i="3"/>
  <c r="DO217" i="3"/>
  <c r="BW217" i="3"/>
  <c r="CF217" i="3"/>
  <c r="EH217" i="3"/>
  <c r="EK217" i="3"/>
  <c r="DI217" i="3"/>
  <c r="DX217" i="3"/>
  <c r="EM217" i="3"/>
  <c r="EB217" i="3"/>
  <c r="DK217" i="3"/>
  <c r="DR217" i="3"/>
  <c r="EX217" i="3"/>
  <c r="FG217" i="3"/>
  <c r="GC217" i="3"/>
  <c r="FV217" i="3"/>
  <c r="FL217" i="3"/>
  <c r="FO217" i="3"/>
  <c r="GJ217" i="3"/>
  <c r="FB217" i="3"/>
  <c r="EP217" i="3"/>
  <c r="FS217" i="3"/>
  <c r="FP217" i="3"/>
  <c r="EV217" i="3"/>
  <c r="FY217" i="3"/>
  <c r="EU217" i="3"/>
  <c r="FH217" i="3"/>
  <c r="GF217" i="3"/>
  <c r="FF217" i="3"/>
  <c r="FI217" i="3"/>
  <c r="ES217" i="3"/>
  <c r="FK217" i="3"/>
  <c r="BF219" i="3"/>
  <c r="BD218" i="3"/>
  <c r="S98" i="5" l="1"/>
  <c r="U97" i="5"/>
  <c r="AE110" i="5"/>
  <c r="AG109" i="5"/>
  <c r="AQ104" i="5"/>
  <c r="AS103" i="5"/>
  <c r="AI109" i="5"/>
  <c r="AK108" i="5"/>
  <c r="W98" i="5"/>
  <c r="Y97" i="5"/>
  <c r="K98" i="5"/>
  <c r="M97" i="5"/>
  <c r="AM102" i="5"/>
  <c r="AO101" i="5"/>
  <c r="O98" i="5"/>
  <c r="Q97" i="5"/>
  <c r="AY101" i="5"/>
  <c r="BA100" i="5"/>
  <c r="AU102" i="5"/>
  <c r="AW101" i="5"/>
  <c r="AA101" i="5"/>
  <c r="AC100" i="5"/>
  <c r="CO218" i="3"/>
  <c r="BE218" i="3"/>
  <c r="DG217" i="3"/>
  <c r="BH218" i="3"/>
  <c r="EI218" i="3"/>
  <c r="BO218" i="3"/>
  <c r="DJ218" i="3"/>
  <c r="CN218" i="3"/>
  <c r="EE218" i="3"/>
  <c r="CM218" i="3"/>
  <c r="BX217" i="3"/>
  <c r="BJ218" i="3"/>
  <c r="BV217" i="3"/>
  <c r="CC217" i="3"/>
  <c r="DM218" i="3"/>
  <c r="DZ218" i="3"/>
  <c r="CI218" i="3"/>
  <c r="FN218" i="3"/>
  <c r="BK218" i="3"/>
  <c r="BM218" i="3"/>
  <c r="BT217" i="3"/>
  <c r="DC218" i="3"/>
  <c r="BG218" i="3"/>
  <c r="CU218" i="3"/>
  <c r="CR218" i="3"/>
  <c r="DF218" i="3"/>
  <c r="CP218" i="3"/>
  <c r="BY217" i="3"/>
  <c r="CV218" i="3"/>
  <c r="EF218" i="3"/>
  <c r="BQ218" i="3"/>
  <c r="BI218" i="3"/>
  <c r="CT218" i="3"/>
  <c r="CX218" i="3"/>
  <c r="EG218" i="3"/>
  <c r="FJ218" i="3"/>
  <c r="CY218" i="3"/>
  <c r="CZ218" i="3"/>
  <c r="DH218" i="3"/>
  <c r="CH218" i="3"/>
  <c r="DD217" i="3"/>
  <c r="CQ218" i="3"/>
  <c r="BN218" i="3"/>
  <c r="CE217" i="3"/>
  <c r="CB218" i="3"/>
  <c r="DE218" i="3"/>
  <c r="BW218" i="3"/>
  <c r="DI218" i="3"/>
  <c r="CF218" i="3"/>
  <c r="BZ218" i="3"/>
  <c r="DL218" i="3"/>
  <c r="BU218" i="3"/>
  <c r="DN218" i="3"/>
  <c r="DA218" i="3"/>
  <c r="CD218" i="3"/>
  <c r="DK218" i="3"/>
  <c r="DO218" i="3"/>
  <c r="DR218" i="3"/>
  <c r="DT218" i="3"/>
  <c r="EB218" i="3"/>
  <c r="DX218" i="3"/>
  <c r="EH218" i="3"/>
  <c r="EK218" i="3"/>
  <c r="DV218" i="3"/>
  <c r="EM218" i="3"/>
  <c r="FP218" i="3"/>
  <c r="FY218" i="3"/>
  <c r="FS218" i="3"/>
  <c r="FH218" i="3"/>
  <c r="EP218" i="3"/>
  <c r="EV218" i="3"/>
  <c r="FF218" i="3"/>
  <c r="FI218" i="3"/>
  <c r="EU218" i="3"/>
  <c r="FO218" i="3"/>
  <c r="FB218" i="3"/>
  <c r="FK218" i="3"/>
  <c r="ES218" i="3"/>
  <c r="GJ218" i="3"/>
  <c r="FG218" i="3"/>
  <c r="GC218" i="3"/>
  <c r="GF218" i="3"/>
  <c r="EX218" i="3"/>
  <c r="FV218" i="3"/>
  <c r="FL218" i="3"/>
  <c r="BF220" i="3"/>
  <c r="BD219" i="3"/>
  <c r="AI110" i="5" l="1"/>
  <c r="AK109" i="5"/>
  <c r="AM103" i="5"/>
  <c r="AO102" i="5"/>
  <c r="AU103" i="5"/>
  <c r="AW102" i="5"/>
  <c r="K99" i="5"/>
  <c r="M98" i="5"/>
  <c r="AE111" i="5"/>
  <c r="AG110" i="5"/>
  <c r="AQ105" i="5"/>
  <c r="AS104" i="5"/>
  <c r="O99" i="5"/>
  <c r="Q98" i="5"/>
  <c r="AA102" i="5"/>
  <c r="AC101" i="5"/>
  <c r="AY102" i="5"/>
  <c r="BA101" i="5"/>
  <c r="W99" i="5"/>
  <c r="Y98" i="5"/>
  <c r="S99" i="5"/>
  <c r="U98" i="5"/>
  <c r="CR219" i="3"/>
  <c r="DF219" i="3"/>
  <c r="CI219" i="3"/>
  <c r="EG219" i="3"/>
  <c r="EE219" i="3"/>
  <c r="BG219" i="3"/>
  <c r="BI219" i="3"/>
  <c r="BM219" i="3"/>
  <c r="BY218" i="3"/>
  <c r="CO219" i="3"/>
  <c r="BE219" i="3"/>
  <c r="BX218" i="3"/>
  <c r="BV218" i="3"/>
  <c r="BN219" i="3"/>
  <c r="CC218" i="3"/>
  <c r="CZ219" i="3"/>
  <c r="DH219" i="3"/>
  <c r="CN219" i="3"/>
  <c r="CM219" i="3"/>
  <c r="CP219" i="3"/>
  <c r="CE218" i="3"/>
  <c r="CV219" i="3"/>
  <c r="DJ219" i="3"/>
  <c r="CB219" i="3"/>
  <c r="CQ219" i="3"/>
  <c r="BH219" i="3"/>
  <c r="EI219" i="3"/>
  <c r="CU219" i="3"/>
  <c r="CT219" i="3"/>
  <c r="DM219" i="3"/>
  <c r="DZ219" i="3"/>
  <c r="FN219" i="3"/>
  <c r="BK219" i="3"/>
  <c r="BJ219" i="3"/>
  <c r="CY219" i="3"/>
  <c r="BT218" i="3"/>
  <c r="DC219" i="3"/>
  <c r="CH219" i="3"/>
  <c r="FJ219" i="3"/>
  <c r="DD218" i="3"/>
  <c r="BQ219" i="3"/>
  <c r="DG218" i="3"/>
  <c r="CX219" i="3"/>
  <c r="EF219" i="3"/>
  <c r="BO219" i="3"/>
  <c r="BW219" i="3"/>
  <c r="DE219" i="3"/>
  <c r="DA219" i="3"/>
  <c r="BZ219" i="3"/>
  <c r="DT219" i="3"/>
  <c r="DX219" i="3"/>
  <c r="DL219" i="3"/>
  <c r="DN219" i="3"/>
  <c r="BU219" i="3"/>
  <c r="DI219" i="3"/>
  <c r="CD219" i="3"/>
  <c r="DO219" i="3"/>
  <c r="EM219" i="3"/>
  <c r="CF219" i="3"/>
  <c r="DV219" i="3"/>
  <c r="DK219" i="3"/>
  <c r="DR219" i="3"/>
  <c r="EB219" i="3"/>
  <c r="EH219" i="3"/>
  <c r="FF219" i="3"/>
  <c r="FI219" i="3"/>
  <c r="FH219" i="3"/>
  <c r="FG219" i="3"/>
  <c r="FK219" i="3"/>
  <c r="FS219" i="3"/>
  <c r="FV219" i="3"/>
  <c r="GC219" i="3"/>
  <c r="EU219" i="3"/>
  <c r="EP219" i="3"/>
  <c r="EV219" i="3"/>
  <c r="FB219" i="3"/>
  <c r="FL219" i="3"/>
  <c r="FO219" i="3"/>
  <c r="GJ219" i="3"/>
  <c r="EK219" i="3"/>
  <c r="ES219" i="3"/>
  <c r="FP219" i="3"/>
  <c r="GF219" i="3"/>
  <c r="EX219" i="3"/>
  <c r="FY219" i="3"/>
  <c r="BF221" i="3"/>
  <c r="BD220" i="3"/>
  <c r="K100" i="5" l="1"/>
  <c r="M99" i="5"/>
  <c r="O100" i="5"/>
  <c r="Q99" i="5"/>
  <c r="AM104" i="5"/>
  <c r="AO103" i="5"/>
  <c r="AA103" i="5"/>
  <c r="AC102" i="5"/>
  <c r="S100" i="5"/>
  <c r="U99" i="5"/>
  <c r="AU104" i="5"/>
  <c r="AW103" i="5"/>
  <c r="W100" i="5"/>
  <c r="Y99" i="5"/>
  <c r="AQ106" i="5"/>
  <c r="AS105" i="5"/>
  <c r="AY103" i="5"/>
  <c r="BA102" i="5"/>
  <c r="AE112" i="5"/>
  <c r="AG111" i="5"/>
  <c r="AI111" i="5"/>
  <c r="AK110" i="5"/>
  <c r="DZ220" i="3"/>
  <c r="CQ220" i="3"/>
  <c r="BK220" i="3"/>
  <c r="BM220" i="3"/>
  <c r="CZ220" i="3"/>
  <c r="CB220" i="3"/>
  <c r="BE220" i="3"/>
  <c r="BN220" i="3"/>
  <c r="CR220" i="3"/>
  <c r="DF220" i="3"/>
  <c r="FN220" i="3"/>
  <c r="BY219" i="3"/>
  <c r="CU220" i="3"/>
  <c r="BO220" i="3"/>
  <c r="EF220" i="3"/>
  <c r="EE220" i="3"/>
  <c r="FJ220" i="3"/>
  <c r="DD219" i="3"/>
  <c r="BH220" i="3"/>
  <c r="CC219" i="3"/>
  <c r="CY220" i="3"/>
  <c r="DH220" i="3"/>
  <c r="EG220" i="3"/>
  <c r="CH220" i="3"/>
  <c r="BG220" i="3"/>
  <c r="CP220" i="3"/>
  <c r="BJ220" i="3"/>
  <c r="EI220" i="3"/>
  <c r="CT220" i="3"/>
  <c r="DJ220" i="3"/>
  <c r="CN220" i="3"/>
  <c r="CI220" i="3"/>
  <c r="BX219" i="3"/>
  <c r="CV220" i="3"/>
  <c r="DM220" i="3"/>
  <c r="CO220" i="3"/>
  <c r="BQ220" i="3"/>
  <c r="DG219" i="3"/>
  <c r="CX220" i="3"/>
  <c r="BT219" i="3"/>
  <c r="DC220" i="3"/>
  <c r="BI220" i="3"/>
  <c r="CM220" i="3"/>
  <c r="BV219" i="3"/>
  <c r="CE219" i="3"/>
  <c r="BZ220" i="3"/>
  <c r="DA220" i="3"/>
  <c r="BW220" i="3"/>
  <c r="BU220" i="3"/>
  <c r="DE220" i="3"/>
  <c r="CF220" i="3"/>
  <c r="DL220" i="3"/>
  <c r="DN220" i="3"/>
  <c r="DI220" i="3"/>
  <c r="DK220" i="3"/>
  <c r="DO220" i="3"/>
  <c r="DR220" i="3"/>
  <c r="DT220" i="3"/>
  <c r="DX220" i="3"/>
  <c r="CD220" i="3"/>
  <c r="DV220" i="3"/>
  <c r="EH220" i="3"/>
  <c r="EB220" i="3"/>
  <c r="EK220" i="3"/>
  <c r="FV220" i="3"/>
  <c r="FL220" i="3"/>
  <c r="EV220" i="3"/>
  <c r="FO220" i="3"/>
  <c r="GJ220" i="3"/>
  <c r="FG220" i="3"/>
  <c r="EP220" i="3"/>
  <c r="EU220" i="3"/>
  <c r="FH220" i="3"/>
  <c r="EM220" i="3"/>
  <c r="GC220" i="3"/>
  <c r="GF220" i="3"/>
  <c r="EX220" i="3"/>
  <c r="FI220" i="3"/>
  <c r="FP220" i="3"/>
  <c r="ES220" i="3"/>
  <c r="FF220" i="3"/>
  <c r="FY220" i="3"/>
  <c r="FS220" i="3"/>
  <c r="FB220" i="3"/>
  <c r="FK220" i="3"/>
  <c r="BF222" i="3"/>
  <c r="BD221" i="3"/>
  <c r="AA104" i="5" l="1"/>
  <c r="AC103" i="5"/>
  <c r="AI112" i="5"/>
  <c r="AK111" i="5"/>
  <c r="O101" i="5"/>
  <c r="Q100" i="5"/>
  <c r="W101" i="5"/>
  <c r="Y100" i="5"/>
  <c r="AQ107" i="5"/>
  <c r="AS106" i="5"/>
  <c r="AM105" i="5"/>
  <c r="AO104" i="5"/>
  <c r="AE113" i="5"/>
  <c r="AG112" i="5"/>
  <c r="AU105" i="5"/>
  <c r="AW104" i="5"/>
  <c r="AY104" i="5"/>
  <c r="BA103" i="5"/>
  <c r="S101" i="5"/>
  <c r="U100" i="5"/>
  <c r="K101" i="5"/>
  <c r="M100" i="5"/>
  <c r="CO221" i="3"/>
  <c r="CI221" i="3"/>
  <c r="BX220" i="3"/>
  <c r="BN221" i="3"/>
  <c r="DJ221" i="3"/>
  <c r="DZ221" i="3"/>
  <c r="BG221" i="3"/>
  <c r="DG220" i="3"/>
  <c r="BM221" i="3"/>
  <c r="BJ221" i="3"/>
  <c r="DM221" i="3"/>
  <c r="BT220" i="3"/>
  <c r="DC221" i="3"/>
  <c r="FN221" i="3"/>
  <c r="CU221" i="3"/>
  <c r="CR221" i="3"/>
  <c r="DF221" i="3"/>
  <c r="BE221" i="3"/>
  <c r="CY221" i="3"/>
  <c r="BY220" i="3"/>
  <c r="CZ221" i="3"/>
  <c r="EG221" i="3"/>
  <c r="BQ221" i="3"/>
  <c r="BH221" i="3"/>
  <c r="BI221" i="3"/>
  <c r="CP221" i="3"/>
  <c r="EI221" i="3"/>
  <c r="BO221" i="3"/>
  <c r="EF221" i="3"/>
  <c r="EE221" i="3"/>
  <c r="CQ221" i="3"/>
  <c r="DD220" i="3"/>
  <c r="CT221" i="3"/>
  <c r="CC220" i="3"/>
  <c r="CV221" i="3"/>
  <c r="CN221" i="3"/>
  <c r="CH221" i="3"/>
  <c r="FJ221" i="3"/>
  <c r="CX221" i="3"/>
  <c r="BV220" i="3"/>
  <c r="CE220" i="3"/>
  <c r="DH221" i="3"/>
  <c r="BK221" i="3"/>
  <c r="CB221" i="3"/>
  <c r="CM221" i="3"/>
  <c r="DA221" i="3"/>
  <c r="BW221" i="3"/>
  <c r="BZ221" i="3"/>
  <c r="BU221" i="3"/>
  <c r="CF221" i="3"/>
  <c r="DE221" i="3"/>
  <c r="CD221" i="3"/>
  <c r="DI221" i="3"/>
  <c r="DX221" i="3"/>
  <c r="DL221" i="3"/>
  <c r="DN221" i="3"/>
  <c r="DK221" i="3"/>
  <c r="DR221" i="3"/>
  <c r="DV221" i="3"/>
  <c r="DO221" i="3"/>
  <c r="DT221" i="3"/>
  <c r="EH221" i="3"/>
  <c r="EK221" i="3"/>
  <c r="EM221" i="3"/>
  <c r="EB221" i="3"/>
  <c r="FS221" i="3"/>
  <c r="FY221" i="3"/>
  <c r="EV221" i="3"/>
  <c r="FH221" i="3"/>
  <c r="ES221" i="3"/>
  <c r="GF221" i="3"/>
  <c r="FF221" i="3"/>
  <c r="FI221" i="3"/>
  <c r="EU221" i="3"/>
  <c r="FB221" i="3"/>
  <c r="FK221" i="3"/>
  <c r="FG221" i="3"/>
  <c r="GC221" i="3"/>
  <c r="EX221" i="3"/>
  <c r="FV221" i="3"/>
  <c r="FL221" i="3"/>
  <c r="EP221" i="3"/>
  <c r="FO221" i="3"/>
  <c r="GJ221" i="3"/>
  <c r="FP221" i="3"/>
  <c r="BF223" i="3"/>
  <c r="BD222" i="3"/>
  <c r="W102" i="5" l="1"/>
  <c r="Y101" i="5"/>
  <c r="AG113" i="5"/>
  <c r="AE114" i="5"/>
  <c r="U101" i="5"/>
  <c r="S102" i="5"/>
  <c r="AM106" i="5"/>
  <c r="AO105" i="5"/>
  <c r="AI113" i="5"/>
  <c r="AK112" i="5"/>
  <c r="AU106" i="5"/>
  <c r="AW105" i="5"/>
  <c r="O102" i="5"/>
  <c r="Q101" i="5"/>
  <c r="M101" i="5"/>
  <c r="K102" i="5"/>
  <c r="AY105" i="5"/>
  <c r="BA104" i="5"/>
  <c r="AQ108" i="5"/>
  <c r="AS107" i="5"/>
  <c r="AC104" i="5"/>
  <c r="AA105" i="5"/>
  <c r="BF224" i="3"/>
  <c r="BD223" i="3"/>
  <c r="EF222" i="3"/>
  <c r="CI222" i="3"/>
  <c r="FN222" i="3"/>
  <c r="BX221" i="3"/>
  <c r="DG221" i="3"/>
  <c r="CT222" i="3"/>
  <c r="CC221" i="3"/>
  <c r="CV222" i="3"/>
  <c r="EG222" i="3"/>
  <c r="FJ222" i="3"/>
  <c r="EI222" i="3"/>
  <c r="BJ222" i="3"/>
  <c r="CX222" i="3"/>
  <c r="CE221" i="3"/>
  <c r="DH222" i="3"/>
  <c r="CY222" i="3"/>
  <c r="CO222" i="3"/>
  <c r="BE222" i="3"/>
  <c r="DM222" i="3"/>
  <c r="CB222" i="3"/>
  <c r="BG222" i="3"/>
  <c r="CQ222" i="3"/>
  <c r="DZ222" i="3"/>
  <c r="CM222" i="3"/>
  <c r="BT221" i="3"/>
  <c r="DF222" i="3"/>
  <c r="BH222" i="3"/>
  <c r="BV221" i="3"/>
  <c r="BY221" i="3"/>
  <c r="CP222" i="3"/>
  <c r="CR222" i="3"/>
  <c r="DC222" i="3"/>
  <c r="EE222" i="3"/>
  <c r="CH222" i="3"/>
  <c r="BN222" i="3"/>
  <c r="CU222" i="3"/>
  <c r="CZ222" i="3"/>
  <c r="BQ222" i="3"/>
  <c r="DD221" i="3"/>
  <c r="BM222" i="3"/>
  <c r="BK222" i="3"/>
  <c r="CN222" i="3"/>
  <c r="BI222" i="3"/>
  <c r="DJ222" i="3"/>
  <c r="BO222" i="3"/>
  <c r="DI222" i="3"/>
  <c r="DA222" i="3"/>
  <c r="DR222" i="3"/>
  <c r="CF222" i="3"/>
  <c r="BW222" i="3"/>
  <c r="DE222" i="3"/>
  <c r="BZ222" i="3"/>
  <c r="DV222" i="3"/>
  <c r="DK222" i="3"/>
  <c r="DT222" i="3"/>
  <c r="CD222" i="3"/>
  <c r="DO222" i="3"/>
  <c r="DL222" i="3"/>
  <c r="DX222" i="3"/>
  <c r="DN222" i="3"/>
  <c r="EK222" i="3"/>
  <c r="EM222" i="3"/>
  <c r="EB222" i="3"/>
  <c r="EP222" i="3"/>
  <c r="FS222" i="3"/>
  <c r="FB222" i="3"/>
  <c r="FK222" i="3"/>
  <c r="EV222" i="3"/>
  <c r="FG222" i="3"/>
  <c r="GC222" i="3"/>
  <c r="EH222" i="3"/>
  <c r="FV222" i="3"/>
  <c r="FL222" i="3"/>
  <c r="EU222" i="3"/>
  <c r="FO222" i="3"/>
  <c r="GJ222" i="3"/>
  <c r="FF222" i="3"/>
  <c r="ES222" i="3"/>
  <c r="GF222" i="3"/>
  <c r="FP222" i="3"/>
  <c r="EX222" i="3"/>
  <c r="FI222" i="3"/>
  <c r="FY222" i="3"/>
  <c r="BU222" i="3"/>
  <c r="FH222" i="3"/>
  <c r="AA106" i="5" l="1"/>
  <c r="AC105" i="5"/>
  <c r="AE115" i="5"/>
  <c r="AG114" i="5"/>
  <c r="AM107" i="5"/>
  <c r="AO106" i="5"/>
  <c r="O103" i="5"/>
  <c r="Q102" i="5"/>
  <c r="AU107" i="5"/>
  <c r="AW106" i="5"/>
  <c r="K103" i="5"/>
  <c r="M102" i="5"/>
  <c r="S103" i="5"/>
  <c r="U102" i="5"/>
  <c r="AQ109" i="5"/>
  <c r="AS108" i="5"/>
  <c r="AY106" i="5"/>
  <c r="BA105" i="5"/>
  <c r="AI114" i="5"/>
  <c r="AK113" i="5"/>
  <c r="W103" i="5"/>
  <c r="Y102" i="5"/>
  <c r="CO223" i="3"/>
  <c r="CI223" i="3"/>
  <c r="BE223" i="3"/>
  <c r="BK223" i="3"/>
  <c r="CE222" i="3"/>
  <c r="BO223" i="3"/>
  <c r="CB223" i="3"/>
  <c r="EE223" i="3"/>
  <c r="FN223" i="3"/>
  <c r="BT222" i="3"/>
  <c r="DF223" i="3"/>
  <c r="BM223" i="3"/>
  <c r="DD222" i="3"/>
  <c r="BY222" i="3"/>
  <c r="CR223" i="3"/>
  <c r="DC223" i="3"/>
  <c r="FJ223" i="3"/>
  <c r="BV222" i="3"/>
  <c r="BN223" i="3"/>
  <c r="CU223" i="3"/>
  <c r="EG223" i="3"/>
  <c r="CQ223" i="3"/>
  <c r="CP223" i="3"/>
  <c r="DG222" i="3"/>
  <c r="CT223" i="3"/>
  <c r="CY223" i="3"/>
  <c r="CX223" i="3"/>
  <c r="EF223" i="3"/>
  <c r="BG223" i="3"/>
  <c r="BQ223" i="3"/>
  <c r="CN223" i="3"/>
  <c r="CH223" i="3"/>
  <c r="CM223" i="3"/>
  <c r="BJ223" i="3"/>
  <c r="CC222" i="3"/>
  <c r="DZ223" i="3"/>
  <c r="BI223" i="3"/>
  <c r="BH223" i="3"/>
  <c r="BX222" i="3"/>
  <c r="CV223" i="3"/>
  <c r="EI223" i="3"/>
  <c r="DH223" i="3"/>
  <c r="DM223" i="3"/>
  <c r="CZ223" i="3"/>
  <c r="DJ223" i="3"/>
  <c r="BU223" i="3"/>
  <c r="BZ223" i="3"/>
  <c r="DI223" i="3"/>
  <c r="DN223" i="3"/>
  <c r="DO223" i="3"/>
  <c r="BW223" i="3"/>
  <c r="CD223" i="3"/>
  <c r="CF223" i="3"/>
  <c r="DX223" i="3"/>
  <c r="DE223" i="3"/>
  <c r="DL223" i="3"/>
  <c r="DA223" i="3"/>
  <c r="DK223" i="3"/>
  <c r="DT223" i="3"/>
  <c r="EB223" i="3"/>
  <c r="DV223" i="3"/>
  <c r="EH223" i="3"/>
  <c r="EK223" i="3"/>
  <c r="FO223" i="3"/>
  <c r="GJ223" i="3"/>
  <c r="FS223" i="3"/>
  <c r="FH223" i="3"/>
  <c r="FL223" i="3"/>
  <c r="EP223" i="3"/>
  <c r="EV223" i="3"/>
  <c r="FI223" i="3"/>
  <c r="FV223" i="3"/>
  <c r="FP223" i="3"/>
  <c r="EM223" i="3"/>
  <c r="FF223" i="3"/>
  <c r="FY223" i="3"/>
  <c r="DR223" i="3"/>
  <c r="GF223" i="3"/>
  <c r="EX223" i="3"/>
  <c r="FB223" i="3"/>
  <c r="FK223" i="3"/>
  <c r="ES223" i="3"/>
  <c r="EU223" i="3"/>
  <c r="FG223" i="3"/>
  <c r="GC223" i="3"/>
  <c r="BF225" i="3"/>
  <c r="BD224" i="3"/>
  <c r="W104" i="5" l="1"/>
  <c r="Y103" i="5"/>
  <c r="AM108" i="5"/>
  <c r="AO107" i="5"/>
  <c r="AI115" i="5"/>
  <c r="AK114" i="5"/>
  <c r="AE116" i="5"/>
  <c r="AG115" i="5"/>
  <c r="AQ110" i="5"/>
  <c r="AS109" i="5"/>
  <c r="S104" i="5"/>
  <c r="U103" i="5"/>
  <c r="O104" i="5"/>
  <c r="Q103" i="5"/>
  <c r="K104" i="5"/>
  <c r="M103" i="5"/>
  <c r="AY107" i="5"/>
  <c r="BA106" i="5"/>
  <c r="AU108" i="5"/>
  <c r="AW107" i="5"/>
  <c r="AA107" i="5"/>
  <c r="AC106" i="5"/>
  <c r="CO224" i="3"/>
  <c r="BG224" i="3"/>
  <c r="DZ224" i="3"/>
  <c r="CM224" i="3"/>
  <c r="DG223" i="3"/>
  <c r="BY223" i="3"/>
  <c r="BT223" i="3"/>
  <c r="DF224" i="3"/>
  <c r="EE224" i="3"/>
  <c r="CQ224" i="3"/>
  <c r="BX223" i="3"/>
  <c r="CR224" i="3"/>
  <c r="DC224" i="3"/>
  <c r="BH224" i="3"/>
  <c r="DD223" i="3"/>
  <c r="EF224" i="3"/>
  <c r="CH224" i="3"/>
  <c r="BN224" i="3"/>
  <c r="BI224" i="3"/>
  <c r="BV223" i="3"/>
  <c r="EG224" i="3"/>
  <c r="CI224" i="3"/>
  <c r="BE224" i="3"/>
  <c r="CP224" i="3"/>
  <c r="BM224" i="3"/>
  <c r="BJ224" i="3"/>
  <c r="CN224" i="3"/>
  <c r="FN224" i="3"/>
  <c r="BK224" i="3"/>
  <c r="FJ224" i="3"/>
  <c r="CE223" i="3"/>
  <c r="CT224" i="3"/>
  <c r="DJ224" i="3"/>
  <c r="CU224" i="3"/>
  <c r="BO224" i="3"/>
  <c r="DM224" i="3"/>
  <c r="CX224" i="3"/>
  <c r="CY224" i="3"/>
  <c r="CZ224" i="3"/>
  <c r="CB224" i="3"/>
  <c r="BQ224" i="3"/>
  <c r="EI224" i="3"/>
  <c r="CC223" i="3"/>
  <c r="DH224" i="3"/>
  <c r="CV224" i="3"/>
  <c r="BZ224" i="3"/>
  <c r="BW224" i="3"/>
  <c r="BU224" i="3"/>
  <c r="DE224" i="3"/>
  <c r="DL224" i="3"/>
  <c r="CD224" i="3"/>
  <c r="DN224" i="3"/>
  <c r="CF224" i="3"/>
  <c r="DO224" i="3"/>
  <c r="DX224" i="3"/>
  <c r="DV224" i="3"/>
  <c r="DK224" i="3"/>
  <c r="DI224" i="3"/>
  <c r="EH224" i="3"/>
  <c r="DR224" i="3"/>
  <c r="EK224" i="3"/>
  <c r="DT224" i="3"/>
  <c r="EM224" i="3"/>
  <c r="EB224" i="3"/>
  <c r="FH224" i="3"/>
  <c r="FY224" i="3"/>
  <c r="DA224" i="3"/>
  <c r="FS224" i="3"/>
  <c r="FF224" i="3"/>
  <c r="FI224" i="3"/>
  <c r="EP224" i="3"/>
  <c r="EV224" i="3"/>
  <c r="FB224" i="3"/>
  <c r="FK224" i="3"/>
  <c r="FG224" i="3"/>
  <c r="GC224" i="3"/>
  <c r="ES224" i="3"/>
  <c r="FV224" i="3"/>
  <c r="FL224" i="3"/>
  <c r="EU224" i="3"/>
  <c r="FO224" i="3"/>
  <c r="GJ224" i="3"/>
  <c r="GF224" i="3"/>
  <c r="EX224" i="3"/>
  <c r="FP224" i="3"/>
  <c r="BF226" i="3"/>
  <c r="BD225" i="3"/>
  <c r="AE117" i="5" l="1"/>
  <c r="AG116" i="5"/>
  <c r="AA108" i="5"/>
  <c r="AC107" i="5"/>
  <c r="AI116" i="5"/>
  <c r="AK115" i="5"/>
  <c r="AU109" i="5"/>
  <c r="AW108" i="5"/>
  <c r="S105" i="5"/>
  <c r="U104" i="5"/>
  <c r="AM109" i="5"/>
  <c r="AO108" i="5"/>
  <c r="K105" i="5"/>
  <c r="M104" i="5"/>
  <c r="O105" i="5"/>
  <c r="Q104" i="5"/>
  <c r="AY108" i="5"/>
  <c r="BA107" i="5"/>
  <c r="AQ111" i="5"/>
  <c r="AS110" i="5"/>
  <c r="W105" i="5"/>
  <c r="Y104" i="5"/>
  <c r="EF225" i="3"/>
  <c r="EE225" i="3"/>
  <c r="FN225" i="3"/>
  <c r="EG225" i="3"/>
  <c r="BQ225" i="3"/>
  <c r="CN225" i="3"/>
  <c r="CH225" i="3"/>
  <c r="FJ225" i="3"/>
  <c r="BE225" i="3"/>
  <c r="CB225" i="3"/>
  <c r="CI225" i="3"/>
  <c r="CM225" i="3"/>
  <c r="DZ225" i="3"/>
  <c r="CQ225" i="3"/>
  <c r="BT224" i="3"/>
  <c r="DF225" i="3"/>
  <c r="BH225" i="3"/>
  <c r="CR225" i="3"/>
  <c r="DC225" i="3"/>
  <c r="BV224" i="3"/>
  <c r="BM225" i="3"/>
  <c r="BI225" i="3"/>
  <c r="CZ225" i="3"/>
  <c r="DJ225" i="3"/>
  <c r="DM225" i="3"/>
  <c r="BG225" i="3"/>
  <c r="BY224" i="3"/>
  <c r="BJ225" i="3"/>
  <c r="DD224" i="3"/>
  <c r="CC224" i="3"/>
  <c r="BO225" i="3"/>
  <c r="CU225" i="3"/>
  <c r="DG224" i="3"/>
  <c r="EI225" i="3"/>
  <c r="BK225" i="3"/>
  <c r="CY225" i="3"/>
  <c r="CO225" i="3"/>
  <c r="BX224" i="3"/>
  <c r="CP225" i="3"/>
  <c r="CX225" i="3"/>
  <c r="DH225" i="3"/>
  <c r="CE224" i="3"/>
  <c r="BN225" i="3"/>
  <c r="CT225" i="3"/>
  <c r="CV225" i="3"/>
  <c r="BZ225" i="3"/>
  <c r="DA225" i="3"/>
  <c r="DR225" i="3"/>
  <c r="BW225" i="3"/>
  <c r="DE225" i="3"/>
  <c r="DN225" i="3"/>
  <c r="DL225" i="3"/>
  <c r="DX225" i="3"/>
  <c r="DT225" i="3"/>
  <c r="DO225" i="3"/>
  <c r="DI225" i="3"/>
  <c r="CF225" i="3"/>
  <c r="CD225" i="3"/>
  <c r="DV225" i="3"/>
  <c r="BU225" i="3"/>
  <c r="EH225" i="3"/>
  <c r="EB225" i="3"/>
  <c r="EK225" i="3"/>
  <c r="EM225" i="3"/>
  <c r="DK225" i="3"/>
  <c r="FV225" i="3"/>
  <c r="FY225" i="3"/>
  <c r="EP225" i="3"/>
  <c r="FS225" i="3"/>
  <c r="EX225" i="3"/>
  <c r="FB225" i="3"/>
  <c r="FL225" i="3"/>
  <c r="EV225" i="3"/>
  <c r="FO225" i="3"/>
  <c r="EU225" i="3"/>
  <c r="FH225" i="3"/>
  <c r="GJ225" i="3"/>
  <c r="FP225" i="3"/>
  <c r="GF225" i="3"/>
  <c r="FI225" i="3"/>
  <c r="ES225" i="3"/>
  <c r="FK225" i="3"/>
  <c r="FF225" i="3"/>
  <c r="GC225" i="3"/>
  <c r="FG225" i="3"/>
  <c r="BF227" i="3"/>
  <c r="BD226" i="3"/>
  <c r="AU110" i="5" l="1"/>
  <c r="AW109" i="5"/>
  <c r="W106" i="5"/>
  <c r="Y105" i="5"/>
  <c r="AI117" i="5"/>
  <c r="AK116" i="5"/>
  <c r="AA109" i="5"/>
  <c r="AC108" i="5"/>
  <c r="O106" i="5"/>
  <c r="Q105" i="5"/>
  <c r="K106" i="5"/>
  <c r="M105" i="5"/>
  <c r="AQ112" i="5"/>
  <c r="AS111" i="5"/>
  <c r="AM110" i="5"/>
  <c r="AO109" i="5"/>
  <c r="AY109" i="5"/>
  <c r="BA108" i="5"/>
  <c r="S106" i="5"/>
  <c r="U105" i="5"/>
  <c r="AE118" i="5"/>
  <c r="AG117" i="5"/>
  <c r="BF228" i="3"/>
  <c r="BD227" i="3"/>
  <c r="DZ226" i="3"/>
  <c r="CH226" i="3"/>
  <c r="BE226" i="3"/>
  <c r="BO226" i="3"/>
  <c r="BV225" i="3"/>
  <c r="DH226" i="3"/>
  <c r="BT225" i="3"/>
  <c r="DC226" i="3"/>
  <c r="CI226" i="3"/>
  <c r="BH226" i="3"/>
  <c r="DJ226" i="3"/>
  <c r="CV226" i="3"/>
  <c r="BZ226" i="3"/>
  <c r="CR226" i="3"/>
  <c r="DF226" i="3"/>
  <c r="BM226" i="3"/>
  <c r="BI226" i="3"/>
  <c r="CP226" i="3"/>
  <c r="BN226" i="3"/>
  <c r="BU226" i="3"/>
  <c r="CX226" i="3"/>
  <c r="CC225" i="3"/>
  <c r="EF226" i="3"/>
  <c r="EP226" i="3"/>
  <c r="FJ226" i="3"/>
  <c r="DD225" i="3"/>
  <c r="CT226" i="3"/>
  <c r="DM226" i="3"/>
  <c r="CZ226" i="3"/>
  <c r="CE225" i="3"/>
  <c r="CF226" i="3"/>
  <c r="EG226" i="3"/>
  <c r="BG226" i="3"/>
  <c r="CU226" i="3"/>
  <c r="EI226" i="3"/>
  <c r="DA226" i="3"/>
  <c r="CO226" i="3"/>
  <c r="EE226" i="3"/>
  <c r="FN226" i="3"/>
  <c r="CY226" i="3"/>
  <c r="BX225" i="3"/>
  <c r="BW226" i="3"/>
  <c r="CB226" i="3"/>
  <c r="CM226" i="3"/>
  <c r="BJ226" i="3"/>
  <c r="BY225" i="3"/>
  <c r="CD226" i="3"/>
  <c r="BQ226" i="3"/>
  <c r="BK226" i="3"/>
  <c r="CQ226" i="3"/>
  <c r="DG225" i="3"/>
  <c r="DI226" i="3"/>
  <c r="DO226" i="3"/>
  <c r="GF226" i="3"/>
  <c r="DK226" i="3"/>
  <c r="DR226" i="3"/>
  <c r="DT226" i="3"/>
  <c r="CN226" i="3"/>
  <c r="DN226" i="3"/>
  <c r="EK226" i="3"/>
  <c r="EX226" i="3"/>
  <c r="DV226" i="3"/>
  <c r="EB226" i="3"/>
  <c r="EM226" i="3"/>
  <c r="DX226" i="3"/>
  <c r="EU226" i="3"/>
  <c r="FS226" i="3"/>
  <c r="DE226" i="3"/>
  <c r="FP226" i="3"/>
  <c r="GJ226" i="3"/>
  <c r="DL226" i="3"/>
  <c r="EH226" i="3"/>
  <c r="FY226" i="3"/>
  <c r="FF226" i="3"/>
  <c r="FH226" i="3"/>
  <c r="FI226" i="3"/>
  <c r="FG226" i="3"/>
  <c r="FK226" i="3"/>
  <c r="FO226" i="3"/>
  <c r="ES226" i="3"/>
  <c r="FV226" i="3"/>
  <c r="GC226" i="3"/>
  <c r="EV226" i="3"/>
  <c r="FB226" i="3"/>
  <c r="FL226" i="3"/>
  <c r="AM111" i="5" l="1"/>
  <c r="AO110" i="5"/>
  <c r="AE119" i="5"/>
  <c r="AG118" i="5"/>
  <c r="AA110" i="5"/>
  <c r="AC109" i="5"/>
  <c r="AI118" i="5"/>
  <c r="AK117" i="5"/>
  <c r="S107" i="5"/>
  <c r="U106" i="5"/>
  <c r="K107" i="5"/>
  <c r="M106" i="5"/>
  <c r="W107" i="5"/>
  <c r="Y106" i="5"/>
  <c r="AQ113" i="5"/>
  <c r="AS112" i="5"/>
  <c r="AY110" i="5"/>
  <c r="BA109" i="5"/>
  <c r="O107" i="5"/>
  <c r="Q106" i="5"/>
  <c r="AU111" i="5"/>
  <c r="AW110" i="5"/>
  <c r="CN227" i="3"/>
  <c r="BM227" i="3"/>
  <c r="BK227" i="3"/>
  <c r="BY226" i="3"/>
  <c r="CB227" i="3"/>
  <c r="EE227" i="3"/>
  <c r="BG227" i="3"/>
  <c r="CV227" i="3"/>
  <c r="DZ227" i="3"/>
  <c r="CH227" i="3"/>
  <c r="BQ227" i="3"/>
  <c r="BI227" i="3"/>
  <c r="CE226" i="3"/>
  <c r="DH227" i="3"/>
  <c r="BT226" i="3"/>
  <c r="DC227" i="3"/>
  <c r="CI227" i="3"/>
  <c r="FJ227" i="3"/>
  <c r="CP227" i="3"/>
  <c r="DM227" i="3"/>
  <c r="BZ227" i="3"/>
  <c r="CX227" i="3"/>
  <c r="BW227" i="3"/>
  <c r="CR227" i="3"/>
  <c r="DF227" i="3"/>
  <c r="CQ227" i="3"/>
  <c r="DD226" i="3"/>
  <c r="CT227" i="3"/>
  <c r="CZ227" i="3"/>
  <c r="EG227" i="3"/>
  <c r="EP227" i="3"/>
  <c r="CM227" i="3"/>
  <c r="BH227" i="3"/>
  <c r="DJ227" i="3"/>
  <c r="BX226" i="3"/>
  <c r="BV226" i="3"/>
  <c r="CU227" i="3"/>
  <c r="DA227" i="3"/>
  <c r="CD227" i="3"/>
  <c r="CF227" i="3"/>
  <c r="CO227" i="3"/>
  <c r="BE227" i="3"/>
  <c r="BO227" i="3"/>
  <c r="EI227" i="3"/>
  <c r="BU227" i="3"/>
  <c r="EF227" i="3"/>
  <c r="BJ227" i="3"/>
  <c r="CY227" i="3"/>
  <c r="FN227" i="3"/>
  <c r="DG226" i="3"/>
  <c r="DE227" i="3"/>
  <c r="DI227" i="3"/>
  <c r="CC226" i="3"/>
  <c r="DR227" i="3"/>
  <c r="DT227" i="3"/>
  <c r="BN227" i="3"/>
  <c r="DV227" i="3"/>
  <c r="EU227" i="3"/>
  <c r="DX227" i="3"/>
  <c r="FS227" i="3"/>
  <c r="GF227" i="3"/>
  <c r="DL227" i="3"/>
  <c r="DN227" i="3"/>
  <c r="EM227" i="3"/>
  <c r="EB227" i="3"/>
  <c r="DO227" i="3"/>
  <c r="DK227" i="3"/>
  <c r="EX227" i="3"/>
  <c r="EH227" i="3"/>
  <c r="EV227" i="3"/>
  <c r="FI227" i="3"/>
  <c r="FG227" i="3"/>
  <c r="FK227" i="3"/>
  <c r="FH227" i="3"/>
  <c r="FV227" i="3"/>
  <c r="GC227" i="3"/>
  <c r="FF227" i="3"/>
  <c r="EK227" i="3"/>
  <c r="FB227" i="3"/>
  <c r="FL227" i="3"/>
  <c r="ES227" i="3"/>
  <c r="FO227" i="3"/>
  <c r="FP227" i="3"/>
  <c r="GJ227" i="3"/>
  <c r="FY227" i="3"/>
  <c r="BF229" i="3"/>
  <c r="BD228" i="3"/>
  <c r="AQ114" i="5" l="1"/>
  <c r="AS113" i="5"/>
  <c r="AU112" i="5"/>
  <c r="AW111" i="5"/>
  <c r="W108" i="5"/>
  <c r="Y107" i="5"/>
  <c r="O108" i="5"/>
  <c r="Q107" i="5"/>
  <c r="K108" i="5"/>
  <c r="M107" i="5"/>
  <c r="AE120" i="5"/>
  <c r="AG119" i="5"/>
  <c r="AA111" i="5"/>
  <c r="AC110" i="5"/>
  <c r="AI119" i="5"/>
  <c r="AK118" i="5"/>
  <c r="AY111" i="5"/>
  <c r="BA110" i="5"/>
  <c r="S108" i="5"/>
  <c r="U107" i="5"/>
  <c r="AM112" i="5"/>
  <c r="AO111" i="5"/>
  <c r="CO228" i="3"/>
  <c r="CH228" i="3"/>
  <c r="BQ228" i="3"/>
  <c r="DG227" i="3"/>
  <c r="BJ228" i="3"/>
  <c r="DH228" i="3"/>
  <c r="DZ228" i="3"/>
  <c r="CI228" i="3"/>
  <c r="FJ228" i="3"/>
  <c r="BM228" i="3"/>
  <c r="EI228" i="3"/>
  <c r="DD227" i="3"/>
  <c r="DM228" i="3"/>
  <c r="CY228" i="3"/>
  <c r="CB228" i="3"/>
  <c r="BG228" i="3"/>
  <c r="DJ228" i="3"/>
  <c r="BY227" i="3"/>
  <c r="CV228" i="3"/>
  <c r="BZ228" i="3"/>
  <c r="BW228" i="3"/>
  <c r="BT227" i="3"/>
  <c r="DC228" i="3"/>
  <c r="CQ228" i="3"/>
  <c r="FN228" i="3"/>
  <c r="CX228" i="3"/>
  <c r="CR228" i="3"/>
  <c r="DF228" i="3"/>
  <c r="CP228" i="3"/>
  <c r="BE228" i="3"/>
  <c r="CU228" i="3"/>
  <c r="BV227" i="3"/>
  <c r="CZ228" i="3"/>
  <c r="CC227" i="3"/>
  <c r="CF228" i="3"/>
  <c r="CD228" i="3"/>
  <c r="EF228" i="3"/>
  <c r="EP228" i="3"/>
  <c r="BH228" i="3"/>
  <c r="CT228" i="3"/>
  <c r="BU228" i="3"/>
  <c r="DA228" i="3"/>
  <c r="CN228" i="3"/>
  <c r="CM228" i="3"/>
  <c r="BI228" i="3"/>
  <c r="BK228" i="3"/>
  <c r="CE227" i="3"/>
  <c r="EG228" i="3"/>
  <c r="BX227" i="3"/>
  <c r="BN228" i="3"/>
  <c r="BO228" i="3"/>
  <c r="DI228" i="3"/>
  <c r="DR228" i="3"/>
  <c r="FS228" i="3"/>
  <c r="GF228" i="3"/>
  <c r="DT228" i="3"/>
  <c r="DV228" i="3"/>
  <c r="DX228" i="3"/>
  <c r="DL228" i="3"/>
  <c r="EE228" i="3"/>
  <c r="DN228" i="3"/>
  <c r="DE228" i="3"/>
  <c r="DK228" i="3"/>
  <c r="EH228" i="3"/>
  <c r="EK228" i="3"/>
  <c r="EX228" i="3"/>
  <c r="EM228" i="3"/>
  <c r="EB228" i="3"/>
  <c r="EU228" i="3"/>
  <c r="FB228" i="3"/>
  <c r="FL228" i="3"/>
  <c r="ES228" i="3"/>
  <c r="FO228" i="3"/>
  <c r="EV228" i="3"/>
  <c r="FH228" i="3"/>
  <c r="GJ228" i="3"/>
  <c r="FI228" i="3"/>
  <c r="GC228" i="3"/>
  <c r="DO228" i="3"/>
  <c r="FF228" i="3"/>
  <c r="FP228" i="3"/>
  <c r="FY228" i="3"/>
  <c r="FG228" i="3"/>
  <c r="FK228" i="3"/>
  <c r="FV228" i="3"/>
  <c r="BF230" i="3"/>
  <c r="BD229" i="3"/>
  <c r="AU113" i="5" l="1"/>
  <c r="AW112" i="5"/>
  <c r="AI120" i="5"/>
  <c r="AK119" i="5"/>
  <c r="AA112" i="5"/>
  <c r="AC111" i="5"/>
  <c r="S109" i="5"/>
  <c r="U108" i="5"/>
  <c r="O109" i="5"/>
  <c r="Q108" i="5"/>
  <c r="AM113" i="5"/>
  <c r="AO112" i="5"/>
  <c r="W109" i="5"/>
  <c r="Y108" i="5"/>
  <c r="AE121" i="5"/>
  <c r="AG120" i="5"/>
  <c r="AY112" i="5"/>
  <c r="BA111" i="5"/>
  <c r="K109" i="5"/>
  <c r="M108" i="5"/>
  <c r="AQ115" i="5"/>
  <c r="AS114" i="5"/>
  <c r="BT228" i="3"/>
  <c r="DC229" i="3"/>
  <c r="FJ229" i="3"/>
  <c r="CU229" i="3"/>
  <c r="CV229" i="3"/>
  <c r="DM229" i="3"/>
  <c r="CR229" i="3"/>
  <c r="DF229" i="3"/>
  <c r="CQ229" i="3"/>
  <c r="BQ229" i="3"/>
  <c r="BY228" i="3"/>
  <c r="DH229" i="3"/>
  <c r="EG229" i="3"/>
  <c r="EP229" i="3"/>
  <c r="CM229" i="3"/>
  <c r="BX228" i="3"/>
  <c r="CY229" i="3"/>
  <c r="EF229" i="3"/>
  <c r="BG229" i="3"/>
  <c r="DG228" i="3"/>
  <c r="BO229" i="3"/>
  <c r="CE228" i="3"/>
  <c r="BW229" i="3"/>
  <c r="CO229" i="3"/>
  <c r="EE229" i="3"/>
  <c r="BH229" i="3"/>
  <c r="BK229" i="3"/>
  <c r="BU229" i="3"/>
  <c r="CX229" i="3"/>
  <c r="CD229" i="3"/>
  <c r="CF229" i="3"/>
  <c r="CN229" i="3"/>
  <c r="BN229" i="3"/>
  <c r="BI229" i="3"/>
  <c r="BJ229" i="3"/>
  <c r="BZ229" i="3"/>
  <c r="CZ229" i="3"/>
  <c r="CC228" i="3"/>
  <c r="CB229" i="3"/>
  <c r="CP229" i="3"/>
  <c r="CI229" i="3"/>
  <c r="FN229" i="3"/>
  <c r="CT229" i="3"/>
  <c r="DD228" i="3"/>
  <c r="BV228" i="3"/>
  <c r="DJ229" i="3"/>
  <c r="BE229" i="3"/>
  <c r="EI229" i="3"/>
  <c r="DA229" i="3"/>
  <c r="DZ229" i="3"/>
  <c r="BM229" i="3"/>
  <c r="DI229" i="3"/>
  <c r="DE229" i="3"/>
  <c r="DN229" i="3"/>
  <c r="DX229" i="3"/>
  <c r="CH229" i="3"/>
  <c r="DO229" i="3"/>
  <c r="EU229" i="3"/>
  <c r="DK229" i="3"/>
  <c r="FS229" i="3"/>
  <c r="EH229" i="3"/>
  <c r="EK229" i="3"/>
  <c r="DT229" i="3"/>
  <c r="DV229" i="3"/>
  <c r="EM229" i="3"/>
  <c r="DR229" i="3"/>
  <c r="EB229" i="3"/>
  <c r="DL229" i="3"/>
  <c r="EX229" i="3"/>
  <c r="FY229" i="3"/>
  <c r="FP229" i="3"/>
  <c r="FF229" i="3"/>
  <c r="FH229" i="3"/>
  <c r="GJ229" i="3"/>
  <c r="FI229" i="3"/>
  <c r="ES229" i="3"/>
  <c r="FG229" i="3"/>
  <c r="FK229" i="3"/>
  <c r="EV229" i="3"/>
  <c r="FV229" i="3"/>
  <c r="GC229" i="3"/>
  <c r="FB229" i="3"/>
  <c r="FL229" i="3"/>
  <c r="GF229" i="3"/>
  <c r="FO229" i="3"/>
  <c r="BF231" i="3"/>
  <c r="BD230" i="3"/>
  <c r="S110" i="5" l="1"/>
  <c r="U109" i="5"/>
  <c r="W110" i="5"/>
  <c r="Y109" i="5"/>
  <c r="AI121" i="5"/>
  <c r="AK120" i="5"/>
  <c r="AE122" i="5"/>
  <c r="AG121" i="5"/>
  <c r="AQ116" i="5"/>
  <c r="AS115" i="5"/>
  <c r="AA113" i="5"/>
  <c r="AC112" i="5"/>
  <c r="K110" i="5"/>
  <c r="M109" i="5"/>
  <c r="AM114" i="5"/>
  <c r="AO113" i="5"/>
  <c r="AY113" i="5"/>
  <c r="BA112" i="5"/>
  <c r="O110" i="5"/>
  <c r="Q109" i="5"/>
  <c r="AU114" i="5"/>
  <c r="AW113" i="5"/>
  <c r="EF230" i="3"/>
  <c r="EP230" i="3"/>
  <c r="EE230" i="3"/>
  <c r="CQ230" i="3"/>
  <c r="BI230" i="3"/>
  <c r="DJ230" i="3"/>
  <c r="BJ230" i="3"/>
  <c r="BO230" i="3"/>
  <c r="DH230" i="3"/>
  <c r="EG230" i="3"/>
  <c r="CH230" i="3"/>
  <c r="BE230" i="3"/>
  <c r="DG229" i="3"/>
  <c r="BX229" i="3"/>
  <c r="BW230" i="3"/>
  <c r="CN230" i="3"/>
  <c r="CI230" i="3"/>
  <c r="FN230" i="3"/>
  <c r="DD229" i="3"/>
  <c r="BZ230" i="3"/>
  <c r="CD230" i="3"/>
  <c r="CO230" i="3"/>
  <c r="BG230" i="3"/>
  <c r="BV229" i="3"/>
  <c r="CC229" i="3"/>
  <c r="CF230" i="3"/>
  <c r="CB230" i="3"/>
  <c r="BH230" i="3"/>
  <c r="BQ230" i="3"/>
  <c r="BY229" i="3"/>
  <c r="CX230" i="3"/>
  <c r="DZ230" i="3"/>
  <c r="BN230" i="3"/>
  <c r="CY230" i="3"/>
  <c r="CE229" i="3"/>
  <c r="CZ230" i="3"/>
  <c r="CR230" i="3"/>
  <c r="DC230" i="3"/>
  <c r="CP230" i="3"/>
  <c r="FJ230" i="3"/>
  <c r="BM230" i="3"/>
  <c r="BK230" i="3"/>
  <c r="BU230" i="3"/>
  <c r="CT230" i="3"/>
  <c r="CV230" i="3"/>
  <c r="EI230" i="3"/>
  <c r="DM230" i="3"/>
  <c r="DA230" i="3"/>
  <c r="CM230" i="3"/>
  <c r="BT229" i="3"/>
  <c r="DF230" i="3"/>
  <c r="DI230" i="3"/>
  <c r="CU230" i="3"/>
  <c r="DO230" i="3"/>
  <c r="DE230" i="3"/>
  <c r="DK230" i="3"/>
  <c r="DR230" i="3"/>
  <c r="DV230" i="3"/>
  <c r="EU230" i="3"/>
  <c r="DT230" i="3"/>
  <c r="DX230" i="3"/>
  <c r="DN230" i="3"/>
  <c r="FS230" i="3"/>
  <c r="GF230" i="3"/>
  <c r="EH230" i="3"/>
  <c r="EX230" i="3"/>
  <c r="EK230" i="3"/>
  <c r="EM230" i="3"/>
  <c r="FB230" i="3"/>
  <c r="FK230" i="3"/>
  <c r="FG230" i="3"/>
  <c r="GC230" i="3"/>
  <c r="FV230" i="3"/>
  <c r="FL230" i="3"/>
  <c r="DL230" i="3"/>
  <c r="FO230" i="3"/>
  <c r="EB230" i="3"/>
  <c r="FH230" i="3"/>
  <c r="GJ230" i="3"/>
  <c r="FY230" i="3"/>
  <c r="ES230" i="3"/>
  <c r="FI230" i="3"/>
  <c r="EV230" i="3"/>
  <c r="FF230" i="3"/>
  <c r="FP230" i="3"/>
  <c r="BF232" i="3"/>
  <c r="BD231" i="3"/>
  <c r="AU115" i="5" l="1"/>
  <c r="AW114" i="5"/>
  <c r="AA114" i="5"/>
  <c r="AC113" i="5"/>
  <c r="W111" i="5"/>
  <c r="Y110" i="5"/>
  <c r="AM115" i="5"/>
  <c r="AO114" i="5"/>
  <c r="K111" i="5"/>
  <c r="M110" i="5"/>
  <c r="AE123" i="5"/>
  <c r="AG122" i="5"/>
  <c r="AI122" i="5"/>
  <c r="AK121" i="5"/>
  <c r="O111" i="5"/>
  <c r="Q110" i="5"/>
  <c r="AY114" i="5"/>
  <c r="BA113" i="5"/>
  <c r="AQ117" i="5"/>
  <c r="AS116" i="5"/>
  <c r="S111" i="5"/>
  <c r="U110" i="5"/>
  <c r="DZ231" i="3"/>
  <c r="CH231" i="3"/>
  <c r="BH231" i="3"/>
  <c r="BK231" i="3"/>
  <c r="BO231" i="3"/>
  <c r="CV231" i="3"/>
  <c r="BT230" i="3"/>
  <c r="DF231" i="3"/>
  <c r="CI231" i="3"/>
  <c r="BN231" i="3"/>
  <c r="BY230" i="3"/>
  <c r="DD230" i="3"/>
  <c r="CD231" i="3"/>
  <c r="CR231" i="3"/>
  <c r="DC231" i="3"/>
  <c r="CM231" i="3"/>
  <c r="BX230" i="3"/>
  <c r="CE230" i="3"/>
  <c r="BZ231" i="3"/>
  <c r="EG231" i="3"/>
  <c r="EP231" i="3"/>
  <c r="CQ231" i="3"/>
  <c r="BG231" i="3"/>
  <c r="BM231" i="3"/>
  <c r="CT231" i="3"/>
  <c r="EF231" i="3"/>
  <c r="FJ231" i="3"/>
  <c r="EI231" i="3"/>
  <c r="DJ231" i="3"/>
  <c r="CC230" i="3"/>
  <c r="CN231" i="3"/>
  <c r="BQ231" i="3"/>
  <c r="BV230" i="3"/>
  <c r="CP231" i="3"/>
  <c r="DM231" i="3"/>
  <c r="CX231" i="3"/>
  <c r="CB231" i="3"/>
  <c r="BE231" i="3"/>
  <c r="BI231" i="3"/>
  <c r="BJ231" i="3"/>
  <c r="BU231" i="3"/>
  <c r="CY231" i="3"/>
  <c r="CF231" i="3"/>
  <c r="DA231" i="3"/>
  <c r="BW231" i="3"/>
  <c r="CU231" i="3"/>
  <c r="DG230" i="3"/>
  <c r="EE231" i="3"/>
  <c r="FN231" i="3"/>
  <c r="DH231" i="3"/>
  <c r="DE231" i="3"/>
  <c r="DI231" i="3"/>
  <c r="CZ231" i="3"/>
  <c r="CO231" i="3"/>
  <c r="DR231" i="3"/>
  <c r="DL231" i="3"/>
  <c r="DN231" i="3"/>
  <c r="EU231" i="3"/>
  <c r="DO231" i="3"/>
  <c r="FS231" i="3"/>
  <c r="DV231" i="3"/>
  <c r="GF231" i="3"/>
  <c r="DX231" i="3"/>
  <c r="EH231" i="3"/>
  <c r="EK231" i="3"/>
  <c r="EX231" i="3"/>
  <c r="DK231" i="3"/>
  <c r="EB231" i="3"/>
  <c r="EM231" i="3"/>
  <c r="EV231" i="3"/>
  <c r="FO231" i="3"/>
  <c r="ES231" i="3"/>
  <c r="FP231" i="3"/>
  <c r="GJ231" i="3"/>
  <c r="FY231" i="3"/>
  <c r="FV231" i="3"/>
  <c r="FF231" i="3"/>
  <c r="FH231" i="3"/>
  <c r="FL231" i="3"/>
  <c r="FI231" i="3"/>
  <c r="DT231" i="3"/>
  <c r="FB231" i="3"/>
  <c r="FK231" i="3"/>
  <c r="FG231" i="3"/>
  <c r="GC231" i="3"/>
  <c r="BF233" i="3"/>
  <c r="BD232" i="3"/>
  <c r="O112" i="5" l="1"/>
  <c r="Q111" i="5"/>
  <c r="AI123" i="5"/>
  <c r="AK122" i="5"/>
  <c r="AE124" i="5"/>
  <c r="AG123" i="5"/>
  <c r="AA115" i="5"/>
  <c r="AC114" i="5"/>
  <c r="S112" i="5"/>
  <c r="U111" i="5"/>
  <c r="AM116" i="5"/>
  <c r="AO115" i="5"/>
  <c r="W112" i="5"/>
  <c r="Y111" i="5"/>
  <c r="AQ118" i="5"/>
  <c r="AS117" i="5"/>
  <c r="AY115" i="5"/>
  <c r="BA114" i="5"/>
  <c r="K112" i="5"/>
  <c r="M111" i="5"/>
  <c r="AU116" i="5"/>
  <c r="AW115" i="5"/>
  <c r="BF234" i="3"/>
  <c r="BD233" i="3"/>
  <c r="BT231" i="3"/>
  <c r="DF232" i="3"/>
  <c r="CH232" i="3"/>
  <c r="BQ232" i="3"/>
  <c r="BI232" i="3"/>
  <c r="CU232" i="3"/>
  <c r="DD231" i="3"/>
  <c r="CX232" i="3"/>
  <c r="CC231" i="3"/>
  <c r="CR232" i="3"/>
  <c r="DC232" i="3"/>
  <c r="CI232" i="3"/>
  <c r="BE232" i="3"/>
  <c r="DG231" i="3"/>
  <c r="BJ232" i="3"/>
  <c r="BY231" i="3"/>
  <c r="CZ232" i="3"/>
  <c r="EF232" i="3"/>
  <c r="EP232" i="3"/>
  <c r="BH232" i="3"/>
  <c r="BG232" i="3"/>
  <c r="BM232" i="3"/>
  <c r="BK232" i="3"/>
  <c r="DA232" i="3"/>
  <c r="BZ232" i="3"/>
  <c r="EG232" i="3"/>
  <c r="BN232" i="3"/>
  <c r="FJ232" i="3"/>
  <c r="CT232" i="3"/>
  <c r="CY232" i="3"/>
  <c r="CD232" i="3"/>
  <c r="CN232" i="3"/>
  <c r="CM232" i="3"/>
  <c r="BU232" i="3"/>
  <c r="CF232" i="3"/>
  <c r="CO232" i="3"/>
  <c r="CP232" i="3"/>
  <c r="BV231" i="3"/>
  <c r="BO232" i="3"/>
  <c r="DJ232" i="3"/>
  <c r="DZ232" i="3"/>
  <c r="CQ232" i="3"/>
  <c r="EI232" i="3"/>
  <c r="DH232" i="3"/>
  <c r="BW232" i="3"/>
  <c r="EE232" i="3"/>
  <c r="BX231" i="3"/>
  <c r="FN232" i="3"/>
  <c r="CE231" i="3"/>
  <c r="CV232" i="3"/>
  <c r="DM232" i="3"/>
  <c r="DI232" i="3"/>
  <c r="DN232" i="3"/>
  <c r="EU232" i="3"/>
  <c r="DO232" i="3"/>
  <c r="FS232" i="3"/>
  <c r="DE232" i="3"/>
  <c r="DK232" i="3"/>
  <c r="GF232" i="3"/>
  <c r="DR232" i="3"/>
  <c r="CB232" i="3"/>
  <c r="DL232" i="3"/>
  <c r="EH232" i="3"/>
  <c r="DT232" i="3"/>
  <c r="EK232" i="3"/>
  <c r="EM232" i="3"/>
  <c r="DV232" i="3"/>
  <c r="DX232" i="3"/>
  <c r="EB232" i="3"/>
  <c r="FF232" i="3"/>
  <c r="FY232" i="3"/>
  <c r="ES232" i="3"/>
  <c r="FI232" i="3"/>
  <c r="EV232" i="3"/>
  <c r="FB232" i="3"/>
  <c r="FK232" i="3"/>
  <c r="FG232" i="3"/>
  <c r="GC232" i="3"/>
  <c r="EX232" i="3"/>
  <c r="FV232" i="3"/>
  <c r="FL232" i="3"/>
  <c r="FO232" i="3"/>
  <c r="FH232" i="3"/>
  <c r="GJ232" i="3"/>
  <c r="FP232" i="3"/>
  <c r="AQ119" i="5" l="1"/>
  <c r="AS118" i="5"/>
  <c r="AE125" i="5"/>
  <c r="AG124" i="5"/>
  <c r="K113" i="5"/>
  <c r="M112" i="5"/>
  <c r="AM117" i="5"/>
  <c r="AO116" i="5"/>
  <c r="AI124" i="5"/>
  <c r="AK123" i="5"/>
  <c r="AA116" i="5"/>
  <c r="AC115" i="5"/>
  <c r="W113" i="5"/>
  <c r="Y112" i="5"/>
  <c r="AU117" i="5"/>
  <c r="AW116" i="5"/>
  <c r="AY116" i="5"/>
  <c r="BA115" i="5"/>
  <c r="S113" i="5"/>
  <c r="U112" i="5"/>
  <c r="O113" i="5"/>
  <c r="Q112" i="5"/>
  <c r="DZ233" i="3"/>
  <c r="BE233" i="3"/>
  <c r="CM233" i="3"/>
  <c r="CT233" i="3"/>
  <c r="CC232" i="3"/>
  <c r="CV233" i="3"/>
  <c r="BW233" i="3"/>
  <c r="BT232" i="3"/>
  <c r="DC233" i="3"/>
  <c r="CQ233" i="3"/>
  <c r="FN233" i="3"/>
  <c r="BK233" i="3"/>
  <c r="BY232" i="3"/>
  <c r="DM233" i="3"/>
  <c r="CE232" i="3"/>
  <c r="CR233" i="3"/>
  <c r="DF233" i="3"/>
  <c r="BH233" i="3"/>
  <c r="BJ233" i="3"/>
  <c r="CD233" i="3"/>
  <c r="EF233" i="3"/>
  <c r="EP233" i="3"/>
  <c r="EE233" i="3"/>
  <c r="BM233" i="3"/>
  <c r="BO233" i="3"/>
  <c r="EI233" i="3"/>
  <c r="BU233" i="3"/>
  <c r="BZ233" i="3"/>
  <c r="EG233" i="3"/>
  <c r="BG233" i="3"/>
  <c r="CU233" i="3"/>
  <c r="DD232" i="3"/>
  <c r="DJ233" i="3"/>
  <c r="DG232" i="3"/>
  <c r="CF233" i="3"/>
  <c r="CO233" i="3"/>
  <c r="CH233" i="3"/>
  <c r="CP233" i="3"/>
  <c r="BX232" i="3"/>
  <c r="CX233" i="3"/>
  <c r="CB233" i="3"/>
  <c r="FJ233" i="3"/>
  <c r="BN233" i="3"/>
  <c r="CY233" i="3"/>
  <c r="DA233" i="3"/>
  <c r="DH233" i="3"/>
  <c r="BI233" i="3"/>
  <c r="CI233" i="3"/>
  <c r="BQ233" i="3"/>
  <c r="CZ233" i="3"/>
  <c r="DI233" i="3"/>
  <c r="CN233" i="3"/>
  <c r="DL233" i="3"/>
  <c r="DX233" i="3"/>
  <c r="DN233" i="3"/>
  <c r="DO233" i="3"/>
  <c r="DE233" i="3"/>
  <c r="EU233" i="3"/>
  <c r="BV232" i="3"/>
  <c r="FS233" i="3"/>
  <c r="DT233" i="3"/>
  <c r="EB233" i="3"/>
  <c r="DK233" i="3"/>
  <c r="EX233" i="3"/>
  <c r="DR233" i="3"/>
  <c r="DV233" i="3"/>
  <c r="EH233" i="3"/>
  <c r="GF233" i="3"/>
  <c r="EK233" i="3"/>
  <c r="EM233" i="3"/>
  <c r="FV233" i="3"/>
  <c r="GC233" i="3"/>
  <c r="FG233" i="3"/>
  <c r="FO233" i="3"/>
  <c r="FL233" i="3"/>
  <c r="FB233" i="3"/>
  <c r="FK233" i="3"/>
  <c r="ES233" i="3"/>
  <c r="FP233" i="3"/>
  <c r="GJ233" i="3"/>
  <c r="EV233" i="3"/>
  <c r="FY233" i="3"/>
  <c r="FF233" i="3"/>
  <c r="FH233" i="3"/>
  <c r="FI233" i="3"/>
  <c r="BF235" i="3"/>
  <c r="BD234" i="3"/>
  <c r="AM118" i="5" l="1"/>
  <c r="AO117" i="5"/>
  <c r="O114" i="5"/>
  <c r="Q113" i="5"/>
  <c r="S114" i="5"/>
  <c r="U113" i="5"/>
  <c r="AA117" i="5"/>
  <c r="AC116" i="5"/>
  <c r="AE126" i="5"/>
  <c r="AG125" i="5"/>
  <c r="AU118" i="5"/>
  <c r="AW117" i="5"/>
  <c r="K114" i="5"/>
  <c r="M113" i="5"/>
  <c r="W114" i="5"/>
  <c r="Y113" i="5"/>
  <c r="AY117" i="5"/>
  <c r="BA116" i="5"/>
  <c r="AI125" i="5"/>
  <c r="AK124" i="5"/>
  <c r="AQ120" i="5"/>
  <c r="AS119" i="5"/>
  <c r="BF236" i="3"/>
  <c r="BD235" i="3"/>
  <c r="CR234" i="3"/>
  <c r="DF234" i="3"/>
  <c r="CM234" i="3"/>
  <c r="CU234" i="3"/>
  <c r="CX234" i="3"/>
  <c r="EF234" i="3"/>
  <c r="EP234" i="3"/>
  <c r="FN234" i="3"/>
  <c r="DG233" i="3"/>
  <c r="CZ234" i="3"/>
  <c r="CC233" i="3"/>
  <c r="EG234" i="3"/>
  <c r="EE234" i="3"/>
  <c r="BH234" i="3"/>
  <c r="BI234" i="3"/>
  <c r="BK234" i="3"/>
  <c r="BN234" i="3"/>
  <c r="BY233" i="3"/>
  <c r="DA234" i="3"/>
  <c r="CN234" i="3"/>
  <c r="CP234" i="3"/>
  <c r="BM234" i="3"/>
  <c r="BJ234" i="3"/>
  <c r="CT234" i="3"/>
  <c r="CV234" i="3"/>
  <c r="CE233" i="3"/>
  <c r="CO234" i="3"/>
  <c r="CH234" i="3"/>
  <c r="BQ234" i="3"/>
  <c r="BO234" i="3"/>
  <c r="BX233" i="3"/>
  <c r="EI234" i="3"/>
  <c r="CB234" i="3"/>
  <c r="CI234" i="3"/>
  <c r="FJ234" i="3"/>
  <c r="DJ234" i="3"/>
  <c r="BV233" i="3"/>
  <c r="DM234" i="3"/>
  <c r="BZ234" i="3"/>
  <c r="BT233" i="3"/>
  <c r="DC234" i="3"/>
  <c r="CQ234" i="3"/>
  <c r="BE234" i="3"/>
  <c r="BU234" i="3"/>
  <c r="CY234" i="3"/>
  <c r="DH234" i="3"/>
  <c r="BG234" i="3"/>
  <c r="CF234" i="3"/>
  <c r="DZ234" i="3"/>
  <c r="DD233" i="3"/>
  <c r="BW234" i="3"/>
  <c r="DI234" i="3"/>
  <c r="CD234" i="3"/>
  <c r="GF234" i="3"/>
  <c r="DK234" i="3"/>
  <c r="DR234" i="3"/>
  <c r="DL234" i="3"/>
  <c r="DE234" i="3"/>
  <c r="DN234" i="3"/>
  <c r="DO234" i="3"/>
  <c r="DT234" i="3"/>
  <c r="DV234" i="3"/>
  <c r="EU234" i="3"/>
  <c r="FS234" i="3"/>
  <c r="DX234" i="3"/>
  <c r="EH234" i="3"/>
  <c r="EB234" i="3"/>
  <c r="EK234" i="3"/>
  <c r="EX234" i="3"/>
  <c r="EM234" i="3"/>
  <c r="FH234" i="3"/>
  <c r="GJ234" i="3"/>
  <c r="FI234" i="3"/>
  <c r="FF234" i="3"/>
  <c r="FP234" i="3"/>
  <c r="FY234" i="3"/>
  <c r="FG234" i="3"/>
  <c r="FK234" i="3"/>
  <c r="FO234" i="3"/>
  <c r="ES234" i="3"/>
  <c r="FV234" i="3"/>
  <c r="GC234" i="3"/>
  <c r="EV234" i="3"/>
  <c r="FB234" i="3"/>
  <c r="FL234" i="3"/>
  <c r="AA118" i="5" l="1"/>
  <c r="AC117" i="5"/>
  <c r="K115" i="5"/>
  <c r="M114" i="5"/>
  <c r="AI126" i="5"/>
  <c r="AK125" i="5"/>
  <c r="AU119" i="5"/>
  <c r="AW118" i="5"/>
  <c r="O115" i="5"/>
  <c r="Q114" i="5"/>
  <c r="W115" i="5"/>
  <c r="Y114" i="5"/>
  <c r="AQ121" i="5"/>
  <c r="AS120" i="5"/>
  <c r="S115" i="5"/>
  <c r="U114" i="5"/>
  <c r="AY118" i="5"/>
  <c r="BA117" i="5"/>
  <c r="AE127" i="5"/>
  <c r="AG126" i="5"/>
  <c r="AM119" i="5"/>
  <c r="AO118" i="5"/>
  <c r="CN235" i="3"/>
  <c r="CH235" i="3"/>
  <c r="BG235" i="3"/>
  <c r="BX234" i="3"/>
  <c r="CB235" i="3"/>
  <c r="CI235" i="3"/>
  <c r="CM235" i="3"/>
  <c r="DD234" i="3"/>
  <c r="DZ235" i="3"/>
  <c r="FN235" i="3"/>
  <c r="BK235" i="3"/>
  <c r="BT234" i="3"/>
  <c r="DC235" i="3"/>
  <c r="BQ235" i="3"/>
  <c r="BE235" i="3"/>
  <c r="BJ235" i="3"/>
  <c r="CU235" i="3"/>
  <c r="CR235" i="3"/>
  <c r="DF235" i="3"/>
  <c r="CQ235" i="3"/>
  <c r="BO235" i="3"/>
  <c r="BY234" i="3"/>
  <c r="EG235" i="3"/>
  <c r="EP235" i="3"/>
  <c r="BH235" i="3"/>
  <c r="DJ235" i="3"/>
  <c r="CT235" i="3"/>
  <c r="CO235" i="3"/>
  <c r="FJ235" i="3"/>
  <c r="BI235" i="3"/>
  <c r="BN235" i="3"/>
  <c r="EE235" i="3"/>
  <c r="BV234" i="3"/>
  <c r="DM235" i="3"/>
  <c r="CF235" i="3"/>
  <c r="BM235" i="3"/>
  <c r="BU235" i="3"/>
  <c r="CV235" i="3"/>
  <c r="DH235" i="3"/>
  <c r="CY235" i="3"/>
  <c r="CX235" i="3"/>
  <c r="BZ235" i="3"/>
  <c r="CZ235" i="3"/>
  <c r="EF235" i="3"/>
  <c r="DA235" i="3"/>
  <c r="BW235" i="3"/>
  <c r="CE234" i="3"/>
  <c r="DE235" i="3"/>
  <c r="CP235" i="3"/>
  <c r="DI235" i="3"/>
  <c r="EI235" i="3"/>
  <c r="DN235" i="3"/>
  <c r="DO235" i="3"/>
  <c r="DK235" i="3"/>
  <c r="DT235" i="3"/>
  <c r="DV235" i="3"/>
  <c r="DG234" i="3"/>
  <c r="DR235" i="3"/>
  <c r="DX235" i="3"/>
  <c r="CD235" i="3"/>
  <c r="EU235" i="3"/>
  <c r="FS235" i="3"/>
  <c r="DL235" i="3"/>
  <c r="GF235" i="3"/>
  <c r="EX235" i="3"/>
  <c r="EH235" i="3"/>
  <c r="EK235" i="3"/>
  <c r="CC234" i="3"/>
  <c r="EB235" i="3"/>
  <c r="EM235" i="3"/>
  <c r="EV235" i="3"/>
  <c r="FI235" i="3"/>
  <c r="FG235" i="3"/>
  <c r="FK235" i="3"/>
  <c r="FV235" i="3"/>
  <c r="GC235" i="3"/>
  <c r="FO235" i="3"/>
  <c r="FL235" i="3"/>
  <c r="FF235" i="3"/>
  <c r="FB235" i="3"/>
  <c r="ES235" i="3"/>
  <c r="FP235" i="3"/>
  <c r="GJ235" i="3"/>
  <c r="FY235" i="3"/>
  <c r="FH235" i="3"/>
  <c r="BF237" i="3"/>
  <c r="BD236" i="3"/>
  <c r="AE128" i="5" l="1"/>
  <c r="AG127" i="5"/>
  <c r="W116" i="5"/>
  <c r="Y115" i="5"/>
  <c r="K116" i="5"/>
  <c r="M115" i="5"/>
  <c r="S116" i="5"/>
  <c r="U115" i="5"/>
  <c r="AQ122" i="5"/>
  <c r="AS121" i="5"/>
  <c r="AU120" i="5"/>
  <c r="AW119" i="5"/>
  <c r="AM120" i="5"/>
  <c r="AO119" i="5"/>
  <c r="AI127" i="5"/>
  <c r="AK126" i="5"/>
  <c r="AY119" i="5"/>
  <c r="BA118" i="5"/>
  <c r="O116" i="5"/>
  <c r="Q115" i="5"/>
  <c r="AA119" i="5"/>
  <c r="AC118" i="5"/>
  <c r="BT235" i="3"/>
  <c r="DC236" i="3"/>
  <c r="CI236" i="3"/>
  <c r="BQ236" i="3"/>
  <c r="CR236" i="3"/>
  <c r="DF236" i="3"/>
  <c r="CQ236" i="3"/>
  <c r="EF236" i="3"/>
  <c r="EP236" i="3"/>
  <c r="FN236" i="3"/>
  <c r="CM236" i="3"/>
  <c r="EG236" i="3"/>
  <c r="BH236" i="3"/>
  <c r="BM236" i="3"/>
  <c r="CN236" i="3"/>
  <c r="BN236" i="3"/>
  <c r="CU236" i="3"/>
  <c r="CO236" i="3"/>
  <c r="EE236" i="3"/>
  <c r="FJ236" i="3"/>
  <c r="CB236" i="3"/>
  <c r="CH236" i="3"/>
  <c r="BE236" i="3"/>
  <c r="BO236" i="3"/>
  <c r="DM236" i="3"/>
  <c r="BX235" i="3"/>
  <c r="BY235" i="3"/>
  <c r="CF236" i="3"/>
  <c r="BG236" i="3"/>
  <c r="DH236" i="3"/>
  <c r="DG235" i="3"/>
  <c r="DD235" i="3"/>
  <c r="CP236" i="3"/>
  <c r="DJ236" i="3"/>
  <c r="BV235" i="3"/>
  <c r="CT236" i="3"/>
  <c r="BZ236" i="3"/>
  <c r="BW236" i="3"/>
  <c r="DZ236" i="3"/>
  <c r="BI236" i="3"/>
  <c r="EI236" i="3"/>
  <c r="CV236" i="3"/>
  <c r="CC235" i="3"/>
  <c r="CX236" i="3"/>
  <c r="BU236" i="3"/>
  <c r="CD236" i="3"/>
  <c r="CY236" i="3"/>
  <c r="CZ236" i="3"/>
  <c r="BJ236" i="3"/>
  <c r="CE235" i="3"/>
  <c r="DI236" i="3"/>
  <c r="DR236" i="3"/>
  <c r="DL236" i="3"/>
  <c r="DT236" i="3"/>
  <c r="DN236" i="3"/>
  <c r="EU236" i="3"/>
  <c r="DO236" i="3"/>
  <c r="DV236" i="3"/>
  <c r="FS236" i="3"/>
  <c r="DA236" i="3"/>
  <c r="DX236" i="3"/>
  <c r="GF236" i="3"/>
  <c r="DE236" i="3"/>
  <c r="BK236" i="3"/>
  <c r="EH236" i="3"/>
  <c r="EK236" i="3"/>
  <c r="EX236" i="3"/>
  <c r="EM236" i="3"/>
  <c r="EB236" i="3"/>
  <c r="DK236" i="3"/>
  <c r="FO236" i="3"/>
  <c r="FL236" i="3"/>
  <c r="ES236" i="3"/>
  <c r="FB236" i="3"/>
  <c r="FV236" i="3"/>
  <c r="EV236" i="3"/>
  <c r="FH236" i="3"/>
  <c r="GJ236" i="3"/>
  <c r="GC236" i="3"/>
  <c r="FI236" i="3"/>
  <c r="FF236" i="3"/>
  <c r="FP236" i="3"/>
  <c r="FY236" i="3"/>
  <c r="FG236" i="3"/>
  <c r="FK236" i="3"/>
  <c r="BF238" i="3"/>
  <c r="BD237" i="3"/>
  <c r="AI128" i="5" l="1"/>
  <c r="AK127" i="5"/>
  <c r="W117" i="5"/>
  <c r="Y116" i="5"/>
  <c r="S117" i="5"/>
  <c r="U116" i="5"/>
  <c r="AM121" i="5"/>
  <c r="AO120" i="5"/>
  <c r="AU121" i="5"/>
  <c r="AW120" i="5"/>
  <c r="AA120" i="5"/>
  <c r="AC119" i="5"/>
  <c r="K117" i="5"/>
  <c r="M116" i="5"/>
  <c r="O117" i="5"/>
  <c r="Q116" i="5"/>
  <c r="AY120" i="5"/>
  <c r="BA119" i="5"/>
  <c r="AQ123" i="5"/>
  <c r="AS122" i="5"/>
  <c r="AE129" i="5"/>
  <c r="AG128" i="5"/>
  <c r="CR237" i="3"/>
  <c r="DF237" i="3"/>
  <c r="EG237" i="3"/>
  <c r="EP237" i="3"/>
  <c r="EF237" i="3"/>
  <c r="CO237" i="3"/>
  <c r="CN237" i="3"/>
  <c r="DZ237" i="3"/>
  <c r="BT236" i="3"/>
  <c r="DC237" i="3"/>
  <c r="CH237" i="3"/>
  <c r="BG237" i="3"/>
  <c r="CE236" i="3"/>
  <c r="CV237" i="3"/>
  <c r="CZ237" i="3"/>
  <c r="CI237" i="3"/>
  <c r="CM237" i="3"/>
  <c r="BM237" i="3"/>
  <c r="CP237" i="3"/>
  <c r="BO237" i="3"/>
  <c r="DA237" i="3"/>
  <c r="CQ237" i="3"/>
  <c r="BJ237" i="3"/>
  <c r="DD236" i="3"/>
  <c r="CU237" i="3"/>
  <c r="CF237" i="3"/>
  <c r="BH237" i="3"/>
  <c r="FN237" i="3"/>
  <c r="BK237" i="3"/>
  <c r="BY236" i="3"/>
  <c r="CY237" i="3"/>
  <c r="BZ237" i="3"/>
  <c r="BN237" i="3"/>
  <c r="BU237" i="3"/>
  <c r="CT237" i="3"/>
  <c r="DJ237" i="3"/>
  <c r="FJ237" i="3"/>
  <c r="EI237" i="3"/>
  <c r="DM237" i="3"/>
  <c r="CC236" i="3"/>
  <c r="BW237" i="3"/>
  <c r="CD237" i="3"/>
  <c r="CB237" i="3"/>
  <c r="BE237" i="3"/>
  <c r="DG236" i="3"/>
  <c r="BQ237" i="3"/>
  <c r="BV236" i="3"/>
  <c r="DI237" i="3"/>
  <c r="EE237" i="3"/>
  <c r="DK237" i="3"/>
  <c r="DR237" i="3"/>
  <c r="DT237" i="3"/>
  <c r="EU237" i="3"/>
  <c r="DL237" i="3"/>
  <c r="FS237" i="3"/>
  <c r="BI237" i="3"/>
  <c r="DN237" i="3"/>
  <c r="DV237" i="3"/>
  <c r="GF237" i="3"/>
  <c r="DO237" i="3"/>
  <c r="DX237" i="3"/>
  <c r="CX237" i="3"/>
  <c r="BX236" i="3"/>
  <c r="EK237" i="3"/>
  <c r="EX237" i="3"/>
  <c r="DE237" i="3"/>
  <c r="EM237" i="3"/>
  <c r="EB237" i="3"/>
  <c r="DH237" i="3"/>
  <c r="FP237" i="3"/>
  <c r="FH237" i="3"/>
  <c r="FF237" i="3"/>
  <c r="FY237" i="3"/>
  <c r="FI237" i="3"/>
  <c r="ES237" i="3"/>
  <c r="FG237" i="3"/>
  <c r="FK237" i="3"/>
  <c r="EH237" i="3"/>
  <c r="EV237" i="3"/>
  <c r="FV237" i="3"/>
  <c r="GC237" i="3"/>
  <c r="GJ237" i="3"/>
  <c r="FB237" i="3"/>
  <c r="FL237" i="3"/>
  <c r="FO237" i="3"/>
  <c r="BF239" i="3"/>
  <c r="BD238" i="3"/>
  <c r="AM122" i="5" l="1"/>
  <c r="AO121" i="5"/>
  <c r="K118" i="5"/>
  <c r="M117" i="5"/>
  <c r="AQ124" i="5"/>
  <c r="AS123" i="5"/>
  <c r="AA121" i="5"/>
  <c r="AC120" i="5"/>
  <c r="W118" i="5"/>
  <c r="Y117" i="5"/>
  <c r="AE130" i="5"/>
  <c r="AG129" i="5"/>
  <c r="O118" i="5"/>
  <c r="Q117" i="5"/>
  <c r="S118" i="5"/>
  <c r="U117" i="5"/>
  <c r="AY121" i="5"/>
  <c r="BA120" i="5"/>
  <c r="AU122" i="5"/>
  <c r="AW121" i="5"/>
  <c r="AI129" i="5"/>
  <c r="AK128" i="5"/>
  <c r="CR238" i="3"/>
  <c r="DC238" i="3"/>
  <c r="FJ238" i="3"/>
  <c r="BN238" i="3"/>
  <c r="BV237" i="3"/>
  <c r="DD237" i="3"/>
  <c r="CZ238" i="3"/>
  <c r="EF238" i="3"/>
  <c r="EP238" i="3"/>
  <c r="BG238" i="3"/>
  <c r="BQ238" i="3"/>
  <c r="CE237" i="3"/>
  <c r="DA238" i="3"/>
  <c r="BZ238" i="3"/>
  <c r="BW238" i="3"/>
  <c r="EG238" i="3"/>
  <c r="BE238" i="3"/>
  <c r="BY237" i="3"/>
  <c r="BM238" i="3"/>
  <c r="BU238" i="3"/>
  <c r="CN238" i="3"/>
  <c r="EE238" i="3"/>
  <c r="CQ238" i="3"/>
  <c r="CT238" i="3"/>
  <c r="DG237" i="3"/>
  <c r="CY238" i="3"/>
  <c r="DJ238" i="3"/>
  <c r="CD238" i="3"/>
  <c r="CO238" i="3"/>
  <c r="FN238" i="3"/>
  <c r="BJ238" i="3"/>
  <c r="DM238" i="3"/>
  <c r="CB238" i="3"/>
  <c r="CH238" i="3"/>
  <c r="CM238" i="3"/>
  <c r="BI238" i="3"/>
  <c r="BK238" i="3"/>
  <c r="CV238" i="3"/>
  <c r="CF238" i="3"/>
  <c r="DF238" i="3"/>
  <c r="DI238" i="3"/>
  <c r="CP238" i="3"/>
  <c r="BX237" i="3"/>
  <c r="BH238" i="3"/>
  <c r="CU238" i="3"/>
  <c r="CX238" i="3"/>
  <c r="BT237" i="3"/>
  <c r="EI238" i="3"/>
  <c r="BO238" i="3"/>
  <c r="DL238" i="3"/>
  <c r="EU238" i="3"/>
  <c r="DN238" i="3"/>
  <c r="DT238" i="3"/>
  <c r="FS238" i="3"/>
  <c r="DH238" i="3"/>
  <c r="DO238" i="3"/>
  <c r="GF238" i="3"/>
  <c r="DZ238" i="3"/>
  <c r="DK238" i="3"/>
  <c r="CC237" i="3"/>
  <c r="DR238" i="3"/>
  <c r="DV238" i="3"/>
  <c r="EM238" i="3"/>
  <c r="CI238" i="3"/>
  <c r="EB238" i="3"/>
  <c r="DE238" i="3"/>
  <c r="EH238" i="3"/>
  <c r="FG238" i="3"/>
  <c r="FK238" i="3"/>
  <c r="FV238" i="3"/>
  <c r="GC238" i="3"/>
  <c r="EX238" i="3"/>
  <c r="FB238" i="3"/>
  <c r="FL238" i="3"/>
  <c r="DX238" i="3"/>
  <c r="FO238" i="3"/>
  <c r="FI238" i="3"/>
  <c r="FP238" i="3"/>
  <c r="GJ238" i="3"/>
  <c r="ES238" i="3"/>
  <c r="FY238" i="3"/>
  <c r="EK238" i="3"/>
  <c r="EV238" i="3"/>
  <c r="FF238" i="3"/>
  <c r="FH238" i="3"/>
  <c r="BF240" i="3"/>
  <c r="BD239" i="3"/>
  <c r="S119" i="5" l="1"/>
  <c r="U118" i="5"/>
  <c r="AI130" i="5"/>
  <c r="AK129" i="5"/>
  <c r="AQ125" i="5"/>
  <c r="AS124" i="5"/>
  <c r="AU123" i="5"/>
  <c r="AW122" i="5"/>
  <c r="AE131" i="5"/>
  <c r="AG130" i="5"/>
  <c r="K119" i="5"/>
  <c r="M118" i="5"/>
  <c r="AA122" i="5"/>
  <c r="AC121" i="5"/>
  <c r="O119" i="5"/>
  <c r="Q118" i="5"/>
  <c r="AY122" i="5"/>
  <c r="BA121" i="5"/>
  <c r="W119" i="5"/>
  <c r="Y118" i="5"/>
  <c r="AM123" i="5"/>
  <c r="AO122" i="5"/>
  <c r="EG239" i="3"/>
  <c r="EP239" i="3"/>
  <c r="BQ239" i="3"/>
  <c r="BN239" i="3"/>
  <c r="BY238" i="3"/>
  <c r="BV238" i="3"/>
  <c r="DH239" i="3"/>
  <c r="CD239" i="3"/>
  <c r="EF239" i="3"/>
  <c r="EE239" i="3"/>
  <c r="CM239" i="3"/>
  <c r="BI239" i="3"/>
  <c r="CT239" i="3"/>
  <c r="CX239" i="3"/>
  <c r="CN239" i="3"/>
  <c r="BE239" i="3"/>
  <c r="DJ239" i="3"/>
  <c r="DD238" i="3"/>
  <c r="BK239" i="3"/>
  <c r="BU239" i="3"/>
  <c r="CZ239" i="3"/>
  <c r="CC238" i="3"/>
  <c r="BZ239" i="3"/>
  <c r="CO239" i="3"/>
  <c r="CH239" i="3"/>
  <c r="BG239" i="3"/>
  <c r="BJ239" i="3"/>
  <c r="DA239" i="3"/>
  <c r="CF239" i="3"/>
  <c r="CB239" i="3"/>
  <c r="CI239" i="3"/>
  <c r="FJ239" i="3"/>
  <c r="CU239" i="3"/>
  <c r="BO239" i="3"/>
  <c r="CE238" i="3"/>
  <c r="DZ239" i="3"/>
  <c r="BH239" i="3"/>
  <c r="CQ239" i="3"/>
  <c r="CP239" i="3"/>
  <c r="DG238" i="3"/>
  <c r="CY239" i="3"/>
  <c r="DF239" i="3"/>
  <c r="CV239" i="3"/>
  <c r="DC239" i="3"/>
  <c r="BX238" i="3"/>
  <c r="DE239" i="3"/>
  <c r="BM239" i="3"/>
  <c r="DI239" i="3"/>
  <c r="BT238" i="3"/>
  <c r="DM239" i="3"/>
  <c r="DX239" i="3"/>
  <c r="FS239" i="3"/>
  <c r="GF239" i="3"/>
  <c r="DL239" i="3"/>
  <c r="CR239" i="3"/>
  <c r="DN239" i="3"/>
  <c r="DT239" i="3"/>
  <c r="EI239" i="3"/>
  <c r="DO239" i="3"/>
  <c r="BW239" i="3"/>
  <c r="DK239" i="3"/>
  <c r="EB239" i="3"/>
  <c r="DR239" i="3"/>
  <c r="EU239" i="3"/>
  <c r="EH239" i="3"/>
  <c r="EX239" i="3"/>
  <c r="FN239" i="3"/>
  <c r="DV239" i="3"/>
  <c r="EK239" i="3"/>
  <c r="EM239" i="3"/>
  <c r="EV239" i="3"/>
  <c r="FO239" i="3"/>
  <c r="FH239" i="3"/>
  <c r="GJ239" i="3"/>
  <c r="ES239" i="3"/>
  <c r="FI239" i="3"/>
  <c r="FL239" i="3"/>
  <c r="FF239" i="3"/>
  <c r="FP239" i="3"/>
  <c r="FY239" i="3"/>
  <c r="FB239" i="3"/>
  <c r="FK239" i="3"/>
  <c r="FG239" i="3"/>
  <c r="GC239" i="3"/>
  <c r="FV239" i="3"/>
  <c r="BF241" i="3"/>
  <c r="BD240" i="3"/>
  <c r="O120" i="5" l="1"/>
  <c r="Q119" i="5"/>
  <c r="AM124" i="5"/>
  <c r="AO123" i="5"/>
  <c r="AQ126" i="5"/>
  <c r="AS125" i="5"/>
  <c r="W120" i="5"/>
  <c r="Y119" i="5"/>
  <c r="K120" i="5"/>
  <c r="M119" i="5"/>
  <c r="AI131" i="5"/>
  <c r="AK130" i="5"/>
  <c r="AU124" i="5"/>
  <c r="AW123" i="5"/>
  <c r="AA123" i="5"/>
  <c r="AC122" i="5"/>
  <c r="AY123" i="5"/>
  <c r="BA122" i="5"/>
  <c r="AE132" i="5"/>
  <c r="AG132" i="5" s="1"/>
  <c r="AG131" i="5"/>
  <c r="S120" i="5"/>
  <c r="U119" i="5"/>
  <c r="DZ240" i="3"/>
  <c r="CQ240" i="3"/>
  <c r="BX239" i="3"/>
  <c r="EI240" i="3"/>
  <c r="DM240" i="3"/>
  <c r="CD240" i="3"/>
  <c r="CB240" i="3"/>
  <c r="EE240" i="3"/>
  <c r="FJ240" i="3"/>
  <c r="BY239" i="3"/>
  <c r="CX240" i="3"/>
  <c r="BT239" i="3"/>
  <c r="DF240" i="3"/>
  <c r="BG240" i="3"/>
  <c r="BZ240" i="3"/>
  <c r="CZ240" i="3"/>
  <c r="CE239" i="3"/>
  <c r="CR240" i="3"/>
  <c r="DC240" i="3"/>
  <c r="CH240" i="3"/>
  <c r="BE240" i="3"/>
  <c r="BM240" i="3"/>
  <c r="DA240" i="3"/>
  <c r="EF240" i="3"/>
  <c r="EP240" i="3"/>
  <c r="CI240" i="3"/>
  <c r="FN240" i="3"/>
  <c r="CT240" i="3"/>
  <c r="CU240" i="3"/>
  <c r="BU240" i="3"/>
  <c r="CV240" i="3"/>
  <c r="BW240" i="3"/>
  <c r="EG240" i="3"/>
  <c r="BH240" i="3"/>
  <c r="CM240" i="3"/>
  <c r="BK240" i="3"/>
  <c r="DJ240" i="3"/>
  <c r="DH240" i="3"/>
  <c r="CO240" i="3"/>
  <c r="BN240" i="3"/>
  <c r="BJ240" i="3"/>
  <c r="CP240" i="3"/>
  <c r="BQ240" i="3"/>
  <c r="DD239" i="3"/>
  <c r="BI240" i="3"/>
  <c r="DG239" i="3"/>
  <c r="CY240" i="3"/>
  <c r="DI240" i="3"/>
  <c r="CC239" i="3"/>
  <c r="DE240" i="3"/>
  <c r="BV239" i="3"/>
  <c r="CN240" i="3"/>
  <c r="CF240" i="3"/>
  <c r="DL240" i="3"/>
  <c r="DN240" i="3"/>
  <c r="BO240" i="3"/>
  <c r="DO240" i="3"/>
  <c r="DT240" i="3"/>
  <c r="DV240" i="3"/>
  <c r="DK240" i="3"/>
  <c r="DX240" i="3"/>
  <c r="EU240" i="3"/>
  <c r="GF240" i="3"/>
  <c r="EH240" i="3"/>
  <c r="EK240" i="3"/>
  <c r="EX240" i="3"/>
  <c r="EB240" i="3"/>
  <c r="EM240" i="3"/>
  <c r="FF240" i="3"/>
  <c r="FH240" i="3"/>
  <c r="FS240" i="3"/>
  <c r="ES240" i="3"/>
  <c r="FI240" i="3"/>
  <c r="FY240" i="3"/>
  <c r="DR240" i="3"/>
  <c r="EV240" i="3"/>
  <c r="FB240" i="3"/>
  <c r="FK240" i="3"/>
  <c r="FG240" i="3"/>
  <c r="GC240" i="3"/>
  <c r="FV240" i="3"/>
  <c r="FL240" i="3"/>
  <c r="FO240" i="3"/>
  <c r="FP240" i="3"/>
  <c r="GJ240" i="3"/>
  <c r="BF242" i="3"/>
  <c r="BD241" i="3"/>
  <c r="W121" i="5" l="1"/>
  <c r="Y120" i="5"/>
  <c r="S121" i="5"/>
  <c r="U120" i="5"/>
  <c r="AU125" i="5"/>
  <c r="AW124" i="5"/>
  <c r="AM125" i="5"/>
  <c r="AO124" i="5"/>
  <c r="AA124" i="5"/>
  <c r="AC123" i="5"/>
  <c r="AQ127" i="5"/>
  <c r="AS126" i="5"/>
  <c r="AI132" i="5"/>
  <c r="AK132" i="5" s="1"/>
  <c r="AK131" i="5"/>
  <c r="AY124" i="5"/>
  <c r="BA123" i="5"/>
  <c r="K121" i="5"/>
  <c r="M120" i="5"/>
  <c r="O121" i="5"/>
  <c r="Q120" i="5"/>
  <c r="BF243" i="3"/>
  <c r="BD242" i="3"/>
  <c r="BT240" i="3"/>
  <c r="DF241" i="3"/>
  <c r="BQ241" i="3"/>
  <c r="BM241" i="3"/>
  <c r="CT241" i="3"/>
  <c r="CR241" i="3"/>
  <c r="DC241" i="3"/>
  <c r="BH241" i="3"/>
  <c r="BI241" i="3"/>
  <c r="BY240" i="3"/>
  <c r="BV240" i="3"/>
  <c r="CV241" i="3"/>
  <c r="EG241" i="3"/>
  <c r="EP241" i="3"/>
  <c r="BN241" i="3"/>
  <c r="CY241" i="3"/>
  <c r="DJ241" i="3"/>
  <c r="EF241" i="3"/>
  <c r="EE241" i="3"/>
  <c r="CQ241" i="3"/>
  <c r="DD240" i="3"/>
  <c r="DM241" i="3"/>
  <c r="BZ241" i="3"/>
  <c r="CO241" i="3"/>
  <c r="FJ241" i="3"/>
  <c r="BJ241" i="3"/>
  <c r="CF241" i="3"/>
  <c r="CN241" i="3"/>
  <c r="CH241" i="3"/>
  <c r="BG241" i="3"/>
  <c r="BK241" i="3"/>
  <c r="BX240" i="3"/>
  <c r="BU241" i="3"/>
  <c r="BW241" i="3"/>
  <c r="CE240" i="3"/>
  <c r="CX241" i="3"/>
  <c r="CD241" i="3"/>
  <c r="CM241" i="3"/>
  <c r="EI241" i="3"/>
  <c r="CU241" i="3"/>
  <c r="CC240" i="3"/>
  <c r="DZ241" i="3"/>
  <c r="BE241" i="3"/>
  <c r="DA241" i="3"/>
  <c r="DI241" i="3"/>
  <c r="DH241" i="3"/>
  <c r="DT241" i="3"/>
  <c r="CP241" i="3"/>
  <c r="DE241" i="3"/>
  <c r="DK241" i="3"/>
  <c r="EU241" i="3"/>
  <c r="CI241" i="3"/>
  <c r="DR241" i="3"/>
  <c r="FS241" i="3"/>
  <c r="FN241" i="3"/>
  <c r="BO241" i="3"/>
  <c r="DL241" i="3"/>
  <c r="DV241" i="3"/>
  <c r="GF241" i="3"/>
  <c r="DN241" i="3"/>
  <c r="DX241" i="3"/>
  <c r="DO241" i="3"/>
  <c r="CB241" i="3"/>
  <c r="EX241" i="3"/>
  <c r="DG240" i="3"/>
  <c r="EH241" i="3"/>
  <c r="EK241" i="3"/>
  <c r="CZ241" i="3"/>
  <c r="EM241" i="3"/>
  <c r="EB241" i="3"/>
  <c r="FG241" i="3"/>
  <c r="GC241" i="3"/>
  <c r="FB241" i="3"/>
  <c r="FV241" i="3"/>
  <c r="FL241" i="3"/>
  <c r="FO241" i="3"/>
  <c r="ES241" i="3"/>
  <c r="FH241" i="3"/>
  <c r="GJ241" i="3"/>
  <c r="EV241" i="3"/>
  <c r="FI241" i="3"/>
  <c r="FK241" i="3"/>
  <c r="FF241" i="3"/>
  <c r="FP241" i="3"/>
  <c r="FY241" i="3"/>
  <c r="AM126" i="5" l="1"/>
  <c r="AO125" i="5"/>
  <c r="AU126" i="5"/>
  <c r="AW125" i="5"/>
  <c r="S122" i="5"/>
  <c r="U121" i="5"/>
  <c r="AY125" i="5"/>
  <c r="BA124" i="5"/>
  <c r="O122" i="5"/>
  <c r="Q121" i="5"/>
  <c r="AQ128" i="5"/>
  <c r="AS127" i="5"/>
  <c r="K122" i="5"/>
  <c r="M121" i="5"/>
  <c r="AA125" i="5"/>
  <c r="AC124" i="5"/>
  <c r="W122" i="5"/>
  <c r="Y121" i="5"/>
  <c r="CB242" i="3"/>
  <c r="FN242" i="3"/>
  <c r="FJ242" i="3"/>
  <c r="BO242" i="3"/>
  <c r="CT242" i="3"/>
  <c r="CX242" i="3"/>
  <c r="DZ242" i="3"/>
  <c r="BE242" i="3"/>
  <c r="DJ242" i="3"/>
  <c r="BN242" i="3"/>
  <c r="BU242" i="3"/>
  <c r="DM242" i="3"/>
  <c r="CZ242" i="3"/>
  <c r="CF242" i="3"/>
  <c r="BT241" i="3"/>
  <c r="DC242" i="3"/>
  <c r="BH242" i="3"/>
  <c r="BI242" i="3"/>
  <c r="BX241" i="3"/>
  <c r="DA242" i="3"/>
  <c r="CR242" i="3"/>
  <c r="DF242" i="3"/>
  <c r="BM242" i="3"/>
  <c r="DD241" i="3"/>
  <c r="DG241" i="3"/>
  <c r="CP242" i="3"/>
  <c r="CE241" i="3"/>
  <c r="BZ242" i="3"/>
  <c r="BW242" i="3"/>
  <c r="EF242" i="3"/>
  <c r="EP242" i="3"/>
  <c r="EE242" i="3"/>
  <c r="BQ242" i="3"/>
  <c r="BV241" i="3"/>
  <c r="EI242" i="3"/>
  <c r="CU242" i="3"/>
  <c r="CC241" i="3"/>
  <c r="EG242" i="3"/>
  <c r="CQ242" i="3"/>
  <c r="CY242" i="3"/>
  <c r="CD242" i="3"/>
  <c r="DH242" i="3"/>
  <c r="DI242" i="3"/>
  <c r="CO242" i="3"/>
  <c r="CH242" i="3"/>
  <c r="BK242" i="3"/>
  <c r="CN242" i="3"/>
  <c r="CI242" i="3"/>
  <c r="BJ242" i="3"/>
  <c r="CV242" i="3"/>
  <c r="CM242" i="3"/>
  <c r="BY241" i="3"/>
  <c r="DR242" i="3"/>
  <c r="EU242" i="3"/>
  <c r="DT242" i="3"/>
  <c r="FS242" i="3"/>
  <c r="DE242" i="3"/>
  <c r="DV242" i="3"/>
  <c r="GF242" i="3"/>
  <c r="DX242" i="3"/>
  <c r="DL242" i="3"/>
  <c r="DN242" i="3"/>
  <c r="EK242" i="3"/>
  <c r="EM242" i="3"/>
  <c r="EB242" i="3"/>
  <c r="BG242" i="3"/>
  <c r="DO242" i="3"/>
  <c r="DK242" i="3"/>
  <c r="FP242" i="3"/>
  <c r="GJ242" i="3"/>
  <c r="FY242" i="3"/>
  <c r="FF242" i="3"/>
  <c r="FH242" i="3"/>
  <c r="FI242" i="3"/>
  <c r="FO242" i="3"/>
  <c r="FG242" i="3"/>
  <c r="FK242" i="3"/>
  <c r="EH242" i="3"/>
  <c r="ES242" i="3"/>
  <c r="FV242" i="3"/>
  <c r="GC242" i="3"/>
  <c r="EX242" i="3"/>
  <c r="EV242" i="3"/>
  <c r="FB242" i="3"/>
  <c r="FL242" i="3"/>
  <c r="BF244" i="3"/>
  <c r="BD243" i="3"/>
  <c r="AU127" i="5" l="1"/>
  <c r="AW126" i="5"/>
  <c r="AY126" i="5"/>
  <c r="BA125" i="5"/>
  <c r="K123" i="5"/>
  <c r="M122" i="5"/>
  <c r="AA126" i="5"/>
  <c r="AC125" i="5"/>
  <c r="S123" i="5"/>
  <c r="U122" i="5"/>
  <c r="AQ129" i="5"/>
  <c r="AS128" i="5"/>
  <c r="W123" i="5"/>
  <c r="Y122" i="5"/>
  <c r="O123" i="5"/>
  <c r="Q122" i="5"/>
  <c r="AM127" i="5"/>
  <c r="AO126" i="5"/>
  <c r="CN243" i="3"/>
  <c r="EE243" i="3"/>
  <c r="BM243" i="3"/>
  <c r="DJ243" i="3"/>
  <c r="CE242" i="3"/>
  <c r="CX243" i="3"/>
  <c r="CV243" i="3"/>
  <c r="CB243" i="3"/>
  <c r="CQ243" i="3"/>
  <c r="DG242" i="3"/>
  <c r="CZ243" i="3"/>
  <c r="DH243" i="3"/>
  <c r="DZ243" i="3"/>
  <c r="CH243" i="3"/>
  <c r="BE243" i="3"/>
  <c r="BX242" i="3"/>
  <c r="EI243" i="3"/>
  <c r="BY242" i="3"/>
  <c r="DA243" i="3"/>
  <c r="CF243" i="3"/>
  <c r="BT242" i="3"/>
  <c r="DC243" i="3"/>
  <c r="CI243" i="3"/>
  <c r="CM243" i="3"/>
  <c r="CU243" i="3"/>
  <c r="CY243" i="3"/>
  <c r="CR243" i="3"/>
  <c r="DF243" i="3"/>
  <c r="BQ243" i="3"/>
  <c r="BK243" i="3"/>
  <c r="DD242" i="3"/>
  <c r="DM243" i="3"/>
  <c r="CC242" i="3"/>
  <c r="EG243" i="3"/>
  <c r="EP243" i="3"/>
  <c r="BG243" i="3"/>
  <c r="FN243" i="3"/>
  <c r="BJ243" i="3"/>
  <c r="BW243" i="3"/>
  <c r="BH243" i="3"/>
  <c r="CT243" i="3"/>
  <c r="FJ243" i="3"/>
  <c r="BO243" i="3"/>
  <c r="DE243" i="3"/>
  <c r="BI243" i="3"/>
  <c r="BZ243" i="3"/>
  <c r="CD243" i="3"/>
  <c r="DI243" i="3"/>
  <c r="BV242" i="3"/>
  <c r="CO243" i="3"/>
  <c r="EF243" i="3"/>
  <c r="DV243" i="3"/>
  <c r="EU243" i="3"/>
  <c r="BU243" i="3"/>
  <c r="DX243" i="3"/>
  <c r="FS243" i="3"/>
  <c r="DL243" i="3"/>
  <c r="DT243" i="3"/>
  <c r="GF243" i="3"/>
  <c r="DN243" i="3"/>
  <c r="CP243" i="3"/>
  <c r="DO243" i="3"/>
  <c r="DK243" i="3"/>
  <c r="EB243" i="3"/>
  <c r="EK243" i="3"/>
  <c r="DR243" i="3"/>
  <c r="EM243" i="3"/>
  <c r="BN243" i="3"/>
  <c r="EX243" i="3"/>
  <c r="EV243" i="3"/>
  <c r="FY243" i="3"/>
  <c r="FB243" i="3"/>
  <c r="FK243" i="3"/>
  <c r="FG243" i="3"/>
  <c r="GC243" i="3"/>
  <c r="EH243" i="3"/>
  <c r="ES243" i="3"/>
  <c r="FP243" i="3"/>
  <c r="FV243" i="3"/>
  <c r="FL243" i="3"/>
  <c r="FO243" i="3"/>
  <c r="FH243" i="3"/>
  <c r="GJ243" i="3"/>
  <c r="FI243" i="3"/>
  <c r="FF243" i="3"/>
  <c r="BF245" i="3"/>
  <c r="BD244" i="3"/>
  <c r="AQ130" i="5" l="1"/>
  <c r="AS129" i="5"/>
  <c r="O124" i="5"/>
  <c r="Q123" i="5"/>
  <c r="K124" i="5"/>
  <c r="M123" i="5"/>
  <c r="AA127" i="5"/>
  <c r="AC126" i="5"/>
  <c r="W124" i="5"/>
  <c r="Y123" i="5"/>
  <c r="AY127" i="5"/>
  <c r="BA126" i="5"/>
  <c r="AM128" i="5"/>
  <c r="AO127" i="5"/>
  <c r="S124" i="5"/>
  <c r="U123" i="5"/>
  <c r="AU128" i="5"/>
  <c r="AW127" i="5"/>
  <c r="BT243" i="3"/>
  <c r="DC244" i="3"/>
  <c r="CI244" i="3"/>
  <c r="FJ244" i="3"/>
  <c r="EI244" i="3"/>
  <c r="BX243" i="3"/>
  <c r="BO244" i="3"/>
  <c r="CR244" i="3"/>
  <c r="DF244" i="3"/>
  <c r="BQ244" i="3"/>
  <c r="BG244" i="3"/>
  <c r="CE243" i="3"/>
  <c r="DD243" i="3"/>
  <c r="CY244" i="3"/>
  <c r="CD244" i="3"/>
  <c r="EF244" i="3"/>
  <c r="EP244" i="3"/>
  <c r="CQ244" i="3"/>
  <c r="BM244" i="3"/>
  <c r="BZ244" i="3"/>
  <c r="CV244" i="3"/>
  <c r="EG244" i="3"/>
  <c r="CM244" i="3"/>
  <c r="BI244" i="3"/>
  <c r="DJ244" i="3"/>
  <c r="BU244" i="3"/>
  <c r="CF244" i="3"/>
  <c r="CN244" i="3"/>
  <c r="FN244" i="3"/>
  <c r="BV243" i="3"/>
  <c r="DM244" i="3"/>
  <c r="CT244" i="3"/>
  <c r="DH244" i="3"/>
  <c r="CO244" i="3"/>
  <c r="EE244" i="3"/>
  <c r="BH244" i="3"/>
  <c r="BJ244" i="3"/>
  <c r="CX244" i="3"/>
  <c r="BE244" i="3"/>
  <c r="BY243" i="3"/>
  <c r="CC243" i="3"/>
  <c r="BW244" i="3"/>
  <c r="CB244" i="3"/>
  <c r="CP244" i="3"/>
  <c r="DA244" i="3"/>
  <c r="DI244" i="3"/>
  <c r="CH244" i="3"/>
  <c r="CU244" i="3"/>
  <c r="DX244" i="3"/>
  <c r="CZ244" i="3"/>
  <c r="BN244" i="3"/>
  <c r="DK244" i="3"/>
  <c r="DE244" i="3"/>
  <c r="DR244" i="3"/>
  <c r="DG243" i="3"/>
  <c r="DL244" i="3"/>
  <c r="DZ244" i="3"/>
  <c r="BK244" i="3"/>
  <c r="DN244" i="3"/>
  <c r="DT244" i="3"/>
  <c r="EU244" i="3"/>
  <c r="DV244" i="3"/>
  <c r="EX244" i="3"/>
  <c r="EH244" i="3"/>
  <c r="EK244" i="3"/>
  <c r="DO244" i="3"/>
  <c r="FS244" i="3"/>
  <c r="EM244" i="3"/>
  <c r="GF244" i="3"/>
  <c r="EB244" i="3"/>
  <c r="FB244" i="3"/>
  <c r="FL244" i="3"/>
  <c r="ES244" i="3"/>
  <c r="FO244" i="3"/>
  <c r="FV244" i="3"/>
  <c r="EV244" i="3"/>
  <c r="FH244" i="3"/>
  <c r="GJ244" i="3"/>
  <c r="FI244" i="3"/>
  <c r="GC244" i="3"/>
  <c r="FF244" i="3"/>
  <c r="FP244" i="3"/>
  <c r="FY244" i="3"/>
  <c r="FG244" i="3"/>
  <c r="FK244" i="3"/>
  <c r="BF246" i="3"/>
  <c r="BD245" i="3"/>
  <c r="S125" i="5" l="1"/>
  <c r="U124" i="5"/>
  <c r="K125" i="5"/>
  <c r="M124" i="5"/>
  <c r="AY128" i="5"/>
  <c r="BA127" i="5"/>
  <c r="O125" i="5"/>
  <c r="Q124" i="5"/>
  <c r="AM129" i="5"/>
  <c r="AO128" i="5"/>
  <c r="AA128" i="5"/>
  <c r="AC127" i="5"/>
  <c r="AU129" i="5"/>
  <c r="AW128" i="5"/>
  <c r="W125" i="5"/>
  <c r="Y124" i="5"/>
  <c r="AQ131" i="5"/>
  <c r="AS130" i="5"/>
  <c r="BF247" i="3"/>
  <c r="BD246" i="3"/>
  <c r="CN245" i="3"/>
  <c r="BM245" i="3"/>
  <c r="BI245" i="3"/>
  <c r="DG244" i="3"/>
  <c r="BN245" i="3"/>
  <c r="CY245" i="3"/>
  <c r="CC244" i="3"/>
  <c r="CD245" i="3"/>
  <c r="CO245" i="3"/>
  <c r="CQ245" i="3"/>
  <c r="BY244" i="3"/>
  <c r="CT245" i="3"/>
  <c r="DZ245" i="3"/>
  <c r="EE245" i="3"/>
  <c r="FN245" i="3"/>
  <c r="DJ245" i="3"/>
  <c r="BX244" i="3"/>
  <c r="CE244" i="3"/>
  <c r="CB245" i="3"/>
  <c r="BQ245" i="3"/>
  <c r="DM245" i="3"/>
  <c r="EI245" i="3"/>
  <c r="BV244" i="3"/>
  <c r="CX245" i="3"/>
  <c r="BT244" i="3"/>
  <c r="DF245" i="3"/>
  <c r="CH245" i="3"/>
  <c r="BE245" i="3"/>
  <c r="BJ245" i="3"/>
  <c r="CZ245" i="3"/>
  <c r="CF245" i="3"/>
  <c r="CR245" i="3"/>
  <c r="DC245" i="3"/>
  <c r="CI245" i="3"/>
  <c r="FJ245" i="3"/>
  <c r="CP245" i="3"/>
  <c r="BO245" i="3"/>
  <c r="BU245" i="3"/>
  <c r="DA245" i="3"/>
  <c r="BZ245" i="3"/>
  <c r="DH245" i="3"/>
  <c r="EG245" i="3"/>
  <c r="CV245" i="3"/>
  <c r="EF245" i="3"/>
  <c r="BH245" i="3"/>
  <c r="CM245" i="3"/>
  <c r="DD244" i="3"/>
  <c r="CU245" i="3"/>
  <c r="DI245" i="3"/>
  <c r="FS245" i="3"/>
  <c r="DV245" i="3"/>
  <c r="GF245" i="3"/>
  <c r="BK245" i="3"/>
  <c r="DT245" i="3"/>
  <c r="DX245" i="3"/>
  <c r="EP245" i="3"/>
  <c r="DK245" i="3"/>
  <c r="BW245" i="3"/>
  <c r="DE245" i="3"/>
  <c r="DR245" i="3"/>
  <c r="DL245" i="3"/>
  <c r="BG245" i="3"/>
  <c r="EU245" i="3"/>
  <c r="EK245" i="3"/>
  <c r="DN245" i="3"/>
  <c r="EM245" i="3"/>
  <c r="DO245" i="3"/>
  <c r="EX245" i="3"/>
  <c r="EB245" i="3"/>
  <c r="FI245" i="3"/>
  <c r="FF245" i="3"/>
  <c r="FP245" i="3"/>
  <c r="EH245" i="3"/>
  <c r="FY245" i="3"/>
  <c r="ES245" i="3"/>
  <c r="FG245" i="3"/>
  <c r="FK245" i="3"/>
  <c r="EV245" i="3"/>
  <c r="FV245" i="3"/>
  <c r="GC245" i="3"/>
  <c r="FH245" i="3"/>
  <c r="FB245" i="3"/>
  <c r="FL245" i="3"/>
  <c r="FO245" i="3"/>
  <c r="GJ245" i="3"/>
  <c r="K126" i="5" l="1"/>
  <c r="M125" i="5"/>
  <c r="W126" i="5"/>
  <c r="Y125" i="5"/>
  <c r="AY129" i="5"/>
  <c r="BA128" i="5"/>
  <c r="Q125" i="5"/>
  <c r="O126" i="5"/>
  <c r="AU130" i="5"/>
  <c r="AW129" i="5"/>
  <c r="AA129" i="5"/>
  <c r="AC128" i="5"/>
  <c r="AQ132" i="5"/>
  <c r="AS132" i="5" s="1"/>
  <c r="AS131" i="5"/>
  <c r="AM130" i="5"/>
  <c r="AO129" i="5"/>
  <c r="S126" i="5"/>
  <c r="U125" i="5"/>
  <c r="DZ246" i="3"/>
  <c r="CM246" i="3"/>
  <c r="BQ246" i="3"/>
  <c r="BZ246" i="3"/>
  <c r="DG245" i="3"/>
  <c r="CY246" i="3"/>
  <c r="BT245" i="3"/>
  <c r="DF246" i="3"/>
  <c r="BG246" i="3"/>
  <c r="BK246" i="3"/>
  <c r="BN246" i="3"/>
  <c r="DM246" i="3"/>
  <c r="CV246" i="3"/>
  <c r="CR246" i="3"/>
  <c r="DC246" i="3"/>
  <c r="CQ246" i="3"/>
  <c r="BI246" i="3"/>
  <c r="DJ246" i="3"/>
  <c r="CT246" i="3"/>
  <c r="CX246" i="3"/>
  <c r="EF246" i="3"/>
  <c r="EP246" i="3"/>
  <c r="FJ246" i="3"/>
  <c r="CU246" i="3"/>
  <c r="EI246" i="3"/>
  <c r="CZ246" i="3"/>
  <c r="CE245" i="3"/>
  <c r="EG246" i="3"/>
  <c r="EE246" i="3"/>
  <c r="FN246" i="3"/>
  <c r="DD245" i="3"/>
  <c r="BY245" i="3"/>
  <c r="DA246" i="3"/>
  <c r="CN246" i="3"/>
  <c r="BE246" i="3"/>
  <c r="BJ246" i="3"/>
  <c r="CB246" i="3"/>
  <c r="CI246" i="3"/>
  <c r="CC245" i="3"/>
  <c r="CD246" i="3"/>
  <c r="DI246" i="3"/>
  <c r="BH246" i="3"/>
  <c r="BM246" i="3"/>
  <c r="BV245" i="3"/>
  <c r="BW246" i="3"/>
  <c r="CF246" i="3"/>
  <c r="CO246" i="3"/>
  <c r="BU246" i="3"/>
  <c r="DR246" i="3"/>
  <c r="DV246" i="3"/>
  <c r="GF246" i="3"/>
  <c r="DH246" i="3"/>
  <c r="DX246" i="3"/>
  <c r="CH246" i="3"/>
  <c r="DT246" i="3"/>
  <c r="DL246" i="3"/>
  <c r="CP246" i="3"/>
  <c r="DE246" i="3"/>
  <c r="DN246" i="3"/>
  <c r="EU246" i="3"/>
  <c r="EM246" i="3"/>
  <c r="BO246" i="3"/>
  <c r="FS246" i="3"/>
  <c r="BX245" i="3"/>
  <c r="EB246" i="3"/>
  <c r="DO246" i="3"/>
  <c r="EX246" i="3"/>
  <c r="DK246" i="3"/>
  <c r="EH246" i="3"/>
  <c r="FG246" i="3"/>
  <c r="FK246" i="3"/>
  <c r="FY246" i="3"/>
  <c r="FV246" i="3"/>
  <c r="GC246" i="3"/>
  <c r="FB246" i="3"/>
  <c r="FL246" i="3"/>
  <c r="FO246" i="3"/>
  <c r="EK246" i="3"/>
  <c r="FH246" i="3"/>
  <c r="GJ246" i="3"/>
  <c r="ES246" i="3"/>
  <c r="FI246" i="3"/>
  <c r="EV246" i="3"/>
  <c r="FF246" i="3"/>
  <c r="FP246" i="3"/>
  <c r="BF248" i="3"/>
  <c r="BD247" i="3"/>
  <c r="AA130" i="5" l="1"/>
  <c r="AC129" i="5"/>
  <c r="W127" i="5"/>
  <c r="Y126" i="5"/>
  <c r="AM131" i="5"/>
  <c r="AO130" i="5"/>
  <c r="AY130" i="5"/>
  <c r="BA129" i="5"/>
  <c r="O127" i="5"/>
  <c r="Q126" i="5"/>
  <c r="S127" i="5"/>
  <c r="U126" i="5"/>
  <c r="AU131" i="5"/>
  <c r="AW130" i="5"/>
  <c r="K127" i="5"/>
  <c r="M126" i="5"/>
  <c r="CN247" i="3"/>
  <c r="CI247" i="3"/>
  <c r="BN247" i="3"/>
  <c r="BJ247" i="3"/>
  <c r="CB247" i="3"/>
  <c r="CP247" i="3"/>
  <c r="FJ247" i="3"/>
  <c r="BQ247" i="3"/>
  <c r="BV246" i="3"/>
  <c r="DZ247" i="3"/>
  <c r="CM247" i="3"/>
  <c r="CU247" i="3"/>
  <c r="DG246" i="3"/>
  <c r="BT246" i="3"/>
  <c r="DF247" i="3"/>
  <c r="BG247" i="3"/>
  <c r="BI247" i="3"/>
  <c r="BM247" i="3"/>
  <c r="CR247" i="3"/>
  <c r="DC247" i="3"/>
  <c r="CQ247" i="3"/>
  <c r="DJ247" i="3"/>
  <c r="EG247" i="3"/>
  <c r="EP247" i="3"/>
  <c r="EE247" i="3"/>
  <c r="BE247" i="3"/>
  <c r="DD246" i="3"/>
  <c r="BY246" i="3"/>
  <c r="BH247" i="3"/>
  <c r="BW247" i="3"/>
  <c r="CV247" i="3"/>
  <c r="BU247" i="3"/>
  <c r="BO247" i="3"/>
  <c r="DH247" i="3"/>
  <c r="DE247" i="3"/>
  <c r="DM247" i="3"/>
  <c r="BZ247" i="3"/>
  <c r="DI247" i="3"/>
  <c r="CO247" i="3"/>
  <c r="BX246" i="3"/>
  <c r="CX247" i="3"/>
  <c r="CH247" i="3"/>
  <c r="BK247" i="3"/>
  <c r="DA247" i="3"/>
  <c r="CY247" i="3"/>
  <c r="CF247" i="3"/>
  <c r="DK247" i="3"/>
  <c r="FN247" i="3"/>
  <c r="DR247" i="3"/>
  <c r="CE246" i="3"/>
  <c r="EI247" i="3"/>
  <c r="CT247" i="3"/>
  <c r="CC246" i="3"/>
  <c r="EF247" i="3"/>
  <c r="CZ247" i="3"/>
  <c r="DT247" i="3"/>
  <c r="EU247" i="3"/>
  <c r="DL247" i="3"/>
  <c r="DV247" i="3"/>
  <c r="FS247" i="3"/>
  <c r="DN247" i="3"/>
  <c r="DX247" i="3"/>
  <c r="DO247" i="3"/>
  <c r="EX247" i="3"/>
  <c r="GF247" i="3"/>
  <c r="EH247" i="3"/>
  <c r="CD247" i="3"/>
  <c r="EK247" i="3"/>
  <c r="EM247" i="3"/>
  <c r="EB247" i="3"/>
  <c r="EV247" i="3"/>
  <c r="FO247" i="3"/>
  <c r="FP247" i="3"/>
  <c r="GJ247" i="3"/>
  <c r="FY247" i="3"/>
  <c r="FV247" i="3"/>
  <c r="FF247" i="3"/>
  <c r="FH247" i="3"/>
  <c r="FL247" i="3"/>
  <c r="FI247" i="3"/>
  <c r="FB247" i="3"/>
  <c r="FK247" i="3"/>
  <c r="FG247" i="3"/>
  <c r="GC247" i="3"/>
  <c r="ES247" i="3"/>
  <c r="BF249" i="3"/>
  <c r="BD248" i="3"/>
  <c r="K128" i="5" l="1"/>
  <c r="M127" i="5"/>
  <c r="AU132" i="5"/>
  <c r="AW132" i="5" s="1"/>
  <c r="AW131" i="5"/>
  <c r="S128" i="5"/>
  <c r="U127" i="5"/>
  <c r="W128" i="5"/>
  <c r="Y127" i="5"/>
  <c r="AY131" i="5"/>
  <c r="BA130" i="5"/>
  <c r="AM132" i="5"/>
  <c r="AO132" i="5" s="1"/>
  <c r="AO131" i="5"/>
  <c r="O128" i="5"/>
  <c r="Q127" i="5"/>
  <c r="AA131" i="5"/>
  <c r="AC130" i="5"/>
  <c r="CN248" i="3"/>
  <c r="CI248" i="3"/>
  <c r="FN248" i="3"/>
  <c r="CO248" i="3"/>
  <c r="BE248" i="3"/>
  <c r="FJ248" i="3"/>
  <c r="DZ248" i="3"/>
  <c r="BH248" i="3"/>
  <c r="CB248" i="3"/>
  <c r="BM248" i="3"/>
  <c r="BT247" i="3"/>
  <c r="DF248" i="3"/>
  <c r="CR248" i="3"/>
  <c r="DC248" i="3"/>
  <c r="EE248" i="3"/>
  <c r="BQ248" i="3"/>
  <c r="BK248" i="3"/>
  <c r="BZ248" i="3"/>
  <c r="DA248" i="3"/>
  <c r="EF248" i="3"/>
  <c r="BY247" i="3"/>
  <c r="BJ248" i="3"/>
  <c r="DD247" i="3"/>
  <c r="CU248" i="3"/>
  <c r="EG248" i="3"/>
  <c r="CH248" i="3"/>
  <c r="BO248" i="3"/>
  <c r="EI248" i="3"/>
  <c r="CP248" i="3"/>
  <c r="CQ248" i="3"/>
  <c r="BX247" i="3"/>
  <c r="BU248" i="3"/>
  <c r="CV248" i="3"/>
  <c r="CC247" i="3"/>
  <c r="DI248" i="3"/>
  <c r="BI248" i="3"/>
  <c r="BN248" i="3"/>
  <c r="DM248" i="3"/>
  <c r="CE247" i="3"/>
  <c r="CX248" i="3"/>
  <c r="CF248" i="3"/>
  <c r="CD248" i="3"/>
  <c r="DK248" i="3"/>
  <c r="BW248" i="3"/>
  <c r="DR248" i="3"/>
  <c r="DV248" i="3"/>
  <c r="EP248" i="3"/>
  <c r="DX248" i="3"/>
  <c r="EU248" i="3"/>
  <c r="CT248" i="3"/>
  <c r="FS248" i="3"/>
  <c r="DH248" i="3"/>
  <c r="GF248" i="3"/>
  <c r="BG248" i="3"/>
  <c r="BV247" i="3"/>
  <c r="CY248" i="3"/>
  <c r="DL248" i="3"/>
  <c r="DT248" i="3"/>
  <c r="EX248" i="3"/>
  <c r="CM248" i="3"/>
  <c r="CZ248" i="3"/>
  <c r="DE248" i="3"/>
  <c r="EB248" i="3"/>
  <c r="EH248" i="3"/>
  <c r="EK248" i="3"/>
  <c r="DG247" i="3"/>
  <c r="DN248" i="3"/>
  <c r="EM248" i="3"/>
  <c r="DJ248" i="3"/>
  <c r="DO248" i="3"/>
  <c r="FF248" i="3"/>
  <c r="FH248" i="3"/>
  <c r="ES248" i="3"/>
  <c r="FI248" i="3"/>
  <c r="FY248" i="3"/>
  <c r="EV248" i="3"/>
  <c r="FB248" i="3"/>
  <c r="FK248" i="3"/>
  <c r="FG248" i="3"/>
  <c r="GC248" i="3"/>
  <c r="FV248" i="3"/>
  <c r="FL248" i="3"/>
  <c r="FO248" i="3"/>
  <c r="FP248" i="3"/>
  <c r="GJ248" i="3"/>
  <c r="BF250" i="3"/>
  <c r="BD249" i="3"/>
  <c r="AA132" i="5" l="1"/>
  <c r="AC132" i="5" s="1"/>
  <c r="AC131" i="5"/>
  <c r="S129" i="5"/>
  <c r="U128" i="5"/>
  <c r="W129" i="5"/>
  <c r="Y128" i="5"/>
  <c r="O129" i="5"/>
  <c r="Q128" i="5"/>
  <c r="AY132" i="5"/>
  <c r="BA132" i="5" s="1"/>
  <c r="BA131" i="5"/>
  <c r="K129" i="5"/>
  <c r="M128" i="5"/>
  <c r="CR249" i="3"/>
  <c r="EF249" i="3"/>
  <c r="EP249" i="3"/>
  <c r="BN249" i="3"/>
  <c r="BX248" i="3"/>
  <c r="CV249" i="3"/>
  <c r="EG249" i="3"/>
  <c r="BE249" i="3"/>
  <c r="BQ249" i="3"/>
  <c r="DD248" i="3"/>
  <c r="DG248" i="3"/>
  <c r="BO249" i="3"/>
  <c r="BW249" i="3"/>
  <c r="CO249" i="3"/>
  <c r="CM249" i="3"/>
  <c r="BI249" i="3"/>
  <c r="BM249" i="3"/>
  <c r="BV248" i="3"/>
  <c r="CB249" i="3"/>
  <c r="BG249" i="3"/>
  <c r="EI249" i="3"/>
  <c r="BU249" i="3"/>
  <c r="CT249" i="3"/>
  <c r="DM249" i="3"/>
  <c r="DF249" i="3"/>
  <c r="CI249" i="3"/>
  <c r="CQ249" i="3"/>
  <c r="BK249" i="3"/>
  <c r="CZ249" i="3"/>
  <c r="DH249" i="3"/>
  <c r="DI249" i="3"/>
  <c r="CN249" i="3"/>
  <c r="FN249" i="3"/>
  <c r="CE248" i="3"/>
  <c r="DR249" i="3"/>
  <c r="DV249" i="3"/>
  <c r="DZ249" i="3"/>
  <c r="BH249" i="3"/>
  <c r="CY249" i="3"/>
  <c r="CC248" i="3"/>
  <c r="DX249" i="3"/>
  <c r="DC249" i="3"/>
  <c r="BJ249" i="3"/>
  <c r="BY248" i="3"/>
  <c r="CF249" i="3"/>
  <c r="EU249" i="3"/>
  <c r="EE249" i="3"/>
  <c r="CP249" i="3"/>
  <c r="DL249" i="3"/>
  <c r="FS249" i="3"/>
  <c r="CH249" i="3"/>
  <c r="CU249" i="3"/>
  <c r="DN249" i="3"/>
  <c r="FJ249" i="3"/>
  <c r="EK249" i="3"/>
  <c r="DO249" i="3"/>
  <c r="EM249" i="3"/>
  <c r="DK249" i="3"/>
  <c r="DJ249" i="3"/>
  <c r="EB249" i="3"/>
  <c r="BT248" i="3"/>
  <c r="BZ249" i="3"/>
  <c r="DE249" i="3"/>
  <c r="CX249" i="3"/>
  <c r="DT249" i="3"/>
  <c r="DA249" i="3"/>
  <c r="CD249" i="3"/>
  <c r="EX249" i="3"/>
  <c r="GF249" i="3"/>
  <c r="FG249" i="3"/>
  <c r="GC249" i="3"/>
  <c r="EH249" i="3"/>
  <c r="FV249" i="3"/>
  <c r="FL249" i="3"/>
  <c r="FO249" i="3"/>
  <c r="FI249" i="3"/>
  <c r="ES249" i="3"/>
  <c r="FH249" i="3"/>
  <c r="GJ249" i="3"/>
  <c r="EV249" i="3"/>
  <c r="FB249" i="3"/>
  <c r="FF249" i="3"/>
  <c r="FP249" i="3"/>
  <c r="FY249" i="3"/>
  <c r="FK249" i="3"/>
  <c r="BF251" i="3"/>
  <c r="BD251" i="3" s="1"/>
  <c r="BD250" i="3"/>
  <c r="K130" i="5" l="1"/>
  <c r="M129" i="5"/>
  <c r="S130" i="5"/>
  <c r="U129" i="5"/>
  <c r="O130" i="5"/>
  <c r="Q129" i="5"/>
  <c r="W130" i="5"/>
  <c r="Y129" i="5"/>
  <c r="DZ251" i="3"/>
  <c r="CI251" i="3"/>
  <c r="BG251" i="3"/>
  <c r="CP251" i="3"/>
  <c r="BJ251" i="3"/>
  <c r="BM251" i="3"/>
  <c r="EG251" i="3"/>
  <c r="FN251" i="3"/>
  <c r="BV250" i="3"/>
  <c r="CU251" i="3"/>
  <c r="CY251" i="3"/>
  <c r="BN251" i="3"/>
  <c r="EF251" i="3"/>
  <c r="BE251" i="3"/>
  <c r="BK251" i="3"/>
  <c r="DG250" i="3"/>
  <c r="BX250" i="3"/>
  <c r="CR251" i="3"/>
  <c r="DF251" i="3"/>
  <c r="BQ251" i="3"/>
  <c r="DD250" i="3"/>
  <c r="EI251" i="3"/>
  <c r="BU251" i="3"/>
  <c r="CN251" i="3"/>
  <c r="FJ251" i="3"/>
  <c r="CE250" i="3"/>
  <c r="DC251" i="3"/>
  <c r="CQ251" i="3"/>
  <c r="BH251" i="3"/>
  <c r="DE251" i="3"/>
  <c r="CC250" i="3"/>
  <c r="DN251" i="3"/>
  <c r="CX251" i="3"/>
  <c r="DV251" i="3"/>
  <c r="BY250" i="3"/>
  <c r="DI251" i="3"/>
  <c r="CT251" i="3"/>
  <c r="CZ251" i="3"/>
  <c r="BT250" i="3"/>
  <c r="EP251" i="3"/>
  <c r="CF251" i="3"/>
  <c r="DL251" i="3"/>
  <c r="DJ251" i="3"/>
  <c r="DK251" i="3"/>
  <c r="DO251" i="3"/>
  <c r="DM251" i="3"/>
  <c r="BO251" i="3"/>
  <c r="DA251" i="3"/>
  <c r="EU251" i="3"/>
  <c r="EE251" i="3"/>
  <c r="BW251" i="3"/>
  <c r="BZ251" i="3"/>
  <c r="FS251" i="3"/>
  <c r="CH251" i="3"/>
  <c r="BI251" i="3"/>
  <c r="CD251" i="3"/>
  <c r="GF251" i="3"/>
  <c r="DH251" i="3"/>
  <c r="CO251" i="3"/>
  <c r="DX251" i="3"/>
  <c r="CB251" i="3"/>
  <c r="CV251" i="3"/>
  <c r="DT251" i="3"/>
  <c r="EH251" i="3"/>
  <c r="EK251" i="3"/>
  <c r="CM251" i="3"/>
  <c r="EM251" i="3"/>
  <c r="EV251" i="3"/>
  <c r="FI251" i="3"/>
  <c r="FH251" i="3"/>
  <c r="FB251" i="3"/>
  <c r="FK251" i="3"/>
  <c r="DR251" i="3"/>
  <c r="FG251" i="3"/>
  <c r="GC251" i="3"/>
  <c r="FL251" i="3"/>
  <c r="GJ251" i="3"/>
  <c r="FV251" i="3"/>
  <c r="FO251" i="3"/>
  <c r="FP251" i="3"/>
  <c r="ES251" i="3"/>
  <c r="FF251" i="3"/>
  <c r="EB251" i="3"/>
  <c r="EX251" i="3"/>
  <c r="FY251" i="3"/>
  <c r="EG250" i="3"/>
  <c r="EP250" i="3"/>
  <c r="FJ250" i="3"/>
  <c r="BV249" i="3"/>
  <c r="BO250" i="3"/>
  <c r="BC153" i="3" s="1"/>
  <c r="DD249" i="3"/>
  <c r="DE250" i="3"/>
  <c r="CB250" i="3"/>
  <c r="CQ250" i="3"/>
  <c r="FN250" i="3"/>
  <c r="BK250" i="3"/>
  <c r="EI250" i="3"/>
  <c r="DI250" i="3"/>
  <c r="DZ250" i="3"/>
  <c r="EE250" i="3"/>
  <c r="CM250" i="3"/>
  <c r="BI250" i="3"/>
  <c r="CP250" i="3"/>
  <c r="BY249" i="3"/>
  <c r="DG249" i="3"/>
  <c r="CY250" i="3"/>
  <c r="BW250" i="3"/>
  <c r="CO250" i="3"/>
  <c r="BH250" i="3"/>
  <c r="CV250" i="3"/>
  <c r="CR250" i="3"/>
  <c r="DF250" i="3"/>
  <c r="CH250" i="3"/>
  <c r="BM250" i="3"/>
  <c r="BX249" i="3"/>
  <c r="CZ250" i="3"/>
  <c r="CC249" i="3"/>
  <c r="DN250" i="3"/>
  <c r="DC250" i="3"/>
  <c r="BG250" i="3"/>
  <c r="DO250" i="3"/>
  <c r="BQ250" i="3"/>
  <c r="CU250" i="3"/>
  <c r="BU250" i="3"/>
  <c r="DM250" i="3"/>
  <c r="BT249" i="3"/>
  <c r="BN250" i="3"/>
  <c r="DJ250" i="3"/>
  <c r="CF250" i="3"/>
  <c r="BZ250" i="3"/>
  <c r="DT250" i="3"/>
  <c r="EU250" i="3"/>
  <c r="EF250" i="3"/>
  <c r="BE250" i="3"/>
  <c r="BJ250" i="3"/>
  <c r="DA250" i="3"/>
  <c r="DH250" i="3"/>
  <c r="CD250" i="3"/>
  <c r="FS250" i="3"/>
  <c r="CN250" i="3"/>
  <c r="CT250" i="3"/>
  <c r="CX250" i="3"/>
  <c r="DK250" i="3"/>
  <c r="DX250" i="3"/>
  <c r="GF250" i="3"/>
  <c r="DL250" i="3"/>
  <c r="EH250" i="3"/>
  <c r="EK250" i="3"/>
  <c r="CI250" i="3"/>
  <c r="DV250" i="3"/>
  <c r="EM250" i="3"/>
  <c r="CE249" i="3"/>
  <c r="EX250" i="3"/>
  <c r="DR250" i="3"/>
  <c r="FP250" i="3"/>
  <c r="GJ250" i="3"/>
  <c r="FY250" i="3"/>
  <c r="EB250" i="3"/>
  <c r="FF250" i="3"/>
  <c r="FH250" i="3"/>
  <c r="FO250" i="3"/>
  <c r="FI250" i="3"/>
  <c r="FB250" i="3"/>
  <c r="FK250" i="3"/>
  <c r="ES250" i="3"/>
  <c r="FG250" i="3"/>
  <c r="GC250" i="3"/>
  <c r="EV250" i="3"/>
  <c r="FV250" i="3"/>
  <c r="FL250" i="3"/>
  <c r="BU186" i="3" l="1"/>
  <c r="BU188" i="3"/>
  <c r="BU187" i="3"/>
  <c r="CD185" i="3"/>
  <c r="CD188" i="3"/>
  <c r="CD187" i="3"/>
  <c r="CD186" i="3"/>
  <c r="DA185" i="3"/>
  <c r="DA187" i="3"/>
  <c r="DA186" i="3"/>
  <c r="DA188" i="3"/>
  <c r="BZ186" i="3"/>
  <c r="CB186" i="3" s="1"/>
  <c r="BZ187" i="3"/>
  <c r="CB187" i="3" s="1"/>
  <c r="BZ188" i="3"/>
  <c r="CB188" i="3" s="1"/>
  <c r="DE185" i="3"/>
  <c r="DI185" i="3" s="1"/>
  <c r="DL185" i="3" s="1"/>
  <c r="DN185" i="3" s="1"/>
  <c r="DE186" i="3"/>
  <c r="DI186" i="3" s="1"/>
  <c r="DE187" i="3"/>
  <c r="DI187" i="3" s="1"/>
  <c r="DE188" i="3"/>
  <c r="DI188" i="3" s="1"/>
  <c r="CF188" i="3"/>
  <c r="CF186" i="3"/>
  <c r="CF187" i="3"/>
  <c r="BW186" i="3"/>
  <c r="BW187" i="3"/>
  <c r="BW188" i="3"/>
  <c r="BU185" i="3"/>
  <c r="BZ185" i="3"/>
  <c r="CB185" i="3" s="1"/>
  <c r="CF185" i="3"/>
  <c r="BW185" i="3"/>
  <c r="BU157" i="3"/>
  <c r="BU179" i="3"/>
  <c r="BU180" i="3"/>
  <c r="BU181" i="3"/>
  <c r="BU183" i="3"/>
  <c r="BU182" i="3"/>
  <c r="BU184" i="3"/>
  <c r="CD179" i="3"/>
  <c r="CD180" i="3"/>
  <c r="CD184" i="3"/>
  <c r="CD181" i="3"/>
  <c r="CD182" i="3"/>
  <c r="CD183" i="3"/>
  <c r="DA178" i="3"/>
  <c r="DA179" i="3"/>
  <c r="DA181" i="3"/>
  <c r="DA184" i="3"/>
  <c r="DA180" i="3"/>
  <c r="DA182" i="3"/>
  <c r="DA183" i="3"/>
  <c r="BZ179" i="3"/>
  <c r="CB179" i="3" s="1"/>
  <c r="BZ182" i="3"/>
  <c r="CB182" i="3" s="1"/>
  <c r="BZ180" i="3"/>
  <c r="CB180" i="3" s="1"/>
  <c r="BZ181" i="3"/>
  <c r="CB181" i="3" s="1"/>
  <c r="BZ184" i="3"/>
  <c r="CB184" i="3" s="1"/>
  <c r="BZ183" i="3"/>
  <c r="CB183" i="3" s="1"/>
  <c r="DE178" i="3"/>
  <c r="DI178" i="3" s="1"/>
  <c r="DK178" i="3" s="1"/>
  <c r="DE179" i="3"/>
  <c r="DI179" i="3" s="1"/>
  <c r="DE180" i="3"/>
  <c r="DI180" i="3" s="1"/>
  <c r="DE181" i="3"/>
  <c r="DI181" i="3" s="1"/>
  <c r="DE182" i="3"/>
  <c r="DI182" i="3" s="1"/>
  <c r="DE183" i="3"/>
  <c r="DI183" i="3" s="1"/>
  <c r="DE184" i="3"/>
  <c r="DI184" i="3" s="1"/>
  <c r="CF179" i="3"/>
  <c r="CF181" i="3"/>
  <c r="CF184" i="3"/>
  <c r="CF180" i="3"/>
  <c r="CF183" i="3"/>
  <c r="CF182" i="3"/>
  <c r="BW179" i="3"/>
  <c r="BW181" i="3"/>
  <c r="BW180" i="3"/>
  <c r="BW182" i="3"/>
  <c r="BW184" i="3"/>
  <c r="BW183" i="3"/>
  <c r="W131" i="5"/>
  <c r="Y130" i="5"/>
  <c r="S131" i="5"/>
  <c r="U130" i="5"/>
  <c r="O131" i="5"/>
  <c r="Q130" i="5"/>
  <c r="K131" i="5"/>
  <c r="M130" i="5"/>
  <c r="BU178" i="3"/>
  <c r="CD178" i="3"/>
  <c r="BZ178" i="3"/>
  <c r="CB178" i="3" s="1"/>
  <c r="CF178" i="3"/>
  <c r="BW178" i="3"/>
  <c r="BU177" i="3"/>
  <c r="CD177" i="3"/>
  <c r="DA176" i="3"/>
  <c r="DA177" i="3"/>
  <c r="BZ177" i="3"/>
  <c r="CB177" i="3" s="1"/>
  <c r="DE176" i="3"/>
  <c r="DI176" i="3" s="1"/>
  <c r="DL176" i="3" s="1"/>
  <c r="DN176" i="3" s="1"/>
  <c r="DE177" i="3"/>
  <c r="DI177" i="3" s="1"/>
  <c r="CF177" i="3"/>
  <c r="BW177" i="3"/>
  <c r="CD176" i="3"/>
  <c r="BU176" i="3"/>
  <c r="BZ176" i="3"/>
  <c r="CB176" i="3" s="1"/>
  <c r="CF176" i="3"/>
  <c r="BW176" i="3"/>
  <c r="BU175" i="3"/>
  <c r="CD175" i="3"/>
  <c r="DA174" i="3"/>
  <c r="DA175" i="3"/>
  <c r="BZ175" i="3"/>
  <c r="CB175" i="3" s="1"/>
  <c r="DE174" i="3"/>
  <c r="DI174" i="3" s="1"/>
  <c r="DL174" i="3" s="1"/>
  <c r="DN174" i="3" s="1"/>
  <c r="DE175" i="3"/>
  <c r="DI175" i="3" s="1"/>
  <c r="CF174" i="3"/>
  <c r="CF175" i="3"/>
  <c r="BW175" i="3"/>
  <c r="BU174" i="3"/>
  <c r="CD174" i="3"/>
  <c r="BZ174" i="3"/>
  <c r="CB174" i="3" s="1"/>
  <c r="BW174" i="3"/>
  <c r="S7" i="3"/>
  <c r="N7" i="3"/>
  <c r="L7" i="3"/>
  <c r="BZ171" i="3"/>
  <c r="CB171" i="3" s="1"/>
  <c r="BZ170" i="3"/>
  <c r="CB170" i="3" s="1"/>
  <c r="BZ173" i="3"/>
  <c r="CB173" i="3" s="1"/>
  <c r="BZ172" i="3"/>
  <c r="CB172" i="3" s="1"/>
  <c r="BU170" i="3"/>
  <c r="BU171" i="3"/>
  <c r="BU172" i="3"/>
  <c r="BU173" i="3"/>
  <c r="CD173" i="3"/>
  <c r="CD171" i="3"/>
  <c r="CD172" i="3"/>
  <c r="CD170" i="3"/>
  <c r="CF171" i="3"/>
  <c r="CF172" i="3"/>
  <c r="CF170" i="3"/>
  <c r="CF173" i="3"/>
  <c r="DA171" i="3"/>
  <c r="DA173" i="3"/>
  <c r="DA172" i="3"/>
  <c r="DA170" i="3"/>
  <c r="DE172" i="3"/>
  <c r="DI172" i="3" s="1"/>
  <c r="DE170" i="3"/>
  <c r="DI170" i="3" s="1"/>
  <c r="DE173" i="3"/>
  <c r="DI173" i="3" s="1"/>
  <c r="DE171" i="3"/>
  <c r="DI171" i="3" s="1"/>
  <c r="BW170" i="3"/>
  <c r="BW172" i="3"/>
  <c r="BW171" i="3"/>
  <c r="BW173" i="3"/>
  <c r="DA169" i="3"/>
  <c r="DA167" i="3"/>
  <c r="DA168" i="3"/>
  <c r="BU168" i="3"/>
  <c r="BU167" i="3"/>
  <c r="BU169" i="3"/>
  <c r="CD169" i="3"/>
  <c r="CD167" i="3"/>
  <c r="CD168" i="3"/>
  <c r="BZ168" i="3"/>
  <c r="CB168" i="3" s="1"/>
  <c r="BZ169" i="3"/>
  <c r="CB169" i="3" s="1"/>
  <c r="BZ167" i="3"/>
  <c r="CB167" i="3" s="1"/>
  <c r="DE169" i="3"/>
  <c r="DI169" i="3" s="1"/>
  <c r="DE167" i="3"/>
  <c r="DI167" i="3" s="1"/>
  <c r="DE168" i="3"/>
  <c r="DI168" i="3" s="1"/>
  <c r="CF169" i="3"/>
  <c r="CF168" i="3"/>
  <c r="CF167" i="3"/>
  <c r="BW167" i="3"/>
  <c r="BW169" i="3"/>
  <c r="BW168" i="3"/>
  <c r="BU160" i="3"/>
  <c r="BU162" i="3"/>
  <c r="BU159" i="3"/>
  <c r="BU161" i="3"/>
  <c r="BU163" i="3"/>
  <c r="BU164" i="3"/>
  <c r="BU165" i="3"/>
  <c r="BU166" i="3"/>
  <c r="CD159" i="3"/>
  <c r="CD160" i="3"/>
  <c r="CD163" i="3"/>
  <c r="CD161" i="3"/>
  <c r="CD165" i="3"/>
  <c r="CD162" i="3"/>
  <c r="CD164" i="3"/>
  <c r="CD157" i="3"/>
  <c r="CD166" i="3"/>
  <c r="DA160" i="3"/>
  <c r="DA165" i="3"/>
  <c r="DA163" i="3"/>
  <c r="DA166" i="3"/>
  <c r="DA162" i="3"/>
  <c r="DA164" i="3"/>
  <c r="DA157" i="3"/>
  <c r="DA159" i="3"/>
  <c r="DA161" i="3"/>
  <c r="BZ164" i="3"/>
  <c r="CB164" i="3" s="1"/>
  <c r="BZ166" i="3"/>
  <c r="CB166" i="3" s="1"/>
  <c r="BZ159" i="3"/>
  <c r="CB159" i="3" s="1"/>
  <c r="BZ162" i="3"/>
  <c r="CB162" i="3" s="1"/>
  <c r="BZ165" i="3"/>
  <c r="BZ161" i="3"/>
  <c r="CB161" i="3" s="1"/>
  <c r="BZ163" i="3"/>
  <c r="CB163" i="3" s="1"/>
  <c r="BZ157" i="3"/>
  <c r="CB157" i="3" s="1"/>
  <c r="BZ160" i="3"/>
  <c r="CB160" i="3" s="1"/>
  <c r="DE157" i="3"/>
  <c r="DI157" i="3" s="1"/>
  <c r="DE166" i="3"/>
  <c r="DI166" i="3" s="1"/>
  <c r="CF160" i="3"/>
  <c r="CF164" i="3"/>
  <c r="CF163" i="3"/>
  <c r="CF162" i="3"/>
  <c r="CF161" i="3"/>
  <c r="CF157" i="3"/>
  <c r="CF159" i="3"/>
  <c r="CF166" i="3"/>
  <c r="CF165" i="3"/>
  <c r="BW159" i="3"/>
  <c r="BW157" i="3"/>
  <c r="BW162" i="3"/>
  <c r="BW161" i="3"/>
  <c r="BW163" i="3"/>
  <c r="BW164" i="3"/>
  <c r="BW166" i="3"/>
  <c r="BW160" i="3"/>
  <c r="BW165" i="3"/>
  <c r="DL178" i="3" l="1"/>
  <c r="DN178" i="3" s="1"/>
  <c r="DL186" i="3"/>
  <c r="DN186" i="3" s="1"/>
  <c r="DK186" i="3"/>
  <c r="DK185" i="3"/>
  <c r="DR185" i="3" s="1"/>
  <c r="DT185" i="3" s="1"/>
  <c r="DL188" i="3"/>
  <c r="DN188" i="3" s="1"/>
  <c r="DO188" i="3" s="1"/>
  <c r="DK188" i="3"/>
  <c r="DK187" i="3"/>
  <c r="DL187" i="3"/>
  <c r="DN187" i="3" s="1"/>
  <c r="DL183" i="3"/>
  <c r="DN183" i="3" s="1"/>
  <c r="DK183" i="3"/>
  <c r="DL182" i="3"/>
  <c r="DN182" i="3" s="1"/>
  <c r="DK182" i="3"/>
  <c r="DL181" i="3"/>
  <c r="DN181" i="3" s="1"/>
  <c r="DK181" i="3"/>
  <c r="DK180" i="3"/>
  <c r="DL180" i="3"/>
  <c r="DN180" i="3" s="1"/>
  <c r="DK179" i="3"/>
  <c r="DL179" i="3"/>
  <c r="DN179" i="3" s="1"/>
  <c r="DL184" i="3"/>
  <c r="DN184" i="3" s="1"/>
  <c r="DK184" i="3"/>
  <c r="K132" i="5"/>
  <c r="M132" i="5" s="1"/>
  <c r="M131" i="5"/>
  <c r="O132" i="5"/>
  <c r="Q132" i="5" s="1"/>
  <c r="Q131" i="5"/>
  <c r="S132" i="5"/>
  <c r="U132" i="5" s="1"/>
  <c r="U131" i="5"/>
  <c r="W132" i="5"/>
  <c r="Y132" i="5" s="1"/>
  <c r="Y131" i="5"/>
  <c r="DZ178" i="3"/>
  <c r="DR178" i="3"/>
  <c r="DT178" i="3" s="1"/>
  <c r="DK176" i="3"/>
  <c r="DZ176" i="3" s="1"/>
  <c r="DL177" i="3"/>
  <c r="DN177" i="3" s="1"/>
  <c r="DK177" i="3"/>
  <c r="DE165" i="3"/>
  <c r="DI165" i="3" s="1"/>
  <c r="DL165" i="3" s="1"/>
  <c r="DN165" i="3" s="1"/>
  <c r="DK174" i="3"/>
  <c r="DR174" i="3" s="1"/>
  <c r="DT174" i="3" s="1"/>
  <c r="DK175" i="3"/>
  <c r="DL175" i="3"/>
  <c r="DN175" i="3" s="1"/>
  <c r="DE164" i="3"/>
  <c r="DI164" i="3" s="1"/>
  <c r="DK164" i="3" s="1"/>
  <c r="DL171" i="3"/>
  <c r="DN171" i="3" s="1"/>
  <c r="DK171" i="3"/>
  <c r="DL173" i="3"/>
  <c r="DN173" i="3" s="1"/>
  <c r="DK173" i="3"/>
  <c r="DL170" i="3"/>
  <c r="DN170" i="3" s="1"/>
  <c r="DK170" i="3"/>
  <c r="DK172" i="3"/>
  <c r="DL172" i="3"/>
  <c r="DN172" i="3" s="1"/>
  <c r="DL168" i="3"/>
  <c r="DN168" i="3" s="1"/>
  <c r="DK168" i="3"/>
  <c r="DK167" i="3"/>
  <c r="DL167" i="3"/>
  <c r="DN167" i="3" s="1"/>
  <c r="DE163" i="3"/>
  <c r="DI163" i="3" s="1"/>
  <c r="DL163" i="3" s="1"/>
  <c r="DN163" i="3" s="1"/>
  <c r="DK169" i="3"/>
  <c r="DL169" i="3"/>
  <c r="DN169" i="3" s="1"/>
  <c r="DE161" i="3"/>
  <c r="DI161" i="3" s="1"/>
  <c r="DL161" i="3" s="1"/>
  <c r="DN161" i="3" s="1"/>
  <c r="DE159" i="3"/>
  <c r="DI159" i="3" s="1"/>
  <c r="O7" i="3"/>
  <c r="CB165" i="3"/>
  <c r="DE162" i="3"/>
  <c r="DI162" i="3" s="1"/>
  <c r="DK157" i="3"/>
  <c r="DL157" i="3"/>
  <c r="DN157" i="3" s="1"/>
  <c r="DE160" i="3"/>
  <c r="DI160" i="3" s="1"/>
  <c r="DL166" i="3"/>
  <c r="DN166" i="3" s="1"/>
  <c r="DK166" i="3"/>
  <c r="DO187" i="3" l="1"/>
  <c r="DO181" i="3"/>
  <c r="DR187" i="3"/>
  <c r="DT187" i="3" s="1"/>
  <c r="DZ187" i="3"/>
  <c r="DZ188" i="3"/>
  <c r="DR188" i="3"/>
  <c r="DT188" i="3" s="1"/>
  <c r="DO184" i="3"/>
  <c r="DZ186" i="3"/>
  <c r="DR186" i="3"/>
  <c r="DT186" i="3" s="1"/>
  <c r="DZ185" i="3"/>
  <c r="DO186" i="3"/>
  <c r="DO185" i="3"/>
  <c r="DO180" i="3"/>
  <c r="EG185" i="3"/>
  <c r="DV185" i="3"/>
  <c r="DR180" i="3"/>
  <c r="DT180" i="3" s="1"/>
  <c r="DZ180" i="3"/>
  <c r="DR181" i="3"/>
  <c r="DT181" i="3" s="1"/>
  <c r="DZ181" i="3"/>
  <c r="DZ184" i="3"/>
  <c r="DR184" i="3"/>
  <c r="DT184" i="3" s="1"/>
  <c r="DZ182" i="3"/>
  <c r="DR182" i="3"/>
  <c r="DT182" i="3" s="1"/>
  <c r="DO178" i="3"/>
  <c r="DO182" i="3"/>
  <c r="DO179" i="3"/>
  <c r="DR183" i="3"/>
  <c r="DT183" i="3" s="1"/>
  <c r="DZ183" i="3"/>
  <c r="DO177" i="3"/>
  <c r="DZ179" i="3"/>
  <c r="DR179" i="3"/>
  <c r="DT179" i="3" s="1"/>
  <c r="DO183" i="3"/>
  <c r="DR176" i="3"/>
  <c r="DT176" i="3" s="1"/>
  <c r="EG176" i="3" s="1"/>
  <c r="EG178" i="3"/>
  <c r="DV178" i="3"/>
  <c r="DK165" i="3"/>
  <c r="DR165" i="3" s="1"/>
  <c r="DT165" i="3" s="1"/>
  <c r="DZ174" i="3"/>
  <c r="DZ177" i="3"/>
  <c r="DR177" i="3"/>
  <c r="DT177" i="3" s="1"/>
  <c r="DO175" i="3"/>
  <c r="DO176" i="3"/>
  <c r="DZ175" i="3"/>
  <c r="DR175" i="3"/>
  <c r="DT175" i="3" s="1"/>
  <c r="DO173" i="3"/>
  <c r="DO174" i="3"/>
  <c r="DV174" i="3"/>
  <c r="EG174" i="3"/>
  <c r="M7" i="3"/>
  <c r="DL164" i="3"/>
  <c r="DN164" i="3" s="1"/>
  <c r="DO163" i="3" s="1"/>
  <c r="DO172" i="3"/>
  <c r="DZ172" i="3"/>
  <c r="DR172" i="3"/>
  <c r="DT172" i="3" s="1"/>
  <c r="DR170" i="3"/>
  <c r="DT170" i="3" s="1"/>
  <c r="DZ170" i="3"/>
  <c r="DO170" i="3"/>
  <c r="DO169" i="3"/>
  <c r="DR173" i="3"/>
  <c r="DT173" i="3" s="1"/>
  <c r="DZ173" i="3"/>
  <c r="DR171" i="3"/>
  <c r="DT171" i="3" s="1"/>
  <c r="DZ171" i="3"/>
  <c r="DO171" i="3"/>
  <c r="DK163" i="3"/>
  <c r="DR163" i="3" s="1"/>
  <c r="DT163" i="3" s="1"/>
  <c r="DO166" i="3"/>
  <c r="DR169" i="3"/>
  <c r="DT169" i="3" s="1"/>
  <c r="DZ169" i="3"/>
  <c r="DO167" i="3"/>
  <c r="DZ167" i="3"/>
  <c r="DR167" i="3"/>
  <c r="DT167" i="3" s="1"/>
  <c r="DZ168" i="3"/>
  <c r="DR168" i="3"/>
  <c r="DT168" i="3" s="1"/>
  <c r="DO168" i="3"/>
  <c r="DK161" i="3"/>
  <c r="DR161" i="3" s="1"/>
  <c r="DT161" i="3" s="1"/>
  <c r="DZ157" i="3"/>
  <c r="DR157" i="3"/>
  <c r="DT157" i="3" s="1"/>
  <c r="DL162" i="3"/>
  <c r="DN162" i="3" s="1"/>
  <c r="DK162" i="3"/>
  <c r="DV157" i="3"/>
  <c r="DO165" i="3"/>
  <c r="DR166" i="3"/>
  <c r="DT166" i="3" s="1"/>
  <c r="DZ166" i="3"/>
  <c r="DZ164" i="3"/>
  <c r="DR164" i="3"/>
  <c r="DT164" i="3" s="1"/>
  <c r="DL160" i="3"/>
  <c r="DN160" i="3" s="1"/>
  <c r="DK160" i="3"/>
  <c r="DK159" i="3"/>
  <c r="DL159" i="3"/>
  <c r="DN159" i="3" s="1"/>
  <c r="DV186" i="3" l="1"/>
  <c r="EG186" i="3"/>
  <c r="EG188" i="3"/>
  <c r="DV188" i="3"/>
  <c r="DX188" i="3" s="1"/>
  <c r="EG187" i="3"/>
  <c r="DV187" i="3"/>
  <c r="EG179" i="3"/>
  <c r="DV179" i="3"/>
  <c r="EG182" i="3"/>
  <c r="DV182" i="3"/>
  <c r="EG184" i="3"/>
  <c r="DV184" i="3"/>
  <c r="DV183" i="3"/>
  <c r="EG183" i="3"/>
  <c r="DV181" i="3"/>
  <c r="EG181" i="3"/>
  <c r="DV180" i="3"/>
  <c r="EG180" i="3"/>
  <c r="DV176" i="3"/>
  <c r="DZ165" i="3"/>
  <c r="DV177" i="3"/>
  <c r="EG177" i="3"/>
  <c r="DO162" i="3"/>
  <c r="EG175" i="3"/>
  <c r="DV175" i="3"/>
  <c r="DO164" i="3"/>
  <c r="DV172" i="3"/>
  <c r="EG172" i="3"/>
  <c r="DV173" i="3"/>
  <c r="EG173" i="3"/>
  <c r="EG171" i="3"/>
  <c r="DV171" i="3"/>
  <c r="EG170" i="3"/>
  <c r="DV170" i="3"/>
  <c r="DZ163" i="3"/>
  <c r="DV168" i="3"/>
  <c r="EG168" i="3"/>
  <c r="EG167" i="3"/>
  <c r="DV167" i="3"/>
  <c r="EG169" i="3"/>
  <c r="DV169" i="3"/>
  <c r="DO160" i="3"/>
  <c r="DZ161" i="3"/>
  <c r="DO161" i="3"/>
  <c r="DO159" i="3"/>
  <c r="EG166" i="3"/>
  <c r="DV166" i="3"/>
  <c r="DR159" i="3"/>
  <c r="DT159" i="3" s="1"/>
  <c r="DV159" i="3" s="1"/>
  <c r="DZ159" i="3"/>
  <c r="DZ160" i="3"/>
  <c r="DR160" i="3"/>
  <c r="DT160" i="3" s="1"/>
  <c r="EG164" i="3"/>
  <c r="DV164" i="3"/>
  <c r="DR162" i="3"/>
  <c r="DT162" i="3" s="1"/>
  <c r="DZ162" i="3"/>
  <c r="DV161" i="3"/>
  <c r="EG161" i="3"/>
  <c r="DO157" i="3"/>
  <c r="DV163" i="3"/>
  <c r="EG163" i="3"/>
  <c r="DV165" i="3"/>
  <c r="EG165" i="3"/>
  <c r="DX187" i="3" l="1"/>
  <c r="DX183" i="3"/>
  <c r="DX184" i="3"/>
  <c r="DX185" i="3"/>
  <c r="DX177" i="3"/>
  <c r="DX186" i="3"/>
  <c r="DX178" i="3"/>
  <c r="DX180" i="3"/>
  <c r="DX182" i="3"/>
  <c r="DX181" i="3"/>
  <c r="DX179" i="3"/>
  <c r="DX175" i="3"/>
  <c r="DX176" i="3"/>
  <c r="DX173" i="3"/>
  <c r="DX174" i="3"/>
  <c r="DX171" i="3"/>
  <c r="DX170" i="3"/>
  <c r="DX169" i="3"/>
  <c r="DX172" i="3"/>
  <c r="DX166" i="3"/>
  <c r="DX167" i="3"/>
  <c r="DX168" i="3"/>
  <c r="DX165" i="3"/>
  <c r="EG159" i="3"/>
  <c r="DX163" i="3"/>
  <c r="DX164" i="3"/>
  <c r="EG160" i="3"/>
  <c r="DV160" i="3"/>
  <c r="DV162" i="3"/>
  <c r="DX162" i="3" s="1"/>
  <c r="EG162" i="3"/>
  <c r="T7" i="3" l="1"/>
  <c r="AB10" i="3" s="1"/>
  <c r="DX159" i="3"/>
  <c r="DX161" i="3"/>
  <c r="DX160" i="3"/>
  <c r="DX157" i="3"/>
  <c r="EM157" i="3" s="1"/>
  <c r="P7" i="3" l="1"/>
  <c r="EC159" i="3"/>
  <c r="ES157" i="3"/>
  <c r="EH159" i="3" l="1"/>
  <c r="EK159" i="3" s="1"/>
  <c r="EM159" i="3" s="1"/>
  <c r="EB160" i="3" s="1"/>
  <c r="EH160" i="3" s="1"/>
  <c r="EK160" i="3" s="1"/>
  <c r="EM160" i="3" s="1"/>
  <c r="R7" i="3"/>
  <c r="AA10" i="3" s="1"/>
  <c r="AA14" i="3" s="1"/>
  <c r="EX157" i="3"/>
  <c r="ES159" i="3"/>
  <c r="EV157" i="3"/>
  <c r="EB161" i="3" l="1"/>
  <c r="EH161" i="3" s="1"/>
  <c r="EK161" i="3" s="1"/>
  <c r="EM161" i="3" s="1"/>
  <c r="EP159" i="3"/>
  <c r="FB157" i="3"/>
  <c r="GJ157" i="3" s="1"/>
  <c r="GH157" i="3"/>
  <c r="AG7" i="3" s="1"/>
  <c r="FD157" i="3"/>
  <c r="FD159" i="3" l="1"/>
  <c r="K7" i="3" s="1"/>
  <c r="J7" i="3"/>
  <c r="GF157" i="3"/>
  <c r="FF157" i="3"/>
  <c r="FF159" i="3"/>
  <c r="I7" i="3"/>
  <c r="EU159" i="3"/>
  <c r="GF159" i="3"/>
  <c r="EB162" i="3"/>
  <c r="EH162" i="3" s="1"/>
  <c r="EK162" i="3" s="1"/>
  <c r="EM162" i="3" s="1"/>
  <c r="EB163" i="3" l="1"/>
  <c r="EH163" i="3" s="1"/>
  <c r="EK163" i="3" s="1"/>
  <c r="EM163" i="3" s="1"/>
  <c r="FS159" i="3"/>
  <c r="EV159" i="3"/>
  <c r="FB159" i="3"/>
  <c r="FG159" i="3"/>
  <c r="FV159" i="3" s="1"/>
  <c r="FO159" i="3" l="1"/>
  <c r="FH159" i="3" s="1"/>
  <c r="FI159" i="3" s="1"/>
  <c r="ES160" i="3"/>
  <c r="EX159" i="3"/>
  <c r="EB164" i="3"/>
  <c r="EH164" i="3" s="1"/>
  <c r="EK164" i="3" s="1"/>
  <c r="EM164" i="3" s="1"/>
  <c r="FP159" i="3" l="1"/>
  <c r="FY159" i="3" s="1"/>
  <c r="EB165" i="3"/>
  <c r="FK159" i="3"/>
  <c r="GC159" i="3" s="1"/>
  <c r="EP160" i="3"/>
  <c r="FL159" i="3" l="1"/>
  <c r="EH165" i="3"/>
  <c r="EK165" i="3" s="1"/>
  <c r="EU160" i="3"/>
  <c r="GF160" i="3"/>
  <c r="FF160" i="3" l="1"/>
  <c r="GJ159" i="3"/>
  <c r="EM165" i="3"/>
  <c r="EB166" i="3" s="1"/>
  <c r="EH166" i="3" s="1"/>
  <c r="EK166" i="3" s="1"/>
  <c r="EM166" i="3" s="1"/>
  <c r="EB167" i="3" s="1"/>
  <c r="FS160" i="3"/>
  <c r="EV160" i="3"/>
  <c r="EH167" i="3" l="1"/>
  <c r="EK167" i="3" s="1"/>
  <c r="FG160" i="3"/>
  <c r="FV160" i="3" s="1"/>
  <c r="FB160" i="3"/>
  <c r="ES161" i="3"/>
  <c r="EX160" i="3"/>
  <c r="EM167" i="3" l="1"/>
  <c r="FO160" i="3"/>
  <c r="EP161" i="3"/>
  <c r="EB168" i="3" l="1"/>
  <c r="FH160" i="3"/>
  <c r="FI160" i="3" s="1"/>
  <c r="FP160" i="3"/>
  <c r="FY160" i="3" s="1"/>
  <c r="GF161" i="3"/>
  <c r="EU161" i="3"/>
  <c r="EH168" i="3" l="1"/>
  <c r="EK168" i="3" s="1"/>
  <c r="FK160" i="3"/>
  <c r="GC160" i="3" s="1"/>
  <c r="FS161" i="3"/>
  <c r="EV161" i="3"/>
  <c r="EM168" i="3" l="1"/>
  <c r="FL160" i="3"/>
  <c r="ES162" i="3"/>
  <c r="EX161" i="3"/>
  <c r="EB169" i="3" l="1"/>
  <c r="FF161" i="3"/>
  <c r="GJ160" i="3"/>
  <c r="EP162" i="3"/>
  <c r="EH169" i="3" l="1"/>
  <c r="EK169" i="3" s="1"/>
  <c r="FG161" i="3"/>
  <c r="FV161" i="3" s="1"/>
  <c r="FB161" i="3"/>
  <c r="GF162" i="3"/>
  <c r="EU162" i="3"/>
  <c r="EM169" i="3" l="1"/>
  <c r="FO161" i="3"/>
  <c r="FH161" i="3" s="1"/>
  <c r="FI161" i="3" s="1"/>
  <c r="FK161" i="3" s="1"/>
  <c r="FS162" i="3"/>
  <c r="EV162" i="3"/>
  <c r="EB170" i="3" l="1"/>
  <c r="FP161" i="3"/>
  <c r="FY161" i="3" s="1"/>
  <c r="FL161" i="3"/>
  <c r="GC161" i="3"/>
  <c r="ES163" i="3"/>
  <c r="EX162" i="3"/>
  <c r="EH170" i="3" l="1"/>
  <c r="EK170" i="3" s="1"/>
  <c r="Q7" i="3"/>
  <c r="Z10" i="3" s="1"/>
  <c r="FF162" i="3"/>
  <c r="GJ161" i="3"/>
  <c r="EP163" i="3"/>
  <c r="EM170" i="3" l="1"/>
  <c r="U7" i="3"/>
  <c r="AC10" i="3" s="1"/>
  <c r="FB162" i="3"/>
  <c r="FG162" i="3"/>
  <c r="FV162" i="3" s="1"/>
  <c r="EU163" i="3"/>
  <c r="GF163" i="3"/>
  <c r="V7" i="3" l="1"/>
  <c r="AD10" i="3" s="1"/>
  <c r="EB171" i="3"/>
  <c r="EH171" i="3" s="1"/>
  <c r="EK171" i="3" s="1"/>
  <c r="EM171" i="3" s="1"/>
  <c r="EB172" i="3" s="1"/>
  <c r="EH172" i="3" s="1"/>
  <c r="EK172" i="3" s="1"/>
  <c r="EM172" i="3" s="1"/>
  <c r="EB173" i="3" s="1"/>
  <c r="EH173" i="3" s="1"/>
  <c r="EK173" i="3" s="1"/>
  <c r="EM173" i="3" s="1"/>
  <c r="EB174" i="3" s="1"/>
  <c r="FO162" i="3"/>
  <c r="FS163" i="3"/>
  <c r="EV163" i="3"/>
  <c r="EH174" i="3" l="1"/>
  <c r="EK174" i="3" s="1"/>
  <c r="EM174" i="3" s="1"/>
  <c r="EB175" i="3" s="1"/>
  <c r="FP162" i="3"/>
  <c r="FY162" i="3" s="1"/>
  <c r="FH162" i="3"/>
  <c r="FI162" i="3" s="1"/>
  <c r="FK162" i="3" s="1"/>
  <c r="ES164" i="3"/>
  <c r="EX163" i="3"/>
  <c r="EH175" i="3" l="1"/>
  <c r="EK175" i="3" s="1"/>
  <c r="EM175" i="3" s="1"/>
  <c r="EB176" i="3" s="1"/>
  <c r="FL162" i="3"/>
  <c r="GC162" i="3"/>
  <c r="EP164" i="3"/>
  <c r="EH176" i="3" l="1"/>
  <c r="EK176" i="3" s="1"/>
  <c r="EM176" i="3" s="1"/>
  <c r="EB177" i="3" s="1"/>
  <c r="FF163" i="3"/>
  <c r="GJ162" i="3"/>
  <c r="EU164" i="3"/>
  <c r="GF164" i="3"/>
  <c r="EH177" i="3" l="1"/>
  <c r="EK177" i="3" s="1"/>
  <c r="EM177" i="3" s="1"/>
  <c r="EB178" i="3" s="1"/>
  <c r="FG163" i="3"/>
  <c r="FV163" i="3" s="1"/>
  <c r="FB163" i="3"/>
  <c r="FS164" i="3"/>
  <c r="EV164" i="3"/>
  <c r="EH178" i="3" l="1"/>
  <c r="EK178" i="3" s="1"/>
  <c r="EM178" i="3" s="1"/>
  <c r="EB179" i="3" s="1"/>
  <c r="FO163" i="3"/>
  <c r="ES165" i="3"/>
  <c r="EX164" i="3"/>
  <c r="EH179" i="3" l="1"/>
  <c r="EK179" i="3" s="1"/>
  <c r="EM179" i="3" s="1"/>
  <c r="FH163" i="3"/>
  <c r="FI163" i="3" s="1"/>
  <c r="FK163" i="3" s="1"/>
  <c r="FP163" i="3"/>
  <c r="FY163" i="3" s="1"/>
  <c r="EP165" i="3"/>
  <c r="EB180" i="3" l="1"/>
  <c r="FL163" i="3"/>
  <c r="GC163" i="3"/>
  <c r="EU165" i="3"/>
  <c r="GF165" i="3"/>
  <c r="EH180" i="3" l="1"/>
  <c r="EK180" i="3" s="1"/>
  <c r="EM180" i="3" s="1"/>
  <c r="FF164" i="3"/>
  <c r="GJ163" i="3"/>
  <c r="FS165" i="3"/>
  <c r="EV165" i="3"/>
  <c r="EB181" i="3" l="1"/>
  <c r="FB164" i="3"/>
  <c r="FG164" i="3"/>
  <c r="FV164" i="3" s="1"/>
  <c r="ES166" i="3"/>
  <c r="EX165" i="3"/>
  <c r="EH181" i="3" l="1"/>
  <c r="EK181" i="3" s="1"/>
  <c r="EM181" i="3" s="1"/>
  <c r="FO164" i="3"/>
  <c r="EP166" i="3"/>
  <c r="EB182" i="3" l="1"/>
  <c r="FH164" i="3"/>
  <c r="FI164" i="3" s="1"/>
  <c r="FK164" i="3" s="1"/>
  <c r="FP164" i="3"/>
  <c r="FY164" i="3" s="1"/>
  <c r="GF166" i="3"/>
  <c r="EU166" i="3"/>
  <c r="EH182" i="3" l="1"/>
  <c r="EK182" i="3" s="1"/>
  <c r="EM182" i="3" s="1"/>
  <c r="FL164" i="3"/>
  <c r="GC164" i="3"/>
  <c r="FS166" i="3"/>
  <c r="EV166" i="3"/>
  <c r="EB183" i="3" l="1"/>
  <c r="EX166" i="3"/>
  <c r="ES167" i="3"/>
  <c r="FF165" i="3"/>
  <c r="GJ164" i="3"/>
  <c r="EH183" i="3" l="1"/>
  <c r="EK183" i="3" s="1"/>
  <c r="EM183" i="3" s="1"/>
  <c r="EP167" i="3"/>
  <c r="FB165" i="3"/>
  <c r="FG165" i="3"/>
  <c r="EB184" i="3" l="1"/>
  <c r="EU167" i="3"/>
  <c r="GF167" i="3"/>
  <c r="FV165" i="3"/>
  <c r="FO165" i="3"/>
  <c r="EH184" i="3" l="1"/>
  <c r="EK184" i="3" s="1"/>
  <c r="EM184" i="3" s="1"/>
  <c r="EB185" i="3" s="1"/>
  <c r="FS167" i="3"/>
  <c r="EV167" i="3"/>
  <c r="FH165" i="3"/>
  <c r="FI165" i="3" s="1"/>
  <c r="FP165" i="3"/>
  <c r="FY165" i="3" s="1"/>
  <c r="EH185" i="3" l="1"/>
  <c r="EK185" i="3" s="1"/>
  <c r="EM185" i="3" s="1"/>
  <c r="EB186" i="3" s="1"/>
  <c r="EX167" i="3"/>
  <c r="ES168" i="3"/>
  <c r="FK165" i="3"/>
  <c r="FL165" i="3" s="1"/>
  <c r="EH186" i="3" l="1"/>
  <c r="EK186" i="3" s="1"/>
  <c r="EM186" i="3" s="1"/>
  <c r="EP168" i="3"/>
  <c r="FF166" i="3"/>
  <c r="GJ165" i="3"/>
  <c r="GC165" i="3"/>
  <c r="EB187" i="3" l="1"/>
  <c r="EU168" i="3"/>
  <c r="GF168" i="3"/>
  <c r="FG166" i="3"/>
  <c r="FV166" i="3" s="1"/>
  <c r="FB166" i="3"/>
  <c r="EH187" i="3" l="1"/>
  <c r="EK187" i="3" s="1"/>
  <c r="EM187" i="3" s="1"/>
  <c r="FS168" i="3"/>
  <c r="EV168" i="3"/>
  <c r="FO166" i="3"/>
  <c r="FP166" i="3" s="1"/>
  <c r="FY166" i="3" s="1"/>
  <c r="EB188" i="3" l="1"/>
  <c r="EX168" i="3"/>
  <c r="ES169" i="3"/>
  <c r="FH166" i="3"/>
  <c r="FI166" i="3" s="1"/>
  <c r="FK166" i="3" s="1"/>
  <c r="GC166" i="3" s="1"/>
  <c r="EH188" i="3" l="1"/>
  <c r="EK188" i="3" s="1"/>
  <c r="EM188" i="3" s="1"/>
  <c r="EP169" i="3"/>
  <c r="FL166" i="3"/>
  <c r="EU169" i="3" l="1"/>
  <c r="GF169" i="3"/>
  <c r="GJ166" i="3"/>
  <c r="FF167" i="3"/>
  <c r="FS169" i="3" l="1"/>
  <c r="EV169" i="3"/>
  <c r="FG167" i="3"/>
  <c r="FB167" i="3"/>
  <c r="FV167" i="3" l="1"/>
  <c r="EX169" i="3"/>
  <c r="ES170" i="3"/>
  <c r="W7" i="3" s="1"/>
  <c r="Z11" i="3" s="1"/>
  <c r="FO167" i="3"/>
  <c r="FH167" i="3" s="1"/>
  <c r="FI167" i="3" s="1"/>
  <c r="FK167" i="3" s="1"/>
  <c r="EP170" i="3" l="1"/>
  <c r="FP167" i="3"/>
  <c r="FY167" i="3" s="1"/>
  <c r="FL167" i="3"/>
  <c r="GC167" i="3"/>
  <c r="GF170" i="3" l="1"/>
  <c r="EU170" i="3"/>
  <c r="X7" i="3" s="1"/>
  <c r="AB11" i="3" s="1"/>
  <c r="FF168" i="3"/>
  <c r="GJ167" i="3"/>
  <c r="FS170" i="3" l="1"/>
  <c r="EV170" i="3"/>
  <c r="Y7" i="3" s="1"/>
  <c r="AD11" i="3" s="1"/>
  <c r="FB168" i="3"/>
  <c r="FG168" i="3"/>
  <c r="FV168" i="3" l="1"/>
  <c r="ES171" i="3"/>
  <c r="EX170" i="3"/>
  <c r="Z7" i="3" s="1"/>
  <c r="FO168" i="3"/>
  <c r="FP168" i="3" s="1"/>
  <c r="FY168" i="3" s="1"/>
  <c r="EP171" i="3" l="1"/>
  <c r="FH168" i="3"/>
  <c r="FI168" i="3" s="1"/>
  <c r="FK168" i="3" s="1"/>
  <c r="GC168" i="3" l="1"/>
  <c r="EU171" i="3"/>
  <c r="GF171" i="3"/>
  <c r="FL168" i="3"/>
  <c r="FS171" i="3" l="1"/>
  <c r="EV171" i="3"/>
  <c r="FF169" i="3"/>
  <c r="GJ168" i="3"/>
  <c r="EX171" i="3" l="1"/>
  <c r="ES172" i="3"/>
  <c r="FG169" i="3"/>
  <c r="FB169" i="3"/>
  <c r="FV169" i="3" l="1"/>
  <c r="EP172" i="3"/>
  <c r="FO169" i="3"/>
  <c r="EU172" i="3" l="1"/>
  <c r="GF172" i="3"/>
  <c r="FH169" i="3"/>
  <c r="FI169" i="3" s="1"/>
  <c r="FK169" i="3" s="1"/>
  <c r="FP169" i="3"/>
  <c r="FY169" i="3" s="1"/>
  <c r="FS172" i="3" l="1"/>
  <c r="EV172" i="3"/>
  <c r="FL169" i="3"/>
  <c r="GC169" i="3"/>
  <c r="ES173" i="3" l="1"/>
  <c r="EX172" i="3"/>
  <c r="FF170" i="3"/>
  <c r="AA7" i="3" s="1"/>
  <c r="Z12" i="3" s="1"/>
  <c r="Z14" i="3" s="1"/>
  <c r="GJ169" i="3"/>
  <c r="FG170" i="3" l="1"/>
  <c r="FB170" i="3"/>
  <c r="EP173" i="3"/>
  <c r="FV170" i="3" l="1"/>
  <c r="AE7" i="3" s="1"/>
  <c r="AB7" i="3"/>
  <c r="AC12" i="3" s="1"/>
  <c r="AC14" i="3" s="1"/>
  <c r="GF173" i="3"/>
  <c r="EU173" i="3"/>
  <c r="FO170" i="3"/>
  <c r="FH170" i="3" l="1"/>
  <c r="FI170" i="3" s="1"/>
  <c r="FK170" i="3" s="1"/>
  <c r="AC7" i="3" s="1"/>
  <c r="AB12" i="3" s="1"/>
  <c r="AB14" i="3" s="1"/>
  <c r="FP170" i="3"/>
  <c r="FY170" i="3" s="1"/>
  <c r="FS173" i="3"/>
  <c r="EV173" i="3"/>
  <c r="EX173" i="3" l="1"/>
  <c r="ES174" i="3"/>
  <c r="FL170" i="3"/>
  <c r="AD7" i="3" s="1"/>
  <c r="AD12" i="3" s="1"/>
  <c r="AD14" i="3" s="1"/>
  <c r="GC170" i="3"/>
  <c r="EP174" i="3" l="1"/>
  <c r="FF171" i="3"/>
  <c r="GJ170" i="3"/>
  <c r="AF7" i="3" s="1"/>
  <c r="EU174" i="3" l="1"/>
  <c r="GF174" i="3"/>
  <c r="FB171" i="3"/>
  <c r="FG171" i="3"/>
  <c r="FV171" i="3" s="1"/>
  <c r="FS174" i="3" l="1"/>
  <c r="EV174" i="3"/>
  <c r="FO171" i="3"/>
  <c r="FH171" i="3" s="1"/>
  <c r="FI171" i="3" s="1"/>
  <c r="FK171" i="3" s="1"/>
  <c r="EX174" i="3" l="1"/>
  <c r="ES175" i="3"/>
  <c r="FP171" i="3"/>
  <c r="FY171" i="3" s="1"/>
  <c r="FL171" i="3"/>
  <c r="GC171" i="3"/>
  <c r="EP175" i="3" l="1"/>
  <c r="FF172" i="3"/>
  <c r="GJ171" i="3"/>
  <c r="GF175" i="3" l="1"/>
  <c r="EU175" i="3"/>
  <c r="FB172" i="3"/>
  <c r="FG172" i="3"/>
  <c r="FV172" i="3" s="1"/>
  <c r="FS175" i="3" l="1"/>
  <c r="EV175" i="3"/>
  <c r="FO172" i="3"/>
  <c r="FH172" i="3" s="1"/>
  <c r="FI172" i="3" s="1"/>
  <c r="EX175" i="3" l="1"/>
  <c r="ES176" i="3"/>
  <c r="FP172" i="3"/>
  <c r="FY172" i="3" s="1"/>
  <c r="FK172" i="3"/>
  <c r="GC172" i="3" s="1"/>
  <c r="EP176" i="3" l="1"/>
  <c r="FL172" i="3"/>
  <c r="EU176" i="3" l="1"/>
  <c r="GF176" i="3"/>
  <c r="FF173" i="3"/>
  <c r="GJ172" i="3"/>
  <c r="FS176" i="3" l="1"/>
  <c r="EV176" i="3"/>
  <c r="FG173" i="3"/>
  <c r="FV173" i="3" s="1"/>
  <c r="FB173" i="3"/>
  <c r="EX176" i="3" l="1"/>
  <c r="ES177" i="3"/>
  <c r="FO173" i="3"/>
  <c r="FP173" i="3" s="1"/>
  <c r="FY173" i="3" s="1"/>
  <c r="EP177" i="3" l="1"/>
  <c r="FH173" i="3"/>
  <c r="FI173" i="3" s="1"/>
  <c r="FK173" i="3" s="1"/>
  <c r="GC173" i="3" s="1"/>
  <c r="EU177" i="3" l="1"/>
  <c r="GF177" i="3"/>
  <c r="FL173" i="3"/>
  <c r="FS177" i="3" l="1"/>
  <c r="EV177" i="3"/>
  <c r="GJ173" i="3"/>
  <c r="FF174" i="3"/>
  <c r="EX177" i="3" l="1"/>
  <c r="ES178" i="3"/>
  <c r="FB174" i="3"/>
  <c r="FG174" i="3"/>
  <c r="FV174" i="3" s="1"/>
  <c r="EP178" i="3" l="1"/>
  <c r="FO174" i="3"/>
  <c r="EU178" i="3" l="1"/>
  <c r="GF178" i="3"/>
  <c r="FP174" i="3"/>
  <c r="FY174" i="3" s="1"/>
  <c r="FH174" i="3"/>
  <c r="FI174" i="3" s="1"/>
  <c r="FS178" i="3" l="1"/>
  <c r="EV178" i="3"/>
  <c r="FK174" i="3"/>
  <c r="GC174" i="3" s="1"/>
  <c r="EX178" i="3" l="1"/>
  <c r="ES179" i="3"/>
  <c r="FL174" i="3"/>
  <c r="EP179" i="3" l="1"/>
  <c r="GJ174" i="3"/>
  <c r="FF175" i="3"/>
  <c r="EU179" i="3" l="1"/>
  <c r="GF179" i="3"/>
  <c r="FG175" i="3"/>
  <c r="FV175" i="3" s="1"/>
  <c r="FB175" i="3"/>
  <c r="FS179" i="3" l="1"/>
  <c r="EV179" i="3"/>
  <c r="FO175" i="3"/>
  <c r="FH175" i="3" s="1"/>
  <c r="FI175" i="3" s="1"/>
  <c r="ES180" i="3" l="1"/>
  <c r="EX179" i="3"/>
  <c r="FP175" i="3"/>
  <c r="FY175" i="3" s="1"/>
  <c r="FK175" i="3"/>
  <c r="GC175" i="3" s="1"/>
  <c r="EP180" i="3" l="1"/>
  <c r="FL175" i="3"/>
  <c r="GF180" i="3" l="1"/>
  <c r="EU180" i="3"/>
  <c r="GJ175" i="3"/>
  <c r="FF176" i="3"/>
  <c r="FS180" i="3" l="1"/>
  <c r="EV180" i="3"/>
  <c r="FG176" i="3"/>
  <c r="FV176" i="3" s="1"/>
  <c r="FB176" i="3"/>
  <c r="ES181" i="3" l="1"/>
  <c r="EX180" i="3"/>
  <c r="FO176" i="3"/>
  <c r="FP176" i="3" s="1"/>
  <c r="FY176" i="3" s="1"/>
  <c r="EP181" i="3" l="1"/>
  <c r="FH176" i="3"/>
  <c r="FI176" i="3" s="1"/>
  <c r="FK176" i="3" s="1"/>
  <c r="GC176" i="3" s="1"/>
  <c r="EU181" i="3" l="1"/>
  <c r="GF181" i="3"/>
  <c r="FL176" i="3"/>
  <c r="GJ176" i="3" s="1"/>
  <c r="FS181" i="3" l="1"/>
  <c r="EV181" i="3"/>
  <c r="FF177" i="3"/>
  <c r="FB177" i="3" s="1"/>
  <c r="ES182" i="3" l="1"/>
  <c r="EX181" i="3"/>
  <c r="FG177" i="3"/>
  <c r="FV177" i="3" s="1"/>
  <c r="EP182" i="3" l="1"/>
  <c r="FO177" i="3"/>
  <c r="FH177" i="3" s="1"/>
  <c r="FI177" i="3" s="1"/>
  <c r="GF182" i="3" l="1"/>
  <c r="EU182" i="3"/>
  <c r="FP177" i="3"/>
  <c r="FY177" i="3" s="1"/>
  <c r="FK177" i="3"/>
  <c r="GC177" i="3" s="1"/>
  <c r="FS182" i="3" l="1"/>
  <c r="EV182" i="3"/>
  <c r="FL177" i="3"/>
  <c r="ES183" i="3" l="1"/>
  <c r="EX182" i="3"/>
  <c r="GJ177" i="3"/>
  <c r="FF178" i="3"/>
  <c r="EP183" i="3" l="1"/>
  <c r="FG178" i="3"/>
  <c r="FV178" i="3" s="1"/>
  <c r="FB178" i="3"/>
  <c r="EU183" i="3" l="1"/>
  <c r="GF183" i="3"/>
  <c r="FO178" i="3"/>
  <c r="FP178" i="3" s="1"/>
  <c r="FY178" i="3" s="1"/>
  <c r="FS183" i="3" l="1"/>
  <c r="EV183" i="3"/>
  <c r="FH178" i="3"/>
  <c r="FI178" i="3" s="1"/>
  <c r="FK178" i="3" s="1"/>
  <c r="GC178" i="3" s="1"/>
  <c r="ES184" i="3" l="1"/>
  <c r="EX183" i="3"/>
  <c r="FL178" i="3"/>
  <c r="EP184" i="3" l="1"/>
  <c r="GJ178" i="3"/>
  <c r="FF179" i="3"/>
  <c r="GF184" i="3" l="1"/>
  <c r="EU184" i="3"/>
  <c r="FG179" i="3"/>
  <c r="FV179" i="3" s="1"/>
  <c r="FB179" i="3"/>
  <c r="FS184" i="3" l="1"/>
  <c r="EV184" i="3"/>
  <c r="FO179" i="3"/>
  <c r="FH179" i="3" s="1"/>
  <c r="FI179" i="3" s="1"/>
  <c r="EX184" i="3" l="1"/>
  <c r="ES185" i="3"/>
  <c r="FP179" i="3"/>
  <c r="FY179" i="3" s="1"/>
  <c r="FK179" i="3"/>
  <c r="GC179" i="3" s="1"/>
  <c r="EP185" i="3" l="1"/>
  <c r="FL179" i="3"/>
  <c r="FF180" i="3" s="1"/>
  <c r="GF185" i="3" l="1"/>
  <c r="EU185" i="3"/>
  <c r="GJ179" i="3"/>
  <c r="FG180" i="3"/>
  <c r="FV180" i="3" s="1"/>
  <c r="FB180" i="3"/>
  <c r="FS185" i="3" l="1"/>
  <c r="EV185" i="3"/>
  <c r="FO180" i="3"/>
  <c r="FH180" i="3" s="1"/>
  <c r="FI180" i="3" s="1"/>
  <c r="EX185" i="3" l="1"/>
  <c r="ES186" i="3"/>
  <c r="FP180" i="3"/>
  <c r="FY180" i="3" s="1"/>
  <c r="FK180" i="3"/>
  <c r="GC180" i="3" s="1"/>
  <c r="EP186" i="3" l="1"/>
  <c r="FL180" i="3"/>
  <c r="FF181" i="3" s="1"/>
  <c r="GF186" i="3" l="1"/>
  <c r="EU186" i="3"/>
  <c r="GJ180" i="3"/>
  <c r="FG181" i="3"/>
  <c r="FV181" i="3" s="1"/>
  <c r="FB181" i="3"/>
  <c r="FS186" i="3" l="1"/>
  <c r="EV186" i="3"/>
  <c r="FO181" i="3"/>
  <c r="FP181" i="3" s="1"/>
  <c r="FY181" i="3" s="1"/>
  <c r="ES187" i="3" l="1"/>
  <c r="EX186" i="3"/>
  <c r="FH181" i="3"/>
  <c r="FI181" i="3" s="1"/>
  <c r="FK181" i="3" s="1"/>
  <c r="GC181" i="3" s="1"/>
  <c r="EP187" i="3" l="1"/>
  <c r="FL181" i="3"/>
  <c r="EU187" i="3" l="1"/>
  <c r="GF187" i="3"/>
  <c r="FF182" i="3"/>
  <c r="GJ181" i="3"/>
  <c r="FS187" i="3" l="1"/>
  <c r="EV187" i="3"/>
  <c r="FG182" i="3"/>
  <c r="FV182" i="3" s="1"/>
  <c r="FB182" i="3"/>
  <c r="ES188" i="3" l="1"/>
  <c r="EX187" i="3"/>
  <c r="FO182" i="3"/>
  <c r="FH182" i="3" s="1"/>
  <c r="FI182" i="3" s="1"/>
  <c r="EP188" i="3" l="1"/>
  <c r="FP182" i="3"/>
  <c r="FY182" i="3" s="1"/>
  <c r="FK182" i="3"/>
  <c r="GC182" i="3" s="1"/>
  <c r="GF188" i="3" l="1"/>
  <c r="EU188" i="3"/>
  <c r="FL182" i="3"/>
  <c r="FF183" i="3" s="1"/>
  <c r="FS188" i="3" l="1"/>
  <c r="EV188" i="3"/>
  <c r="EX188" i="3" s="1"/>
  <c r="GJ182" i="3"/>
  <c r="FB183" i="3"/>
  <c r="FG183" i="3"/>
  <c r="FV183" i="3" s="1"/>
  <c r="FO183" i="3" l="1"/>
  <c r="FP183" i="3" s="1"/>
  <c r="FY183" i="3" s="1"/>
  <c r="FH183" i="3" l="1"/>
  <c r="FI183" i="3" s="1"/>
  <c r="FK183" i="3" s="1"/>
  <c r="GC183" i="3" s="1"/>
  <c r="FL183" i="3" l="1"/>
  <c r="FF184" i="3" l="1"/>
  <c r="GJ183" i="3"/>
  <c r="FG184" i="3" l="1"/>
  <c r="FV184" i="3" s="1"/>
  <c r="FB184" i="3"/>
  <c r="FO184" i="3" l="1"/>
  <c r="FP184" i="3" l="1"/>
  <c r="FY184" i="3" s="1"/>
  <c r="FH184" i="3"/>
  <c r="FI184" i="3" s="1"/>
  <c r="FK184" i="3" l="1"/>
  <c r="GC184" i="3" s="1"/>
  <c r="FL184" i="3" l="1"/>
  <c r="GJ184" i="3" l="1"/>
  <c r="FF185" i="3"/>
  <c r="FG185" i="3" l="1"/>
  <c r="FV185" i="3" s="1"/>
  <c r="FB185" i="3"/>
  <c r="FO185" i="3" l="1"/>
  <c r="FH185" i="3" l="1"/>
  <c r="FI185" i="3" s="1"/>
  <c r="FP185" i="3"/>
  <c r="FY185" i="3" s="1"/>
  <c r="FK185" i="3" l="1"/>
  <c r="GC185" i="3" s="1"/>
  <c r="FL185" i="3" l="1"/>
  <c r="GJ185" i="3" l="1"/>
  <c r="FF186" i="3"/>
  <c r="FG186" i="3" l="1"/>
  <c r="FV186" i="3" s="1"/>
  <c r="FB186" i="3"/>
  <c r="FO186" i="3" l="1"/>
  <c r="FP186" i="3" s="1"/>
  <c r="FY186" i="3" s="1"/>
  <c r="FH186" i="3" l="1"/>
  <c r="FI186" i="3" s="1"/>
  <c r="FK186" i="3" s="1"/>
  <c r="GC186" i="3" s="1"/>
  <c r="FL186" i="3" l="1"/>
  <c r="FF187" i="3" l="1"/>
  <c r="GJ186" i="3"/>
  <c r="FG187" i="3" l="1"/>
  <c r="FV187" i="3" s="1"/>
  <c r="FB187" i="3"/>
  <c r="FO187" i="3" l="1"/>
  <c r="FH187" i="3" s="1"/>
  <c r="FI187" i="3" s="1"/>
  <c r="FP187" i="3" l="1"/>
  <c r="FY187" i="3" s="1"/>
  <c r="FK187" i="3"/>
  <c r="GC187" i="3" s="1"/>
  <c r="FL187" i="3" l="1"/>
  <c r="FF188" i="3" l="1"/>
  <c r="GJ187" i="3"/>
  <c r="FG188" i="3" l="1"/>
  <c r="FV188" i="3" s="1"/>
  <c r="FB188" i="3"/>
  <c r="FO188" i="3" l="1"/>
  <c r="FP188" i="3" s="1"/>
  <c r="FY188" i="3" s="1"/>
  <c r="FH188" i="3" l="1"/>
  <c r="FI188" i="3" s="1"/>
  <c r="FK188" i="3" s="1"/>
  <c r="GC188" i="3" s="1"/>
  <c r="FL188" i="3" l="1"/>
  <c r="GJ188"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tc={C8C1011C-00A9-4819-9E64-2F311EFE957C}</author>
    <author>tc={17F4BEED-2EBB-46D0-B435-28400E38C77C}</author>
    <author>tc={B5423F57-B7FD-4FFC-9C6C-5A16B6842A4E}</author>
    <author>tc={E6A6DAF8-ADB4-4274-B30B-A878C7CB8413}</author>
  </authors>
  <commentList>
    <comment ref="DZ149" authorId="0" shapeId="0" xr:uid="{C8C1011C-00A9-4819-9E64-2F311EFE957C}">
      <text>
        <t>[Threaded comment]
Your version of Excel allows you to read this threaded comment; however, any edits to it will get removed if the file is opened in a newer version of Excel. Learn more: https://go.microsoft.com/fwlink/?linkid=870924
Comment:
    Add Investment Return Cashflow</t>
      </text>
    </comment>
    <comment ref="GF149" authorId="1" shapeId="0" xr:uid="{17F4BEED-2EBB-46D0-B435-28400E38C77C}">
      <text>
        <t>[Threaded comment]
Your version of Excel allows you to read this threaded comment; however, any edits to it will get removed if the file is opened in a newer version of Excel. Learn more: https://go.microsoft.com/fwlink/?linkid=870924
Comment:
    Needs to be accumulated for subsequent cashflows</t>
      </text>
    </comment>
    <comment ref="DL157" authorId="2" shapeId="0" xr:uid="{B5423F57-B7FD-4FFC-9C6C-5A16B6842A4E}">
      <text>
        <t>[Threaded comment]
Your version of Excel allows you to read this threaded comment; however, any edits to it will get removed if the file is opened in a newer version of Excel. Learn more: https://go.microsoft.com/fwlink/?linkid=870924
Comment:
    Adjust for lost finance expenses</t>
      </text>
    </comment>
    <comment ref="EM157" authorId="3" shapeId="0" xr:uid="{E6A6DAF8-ADB4-4274-B30B-A878C7CB8413}">
      <text>
        <t xml:space="preserve">[Threaded comment]
Your version of Excel allows you to read this threaded comment; however, any edits to it will get removed if the file is opened in a newer version of Excel. Learn more: https://go.microsoft.com/fwlink/?linkid=870924
Comment:
    Negative Means Profitable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tc={66A83BAC-A1C2-4783-A81E-A7B867ED6E55}</author>
  </authors>
  <commentList>
    <comment ref="N6" authorId="0" shapeId="0" xr:uid="{66A83BAC-A1C2-4783-A81E-A7B867ED6E55}">
      <text>
        <t>[Threaded comment]
Your version of Excel allows you to read this threaded comment; however, any edits to it will get removed if the file is opened in a newer version of Excel. Learn more: https://go.microsoft.com/fwlink/?linkid=870924
Comment:
    Map Risk Margin</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<sst xmlns="http://schemas.openxmlformats.org/spreadsheetml/2006/main" count="1152" uniqueCount="616">
  <si>
    <t>IFRS17 - EXCEL TOOL</t>
  </si>
  <si>
    <t>No</t>
  </si>
  <si>
    <t>Continent</t>
  </si>
  <si>
    <t>Country</t>
  </si>
  <si>
    <t>Africa</t>
  </si>
  <si>
    <t>Continents</t>
  </si>
  <si>
    <t>Countries</t>
  </si>
  <si>
    <t>Algeria</t>
  </si>
  <si>
    <t>Market</t>
  </si>
  <si>
    <t>Kenya</t>
  </si>
  <si>
    <t>Angola</t>
  </si>
  <si>
    <t>Insurer Name</t>
  </si>
  <si>
    <t>Americas</t>
  </si>
  <si>
    <t>Benin</t>
  </si>
  <si>
    <t>Insurer Abbreviation</t>
  </si>
  <si>
    <t>Asia</t>
  </si>
  <si>
    <t>Botswana</t>
  </si>
  <si>
    <t>Europe</t>
  </si>
  <si>
    <t>Burkina Faso</t>
  </si>
  <si>
    <t>Workbooks</t>
  </si>
  <si>
    <t>Oceania</t>
  </si>
  <si>
    <t>Burundi</t>
  </si>
  <si>
    <t>Introduction</t>
  </si>
  <si>
    <t>Cameroon</t>
  </si>
  <si>
    <t>Assumptions</t>
  </si>
  <si>
    <t>Cape Verde</t>
  </si>
  <si>
    <t>Product Mapping</t>
  </si>
  <si>
    <t>Central African Republic</t>
  </si>
  <si>
    <t>Commissions</t>
  </si>
  <si>
    <t>Chad</t>
  </si>
  <si>
    <t>Yield Curve</t>
  </si>
  <si>
    <t>Comoros</t>
  </si>
  <si>
    <t>Source Data</t>
  </si>
  <si>
    <t>Democratic Republic of the Congo</t>
  </si>
  <si>
    <t>GMM Model</t>
  </si>
  <si>
    <t>Djibouti</t>
  </si>
  <si>
    <t>Egypt</t>
  </si>
  <si>
    <t>Equatorial Guinea</t>
  </si>
  <si>
    <t>Eritrea</t>
  </si>
  <si>
    <t>Eswatini</t>
  </si>
  <si>
    <t>Ethiopia</t>
  </si>
  <si>
    <t>Gabon</t>
  </si>
  <si>
    <t>Ghana</t>
  </si>
  <si>
    <t>Guinea</t>
  </si>
  <si>
    <t>Guinea-Bissau</t>
  </si>
  <si>
    <t>Ivory Coast</t>
  </si>
  <si>
    <t>Lesotho</t>
  </si>
  <si>
    <t>Liberia</t>
  </si>
  <si>
    <t>Libya</t>
  </si>
  <si>
    <t>Madagascar</t>
  </si>
  <si>
    <t>Malawi</t>
  </si>
  <si>
    <t>Mali</t>
  </si>
  <si>
    <t>Mauritania</t>
  </si>
  <si>
    <t>Mauritius</t>
  </si>
  <si>
    <t>Morocco</t>
  </si>
  <si>
    <t>Mozambique</t>
  </si>
  <si>
    <t>Namibia</t>
  </si>
  <si>
    <t>Niger</t>
  </si>
  <si>
    <t>Nigeria</t>
  </si>
  <si>
    <t>Republic of the Congo</t>
  </si>
  <si>
    <t>Rwanda</t>
  </si>
  <si>
    <t>São Tomé and Príncipe</t>
  </si>
  <si>
    <t>Senegal</t>
  </si>
  <si>
    <t>Seychelles</t>
  </si>
  <si>
    <t>Sierra Leone</t>
  </si>
  <si>
    <t>Somalia</t>
  </si>
  <si>
    <t>South Africa</t>
  </si>
  <si>
    <t>South Sudan</t>
  </si>
  <si>
    <t>Sudan</t>
  </si>
  <si>
    <t>Tanzania</t>
  </si>
  <si>
    <t>The Gambia</t>
  </si>
  <si>
    <t>Togo</t>
  </si>
  <si>
    <t>Tunisia</t>
  </si>
  <si>
    <t>Uganda</t>
  </si>
  <si>
    <t>Zambia</t>
  </si>
  <si>
    <t>Zimbabwe</t>
  </si>
  <si>
    <t>Antigua and Barbuda</t>
  </si>
  <si>
    <t>Argentina</t>
  </si>
  <si>
    <t>Aruba</t>
  </si>
  <si>
    <t>Barbados</t>
  </si>
  <si>
    <t>Belize</t>
  </si>
  <si>
    <t>Bermuda</t>
  </si>
  <si>
    <t>Bolivia</t>
  </si>
  <si>
    <t>Brazil</t>
  </si>
  <si>
    <t>Canada</t>
  </si>
  <si>
    <t>Cayman Islands</t>
  </si>
  <si>
    <t>Chile</t>
  </si>
  <si>
    <t>Colombia</t>
  </si>
  <si>
    <t>Costa Rica</t>
  </si>
  <si>
    <t>Cuba</t>
  </si>
  <si>
    <t>Curaçao</t>
  </si>
  <si>
    <t>Dominica</t>
  </si>
  <si>
    <t>Dominican Republic</t>
  </si>
  <si>
    <t>Ecuador</t>
  </si>
  <si>
    <t>El Salvador</t>
  </si>
  <si>
    <t>Greenland</t>
  </si>
  <si>
    <t>Grenada</t>
  </si>
  <si>
    <t>Guatemala</t>
  </si>
  <si>
    <t>Guyana</t>
  </si>
  <si>
    <t>Haiti</t>
  </si>
  <si>
    <t>Honduras</t>
  </si>
  <si>
    <t>Jamaica</t>
  </si>
  <si>
    <t>Mexico</t>
  </si>
  <si>
    <t>Nicaragua</t>
  </si>
  <si>
    <t>Panama</t>
  </si>
  <si>
    <t>Paraguay</t>
  </si>
  <si>
    <t>Peru</t>
  </si>
  <si>
    <t>Puerto Rico</t>
  </si>
  <si>
    <t>Saint Kitts and Nevis</t>
  </si>
  <si>
    <t>Saint Lucia</t>
  </si>
  <si>
    <t>Saint Vincent and the Grenadines</t>
  </si>
  <si>
    <t>Sint Maarten</t>
  </si>
  <si>
    <t>Suriname</t>
  </si>
  <si>
    <t>The Bahamas</t>
  </si>
  <si>
    <t>Trinidad and Tobago</t>
  </si>
  <si>
    <t>Turks and Caicos Islands</t>
  </si>
  <si>
    <t>United States</t>
  </si>
  <si>
    <t>Uruguay</t>
  </si>
  <si>
    <t>Venezuela</t>
  </si>
  <si>
    <t>Afghanistan</t>
  </si>
  <si>
    <t>Armenia</t>
  </si>
  <si>
    <t>Azerbaijan</t>
  </si>
  <si>
    <t>Bahrain</t>
  </si>
  <si>
    <t>Bangladesh</t>
  </si>
  <si>
    <t>Bhutan</t>
  </si>
  <si>
    <t>Brunei</t>
  </si>
  <si>
    <t>Cambodia</t>
  </si>
  <si>
    <t>China</t>
  </si>
  <si>
    <t>Cyprus</t>
  </si>
  <si>
    <t>East Timor</t>
  </si>
  <si>
    <t>Hong Kong</t>
  </si>
  <si>
    <t>India</t>
  </si>
  <si>
    <t>Indonesia</t>
  </si>
  <si>
    <t>Iran</t>
  </si>
  <si>
    <t>Iraq</t>
  </si>
  <si>
    <t>Israel</t>
  </si>
  <si>
    <t>Japan</t>
  </si>
  <si>
    <t>Jordan</t>
  </si>
  <si>
    <t>Kazakhstan</t>
  </si>
  <si>
    <t>Kuwait</t>
  </si>
  <si>
    <t>Kyrgyzstan</t>
  </si>
  <si>
    <t>Laos</t>
  </si>
  <si>
    <t>Lebanon</t>
  </si>
  <si>
    <t>Macau</t>
  </si>
  <si>
    <t>Malaysia</t>
  </si>
  <si>
    <t>Maldives</t>
  </si>
  <si>
    <t>Mongolia</t>
  </si>
  <si>
    <t>Myanmar</t>
  </si>
  <si>
    <t>Nepal</t>
  </si>
  <si>
    <t>North Korea</t>
  </si>
  <si>
    <t>Oman</t>
  </si>
  <si>
    <t>Pakistan</t>
  </si>
  <si>
    <t>Palestinian National Authority</t>
  </si>
  <si>
    <t>Philippines</t>
  </si>
  <si>
    <t>Qatar</t>
  </si>
  <si>
    <t>Saudi Arabia</t>
  </si>
  <si>
    <t>Singapore</t>
  </si>
  <si>
    <t>South Korea</t>
  </si>
  <si>
    <t>Sri Lanka</t>
  </si>
  <si>
    <t>Syria</t>
  </si>
  <si>
    <t>Taiwan</t>
  </si>
  <si>
    <t>Tajikistan</t>
  </si>
  <si>
    <t>Thailand</t>
  </si>
  <si>
    <t>Turkey</t>
  </si>
  <si>
    <t>Turkmenistan</t>
  </si>
  <si>
    <t>United Arab Emirates</t>
  </si>
  <si>
    <t>Uzbekistan</t>
  </si>
  <si>
    <t>Vietnam</t>
  </si>
  <si>
    <t>Yemen</t>
  </si>
  <si>
    <t>Albania</t>
  </si>
  <si>
    <t>Andorra</t>
  </si>
  <si>
    <t>Austria</t>
  </si>
  <si>
    <t>Belarus</t>
  </si>
  <si>
    <t>Belgium</t>
  </si>
  <si>
    <t>Bosnia and Herzegovina</t>
  </si>
  <si>
    <t>Bulgaria</t>
  </si>
  <si>
    <t>Croatia</t>
  </si>
  <si>
    <t>Czech Republic</t>
  </si>
  <si>
    <t>Denmark</t>
  </si>
  <si>
    <t>Estonia</t>
  </si>
  <si>
    <t>Finland</t>
  </si>
  <si>
    <t>France</t>
  </si>
  <si>
    <t>Georgia</t>
  </si>
  <si>
    <t>Germany</t>
  </si>
  <si>
    <t>Greece</t>
  </si>
  <si>
    <t>Hungary</t>
  </si>
  <si>
    <t>Iceland</t>
  </si>
  <si>
    <t>Italy</t>
  </si>
  <si>
    <t>Kosovo</t>
  </si>
  <si>
    <t>Latvia</t>
  </si>
  <si>
    <t>Liechtenstein</t>
  </si>
  <si>
    <t>Lithuania</t>
  </si>
  <si>
    <t>Luxembourg</t>
  </si>
  <si>
    <t>Malta</t>
  </si>
  <si>
    <t>Moldova</t>
  </si>
  <si>
    <t>Monaco</t>
  </si>
  <si>
    <t>Montenegro</t>
  </si>
  <si>
    <t>Netherlands</t>
  </si>
  <si>
    <t>North Macedonia</t>
  </si>
  <si>
    <t>Norway</t>
  </si>
  <si>
    <t>Poland</t>
  </si>
  <si>
    <t>Portugal</t>
  </si>
  <si>
    <t>Republic of Ireland</t>
  </si>
  <si>
    <t>Romania</t>
  </si>
  <si>
    <t>Russia</t>
  </si>
  <si>
    <t>San Marino</t>
  </si>
  <si>
    <t>Serbia</t>
  </si>
  <si>
    <t>Slovakia</t>
  </si>
  <si>
    <t>Slovenia</t>
  </si>
  <si>
    <t>Spain</t>
  </si>
  <si>
    <t>Sweden</t>
  </si>
  <si>
    <t>Switzerland</t>
  </si>
  <si>
    <t>Ukraine</t>
  </si>
  <si>
    <t>United Kingdom</t>
  </si>
  <si>
    <t>Australia</t>
  </si>
  <si>
    <t>New Zealand</t>
  </si>
  <si>
    <t>Papua New Guinea</t>
  </si>
  <si>
    <t>Production</t>
  </si>
  <si>
    <t>Expense Inflation</t>
  </si>
  <si>
    <t>INTRODUCTION</t>
  </si>
  <si>
    <t>Model Mode</t>
  </si>
  <si>
    <t>Training</t>
  </si>
  <si>
    <t>Valuation Date</t>
  </si>
  <si>
    <t>Year</t>
  </si>
  <si>
    <t>Model Version</t>
  </si>
  <si>
    <t>Policy Admin Fee</t>
  </si>
  <si>
    <t>Expense By Category</t>
  </si>
  <si>
    <t>Individual Life + Annuity</t>
  </si>
  <si>
    <t>Include Future Bonuses</t>
  </si>
  <si>
    <t>Per Policy Expenses</t>
  </si>
  <si>
    <t>% of Premium</t>
  </si>
  <si>
    <t>Variable Expense (% of Premium)</t>
  </si>
  <si>
    <t>Variable Expense (% of Claims)</t>
  </si>
  <si>
    <t>Yes</t>
  </si>
  <si>
    <t>Worksheet - Last Row</t>
  </si>
  <si>
    <t>IFRS17 Engine</t>
  </si>
  <si>
    <t>GMM - Model</t>
  </si>
  <si>
    <t>Results Worksheet Name</t>
  </si>
  <si>
    <t>Worksheet Valuation Date</t>
  </si>
  <si>
    <t>Policy Number</t>
  </si>
  <si>
    <t>Policy Type</t>
  </si>
  <si>
    <t>Date of Birth</t>
  </si>
  <si>
    <t>Gender</t>
  </si>
  <si>
    <t>Basic Sum Assured</t>
  </si>
  <si>
    <t>BONUS</t>
  </si>
  <si>
    <t>Annual 
Premium / 
Single 
Premium</t>
  </si>
  <si>
    <t>Payment Frequency</t>
  </si>
  <si>
    <t>Effective 
Date</t>
  </si>
  <si>
    <t>Final
Maturity 
Date</t>
  </si>
  <si>
    <t>Policy 
Term</t>
  </si>
  <si>
    <t>Data 
Category</t>
  </si>
  <si>
    <t>Terminated Policies?
Skip?</t>
  </si>
  <si>
    <t>Age
(Last Birthday)</t>
  </si>
  <si>
    <t>Nominal Term</t>
  </si>
  <si>
    <t>Calculated Term</t>
  </si>
  <si>
    <t>Annual Premium</t>
  </si>
  <si>
    <t>Death Benefit</t>
  </si>
  <si>
    <t>Survival Benefit</t>
  </si>
  <si>
    <t>Product Type</t>
  </si>
  <si>
    <t>Start Year</t>
  </si>
  <si>
    <t>Current Year No</t>
  </si>
  <si>
    <t>Guarantee Period</t>
  </si>
  <si>
    <t>Benefit Escalation</t>
  </si>
  <si>
    <t>PolicyNo</t>
  </si>
  <si>
    <t>Data Category</t>
  </si>
  <si>
    <t>Ordinary Endowment</t>
  </si>
  <si>
    <t>Renewed</t>
  </si>
  <si>
    <t>Education</t>
  </si>
  <si>
    <t>Loss Component 
(new contracts)</t>
  </si>
  <si>
    <t>Expected Claim Benefits</t>
  </si>
  <si>
    <t>Expected Acquisiiton Cashflows</t>
  </si>
  <si>
    <t xml:space="preserve">EPV of Cummulative
Future Cash Inflow (c/f)
</t>
  </si>
  <si>
    <t xml:space="preserve">EPV of Cummulative
Future Cash OUTflow (c/f)
</t>
  </si>
  <si>
    <t xml:space="preserve">EPV Future Cashflow (in + out) (b/f)
</t>
  </si>
  <si>
    <t>Changes Related to future service: new contracts</t>
  </si>
  <si>
    <t>Expected Cash Inflows</t>
  </si>
  <si>
    <t>Expected Cash Outflows</t>
  </si>
  <si>
    <t>Insurance Finance Expenses (Future Cashflows)</t>
  </si>
  <si>
    <t xml:space="preserve">EPV Future Cashflow (c/f)
</t>
  </si>
  <si>
    <t>Risk Margin b/f</t>
  </si>
  <si>
    <t>Risk Margin Released to P&amp;L</t>
  </si>
  <si>
    <t>Risk Margin c/f</t>
  </si>
  <si>
    <t>Fulfilment cashflow (c/f)</t>
  </si>
  <si>
    <t>CSM b/f (Valuation Year)</t>
  </si>
  <si>
    <t>Finance Expense due to CSM</t>
  </si>
  <si>
    <t>CSM Release current year</t>
  </si>
  <si>
    <t>CSM c/f</t>
  </si>
  <si>
    <t>Insurance Finance Expenses</t>
  </si>
  <si>
    <t>Liability for Remaining Coverage
LRC (c/f)</t>
  </si>
  <si>
    <t>Cashflow Grouping</t>
  </si>
  <si>
    <t>F</t>
  </si>
  <si>
    <t>Product</t>
  </si>
  <si>
    <t>Skip</t>
  </si>
  <si>
    <t>Annualised Premium</t>
  </si>
  <si>
    <t>Data Input</t>
  </si>
  <si>
    <r>
      <t xml:space="preserve">Original CSM
</t>
    </r>
    <r>
      <rPr>
        <i/>
        <sz val="8"/>
        <color theme="0"/>
        <rFont val="Arial"/>
        <family val="2"/>
      </rPr>
      <t>(at initial recognition)</t>
    </r>
  </si>
  <si>
    <r>
      <t xml:space="preserve">Original Loss Component
</t>
    </r>
    <r>
      <rPr>
        <i/>
        <sz val="8"/>
        <color theme="0"/>
        <rFont val="Arial"/>
        <family val="2"/>
      </rPr>
      <t xml:space="preserve"> 
(at initial recognition)</t>
    </r>
  </si>
  <si>
    <r>
      <t xml:space="preserve">Expected Expenses </t>
    </r>
    <r>
      <rPr>
        <i/>
        <sz val="8"/>
        <color theme="0"/>
        <rFont val="Arial"/>
        <family val="2"/>
      </rPr>
      <t>(excluding acquisition costs)</t>
    </r>
  </si>
  <si>
    <t>Output</t>
  </si>
  <si>
    <t>b/f</t>
  </si>
  <si>
    <t>new contracts</t>
  </si>
  <si>
    <t>cashflows / release</t>
  </si>
  <si>
    <t>Insurance finance expense</t>
  </si>
  <si>
    <t>c/f</t>
  </si>
  <si>
    <t>Error Checks</t>
  </si>
  <si>
    <t>Future Cashflows</t>
  </si>
  <si>
    <t>Coluimns_Ok</t>
  </si>
  <si>
    <t>RM</t>
  </si>
  <si>
    <t>CSM</t>
  </si>
  <si>
    <t>Annuity</t>
  </si>
  <si>
    <t>Whole Life</t>
  </si>
  <si>
    <t>Unit Linked</t>
  </si>
  <si>
    <t>Term Assurance</t>
  </si>
  <si>
    <t>Universal Life</t>
  </si>
  <si>
    <t>\</t>
  </si>
  <si>
    <t>Single</t>
  </si>
  <si>
    <t>Regular</t>
  </si>
  <si>
    <t>INFORMATION ENTERED HERE</t>
  </si>
  <si>
    <t>Contract Information</t>
  </si>
  <si>
    <t>Age</t>
  </si>
  <si>
    <t>FEMALE</t>
  </si>
  <si>
    <t>Term (years)</t>
  </si>
  <si>
    <t>Premium</t>
  </si>
  <si>
    <t>Payment Guarantee</t>
  </si>
  <si>
    <t>Guarantee Period (Years)</t>
  </si>
  <si>
    <t>Commission</t>
  </si>
  <si>
    <t>Mortality Table</t>
  </si>
  <si>
    <t>Has Profits</t>
  </si>
  <si>
    <t>Survival Payments Years</t>
  </si>
  <si>
    <t>Premium Mode</t>
  </si>
  <si>
    <t>Escalation (%)</t>
  </si>
  <si>
    <t>Training Parameters</t>
  </si>
  <si>
    <r>
      <t xml:space="preserve">Discount Factor 
</t>
    </r>
    <r>
      <rPr>
        <i/>
        <sz val="9"/>
        <color theme="1"/>
        <rFont val="Mulish"/>
      </rPr>
      <t>(fixed)</t>
    </r>
  </si>
  <si>
    <t>Mortality Table in Use</t>
  </si>
  <si>
    <t>Fixed Risk Margin</t>
  </si>
  <si>
    <t>Modelled Product</t>
  </si>
  <si>
    <t>General Measurement Model (GMM), also called Building Block Approach</t>
  </si>
  <si>
    <t>Premium Paid on first day (Cash &amp; Carry)</t>
  </si>
  <si>
    <t>x</t>
  </si>
  <si>
    <t>Balance Sheet</t>
  </si>
  <si>
    <t>Cash Inflows</t>
  </si>
  <si>
    <t>Cash Outflows</t>
  </si>
  <si>
    <t>Cash</t>
  </si>
  <si>
    <t>Reconcile - Estimates of EPV of Future Cashflows</t>
  </si>
  <si>
    <t>Risk Margin for non-financial risks</t>
  </si>
  <si>
    <t>Insurance Obligations</t>
  </si>
  <si>
    <t>CSM - Movement</t>
  </si>
  <si>
    <t>Onerous 
CSM Movement</t>
  </si>
  <si>
    <t>P&amp;L</t>
  </si>
  <si>
    <t>EoY</t>
  </si>
  <si>
    <t>Benefit</t>
  </si>
  <si>
    <t>Acquisition Cash Flows &amp; Directly Attributable Management Expenses</t>
  </si>
  <si>
    <t xml:space="preserve">Cummulative
 Future  Premium Cashflows
</t>
  </si>
  <si>
    <r>
      <t xml:space="preserve">Expected Premium Cash
</t>
    </r>
    <r>
      <rPr>
        <b/>
        <u/>
        <sz val="9"/>
        <color rgb="FF7030A0"/>
        <rFont val="Mulish"/>
      </rPr>
      <t>Inflows</t>
    </r>
    <r>
      <rPr>
        <b/>
        <sz val="9"/>
        <color rgb="FF7030A0"/>
        <rFont val="Mulish"/>
      </rPr>
      <t xml:space="preserve">
</t>
    </r>
  </si>
  <si>
    <r>
      <t xml:space="preserve">Cummulative Expected Premium Cash
</t>
    </r>
    <r>
      <rPr>
        <b/>
        <u/>
        <sz val="9"/>
        <color rgb="FF7030A0"/>
        <rFont val="Mulish"/>
      </rPr>
      <t>Inflows</t>
    </r>
    <r>
      <rPr>
        <b/>
        <sz val="9"/>
        <color rgb="FF7030A0"/>
        <rFont val="Mulish"/>
      </rPr>
      <t xml:space="preserve">
</t>
    </r>
  </si>
  <si>
    <r>
      <t xml:space="preserve">PV of 
Nominal Cash
</t>
    </r>
    <r>
      <rPr>
        <u/>
        <sz val="9"/>
        <color rgb="FF00B050"/>
        <rFont val="Mulish"/>
      </rPr>
      <t>Inflows (period)</t>
    </r>
    <r>
      <rPr>
        <sz val="9"/>
        <color rgb="FF00B050"/>
        <rFont val="Mulish"/>
      </rPr>
      <t xml:space="preserve">
</t>
    </r>
  </si>
  <si>
    <r>
      <t xml:space="preserve">EPV of  Cash
</t>
    </r>
    <r>
      <rPr>
        <u/>
        <sz val="9"/>
        <color rgb="FF00B050"/>
        <rFont val="Mulish"/>
      </rPr>
      <t>Inflows (period)</t>
    </r>
    <r>
      <rPr>
        <sz val="9"/>
        <color rgb="FF00B050"/>
        <rFont val="Mulish"/>
      </rPr>
      <t xml:space="preserve">
</t>
    </r>
  </si>
  <si>
    <r>
      <t>Initial Recognition
EPV of Cummulative
Cash</t>
    </r>
    <r>
      <rPr>
        <u/>
        <sz val="9"/>
        <color rgb="FF00B050"/>
        <rFont val="Mulish"/>
      </rPr>
      <t xml:space="preserve"> 
Inflows</t>
    </r>
    <r>
      <rPr>
        <sz val="9"/>
        <color rgb="FF00B050"/>
        <rFont val="Mulish"/>
      </rPr>
      <t xml:space="preserve">
</t>
    </r>
  </si>
  <si>
    <r>
      <t>Subsequent Recognition
EPV of Cummulative
Cash</t>
    </r>
    <r>
      <rPr>
        <u/>
        <sz val="9"/>
        <color rgb="FF00B050"/>
        <rFont val="Mulish"/>
      </rPr>
      <t xml:space="preserve"> 
Inflows</t>
    </r>
    <r>
      <rPr>
        <sz val="9"/>
        <color rgb="FF00B050"/>
        <rFont val="Mulish"/>
      </rPr>
      <t xml:space="preserve">
</t>
    </r>
  </si>
  <si>
    <r>
      <t xml:space="preserve">Impact of Discounting on Cash
</t>
    </r>
    <r>
      <rPr>
        <u/>
        <sz val="9"/>
        <color rgb="FF00B050"/>
        <rFont val="Mulish"/>
      </rPr>
      <t>Inflows</t>
    </r>
    <r>
      <rPr>
        <sz val="9"/>
        <color rgb="FF00B050"/>
        <rFont val="Mulish"/>
      </rPr>
      <t xml:space="preserve">
</t>
    </r>
  </si>
  <si>
    <r>
      <t xml:space="preserve">Cummulative Impact of Discounting on Cash
</t>
    </r>
    <r>
      <rPr>
        <u/>
        <sz val="9"/>
        <color rgb="FF00B050"/>
        <rFont val="Mulish"/>
      </rPr>
      <t>Inflows</t>
    </r>
    <r>
      <rPr>
        <sz val="9"/>
        <color rgb="FF00B050"/>
        <rFont val="Mulish"/>
      </rPr>
      <t xml:space="preserve">
</t>
    </r>
  </si>
  <si>
    <r>
      <t xml:space="preserve">Impact of Probability on Cash
</t>
    </r>
    <r>
      <rPr>
        <u/>
        <sz val="9"/>
        <color rgb="FF00B050"/>
        <rFont val="Mulish"/>
      </rPr>
      <t>Inflows</t>
    </r>
    <r>
      <rPr>
        <sz val="9"/>
        <color rgb="FF00B050"/>
        <rFont val="Mulish"/>
      </rPr>
      <t xml:space="preserve">
</t>
    </r>
  </si>
  <si>
    <r>
      <t xml:space="preserve">Cummulative Impact of Probability on Cash
</t>
    </r>
    <r>
      <rPr>
        <u/>
        <sz val="9"/>
        <color rgb="FF00B050"/>
        <rFont val="Mulish"/>
      </rPr>
      <t>Inflows</t>
    </r>
    <r>
      <rPr>
        <sz val="9"/>
        <color rgb="FF00B050"/>
        <rFont val="Mulish"/>
      </rPr>
      <t xml:space="preserve">
</t>
    </r>
  </si>
  <si>
    <r>
      <t xml:space="preserve">Insurance Component </t>
    </r>
    <r>
      <rPr>
        <sz val="8"/>
        <color theme="5"/>
        <rFont val="Mulish"/>
      </rPr>
      <t>(Payment Pattern)</t>
    </r>
  </si>
  <si>
    <t>Bonus Indexation
(per Year)</t>
  </si>
  <si>
    <t>Bonus Indexation 
(in use)</t>
  </si>
  <si>
    <r>
      <t xml:space="preserve">Insurance Component </t>
    </r>
    <r>
      <rPr>
        <sz val="8"/>
        <color theme="1"/>
        <rFont val="Mulish"/>
      </rPr>
      <t>(Benefit Payable)</t>
    </r>
  </si>
  <si>
    <r>
      <t xml:space="preserve">Investment Component </t>
    </r>
    <r>
      <rPr>
        <sz val="8"/>
        <color rgb="FF00B050"/>
        <rFont val="Mulish"/>
      </rPr>
      <t>(Payment Pattern)</t>
    </r>
  </si>
  <si>
    <r>
      <t xml:space="preserve">Investment Component </t>
    </r>
    <r>
      <rPr>
        <sz val="8"/>
        <color rgb="FF00B050"/>
        <rFont val="Mulish"/>
      </rPr>
      <t>(Benefit Payable)</t>
    </r>
  </si>
  <si>
    <r>
      <t xml:space="preserve">Expected Insurance Component </t>
    </r>
    <r>
      <rPr>
        <sz val="8"/>
        <color theme="1"/>
        <rFont val="Mulish"/>
      </rPr>
      <t>(Benefit Payable)</t>
    </r>
  </si>
  <si>
    <r>
      <t xml:space="preserve">Expected Investment Component </t>
    </r>
    <r>
      <rPr>
        <sz val="8"/>
        <color rgb="FF00B050"/>
        <rFont val="Mulish"/>
      </rPr>
      <t>(Benefit Payable)</t>
    </r>
  </si>
  <si>
    <t>Expected Total Benefits Cash out flows</t>
  </si>
  <si>
    <r>
      <t xml:space="preserve">EPV Insurance Component </t>
    </r>
    <r>
      <rPr>
        <sz val="8"/>
        <color theme="1"/>
        <rFont val="Mulish"/>
      </rPr>
      <t>(Benefit Payable)</t>
    </r>
  </si>
  <si>
    <r>
      <t xml:space="preserve">EPV Investment Component </t>
    </r>
    <r>
      <rPr>
        <sz val="8"/>
        <color rgb="FF00B050"/>
        <rFont val="Mulish"/>
      </rPr>
      <t>(Benefit Payable)</t>
    </r>
  </si>
  <si>
    <r>
      <t xml:space="preserve">EPV of 
Total Benefit
</t>
    </r>
    <r>
      <rPr>
        <b/>
        <u/>
        <sz val="9"/>
        <color theme="1"/>
        <rFont val="Mulish Black"/>
      </rPr>
      <t>Outflows</t>
    </r>
    <r>
      <rPr>
        <b/>
        <sz val="9"/>
        <color theme="1"/>
        <rFont val="Mulish"/>
      </rPr>
      <t xml:space="preserve">
</t>
    </r>
  </si>
  <si>
    <r>
      <t xml:space="preserve">Cummulative EPV of 
Total Benefit
</t>
    </r>
    <r>
      <rPr>
        <b/>
        <u/>
        <sz val="9"/>
        <color theme="1"/>
        <rFont val="Mulish Black"/>
      </rPr>
      <t>Outflows</t>
    </r>
    <r>
      <rPr>
        <b/>
        <sz val="9"/>
        <color theme="1"/>
        <rFont val="Mulish"/>
      </rPr>
      <t xml:space="preserve">
</t>
    </r>
  </si>
  <si>
    <t>Expense Indexation
(per Year)</t>
  </si>
  <si>
    <t>Acquisition Cost</t>
  </si>
  <si>
    <t>Nominal Amortised Acquisition Cost</t>
  </si>
  <si>
    <t>Policy Admin Expenses</t>
  </si>
  <si>
    <t>Variable Expenses
(% of Premium)</t>
  </si>
  <si>
    <t>Variable Expenses
(% of Claims)</t>
  </si>
  <si>
    <t>Expected Acquisition Cashflows</t>
  </si>
  <si>
    <t>Expected Management Expenses</t>
  </si>
  <si>
    <t>Expected Total Expenses</t>
  </si>
  <si>
    <t>EPV Acquisition Expenses</t>
  </si>
  <si>
    <t>EPV Management Expenses</t>
  </si>
  <si>
    <t>EPV Total Expense Cashflows</t>
  </si>
  <si>
    <t>EPV 
Total 
Future Expense Cashflows</t>
  </si>
  <si>
    <r>
      <t xml:space="preserve">
Total Original Expected 
Cash 
</t>
    </r>
    <r>
      <rPr>
        <b/>
        <u/>
        <sz val="9"/>
        <color rgb="FF7030A0"/>
        <rFont val="Mulish"/>
      </rPr>
      <t>Out flows</t>
    </r>
    <r>
      <rPr>
        <b/>
        <sz val="9"/>
        <color rgb="FF7030A0"/>
        <rFont val="Mulish"/>
      </rPr>
      <t xml:space="preserve">
</t>
    </r>
  </si>
  <si>
    <t xml:space="preserve">Changes relating to current service
</t>
  </si>
  <si>
    <r>
      <t xml:space="preserve">
Total Adjusted Expected 
Cash 
</t>
    </r>
    <r>
      <rPr>
        <b/>
        <u/>
        <sz val="9"/>
        <color rgb="FF7030A0"/>
        <rFont val="Mulish"/>
      </rPr>
      <t>Outflows</t>
    </r>
    <r>
      <rPr>
        <b/>
        <sz val="9"/>
        <color rgb="FF7030A0"/>
        <rFont val="Mulish"/>
      </rPr>
      <t xml:space="preserve">
</t>
    </r>
  </si>
  <si>
    <r>
      <t xml:space="preserve">EPV of 
Total Cash
</t>
    </r>
    <r>
      <rPr>
        <u/>
        <sz val="9"/>
        <color theme="1"/>
        <rFont val="Mulish"/>
      </rPr>
      <t>Outflows</t>
    </r>
    <r>
      <rPr>
        <sz val="9"/>
        <color theme="1"/>
        <rFont val="Mulish"/>
      </rPr>
      <t xml:space="preserve">
</t>
    </r>
  </si>
  <si>
    <r>
      <t xml:space="preserve">EPV of Cummulative
Future Cash </t>
    </r>
    <r>
      <rPr>
        <u/>
        <sz val="9"/>
        <color theme="1"/>
        <rFont val="Mulish"/>
      </rPr>
      <t>Outflow</t>
    </r>
    <r>
      <rPr>
        <sz val="9"/>
        <color theme="1"/>
        <rFont val="Mulish"/>
      </rPr>
      <t xml:space="preserve">
</t>
    </r>
  </si>
  <si>
    <t>Opening Balance</t>
  </si>
  <si>
    <t>Changes Related to future servce: experience</t>
  </si>
  <si>
    <t>Changes Related to current servce: experience</t>
  </si>
  <si>
    <t>Insurance Finance Expenses
Opening Balance 
+ 
Changes</t>
  </si>
  <si>
    <r>
      <t xml:space="preserve">Insurance Finance Expenses
Cash
</t>
    </r>
    <r>
      <rPr>
        <u/>
        <sz val="9"/>
        <color rgb="FF00B050"/>
        <rFont val="Mulish"/>
      </rPr>
      <t>Inflow</t>
    </r>
  </si>
  <si>
    <r>
      <t xml:space="preserve">Insurance Finance Expenses
Cash
</t>
    </r>
    <r>
      <rPr>
        <u/>
        <sz val="9"/>
        <color theme="0"/>
        <rFont val="Mulish"/>
      </rPr>
      <t>Outflow</t>
    </r>
  </si>
  <si>
    <t>Insurance Finance Expenses
Total</t>
  </si>
  <si>
    <t>EPVFC
Closing Balance</t>
  </si>
  <si>
    <t>Original Risk  Margin
(RM)</t>
  </si>
  <si>
    <t>Actual RM Adjustments</t>
  </si>
  <si>
    <t>Risk Margin (b/f)</t>
  </si>
  <si>
    <t>Changes due to future service</t>
  </si>
  <si>
    <t>RM released to P&amp;L due to current service</t>
  </si>
  <si>
    <r>
      <t xml:space="preserve">Risk Margin  (c/f) - 
</t>
    </r>
    <r>
      <rPr>
        <i/>
        <sz val="9"/>
        <color theme="1"/>
        <rFont val="Mulish"/>
      </rPr>
      <t>goes to balance sheet</t>
    </r>
  </si>
  <si>
    <r>
      <rPr>
        <b/>
        <sz val="9"/>
        <color theme="1"/>
        <rFont val="Mulish"/>
      </rPr>
      <t xml:space="preserve">Fullfillment
Cashflows </t>
    </r>
    <r>
      <rPr>
        <i/>
        <sz val="9"/>
        <color theme="1"/>
        <rFont val="Mulish"/>
      </rPr>
      <t>(Inflow + Outflow)</t>
    </r>
    <r>
      <rPr>
        <sz val="9"/>
        <color theme="1"/>
        <rFont val="Mulish"/>
      </rPr>
      <t xml:space="preserve">
</t>
    </r>
    <r>
      <rPr>
        <sz val="8"/>
        <color theme="1"/>
        <rFont val="Mulish"/>
      </rPr>
      <t>(EPVFC + RM)</t>
    </r>
  </si>
  <si>
    <t>Blank</t>
  </si>
  <si>
    <r>
      <rPr>
        <sz val="9"/>
        <color theme="1"/>
        <rFont val="Mulish"/>
      </rPr>
      <t xml:space="preserve">Locked Profit
</t>
    </r>
    <r>
      <rPr>
        <sz val="8"/>
        <color theme="1"/>
        <rFont val="Mulish"/>
      </rPr>
      <t xml:space="preserve">
Contractual Service Margin
(CSM)</t>
    </r>
  </si>
  <si>
    <t>Loss Component</t>
  </si>
  <si>
    <t>CSM (b/f)</t>
  </si>
  <si>
    <t>Insurance Finance Expense on CSM</t>
  </si>
  <si>
    <t>Changes due to future fullfilement cashflows</t>
  </si>
  <si>
    <t>CSM (c/f before allocation)</t>
  </si>
  <si>
    <t>Remaining Coverage Units</t>
  </si>
  <si>
    <t>CSM Released to P&amp;L due to current service</t>
  </si>
  <si>
    <t>CSM (c/f after allocation)</t>
  </si>
  <si>
    <t>Changes due to future fullfillment cashflows</t>
  </si>
  <si>
    <t>Maximum CSM Adjustment Possible</t>
  </si>
  <si>
    <t>Onerous CSM Adjustments to P&amp;L</t>
  </si>
  <si>
    <t>Released
Risk Margin</t>
  </si>
  <si>
    <t>Insurance Finance Expenses
(IFE)</t>
  </si>
  <si>
    <r>
      <t xml:space="preserve">Changes related to future service: </t>
    </r>
    <r>
      <rPr>
        <sz val="9"/>
        <color rgb="FF0070C0"/>
        <rFont val="Mulish"/>
      </rPr>
      <t>loss on onerous group of contracts</t>
    </r>
  </si>
  <si>
    <t>Changes related to current service</t>
  </si>
  <si>
    <t>Insurance Service Expenses</t>
  </si>
  <si>
    <t>Contract Group</t>
  </si>
  <si>
    <t>LRC Insurance Contract (Asset) / Liability</t>
  </si>
  <si>
    <t>(A)</t>
  </si>
  <si>
    <t>(A.1)</t>
  </si>
  <si>
    <t>(A1)</t>
  </si>
  <si>
    <t>(A1.1)</t>
  </si>
  <si>
    <t>(A2)</t>
  </si>
  <si>
    <t>(A3)</t>
  </si>
  <si>
    <t>(A3.1)</t>
  </si>
  <si>
    <t>(A3.2)</t>
  </si>
  <si>
    <t>(A4)</t>
  </si>
  <si>
    <t>(A4.1)</t>
  </si>
  <si>
    <t>(A5)</t>
  </si>
  <si>
    <t>(A5.1)</t>
  </si>
  <si>
    <t>(B1.1)</t>
  </si>
  <si>
    <t>(B1.2)</t>
  </si>
  <si>
    <t>(B1.3)</t>
  </si>
  <si>
    <t>(B1)</t>
  </si>
  <si>
    <t>(B2.1)</t>
  </si>
  <si>
    <t>(B2)</t>
  </si>
  <si>
    <t>(B5)</t>
  </si>
  <si>
    <t>(B6)</t>
  </si>
  <si>
    <t>(B7)</t>
  </si>
  <si>
    <t>(B8)</t>
  </si>
  <si>
    <t>(B9)</t>
  </si>
  <si>
    <t>(B10)</t>
  </si>
  <si>
    <t>(B10.1)</t>
  </si>
  <si>
    <t>(C0)</t>
  </si>
  <si>
    <t>( C1)</t>
  </si>
  <si>
    <t>( C2)</t>
  </si>
  <si>
    <t>(D)</t>
  </si>
  <si>
    <t>(E1)</t>
  </si>
  <si>
    <t>(E2)</t>
  </si>
  <si>
    <t>(E3)</t>
  </si>
  <si>
    <t>(E4)</t>
  </si>
  <si>
    <t>(E5)</t>
  </si>
  <si>
    <t>(E6)</t>
  </si>
  <si>
    <t>(E7)</t>
  </si>
  <si>
    <t>(E8)</t>
  </si>
  <si>
    <t>(E9)</t>
  </si>
  <si>
    <t>(F1)</t>
  </si>
  <si>
    <t>(F2)</t>
  </si>
  <si>
    <t>(F3)</t>
  </si>
  <si>
    <t>(G1)</t>
  </si>
  <si>
    <t>(H1)</t>
  </si>
  <si>
    <t>(H2)</t>
  </si>
  <si>
    <t>(L1)</t>
  </si>
  <si>
    <t>(L2)</t>
  </si>
  <si>
    <t>(L3)</t>
  </si>
  <si>
    <t>(L4)</t>
  </si>
  <si>
    <t>(L5)</t>
  </si>
  <si>
    <t>(L6)</t>
  </si>
  <si>
    <t>(L7.1)</t>
  </si>
  <si>
    <t>(L7.2)</t>
  </si>
  <si>
    <t>(L7.3)</t>
  </si>
  <si>
    <t>(L7)</t>
  </si>
  <si>
    <t>(L8)</t>
  </si>
  <si>
    <t>(J1)</t>
  </si>
  <si>
    <t>(J2)</t>
  </si>
  <si>
    <t>(J3)</t>
  </si>
  <si>
    <t>(J4)</t>
  </si>
  <si>
    <t>(J5)</t>
  </si>
  <si>
    <t>(J6)</t>
  </si>
  <si>
    <t>(K1)</t>
  </si>
  <si>
    <t>(K3)</t>
  </si>
  <si>
    <t>(K4)</t>
  </si>
  <si>
    <t>(L3A)</t>
  </si>
  <si>
    <t>(L3B)</t>
  </si>
  <si>
    <t>(L3C)</t>
  </si>
  <si>
    <t>(M)</t>
  </si>
  <si>
    <t>(N1)</t>
  </si>
  <si>
    <t>(N3)</t>
  </si>
  <si>
    <t>(N4)</t>
  </si>
  <si>
    <t>(N5)</t>
  </si>
  <si>
    <t>(N6)</t>
  </si>
  <si>
    <t>(P)</t>
  </si>
  <si>
    <t>Average Term adjusted for probability of survival</t>
  </si>
  <si>
    <t>Valuation 
Year</t>
  </si>
  <si>
    <t>t</t>
  </si>
  <si>
    <t>Locked-In
Discount
Factor</t>
  </si>
  <si>
    <t>Present Value Factors</t>
  </si>
  <si>
    <t>Accumulation
Factors</t>
  </si>
  <si>
    <t>Probabilty of Survival</t>
  </si>
  <si>
    <t>Probabilty of Death in specific year</t>
  </si>
  <si>
    <t>Time &amp; Survival</t>
  </si>
  <si>
    <t>Commisison Rate</t>
  </si>
  <si>
    <t>Cummulative</t>
  </si>
  <si>
    <t>Is within Guaranteed Period?</t>
  </si>
  <si>
    <t>In Year</t>
  </si>
  <si>
    <t>(manual)</t>
  </si>
  <si>
    <t>Not applied, assume end of year cash outflows</t>
  </si>
  <si>
    <t>(optional)</t>
  </si>
  <si>
    <t>(calc)</t>
  </si>
  <si>
    <t>adjusted for</t>
  </si>
  <si>
    <t>accumulation</t>
  </si>
  <si>
    <t>Is Valuation 
Year?</t>
  </si>
  <si>
    <r>
      <rPr>
        <b/>
        <sz val="9"/>
        <color theme="1"/>
        <rFont val="Mulish"/>
      </rPr>
      <t xml:space="preserve">t </t>
    </r>
    <r>
      <rPr>
        <sz val="9"/>
        <color theme="1"/>
        <rFont val="Mulish"/>
      </rPr>
      <t xml:space="preserve">
(end of period)</t>
    </r>
  </si>
  <si>
    <t>Initial Recognition</t>
  </si>
  <si>
    <t xml:space="preserve">Subsequent </t>
  </si>
  <si>
    <t>measurement</t>
  </si>
  <si>
    <t>Contractual Service Margin</t>
  </si>
  <si>
    <t>DEFINITION OF TERMS</t>
  </si>
  <si>
    <t>Term</t>
  </si>
  <si>
    <r>
      <t xml:space="preserve">Definition of Terms </t>
    </r>
    <r>
      <rPr>
        <i/>
        <sz val="11"/>
        <color theme="0"/>
        <rFont val="Mulish"/>
      </rPr>
      <t>(as provided for in IFRS 17 Insurance Contracts - Appendix A)</t>
    </r>
  </si>
  <si>
    <t>Fulfilment cash flows</t>
  </si>
  <si>
    <r>
      <t>An explicit, unbiased and probability weighted estimate (ie expected value) of the present value of the future cash outflows minus the present value of the future cash inflows that arise as the entity fulfiles insurance contracts, including</t>
    </r>
    <r>
      <rPr>
        <i/>
        <sz val="9"/>
        <color theme="1"/>
        <rFont val="Mulish"/>
      </rPr>
      <t xml:space="preserve"> risk adjustment for non financial risk.</t>
    </r>
  </si>
  <si>
    <t>Risk Adjustment for non-financial risk</t>
  </si>
  <si>
    <t>The compensation an entity requires for bearing the uncertainty about the amount and timing of the cash flows that arises from non-financial risk as the entity fulfils insurance contracts</t>
  </si>
  <si>
    <r>
      <t xml:space="preserve">A component of the carrying amount of the asset or liability for a </t>
    </r>
    <r>
      <rPr>
        <i/>
        <sz val="9"/>
        <color theme="1"/>
        <rFont val="Mulish"/>
      </rPr>
      <t>group of insurance contracts</t>
    </r>
    <r>
      <rPr>
        <sz val="9"/>
        <color theme="1"/>
        <rFont val="Mulish"/>
      </rPr>
      <t xml:space="preserve"> representing the unearned profit the entity will recognise as it provides insurance contrcat servies under the insurance contracts in the group</t>
    </r>
  </si>
  <si>
    <t>Insurance Contracts</t>
  </si>
  <si>
    <t>A contract under which the insurer accepts significant insurance risk ('all risks other than financial risk') from the policyholder (' a party that has a right of compensation under the contract if an insured event by agreeing to compensate the policyholderif a specified future event adversely affected the policyholder.</t>
  </si>
  <si>
    <t>Portfolio of Insurance Contracts</t>
  </si>
  <si>
    <t>Insurance contracts subject to similar risks and managed together</t>
  </si>
  <si>
    <t>Group of Insurance Contracts</t>
  </si>
  <si>
    <t>A set of insurance contracts resulting from the division of a portfolio of insurance contracts into, (a) contracts issued within a one (1) year period and (b) classified at initially recognition as (i)onerous, (ii) profitable, (c) other</t>
  </si>
  <si>
    <t>Investment Components</t>
  </si>
  <si>
    <t>Amounts an insurance contract requires the insurer to repay the policyholder in all circumastances regardless of whether an insured event occurs</t>
  </si>
  <si>
    <t>Description</t>
  </si>
  <si>
    <t>Risk Margin</t>
  </si>
  <si>
    <t>Commission Factors</t>
  </si>
  <si>
    <t>Discount Factor Approach</t>
  </si>
  <si>
    <t>Bottom Up</t>
  </si>
  <si>
    <t>Locked-In Rates</t>
  </si>
  <si>
    <t>FIXED</t>
  </si>
  <si>
    <t>Fixed Risk 
Free Rate</t>
  </si>
  <si>
    <t>Illiquidity
Premium</t>
  </si>
  <si>
    <t>Discount
 Factor</t>
  </si>
  <si>
    <t>Risk 
Free Rate</t>
  </si>
  <si>
    <t>Yield Curves (as at 31 December of each Year)</t>
  </si>
  <si>
    <t>Bonus</t>
  </si>
  <si>
    <t>Last 4</t>
  </si>
  <si>
    <t>Thirdly</t>
  </si>
  <si>
    <t>Payable Indicator</t>
  </si>
  <si>
    <t>Partial Payment Table</t>
  </si>
  <si>
    <t>Partial Payment Rules</t>
  </si>
  <si>
    <t>Expenses</t>
  </si>
  <si>
    <t>Mortality 
Table</t>
  </si>
  <si>
    <t>Profits</t>
  </si>
  <si>
    <t>Survival Payments</t>
  </si>
  <si>
    <t>Per Policy Cost</t>
  </si>
  <si>
    <t>% of Claims</t>
  </si>
  <si>
    <t>Has Payment Guarantee?</t>
  </si>
  <si>
    <t>ProductID</t>
  </si>
  <si>
    <t>In Use</t>
  </si>
  <si>
    <t>KE07Assurance</t>
  </si>
  <si>
    <t>Ref No.</t>
  </si>
  <si>
    <t>Ordinary Life Policies</t>
  </si>
  <si>
    <t>Policy term of 5 to 15 years.
Premiums paid for policy term or earlier death
Death Benefit of 100% of SA. 
Partial maturity benefit - None
Maturity benefit on survival of 100% of SA plus declared bonuses.</t>
  </si>
  <si>
    <t>Policy term of 5 to 20 years.
Premiums paid to the end of the policy term.
Death Benefit is a waiver of future premiums.
Partial maturity benefit – None.
Maturity benefit of 100% of SA plus declared bonuses.</t>
  </si>
  <si>
    <t>KE 2007-2010</t>
  </si>
  <si>
    <t>a(55) UK Tables</t>
  </si>
  <si>
    <t>qDx</t>
  </si>
  <si>
    <t>Assurance</t>
  </si>
  <si>
    <t>Age (x)</t>
  </si>
  <si>
    <t>Males</t>
  </si>
  <si>
    <t>Females</t>
  </si>
  <si>
    <t>KE07Annuity</t>
  </si>
  <si>
    <t>a(55)m</t>
  </si>
  <si>
    <t>a(55)f</t>
  </si>
  <si>
    <t>Name</t>
  </si>
  <si>
    <t>Index</t>
  </si>
  <si>
    <t>MALE</t>
  </si>
  <si>
    <r>
      <t xml:space="preserve">Age </t>
    </r>
    <r>
      <rPr>
        <b/>
        <i/>
        <sz val="8"/>
        <color rgb="FF0070C0"/>
        <rFont val="Mulish"/>
      </rPr>
      <t>x</t>
    </r>
  </si>
  <si>
    <t>qx</t>
  </si>
  <si>
    <t>Company X</t>
  </si>
  <si>
    <t>CX</t>
  </si>
  <si>
    <t>Company X Life Products' Description</t>
  </si>
  <si>
    <t>Endowment</t>
  </si>
  <si>
    <t>Anticipated Endowment</t>
  </si>
  <si>
    <t>Policy term of 10-15 years. Premiums paid for policy term or earlier death.
Death Benefit of 100% of SA plus declared bonuses. 
Partial maturity benefit of:
▪    15% of SA in 5th year and 25% of SA in
10th year.
▪    Maturity benefit on survival of 100% of SA plus declared bonuses.</t>
  </si>
  <si>
    <t xml:space="preserve">Policy term is the whole of life or upto age 100
Without profit.
Death Benefit of 100% of SA. </t>
  </si>
  <si>
    <t>POL03805</t>
  </si>
  <si>
    <t>With Profits Product
Policy term of 5 to 10 years.
Premiums payable to the end of the policy term.
Death Benefit is a waiver of future premiums. 
Partial maturity benefit of:
▪   4 years to maturity 20% of SA, 3 years to maturity 20% of SA,
      2 years to maturity 30% of SA and 1 year to maturity 30% of SA.   
Maturity benefit of 100% SA plus declared bonuses</t>
  </si>
  <si>
    <t>A</t>
  </si>
  <si>
    <t>B</t>
  </si>
  <si>
    <t>Please make the following Assumptions for this valuation</t>
  </si>
  <si>
    <t xml:space="preserve">Valuation Date </t>
  </si>
  <si>
    <t xml:space="preserve">Policy Admin Fee </t>
  </si>
  <si>
    <t xml:space="preserve">Expense Inflation </t>
  </si>
  <si>
    <t>Commission Structure</t>
  </si>
  <si>
    <t>45% Year 1, 20% year 2, 5% year 3-10</t>
  </si>
  <si>
    <t>10% Year 1, 5% year 2</t>
  </si>
  <si>
    <t>Bonus Rate</t>
  </si>
  <si>
    <t>2% of SA for all products</t>
  </si>
  <si>
    <t>Products Map as provided</t>
  </si>
  <si>
    <t>Mortality Tables</t>
  </si>
  <si>
    <t>Risk Margin Factors</t>
  </si>
  <si>
    <t>Create Pivot tables for the results generated here</t>
  </si>
  <si>
    <t xml:space="preserve">Include the main components of LRC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</si>
</sst>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3" formatCode="_-* #,##0.00_-;\-* #,##0.00_-;_-* &quot;-&quot;??_-;_-@_-"/>
    <numFmt numFmtId="164" formatCode="_(* #,##0.00_);_(* \(#,##0.00\);_(* &quot;-&quot;??_);_(@_)"/>
    <numFmt numFmtId="165" formatCode="0.0%"/>
    <numFmt numFmtId="166" formatCode="#,##0.0"/>
    <numFmt numFmtId="167" formatCode="0.000000"/>
    <numFmt numFmtId="168" formatCode="_-* #,##0.00000_-;\-* #,##0.00000_-;_-* &quot;-&quot;??_-;_-@_-"/>
    <numFmt numFmtId="169" formatCode="_-* #,##0_-;\-* #,##0_-;_-* &quot;-&quot;??_-;_-@_-"/>
    <numFmt numFmtId="170" formatCode="[$-F800]dddd\,\ mmmm\ dd\,\ yyyy"/>
  </numFmts>
  <fonts count="148">
    <font>
      <sz val="11"/>
      <color theme="1"/>
      <name val="Calibri"/>
      <family val="2"/>
      <scheme val="minor"/>
    </font>
    <font>
      <sz val="11"/>
      <color theme="1"/>
      <name val="Calibri"/>
      <family val="2"/>
      <scheme val="minor"/>
    </font>
    <font>
      <sz val="9"/>
      <color theme="1"/>
      <name val="Mulish"/>
    </font>
    <font>
      <sz val="11"/>
      <color theme="1"/>
      <name val="Mulish"/>
    </font>
    <font>
      <b/>
      <sz val="9"/>
      <color rgb="FF0133A6"/>
      <name val="Mulish"/>
    </font>
    <font>
      <sz val="11"/>
      <color rgb="FF0133A6"/>
      <name val="Mulish"/>
    </font>
    <font>
      <b/>
      <sz val="9"/>
      <color rgb="FF0070C0"/>
      <name val="Mulish"/>
    </font>
    <font>
      <sz val="9"/>
      <color rgb="FF0133A6"/>
      <name val="Mulish"/>
    </font>
    <font>
      <b/>
      <sz val="9"/>
      <color theme="1"/>
      <name val="Mulish"/>
    </font>
    <font>
      <i/>
      <sz val="8"/>
      <color theme="1"/>
      <name val="Mulish"/>
    </font>
    <font>
      <sz val="8"/>
      <color theme="0" tint="-0.14999847407452621"/>
      <name val="Mulish"/>
    </font>
    <font>
      <sz val="9"/>
      <color rgb="FF0070C0"/>
      <name val="Mulish"/>
    </font>
    <font>
      <b/>
      <sz val="11"/>
      <color theme="1"/>
      <name val="Mulish"/>
    </font>
    <font>
      <i/>
      <sz val="9"/>
      <color theme="1"/>
      <name val="Mulish"/>
    </font>
    <font>
      <b/>
      <sz val="8"/>
      <color theme="1"/>
      <name val="Mulish"/>
    </font>
    <font>
      <sz val="8"/>
      <color theme="1"/>
      <name val="Mulish"/>
    </font>
    <font>
      <u/>
      <sz val="9"/>
      <color theme="1"/>
      <name val="Mulish"/>
    </font>
    <font>
      <b/>
      <sz val="9"/>
      <color theme="0"/>
      <name val="Mulish"/>
    </font>
    <font>
      <sz val="11"/>
      <color theme="0"/>
      <name val="Mulish"/>
    </font>
    <font>
      <i/>
      <sz val="11"/>
      <color theme="1"/>
      <name val="Mulish"/>
    </font>
    <font>
      <sz val="8"/>
      <color theme="0" tint="-0.34998626667073579"/>
      <name val="Mulish"/>
    </font>
    <font>
      <sz val="9"/>
      <color theme="1"/>
      <name val="Mulish Black"/>
    </font>
    <font>
      <b/>
      <sz val="9"/>
      <color theme="1"/>
      <name val="Mulish Black"/>
    </font>
    <font>
      <sz val="8"/>
      <color theme="5" tint="-0.499984740745262"/>
      <name val="Mulish"/>
    </font>
    <font>
      <sz val="10"/>
      <name val="Arial"/>
      <family val="2"/>
    </font>
    <font>
      <b/>
      <sz val="8"/>
      <color rgb="FF0070C0"/>
      <name val="Mulish"/>
    </font>
    <font>
      <b/>
      <i/>
      <sz val="8"/>
      <color rgb="FF0070C0"/>
      <name val="Mulish"/>
    </font>
    <font>
      <sz val="8"/>
      <color theme="4"/>
      <name val="Mulish"/>
    </font>
    <font>
      <b/>
      <sz val="9"/>
      <color rgb="FF2F5BA6"/>
      <name val="Mulish"/>
    </font>
    <font>
      <b/>
      <sz val="11"/>
      <color rgb="FF2F5BA6"/>
      <name val="Mulish"/>
    </font>
    <font>
      <b/>
      <sz val="9"/>
      <color rgb="FF0137A6"/>
      <name val="Mulish"/>
    </font>
    <font>
      <sz val="9"/>
      <color rgb="FF2F5BA6"/>
      <name val="Mulish"/>
    </font>
    <font>
      <sz val="9"/>
      <name val="Mulish"/>
    </font>
    <font>
      <b/>
      <sz val="9"/>
      <color rgb="FF0137A6"/>
      <name val="Mulish Black"/>
    </font>
    <font>
      <sz val="9"/>
      <color rgb="FF0137A6"/>
      <name val="Mulish"/>
    </font>
    <font>
      <sz val="8"/>
      <color rgb="FFC00000"/>
      <name val="Mulish"/>
    </font>
    <font>
      <sz val="8"/>
      <color theme="3"/>
      <name val="Mulish"/>
    </font>
    <font>
      <b/>
      <sz val="8"/>
      <color theme="4" tint="-0.249977111117893"/>
      <name val="Mulish"/>
    </font>
    <font>
      <sz val="8"/>
      <color theme="0" tint="-0.249977111117893"/>
      <name val="Mulish"/>
    </font>
    <font>
      <sz val="8"/>
      <color theme="4" tint="0.79998168889431442"/>
      <name val="Mulish"/>
    </font>
    <font>
      <b/>
      <sz val="8"/>
      <color theme="3"/>
      <name val="Mulish"/>
    </font>
    <font>
      <b/>
      <sz val="9"/>
      <color theme="0"/>
      <name val="Candara"/>
      <family val="2"/>
    </font>
    <font>
      <sz val="9"/>
      <color theme="3"/>
      <name val="Candara"/>
      <family val="2"/>
    </font>
    <font>
      <sz val="9"/>
      <color rgb="FF0137A6"/>
      <name val="Mulish Black"/>
    </font>
    <font>
      <sz val="8"/>
      <color theme="1"/>
      <name val="Arial"/>
      <family val="2"/>
    </font>
    <font>
      <b/>
      <sz val="8"/>
      <color theme="0"/>
      <name val="Arial"/>
      <family val="2"/>
    </font>
    <font>
      <b/>
      <sz val="9"/>
      <color theme="7"/>
      <name val="Mulish"/>
    </font>
    <font>
      <b/>
      <sz val="9"/>
      <color theme="7"/>
      <name val="Mulish Black"/>
    </font>
    <font>
      <sz val="9"/>
      <color theme="5"/>
      <name val="Mulish"/>
    </font>
    <font>
      <sz val="8"/>
      <color theme="5"/>
      <name val="Mulish"/>
    </font>
    <font>
      <sz val="11"/>
      <color theme="5"/>
      <name val="Mulish"/>
    </font>
    <font>
      <b/>
      <i/>
      <sz val="8"/>
      <color theme="1"/>
      <name val="Mulish"/>
    </font>
    <font>
      <b/>
      <u/>
      <sz val="9"/>
      <color theme="1"/>
      <name val="Mulish Black"/>
    </font>
    <font>
      <sz val="14"/>
      <color rgb="FF0137A6"/>
      <name val="Mulish Black"/>
    </font>
    <font>
      <sz val="8"/>
      <color rgb="FF0137A6"/>
      <name val="Mulish"/>
    </font>
    <font>
      <sz val="18"/>
      <color theme="1"/>
      <name val="Mulish"/>
    </font>
    <font>
      <b/>
      <sz val="18"/>
      <color theme="1"/>
      <name val="Mulish"/>
    </font>
    <font>
      <b/>
      <sz val="18"/>
      <color theme="0"/>
      <name val="Mulish"/>
    </font>
    <font>
      <b/>
      <sz val="18"/>
      <color rgb="FF0133A6"/>
      <name val="Mulish"/>
    </font>
    <font>
      <b/>
      <sz val="9"/>
      <color rgb="FF00B050"/>
      <name val="Mulish"/>
    </font>
    <font>
      <sz val="9"/>
      <color rgb="FF00B050"/>
      <name val="Mulish"/>
    </font>
    <font>
      <u/>
      <sz val="9"/>
      <color rgb="FF00B050"/>
      <name val="Mulish"/>
    </font>
    <font>
      <i/>
      <sz val="8"/>
      <color theme="0"/>
      <name val="Arial"/>
      <family val="2"/>
    </font>
    <font>
      <b/>
      <sz val="9"/>
      <color theme="2"/>
      <name val="Mulish"/>
    </font>
    <font>
      <sz val="16"/>
      <color rgb="FF0137A6"/>
      <name val="Mulish Black"/>
    </font>
    <font>
      <sz val="9"/>
      <color theme="0"/>
      <name val="Mulish"/>
    </font>
    <font>
      <sz val="9"/>
      <color theme="0" tint="-0.499984740745262"/>
      <name val="Mulish"/>
    </font>
    <font>
      <b/>
      <sz val="9"/>
      <color rgb="FF0137A6"/>
      <name val="Mulish Light"/>
    </font>
    <font>
      <sz val="9"/>
      <color theme="1"/>
      <name val="Mulish Light"/>
    </font>
    <font>
      <sz val="11"/>
      <color theme="1"/>
      <name val="Arial"/>
      <family val="2"/>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8"/>
      <color theme="0"/>
      <name val="Mulish"/>
    </font>
    <font>
      <sz val="9"/>
      <color rgb="FF00B0F0"/>
      <name val="Mulish"/>
    </font>
    <font>
      <b/>
      <sz val="9"/>
      <color rgb="FF00B0F0"/>
      <name val="Mulish"/>
    </font>
    <font>
      <sz val="8"/>
      <color theme="0" tint="-4.9989318521683403E-2"/>
      <name val="Mulish"/>
    </font>
    <font>
      <sz val="9"/>
      <color rgb="FF000000"/>
      <name val="Mulish"/>
    </font>
    <font>
      <u/>
      <sz val="11"/>
      <color theme="10"/>
      <name val="Calibri"/>
      <family val="2"/>
      <scheme val="minor"/>
    </font>
    <font>
      <sz val="9"/>
      <color rgb="FF7030A0"/>
      <name val="Mulish"/>
    </font>
    <font>
      <b/>
      <sz val="9"/>
      <color rgb="FF7030A0"/>
      <name val="Mulish"/>
    </font>
    <font>
      <b/>
      <sz val="11"/>
      <color rgb="FF7030A0"/>
      <name val="Mulish"/>
    </font>
    <font>
      <sz val="11"/>
      <name val="Calibri"/>
      <family val="2"/>
      <scheme val="minor"/>
    </font>
    <font>
      <sz val="9"/>
      <color theme="3"/>
      <name val="Arial"/>
      <family val="2"/>
    </font>
    <font>
      <sz val="9"/>
      <color theme="1"/>
      <name val="Arial"/>
      <family val="2"/>
    </font>
    <font>
      <b/>
      <sz val="11"/>
      <color theme="0"/>
      <name val="Mulish"/>
    </font>
    <font>
      <i/>
      <sz val="11"/>
      <color theme="0"/>
      <name val="Mulish"/>
    </font>
    <font>
      <sz val="9"/>
      <color theme="0"/>
      <name val="Mulish Black"/>
    </font>
    <font>
      <i/>
      <sz val="8"/>
      <color rgb="FF00B050"/>
      <name val="Mulish"/>
    </font>
    <font>
      <sz val="9"/>
      <name val="Arial"/>
      <family val="2"/>
    </font>
    <font>
      <sz val="10"/>
      <name val="MS Sans Serif"/>
      <family val="2"/>
    </font>
    <font>
      <sz val="11"/>
      <color theme="1"/>
      <name val="Calibri"/>
      <family val="2"/>
      <charset val="1"/>
      <scheme val="minor"/>
    </font>
    <font>
      <sz val="11"/>
      <color indexed="8"/>
      <name val="Calibri"/>
      <family val="2"/>
    </font>
    <font>
      <sz val="10"/>
      <color theme="1"/>
      <name val="Arial Unicode MS"/>
      <family val="2"/>
    </font>
    <font>
      <sz val="10"/>
      <color theme="1"/>
      <name val="Arial"/>
      <family val="2"/>
    </font>
    <font>
      <u/>
      <sz val="10"/>
      <color theme="10"/>
      <name val="Georgia"/>
      <family val="1"/>
    </font>
    <font>
      <sz val="12"/>
      <color theme="1"/>
      <name val="Cambria"/>
      <family val="2"/>
    </font>
    <font>
      <sz val="9"/>
      <color theme="1"/>
      <name val="Segoe UI"/>
      <family val="2"/>
      <charset val="1"/>
    </font>
    <font>
      <sz val="11"/>
      <color rgb="FF9C6500"/>
      <name val="Calibri"/>
      <family val="2"/>
      <scheme val="minor"/>
    </font>
    <font>
      <sz val="12"/>
      <name val="Arial"/>
      <family val="2"/>
    </font>
    <font>
      <sz val="11"/>
      <name val="Calibri"/>
      <family val="2"/>
    </font>
    <font>
      <sz val="11"/>
      <color rgb="FF00B050"/>
      <name val="Mulish"/>
    </font>
    <font>
      <sz val="9"/>
      <color rgb="FF01379B"/>
      <name val="Mulish"/>
    </font>
    <font>
      <sz val="9"/>
      <color theme="4" tint="0.59999389629810485"/>
      <name val="Mulish"/>
    </font>
    <font>
      <b/>
      <sz val="18"/>
      <color rgb="FF7030A0"/>
      <name val="Mulish"/>
    </font>
    <font>
      <b/>
      <sz val="8"/>
      <color rgb="FF7030A0"/>
      <name val="Mulish"/>
    </font>
    <font>
      <sz val="8"/>
      <color rgb="FF00B050"/>
      <name val="Mulish"/>
    </font>
    <font>
      <b/>
      <sz val="11"/>
      <color rgb="FF00B050"/>
      <name val="Mulish"/>
    </font>
    <font>
      <b/>
      <u/>
      <sz val="9"/>
      <color rgb="FF7030A0"/>
      <name val="Mulish"/>
    </font>
    <font>
      <i/>
      <sz val="8"/>
      <color rgb="FF00B0F0"/>
      <name val="Mulish"/>
    </font>
    <font>
      <i/>
      <sz val="9"/>
      <color rgb="FF00B0F0"/>
      <name val="Mulish"/>
    </font>
    <font>
      <u/>
      <sz val="9"/>
      <color theme="0"/>
      <name val="Mulish"/>
    </font>
    <font>
      <b/>
      <sz val="8"/>
      <color rgb="FF00B050"/>
      <name val="Mulish"/>
    </font>
    <font>
      <sz val="11"/>
      <color rgb="FF00B0F0"/>
      <name val="Mulish"/>
    </font>
    <font>
      <sz val="9"/>
      <color theme="3"/>
      <name val="Mulish"/>
    </font>
    <font>
      <b/>
      <sz val="16"/>
      <color rgb="FF0137A6"/>
      <name val="Lato"/>
      <family val="2"/>
    </font>
    <font>
      <sz val="8"/>
      <color theme="1"/>
      <name val="Lato"/>
      <family val="2"/>
    </font>
    <font>
      <sz val="9"/>
      <color theme="1"/>
      <name val="Lato"/>
      <family val="2"/>
    </font>
    <font>
      <sz val="8"/>
      <name val="Calibri"/>
      <family val="2"/>
      <scheme val="minor"/>
    </font>
    <font>
      <sz val="8"/>
      <color rgb="FFFF5050"/>
      <name val="Mulish"/>
    </font>
    <font>
      <sz val="11"/>
      <color rgb="FFFF99FF"/>
      <name val="Mulish"/>
    </font>
    <font>
      <b/>
      <sz val="11"/>
      <color rgb="FFFF99FF"/>
      <name val="Mulish"/>
    </font>
    <font>
      <sz val="11"/>
      <color rgb="FF7030A0"/>
      <name val="Mulish"/>
    </font>
    <font>
      <b/>
      <sz val="14"/>
      <color theme="0"/>
      <name val="Mulish"/>
    </font>
    <font>
      <sz val="9"/>
      <color rgb="FFFF99FF"/>
      <name val="Mulish"/>
    </font>
    <font>
      <b/>
      <sz val="9"/>
      <color rgb="FFFF99FF"/>
      <name val="Mulish"/>
    </font>
    <font>
      <sz val="9"/>
      <color theme="0"/>
      <name val="Arial"/>
      <family val="2"/>
    </font>
    <font>
      <sz val="9"/>
      <color rgb="FF7030A0"/>
      <name val="Arial"/>
      <family val="2"/>
    </font>
    <font>
      <sz val="12"/>
      <color rgb="FFFFFFFF"/>
      <name val="Lato"/>
      <family val="2"/>
    </font>
    <font>
      <sz val="9"/>
      <color rgb="FF000000"/>
      <name val="Lato"/>
      <family val="2"/>
    </font>
    <font>
      <b/>
      <sz val="6"/>
      <color rgb="FF0137A6"/>
      <name val="Mulish"/>
    </font>
    <font>
      <sz val="9"/>
      <color theme="1" tint="0.499984740745262"/>
      <name val="Mulish"/>
    </font>
    <font>
      <b/>
      <sz val="20"/>
      <color rgb="FFFF0000"/>
      <name val="Arial"/>
      <family val="2"/>
    </font>
    <font>
      <b/>
      <sz val="9"/>
      <color rgb="FF0137A6"/>
      <name val="Lato"/>
      <family val="2"/>
    </font>
    <font>
      <sz val="9"/>
      <color theme="1"/>
      <name val="Nunito Sans"/>
    </font>
    <font>
      <b/>
      <sz val="9"/>
      <color rgb="FF0137A6"/>
      <name val="Nunito Sans"/>
    </font>
  </fonts>
  <fills count="71">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rgb="FFFFFF00"/>
        <bgColor indexed="64"/>
      </patternFill>
    </fill>
    <fill>
      <patternFill patternType="solid">
        <fgColor rgb="FF0133A6"/>
        <bgColor indexed="64"/>
      </patternFill>
    </fill>
    <fill>
      <patternFill patternType="solid">
        <fgColor theme="1"/>
        <bgColor indexed="64"/>
      </patternFill>
    </fill>
    <fill>
      <patternFill patternType="solid">
        <fgColor theme="5" tint="0.39997558519241921"/>
        <bgColor indexed="64"/>
      </patternFill>
    </fill>
    <fill>
      <patternFill patternType="solid">
        <fgColor theme="5"/>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rgb="FF0070C0"/>
        <bgColor indexed="64"/>
      </patternFill>
    </fill>
    <fill>
      <patternFill patternType="solid">
        <fgColor rgb="FF00B050"/>
        <bgColor indexed="64"/>
      </patternFill>
    </fill>
    <fill>
      <patternFill patternType="solid">
        <fgColor rgb="FFC00000"/>
        <bgColor indexed="64"/>
      </patternFill>
    </fill>
    <fill>
      <patternFill patternType="solid">
        <fgColor rgb="FF0137A6"/>
        <bgColor indexed="64"/>
      </patternFill>
    </fill>
    <fill>
      <patternFill patternType="solid">
        <fgColor rgb="FF01379B"/>
        <bgColor indexed="64"/>
      </patternFill>
    </fill>
    <fill>
      <patternFill patternType="solid">
        <fgColor theme="9" tint="0.79998168889431442"/>
        <bgColor indexed="64"/>
      </patternFill>
    </fill>
    <fill>
      <patternFill patternType="solid">
        <fgColor theme="9"/>
        <bgColor indexed="64"/>
      </patternFill>
    </fill>
    <fill>
      <patternFill patternType="solid">
        <fgColor rgb="FF00B0F0"/>
        <bgColor indexed="64"/>
      </patternFill>
    </fill>
    <fill>
      <patternFill patternType="solid">
        <fgColor theme="0" tint="-4.9989318521683403E-2"/>
        <bgColor rgb="FF000000"/>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249977111117893"/>
        <bgColor indexed="64"/>
      </patternFill>
    </fill>
    <fill>
      <patternFill patternType="solid">
        <fgColor theme="4"/>
        <bgColor indexed="64"/>
      </patternFill>
    </fill>
    <fill>
      <patternFill patternType="solid">
        <fgColor theme="4" tint="0.59999389629810485"/>
        <bgColor indexed="64"/>
      </patternFill>
    </fill>
    <fill>
      <patternFill patternType="solid">
        <fgColor theme="8" tint="0.59999389629810485"/>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030A0"/>
        <bgColor indexed="64"/>
      </patternFill>
    </fill>
    <fill>
      <patternFill patternType="solid">
        <fgColor rgb="FFFF99FF"/>
        <bgColor indexed="64"/>
      </patternFill>
    </fill>
    <fill>
      <patternFill patternType="solid">
        <fgColor theme="3" tint="0.89999084444715716"/>
        <bgColor indexed="64"/>
      </patternFill>
    </fill>
    <fill>
      <patternFill patternType="solid">
        <fgColor theme="9" tint="0.59999389629810485"/>
        <bgColor indexed="64"/>
      </patternFill>
    </fill>
    <fill>
      <patternFill patternType="solid">
        <fgColor theme="9" tint="-0.249977111117893"/>
        <bgColor indexed="64"/>
      </patternFill>
    </fill>
    <fill>
      <patternFill patternType="solid">
        <fgColor theme="6" tint="0.39997558519241921"/>
        <bgColor indexed="64"/>
      </patternFill>
    </fill>
    <fill>
      <patternFill patternType="solid">
        <fgColor rgb="FFFF0000"/>
        <bgColor indexed="64"/>
      </patternFill>
    </fill>
    <fill>
      <patternFill patternType="solid">
        <fgColor rgb="FFC9A4E4"/>
        <bgColor indexed="64"/>
      </patternFill>
    </fill>
    <fill>
      <patternFill patternType="solid">
        <fgColor rgb="FFF1F1F1"/>
      </patternFill>
    </fill>
  </fills>
  <borders count="125">
    <border>
      <left/>
      <right/>
      <top/>
      <bottom/>
      <diagonal/>
    </border>
    <border>
      <left style="dotted">
        <color indexed="64"/>
      </left>
      <right/>
      <top/>
      <bottom/>
      <diagonal/>
    </border>
    <border>
      <left/>
      <right style="dotted">
        <color indexed="64"/>
      </right>
      <top style="dotted">
        <color indexed="64"/>
      </top>
      <bottom style="dotted">
        <color indexed="64"/>
      </bottom>
      <diagonal/>
    </border>
    <border>
      <left/>
      <right/>
      <top/>
      <bottom style="dotted">
        <color indexed="64"/>
      </bottom>
      <diagonal/>
    </border>
    <border>
      <left style="dotted">
        <color indexed="64"/>
      </left>
      <right/>
      <top/>
      <bottom style="dotted">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right style="medium">
        <color theme="0" tint="-0.499984740745262"/>
      </right>
      <top/>
      <bottom/>
      <diagonal/>
    </border>
    <border>
      <left/>
      <right style="thick">
        <color auto="1"/>
      </right>
      <top/>
      <bottom/>
      <diagonal/>
    </border>
    <border>
      <left style="dotted">
        <color indexed="64"/>
      </left>
      <right style="dotted">
        <color indexed="64"/>
      </right>
      <top/>
      <bottom style="dotted">
        <color indexed="64"/>
      </bottom>
      <diagonal/>
    </border>
    <border>
      <left style="dotted">
        <color indexed="64"/>
      </left>
      <right style="dotted">
        <color indexed="64"/>
      </right>
      <top/>
      <bottom/>
      <diagonal/>
    </border>
    <border>
      <left/>
      <right/>
      <top/>
      <bottom style="dotted">
        <color theme="0" tint="-0.499984740745262"/>
      </bottom>
      <diagonal/>
    </border>
    <border>
      <left/>
      <right style="thick">
        <color auto="1"/>
      </right>
      <top/>
      <bottom style="dotted">
        <color theme="0" tint="-0.499984740745262"/>
      </bottom>
      <diagonal/>
    </border>
    <border>
      <left/>
      <right style="thick">
        <color auto="1"/>
      </right>
      <top/>
      <bottom style="dotted">
        <color indexed="64"/>
      </bottom>
      <diagonal/>
    </border>
    <border>
      <left/>
      <right/>
      <top style="dotted">
        <color indexed="64"/>
      </top>
      <bottom/>
      <diagonal/>
    </border>
    <border>
      <left style="dotted">
        <color indexed="64"/>
      </left>
      <right style="dotted">
        <color indexed="64"/>
      </right>
      <top style="dotted">
        <color indexed="64"/>
      </top>
      <bottom/>
      <diagonal/>
    </border>
    <border>
      <left/>
      <right style="medium">
        <color theme="0" tint="-0.499984740745262"/>
      </right>
      <top style="medium">
        <color theme="0" tint="-0.499984740745262"/>
      </top>
      <bottom style="medium">
        <color theme="0" tint="-0.499984740745262"/>
      </bottom>
      <diagonal/>
    </border>
    <border>
      <left/>
      <right/>
      <top style="medium">
        <color theme="0" tint="-0.499984740745262"/>
      </top>
      <bottom style="medium">
        <color theme="0" tint="-0.499984740745262"/>
      </bottom>
      <diagonal/>
    </border>
    <border>
      <left style="medium">
        <color theme="0" tint="-0.499984740745262"/>
      </left>
      <right/>
      <top style="medium">
        <color theme="0" tint="-0.499984740745262"/>
      </top>
      <bottom style="medium">
        <color theme="0" tint="-0.499984740745262"/>
      </bottom>
      <diagonal/>
    </border>
    <border>
      <left/>
      <right style="medium">
        <color indexed="64"/>
      </right>
      <top style="medium">
        <color indexed="64"/>
      </top>
      <bottom/>
      <diagonal/>
    </border>
    <border>
      <left/>
      <right/>
      <top style="medium">
        <color indexed="64"/>
      </top>
      <bottom/>
      <diagonal/>
    </border>
    <border>
      <left/>
      <right style="medium">
        <color theme="0" tint="-0.499984740745262"/>
      </right>
      <top style="medium">
        <color indexed="64"/>
      </top>
      <bottom/>
      <diagonal/>
    </border>
    <border>
      <left style="medium">
        <color indexed="64"/>
      </left>
      <right/>
      <top style="medium">
        <color indexed="64"/>
      </top>
      <bottom/>
      <diagonal/>
    </border>
    <border>
      <left/>
      <right style="dotted">
        <color indexed="64"/>
      </right>
      <top/>
      <bottom style="dotted">
        <color indexed="64"/>
      </bottom>
      <diagonal/>
    </border>
    <border>
      <left/>
      <right style="dotted">
        <color indexed="64"/>
      </right>
      <top/>
      <bottom/>
      <diagonal/>
    </border>
    <border>
      <left/>
      <right style="dotted">
        <color indexed="64"/>
      </right>
      <top style="dotted">
        <color indexed="64"/>
      </top>
      <bottom/>
      <diagonal/>
    </border>
    <border>
      <left style="dotted">
        <color indexed="64"/>
      </left>
      <right/>
      <top style="dotted">
        <color indexed="64"/>
      </top>
      <bottom/>
      <diagonal/>
    </border>
    <border>
      <left/>
      <right/>
      <top style="dotted">
        <color indexed="64"/>
      </top>
      <bottom style="dotted">
        <color indexed="64"/>
      </bottom>
      <diagonal/>
    </border>
    <border>
      <left style="dotted">
        <color indexed="64"/>
      </left>
      <right/>
      <top style="dotted">
        <color indexed="64"/>
      </top>
      <bottom style="dotted">
        <color indexed="64"/>
      </bottom>
      <diagonal/>
    </border>
    <border>
      <left style="dotted">
        <color indexed="64"/>
      </left>
      <right style="dotted">
        <color indexed="64"/>
      </right>
      <top style="dotted">
        <color indexed="64"/>
      </top>
      <bottom style="dotted">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dotted">
        <color indexed="64"/>
      </left>
      <right style="medium">
        <color indexed="64"/>
      </right>
      <top style="medium">
        <color indexed="64"/>
      </top>
      <bottom style="dotted">
        <color indexed="64"/>
      </bottom>
      <diagonal/>
    </border>
    <border>
      <left style="dotted">
        <color indexed="64"/>
      </left>
      <right style="medium">
        <color indexed="64"/>
      </right>
      <top style="medium">
        <color indexed="64"/>
      </top>
      <bottom style="medium">
        <color indexed="64"/>
      </bottom>
      <diagonal/>
    </border>
    <border>
      <left style="medium">
        <color theme="4"/>
      </left>
      <right/>
      <top style="medium">
        <color theme="4"/>
      </top>
      <bottom style="medium">
        <color theme="4"/>
      </bottom>
      <diagonal/>
    </border>
    <border>
      <left/>
      <right/>
      <top style="medium">
        <color theme="4"/>
      </top>
      <bottom style="medium">
        <color theme="4"/>
      </bottom>
      <diagonal/>
    </border>
    <border>
      <left/>
      <right style="medium">
        <color theme="4"/>
      </right>
      <top style="medium">
        <color theme="4"/>
      </top>
      <bottom style="medium">
        <color theme="4"/>
      </bottom>
      <diagonal/>
    </border>
    <border>
      <left style="medium">
        <color theme="4"/>
      </left>
      <right style="medium">
        <color theme="4"/>
      </right>
      <top style="medium">
        <color theme="4"/>
      </top>
      <bottom style="medium">
        <color theme="4"/>
      </bottom>
      <diagonal/>
    </border>
    <border>
      <left/>
      <right/>
      <top style="medium">
        <color theme="4"/>
      </top>
      <bottom/>
      <diagonal/>
    </border>
    <border>
      <left/>
      <right/>
      <top/>
      <bottom style="thin">
        <color indexed="64"/>
      </bottom>
      <diagonal/>
    </border>
    <border>
      <left style="medium">
        <color theme="4"/>
      </left>
      <right style="medium">
        <color theme="4"/>
      </right>
      <top/>
      <bottom style="medium">
        <color theme="4"/>
      </bottom>
      <diagonal/>
    </border>
    <border>
      <left/>
      <right/>
      <top/>
      <bottom style="medium">
        <color theme="4"/>
      </bottom>
      <diagonal/>
    </border>
    <border>
      <left/>
      <right style="medium">
        <color theme="4"/>
      </right>
      <top style="medium">
        <color rgb="FF0070C0"/>
      </top>
      <bottom style="medium">
        <color theme="4"/>
      </bottom>
      <diagonal/>
    </border>
    <border>
      <left style="thin">
        <color rgb="FF0070C0"/>
      </left>
      <right/>
      <top style="medium">
        <color rgb="FF0070C0"/>
      </top>
      <bottom/>
      <diagonal/>
    </border>
    <border>
      <left style="medium">
        <color indexed="64"/>
      </left>
      <right style="thin">
        <color indexed="64"/>
      </right>
      <top style="medium">
        <color indexed="64"/>
      </top>
      <bottom style="medium">
        <color rgb="FF0070C0"/>
      </bottom>
      <diagonal/>
    </border>
    <border>
      <left/>
      <right/>
      <top style="medium">
        <color indexed="64"/>
      </top>
      <bottom style="medium">
        <color rgb="FF0070C0"/>
      </bottom>
      <diagonal/>
    </border>
    <border>
      <left style="medium">
        <color indexed="64"/>
      </left>
      <right style="thin">
        <color indexed="64"/>
      </right>
      <top style="medium">
        <color rgb="FF0070C0"/>
      </top>
      <bottom/>
      <diagonal/>
    </border>
    <border>
      <left style="medium">
        <color indexed="64"/>
      </left>
      <right style="thin">
        <color indexed="64"/>
      </right>
      <top/>
      <bottom/>
      <diagonal/>
    </border>
    <border>
      <left style="thin">
        <color indexed="64"/>
      </left>
      <right/>
      <top/>
      <bottom/>
      <diagonal/>
    </border>
    <border>
      <left style="medium">
        <color indexed="64"/>
      </left>
      <right style="thin">
        <color indexed="64"/>
      </right>
      <top/>
      <bottom style="medium">
        <color indexed="64"/>
      </bottom>
      <diagonal/>
    </border>
    <border>
      <left style="thin">
        <color indexed="64"/>
      </left>
      <right/>
      <top/>
      <bottom style="medium">
        <color indexed="64"/>
      </bottom>
      <diagonal/>
    </border>
    <border>
      <left/>
      <right/>
      <top/>
      <bottom style="dashed">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dashed">
        <color indexed="64"/>
      </right>
      <top/>
      <bottom style="dashed">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style="dotted">
        <color theme="0" tint="-0.499984740745262"/>
      </top>
      <bottom/>
      <diagonal/>
    </border>
    <border>
      <left style="dashed">
        <color indexed="64"/>
      </left>
      <right style="dashed">
        <color indexed="64"/>
      </right>
      <top style="dashed">
        <color indexed="64"/>
      </top>
      <bottom style="dashed">
        <color indexed="64"/>
      </bottom>
      <diagonal/>
    </border>
    <border>
      <left style="dotted">
        <color indexed="64"/>
      </left>
      <right style="medium">
        <color indexed="64"/>
      </right>
      <top style="medium">
        <color indexed="64"/>
      </top>
      <bottom/>
      <diagonal/>
    </border>
    <border>
      <left style="medium">
        <color rgb="FF0137A6"/>
      </left>
      <right/>
      <top style="medium">
        <color rgb="FF0137A6"/>
      </top>
      <bottom style="medium">
        <color rgb="FF0137A6"/>
      </bottom>
      <diagonal/>
    </border>
    <border>
      <left/>
      <right style="medium">
        <color rgb="FF0137A6"/>
      </right>
      <top style="medium">
        <color rgb="FF0137A6"/>
      </top>
      <bottom style="medium">
        <color rgb="FF0137A6"/>
      </bottom>
      <diagonal/>
    </border>
    <border>
      <left style="medium">
        <color indexed="64"/>
      </left>
      <right/>
      <top style="medium">
        <color indexed="64"/>
      </top>
      <bottom style="dotted">
        <color indexed="64"/>
      </bottom>
      <diagonal/>
    </border>
    <border>
      <left/>
      <right/>
      <top style="medium">
        <color indexed="64"/>
      </top>
      <bottom style="dotted">
        <color indexed="64"/>
      </bottom>
      <diagonal/>
    </border>
    <border>
      <left/>
      <right style="medium">
        <color indexed="64"/>
      </right>
      <top style="medium">
        <color indexed="64"/>
      </top>
      <bottom style="dotted">
        <color indexed="64"/>
      </bottom>
      <diagonal/>
    </border>
    <border>
      <left/>
      <right style="medium">
        <color indexed="64"/>
      </right>
      <top/>
      <bottom style="thin">
        <color indexed="64"/>
      </bottom>
      <diagonal/>
    </border>
    <border>
      <left/>
      <right style="dotted">
        <color indexed="64"/>
      </right>
      <top style="medium">
        <color indexed="64"/>
      </top>
      <bottom/>
      <diagonal/>
    </border>
    <border>
      <left/>
      <right style="dotted">
        <color indexed="64"/>
      </right>
      <top style="medium">
        <color indexed="64"/>
      </top>
      <bottom style="dotted">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medium">
        <color indexed="64"/>
      </top>
      <bottom style="medium">
        <color indexed="64"/>
      </bottom>
      <diagonal/>
    </border>
    <border>
      <left style="medium">
        <color indexed="64"/>
      </left>
      <right style="medium">
        <color indexed="64"/>
      </right>
      <top/>
      <bottom/>
      <diagonal/>
    </border>
    <border>
      <left style="thin">
        <color auto="1"/>
      </left>
      <right style="thin">
        <color auto="1"/>
      </right>
      <top style="thin">
        <color auto="1"/>
      </top>
      <bottom/>
      <diagonal/>
    </border>
    <border>
      <left style="medium">
        <color indexed="64"/>
      </left>
      <right style="medium">
        <color indexed="64"/>
      </right>
      <top style="medium">
        <color indexed="64"/>
      </top>
      <bottom style="dotted">
        <color indexed="64"/>
      </bottom>
      <diagonal/>
    </border>
    <border>
      <left/>
      <right/>
      <top/>
      <bottom style="medium">
        <color rgb="FF0137A6"/>
      </bottom>
      <diagonal/>
    </border>
    <border>
      <left/>
      <right/>
      <top style="medium">
        <color rgb="FF0137A6"/>
      </top>
      <bottom style="medium">
        <color rgb="FF0137A6"/>
      </bottom>
      <diagonal/>
    </border>
    <border>
      <left/>
      <right/>
      <top style="medium">
        <color indexed="64"/>
      </top>
      <bottom style="medium">
        <color rgb="FF0137A6"/>
      </bottom>
      <diagonal/>
    </border>
    <border>
      <left/>
      <right/>
      <top style="thin">
        <color indexed="64"/>
      </top>
      <bottom style="dotted">
        <color indexed="64"/>
      </bottom>
      <diagonal/>
    </border>
    <border>
      <left style="thin">
        <color indexed="64"/>
      </left>
      <right style="thin">
        <color indexed="64"/>
      </right>
      <top/>
      <bottom style="thin">
        <color indexed="64"/>
      </bottom>
      <diagonal/>
    </border>
    <border>
      <left style="medium">
        <color rgb="FF0137A6"/>
      </left>
      <right/>
      <top style="medium">
        <color rgb="FF0137A6"/>
      </top>
      <bottom/>
      <diagonal/>
    </border>
    <border>
      <left/>
      <right/>
      <top style="medium">
        <color rgb="FF0137A6"/>
      </top>
      <bottom/>
      <diagonal/>
    </border>
    <border>
      <left/>
      <right style="medium">
        <color rgb="FF0137A6"/>
      </right>
      <top style="medium">
        <color rgb="FF0137A6"/>
      </top>
      <bottom/>
      <diagonal/>
    </border>
    <border>
      <left style="medium">
        <color rgb="FF0137A6"/>
      </left>
      <right/>
      <top/>
      <bottom/>
      <diagonal/>
    </border>
    <border>
      <left/>
      <right style="medium">
        <color rgb="FF0137A6"/>
      </right>
      <top/>
      <bottom/>
      <diagonal/>
    </border>
    <border>
      <left style="medium">
        <color rgb="FF0137A6"/>
      </left>
      <right/>
      <top/>
      <bottom style="medium">
        <color rgb="FF0137A6"/>
      </bottom>
      <diagonal/>
    </border>
    <border>
      <left/>
      <right style="medium">
        <color rgb="FF0137A6"/>
      </right>
      <top/>
      <bottom style="medium">
        <color rgb="FF0137A6"/>
      </bottom>
      <diagonal/>
    </border>
    <border>
      <left style="medium">
        <color rgb="FF00B050"/>
      </left>
      <right style="medium">
        <color rgb="FF00B050"/>
      </right>
      <top style="medium">
        <color rgb="FF00B050"/>
      </top>
      <bottom style="medium">
        <color rgb="FF00B050"/>
      </bottom>
      <diagonal/>
    </border>
    <border>
      <left style="medium">
        <color rgb="FF00B050"/>
      </left>
      <right/>
      <top style="medium">
        <color rgb="FF00B050"/>
      </top>
      <bottom style="medium">
        <color rgb="FF00B050"/>
      </bottom>
      <diagonal/>
    </border>
    <border>
      <left style="dotted">
        <color indexed="64"/>
      </left>
      <right style="medium">
        <color theme="0" tint="-0.499984740745262"/>
      </right>
      <top style="dotted">
        <color indexed="64"/>
      </top>
      <bottom style="dotted">
        <color indexed="64"/>
      </bottom>
      <diagonal/>
    </border>
    <border>
      <left style="medium">
        <color theme="9" tint="0.39997558519241921"/>
      </left>
      <right/>
      <top style="medium">
        <color theme="9" tint="0.39997558519241921"/>
      </top>
      <bottom/>
      <diagonal/>
    </border>
    <border>
      <left/>
      <right/>
      <top style="medium">
        <color theme="9" tint="0.39997558519241921"/>
      </top>
      <bottom/>
      <diagonal/>
    </border>
    <border>
      <left/>
      <right style="medium">
        <color theme="9" tint="0.39997558519241921"/>
      </right>
      <top style="medium">
        <color theme="9" tint="0.39997558519241921"/>
      </top>
      <bottom/>
      <diagonal/>
    </border>
    <border>
      <left style="medium">
        <color theme="9" tint="0.39997558519241921"/>
      </left>
      <right style="dotted">
        <color indexed="64"/>
      </right>
      <top style="dotted">
        <color indexed="64"/>
      </top>
      <bottom style="medium">
        <color theme="9" tint="0.39997558519241921"/>
      </bottom>
      <diagonal/>
    </border>
    <border>
      <left style="dotted">
        <color indexed="64"/>
      </left>
      <right style="dotted">
        <color indexed="64"/>
      </right>
      <top style="dotted">
        <color indexed="64"/>
      </top>
      <bottom style="medium">
        <color theme="9" tint="0.39997558519241921"/>
      </bottom>
      <diagonal/>
    </border>
    <border>
      <left style="dotted">
        <color indexed="64"/>
      </left>
      <right style="medium">
        <color theme="9" tint="0.39997558519241921"/>
      </right>
      <top style="dotted">
        <color indexed="64"/>
      </top>
      <bottom style="medium">
        <color theme="9" tint="0.39997558519241921"/>
      </bottom>
      <diagonal/>
    </border>
    <border>
      <left style="medium">
        <color theme="9" tint="0.39997558519241921"/>
      </left>
      <right/>
      <top/>
      <bottom/>
      <diagonal/>
    </border>
    <border>
      <left/>
      <right style="medium">
        <color theme="9" tint="0.39997558519241921"/>
      </right>
      <top/>
      <bottom/>
      <diagonal/>
    </border>
    <border>
      <left style="medium">
        <color theme="9" tint="0.39997558519241921"/>
      </left>
      <right/>
      <top/>
      <bottom style="medium">
        <color theme="9" tint="0.39997558519241921"/>
      </bottom>
      <diagonal/>
    </border>
    <border>
      <left/>
      <right/>
      <top/>
      <bottom style="medium">
        <color theme="9" tint="0.39997558519241921"/>
      </bottom>
      <diagonal/>
    </border>
    <border>
      <left/>
      <right style="medium">
        <color theme="9" tint="0.39997558519241921"/>
      </right>
      <top/>
      <bottom style="medium">
        <color theme="9" tint="0.39997558519241921"/>
      </bottom>
      <diagonal/>
    </border>
    <border>
      <left/>
      <right style="medium">
        <color rgb="FF00B050"/>
      </right>
      <top/>
      <bottom/>
      <diagonal/>
    </border>
    <border>
      <left style="medium">
        <color indexed="64"/>
      </left>
      <right style="medium">
        <color theme="0" tint="-0.499984740745262"/>
      </right>
      <top style="medium">
        <color indexed="64"/>
      </top>
      <bottom/>
      <diagonal/>
    </border>
    <border>
      <left style="dotted">
        <color indexed="64"/>
      </left>
      <right style="dotted">
        <color indexed="64"/>
      </right>
      <top style="medium">
        <color indexed="64"/>
      </top>
      <bottom style="dotted">
        <color indexed="64"/>
      </bottom>
      <diagonal/>
    </border>
    <border>
      <left style="dotted">
        <color indexed="64"/>
      </left>
      <right style="medium">
        <color theme="0" tint="-0.499984740745262"/>
      </right>
      <top style="medium">
        <color indexed="64"/>
      </top>
      <bottom style="dotted">
        <color indexed="64"/>
      </bottom>
      <diagonal/>
    </border>
    <border>
      <left style="medium">
        <color indexed="64"/>
      </left>
      <right style="medium">
        <color theme="0" tint="-0.499984740745262"/>
      </right>
      <top/>
      <bottom/>
      <diagonal/>
    </border>
    <border>
      <left style="dotted">
        <color indexed="64"/>
      </left>
      <right style="medium">
        <color indexed="64"/>
      </right>
      <top style="dotted">
        <color indexed="64"/>
      </top>
      <bottom style="dotted">
        <color indexed="64"/>
      </bottom>
      <diagonal/>
    </border>
    <border>
      <left style="medium">
        <color indexed="64"/>
      </left>
      <right style="medium">
        <color theme="0" tint="-0.499984740745262"/>
      </right>
      <top/>
      <bottom style="medium">
        <color indexed="64"/>
      </bottom>
      <diagonal/>
    </border>
    <border>
      <left/>
      <right style="dotted">
        <color indexed="64"/>
      </right>
      <top style="dotted">
        <color indexed="64"/>
      </top>
      <bottom style="medium">
        <color indexed="64"/>
      </bottom>
      <diagonal/>
    </border>
    <border>
      <left style="dotted">
        <color indexed="64"/>
      </left>
      <right style="dotted">
        <color indexed="64"/>
      </right>
      <top style="dotted">
        <color indexed="64"/>
      </top>
      <bottom style="medium">
        <color indexed="64"/>
      </bottom>
      <diagonal/>
    </border>
    <border>
      <left style="dotted">
        <color indexed="64"/>
      </left>
      <right style="medium">
        <color indexed="64"/>
      </right>
      <top style="dotted">
        <color indexed="64"/>
      </top>
      <bottom style="medium">
        <color indexed="64"/>
      </bottom>
      <diagonal/>
    </border>
    <border>
      <left style="medium">
        <color indexed="64"/>
      </left>
      <right style="dotted">
        <color indexed="64"/>
      </right>
      <top style="medium">
        <color indexed="64"/>
      </top>
      <bottom style="medium">
        <color indexed="64"/>
      </bottom>
      <diagonal/>
    </border>
    <border>
      <left style="dotted">
        <color indexed="64"/>
      </left>
      <right style="dotted">
        <color indexed="64"/>
      </right>
      <top style="medium">
        <color indexed="64"/>
      </top>
      <bottom style="medium">
        <color indexed="64"/>
      </bottom>
      <diagonal/>
    </border>
    <border>
      <left style="medium">
        <color rgb="FF00B050"/>
      </left>
      <right style="medium">
        <color rgb="FF00B050"/>
      </right>
      <top style="dotted">
        <color indexed="64"/>
      </top>
      <bottom/>
      <diagonal/>
    </border>
    <border>
      <left style="thin">
        <color indexed="64"/>
      </left>
      <right/>
      <top/>
      <bottom style="thin">
        <color indexed="64"/>
      </bottom>
      <diagonal/>
    </border>
    <border>
      <left style="dotted">
        <color indexed="64"/>
      </left>
      <right style="dotted">
        <color indexed="64"/>
      </right>
      <top style="medium">
        <color indexed="64"/>
      </top>
      <bottom/>
      <diagonal/>
    </border>
  </borders>
  <cellStyleXfs count="101">
    <xf numFmtId="0" fontId="0" fillId="0" borderId="0"/>
    <xf numFmtId="43" fontId="1" fillId="0" borderId="0" applyFont="0" applyFill="0" applyBorder="0" applyAlignment="0" applyProtection="0"/>
    <xf numFmtId="0" fontId="24" fillId="0" borderId="0"/>
    <xf numFmtId="0" fontId="1" fillId="0" borderId="0"/>
    <xf numFmtId="0" fontId="71" fillId="0" borderId="71" applyNumberFormat="0" applyFill="0" applyAlignment="0" applyProtection="0"/>
    <xf numFmtId="0" fontId="72" fillId="0" borderId="72" applyNumberFormat="0" applyFill="0" applyAlignment="0" applyProtection="0"/>
    <xf numFmtId="0" fontId="73" fillId="0" borderId="73" applyNumberFormat="0" applyFill="0" applyAlignment="0" applyProtection="0"/>
    <xf numFmtId="0" fontId="73" fillId="0" borderId="0" applyNumberFormat="0" applyFill="0" applyBorder="0" applyAlignment="0" applyProtection="0"/>
    <xf numFmtId="0" fontId="74" fillId="24" borderId="0" applyNumberFormat="0" applyBorder="0" applyAlignment="0" applyProtection="0"/>
    <xf numFmtId="0" fontId="75" fillId="25" borderId="0" applyNumberFormat="0" applyBorder="0" applyAlignment="0" applyProtection="0"/>
    <xf numFmtId="0" fontId="76" fillId="27" borderId="74" applyNumberFormat="0" applyAlignment="0" applyProtection="0"/>
    <xf numFmtId="0" fontId="77" fillId="28" borderId="75" applyNumberFormat="0" applyAlignment="0" applyProtection="0"/>
    <xf numFmtId="0" fontId="78" fillId="28" borderId="74" applyNumberFormat="0" applyAlignment="0" applyProtection="0"/>
    <xf numFmtId="0" fontId="79" fillId="0" borderId="76" applyNumberFormat="0" applyFill="0" applyAlignment="0" applyProtection="0"/>
    <xf numFmtId="0" fontId="80" fillId="29" borderId="77" applyNumberFormat="0" applyAlignment="0" applyProtection="0"/>
    <xf numFmtId="0" fontId="81" fillId="0" borderId="0" applyNumberFormat="0" applyFill="0" applyBorder="0" applyAlignment="0" applyProtection="0"/>
    <xf numFmtId="0" fontId="1" fillId="30" borderId="78" applyNumberFormat="0" applyFont="0" applyAlignment="0" applyProtection="0"/>
    <xf numFmtId="0" fontId="82" fillId="0" borderId="0" applyNumberFormat="0" applyFill="0" applyBorder="0" applyAlignment="0" applyProtection="0"/>
    <xf numFmtId="0" fontId="83" fillId="0" borderId="79" applyNumberFormat="0" applyFill="0" applyAlignment="0" applyProtection="0"/>
    <xf numFmtId="0" fontId="84"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84"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84"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84" fillId="43" borderId="0" applyNumberFormat="0" applyBorder="0" applyAlignment="0" applyProtection="0"/>
    <xf numFmtId="0" fontId="1" fillId="44" borderId="0" applyNumberFormat="0" applyBorder="0" applyAlignment="0" applyProtection="0"/>
    <xf numFmtId="0" fontId="1" fillId="45" borderId="0" applyNumberFormat="0" applyBorder="0" applyAlignment="0" applyProtection="0"/>
    <xf numFmtId="0" fontId="84" fillId="47" borderId="0" applyNumberFormat="0" applyBorder="0" applyAlignment="0" applyProtection="0"/>
    <xf numFmtId="0" fontId="1" fillId="48" borderId="0" applyNumberFormat="0" applyBorder="0" applyAlignment="0" applyProtection="0"/>
    <xf numFmtId="0" fontId="1" fillId="49" borderId="0" applyNumberFormat="0" applyBorder="0" applyAlignment="0" applyProtection="0"/>
    <xf numFmtId="0" fontId="84" fillId="51" borderId="0" applyNumberFormat="0" applyBorder="0" applyAlignment="0" applyProtection="0"/>
    <xf numFmtId="0" fontId="1" fillId="52" borderId="0" applyNumberFormat="0" applyBorder="0" applyAlignment="0" applyProtection="0"/>
    <xf numFmtId="0" fontId="1" fillId="53" borderId="0" applyNumberFormat="0" applyBorder="0" applyAlignment="0" applyProtection="0"/>
    <xf numFmtId="0" fontId="1" fillId="0" borderId="0"/>
    <xf numFmtId="43" fontId="94" fillId="0" borderId="0" applyFont="0" applyFill="0" applyBorder="0" applyAlignment="0" applyProtection="0"/>
    <xf numFmtId="43" fontId="1" fillId="0" borderId="0" applyFont="0" applyFill="0" applyBorder="0" applyAlignment="0" applyProtection="0"/>
    <xf numFmtId="9" fontId="24" fillId="0" borderId="0" applyFont="0" applyFill="0" applyBorder="0" applyAlignment="0" applyProtection="0"/>
    <xf numFmtId="16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24" fillId="0" borderId="0"/>
    <xf numFmtId="164" fontId="24" fillId="0" borderId="0" applyFont="0" applyFill="0" applyBorder="0" applyAlignment="0" applyProtection="0"/>
    <xf numFmtId="0" fontId="102" fillId="0" borderId="0"/>
    <xf numFmtId="43" fontId="1" fillId="0" borderId="0" applyFont="0" applyFill="0" applyBorder="0" applyAlignment="0" applyProtection="0"/>
    <xf numFmtId="0" fontId="24" fillId="0" borderId="0"/>
    <xf numFmtId="43" fontId="1" fillId="0" borderId="0" applyFont="0" applyFill="0" applyBorder="0" applyAlignment="0" applyProtection="0"/>
    <xf numFmtId="43" fontId="24" fillId="0" borderId="0" applyFont="0" applyFill="0" applyBorder="0" applyAlignment="0" applyProtection="0"/>
    <xf numFmtId="43" fontId="24" fillId="0" borderId="0" applyFont="0" applyFill="0" applyBorder="0" applyAlignment="0" applyProtection="0"/>
    <xf numFmtId="43" fontId="1" fillId="0" borderId="0" applyFont="0" applyFill="0" applyBorder="0" applyAlignment="0" applyProtection="0"/>
    <xf numFmtId="43" fontId="103" fillId="0" borderId="0" applyFont="0" applyFill="0" applyBorder="0" applyAlignment="0" applyProtection="0"/>
    <xf numFmtId="0" fontId="104" fillId="0" borderId="0" applyFont="0" applyFill="0" applyBorder="0" applyAlignment="0" applyProtection="0"/>
    <xf numFmtId="43" fontId="105" fillId="0" borderId="0" applyFont="0" applyFill="0" applyBorder="0" applyAlignment="0" applyProtection="0"/>
    <xf numFmtId="43" fontId="104" fillId="0" borderId="0" applyFont="0" applyFill="0" applyBorder="0" applyAlignment="0" applyProtection="0"/>
    <xf numFmtId="43" fontId="24" fillId="0" borderId="0" applyFont="0" applyFill="0" applyBorder="0" applyAlignment="0" applyProtection="0"/>
    <xf numFmtId="43" fontId="94" fillId="0" borderId="0" applyFont="0" applyFill="0" applyBorder="0" applyAlignment="0" applyProtection="0"/>
    <xf numFmtId="0" fontId="69" fillId="0" borderId="0"/>
    <xf numFmtId="0" fontId="106" fillId="0" borderId="0"/>
    <xf numFmtId="0" fontId="107" fillId="0" borderId="51" applyNumberFormat="0" applyFill="0" applyAlignment="0">
      <protection locked="0"/>
    </xf>
    <xf numFmtId="43" fontId="108" fillId="0" borderId="0" applyFont="0" applyFill="0" applyBorder="0" applyAlignment="0" applyProtection="0"/>
    <xf numFmtId="9" fontId="108" fillId="0" borderId="0" applyFont="0" applyFill="0" applyBorder="0" applyAlignment="0" applyProtection="0"/>
    <xf numFmtId="43" fontId="1" fillId="0" borderId="0" applyFont="0" applyFill="0" applyBorder="0" applyAlignment="0" applyProtection="0"/>
    <xf numFmtId="9" fontId="94" fillId="0" borderId="0" applyFont="0" applyFill="0" applyBorder="0" applyAlignment="0" applyProtection="0"/>
    <xf numFmtId="0" fontId="24" fillId="0" borderId="0"/>
    <xf numFmtId="0" fontId="24" fillId="0" borderId="0"/>
    <xf numFmtId="43" fontId="24" fillId="0" borderId="0" applyFont="0" applyFill="0" applyBorder="0" applyAlignment="0" applyProtection="0"/>
    <xf numFmtId="43" fontId="104" fillId="0" borderId="0" applyFont="0" applyFill="0" applyBorder="0" applyAlignment="0" applyProtection="0"/>
    <xf numFmtId="0" fontId="109" fillId="0" borderId="0"/>
    <xf numFmtId="43" fontId="109" fillId="0" borderId="0" applyFont="0" applyFill="0" applyBorder="0" applyAlignment="0" applyProtection="0"/>
    <xf numFmtId="0" fontId="24" fillId="0" borderId="0"/>
    <xf numFmtId="0" fontId="110" fillId="26" borderId="0" applyNumberFormat="0" applyBorder="0" applyAlignment="0" applyProtection="0"/>
    <xf numFmtId="0" fontId="84" fillId="34" borderId="0" applyNumberFormat="0" applyBorder="0" applyAlignment="0" applyProtection="0"/>
    <xf numFmtId="0" fontId="84" fillId="38" borderId="0" applyNumberFormat="0" applyBorder="0" applyAlignment="0" applyProtection="0"/>
    <xf numFmtId="0" fontId="84" fillId="42" borderId="0" applyNumberFormat="0" applyBorder="0" applyAlignment="0" applyProtection="0"/>
    <xf numFmtId="0" fontId="84" fillId="46" borderId="0" applyNumberFormat="0" applyBorder="0" applyAlignment="0" applyProtection="0"/>
    <xf numFmtId="0" fontId="84" fillId="50" borderId="0" applyNumberFormat="0" applyBorder="0" applyAlignment="0" applyProtection="0"/>
    <xf numFmtId="0" fontId="84" fillId="54" borderId="0" applyNumberFormat="0" applyBorder="0" applyAlignment="0" applyProtection="0"/>
    <xf numFmtId="43" fontId="1" fillId="0" borderId="0" applyFont="0" applyFill="0" applyBorder="0" applyAlignment="0" applyProtection="0"/>
    <xf numFmtId="43" fontId="104" fillId="0" borderId="0" applyFont="0" applyFill="0" applyBorder="0" applyAlignment="0" applyProtection="0"/>
    <xf numFmtId="43" fontId="24" fillId="0" borderId="0" applyFont="0" applyFill="0" applyBorder="0" applyAlignment="0" applyProtection="0"/>
    <xf numFmtId="43" fontId="111" fillId="0" borderId="0" applyFont="0" applyFill="0" applyBorder="0" applyAlignment="0" applyProtection="0"/>
    <xf numFmtId="43" fontId="1" fillId="0" borderId="0" applyFont="0" applyFill="0" applyBorder="0" applyAlignment="0" applyProtection="0"/>
    <xf numFmtId="43" fontId="104"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12" fillId="0" borderId="0" applyFont="0" applyFill="0" applyBorder="0" applyAlignment="0" applyProtection="0"/>
    <xf numFmtId="43" fontId="112" fillId="0" borderId="0" applyFont="0" applyFill="0" applyBorder="0" applyAlignment="0" applyProtection="0"/>
    <xf numFmtId="43" fontId="24" fillId="0" borderId="0" applyFont="0" applyFill="0" applyBorder="0" applyAlignment="0" applyProtection="0"/>
    <xf numFmtId="0" fontId="90" fillId="0" borderId="0" applyNumberFormat="0" applyFill="0" applyBorder="0" applyAlignment="0" applyProtection="0"/>
    <xf numFmtId="0" fontId="101" fillId="0" borderId="0"/>
    <xf numFmtId="0" fontId="1" fillId="0" borderId="0"/>
    <xf numFmtId="0" fontId="112" fillId="0" borderId="0"/>
    <xf numFmtId="0" fontId="112" fillId="0" borderId="0"/>
    <xf numFmtId="9" fontId="111" fillId="0" borderId="0" applyFont="0" applyFill="0" applyBorder="0" applyAlignment="0" applyProtection="0"/>
    <xf numFmtId="0" fontId="70" fillId="0" borderId="0" applyNumberFormat="0" applyFill="0" applyBorder="0" applyAlignment="0" applyProtection="0"/>
    <xf numFmtId="0" fontId="129" fillId="0" borderId="0"/>
    <xf numFmtId="9" fontId="1" fillId="0" borderId="0" applyFont="0" applyFill="0" applyBorder="0" applyAlignment="0" applyProtection="0"/>
  </cellStyleXfs>
  <cellXfs count="847">
    <xf numFmtId="0" fontId="0" fillId="0" borderId="0" xfId="0"/>
    <xf numFmtId="0" fontId="2" fillId="2" borderId="0" xfId="0" applyFont="1" applyFill="1"/>
    <xf numFmtId="0" fontId="2" fillId="2" borderId="1" xfId="0" applyFont="1" applyFill="1" applyBorder="1"/>
    <xf numFmtId="0" fontId="2" fillId="2" borderId="3" xfId="0" applyFont="1" applyFill="1" applyBorder="1"/>
    <xf numFmtId="0" fontId="2" fillId="2" borderId="4" xfId="0" applyFont="1" applyFill="1" applyBorder="1"/>
    <xf numFmtId="0" fontId="3" fillId="3" borderId="0" xfId="0" applyFont="1" applyFill="1" applyProtection="1">
      <protection hidden="1"/>
    </xf>
    <xf numFmtId="0" fontId="3" fillId="3" borderId="0" xfId="0" applyFont="1" applyFill="1" applyAlignment="1" applyProtection="1">
      <alignment horizontal="right"/>
      <protection hidden="1"/>
    </xf>
    <xf numFmtId="0" fontId="3" fillId="3" borderId="0" xfId="0" applyFont="1" applyFill="1" applyAlignment="1" applyProtection="1">
      <alignment horizontal="right" wrapText="1"/>
      <protection hidden="1"/>
    </xf>
    <xf numFmtId="0" fontId="3" fillId="3" borderId="0" xfId="0" applyFont="1" applyFill="1" applyAlignment="1" applyProtection="1">
      <alignment horizontal="left"/>
      <protection hidden="1"/>
    </xf>
    <xf numFmtId="3" fontId="2" fillId="3" borderId="0" xfId="0" applyNumberFormat="1" applyFont="1" applyFill="1" applyAlignment="1" applyProtection="1">
      <alignment horizontal="right"/>
      <protection hidden="1"/>
    </xf>
    <xf numFmtId="3" fontId="2" fillId="3" borderId="0" xfId="0" applyNumberFormat="1" applyFont="1" applyFill="1" applyAlignment="1" applyProtection="1">
      <alignment horizontal="center"/>
      <protection hidden="1"/>
    </xf>
    <xf numFmtId="0" fontId="3" fillId="3" borderId="0" xfId="0" applyFont="1" applyFill="1" applyAlignment="1" applyProtection="1">
      <alignment horizontal="center"/>
      <protection hidden="1"/>
    </xf>
    <xf numFmtId="0" fontId="3" fillId="3" borderId="5" xfId="0" applyFont="1" applyFill="1" applyBorder="1" applyProtection="1">
      <protection hidden="1"/>
    </xf>
    <xf numFmtId="0" fontId="3" fillId="3" borderId="6" xfId="0" applyFont="1" applyFill="1" applyBorder="1" applyProtection="1">
      <protection hidden="1"/>
    </xf>
    <xf numFmtId="0" fontId="3" fillId="3" borderId="6" xfId="0" applyFont="1" applyFill="1" applyBorder="1" applyAlignment="1" applyProtection="1">
      <alignment horizontal="left"/>
      <protection hidden="1"/>
    </xf>
    <xf numFmtId="3" fontId="2" fillId="3" borderId="6" xfId="0" applyNumberFormat="1" applyFont="1" applyFill="1" applyBorder="1" applyAlignment="1" applyProtection="1">
      <alignment horizontal="right"/>
      <protection hidden="1"/>
    </xf>
    <xf numFmtId="3" fontId="2" fillId="3" borderId="6" xfId="0" applyNumberFormat="1" applyFont="1" applyFill="1" applyBorder="1" applyAlignment="1" applyProtection="1">
      <alignment horizontal="center"/>
      <protection hidden="1"/>
    </xf>
    <xf numFmtId="0" fontId="3" fillId="3" borderId="6" xfId="0" applyFont="1" applyFill="1" applyBorder="1" applyAlignment="1" applyProtection="1">
      <alignment horizontal="right"/>
      <protection hidden="1"/>
    </xf>
    <xf numFmtId="0" fontId="3" fillId="3" borderId="6" xfId="0" applyFont="1" applyFill="1" applyBorder="1" applyAlignment="1" applyProtection="1">
      <alignment horizontal="center"/>
      <protection hidden="1"/>
    </xf>
    <xf numFmtId="0" fontId="3" fillId="3" borderId="7" xfId="0" applyFont="1" applyFill="1" applyBorder="1" applyProtection="1">
      <protection hidden="1"/>
    </xf>
    <xf numFmtId="0" fontId="3" fillId="3" borderId="8" xfId="0" applyFont="1" applyFill="1" applyBorder="1" applyProtection="1">
      <protection hidden="1"/>
    </xf>
    <xf numFmtId="3" fontId="2" fillId="3" borderId="0" xfId="0" applyNumberFormat="1" applyFont="1" applyFill="1" applyAlignment="1" applyProtection="1">
      <alignment horizontal="left"/>
      <protection hidden="1"/>
    </xf>
    <xf numFmtId="3" fontId="2" fillId="3" borderId="0" xfId="0" applyNumberFormat="1" applyFont="1" applyFill="1" applyAlignment="1" applyProtection="1">
      <alignment horizontal="center" wrapText="1"/>
      <protection hidden="1"/>
    </xf>
    <xf numFmtId="0" fontId="3" fillId="3" borderId="9" xfId="0" applyFont="1" applyFill="1" applyBorder="1" applyProtection="1">
      <protection hidden="1"/>
    </xf>
    <xf numFmtId="3" fontId="4" fillId="2" borderId="0" xfId="0" applyNumberFormat="1" applyFont="1" applyFill="1" applyAlignment="1" applyProtection="1">
      <alignment horizontal="right"/>
      <protection hidden="1"/>
    </xf>
    <xf numFmtId="0" fontId="5" fillId="3" borderId="0" xfId="0" applyFont="1" applyFill="1" applyProtection="1">
      <protection hidden="1"/>
    </xf>
    <xf numFmtId="3" fontId="4" fillId="2" borderId="0" xfId="0" applyNumberFormat="1" applyFont="1" applyFill="1" applyAlignment="1" applyProtection="1">
      <alignment horizontal="left"/>
      <protection hidden="1"/>
    </xf>
    <xf numFmtId="3" fontId="6" fillId="4" borderId="0" xfId="0" applyNumberFormat="1" applyFont="1" applyFill="1" applyAlignment="1" applyProtection="1">
      <alignment horizontal="center"/>
      <protection hidden="1"/>
    </xf>
    <xf numFmtId="3" fontId="6" fillId="5" borderId="0" xfId="0" applyNumberFormat="1" applyFont="1" applyFill="1" applyAlignment="1" applyProtection="1">
      <alignment horizontal="center"/>
      <protection hidden="1"/>
    </xf>
    <xf numFmtId="3" fontId="6" fillId="2" borderId="0" xfId="0" applyNumberFormat="1" applyFont="1" applyFill="1" applyAlignment="1" applyProtection="1">
      <alignment horizontal="center"/>
      <protection hidden="1"/>
    </xf>
    <xf numFmtId="3" fontId="7" fillId="6" borderId="0" xfId="0" applyNumberFormat="1" applyFont="1" applyFill="1" applyAlignment="1" applyProtection="1">
      <alignment horizontal="center"/>
      <protection hidden="1"/>
    </xf>
    <xf numFmtId="3" fontId="2" fillId="4" borderId="0" xfId="0" applyNumberFormat="1" applyFont="1" applyFill="1" applyAlignment="1" applyProtection="1">
      <alignment horizontal="center"/>
      <protection hidden="1"/>
    </xf>
    <xf numFmtId="3" fontId="2" fillId="2" borderId="0" xfId="0" applyNumberFormat="1" applyFont="1" applyFill="1" applyAlignment="1" applyProtection="1">
      <alignment horizontal="center"/>
      <protection hidden="1"/>
    </xf>
    <xf numFmtId="3" fontId="8" fillId="2" borderId="0" xfId="0" applyNumberFormat="1" applyFont="1" applyFill="1" applyAlignment="1" applyProtection="1">
      <alignment horizontal="center"/>
      <protection hidden="1"/>
    </xf>
    <xf numFmtId="3" fontId="9" fillId="2" borderId="0" xfId="0" applyNumberFormat="1" applyFont="1" applyFill="1" applyAlignment="1" applyProtection="1">
      <alignment horizontal="center"/>
      <protection hidden="1"/>
    </xf>
    <xf numFmtId="3" fontId="2" fillId="7" borderId="0" xfId="0" applyNumberFormat="1" applyFont="1" applyFill="1" applyAlignment="1" applyProtection="1">
      <alignment horizontal="center"/>
      <protection hidden="1"/>
    </xf>
    <xf numFmtId="3" fontId="8" fillId="7" borderId="0" xfId="0" applyNumberFormat="1" applyFont="1" applyFill="1" applyAlignment="1" applyProtection="1">
      <alignment horizontal="center"/>
      <protection hidden="1"/>
    </xf>
    <xf numFmtId="9" fontId="2" fillId="3" borderId="0" xfId="0" applyNumberFormat="1" applyFont="1" applyFill="1" applyAlignment="1" applyProtection="1">
      <alignment horizontal="center"/>
      <protection hidden="1"/>
    </xf>
    <xf numFmtId="3" fontId="8" fillId="3" borderId="0" xfId="0" applyNumberFormat="1" applyFont="1" applyFill="1" applyAlignment="1" applyProtection="1">
      <alignment horizontal="center"/>
      <protection hidden="1"/>
    </xf>
    <xf numFmtId="9" fontId="2" fillId="3" borderId="0" xfId="0" applyNumberFormat="1" applyFont="1" applyFill="1" applyAlignment="1" applyProtection="1">
      <alignment horizontal="right"/>
      <protection hidden="1"/>
    </xf>
    <xf numFmtId="165" fontId="2" fillId="3" borderId="0" xfId="0" applyNumberFormat="1" applyFont="1" applyFill="1" applyAlignment="1" applyProtection="1">
      <alignment horizontal="right"/>
      <protection hidden="1"/>
    </xf>
    <xf numFmtId="3" fontId="8" fillId="3" borderId="0" xfId="0" applyNumberFormat="1" applyFont="1" applyFill="1" applyAlignment="1" applyProtection="1">
      <alignment horizontal="right"/>
      <protection hidden="1"/>
    </xf>
    <xf numFmtId="0" fontId="2" fillId="3" borderId="0" xfId="0" applyFont="1" applyFill="1" applyAlignment="1" applyProtection="1">
      <alignment horizontal="right"/>
      <protection hidden="1"/>
    </xf>
    <xf numFmtId="0" fontId="10" fillId="3" borderId="0" xfId="0" applyFont="1" applyFill="1" applyAlignment="1" applyProtection="1">
      <alignment horizontal="center"/>
      <protection hidden="1"/>
    </xf>
    <xf numFmtId="0" fontId="5" fillId="3" borderId="10" xfId="0" applyFont="1" applyFill="1" applyBorder="1" applyProtection="1">
      <protection hidden="1"/>
    </xf>
    <xf numFmtId="3" fontId="2" fillId="3" borderId="11" xfId="0" applyNumberFormat="1" applyFont="1" applyFill="1" applyBorder="1" applyAlignment="1" applyProtection="1">
      <alignment horizontal="center"/>
      <protection hidden="1"/>
    </xf>
    <xf numFmtId="3" fontId="5" fillId="3" borderId="0" xfId="0" applyNumberFormat="1" applyFont="1" applyFill="1" applyProtection="1">
      <protection hidden="1"/>
    </xf>
    <xf numFmtId="3" fontId="5" fillId="3" borderId="10" xfId="0" applyNumberFormat="1" applyFont="1" applyFill="1" applyBorder="1" applyProtection="1">
      <protection hidden="1"/>
    </xf>
    <xf numFmtId="3" fontId="6" fillId="3" borderId="0" xfId="0" applyNumberFormat="1" applyFont="1" applyFill="1" applyAlignment="1" applyProtection="1">
      <alignment horizontal="center"/>
      <protection hidden="1"/>
    </xf>
    <xf numFmtId="3" fontId="2" fillId="3" borderId="13" xfId="0" applyNumberFormat="1" applyFont="1" applyFill="1" applyBorder="1" applyAlignment="1" applyProtection="1">
      <alignment horizontal="center"/>
      <protection hidden="1"/>
    </xf>
    <xf numFmtId="3" fontId="7" fillId="5" borderId="0" xfId="0" applyNumberFormat="1" applyFont="1" applyFill="1" applyAlignment="1" applyProtection="1">
      <alignment horizontal="center"/>
      <protection hidden="1"/>
    </xf>
    <xf numFmtId="3" fontId="2" fillId="8" borderId="0" xfId="0" applyNumberFormat="1" applyFont="1" applyFill="1" applyAlignment="1" applyProtection="1">
      <alignment horizontal="center"/>
      <protection hidden="1"/>
    </xf>
    <xf numFmtId="3" fontId="6" fillId="8" borderId="0" xfId="0" applyNumberFormat="1" applyFont="1" applyFill="1" applyAlignment="1" applyProtection="1">
      <alignment horizontal="center"/>
      <protection hidden="1"/>
    </xf>
    <xf numFmtId="3" fontId="8" fillId="8" borderId="0" xfId="0" applyNumberFormat="1" applyFont="1" applyFill="1" applyAlignment="1" applyProtection="1">
      <alignment horizontal="center"/>
      <protection hidden="1"/>
    </xf>
    <xf numFmtId="0" fontId="3" fillId="7" borderId="0" xfId="0" applyFont="1" applyFill="1" applyAlignment="1" applyProtection="1">
      <alignment horizontal="center"/>
      <protection hidden="1"/>
    </xf>
    <xf numFmtId="0" fontId="3" fillId="2" borderId="0" xfId="0" applyFont="1" applyFill="1" applyAlignment="1" applyProtection="1">
      <alignment horizontal="center"/>
      <protection hidden="1"/>
    </xf>
    <xf numFmtId="3" fontId="11" fillId="2" borderId="0" xfId="0" applyNumberFormat="1" applyFont="1" applyFill="1" applyAlignment="1" applyProtection="1">
      <alignment horizontal="center"/>
      <protection hidden="1"/>
    </xf>
    <xf numFmtId="3" fontId="11" fillId="4" borderId="0" xfId="0" applyNumberFormat="1" applyFont="1" applyFill="1" applyAlignment="1" applyProtection="1">
      <alignment horizontal="center"/>
      <protection hidden="1"/>
    </xf>
    <xf numFmtId="0" fontId="12" fillId="2" borderId="0" xfId="0" applyFont="1" applyFill="1" applyAlignment="1" applyProtection="1">
      <alignment horizontal="center"/>
      <protection hidden="1"/>
    </xf>
    <xf numFmtId="0" fontId="12" fillId="7" borderId="0" xfId="0" applyFont="1" applyFill="1" applyAlignment="1" applyProtection="1">
      <alignment horizontal="center"/>
      <protection hidden="1"/>
    </xf>
    <xf numFmtId="3" fontId="3" fillId="3" borderId="0" xfId="0" applyNumberFormat="1" applyFont="1" applyFill="1" applyAlignment="1" applyProtection="1">
      <alignment horizontal="center"/>
      <protection hidden="1"/>
    </xf>
    <xf numFmtId="0" fontId="8" fillId="3" borderId="0" xfId="0" applyFont="1" applyFill="1" applyAlignment="1" applyProtection="1">
      <alignment horizontal="right"/>
      <protection hidden="1"/>
    </xf>
    <xf numFmtId="3" fontId="4" fillId="2" borderId="3" xfId="0" applyNumberFormat="1" applyFont="1" applyFill="1" applyBorder="1" applyAlignment="1" applyProtection="1">
      <alignment horizontal="right"/>
      <protection hidden="1"/>
    </xf>
    <xf numFmtId="3" fontId="4" fillId="2" borderId="3" xfId="0" applyNumberFormat="1" applyFont="1" applyFill="1" applyBorder="1" applyAlignment="1" applyProtection="1">
      <alignment horizontal="left"/>
      <protection hidden="1"/>
    </xf>
    <xf numFmtId="0" fontId="3" fillId="3" borderId="14" xfId="0" applyFont="1" applyFill="1" applyBorder="1" applyProtection="1">
      <protection hidden="1"/>
    </xf>
    <xf numFmtId="3" fontId="2" fillId="3" borderId="14" xfId="0" applyNumberFormat="1" applyFont="1" applyFill="1" applyBorder="1" applyAlignment="1" applyProtection="1">
      <alignment horizontal="right"/>
      <protection hidden="1"/>
    </xf>
    <xf numFmtId="3" fontId="6" fillId="5" borderId="14" xfId="0" applyNumberFormat="1" applyFont="1" applyFill="1" applyBorder="1" applyAlignment="1" applyProtection="1">
      <alignment horizontal="center"/>
      <protection hidden="1"/>
    </xf>
    <xf numFmtId="3" fontId="2" fillId="3" borderId="14" xfId="0" applyNumberFormat="1" applyFont="1" applyFill="1" applyBorder="1" applyAlignment="1" applyProtection="1">
      <alignment horizontal="center"/>
      <protection hidden="1"/>
    </xf>
    <xf numFmtId="3" fontId="2" fillId="3" borderId="15" xfId="0" applyNumberFormat="1" applyFont="1" applyFill="1" applyBorder="1" applyAlignment="1" applyProtection="1">
      <alignment horizontal="center"/>
      <protection hidden="1"/>
    </xf>
    <xf numFmtId="0" fontId="3" fillId="3" borderId="14" xfId="0" applyFont="1" applyFill="1" applyBorder="1" applyAlignment="1" applyProtection="1">
      <alignment horizontal="center"/>
      <protection hidden="1"/>
    </xf>
    <xf numFmtId="3" fontId="6" fillId="2" borderId="14" xfId="0" applyNumberFormat="1" applyFont="1" applyFill="1" applyBorder="1" applyAlignment="1" applyProtection="1">
      <alignment horizontal="center"/>
      <protection hidden="1"/>
    </xf>
    <xf numFmtId="3" fontId="6" fillId="3" borderId="14" xfId="0" applyNumberFormat="1" applyFont="1" applyFill="1" applyBorder="1" applyAlignment="1" applyProtection="1">
      <alignment horizontal="center"/>
      <protection hidden="1"/>
    </xf>
    <xf numFmtId="3" fontId="7" fillId="6" borderId="14" xfId="0" applyNumberFormat="1" applyFont="1" applyFill="1" applyBorder="1" applyAlignment="1" applyProtection="1">
      <alignment horizontal="center"/>
      <protection hidden="1"/>
    </xf>
    <xf numFmtId="3" fontId="2" fillId="4" borderId="14" xfId="0" applyNumberFormat="1" applyFont="1" applyFill="1" applyBorder="1" applyAlignment="1" applyProtection="1">
      <alignment horizontal="center"/>
      <protection hidden="1"/>
    </xf>
    <xf numFmtId="0" fontId="3" fillId="2" borderId="14" xfId="0" applyFont="1" applyFill="1" applyBorder="1" applyAlignment="1" applyProtection="1">
      <alignment horizontal="center"/>
      <protection hidden="1"/>
    </xf>
    <xf numFmtId="0" fontId="5" fillId="5" borderId="14" xfId="0" applyFont="1" applyFill="1" applyBorder="1" applyAlignment="1" applyProtection="1">
      <alignment horizontal="center"/>
      <protection hidden="1"/>
    </xf>
    <xf numFmtId="0" fontId="3" fillId="4" borderId="14" xfId="0" applyFont="1" applyFill="1" applyBorder="1" applyAlignment="1" applyProtection="1">
      <alignment horizontal="center"/>
      <protection hidden="1"/>
    </xf>
    <xf numFmtId="0" fontId="12" fillId="2" borderId="14" xfId="0" applyFont="1" applyFill="1" applyBorder="1" applyAlignment="1" applyProtection="1">
      <alignment horizontal="center"/>
      <protection hidden="1"/>
    </xf>
    <xf numFmtId="0" fontId="3" fillId="7" borderId="14" xfId="0" applyFont="1" applyFill="1" applyBorder="1" applyAlignment="1" applyProtection="1">
      <alignment horizontal="center"/>
      <protection hidden="1"/>
    </xf>
    <xf numFmtId="3" fontId="11" fillId="2" borderId="14" xfId="0" applyNumberFormat="1" applyFont="1" applyFill="1" applyBorder="1" applyAlignment="1" applyProtection="1">
      <alignment horizontal="center"/>
      <protection hidden="1"/>
    </xf>
    <xf numFmtId="0" fontId="3" fillId="2" borderId="3" xfId="0" applyFont="1" applyFill="1" applyBorder="1" applyAlignment="1" applyProtection="1">
      <alignment horizontal="center"/>
      <protection hidden="1"/>
    </xf>
    <xf numFmtId="0" fontId="3" fillId="4" borderId="3" xfId="0" applyFont="1" applyFill="1" applyBorder="1" applyAlignment="1" applyProtection="1">
      <alignment horizontal="center"/>
      <protection hidden="1"/>
    </xf>
    <xf numFmtId="0" fontId="3" fillId="3" borderId="12" xfId="0" applyFont="1" applyFill="1" applyBorder="1" applyAlignment="1" applyProtection="1">
      <alignment horizontal="center"/>
      <protection hidden="1"/>
    </xf>
    <xf numFmtId="0" fontId="12" fillId="7" borderId="14" xfId="0" applyFont="1" applyFill="1" applyBorder="1" applyAlignment="1" applyProtection="1">
      <alignment horizontal="center"/>
      <protection hidden="1"/>
    </xf>
    <xf numFmtId="3" fontId="3" fillId="3" borderId="14" xfId="0" applyNumberFormat="1" applyFont="1" applyFill="1" applyBorder="1" applyAlignment="1" applyProtection="1">
      <alignment horizontal="center"/>
      <protection hidden="1"/>
    </xf>
    <xf numFmtId="3" fontId="8" fillId="3" borderId="14" xfId="0" applyNumberFormat="1" applyFont="1" applyFill="1" applyBorder="1" applyAlignment="1" applyProtection="1">
      <alignment horizontal="right"/>
      <protection hidden="1"/>
    </xf>
    <xf numFmtId="0" fontId="2" fillId="3" borderId="14" xfId="0" applyFont="1" applyFill="1" applyBorder="1" applyAlignment="1" applyProtection="1">
      <alignment horizontal="right"/>
      <protection hidden="1"/>
    </xf>
    <xf numFmtId="0" fontId="5" fillId="5" borderId="0" xfId="0" applyFont="1" applyFill="1" applyAlignment="1" applyProtection="1">
      <alignment horizontal="center"/>
      <protection hidden="1"/>
    </xf>
    <xf numFmtId="0" fontId="3" fillId="4" borderId="0" xfId="0" applyFont="1" applyFill="1" applyAlignment="1" applyProtection="1">
      <alignment horizontal="center"/>
      <protection hidden="1"/>
    </xf>
    <xf numFmtId="3" fontId="13" fillId="4" borderId="0" xfId="0" applyNumberFormat="1" applyFont="1" applyFill="1" applyAlignment="1" applyProtection="1">
      <alignment horizontal="center"/>
      <protection hidden="1"/>
    </xf>
    <xf numFmtId="0" fontId="9" fillId="4" borderId="0" xfId="0" applyFont="1" applyFill="1" applyAlignment="1" applyProtection="1">
      <alignment horizontal="center"/>
      <protection hidden="1"/>
    </xf>
    <xf numFmtId="0" fontId="14" fillId="2" borderId="0" xfId="0" applyFont="1" applyFill="1" applyAlignment="1" applyProtection="1">
      <alignment horizontal="center"/>
      <protection hidden="1"/>
    </xf>
    <xf numFmtId="0" fontId="9" fillId="7" borderId="0" xfId="0" applyFont="1" applyFill="1" applyAlignment="1" applyProtection="1">
      <alignment horizontal="center"/>
      <protection hidden="1"/>
    </xf>
    <xf numFmtId="0" fontId="15" fillId="2" borderId="0" xfId="0" applyFont="1" applyFill="1" applyAlignment="1" applyProtection="1">
      <alignment horizontal="center"/>
      <protection hidden="1"/>
    </xf>
    <xf numFmtId="3" fontId="6" fillId="2" borderId="0" xfId="0" applyNumberFormat="1" applyFont="1" applyFill="1" applyAlignment="1" applyProtection="1">
      <alignment horizontal="center" wrapText="1"/>
      <protection hidden="1"/>
    </xf>
    <xf numFmtId="3" fontId="11" fillId="2" borderId="0" xfId="0" applyNumberFormat="1" applyFont="1" applyFill="1" applyAlignment="1" applyProtection="1">
      <alignment horizontal="center" wrapText="1"/>
      <protection hidden="1"/>
    </xf>
    <xf numFmtId="3" fontId="8" fillId="2" borderId="0" xfId="0" applyNumberFormat="1" applyFont="1" applyFill="1" applyAlignment="1" applyProtection="1">
      <alignment horizontal="center" wrapText="1"/>
      <protection hidden="1"/>
    </xf>
    <xf numFmtId="0" fontId="15" fillId="3" borderId="0" xfId="0" applyFont="1" applyFill="1" applyAlignment="1" applyProtection="1">
      <alignment horizontal="center"/>
      <protection hidden="1"/>
    </xf>
    <xf numFmtId="3" fontId="8" fillId="3" borderId="0" xfId="0" applyNumberFormat="1" applyFont="1" applyFill="1" applyAlignment="1" applyProtection="1">
      <alignment horizontal="center" wrapText="1"/>
      <protection hidden="1"/>
    </xf>
    <xf numFmtId="3" fontId="8" fillId="3" borderId="0" xfId="0" applyNumberFormat="1" applyFont="1" applyFill="1" applyAlignment="1" applyProtection="1">
      <alignment horizontal="right" wrapText="1"/>
      <protection hidden="1"/>
    </xf>
    <xf numFmtId="0" fontId="4" fillId="3" borderId="10" xfId="0" applyFont="1" applyFill="1" applyBorder="1" applyAlignment="1" applyProtection="1">
      <alignment horizontal="right"/>
      <protection hidden="1"/>
    </xf>
    <xf numFmtId="3" fontId="4" fillId="2" borderId="0" xfId="0" applyNumberFormat="1" applyFont="1" applyFill="1" applyAlignment="1" applyProtection="1">
      <alignment horizontal="right" wrapText="1"/>
      <protection hidden="1"/>
    </xf>
    <xf numFmtId="3" fontId="4" fillId="2" borderId="0" xfId="0" applyNumberFormat="1" applyFont="1" applyFill="1" applyAlignment="1" applyProtection="1">
      <alignment horizontal="left" wrapText="1"/>
      <protection hidden="1"/>
    </xf>
    <xf numFmtId="3" fontId="6" fillId="5" borderId="3" xfId="0" applyNumberFormat="1" applyFont="1" applyFill="1" applyBorder="1" applyAlignment="1" applyProtection="1">
      <alignment horizontal="center" wrapText="1"/>
      <protection hidden="1"/>
    </xf>
    <xf numFmtId="0" fontId="3" fillId="3" borderId="3" xfId="0" applyFont="1" applyFill="1" applyBorder="1" applyAlignment="1" applyProtection="1">
      <alignment horizontal="center"/>
      <protection hidden="1"/>
    </xf>
    <xf numFmtId="3" fontId="2" fillId="3" borderId="16" xfId="0" applyNumberFormat="1" applyFont="1" applyFill="1" applyBorder="1" applyAlignment="1" applyProtection="1">
      <alignment horizontal="center"/>
      <protection hidden="1"/>
    </xf>
    <xf numFmtId="3" fontId="6" fillId="2" borderId="3" xfId="0" applyNumberFormat="1" applyFont="1" applyFill="1" applyBorder="1" applyAlignment="1" applyProtection="1">
      <alignment horizontal="center" wrapText="1"/>
      <protection hidden="1"/>
    </xf>
    <xf numFmtId="3" fontId="6" fillId="3" borderId="3" xfId="0" applyNumberFormat="1" applyFont="1" applyFill="1" applyBorder="1" applyAlignment="1" applyProtection="1">
      <alignment horizontal="center" wrapText="1"/>
      <protection hidden="1"/>
    </xf>
    <xf numFmtId="3" fontId="7" fillId="6" borderId="3" xfId="0" applyNumberFormat="1" applyFont="1" applyFill="1" applyBorder="1" applyAlignment="1" applyProtection="1">
      <alignment horizontal="center" wrapText="1"/>
      <protection hidden="1"/>
    </xf>
    <xf numFmtId="3" fontId="2" fillId="4" borderId="3" xfId="0" applyNumberFormat="1" applyFont="1" applyFill="1" applyBorder="1" applyAlignment="1" applyProtection="1">
      <alignment horizontal="center" wrapText="1"/>
      <protection hidden="1"/>
    </xf>
    <xf numFmtId="3" fontId="2" fillId="2" borderId="3" xfId="0" applyNumberFormat="1" applyFont="1" applyFill="1" applyBorder="1" applyAlignment="1" applyProtection="1">
      <alignment horizontal="center" wrapText="1"/>
      <protection hidden="1"/>
    </xf>
    <xf numFmtId="3" fontId="2" fillId="2" borderId="14" xfId="0" applyNumberFormat="1" applyFont="1" applyFill="1" applyBorder="1" applyAlignment="1" applyProtection="1">
      <alignment horizontal="center" wrapText="1"/>
      <protection hidden="1"/>
    </xf>
    <xf numFmtId="3" fontId="15" fillId="2" borderId="14" xfId="0" applyNumberFormat="1" applyFont="1" applyFill="1" applyBorder="1" applyAlignment="1" applyProtection="1">
      <alignment horizontal="center" wrapText="1"/>
      <protection hidden="1"/>
    </xf>
    <xf numFmtId="3" fontId="7" fillId="5" borderId="14" xfId="0" applyNumberFormat="1" applyFont="1" applyFill="1" applyBorder="1" applyAlignment="1" applyProtection="1">
      <alignment horizontal="center" wrapText="1"/>
      <protection hidden="1"/>
    </xf>
    <xf numFmtId="3" fontId="2" fillId="4" borderId="14" xfId="0" applyNumberFormat="1" applyFont="1" applyFill="1" applyBorder="1" applyAlignment="1" applyProtection="1">
      <alignment horizontal="center" wrapText="1"/>
      <protection hidden="1"/>
    </xf>
    <xf numFmtId="3" fontId="2" fillId="7" borderId="0" xfId="0" applyNumberFormat="1" applyFont="1" applyFill="1" applyAlignment="1" applyProtection="1">
      <alignment horizontal="center" wrapText="1"/>
      <protection hidden="1"/>
    </xf>
    <xf numFmtId="3" fontId="2" fillId="3" borderId="3" xfId="0" applyNumberFormat="1" applyFont="1" applyFill="1" applyBorder="1" applyAlignment="1" applyProtection="1">
      <alignment horizontal="center"/>
      <protection hidden="1"/>
    </xf>
    <xf numFmtId="3" fontId="8" fillId="2" borderId="3" xfId="0" applyNumberFormat="1" applyFont="1" applyFill="1" applyBorder="1" applyAlignment="1" applyProtection="1">
      <alignment horizontal="center" wrapText="1"/>
      <protection hidden="1"/>
    </xf>
    <xf numFmtId="3" fontId="2" fillId="3" borderId="12" xfId="0" applyNumberFormat="1" applyFont="1" applyFill="1" applyBorder="1" applyAlignment="1" applyProtection="1">
      <alignment horizontal="center" wrapText="1"/>
      <protection hidden="1"/>
    </xf>
    <xf numFmtId="3" fontId="2" fillId="3" borderId="14" xfId="0" applyNumberFormat="1" applyFont="1" applyFill="1" applyBorder="1" applyAlignment="1" applyProtection="1">
      <alignment horizontal="center" wrapText="1"/>
      <protection hidden="1"/>
    </xf>
    <xf numFmtId="3" fontId="8" fillId="2" borderId="14" xfId="0" applyNumberFormat="1" applyFont="1" applyFill="1" applyBorder="1" applyAlignment="1" applyProtection="1">
      <alignment horizontal="center" wrapText="1"/>
      <protection hidden="1"/>
    </xf>
    <xf numFmtId="3" fontId="8" fillId="7" borderId="14" xfId="0" applyNumberFormat="1" applyFont="1" applyFill="1" applyBorder="1" applyAlignment="1" applyProtection="1">
      <alignment horizontal="center" wrapText="1"/>
      <protection hidden="1"/>
    </xf>
    <xf numFmtId="3" fontId="8" fillId="3" borderId="14" xfId="0" applyNumberFormat="1" applyFont="1" applyFill="1" applyBorder="1" applyAlignment="1" applyProtection="1">
      <alignment horizontal="center" wrapText="1"/>
      <protection hidden="1"/>
    </xf>
    <xf numFmtId="3" fontId="2" fillId="3" borderId="14" xfId="0" applyNumberFormat="1" applyFont="1" applyFill="1" applyBorder="1" applyAlignment="1" applyProtection="1">
      <alignment horizontal="right" wrapText="1"/>
      <protection hidden="1"/>
    </xf>
    <xf numFmtId="3" fontId="15" fillId="3" borderId="14" xfId="0" applyNumberFormat="1" applyFont="1" applyFill="1" applyBorder="1" applyAlignment="1" applyProtection="1">
      <alignment horizontal="right" wrapText="1"/>
      <protection hidden="1"/>
    </xf>
    <xf numFmtId="3" fontId="6" fillId="5" borderId="0" xfId="0" applyNumberFormat="1" applyFont="1" applyFill="1" applyAlignment="1" applyProtection="1">
      <alignment horizontal="center" wrapText="1"/>
      <protection hidden="1"/>
    </xf>
    <xf numFmtId="3" fontId="6" fillId="3" borderId="0" xfId="0" applyNumberFormat="1" applyFont="1" applyFill="1" applyAlignment="1" applyProtection="1">
      <alignment horizontal="center" wrapText="1"/>
      <protection hidden="1"/>
    </xf>
    <xf numFmtId="3" fontId="7" fillId="6" borderId="0" xfId="0" applyNumberFormat="1" applyFont="1" applyFill="1" applyAlignment="1" applyProtection="1">
      <alignment horizontal="center" wrapText="1"/>
      <protection hidden="1"/>
    </xf>
    <xf numFmtId="3" fontId="2" fillId="4" borderId="0" xfId="0" applyNumberFormat="1" applyFont="1" applyFill="1" applyAlignment="1" applyProtection="1">
      <alignment horizontal="center" wrapText="1"/>
      <protection hidden="1"/>
    </xf>
    <xf numFmtId="3" fontId="2" fillId="2" borderId="0" xfId="0" applyNumberFormat="1" applyFont="1" applyFill="1" applyAlignment="1" applyProtection="1">
      <alignment horizontal="center" wrapText="1"/>
      <protection hidden="1"/>
    </xf>
    <xf numFmtId="3" fontId="15" fillId="2" borderId="0" xfId="0" applyNumberFormat="1" applyFont="1" applyFill="1" applyAlignment="1" applyProtection="1">
      <alignment horizontal="center" wrapText="1"/>
      <protection hidden="1"/>
    </xf>
    <xf numFmtId="3" fontId="7" fillId="5" borderId="0" xfId="0" applyNumberFormat="1" applyFont="1" applyFill="1" applyAlignment="1" applyProtection="1">
      <alignment horizontal="center" wrapText="1"/>
      <protection hidden="1"/>
    </xf>
    <xf numFmtId="3" fontId="2" fillId="3" borderId="13" xfId="0" applyNumberFormat="1" applyFont="1" applyFill="1" applyBorder="1" applyAlignment="1" applyProtection="1">
      <alignment horizontal="center" wrapText="1"/>
      <protection hidden="1"/>
    </xf>
    <xf numFmtId="3" fontId="8" fillId="7" borderId="0" xfId="0" applyNumberFormat="1" applyFont="1" applyFill="1" applyAlignment="1" applyProtection="1">
      <alignment horizontal="center" wrapText="1"/>
      <protection hidden="1"/>
    </xf>
    <xf numFmtId="3" fontId="2" fillId="3" borderId="0" xfId="0" applyNumberFormat="1" applyFont="1" applyFill="1" applyAlignment="1" applyProtection="1">
      <alignment horizontal="right" wrapText="1"/>
      <protection hidden="1"/>
    </xf>
    <xf numFmtId="3" fontId="15" fillId="3" borderId="0" xfId="0" applyNumberFormat="1" applyFont="1" applyFill="1" applyAlignment="1" applyProtection="1">
      <alignment horizontal="right" wrapText="1"/>
      <protection hidden="1"/>
    </xf>
    <xf numFmtId="0" fontId="3" fillId="3" borderId="10" xfId="0" applyFont="1" applyFill="1" applyBorder="1" applyProtection="1">
      <protection hidden="1"/>
    </xf>
    <xf numFmtId="0" fontId="3" fillId="3" borderId="13" xfId="0" applyFont="1" applyFill="1" applyBorder="1" applyAlignment="1" applyProtection="1">
      <alignment horizontal="center"/>
      <protection hidden="1"/>
    </xf>
    <xf numFmtId="0" fontId="2" fillId="3" borderId="0" xfId="0" applyFont="1" applyFill="1" applyAlignment="1" applyProtection="1">
      <alignment horizontal="center"/>
      <protection hidden="1"/>
    </xf>
    <xf numFmtId="0" fontId="12" fillId="3" borderId="0" xfId="0" applyFont="1" applyFill="1" applyProtection="1">
      <protection hidden="1"/>
    </xf>
    <xf numFmtId="0" fontId="12" fillId="3" borderId="0" xfId="0" applyFont="1" applyFill="1" applyAlignment="1" applyProtection="1">
      <alignment horizontal="center"/>
      <protection hidden="1"/>
    </xf>
    <xf numFmtId="0" fontId="12" fillId="3" borderId="0" xfId="0" applyFont="1" applyFill="1" applyAlignment="1" applyProtection="1">
      <alignment horizontal="right"/>
      <protection hidden="1"/>
    </xf>
    <xf numFmtId="0" fontId="15" fillId="3" borderId="0" xfId="0" applyFont="1" applyFill="1" applyAlignment="1" applyProtection="1">
      <alignment horizontal="left"/>
      <protection hidden="1"/>
    </xf>
    <xf numFmtId="0" fontId="2" fillId="2" borderId="0" xfId="0" applyFont="1" applyFill="1" applyAlignment="1" applyProtection="1">
      <alignment horizontal="left"/>
      <protection hidden="1"/>
    </xf>
    <xf numFmtId="0" fontId="3" fillId="3" borderId="22" xfId="0" applyFont="1" applyFill="1" applyBorder="1" applyProtection="1">
      <protection hidden="1"/>
    </xf>
    <xf numFmtId="0" fontId="3" fillId="3" borderId="23" xfId="0" applyFont="1" applyFill="1" applyBorder="1" applyProtection="1">
      <protection hidden="1"/>
    </xf>
    <xf numFmtId="0" fontId="3" fillId="3" borderId="24" xfId="0" applyFont="1" applyFill="1" applyBorder="1" applyProtection="1">
      <protection hidden="1"/>
    </xf>
    <xf numFmtId="0" fontId="3" fillId="3" borderId="23" xfId="0" applyFont="1" applyFill="1" applyBorder="1" applyAlignment="1" applyProtection="1">
      <alignment horizontal="left"/>
      <protection hidden="1"/>
    </xf>
    <xf numFmtId="3" fontId="2" fillId="3" borderId="23" xfId="0" applyNumberFormat="1" applyFont="1" applyFill="1" applyBorder="1" applyAlignment="1" applyProtection="1">
      <alignment horizontal="right"/>
      <protection hidden="1"/>
    </xf>
    <xf numFmtId="3" fontId="2" fillId="3" borderId="23" xfId="0" applyNumberFormat="1" applyFont="1" applyFill="1" applyBorder="1" applyAlignment="1" applyProtection="1">
      <alignment horizontal="center"/>
      <protection hidden="1"/>
    </xf>
    <xf numFmtId="0" fontId="3" fillId="3" borderId="23" xfId="0" applyFont="1" applyFill="1" applyBorder="1" applyAlignment="1" applyProtection="1">
      <alignment horizontal="center"/>
      <protection hidden="1"/>
    </xf>
    <xf numFmtId="0" fontId="3" fillId="3" borderId="23" xfId="0" applyFont="1" applyFill="1" applyBorder="1" applyAlignment="1" applyProtection="1">
      <alignment horizontal="right"/>
      <protection hidden="1"/>
    </xf>
    <xf numFmtId="0" fontId="3" fillId="3" borderId="25" xfId="0" applyFont="1" applyFill="1" applyBorder="1" applyProtection="1">
      <protection hidden="1"/>
    </xf>
    <xf numFmtId="9" fontId="3" fillId="3" borderId="0" xfId="0" applyNumberFormat="1" applyFont="1" applyFill="1" applyProtection="1">
      <protection hidden="1"/>
    </xf>
    <xf numFmtId="3" fontId="12" fillId="3" borderId="32" xfId="0" applyNumberFormat="1" applyFont="1" applyFill="1" applyBorder="1" applyAlignment="1" applyProtection="1">
      <alignment horizontal="right"/>
      <protection hidden="1"/>
    </xf>
    <xf numFmtId="3" fontId="3" fillId="3" borderId="0" xfId="0" applyNumberFormat="1" applyFont="1" applyFill="1" applyAlignment="1" applyProtection="1">
      <alignment horizontal="right"/>
      <protection hidden="1"/>
    </xf>
    <xf numFmtId="0" fontId="12" fillId="3" borderId="32" xfId="0" applyFont="1" applyFill="1" applyBorder="1" applyAlignment="1" applyProtection="1">
      <alignment horizontal="right"/>
      <protection hidden="1"/>
    </xf>
    <xf numFmtId="0" fontId="18" fillId="9" borderId="35" xfId="0" applyFont="1" applyFill="1" applyBorder="1" applyAlignment="1" applyProtection="1">
      <alignment horizontal="right"/>
      <protection hidden="1"/>
    </xf>
    <xf numFmtId="0" fontId="18" fillId="9" borderId="36" xfId="0" applyFont="1" applyFill="1" applyBorder="1" applyAlignment="1" applyProtection="1">
      <alignment horizontal="right"/>
      <protection hidden="1"/>
    </xf>
    <xf numFmtId="0" fontId="3" fillId="7" borderId="12" xfId="0" applyFont="1" applyFill="1" applyBorder="1" applyProtection="1">
      <protection hidden="1"/>
    </xf>
    <xf numFmtId="0" fontId="3" fillId="7" borderId="13" xfId="0" applyFont="1" applyFill="1" applyBorder="1" applyProtection="1">
      <protection hidden="1"/>
    </xf>
    <xf numFmtId="0" fontId="3" fillId="7" borderId="26" xfId="0" applyFont="1" applyFill="1" applyBorder="1" applyProtection="1">
      <protection hidden="1"/>
    </xf>
    <xf numFmtId="0" fontId="3" fillId="7" borderId="18" xfId="0" applyFont="1" applyFill="1" applyBorder="1" applyProtection="1">
      <protection hidden="1"/>
    </xf>
    <xf numFmtId="0" fontId="3" fillId="7" borderId="28" xfId="0" applyFont="1" applyFill="1" applyBorder="1" applyProtection="1">
      <protection hidden="1"/>
    </xf>
    <xf numFmtId="0" fontId="2" fillId="2" borderId="0" xfId="0" applyFont="1" applyFill="1" applyAlignment="1">
      <alignment horizontal="center"/>
    </xf>
    <xf numFmtId="0" fontId="8" fillId="14" borderId="32" xfId="0" applyFont="1" applyFill="1" applyBorder="1"/>
    <xf numFmtId="0" fontId="22" fillId="2" borderId="12" xfId="0" applyFont="1" applyFill="1" applyBorder="1"/>
    <xf numFmtId="0" fontId="2" fillId="2" borderId="3" xfId="0" applyFont="1" applyFill="1" applyBorder="1" applyAlignment="1">
      <alignment horizontal="center"/>
    </xf>
    <xf numFmtId="0" fontId="21" fillId="2" borderId="1" xfId="0" applyFont="1" applyFill="1" applyBorder="1"/>
    <xf numFmtId="0" fontId="21" fillId="2" borderId="0" xfId="0" applyFont="1" applyFill="1"/>
    <xf numFmtId="0" fontId="21" fillId="2" borderId="0" xfId="0" applyFont="1" applyFill="1" applyAlignment="1">
      <alignment horizontal="center"/>
    </xf>
    <xf numFmtId="0" fontId="21" fillId="2" borderId="31" xfId="0" applyFont="1" applyFill="1" applyBorder="1" applyAlignment="1">
      <alignment horizontal="center"/>
    </xf>
    <xf numFmtId="0" fontId="21" fillId="2" borderId="31" xfId="0" applyFont="1" applyFill="1" applyBorder="1" applyAlignment="1">
      <alignment horizontal="center" wrapText="1"/>
    </xf>
    <xf numFmtId="0" fontId="21" fillId="2" borderId="30" xfId="0" applyFont="1" applyFill="1" applyBorder="1" applyAlignment="1">
      <alignment horizontal="center" wrapText="1"/>
    </xf>
    <xf numFmtId="0" fontId="21" fillId="2" borderId="2" xfId="0" applyFont="1" applyFill="1" applyBorder="1" applyAlignment="1">
      <alignment horizontal="center" wrapText="1"/>
    </xf>
    <xf numFmtId="0" fontId="21" fillId="2" borderId="3" xfId="0" applyFont="1" applyFill="1" applyBorder="1" applyAlignment="1">
      <alignment horizontal="center"/>
    </xf>
    <xf numFmtId="0" fontId="3" fillId="3" borderId="26" xfId="0" applyFont="1" applyFill="1" applyBorder="1" applyAlignment="1" applyProtection="1">
      <alignment horizontal="left"/>
      <protection hidden="1"/>
    </xf>
    <xf numFmtId="0" fontId="12" fillId="3" borderId="0" xfId="0" applyFont="1" applyFill="1" applyAlignment="1" applyProtection="1">
      <alignment horizontal="left"/>
      <protection hidden="1"/>
    </xf>
    <xf numFmtId="0" fontId="10" fillId="13" borderId="0" xfId="0" applyFont="1" applyFill="1" applyAlignment="1" applyProtection="1">
      <alignment horizontal="center"/>
      <protection hidden="1"/>
    </xf>
    <xf numFmtId="0" fontId="2" fillId="13" borderId="0" xfId="0" applyFont="1" applyFill="1" applyAlignment="1" applyProtection="1">
      <alignment horizontal="right"/>
      <protection hidden="1"/>
    </xf>
    <xf numFmtId="0" fontId="8" fillId="13" borderId="0" xfId="0" applyFont="1" applyFill="1" applyAlignment="1" applyProtection="1">
      <alignment horizontal="right"/>
      <protection hidden="1"/>
    </xf>
    <xf numFmtId="165" fontId="8" fillId="13" borderId="0" xfId="0" applyNumberFormat="1" applyFont="1" applyFill="1" applyAlignment="1" applyProtection="1">
      <alignment horizontal="right"/>
      <protection hidden="1"/>
    </xf>
    <xf numFmtId="165" fontId="2" fillId="13" borderId="0" xfId="0" applyNumberFormat="1" applyFont="1" applyFill="1" applyAlignment="1" applyProtection="1">
      <alignment horizontal="right"/>
      <protection hidden="1"/>
    </xf>
    <xf numFmtId="3" fontId="2" fillId="13" borderId="0" xfId="0" applyNumberFormat="1" applyFont="1" applyFill="1" applyAlignment="1" applyProtection="1">
      <alignment horizontal="right"/>
      <protection hidden="1"/>
    </xf>
    <xf numFmtId="3" fontId="8" fillId="13" borderId="0" xfId="0" applyNumberFormat="1" applyFont="1" applyFill="1" applyAlignment="1" applyProtection="1">
      <alignment horizontal="center"/>
      <protection hidden="1"/>
    </xf>
    <xf numFmtId="3" fontId="2" fillId="13" borderId="0" xfId="0" applyNumberFormat="1" applyFont="1" applyFill="1" applyAlignment="1" applyProtection="1">
      <alignment horizontal="center"/>
      <protection hidden="1"/>
    </xf>
    <xf numFmtId="0" fontId="3" fillId="13" borderId="0" xfId="0" applyFont="1" applyFill="1" applyAlignment="1" applyProtection="1">
      <alignment horizontal="center"/>
      <protection hidden="1"/>
    </xf>
    <xf numFmtId="3" fontId="3" fillId="13" borderId="0" xfId="0" applyNumberFormat="1" applyFont="1" applyFill="1" applyAlignment="1" applyProtection="1">
      <alignment horizontal="center"/>
      <protection hidden="1"/>
    </xf>
    <xf numFmtId="0" fontId="12" fillId="13" borderId="0" xfId="0" applyFont="1" applyFill="1" applyAlignment="1" applyProtection="1">
      <alignment horizontal="center"/>
      <protection hidden="1"/>
    </xf>
    <xf numFmtId="3" fontId="2" fillId="13" borderId="0" xfId="0" applyNumberFormat="1" applyFont="1" applyFill="1" applyAlignment="1" applyProtection="1">
      <alignment horizontal="center" wrapText="1"/>
      <protection hidden="1"/>
    </xf>
    <xf numFmtId="3" fontId="2" fillId="13" borderId="13" xfId="0" applyNumberFormat="1" applyFont="1" applyFill="1" applyBorder="1" applyAlignment="1" applyProtection="1">
      <alignment horizontal="center"/>
      <protection hidden="1"/>
    </xf>
    <xf numFmtId="3" fontId="11" fillId="13" borderId="0" xfId="0" applyNumberFormat="1" applyFont="1" applyFill="1" applyAlignment="1" applyProtection="1">
      <alignment horizontal="center"/>
      <protection hidden="1"/>
    </xf>
    <xf numFmtId="3" fontId="7" fillId="13" borderId="0" xfId="0" applyNumberFormat="1" applyFont="1" applyFill="1" applyAlignment="1" applyProtection="1">
      <alignment horizontal="center"/>
      <protection hidden="1"/>
    </xf>
    <xf numFmtId="3" fontId="2" fillId="13" borderId="11" xfId="0" applyNumberFormat="1" applyFont="1" applyFill="1" applyBorder="1" applyAlignment="1" applyProtection="1">
      <alignment horizontal="center"/>
      <protection hidden="1"/>
    </xf>
    <xf numFmtId="3" fontId="6" fillId="13" borderId="0" xfId="0" applyNumberFormat="1" applyFont="1" applyFill="1" applyAlignment="1" applyProtection="1">
      <alignment horizontal="center"/>
      <protection hidden="1"/>
    </xf>
    <xf numFmtId="0" fontId="3" fillId="13" borderId="0" xfId="0" applyFont="1" applyFill="1" applyProtection="1">
      <protection hidden="1"/>
    </xf>
    <xf numFmtId="3" fontId="4" fillId="13" borderId="0" xfId="0" applyNumberFormat="1" applyFont="1" applyFill="1" applyAlignment="1" applyProtection="1">
      <alignment horizontal="left"/>
      <protection hidden="1"/>
    </xf>
    <xf numFmtId="3" fontId="5" fillId="13" borderId="10" xfId="0" applyNumberFormat="1" applyFont="1" applyFill="1" applyBorder="1" applyProtection="1">
      <protection hidden="1"/>
    </xf>
    <xf numFmtId="3" fontId="5" fillId="13" borderId="0" xfId="0" applyNumberFormat="1" applyFont="1" applyFill="1" applyProtection="1">
      <protection hidden="1"/>
    </xf>
    <xf numFmtId="3" fontId="4" fillId="13" borderId="0" xfId="0" applyNumberFormat="1" applyFont="1" applyFill="1" applyAlignment="1" applyProtection="1">
      <alignment horizontal="right"/>
      <protection hidden="1"/>
    </xf>
    <xf numFmtId="0" fontId="2" fillId="3" borderId="0" xfId="0" applyFont="1" applyFill="1" applyProtection="1">
      <protection hidden="1"/>
    </xf>
    <xf numFmtId="0" fontId="23" fillId="3" borderId="0" xfId="0" applyFont="1" applyFill="1" applyAlignment="1" applyProtection="1">
      <alignment horizontal="right"/>
      <protection hidden="1"/>
    </xf>
    <xf numFmtId="10" fontId="2" fillId="3" borderId="0" xfId="0" applyNumberFormat="1" applyFont="1" applyFill="1" applyAlignment="1" applyProtection="1">
      <alignment horizontal="right"/>
      <protection hidden="1"/>
    </xf>
    <xf numFmtId="166" fontId="2" fillId="3" borderId="0" xfId="0" applyNumberFormat="1" applyFont="1" applyFill="1" applyAlignment="1" applyProtection="1">
      <alignment horizontal="right"/>
      <protection hidden="1"/>
    </xf>
    <xf numFmtId="3" fontId="8" fillId="3" borderId="0" xfId="0" applyNumberFormat="1" applyFont="1" applyFill="1" applyAlignment="1" applyProtection="1">
      <alignment horizontal="right" vertical="top" wrapText="1"/>
      <protection hidden="1"/>
    </xf>
    <xf numFmtId="3" fontId="8" fillId="3" borderId="0" xfId="0" applyNumberFormat="1" applyFont="1" applyFill="1" applyAlignment="1" applyProtection="1">
      <alignment horizontal="right" vertical="center" wrapText="1"/>
      <protection hidden="1"/>
    </xf>
    <xf numFmtId="0" fontId="3" fillId="13" borderId="0" xfId="0" applyFont="1" applyFill="1"/>
    <xf numFmtId="0" fontId="29" fillId="3" borderId="0" xfId="0" applyFont="1" applyFill="1" applyAlignment="1">
      <alignment horizontal="right" vertical="center"/>
    </xf>
    <xf numFmtId="0" fontId="30" fillId="2" borderId="3" xfId="0" applyFont="1" applyFill="1" applyBorder="1" applyAlignment="1">
      <alignment horizontal="right" vertical="center" wrapText="1"/>
    </xf>
    <xf numFmtId="0" fontId="30" fillId="2" borderId="0" xfId="0" applyFont="1" applyFill="1" applyAlignment="1">
      <alignment horizontal="right" vertical="center" wrapText="1"/>
    </xf>
    <xf numFmtId="0" fontId="31" fillId="5" borderId="0" xfId="0" applyFont="1" applyFill="1" applyAlignment="1">
      <alignment horizontal="right" vertical="center"/>
    </xf>
    <xf numFmtId="0" fontId="30" fillId="2" borderId="3" xfId="0" applyFont="1" applyFill="1" applyBorder="1" applyAlignment="1">
      <alignment horizontal="center" vertical="center"/>
    </xf>
    <xf numFmtId="0" fontId="30" fillId="2" borderId="0" xfId="0" applyFont="1" applyFill="1" applyAlignment="1">
      <alignment horizontal="center" vertical="center"/>
    </xf>
    <xf numFmtId="0" fontId="33" fillId="2" borderId="0" xfId="0" applyFont="1" applyFill="1" applyAlignment="1">
      <alignment horizontal="center" vertical="center"/>
    </xf>
    <xf numFmtId="168" fontId="32" fillId="2" borderId="0" xfId="1" applyNumberFormat="1" applyFont="1" applyFill="1" applyAlignment="1">
      <alignment horizontal="center" vertical="center"/>
    </xf>
    <xf numFmtId="168" fontId="32" fillId="4" borderId="0" xfId="1" applyNumberFormat="1" applyFont="1" applyFill="1" applyAlignment="1">
      <alignment horizontal="center" vertical="center"/>
    </xf>
    <xf numFmtId="0" fontId="3" fillId="13" borderId="0" xfId="0" applyFont="1" applyFill="1" applyAlignment="1">
      <alignment horizontal="center"/>
    </xf>
    <xf numFmtId="0" fontId="2" fillId="2" borderId="3" xfId="0" applyFont="1" applyFill="1" applyBorder="1" applyAlignment="1">
      <alignment horizontal="right"/>
    </xf>
    <xf numFmtId="0" fontId="2" fillId="2" borderId="0" xfId="0" applyFont="1" applyFill="1" applyAlignment="1">
      <alignment horizontal="right"/>
    </xf>
    <xf numFmtId="9" fontId="15" fillId="3" borderId="0" xfId="0" applyNumberFormat="1" applyFont="1" applyFill="1" applyAlignment="1">
      <alignment horizontal="right"/>
    </xf>
    <xf numFmtId="0" fontId="15" fillId="3" borderId="0" xfId="0" applyFont="1" applyFill="1"/>
    <xf numFmtId="0" fontId="15" fillId="7" borderId="22" xfId="0" applyFont="1" applyFill="1" applyBorder="1" applyAlignment="1">
      <alignment horizontal="left"/>
    </xf>
    <xf numFmtId="0" fontId="15" fillId="7" borderId="5" xfId="0" applyFont="1" applyFill="1" applyBorder="1" applyAlignment="1">
      <alignment horizontal="left"/>
    </xf>
    <xf numFmtId="0" fontId="35" fillId="7" borderId="18" xfId="0" applyFont="1" applyFill="1" applyBorder="1" applyAlignment="1">
      <alignment horizontal="left"/>
    </xf>
    <xf numFmtId="167" fontId="36" fillId="2" borderId="0" xfId="2" applyNumberFormat="1" applyFont="1" applyFill="1" applyAlignment="1">
      <alignment horizontal="center"/>
    </xf>
    <xf numFmtId="3" fontId="36" fillId="2" borderId="0" xfId="2" applyNumberFormat="1" applyFont="1" applyFill="1" applyAlignment="1">
      <alignment horizontal="center"/>
    </xf>
    <xf numFmtId="167" fontId="36" fillId="2" borderId="25" xfId="2" applyNumberFormat="1" applyFont="1" applyFill="1" applyBorder="1" applyAlignment="1">
      <alignment horizontal="center"/>
    </xf>
    <xf numFmtId="4" fontId="27" fillId="3" borderId="25" xfId="2" applyNumberFormat="1" applyFont="1" applyFill="1" applyBorder="1" applyAlignment="1">
      <alignment horizontal="center"/>
    </xf>
    <xf numFmtId="4" fontId="27" fillId="3" borderId="23" xfId="2" applyNumberFormat="1" applyFont="1" applyFill="1" applyBorder="1" applyAlignment="1">
      <alignment horizontal="center"/>
    </xf>
    <xf numFmtId="4" fontId="27" fillId="3" borderId="22" xfId="2" applyNumberFormat="1" applyFont="1" applyFill="1" applyBorder="1" applyAlignment="1">
      <alignment horizontal="center"/>
    </xf>
    <xf numFmtId="167" fontId="36" fillId="2" borderId="9" xfId="2" applyNumberFormat="1" applyFont="1" applyFill="1" applyBorder="1" applyAlignment="1">
      <alignment horizontal="center"/>
    </xf>
    <xf numFmtId="4" fontId="27" fillId="3" borderId="9" xfId="2" applyNumberFormat="1" applyFont="1" applyFill="1" applyBorder="1" applyAlignment="1">
      <alignment horizontal="center"/>
    </xf>
    <xf numFmtId="4" fontId="27" fillId="3" borderId="0" xfId="2" applyNumberFormat="1" applyFont="1" applyFill="1" applyAlignment="1">
      <alignment horizontal="center"/>
    </xf>
    <xf numFmtId="4" fontId="27" fillId="3" borderId="8" xfId="2" applyNumberFormat="1" applyFont="1" applyFill="1" applyBorder="1" applyAlignment="1">
      <alignment horizontal="center"/>
    </xf>
    <xf numFmtId="167" fontId="36" fillId="2" borderId="7" xfId="2" applyNumberFormat="1" applyFont="1" applyFill="1" applyBorder="1" applyAlignment="1">
      <alignment horizontal="center"/>
    </xf>
    <xf numFmtId="167" fontId="36" fillId="2" borderId="51" xfId="2" applyNumberFormat="1" applyFont="1" applyFill="1" applyBorder="1" applyAlignment="1">
      <alignment horizontal="center"/>
    </xf>
    <xf numFmtId="3" fontId="36" fillId="2" borderId="6" xfId="2" applyNumberFormat="1" applyFont="1" applyFill="1" applyBorder="1" applyAlignment="1">
      <alignment horizontal="center"/>
    </xf>
    <xf numFmtId="167" fontId="36" fillId="2" borderId="53" xfId="2" applyNumberFormat="1" applyFont="1" applyFill="1" applyBorder="1" applyAlignment="1">
      <alignment horizontal="center"/>
    </xf>
    <xf numFmtId="4" fontId="27" fillId="3" borderId="7" xfId="2" applyNumberFormat="1" applyFont="1" applyFill="1" applyBorder="1" applyAlignment="1">
      <alignment horizontal="center"/>
    </xf>
    <xf numFmtId="4" fontId="27" fillId="3" borderId="6" xfId="2" applyNumberFormat="1" applyFont="1" applyFill="1" applyBorder="1" applyAlignment="1">
      <alignment horizontal="center"/>
    </xf>
    <xf numFmtId="4" fontId="27" fillId="3" borderId="5" xfId="2" applyNumberFormat="1" applyFont="1" applyFill="1" applyBorder="1" applyAlignment="1">
      <alignment horizontal="center"/>
    </xf>
    <xf numFmtId="3" fontId="15" fillId="3" borderId="0" xfId="0" applyNumberFormat="1" applyFont="1" applyFill="1"/>
    <xf numFmtId="4" fontId="15" fillId="3" borderId="0" xfId="0" applyNumberFormat="1" applyFont="1" applyFill="1"/>
    <xf numFmtId="4" fontId="15" fillId="3" borderId="0" xfId="0" applyNumberFormat="1" applyFont="1" applyFill="1" applyAlignment="1">
      <alignment horizontal="center"/>
    </xf>
    <xf numFmtId="0" fontId="15" fillId="2" borderId="0" xfId="0" applyFont="1" applyFill="1"/>
    <xf numFmtId="0" fontId="37" fillId="13" borderId="40" xfId="0" applyFont="1" applyFill="1" applyBorder="1" applyAlignment="1">
      <alignment horizontal="left"/>
    </xf>
    <xf numFmtId="0" fontId="15" fillId="3" borderId="41" xfId="0" applyFont="1" applyFill="1" applyBorder="1"/>
    <xf numFmtId="0" fontId="15" fillId="3" borderId="0" xfId="0" applyFont="1" applyFill="1" applyAlignment="1">
      <alignment horizontal="center"/>
    </xf>
    <xf numFmtId="3" fontId="38" fillId="3" borderId="42" xfId="0" applyNumberFormat="1" applyFont="1" applyFill="1" applyBorder="1" applyAlignment="1">
      <alignment horizontal="center"/>
    </xf>
    <xf numFmtId="0" fontId="38" fillId="3" borderId="42" xfId="0" applyFont="1" applyFill="1" applyBorder="1" applyAlignment="1">
      <alignment horizontal="center"/>
    </xf>
    <xf numFmtId="0" fontId="20" fillId="3" borderId="43" xfId="0" applyFont="1" applyFill="1" applyBorder="1" applyAlignment="1">
      <alignment horizontal="left"/>
    </xf>
    <xf numFmtId="0" fontId="15" fillId="3" borderId="44" xfId="0" applyFont="1" applyFill="1" applyBorder="1"/>
    <xf numFmtId="3" fontId="27" fillId="3" borderId="45" xfId="2" applyNumberFormat="1" applyFont="1" applyFill="1" applyBorder="1" applyAlignment="1">
      <alignment horizontal="center"/>
    </xf>
    <xf numFmtId="3" fontId="15" fillId="3" borderId="0" xfId="0" applyNumberFormat="1" applyFont="1" applyFill="1" applyAlignment="1">
      <alignment horizontal="center"/>
    </xf>
    <xf numFmtId="0" fontId="15" fillId="7" borderId="25" xfId="0" applyFont="1" applyFill="1" applyBorder="1"/>
    <xf numFmtId="0" fontId="15" fillId="3" borderId="0" xfId="0" applyFont="1" applyFill="1" applyAlignment="1">
      <alignment horizontal="right"/>
    </xf>
    <xf numFmtId="0" fontId="15" fillId="7" borderId="7" xfId="0" applyFont="1" applyFill="1" applyBorder="1"/>
    <xf numFmtId="3" fontId="15" fillId="3" borderId="0" xfId="0" applyNumberFormat="1" applyFont="1" applyFill="1" applyAlignment="1">
      <alignment horizontal="right"/>
    </xf>
    <xf numFmtId="4" fontId="39" fillId="15" borderId="46" xfId="0" applyNumberFormat="1" applyFont="1" applyFill="1" applyBorder="1"/>
    <xf numFmtId="0" fontId="25" fillId="5" borderId="47" xfId="2" applyFont="1" applyFill="1" applyBorder="1" applyAlignment="1">
      <alignment horizontal="right"/>
    </xf>
    <xf numFmtId="0" fontId="25" fillId="5" borderId="48" xfId="0" applyFont="1" applyFill="1" applyBorder="1" applyAlignment="1">
      <alignment horizontal="center"/>
    </xf>
    <xf numFmtId="3" fontId="25" fillId="5" borderId="48" xfId="0" applyNumberFormat="1" applyFont="1" applyFill="1" applyBorder="1" applyAlignment="1">
      <alignment horizontal="center"/>
    </xf>
    <xf numFmtId="4" fontId="25" fillId="5" borderId="23" xfId="0" applyNumberFormat="1" applyFont="1" applyFill="1" applyBorder="1" applyAlignment="1">
      <alignment horizontal="center"/>
    </xf>
    <xf numFmtId="4" fontId="25" fillId="5" borderId="22" xfId="0" applyNumberFormat="1" applyFont="1" applyFill="1" applyBorder="1" applyAlignment="1">
      <alignment horizontal="center"/>
    </xf>
    <xf numFmtId="0" fontId="15" fillId="3" borderId="0" xfId="0" applyFont="1" applyFill="1" applyAlignment="1">
      <alignment horizontal="left"/>
    </xf>
    <xf numFmtId="0" fontId="40" fillId="2" borderId="49" xfId="2" applyFont="1" applyFill="1" applyBorder="1" applyAlignment="1">
      <alignment horizontal="right"/>
    </xf>
    <xf numFmtId="0" fontId="40" fillId="2" borderId="50" xfId="2" applyFont="1" applyFill="1" applyBorder="1" applyAlignment="1">
      <alignment horizontal="right"/>
    </xf>
    <xf numFmtId="0" fontId="40" fillId="2" borderId="52" xfId="2" applyFont="1" applyFill="1" applyBorder="1" applyAlignment="1">
      <alignment horizontal="right"/>
    </xf>
    <xf numFmtId="169" fontId="41" fillId="17" borderId="0" xfId="1" applyNumberFormat="1" applyFont="1" applyFill="1" applyBorder="1"/>
    <xf numFmtId="170" fontId="41" fillId="17" borderId="0" xfId="1" applyNumberFormat="1" applyFont="1" applyFill="1" applyBorder="1"/>
    <xf numFmtId="43" fontId="41" fillId="17" borderId="0" xfId="1" applyFont="1" applyFill="1" applyBorder="1"/>
    <xf numFmtId="0" fontId="2" fillId="2" borderId="31" xfId="0" applyFont="1" applyFill="1" applyBorder="1"/>
    <xf numFmtId="169" fontId="45" fillId="18" borderId="0" xfId="1" applyNumberFormat="1" applyFont="1" applyFill="1" applyBorder="1" applyAlignment="1">
      <alignment wrapText="1"/>
    </xf>
    <xf numFmtId="169" fontId="45" fillId="10" borderId="0" xfId="1" applyNumberFormat="1" applyFont="1" applyFill="1" applyBorder="1" applyAlignment="1">
      <alignment wrapText="1"/>
    </xf>
    <xf numFmtId="0" fontId="42" fillId="13" borderId="0" xfId="0" applyFont="1" applyFill="1" applyAlignment="1">
      <alignment horizontal="center"/>
    </xf>
    <xf numFmtId="3" fontId="45" fillId="18" borderId="0" xfId="1" applyNumberFormat="1" applyFont="1" applyFill="1" applyBorder="1" applyAlignment="1">
      <alignment wrapText="1"/>
    </xf>
    <xf numFmtId="0" fontId="34" fillId="14" borderId="32" xfId="0" applyFont="1" applyFill="1" applyBorder="1" applyAlignment="1">
      <alignment horizontal="center"/>
    </xf>
    <xf numFmtId="0" fontId="30" fillId="14" borderId="32" xfId="0" applyFont="1" applyFill="1" applyBorder="1" applyAlignment="1">
      <alignment horizontal="center" vertical="center"/>
    </xf>
    <xf numFmtId="0" fontId="44" fillId="2" borderId="3" xfId="0" applyFont="1" applyFill="1" applyBorder="1" applyAlignment="1">
      <alignment horizontal="center"/>
    </xf>
    <xf numFmtId="3" fontId="2" fillId="2" borderId="3" xfId="0" applyNumberFormat="1" applyFont="1" applyFill="1" applyBorder="1" applyAlignment="1">
      <alignment horizontal="center"/>
    </xf>
    <xf numFmtId="0" fontId="44" fillId="2" borderId="0" xfId="0" applyFont="1" applyFill="1" applyAlignment="1">
      <alignment horizontal="center"/>
    </xf>
    <xf numFmtId="3" fontId="2" fillId="2" borderId="0" xfId="0" applyNumberFormat="1" applyFont="1" applyFill="1" applyAlignment="1">
      <alignment horizontal="center"/>
    </xf>
    <xf numFmtId="169" fontId="45" fillId="18" borderId="0" xfId="1" applyNumberFormat="1" applyFont="1" applyFill="1" applyBorder="1" applyAlignment="1">
      <alignment horizontal="center" wrapText="1"/>
    </xf>
    <xf numFmtId="3" fontId="45" fillId="18" borderId="0" xfId="1" applyNumberFormat="1" applyFont="1" applyFill="1" applyBorder="1" applyAlignment="1">
      <alignment horizontal="center" wrapText="1"/>
    </xf>
    <xf numFmtId="1" fontId="45" fillId="18" borderId="0" xfId="1" applyNumberFormat="1" applyFont="1" applyFill="1" applyBorder="1" applyAlignment="1">
      <alignment horizontal="center" wrapText="1"/>
    </xf>
    <xf numFmtId="0" fontId="44" fillId="5" borderId="0" xfId="0" applyFont="1" applyFill="1" applyAlignment="1">
      <alignment horizontal="center"/>
    </xf>
    <xf numFmtId="0" fontId="15" fillId="5" borderId="0" xfId="0" applyFont="1" applyFill="1" applyAlignment="1">
      <alignment horizontal="center"/>
    </xf>
    <xf numFmtId="3" fontId="15" fillId="5" borderId="0" xfId="0" applyNumberFormat="1" applyFont="1" applyFill="1" applyAlignment="1">
      <alignment horizontal="center"/>
    </xf>
    <xf numFmtId="1" fontId="15" fillId="5" borderId="0" xfId="0" applyNumberFormat="1" applyFont="1" applyFill="1" applyAlignment="1">
      <alignment horizontal="center"/>
    </xf>
    <xf numFmtId="0" fontId="15" fillId="3" borderId="32" xfId="0" applyFont="1" applyFill="1" applyBorder="1" applyAlignment="1" applyProtection="1">
      <alignment horizontal="center"/>
      <protection hidden="1"/>
    </xf>
    <xf numFmtId="0" fontId="15" fillId="13" borderId="32" xfId="0" applyFont="1" applyFill="1" applyBorder="1" applyAlignment="1">
      <alignment horizontal="center"/>
    </xf>
    <xf numFmtId="3" fontId="15" fillId="13" borderId="32" xfId="0" applyNumberFormat="1" applyFont="1" applyFill="1" applyBorder="1" applyAlignment="1">
      <alignment horizontal="center"/>
    </xf>
    <xf numFmtId="0" fontId="2" fillId="2" borderId="14" xfId="0" applyFont="1" applyFill="1" applyBorder="1" applyAlignment="1" applyProtection="1">
      <alignment horizontal="right" vertical="center" wrapText="1"/>
      <protection hidden="1"/>
    </xf>
    <xf numFmtId="0" fontId="22" fillId="14" borderId="32" xfId="0" applyFont="1" applyFill="1" applyBorder="1" applyAlignment="1">
      <alignment horizontal="center"/>
    </xf>
    <xf numFmtId="0" fontId="46" fillId="19" borderId="32" xfId="0" applyFont="1" applyFill="1" applyBorder="1" applyAlignment="1">
      <alignment horizontal="center" vertical="center"/>
    </xf>
    <xf numFmtId="0" fontId="47" fillId="19" borderId="32" xfId="0" applyFont="1" applyFill="1" applyBorder="1" applyAlignment="1">
      <alignment horizontal="center" vertical="center"/>
    </xf>
    <xf numFmtId="3" fontId="48" fillId="3" borderId="14" xfId="0" applyNumberFormat="1" applyFont="1" applyFill="1" applyBorder="1" applyAlignment="1" applyProtection="1">
      <alignment horizontal="center" wrapText="1"/>
      <protection hidden="1"/>
    </xf>
    <xf numFmtId="0" fontId="50" fillId="3" borderId="0" xfId="0" applyFont="1" applyFill="1" applyAlignment="1" applyProtection="1">
      <alignment horizontal="center"/>
      <protection hidden="1"/>
    </xf>
    <xf numFmtId="0" fontId="50" fillId="3" borderId="14" xfId="0" applyFont="1" applyFill="1" applyBorder="1" applyAlignment="1" applyProtection="1">
      <alignment horizontal="center"/>
      <protection hidden="1"/>
    </xf>
    <xf numFmtId="0" fontId="50" fillId="13" borderId="0" xfId="0" applyFont="1" applyFill="1" applyAlignment="1" applyProtection="1">
      <alignment horizontal="center"/>
      <protection hidden="1"/>
    </xf>
    <xf numFmtId="3" fontId="48" fillId="3" borderId="0" xfId="0" applyNumberFormat="1" applyFont="1" applyFill="1" applyAlignment="1" applyProtection="1">
      <alignment horizontal="center"/>
      <protection hidden="1"/>
    </xf>
    <xf numFmtId="3" fontId="48" fillId="3" borderId="0" xfId="0" applyNumberFormat="1" applyFont="1" applyFill="1" applyAlignment="1" applyProtection="1">
      <alignment horizontal="center" wrapText="1"/>
      <protection hidden="1"/>
    </xf>
    <xf numFmtId="3" fontId="8" fillId="3" borderId="23" xfId="0" applyNumberFormat="1" applyFont="1" applyFill="1" applyBorder="1" applyAlignment="1" applyProtection="1">
      <alignment horizontal="center"/>
      <protection hidden="1"/>
    </xf>
    <xf numFmtId="0" fontId="8" fillId="3" borderId="0" xfId="0" applyFont="1" applyFill="1" applyAlignment="1" applyProtection="1">
      <alignment horizontal="center"/>
      <protection hidden="1"/>
    </xf>
    <xf numFmtId="0" fontId="12" fillId="3" borderId="14" xfId="0" applyFont="1" applyFill="1" applyBorder="1" applyAlignment="1" applyProtection="1">
      <alignment horizontal="center"/>
      <protection hidden="1"/>
    </xf>
    <xf numFmtId="3" fontId="8" fillId="3" borderId="6" xfId="0" applyNumberFormat="1" applyFont="1" applyFill="1" applyBorder="1" applyAlignment="1" applyProtection="1">
      <alignment horizontal="center"/>
      <protection hidden="1"/>
    </xf>
    <xf numFmtId="0" fontId="8" fillId="2" borderId="0" xfId="0" applyFont="1" applyFill="1" applyAlignment="1" applyProtection="1">
      <alignment horizontal="left"/>
      <protection hidden="1"/>
    </xf>
    <xf numFmtId="0" fontId="14" fillId="3" borderId="0" xfId="0" applyFont="1" applyFill="1" applyAlignment="1" applyProtection="1">
      <alignment horizontal="left"/>
      <protection hidden="1"/>
    </xf>
    <xf numFmtId="0" fontId="9" fillId="3" borderId="0" xfId="0" applyFont="1" applyFill="1" applyAlignment="1" applyProtection="1">
      <alignment horizontal="center"/>
      <protection hidden="1"/>
    </xf>
    <xf numFmtId="3" fontId="8" fillId="3" borderId="17" xfId="0" applyNumberFormat="1" applyFont="1" applyFill="1" applyBorder="1" applyAlignment="1" applyProtection="1">
      <alignment horizontal="center" wrapText="1"/>
      <protection hidden="1"/>
    </xf>
    <xf numFmtId="0" fontId="51" fillId="3" borderId="0" xfId="0" applyFont="1" applyFill="1" applyAlignment="1" applyProtection="1">
      <alignment horizontal="center"/>
      <protection hidden="1"/>
    </xf>
    <xf numFmtId="0" fontId="2" fillId="2" borderId="0" xfId="0" applyFont="1" applyFill="1" applyAlignment="1" applyProtection="1">
      <alignment horizontal="center"/>
      <protection hidden="1"/>
    </xf>
    <xf numFmtId="0" fontId="38" fillId="3" borderId="0" xfId="0" applyFont="1" applyFill="1" applyAlignment="1" applyProtection="1">
      <alignment horizontal="center"/>
      <protection hidden="1"/>
    </xf>
    <xf numFmtId="3" fontId="45" fillId="16" borderId="0" xfId="1" applyNumberFormat="1" applyFont="1" applyFill="1" applyBorder="1" applyAlignment="1">
      <alignment wrapText="1"/>
    </xf>
    <xf numFmtId="3" fontId="2" fillId="2" borderId="0" xfId="0" applyNumberFormat="1" applyFont="1" applyFill="1"/>
    <xf numFmtId="3" fontId="2" fillId="2" borderId="3" xfId="0" applyNumberFormat="1" applyFont="1" applyFill="1" applyBorder="1"/>
    <xf numFmtId="0" fontId="2" fillId="8" borderId="0" xfId="0" applyFont="1" applyFill="1"/>
    <xf numFmtId="0" fontId="2" fillId="8" borderId="58" xfId="0" applyFont="1" applyFill="1" applyBorder="1"/>
    <xf numFmtId="0" fontId="2" fillId="8" borderId="59" xfId="0" applyFont="1" applyFill="1" applyBorder="1"/>
    <xf numFmtId="0" fontId="2" fillId="2" borderId="55" xfId="0" applyFont="1" applyFill="1" applyBorder="1"/>
    <xf numFmtId="0" fontId="33" fillId="5" borderId="56" xfId="0" applyFont="1" applyFill="1" applyBorder="1"/>
    <xf numFmtId="0" fontId="8" fillId="14" borderId="0" xfId="0" applyFont="1" applyFill="1"/>
    <xf numFmtId="0" fontId="22" fillId="2" borderId="0" xfId="0" applyFont="1" applyFill="1"/>
    <xf numFmtId="0" fontId="2" fillId="14" borderId="29" xfId="0" applyFont="1" applyFill="1" applyBorder="1" applyAlignment="1">
      <alignment horizontal="center"/>
    </xf>
    <xf numFmtId="9" fontId="2" fillId="14" borderId="29" xfId="0" applyNumberFormat="1" applyFont="1" applyFill="1" applyBorder="1" applyAlignment="1">
      <alignment horizontal="center"/>
    </xf>
    <xf numFmtId="9" fontId="2" fillId="14" borderId="17" xfId="0" applyNumberFormat="1" applyFont="1" applyFill="1" applyBorder="1" applyAlignment="1">
      <alignment horizontal="center"/>
    </xf>
    <xf numFmtId="9" fontId="2" fillId="14" borderId="28" xfId="0" applyNumberFormat="1" applyFont="1" applyFill="1" applyBorder="1" applyAlignment="1">
      <alignment horizontal="center"/>
    </xf>
    <xf numFmtId="0" fontId="2" fillId="14" borderId="1" xfId="0" applyFont="1" applyFill="1" applyBorder="1" applyAlignment="1">
      <alignment horizontal="center"/>
    </xf>
    <xf numFmtId="9" fontId="2" fillId="14" borderId="0" xfId="0" applyNumberFormat="1" applyFont="1" applyFill="1" applyAlignment="1">
      <alignment horizontal="center"/>
    </xf>
    <xf numFmtId="9" fontId="2" fillId="14" borderId="27" xfId="0" applyNumberFormat="1" applyFont="1" applyFill="1" applyBorder="1" applyAlignment="1">
      <alignment horizontal="center"/>
    </xf>
    <xf numFmtId="0" fontId="2" fillId="14" borderId="4" xfId="0" applyFont="1" applyFill="1" applyBorder="1" applyAlignment="1">
      <alignment horizontal="center"/>
    </xf>
    <xf numFmtId="9" fontId="2" fillId="14" borderId="3" xfId="0" applyNumberFormat="1" applyFont="1" applyFill="1" applyBorder="1" applyAlignment="1">
      <alignment horizontal="center"/>
    </xf>
    <xf numFmtId="9" fontId="2" fillId="14" borderId="26" xfId="0" applyNumberFormat="1" applyFont="1" applyFill="1" applyBorder="1" applyAlignment="1">
      <alignment horizontal="center"/>
    </xf>
    <xf numFmtId="0" fontId="21" fillId="20" borderId="31" xfId="0" applyFont="1" applyFill="1" applyBorder="1" applyAlignment="1">
      <alignment horizontal="center"/>
    </xf>
    <xf numFmtId="0" fontId="21" fillId="20" borderId="31" xfId="0" applyFont="1" applyFill="1" applyBorder="1" applyAlignment="1">
      <alignment horizontal="center" wrapText="1"/>
    </xf>
    <xf numFmtId="0" fontId="21" fillId="20" borderId="30" xfId="0" applyFont="1" applyFill="1" applyBorder="1" applyAlignment="1">
      <alignment horizontal="center" wrapText="1"/>
    </xf>
    <xf numFmtId="0" fontId="21" fillId="20" borderId="2" xfId="0" applyFont="1" applyFill="1" applyBorder="1" applyAlignment="1">
      <alignment horizontal="center" wrapText="1"/>
    </xf>
    <xf numFmtId="0" fontId="2" fillId="20" borderId="29" xfId="0" applyFont="1" applyFill="1" applyBorder="1" applyAlignment="1">
      <alignment horizontal="center"/>
    </xf>
    <xf numFmtId="9" fontId="2" fillId="20" borderId="29" xfId="0" applyNumberFormat="1" applyFont="1" applyFill="1" applyBorder="1" applyAlignment="1">
      <alignment horizontal="center"/>
    </xf>
    <xf numFmtId="9" fontId="2" fillId="20" borderId="17" xfId="0" applyNumberFormat="1" applyFont="1" applyFill="1" applyBorder="1" applyAlignment="1">
      <alignment horizontal="center"/>
    </xf>
    <xf numFmtId="9" fontId="2" fillId="20" borderId="28" xfId="0" applyNumberFormat="1" applyFont="1" applyFill="1" applyBorder="1" applyAlignment="1">
      <alignment horizontal="center"/>
    </xf>
    <xf numFmtId="0" fontId="2" fillId="20" borderId="1" xfId="0" applyFont="1" applyFill="1" applyBorder="1" applyAlignment="1">
      <alignment horizontal="center"/>
    </xf>
    <xf numFmtId="9" fontId="2" fillId="20" borderId="1" xfId="0" applyNumberFormat="1" applyFont="1" applyFill="1" applyBorder="1" applyAlignment="1">
      <alignment horizontal="center"/>
    </xf>
    <xf numFmtId="9" fontId="2" fillId="20" borderId="0" xfId="0" applyNumberFormat="1" applyFont="1" applyFill="1" applyAlignment="1">
      <alignment horizontal="center"/>
    </xf>
    <xf numFmtId="9" fontId="2" fillId="20" borderId="27" xfId="0" applyNumberFormat="1" applyFont="1" applyFill="1" applyBorder="1" applyAlignment="1">
      <alignment horizontal="center"/>
    </xf>
    <xf numFmtId="0" fontId="2" fillId="20" borderId="4" xfId="0" applyFont="1" applyFill="1" applyBorder="1" applyAlignment="1">
      <alignment horizontal="center"/>
    </xf>
    <xf numFmtId="9" fontId="2" fillId="20" borderId="3" xfId="0" applyNumberFormat="1" applyFont="1" applyFill="1" applyBorder="1" applyAlignment="1">
      <alignment horizontal="center"/>
    </xf>
    <xf numFmtId="9" fontId="2" fillId="20" borderId="26" xfId="0" applyNumberFormat="1" applyFont="1" applyFill="1" applyBorder="1" applyAlignment="1">
      <alignment horizontal="center"/>
    </xf>
    <xf numFmtId="1" fontId="12" fillId="3" borderId="32" xfId="0" applyNumberFormat="1" applyFont="1" applyFill="1" applyBorder="1" applyAlignment="1" applyProtection="1">
      <alignment horizontal="right"/>
      <protection hidden="1"/>
    </xf>
    <xf numFmtId="3" fontId="2" fillId="3" borderId="23" xfId="0" applyNumberFormat="1" applyFont="1" applyFill="1" applyBorder="1" applyAlignment="1" applyProtection="1">
      <alignment horizontal="left"/>
      <protection hidden="1"/>
    </xf>
    <xf numFmtId="3" fontId="2" fillId="3" borderId="0" xfId="0" applyNumberFormat="1" applyFont="1" applyFill="1" applyAlignment="1" applyProtection="1">
      <alignment horizontal="left" wrapText="1"/>
      <protection hidden="1"/>
    </xf>
    <xf numFmtId="3" fontId="2" fillId="3" borderId="14" xfId="0" applyNumberFormat="1" applyFont="1" applyFill="1" applyBorder="1" applyAlignment="1" applyProtection="1">
      <alignment horizontal="left" wrapText="1"/>
      <protection hidden="1"/>
    </xf>
    <xf numFmtId="3" fontId="8" fillId="3" borderId="0" xfId="0" applyNumberFormat="1" applyFont="1" applyFill="1" applyAlignment="1" applyProtection="1">
      <alignment horizontal="left" vertical="center" wrapText="1"/>
      <protection hidden="1"/>
    </xf>
    <xf numFmtId="3" fontId="2" fillId="3" borderId="14" xfId="0" applyNumberFormat="1" applyFont="1" applyFill="1" applyBorder="1" applyAlignment="1" applyProtection="1">
      <alignment horizontal="left"/>
      <protection hidden="1"/>
    </xf>
    <xf numFmtId="9" fontId="2" fillId="3" borderId="0" xfId="0" applyNumberFormat="1" applyFont="1" applyFill="1" applyAlignment="1" applyProtection="1">
      <alignment horizontal="left"/>
      <protection hidden="1"/>
    </xf>
    <xf numFmtId="3" fontId="2" fillId="13" borderId="0" xfId="0" applyNumberFormat="1" applyFont="1" applyFill="1" applyAlignment="1" applyProtection="1">
      <alignment horizontal="left"/>
      <protection hidden="1"/>
    </xf>
    <xf numFmtId="3" fontId="2" fillId="3" borderId="6" xfId="0" applyNumberFormat="1" applyFont="1" applyFill="1" applyBorder="1" applyAlignment="1" applyProtection="1">
      <alignment horizontal="left"/>
      <protection hidden="1"/>
    </xf>
    <xf numFmtId="0" fontId="37" fillId="13" borderId="37" xfId="0" applyFont="1" applyFill="1" applyBorder="1"/>
    <xf numFmtId="0" fontId="37" fillId="13" borderId="38" xfId="0" applyFont="1" applyFill="1" applyBorder="1"/>
    <xf numFmtId="0" fontId="37" fillId="13" borderId="39" xfId="0" applyFont="1" applyFill="1" applyBorder="1"/>
    <xf numFmtId="168" fontId="34" fillId="20" borderId="0" xfId="1" applyNumberFormat="1" applyFont="1" applyFill="1" applyAlignment="1">
      <alignment horizontal="center" vertical="center"/>
    </xf>
    <xf numFmtId="0" fontId="30" fillId="20" borderId="0" xfId="0" applyFont="1" applyFill="1" applyAlignment="1">
      <alignment horizontal="right" vertical="center" wrapText="1"/>
    </xf>
    <xf numFmtId="168" fontId="30" fillId="20" borderId="0" xfId="0" applyNumberFormat="1" applyFont="1" applyFill="1" applyAlignment="1">
      <alignment horizontal="center" vertical="center"/>
    </xf>
    <xf numFmtId="0" fontId="55" fillId="3" borderId="0" xfId="0" applyFont="1" applyFill="1" applyAlignment="1" applyProtection="1">
      <alignment horizontal="right" vertical="center"/>
      <protection hidden="1"/>
    </xf>
    <xf numFmtId="0" fontId="55" fillId="3" borderId="0" xfId="0" applyFont="1" applyFill="1" applyAlignment="1" applyProtection="1">
      <alignment vertical="center"/>
      <protection hidden="1"/>
    </xf>
    <xf numFmtId="0" fontId="56" fillId="3" borderId="0" xfId="0" applyFont="1" applyFill="1" applyAlignment="1" applyProtection="1">
      <alignment vertical="center"/>
      <protection hidden="1"/>
    </xf>
    <xf numFmtId="0" fontId="56" fillId="3" borderId="9" xfId="0" applyFont="1" applyFill="1" applyBorder="1" applyAlignment="1" applyProtection="1">
      <alignment vertical="center"/>
      <protection hidden="1"/>
    </xf>
    <xf numFmtId="0" fontId="56" fillId="3" borderId="0" xfId="0" applyFont="1" applyFill="1" applyAlignment="1" applyProtection="1">
      <alignment horizontal="center" vertical="center"/>
      <protection hidden="1"/>
    </xf>
    <xf numFmtId="0" fontId="56" fillId="3" borderId="0" xfId="0" applyFont="1" applyFill="1" applyAlignment="1" applyProtection="1">
      <alignment horizontal="right" vertical="center"/>
      <protection hidden="1"/>
    </xf>
    <xf numFmtId="3" fontId="56" fillId="3" borderId="0" xfId="0" applyNumberFormat="1" applyFont="1" applyFill="1" applyAlignment="1" applyProtection="1">
      <alignment horizontal="right" vertical="center"/>
      <protection hidden="1"/>
    </xf>
    <xf numFmtId="3" fontId="56" fillId="3" borderId="0" xfId="0" applyNumberFormat="1" applyFont="1" applyFill="1" applyAlignment="1" applyProtection="1">
      <alignment horizontal="left" vertical="center"/>
      <protection hidden="1"/>
    </xf>
    <xf numFmtId="3" fontId="56" fillId="3" borderId="0" xfId="0" applyNumberFormat="1" applyFont="1" applyFill="1" applyAlignment="1" applyProtection="1">
      <alignment horizontal="center" vertical="center"/>
      <protection hidden="1"/>
    </xf>
    <xf numFmtId="3" fontId="55" fillId="3" borderId="0" xfId="0" applyNumberFormat="1" applyFont="1" applyFill="1" applyAlignment="1" applyProtection="1">
      <alignment horizontal="center" vertical="center"/>
      <protection hidden="1"/>
    </xf>
    <xf numFmtId="3" fontId="57" fillId="9" borderId="18" xfId="0" applyNumberFormat="1" applyFont="1" applyFill="1" applyBorder="1" applyAlignment="1" applyProtection="1">
      <alignment horizontal="center" vertical="center"/>
      <protection hidden="1"/>
    </xf>
    <xf numFmtId="3" fontId="57" fillId="3" borderId="0" xfId="0" applyNumberFormat="1" applyFont="1" applyFill="1" applyAlignment="1" applyProtection="1">
      <alignment horizontal="center" vertical="center"/>
      <protection hidden="1"/>
    </xf>
    <xf numFmtId="0" fontId="56" fillId="6" borderId="0" xfId="0" applyFont="1" applyFill="1" applyAlignment="1" applyProtection="1">
      <alignment horizontal="left" vertical="center"/>
      <protection hidden="1"/>
    </xf>
    <xf numFmtId="0" fontId="56" fillId="3" borderId="10" xfId="0" applyFont="1" applyFill="1" applyBorder="1" applyAlignment="1" applyProtection="1">
      <alignment vertical="center"/>
      <protection hidden="1"/>
    </xf>
    <xf numFmtId="0" fontId="56" fillId="6" borderId="0" xfId="0" applyFont="1" applyFill="1" applyAlignment="1" applyProtection="1">
      <alignment horizontal="center" vertical="center"/>
      <protection hidden="1"/>
    </xf>
    <xf numFmtId="0" fontId="56" fillId="3" borderId="8" xfId="0" applyFont="1" applyFill="1" applyBorder="1" applyAlignment="1" applyProtection="1">
      <alignment vertical="center"/>
      <protection hidden="1"/>
    </xf>
    <xf numFmtId="0" fontId="55" fillId="3" borderId="0" xfId="0" applyFont="1" applyFill="1" applyAlignment="1" applyProtection="1">
      <alignment horizontal="right" vertical="center" wrapText="1"/>
      <protection hidden="1"/>
    </xf>
    <xf numFmtId="3" fontId="59" fillId="3" borderId="0" xfId="0" applyNumberFormat="1" applyFont="1" applyFill="1" applyAlignment="1" applyProtection="1">
      <alignment horizontal="center" wrapText="1"/>
      <protection hidden="1"/>
    </xf>
    <xf numFmtId="3" fontId="60" fillId="3" borderId="0" xfId="0" applyNumberFormat="1" applyFont="1" applyFill="1" applyAlignment="1" applyProtection="1">
      <alignment horizontal="center" wrapText="1"/>
      <protection hidden="1"/>
    </xf>
    <xf numFmtId="3" fontId="60" fillId="2" borderId="0" xfId="0" applyNumberFormat="1" applyFont="1" applyFill="1" applyAlignment="1" applyProtection="1">
      <alignment horizontal="center" wrapText="1"/>
      <protection hidden="1"/>
    </xf>
    <xf numFmtId="3" fontId="59" fillId="3" borderId="14" xfId="0" applyNumberFormat="1" applyFont="1" applyFill="1" applyBorder="1" applyAlignment="1" applyProtection="1">
      <alignment horizontal="center" wrapText="1"/>
      <protection hidden="1"/>
    </xf>
    <xf numFmtId="3" fontId="60" fillId="3" borderId="14" xfId="0" applyNumberFormat="1" applyFont="1" applyFill="1" applyBorder="1" applyAlignment="1" applyProtection="1">
      <alignment horizontal="center" wrapText="1"/>
      <protection hidden="1"/>
    </xf>
    <xf numFmtId="3" fontId="60" fillId="2" borderId="14" xfId="0" applyNumberFormat="1" applyFont="1" applyFill="1" applyBorder="1" applyAlignment="1" applyProtection="1">
      <alignment horizontal="center" wrapText="1"/>
      <protection hidden="1"/>
    </xf>
    <xf numFmtId="3" fontId="59" fillId="3" borderId="0" xfId="0" applyNumberFormat="1" applyFont="1" applyFill="1" applyAlignment="1" applyProtection="1">
      <alignment horizontal="center"/>
      <protection hidden="1"/>
    </xf>
    <xf numFmtId="3" fontId="60" fillId="3" borderId="0" xfId="0" applyNumberFormat="1" applyFont="1" applyFill="1" applyAlignment="1" applyProtection="1">
      <alignment horizontal="center"/>
      <protection hidden="1"/>
    </xf>
    <xf numFmtId="3" fontId="60" fillId="2" borderId="0" xfId="0" applyNumberFormat="1" applyFont="1" applyFill="1" applyAlignment="1" applyProtection="1">
      <alignment horizontal="center"/>
      <protection hidden="1"/>
    </xf>
    <xf numFmtId="3" fontId="59" fillId="2" borderId="0" xfId="0" applyNumberFormat="1" applyFont="1" applyFill="1" applyAlignment="1" applyProtection="1">
      <alignment horizontal="center" wrapText="1"/>
      <protection hidden="1"/>
    </xf>
    <xf numFmtId="3" fontId="59" fillId="3" borderId="14" xfId="0" applyNumberFormat="1" applyFont="1" applyFill="1" applyBorder="1" applyAlignment="1" applyProtection="1">
      <alignment horizontal="center"/>
      <protection hidden="1"/>
    </xf>
    <xf numFmtId="3" fontId="60" fillId="3" borderId="14" xfId="0" applyNumberFormat="1" applyFont="1" applyFill="1" applyBorder="1" applyAlignment="1" applyProtection="1">
      <alignment horizontal="center"/>
      <protection hidden="1"/>
    </xf>
    <xf numFmtId="3" fontId="59" fillId="13" borderId="0" xfId="0" applyNumberFormat="1" applyFont="1" applyFill="1" applyAlignment="1" applyProtection="1">
      <alignment horizontal="center"/>
      <protection hidden="1"/>
    </xf>
    <xf numFmtId="3" fontId="60" fillId="3" borderId="6" xfId="0" applyNumberFormat="1" applyFont="1" applyFill="1" applyBorder="1" applyAlignment="1" applyProtection="1">
      <alignment horizontal="center"/>
      <protection hidden="1"/>
    </xf>
    <xf numFmtId="0" fontId="18" fillId="9" borderId="62" xfId="0" applyFont="1" applyFill="1" applyBorder="1" applyAlignment="1" applyProtection="1">
      <alignment horizontal="right"/>
      <protection hidden="1"/>
    </xf>
    <xf numFmtId="0" fontId="3" fillId="3" borderId="61" xfId="0" applyFont="1" applyFill="1" applyBorder="1" applyAlignment="1" applyProtection="1">
      <alignment horizontal="right"/>
      <protection hidden="1"/>
    </xf>
    <xf numFmtId="3" fontId="63" fillId="21" borderId="0" xfId="0" applyNumberFormat="1" applyFont="1" applyFill="1" applyAlignment="1" applyProtection="1">
      <alignment horizontal="center"/>
      <protection hidden="1"/>
    </xf>
    <xf numFmtId="0" fontId="21" fillId="2" borderId="3" xfId="0" applyFont="1" applyFill="1" applyBorder="1" applyAlignment="1">
      <alignment horizontal="right"/>
    </xf>
    <xf numFmtId="0" fontId="2" fillId="8" borderId="3" xfId="0" applyFont="1" applyFill="1" applyBorder="1"/>
    <xf numFmtId="0" fontId="21" fillId="2" borderId="0" xfId="0" applyFont="1" applyFill="1" applyAlignment="1">
      <alignment horizontal="right"/>
    </xf>
    <xf numFmtId="0" fontId="65" fillId="18" borderId="65" xfId="0" applyFont="1" applyFill="1" applyBorder="1"/>
    <xf numFmtId="0" fontId="65" fillId="18" borderId="66" xfId="0" applyFont="1" applyFill="1" applyBorder="1"/>
    <xf numFmtId="0" fontId="65" fillId="18" borderId="67" xfId="0" applyFont="1" applyFill="1" applyBorder="1"/>
    <xf numFmtId="0" fontId="43" fillId="2" borderId="3" xfId="0" applyFont="1" applyFill="1" applyBorder="1" applyAlignment="1">
      <alignment horizontal="right"/>
    </xf>
    <xf numFmtId="0" fontId="34" fillId="2" borderId="3" xfId="0" applyFont="1" applyFill="1" applyBorder="1"/>
    <xf numFmtId="0" fontId="65" fillId="22" borderId="32" xfId="0" applyFont="1" applyFill="1" applyBorder="1"/>
    <xf numFmtId="0" fontId="65" fillId="22" borderId="31" xfId="0" applyFont="1" applyFill="1" applyBorder="1"/>
    <xf numFmtId="0" fontId="65" fillId="22" borderId="2" xfId="0" applyFont="1" applyFill="1" applyBorder="1"/>
    <xf numFmtId="0" fontId="32" fillId="2" borderId="9" xfId="0" applyFont="1" applyFill="1" applyBorder="1"/>
    <xf numFmtId="0" fontId="32" fillId="23" borderId="42" xfId="0" applyFont="1" applyFill="1" applyBorder="1"/>
    <xf numFmtId="0" fontId="32" fillId="23" borderId="68" xfId="0" applyFont="1" applyFill="1" applyBorder="1"/>
    <xf numFmtId="0" fontId="43" fillId="2" borderId="30" xfId="0" applyFont="1" applyFill="1" applyBorder="1" applyAlignment="1">
      <alignment horizontal="right"/>
    </xf>
    <xf numFmtId="0" fontId="34" fillId="2" borderId="30" xfId="0" applyFont="1" applyFill="1" applyBorder="1"/>
    <xf numFmtId="0" fontId="2" fillId="3" borderId="13" xfId="0" applyFont="1" applyFill="1" applyBorder="1" applyAlignment="1">
      <alignment horizontal="left"/>
    </xf>
    <xf numFmtId="0" fontId="66" fillId="2" borderId="1" xfId="0" applyFont="1" applyFill="1" applyBorder="1"/>
    <xf numFmtId="0" fontId="66" fillId="2" borderId="27" xfId="0" applyFont="1" applyFill="1" applyBorder="1"/>
    <xf numFmtId="0" fontId="32" fillId="23" borderId="0" xfId="0" applyFont="1" applyFill="1"/>
    <xf numFmtId="0" fontId="32" fillId="23" borderId="8" xfId="0" applyFont="1" applyFill="1" applyBorder="1"/>
    <xf numFmtId="0" fontId="34" fillId="3" borderId="30" xfId="0" applyFont="1" applyFill="1" applyBorder="1"/>
    <xf numFmtId="0" fontId="66" fillId="2" borderId="69" xfId="0" applyFont="1" applyFill="1" applyBorder="1"/>
    <xf numFmtId="0" fontId="34" fillId="2" borderId="0" xfId="0" applyFont="1" applyFill="1"/>
    <xf numFmtId="0" fontId="67" fillId="2" borderId="0" xfId="0" applyFont="1" applyFill="1" applyAlignment="1">
      <alignment horizontal="right"/>
    </xf>
    <xf numFmtId="0" fontId="2" fillId="3" borderId="12" xfId="0" applyFont="1" applyFill="1" applyBorder="1" applyAlignment="1">
      <alignment horizontal="left"/>
    </xf>
    <xf numFmtId="0" fontId="68" fillId="2" borderId="0" xfId="0" applyFont="1" applyFill="1" applyAlignment="1">
      <alignment horizontal="right"/>
    </xf>
    <xf numFmtId="0" fontId="68" fillId="2" borderId="0" xfId="0" applyFont="1" applyFill="1" applyAlignment="1">
      <alignment horizontal="left"/>
    </xf>
    <xf numFmtId="0" fontId="66" fillId="2" borderId="4" xfId="0" applyFont="1" applyFill="1" applyBorder="1"/>
    <xf numFmtId="0" fontId="66" fillId="2" borderId="70" xfId="0" applyFont="1" applyFill="1" applyBorder="1"/>
    <xf numFmtId="0" fontId="32" fillId="2" borderId="7" xfId="0" applyFont="1" applyFill="1" applyBorder="1"/>
    <xf numFmtId="0" fontId="32" fillId="23" borderId="6" xfId="0" applyFont="1" applyFill="1" applyBorder="1"/>
    <xf numFmtId="0" fontId="32" fillId="23" borderId="5" xfId="0" applyFont="1" applyFill="1" applyBorder="1"/>
    <xf numFmtId="0" fontId="3" fillId="2" borderId="26" xfId="0" applyFont="1" applyFill="1" applyBorder="1" applyProtection="1">
      <protection hidden="1"/>
    </xf>
    <xf numFmtId="3" fontId="12" fillId="2" borderId="32" xfId="0" applyNumberFormat="1" applyFont="1" applyFill="1" applyBorder="1" applyAlignment="1" applyProtection="1">
      <alignment horizontal="right"/>
      <protection hidden="1"/>
    </xf>
    <xf numFmtId="0" fontId="3" fillId="2" borderId="0" xfId="0" applyFont="1" applyFill="1" applyProtection="1">
      <protection hidden="1"/>
    </xf>
    <xf numFmtId="0" fontId="3" fillId="2" borderId="34" xfId="0" applyFont="1" applyFill="1" applyBorder="1" applyProtection="1">
      <protection hidden="1"/>
    </xf>
    <xf numFmtId="9" fontId="3" fillId="2" borderId="33" xfId="0" applyNumberFormat="1" applyFont="1" applyFill="1" applyBorder="1" applyProtection="1">
      <protection hidden="1"/>
    </xf>
    <xf numFmtId="0" fontId="3" fillId="8" borderId="0" xfId="0" applyFont="1" applyFill="1" applyProtection="1">
      <protection hidden="1"/>
    </xf>
    <xf numFmtId="0" fontId="12" fillId="8" borderId="0" xfId="0" applyFont="1" applyFill="1" applyProtection="1">
      <protection hidden="1"/>
    </xf>
    <xf numFmtId="0" fontId="56" fillId="8" borderId="0" xfId="0" applyFont="1" applyFill="1" applyAlignment="1" applyProtection="1">
      <alignment vertical="center"/>
      <protection hidden="1"/>
    </xf>
    <xf numFmtId="0" fontId="2" fillId="3" borderId="26" xfId="0" applyFont="1" applyFill="1" applyBorder="1" applyProtection="1">
      <protection hidden="1"/>
    </xf>
    <xf numFmtId="0" fontId="2" fillId="3" borderId="0" xfId="0" applyFont="1" applyFill="1" applyAlignment="1" applyProtection="1">
      <alignment wrapText="1"/>
      <protection hidden="1"/>
    </xf>
    <xf numFmtId="0" fontId="2" fillId="3" borderId="3" xfId="0" applyFont="1" applyFill="1" applyBorder="1" applyProtection="1">
      <protection hidden="1"/>
    </xf>
    <xf numFmtId="9" fontId="2" fillId="3" borderId="32" xfId="0" applyNumberFormat="1" applyFont="1" applyFill="1" applyBorder="1"/>
    <xf numFmtId="3" fontId="15" fillId="13" borderId="32" xfId="0" applyNumberFormat="1" applyFont="1" applyFill="1" applyBorder="1" applyAlignment="1">
      <alignment horizontal="left"/>
    </xf>
    <xf numFmtId="4" fontId="3" fillId="13" borderId="0" xfId="0" applyNumberFormat="1" applyFont="1" applyFill="1"/>
    <xf numFmtId="43" fontId="3" fillId="13" borderId="0" xfId="0" applyNumberFormat="1" applyFont="1" applyFill="1"/>
    <xf numFmtId="0" fontId="9" fillId="2" borderId="3" xfId="0" applyFont="1" applyFill="1" applyBorder="1"/>
    <xf numFmtId="0" fontId="9" fillId="2" borderId="0" xfId="0" applyFont="1" applyFill="1"/>
    <xf numFmtId="0" fontId="2" fillId="3" borderId="0" xfId="0" applyFont="1" applyFill="1"/>
    <xf numFmtId="0" fontId="54" fillId="3" borderId="0" xfId="0" applyFont="1" applyFill="1" applyAlignment="1" applyProtection="1">
      <alignment horizontal="center"/>
      <protection hidden="1"/>
    </xf>
    <xf numFmtId="0" fontId="2" fillId="3" borderId="0" xfId="0" applyFont="1" applyFill="1" applyAlignment="1">
      <alignment horizontal="center"/>
    </xf>
    <xf numFmtId="0" fontId="30" fillId="3" borderId="0" xfId="0" applyFont="1" applyFill="1" applyAlignment="1">
      <alignment horizontal="center"/>
    </xf>
    <xf numFmtId="0" fontId="30" fillId="3" borderId="59" xfId="0" applyFont="1" applyFill="1" applyBorder="1" applyAlignment="1">
      <alignment horizontal="center"/>
    </xf>
    <xf numFmtId="0" fontId="30" fillId="8" borderId="58" xfId="0" applyFont="1" applyFill="1" applyBorder="1" applyAlignment="1">
      <alignment horizontal="center"/>
    </xf>
    <xf numFmtId="0" fontId="8" fillId="3" borderId="0" xfId="0" applyFont="1" applyFill="1" applyAlignment="1">
      <alignment horizontal="center"/>
    </xf>
    <xf numFmtId="0" fontId="2" fillId="3" borderId="23" xfId="0" applyFont="1" applyFill="1" applyBorder="1"/>
    <xf numFmtId="0" fontId="2" fillId="3" borderId="22" xfId="0" applyFont="1" applyFill="1" applyBorder="1"/>
    <xf numFmtId="0" fontId="2" fillId="3" borderId="9" xfId="0" applyFont="1" applyFill="1" applyBorder="1"/>
    <xf numFmtId="0" fontId="2" fillId="3" borderId="8" xfId="0" applyFont="1" applyFill="1" applyBorder="1"/>
    <xf numFmtId="0" fontId="2" fillId="3" borderId="7" xfId="0" applyFont="1" applyFill="1" applyBorder="1"/>
    <xf numFmtId="0" fontId="2" fillId="3" borderId="5" xfId="0" applyFont="1" applyFill="1" applyBorder="1"/>
    <xf numFmtId="0" fontId="2" fillId="3" borderId="25" xfId="0" applyFont="1" applyFill="1" applyBorder="1" applyAlignment="1">
      <alignment horizontal="center"/>
    </xf>
    <xf numFmtId="0" fontId="2" fillId="3" borderId="23" xfId="0" applyFont="1" applyFill="1" applyBorder="1" applyAlignment="1">
      <alignment horizontal="center"/>
    </xf>
    <xf numFmtId="0" fontId="2" fillId="3" borderId="22" xfId="0" applyFont="1" applyFill="1" applyBorder="1" applyAlignment="1">
      <alignment horizontal="center"/>
    </xf>
    <xf numFmtId="9" fontId="2" fillId="3" borderId="9" xfId="0" applyNumberFormat="1" applyFont="1" applyFill="1" applyBorder="1" applyAlignment="1">
      <alignment horizontal="center"/>
    </xf>
    <xf numFmtId="9" fontId="2" fillId="3" borderId="8" xfId="0" applyNumberFormat="1" applyFont="1" applyFill="1" applyBorder="1" applyAlignment="1">
      <alignment horizontal="center"/>
    </xf>
    <xf numFmtId="0" fontId="2" fillId="3" borderId="9" xfId="0" applyFont="1" applyFill="1" applyBorder="1" applyAlignment="1">
      <alignment horizontal="center"/>
    </xf>
    <xf numFmtId="0" fontId="2" fillId="3" borderId="7" xfId="0" applyFont="1" applyFill="1" applyBorder="1" applyAlignment="1">
      <alignment horizontal="center"/>
    </xf>
    <xf numFmtId="0" fontId="2" fillId="3" borderId="5" xfId="0" applyFont="1" applyFill="1" applyBorder="1" applyAlignment="1">
      <alignment horizontal="center"/>
    </xf>
    <xf numFmtId="9" fontId="2" fillId="7" borderId="25" xfId="0" applyNumberFormat="1" applyFont="1" applyFill="1" applyBorder="1" applyAlignment="1">
      <alignment horizontal="center"/>
    </xf>
    <xf numFmtId="9" fontId="2" fillId="7" borderId="22" xfId="0" applyNumberFormat="1" applyFont="1" applyFill="1" applyBorder="1" applyAlignment="1">
      <alignment horizontal="center"/>
    </xf>
    <xf numFmtId="9" fontId="2" fillId="7" borderId="9" xfId="0" applyNumberFormat="1" applyFont="1" applyFill="1" applyBorder="1" applyAlignment="1">
      <alignment horizontal="center"/>
    </xf>
    <xf numFmtId="9" fontId="2" fillId="7" borderId="8" xfId="0" applyNumberFormat="1" applyFont="1" applyFill="1" applyBorder="1" applyAlignment="1">
      <alignment horizontal="center"/>
    </xf>
    <xf numFmtId="3" fontId="2" fillId="3" borderId="25" xfId="0" applyNumberFormat="1" applyFont="1" applyFill="1" applyBorder="1" applyAlignment="1">
      <alignment horizontal="center"/>
    </xf>
    <xf numFmtId="3" fontId="2" fillId="3" borderId="9" xfId="0" applyNumberFormat="1" applyFont="1" applyFill="1" applyBorder="1" applyAlignment="1">
      <alignment horizontal="center"/>
    </xf>
    <xf numFmtId="3" fontId="2" fillId="3" borderId="7" xfId="0" applyNumberFormat="1" applyFont="1" applyFill="1" applyBorder="1" applyAlignment="1">
      <alignment horizontal="center"/>
    </xf>
    <xf numFmtId="0" fontId="2" fillId="3" borderId="6" xfId="0" applyFont="1" applyFill="1" applyBorder="1"/>
    <xf numFmtId="0" fontId="8" fillId="3" borderId="9" xfId="0" applyFont="1" applyFill="1" applyBorder="1" applyAlignment="1">
      <alignment horizontal="center"/>
    </xf>
    <xf numFmtId="0" fontId="8" fillId="3" borderId="8" xfId="0" applyFont="1" applyFill="1" applyBorder="1" applyAlignment="1">
      <alignment horizontal="center"/>
    </xf>
    <xf numFmtId="9" fontId="2" fillId="3" borderId="7" xfId="0" applyNumberFormat="1" applyFont="1" applyFill="1" applyBorder="1" applyAlignment="1">
      <alignment horizontal="center"/>
    </xf>
    <xf numFmtId="0" fontId="8" fillId="3" borderId="58" xfId="0" applyFont="1" applyFill="1" applyBorder="1" applyAlignment="1">
      <alignment horizontal="center"/>
    </xf>
    <xf numFmtId="0" fontId="8" fillId="3" borderId="81" xfId="0" applyFont="1" applyFill="1" applyBorder="1" applyAlignment="1">
      <alignment horizontal="center"/>
    </xf>
    <xf numFmtId="0" fontId="8" fillId="3" borderId="59" xfId="0" applyFont="1" applyFill="1" applyBorder="1" applyAlignment="1">
      <alignment horizontal="center"/>
    </xf>
    <xf numFmtId="3" fontId="65" fillId="21" borderId="0" xfId="0" applyNumberFormat="1" applyFont="1" applyFill="1" applyAlignment="1" applyProtection="1">
      <alignment horizontal="center"/>
      <protection hidden="1"/>
    </xf>
    <xf numFmtId="0" fontId="85" fillId="22" borderId="0" xfId="0" applyFont="1" applyFill="1" applyAlignment="1" applyProtection="1">
      <alignment horizontal="center"/>
      <protection hidden="1"/>
    </xf>
    <xf numFmtId="3" fontId="86" fillId="2" borderId="0" xfId="0" applyNumberFormat="1" applyFont="1" applyFill="1" applyAlignment="1" applyProtection="1">
      <alignment horizontal="center"/>
      <protection hidden="1"/>
    </xf>
    <xf numFmtId="3" fontId="87" fillId="13" borderId="0" xfId="0" applyNumberFormat="1" applyFont="1" applyFill="1" applyAlignment="1" applyProtection="1">
      <alignment horizontal="center"/>
      <protection hidden="1"/>
    </xf>
    <xf numFmtId="0" fontId="88" fillId="55" borderId="0" xfId="0" applyFont="1" applyFill="1" applyAlignment="1" applyProtection="1">
      <alignment horizontal="center"/>
      <protection hidden="1"/>
    </xf>
    <xf numFmtId="0" fontId="89" fillId="3" borderId="0" xfId="0" applyFont="1" applyFill="1" applyAlignment="1">
      <alignment horizontal="right" indent="1"/>
    </xf>
    <xf numFmtId="0" fontId="88" fillId="22" borderId="0" xfId="0" applyFont="1" applyFill="1" applyAlignment="1" applyProtection="1">
      <alignment horizontal="center"/>
      <protection hidden="1"/>
    </xf>
    <xf numFmtId="15" fontId="2" fillId="2" borderId="0" xfId="0" applyNumberFormat="1" applyFont="1" applyFill="1"/>
    <xf numFmtId="165" fontId="2" fillId="3" borderId="0" xfId="0" applyNumberFormat="1" applyFont="1" applyFill="1" applyAlignment="1" applyProtection="1">
      <alignment horizontal="left"/>
      <protection hidden="1"/>
    </xf>
    <xf numFmtId="4" fontId="2" fillId="2" borderId="0" xfId="0" applyNumberFormat="1" applyFont="1" applyFill="1"/>
    <xf numFmtId="3" fontId="91" fillId="3" borderId="0" xfId="0" applyNumberFormat="1" applyFont="1" applyFill="1" applyAlignment="1" applyProtection="1">
      <alignment horizontal="center"/>
      <protection hidden="1"/>
    </xf>
    <xf numFmtId="3" fontId="92" fillId="3" borderId="6" xfId="0" applyNumberFormat="1" applyFont="1" applyFill="1" applyBorder="1" applyAlignment="1" applyProtection="1">
      <alignment horizontal="center"/>
      <protection hidden="1"/>
    </xf>
    <xf numFmtId="3" fontId="92" fillId="3" borderId="0" xfId="0" applyNumberFormat="1" applyFont="1" applyFill="1" applyAlignment="1" applyProtection="1">
      <alignment horizontal="center" wrapText="1"/>
      <protection hidden="1"/>
    </xf>
    <xf numFmtId="3" fontId="92" fillId="3" borderId="14" xfId="0" applyNumberFormat="1" applyFont="1" applyFill="1" applyBorder="1" applyAlignment="1" applyProtection="1">
      <alignment horizontal="center" wrapText="1"/>
      <protection hidden="1"/>
    </xf>
    <xf numFmtId="0" fontId="93" fillId="3" borderId="0" xfId="0" applyFont="1" applyFill="1" applyAlignment="1" applyProtection="1">
      <alignment horizontal="center"/>
      <protection hidden="1"/>
    </xf>
    <xf numFmtId="0" fontId="93" fillId="3" borderId="14" xfId="0" applyFont="1" applyFill="1" applyBorder="1" applyAlignment="1" applyProtection="1">
      <alignment horizontal="center"/>
      <protection hidden="1"/>
    </xf>
    <xf numFmtId="0" fontId="93" fillId="13" borderId="0" xfId="0" applyFont="1" applyFill="1" applyAlignment="1" applyProtection="1">
      <alignment horizontal="center"/>
      <protection hidden="1"/>
    </xf>
    <xf numFmtId="3" fontId="92" fillId="3" borderId="0" xfId="0" applyNumberFormat="1" applyFont="1" applyFill="1" applyAlignment="1" applyProtection="1">
      <alignment horizontal="center"/>
      <protection hidden="1"/>
    </xf>
    <xf numFmtId="3" fontId="91" fillId="3" borderId="6" xfId="0" applyNumberFormat="1" applyFont="1" applyFill="1" applyBorder="1" applyAlignment="1" applyProtection="1">
      <alignment horizontal="center"/>
      <protection hidden="1"/>
    </xf>
    <xf numFmtId="10" fontId="3" fillId="2" borderId="33" xfId="0" applyNumberFormat="1" applyFont="1" applyFill="1" applyBorder="1" applyProtection="1">
      <protection hidden="1"/>
    </xf>
    <xf numFmtId="3" fontId="3" fillId="3" borderId="0" xfId="0" applyNumberFormat="1" applyFont="1" applyFill="1" applyProtection="1">
      <protection hidden="1"/>
    </xf>
    <xf numFmtId="0" fontId="15" fillId="4" borderId="83" xfId="0" applyFont="1" applyFill="1" applyBorder="1" applyAlignment="1" applyProtection="1">
      <alignment horizontal="center" wrapText="1"/>
      <protection hidden="1"/>
    </xf>
    <xf numFmtId="3" fontId="14" fillId="4" borderId="59" xfId="0" applyNumberFormat="1" applyFont="1" applyFill="1" applyBorder="1" applyAlignment="1" applyProtection="1">
      <alignment horizontal="center"/>
      <protection hidden="1"/>
    </xf>
    <xf numFmtId="9" fontId="3" fillId="3" borderId="14" xfId="0" applyNumberFormat="1" applyFont="1" applyFill="1" applyBorder="1" applyAlignment="1" applyProtection="1">
      <alignment horizontal="center"/>
      <protection hidden="1"/>
    </xf>
    <xf numFmtId="169" fontId="41" fillId="17" borderId="0" xfId="1" applyNumberFormat="1" applyFont="1" applyFill="1" applyBorder="1" applyAlignment="1">
      <alignment wrapText="1"/>
    </xf>
    <xf numFmtId="0" fontId="96" fillId="2" borderId="32" xfId="0" applyFont="1" applyFill="1" applyBorder="1"/>
    <xf numFmtId="15" fontId="96" fillId="2" borderId="32" xfId="0" applyNumberFormat="1" applyFont="1" applyFill="1" applyBorder="1"/>
    <xf numFmtId="4" fontId="96" fillId="2" borderId="32" xfId="0" applyNumberFormat="1" applyFont="1" applyFill="1" applyBorder="1"/>
    <xf numFmtId="0" fontId="95" fillId="0" borderId="32" xfId="0" applyFont="1" applyBorder="1"/>
    <xf numFmtId="4" fontId="95" fillId="0" borderId="32" xfId="0" applyNumberFormat="1" applyFont="1" applyBorder="1"/>
    <xf numFmtId="4" fontId="95" fillId="0" borderId="32" xfId="1" applyNumberFormat="1" applyFont="1" applyFill="1" applyBorder="1"/>
    <xf numFmtId="15" fontId="95" fillId="0" borderId="32" xfId="0" applyNumberFormat="1" applyFont="1" applyBorder="1"/>
    <xf numFmtId="15" fontId="95" fillId="3" borderId="32" xfId="0" applyNumberFormat="1" applyFont="1" applyFill="1" applyBorder="1"/>
    <xf numFmtId="15" fontId="95" fillId="55" borderId="32" xfId="0" applyNumberFormat="1" applyFont="1" applyFill="1" applyBorder="1"/>
    <xf numFmtId="0" fontId="9" fillId="2" borderId="0" xfId="0" applyFont="1" applyFill="1" applyAlignment="1">
      <alignment horizontal="center"/>
    </xf>
    <xf numFmtId="0" fontId="8" fillId="4" borderId="0" xfId="0" applyFont="1" applyFill="1" applyAlignment="1">
      <alignment horizontal="center"/>
    </xf>
    <xf numFmtId="3" fontId="45" fillId="56" borderId="0" xfId="1" applyNumberFormat="1" applyFont="1" applyFill="1" applyBorder="1" applyAlignment="1">
      <alignment horizontal="center" wrapText="1"/>
    </xf>
    <xf numFmtId="3" fontId="15" fillId="57" borderId="0" xfId="0" applyNumberFormat="1" applyFont="1" applyFill="1" applyAlignment="1">
      <alignment horizontal="center"/>
    </xf>
    <xf numFmtId="9" fontId="15" fillId="57" borderId="0" xfId="0" applyNumberFormat="1" applyFont="1" applyFill="1" applyAlignment="1">
      <alignment horizontal="center"/>
    </xf>
    <xf numFmtId="3" fontId="8" fillId="59" borderId="0" xfId="0" applyNumberFormat="1" applyFont="1" applyFill="1" applyAlignment="1" applyProtection="1">
      <alignment horizontal="center"/>
      <protection hidden="1"/>
    </xf>
    <xf numFmtId="9" fontId="12" fillId="3" borderId="32" xfId="0" applyNumberFormat="1" applyFont="1" applyFill="1" applyBorder="1" applyAlignment="1" applyProtection="1">
      <alignment horizontal="right"/>
      <protection hidden="1"/>
    </xf>
    <xf numFmtId="4" fontId="60" fillId="2" borderId="0" xfId="0" applyNumberFormat="1" applyFont="1" applyFill="1" applyAlignment="1" applyProtection="1">
      <alignment horizontal="center"/>
      <protection hidden="1"/>
    </xf>
    <xf numFmtId="0" fontId="2" fillId="2" borderId="3" xfId="0" applyFont="1" applyFill="1" applyBorder="1" applyAlignment="1">
      <alignment wrapText="1"/>
    </xf>
    <xf numFmtId="0" fontId="97" fillId="9" borderId="0" xfId="0" applyFont="1" applyFill="1" applyAlignment="1">
      <alignment vertical="center"/>
    </xf>
    <xf numFmtId="0" fontId="97" fillId="9" borderId="0" xfId="0" applyFont="1" applyFill="1" applyAlignment="1">
      <alignment vertical="center" wrapText="1"/>
    </xf>
    <xf numFmtId="0" fontId="43" fillId="3" borderId="86" xfId="0" applyFont="1" applyFill="1" applyBorder="1" applyAlignment="1">
      <alignment vertical="center"/>
    </xf>
    <xf numFmtId="0" fontId="34" fillId="3" borderId="87" xfId="0" applyFont="1" applyFill="1" applyBorder="1" applyAlignment="1">
      <alignment vertical="center"/>
    </xf>
    <xf numFmtId="0" fontId="2" fillId="3" borderId="87" xfId="0" applyFont="1" applyFill="1" applyBorder="1" applyAlignment="1">
      <alignment vertical="center" wrapText="1"/>
    </xf>
    <xf numFmtId="0" fontId="34" fillId="3" borderId="30" xfId="0" applyFont="1" applyFill="1" applyBorder="1" applyAlignment="1">
      <alignment vertical="center"/>
    </xf>
    <xf numFmtId="0" fontId="2" fillId="3" borderId="30" xfId="0" applyFont="1" applyFill="1" applyBorder="1" applyAlignment="1">
      <alignment vertical="center" wrapText="1"/>
    </xf>
    <xf numFmtId="0" fontId="34" fillId="3" borderId="3" xfId="0" applyFont="1" applyFill="1" applyBorder="1" applyAlignment="1">
      <alignment vertical="center"/>
    </xf>
    <xf numFmtId="0" fontId="2" fillId="3" borderId="3" xfId="0" applyFont="1" applyFill="1" applyBorder="1" applyAlignment="1">
      <alignment vertical="center" wrapText="1"/>
    </xf>
    <xf numFmtId="0" fontId="34" fillId="3" borderId="17" xfId="0" applyFont="1" applyFill="1" applyBorder="1" applyAlignment="1">
      <alignment vertical="center"/>
    </xf>
    <xf numFmtId="0" fontId="2" fillId="2" borderId="0" xfId="0" applyFont="1" applyFill="1" applyAlignment="1">
      <alignment wrapText="1"/>
    </xf>
    <xf numFmtId="0" fontId="2" fillId="3" borderId="0" xfId="0" applyFont="1" applyFill="1" applyAlignment="1">
      <alignment wrapText="1"/>
    </xf>
    <xf numFmtId="0" fontId="2" fillId="2" borderId="3" xfId="0" applyFont="1" applyFill="1" applyBorder="1" applyAlignment="1">
      <alignment horizontal="left"/>
    </xf>
    <xf numFmtId="0" fontId="2" fillId="2" borderId="0" xfId="0" applyFont="1" applyFill="1" applyAlignment="1">
      <alignment horizontal="left"/>
    </xf>
    <xf numFmtId="4" fontId="3" fillId="3" borderId="0" xfId="0" applyNumberFormat="1" applyFont="1" applyFill="1" applyProtection="1">
      <protection hidden="1"/>
    </xf>
    <xf numFmtId="0" fontId="2" fillId="2" borderId="89" xfId="0" applyFont="1" applyFill="1" applyBorder="1"/>
    <xf numFmtId="0" fontId="2" fillId="2" borderId="90" xfId="0" applyFont="1" applyFill="1" applyBorder="1"/>
    <xf numFmtId="0" fontId="2" fillId="2" borderId="91" xfId="0" applyFont="1" applyFill="1" applyBorder="1"/>
    <xf numFmtId="0" fontId="2" fillId="2" borderId="92" xfId="0" applyFont="1" applyFill="1" applyBorder="1"/>
    <xf numFmtId="0" fontId="2" fillId="2" borderId="94" xfId="0" applyFont="1" applyFill="1" applyBorder="1"/>
    <xf numFmtId="0" fontId="2" fillId="2" borderId="84" xfId="0" applyFont="1" applyFill="1" applyBorder="1"/>
    <xf numFmtId="0" fontId="23" fillId="3" borderId="0" xfId="0" applyFont="1" applyFill="1" applyAlignment="1" applyProtection="1">
      <alignment horizontal="center"/>
      <protection hidden="1"/>
    </xf>
    <xf numFmtId="0" fontId="23" fillId="3" borderId="0" xfId="0" applyFont="1" applyFill="1" applyAlignment="1" applyProtection="1">
      <alignment wrapText="1"/>
      <protection hidden="1"/>
    </xf>
    <xf numFmtId="0" fontId="56" fillId="3" borderId="0" xfId="0" applyFont="1" applyFill="1" applyAlignment="1" applyProtection="1">
      <alignment horizontal="left" vertical="center"/>
      <protection hidden="1"/>
    </xf>
    <xf numFmtId="0" fontId="8" fillId="3" borderId="0" xfId="0" applyFont="1" applyFill="1" applyAlignment="1" applyProtection="1">
      <alignment horizontal="left" wrapText="1"/>
      <protection hidden="1"/>
    </xf>
    <xf numFmtId="0" fontId="2" fillId="2" borderId="14" xfId="0" applyFont="1" applyFill="1" applyBorder="1" applyAlignment="1" applyProtection="1">
      <alignment horizontal="left" vertical="center" wrapText="1"/>
      <protection hidden="1"/>
    </xf>
    <xf numFmtId="0" fontId="10" fillId="3" borderId="0" xfId="0" applyFont="1" applyFill="1" applyAlignment="1" applyProtection="1">
      <alignment horizontal="left"/>
      <protection hidden="1"/>
    </xf>
    <xf numFmtId="0" fontId="10" fillId="13" borderId="0" xfId="0" applyFont="1" applyFill="1" applyAlignment="1" applyProtection="1">
      <alignment horizontal="left"/>
      <protection hidden="1"/>
    </xf>
    <xf numFmtId="0" fontId="2" fillId="3" borderId="14" xfId="0" applyFont="1" applyFill="1" applyBorder="1" applyAlignment="1" applyProtection="1">
      <alignment horizontal="center"/>
      <protection hidden="1"/>
    </xf>
    <xf numFmtId="0" fontId="2" fillId="2" borderId="14" xfId="0" applyFont="1" applyFill="1" applyBorder="1" applyAlignment="1" applyProtection="1">
      <alignment horizontal="center" vertical="center" wrapText="1"/>
      <protection hidden="1"/>
    </xf>
    <xf numFmtId="0" fontId="2" fillId="13" borderId="0" xfId="0" applyFont="1" applyFill="1" applyAlignment="1" applyProtection="1">
      <alignment horizontal="center"/>
      <protection hidden="1"/>
    </xf>
    <xf numFmtId="3" fontId="60" fillId="2" borderId="96" xfId="0" applyNumberFormat="1" applyFont="1" applyFill="1" applyBorder="1" applyAlignment="1" applyProtection="1">
      <alignment horizontal="center"/>
      <protection hidden="1"/>
    </xf>
    <xf numFmtId="0" fontId="19" fillId="3" borderId="0" xfId="0" applyFont="1" applyFill="1" applyAlignment="1" applyProtection="1">
      <alignment horizontal="center"/>
      <protection hidden="1"/>
    </xf>
    <xf numFmtId="3" fontId="13" fillId="3" borderId="0" xfId="0" applyNumberFormat="1" applyFont="1" applyFill="1" applyAlignment="1" applyProtection="1">
      <alignment horizontal="right"/>
      <protection hidden="1"/>
    </xf>
    <xf numFmtId="3" fontId="13" fillId="3" borderId="0" xfId="0" applyNumberFormat="1" applyFont="1" applyFill="1" applyAlignment="1" applyProtection="1">
      <alignment horizontal="right" vertical="center" wrapText="1"/>
      <protection hidden="1"/>
    </xf>
    <xf numFmtId="3" fontId="8" fillId="63" borderId="0" xfId="0" applyNumberFormat="1" applyFont="1" applyFill="1" applyAlignment="1" applyProtection="1">
      <alignment horizontal="center"/>
      <protection hidden="1"/>
    </xf>
    <xf numFmtId="0" fontId="34" fillId="14" borderId="2" xfId="0" applyFont="1" applyFill="1" applyBorder="1" applyAlignment="1">
      <alignment horizontal="right"/>
    </xf>
    <xf numFmtId="0" fontId="99" fillId="19" borderId="31" xfId="0" applyFont="1" applyFill="1" applyBorder="1" applyAlignment="1">
      <alignment horizontal="center"/>
    </xf>
    <xf numFmtId="0" fontId="99" fillId="19" borderId="31" xfId="0" applyFont="1" applyFill="1" applyBorder="1" applyAlignment="1">
      <alignment horizontal="center" wrapText="1"/>
    </xf>
    <xf numFmtId="0" fontId="65" fillId="19" borderId="29" xfId="0" applyFont="1" applyFill="1" applyBorder="1" applyAlignment="1">
      <alignment horizontal="center"/>
    </xf>
    <xf numFmtId="9" fontId="114" fillId="64" borderId="29" xfId="0" applyNumberFormat="1" applyFont="1" applyFill="1" applyBorder="1" applyAlignment="1">
      <alignment horizontal="center"/>
    </xf>
    <xf numFmtId="0" fontId="65" fillId="19" borderId="1" xfId="0" applyFont="1" applyFill="1" applyBorder="1" applyAlignment="1">
      <alignment horizontal="center"/>
    </xf>
    <xf numFmtId="9" fontId="65" fillId="21" borderId="1" xfId="0" applyNumberFormat="1" applyFont="1" applyFill="1" applyBorder="1" applyAlignment="1">
      <alignment horizontal="center"/>
    </xf>
    <xf numFmtId="3" fontId="115" fillId="18" borderId="97" xfId="0" applyNumberFormat="1" applyFont="1" applyFill="1" applyBorder="1"/>
    <xf numFmtId="0" fontId="115" fillId="18" borderId="96" xfId="0" applyFont="1" applyFill="1" applyBorder="1"/>
    <xf numFmtId="15" fontId="95" fillId="0" borderId="32" xfId="0" applyNumberFormat="1" applyFont="1" applyBorder="1" applyAlignment="1">
      <alignment horizontal="left"/>
    </xf>
    <xf numFmtId="0" fontId="117" fillId="3" borderId="0" xfId="0" applyFont="1" applyFill="1" applyAlignment="1" applyProtection="1">
      <alignment horizontal="center"/>
      <protection hidden="1"/>
    </xf>
    <xf numFmtId="3" fontId="8" fillId="2" borderId="17" xfId="0" applyNumberFormat="1" applyFont="1" applyFill="1" applyBorder="1" applyAlignment="1" applyProtection="1">
      <alignment horizontal="center" wrapText="1"/>
      <protection hidden="1"/>
    </xf>
    <xf numFmtId="0" fontId="51" fillId="2" borderId="0" xfId="0" applyFont="1" applyFill="1" applyAlignment="1" applyProtection="1">
      <alignment horizontal="center"/>
      <protection hidden="1"/>
    </xf>
    <xf numFmtId="3" fontId="8" fillId="2" borderId="96" xfId="0" applyNumberFormat="1" applyFont="1" applyFill="1" applyBorder="1" applyAlignment="1" applyProtection="1">
      <alignment horizontal="center"/>
      <protection hidden="1"/>
    </xf>
    <xf numFmtId="0" fontId="113" fillId="3" borderId="0" xfId="0" applyFont="1" applyFill="1" applyAlignment="1" applyProtection="1">
      <alignment horizontal="center"/>
      <protection hidden="1"/>
    </xf>
    <xf numFmtId="0" fontId="113" fillId="3" borderId="14" xfId="0" applyFont="1" applyFill="1" applyBorder="1" applyAlignment="1" applyProtection="1">
      <alignment horizontal="center"/>
      <protection hidden="1"/>
    </xf>
    <xf numFmtId="0" fontId="113" fillId="13" borderId="0" xfId="0" applyFont="1" applyFill="1" applyAlignment="1" applyProtection="1">
      <alignment horizontal="center"/>
      <protection hidden="1"/>
    </xf>
    <xf numFmtId="0" fontId="119" fillId="3" borderId="0" xfId="0" applyFont="1" applyFill="1" applyAlignment="1" applyProtection="1">
      <alignment horizontal="center"/>
      <protection hidden="1"/>
    </xf>
    <xf numFmtId="0" fontId="119" fillId="3" borderId="14" xfId="0" applyFont="1" applyFill="1" applyBorder="1" applyAlignment="1" applyProtection="1">
      <alignment horizontal="center"/>
      <protection hidden="1"/>
    </xf>
    <xf numFmtId="0" fontId="119" fillId="13" borderId="0" xfId="0" applyFont="1" applyFill="1" applyAlignment="1" applyProtection="1">
      <alignment horizontal="center"/>
      <protection hidden="1"/>
    </xf>
    <xf numFmtId="0" fontId="100" fillId="3" borderId="0" xfId="0" applyFont="1" applyFill="1" applyAlignment="1" applyProtection="1">
      <alignment horizontal="center"/>
      <protection hidden="1"/>
    </xf>
    <xf numFmtId="9" fontId="60" fillId="3" borderId="0" xfId="0" applyNumberFormat="1" applyFont="1" applyFill="1" applyAlignment="1" applyProtection="1">
      <alignment horizontal="center"/>
      <protection hidden="1"/>
    </xf>
    <xf numFmtId="3" fontId="92" fillId="2" borderId="0" xfId="0" applyNumberFormat="1" applyFont="1" applyFill="1" applyAlignment="1" applyProtection="1">
      <alignment horizontal="center" wrapText="1"/>
      <protection hidden="1"/>
    </xf>
    <xf numFmtId="3" fontId="92" fillId="2" borderId="3" xfId="0" applyNumberFormat="1" applyFont="1" applyFill="1" applyBorder="1" applyAlignment="1" applyProtection="1">
      <alignment horizontal="center" wrapText="1"/>
      <protection hidden="1"/>
    </xf>
    <xf numFmtId="3" fontId="92" fillId="2" borderId="0" xfId="0" applyNumberFormat="1" applyFont="1" applyFill="1" applyAlignment="1" applyProtection="1">
      <alignment horizontal="center"/>
      <protection hidden="1"/>
    </xf>
    <xf numFmtId="3" fontId="92" fillId="2" borderId="14" xfId="0" applyNumberFormat="1" applyFont="1" applyFill="1" applyBorder="1" applyAlignment="1" applyProtection="1">
      <alignment horizontal="center"/>
      <protection hidden="1"/>
    </xf>
    <xf numFmtId="3" fontId="92" fillId="13" borderId="0" xfId="0" applyNumberFormat="1" applyFont="1" applyFill="1" applyAlignment="1" applyProtection="1">
      <alignment horizontal="center"/>
      <protection hidden="1"/>
    </xf>
    <xf numFmtId="3" fontId="92" fillId="2" borderId="14" xfId="0" applyNumberFormat="1" applyFont="1" applyFill="1" applyBorder="1" applyAlignment="1" applyProtection="1">
      <alignment horizontal="center" wrapText="1"/>
      <protection hidden="1"/>
    </xf>
    <xf numFmtId="0" fontId="93" fillId="2" borderId="0" xfId="0" applyFont="1" applyFill="1" applyAlignment="1" applyProtection="1">
      <alignment horizontal="center"/>
      <protection hidden="1"/>
    </xf>
    <xf numFmtId="0" fontId="93" fillId="2" borderId="14" xfId="0" applyFont="1" applyFill="1" applyBorder="1" applyAlignment="1" applyProtection="1">
      <alignment horizontal="center"/>
      <protection hidden="1"/>
    </xf>
    <xf numFmtId="3" fontId="92" fillId="3" borderId="14" xfId="0" applyNumberFormat="1" applyFont="1" applyFill="1" applyBorder="1" applyAlignment="1" applyProtection="1">
      <alignment horizontal="center"/>
      <protection hidden="1"/>
    </xf>
    <xf numFmtId="3" fontId="92" fillId="63" borderId="0" xfId="0" applyNumberFormat="1" applyFont="1" applyFill="1" applyAlignment="1" applyProtection="1">
      <alignment horizontal="center"/>
      <protection hidden="1"/>
    </xf>
    <xf numFmtId="3" fontId="91" fillId="63" borderId="96" xfId="0" applyNumberFormat="1" applyFont="1" applyFill="1" applyBorder="1" applyAlignment="1" applyProtection="1">
      <alignment horizontal="center"/>
      <protection hidden="1"/>
    </xf>
    <xf numFmtId="3" fontId="86" fillId="2" borderId="0" xfId="0" applyNumberFormat="1" applyFont="1" applyFill="1" applyAlignment="1" applyProtection="1">
      <alignment horizontal="center" wrapText="1"/>
      <protection hidden="1"/>
    </xf>
    <xf numFmtId="3" fontId="86" fillId="4" borderId="0" xfId="0" applyNumberFormat="1" applyFont="1" applyFill="1" applyAlignment="1" applyProtection="1">
      <alignment horizontal="center" wrapText="1"/>
      <protection hidden="1"/>
    </xf>
    <xf numFmtId="3" fontId="121" fillId="2" borderId="0" xfId="0" applyNumberFormat="1" applyFont="1" applyFill="1" applyAlignment="1" applyProtection="1">
      <alignment horizontal="center" wrapText="1"/>
      <protection hidden="1"/>
    </xf>
    <xf numFmtId="3" fontId="87" fillId="5" borderId="0" xfId="0" applyNumberFormat="1" applyFont="1" applyFill="1" applyAlignment="1" applyProtection="1">
      <alignment horizontal="center" wrapText="1"/>
      <protection hidden="1"/>
    </xf>
    <xf numFmtId="3" fontId="86" fillId="2" borderId="14" xfId="0" applyNumberFormat="1" applyFont="1" applyFill="1" applyBorder="1" applyAlignment="1" applyProtection="1">
      <alignment horizontal="center" wrapText="1"/>
      <protection hidden="1"/>
    </xf>
    <xf numFmtId="3" fontId="86" fillId="2" borderId="3" xfId="0" applyNumberFormat="1" applyFont="1" applyFill="1" applyBorder="1" applyAlignment="1" applyProtection="1">
      <alignment horizontal="center" wrapText="1"/>
      <protection hidden="1"/>
    </xf>
    <xf numFmtId="3" fontId="86" fillId="4" borderId="3" xfId="0" applyNumberFormat="1" applyFont="1" applyFill="1" applyBorder="1" applyAlignment="1" applyProtection="1">
      <alignment horizontal="center" wrapText="1"/>
      <protection hidden="1"/>
    </xf>
    <xf numFmtId="3" fontId="121" fillId="2" borderId="3" xfId="0" applyNumberFormat="1" applyFont="1" applyFill="1" applyBorder="1" applyAlignment="1" applyProtection="1">
      <alignment horizontal="center" wrapText="1"/>
      <protection hidden="1"/>
    </xf>
    <xf numFmtId="3" fontId="87" fillId="5" borderId="3" xfId="0" applyNumberFormat="1" applyFont="1" applyFill="1" applyBorder="1" applyAlignment="1" applyProtection="1">
      <alignment horizontal="center" wrapText="1"/>
      <protection hidden="1"/>
    </xf>
    <xf numFmtId="3" fontId="86" fillId="4" borderId="0" xfId="0" applyNumberFormat="1" applyFont="1" applyFill="1" applyAlignment="1" applyProtection="1">
      <alignment horizontal="center"/>
      <protection hidden="1"/>
    </xf>
    <xf numFmtId="3" fontId="121" fillId="2" borderId="0" xfId="0" applyNumberFormat="1" applyFont="1" applyFill="1" applyAlignment="1" applyProtection="1">
      <alignment horizontal="center"/>
      <protection hidden="1"/>
    </xf>
    <xf numFmtId="3" fontId="87" fillId="5" borderId="0" xfId="0" applyNumberFormat="1" applyFont="1" applyFill="1" applyAlignment="1" applyProtection="1">
      <alignment horizontal="center"/>
      <protection hidden="1"/>
    </xf>
    <xf numFmtId="3" fontId="122" fillId="4" borderId="0" xfId="0" applyNumberFormat="1" applyFont="1" applyFill="1" applyAlignment="1" applyProtection="1">
      <alignment horizontal="center"/>
      <protection hidden="1"/>
    </xf>
    <xf numFmtId="3" fontId="86" fillId="2" borderId="14" xfId="0" applyNumberFormat="1" applyFont="1" applyFill="1" applyBorder="1" applyAlignment="1" applyProtection="1">
      <alignment horizontal="center"/>
      <protection hidden="1"/>
    </xf>
    <xf numFmtId="3" fontId="86" fillId="4" borderId="14" xfId="0" applyNumberFormat="1" applyFont="1" applyFill="1" applyBorder="1" applyAlignment="1" applyProtection="1">
      <alignment horizontal="center"/>
      <protection hidden="1"/>
    </xf>
    <xf numFmtId="3" fontId="121" fillId="2" borderId="14" xfId="0" applyNumberFormat="1" applyFont="1" applyFill="1" applyBorder="1" applyAlignment="1" applyProtection="1">
      <alignment horizontal="center"/>
      <protection hidden="1"/>
    </xf>
    <xf numFmtId="3" fontId="87" fillId="5" borderId="14" xfId="0" applyNumberFormat="1" applyFont="1" applyFill="1" applyBorder="1" applyAlignment="1" applyProtection="1">
      <alignment horizontal="center"/>
      <protection hidden="1"/>
    </xf>
    <xf numFmtId="3" fontId="86" fillId="13" borderId="0" xfId="0" applyNumberFormat="1" applyFont="1" applyFill="1" applyAlignment="1" applyProtection="1">
      <alignment horizontal="center"/>
      <protection hidden="1"/>
    </xf>
    <xf numFmtId="3" fontId="121" fillId="13" borderId="0" xfId="0" applyNumberFormat="1" applyFont="1" applyFill="1" applyAlignment="1" applyProtection="1">
      <alignment horizontal="center"/>
      <protection hidden="1"/>
    </xf>
    <xf numFmtId="3" fontId="30" fillId="2" borderId="93" xfId="0" applyNumberFormat="1" applyFont="1" applyFill="1" applyBorder="1"/>
    <xf numFmtId="10" fontId="30" fillId="2" borderId="95" xfId="0" applyNumberFormat="1" applyFont="1" applyFill="1" applyBorder="1"/>
    <xf numFmtId="3" fontId="43" fillId="5" borderId="2" xfId="0" applyNumberFormat="1" applyFont="1" applyFill="1" applyBorder="1" applyAlignment="1">
      <alignment horizontal="left"/>
    </xf>
    <xf numFmtId="0" fontId="34" fillId="14" borderId="12" xfId="0" applyFont="1" applyFill="1" applyBorder="1" applyAlignment="1">
      <alignment horizontal="right"/>
    </xf>
    <xf numFmtId="0" fontId="34" fillId="14" borderId="12" xfId="0" applyFont="1" applyFill="1" applyBorder="1" applyAlignment="1">
      <alignment horizontal="center"/>
    </xf>
    <xf numFmtId="0" fontId="30" fillId="14" borderId="12" xfId="0" applyFont="1" applyFill="1" applyBorder="1" applyAlignment="1">
      <alignment horizontal="center" vertical="center"/>
    </xf>
    <xf numFmtId="0" fontId="30" fillId="58" borderId="12" xfId="0" applyFont="1" applyFill="1" applyBorder="1" applyAlignment="1">
      <alignment horizontal="center" vertical="center"/>
    </xf>
    <xf numFmtId="0" fontId="30" fillId="14" borderId="98" xfId="0" applyFont="1" applyFill="1" applyBorder="1" applyAlignment="1">
      <alignment horizontal="center" vertical="center"/>
    </xf>
    <xf numFmtId="4" fontId="95" fillId="0" borderId="0" xfId="0" applyNumberFormat="1" applyFont="1"/>
    <xf numFmtId="0" fontId="96" fillId="2" borderId="0" xfId="0" applyFont="1" applyFill="1"/>
    <xf numFmtId="15" fontId="43" fillId="8" borderId="2" xfId="0" applyNumberFormat="1" applyFont="1" applyFill="1" applyBorder="1" applyAlignment="1">
      <alignment horizontal="center"/>
    </xf>
    <xf numFmtId="169" fontId="45" fillId="16" borderId="0" xfId="1" applyNumberFormat="1" applyFont="1" applyFill="1" applyBorder="1" applyAlignment="1">
      <alignment horizontal="left" wrapText="1"/>
    </xf>
    <xf numFmtId="3" fontId="45" fillId="16" borderId="0" xfId="1" applyNumberFormat="1" applyFont="1" applyFill="1" applyBorder="1" applyAlignment="1">
      <alignment horizontal="left" wrapText="1"/>
    </xf>
    <xf numFmtId="0" fontId="38" fillId="22" borderId="0" xfId="0" applyFont="1" applyFill="1" applyAlignment="1" applyProtection="1">
      <alignment horizontal="center"/>
      <protection hidden="1"/>
    </xf>
    <xf numFmtId="3" fontId="15" fillId="13" borderId="31" xfId="0" applyNumberFormat="1" applyFont="1" applyFill="1" applyBorder="1" applyAlignment="1">
      <alignment horizontal="left"/>
    </xf>
    <xf numFmtId="3" fontId="15" fillId="13" borderId="2" xfId="0" applyNumberFormat="1" applyFont="1" applyFill="1" applyBorder="1" applyAlignment="1">
      <alignment horizontal="left"/>
    </xf>
    <xf numFmtId="3" fontId="60" fillId="65" borderId="0" xfId="0" applyNumberFormat="1" applyFont="1" applyFill="1" applyAlignment="1" applyProtection="1">
      <alignment horizontal="center" wrapText="1"/>
      <protection hidden="1"/>
    </xf>
    <xf numFmtId="3" fontId="60" fillId="65" borderId="3" xfId="0" applyNumberFormat="1" applyFont="1" applyFill="1" applyBorder="1" applyAlignment="1" applyProtection="1">
      <alignment horizontal="center" wrapText="1"/>
      <protection hidden="1"/>
    </xf>
    <xf numFmtId="3" fontId="60" fillId="65" borderId="0" xfId="0" applyNumberFormat="1" applyFont="1" applyFill="1" applyAlignment="1" applyProtection="1">
      <alignment horizontal="center"/>
      <protection hidden="1"/>
    </xf>
    <xf numFmtId="3" fontId="60" fillId="65" borderId="14" xfId="0" applyNumberFormat="1" applyFont="1" applyFill="1" applyBorder="1" applyAlignment="1" applyProtection="1">
      <alignment horizontal="center"/>
      <protection hidden="1"/>
    </xf>
    <xf numFmtId="3" fontId="65" fillId="66" borderId="0" xfId="0" applyNumberFormat="1" applyFont="1" applyFill="1" applyAlignment="1" applyProtection="1">
      <alignment horizontal="center" wrapText="1"/>
      <protection hidden="1"/>
    </xf>
    <xf numFmtId="3" fontId="65" fillId="66" borderId="3" xfId="0" applyNumberFormat="1" applyFont="1" applyFill="1" applyBorder="1" applyAlignment="1" applyProtection="1">
      <alignment horizontal="center" wrapText="1"/>
      <protection hidden="1"/>
    </xf>
    <xf numFmtId="3" fontId="65" fillId="66" borderId="0" xfId="0" applyNumberFormat="1" applyFont="1" applyFill="1" applyAlignment="1" applyProtection="1">
      <alignment horizontal="center"/>
      <protection hidden="1"/>
    </xf>
    <xf numFmtId="3" fontId="65" fillId="66" borderId="14" xfId="0" applyNumberFormat="1" applyFont="1" applyFill="1" applyBorder="1" applyAlignment="1" applyProtection="1">
      <alignment horizontal="center"/>
      <protection hidden="1"/>
    </xf>
    <xf numFmtId="3" fontId="45" fillId="16" borderId="99" xfId="1" applyNumberFormat="1" applyFont="1" applyFill="1" applyBorder="1" applyAlignment="1">
      <alignment horizontal="left" wrapText="1"/>
    </xf>
    <xf numFmtId="3" fontId="45" fillId="16" borderId="100" xfId="1" applyNumberFormat="1" applyFont="1" applyFill="1" applyBorder="1" applyAlignment="1">
      <alignment wrapText="1"/>
    </xf>
    <xf numFmtId="3" fontId="45" fillId="16" borderId="101" xfId="1" applyNumberFormat="1" applyFont="1" applyFill="1" applyBorder="1" applyAlignment="1">
      <alignment horizontal="left" wrapText="1"/>
    </xf>
    <xf numFmtId="3" fontId="15" fillId="13" borderId="102" xfId="0" applyNumberFormat="1" applyFont="1" applyFill="1" applyBorder="1" applyAlignment="1">
      <alignment horizontal="left"/>
    </xf>
    <xf numFmtId="3" fontId="15" fillId="13" borderId="103" xfId="0" applyNumberFormat="1" applyFont="1" applyFill="1" applyBorder="1" applyAlignment="1">
      <alignment horizontal="center"/>
    </xf>
    <xf numFmtId="3" fontId="15" fillId="13" borderId="104" xfId="0" applyNumberFormat="1" applyFont="1" applyFill="1" applyBorder="1" applyAlignment="1">
      <alignment horizontal="left"/>
    </xf>
    <xf numFmtId="3" fontId="45" fillId="16" borderId="100" xfId="1" applyNumberFormat="1" applyFont="1" applyFill="1" applyBorder="1" applyAlignment="1">
      <alignment horizontal="left" wrapText="1"/>
    </xf>
    <xf numFmtId="3" fontId="15" fillId="13" borderId="103" xfId="0" applyNumberFormat="1" applyFont="1" applyFill="1" applyBorder="1" applyAlignment="1">
      <alignment horizontal="left"/>
    </xf>
    <xf numFmtId="0" fontId="118" fillId="3" borderId="99" xfId="0" applyFont="1" applyFill="1" applyBorder="1" applyAlignment="1" applyProtection="1">
      <alignment horizontal="right"/>
      <protection hidden="1"/>
    </xf>
    <xf numFmtId="0" fontId="118" fillId="3" borderId="105" xfId="0" applyFont="1" applyFill="1" applyBorder="1" applyAlignment="1" applyProtection="1">
      <alignment horizontal="right"/>
      <protection hidden="1"/>
    </xf>
    <xf numFmtId="0" fontId="118" fillId="3" borderId="107" xfId="0" applyFont="1" applyFill="1" applyBorder="1" applyAlignment="1" applyProtection="1">
      <alignment horizontal="right"/>
      <protection hidden="1"/>
    </xf>
    <xf numFmtId="0" fontId="118" fillId="3" borderId="100" xfId="0" applyFont="1" applyFill="1" applyBorder="1" applyAlignment="1" applyProtection="1">
      <alignment horizontal="left"/>
      <protection hidden="1"/>
    </xf>
    <xf numFmtId="0" fontId="118" fillId="3" borderId="101" xfId="0" applyFont="1" applyFill="1" applyBorder="1" applyAlignment="1" applyProtection="1">
      <alignment horizontal="left"/>
      <protection hidden="1"/>
    </xf>
    <xf numFmtId="3" fontId="118" fillId="3" borderId="99" xfId="0" applyNumberFormat="1" applyFont="1" applyFill="1" applyBorder="1" applyAlignment="1" applyProtection="1">
      <alignment horizontal="left"/>
      <protection hidden="1"/>
    </xf>
    <xf numFmtId="3" fontId="118" fillId="3" borderId="100" xfId="0" applyNumberFormat="1" applyFont="1" applyFill="1" applyBorder="1" applyAlignment="1" applyProtection="1">
      <alignment horizontal="left"/>
      <protection hidden="1"/>
    </xf>
    <xf numFmtId="3" fontId="118" fillId="3" borderId="101" xfId="0" applyNumberFormat="1" applyFont="1" applyFill="1" applyBorder="1" applyAlignment="1" applyProtection="1">
      <alignment horizontal="left"/>
      <protection hidden="1"/>
    </xf>
    <xf numFmtId="3" fontId="118" fillId="3" borderId="105" xfId="0" applyNumberFormat="1" applyFont="1" applyFill="1" applyBorder="1" applyAlignment="1" applyProtection="1">
      <alignment horizontal="left"/>
      <protection hidden="1"/>
    </xf>
    <xf numFmtId="0" fontId="118" fillId="3" borderId="0" xfId="0" applyFont="1" applyFill="1" applyAlignment="1" applyProtection="1">
      <alignment horizontal="left"/>
      <protection hidden="1"/>
    </xf>
    <xf numFmtId="3" fontId="118" fillId="3" borderId="0" xfId="0" applyNumberFormat="1" applyFont="1" applyFill="1" applyAlignment="1" applyProtection="1">
      <alignment horizontal="left"/>
      <protection hidden="1"/>
    </xf>
    <xf numFmtId="3" fontId="118" fillId="3" borderId="106" xfId="0" applyNumberFormat="1" applyFont="1" applyFill="1" applyBorder="1" applyAlignment="1" applyProtection="1">
      <alignment horizontal="left"/>
      <protection hidden="1"/>
    </xf>
    <xf numFmtId="3" fontId="118" fillId="3" borderId="107" xfId="0" applyNumberFormat="1" applyFont="1" applyFill="1" applyBorder="1" applyAlignment="1" applyProtection="1">
      <alignment horizontal="left"/>
      <protection hidden="1"/>
    </xf>
    <xf numFmtId="0" fontId="118" fillId="3" borderId="108" xfId="0" applyFont="1" applyFill="1" applyBorder="1" applyAlignment="1" applyProtection="1">
      <alignment horizontal="left"/>
      <protection hidden="1"/>
    </xf>
    <xf numFmtId="3" fontId="118" fillId="3" borderId="108" xfId="0" applyNumberFormat="1" applyFont="1" applyFill="1" applyBorder="1" applyAlignment="1" applyProtection="1">
      <alignment horizontal="left"/>
      <protection hidden="1"/>
    </xf>
    <xf numFmtId="3" fontId="118" fillId="3" borderId="109" xfId="0" applyNumberFormat="1" applyFont="1" applyFill="1" applyBorder="1" applyAlignment="1" applyProtection="1">
      <alignment horizontal="left"/>
      <protection hidden="1"/>
    </xf>
    <xf numFmtId="0" fontId="118" fillId="3" borderId="106" xfId="0" applyFont="1" applyFill="1" applyBorder="1" applyAlignment="1" applyProtection="1">
      <alignment horizontal="left"/>
      <protection hidden="1"/>
    </xf>
    <xf numFmtId="3" fontId="124" fillId="3" borderId="108" xfId="0" applyNumberFormat="1" applyFont="1" applyFill="1" applyBorder="1" applyAlignment="1" applyProtection="1">
      <alignment horizontal="left"/>
      <protection hidden="1"/>
    </xf>
    <xf numFmtId="3" fontId="124" fillId="3" borderId="109" xfId="0" applyNumberFormat="1" applyFont="1" applyFill="1" applyBorder="1" applyAlignment="1" applyProtection="1">
      <alignment horizontal="left"/>
      <protection hidden="1"/>
    </xf>
    <xf numFmtId="170" fontId="41" fillId="17" borderId="0" xfId="0" applyNumberFormat="1" applyFont="1" applyFill="1" applyAlignment="1">
      <alignment wrapText="1"/>
    </xf>
    <xf numFmtId="170" fontId="41" fillId="17" borderId="0" xfId="0" applyNumberFormat="1" applyFont="1" applyFill="1" applyAlignment="1">
      <alignment horizontal="left" wrapText="1"/>
    </xf>
    <xf numFmtId="3" fontId="41" fillId="17" borderId="0" xfId="1" applyNumberFormat="1" applyFont="1" applyFill="1" applyBorder="1" applyAlignment="1">
      <alignment wrapText="1"/>
    </xf>
    <xf numFmtId="0" fontId="115" fillId="16" borderId="96" xfId="0" applyFont="1" applyFill="1" applyBorder="1"/>
    <xf numFmtId="0" fontId="15" fillId="13" borderId="32" xfId="0" applyFont="1" applyFill="1" applyBorder="1" applyAlignment="1">
      <alignment horizontal="center" wrapText="1"/>
    </xf>
    <xf numFmtId="1" fontId="15" fillId="13" borderId="32" xfId="0" applyNumberFormat="1" applyFont="1" applyFill="1" applyBorder="1" applyAlignment="1">
      <alignment horizontal="left"/>
    </xf>
    <xf numFmtId="0" fontId="46" fillId="19" borderId="32" xfId="0" applyFont="1" applyFill="1" applyBorder="1" applyAlignment="1">
      <alignment horizontal="center" vertical="center" wrapText="1"/>
    </xf>
    <xf numFmtId="9" fontId="2" fillId="3" borderId="32" xfId="0" applyNumberFormat="1" applyFont="1" applyFill="1" applyBorder="1" applyAlignment="1">
      <alignment wrapText="1"/>
    </xf>
    <xf numFmtId="0" fontId="2" fillId="2" borderId="1" xfId="0" applyFont="1" applyFill="1" applyBorder="1" applyAlignment="1">
      <alignment wrapText="1"/>
    </xf>
    <xf numFmtId="0" fontId="125" fillId="2" borderId="0" xfId="0" applyFont="1" applyFill="1" applyAlignment="1" applyProtection="1">
      <alignment horizontal="center"/>
      <protection hidden="1"/>
    </xf>
    <xf numFmtId="0" fontId="125" fillId="2" borderId="14" xfId="0" applyFont="1" applyFill="1" applyBorder="1" applyAlignment="1" applyProtection="1">
      <alignment horizontal="center"/>
      <protection hidden="1"/>
    </xf>
    <xf numFmtId="0" fontId="86" fillId="2" borderId="0" xfId="0" applyFont="1" applyFill="1" applyAlignment="1" applyProtection="1">
      <alignment horizontal="center"/>
      <protection hidden="1"/>
    </xf>
    <xf numFmtId="9" fontId="2" fillId="67" borderId="32" xfId="0" applyNumberFormat="1" applyFont="1" applyFill="1" applyBorder="1" applyAlignment="1">
      <alignment wrapText="1"/>
    </xf>
    <xf numFmtId="4" fontId="86" fillId="2" borderId="0" xfId="0" applyNumberFormat="1" applyFont="1" applyFill="1" applyAlignment="1" applyProtection="1">
      <alignment horizontal="center"/>
      <protection hidden="1"/>
    </xf>
    <xf numFmtId="3" fontId="126" fillId="13" borderId="0" xfId="0" applyNumberFormat="1" applyFont="1" applyFill="1" applyAlignment="1">
      <alignment horizontal="center" wrapText="1"/>
    </xf>
    <xf numFmtId="10" fontId="2" fillId="3" borderId="32" xfId="0" applyNumberFormat="1" applyFont="1" applyFill="1" applyBorder="1" applyAlignment="1">
      <alignment wrapText="1"/>
    </xf>
    <xf numFmtId="1" fontId="8" fillId="3" borderId="33" xfId="0" applyNumberFormat="1" applyFont="1" applyFill="1" applyBorder="1" applyAlignment="1" applyProtection="1">
      <alignment horizontal="right"/>
      <protection hidden="1"/>
    </xf>
    <xf numFmtId="3" fontId="34" fillId="14" borderId="32" xfId="0" applyNumberFormat="1" applyFont="1" applyFill="1" applyBorder="1" applyAlignment="1">
      <alignment horizontal="center"/>
    </xf>
    <xf numFmtId="1" fontId="15" fillId="13" borderId="32" xfId="0" applyNumberFormat="1" applyFont="1" applyFill="1" applyBorder="1" applyAlignment="1">
      <alignment horizontal="right"/>
    </xf>
    <xf numFmtId="169" fontId="45" fillId="16" borderId="0" xfId="1" applyNumberFormat="1" applyFont="1" applyFill="1" applyBorder="1" applyAlignment="1">
      <alignment horizontal="right" wrapText="1"/>
    </xf>
    <xf numFmtId="3" fontId="15" fillId="13" borderId="32" xfId="0" applyNumberFormat="1" applyFont="1" applyFill="1" applyBorder="1" applyAlignment="1">
      <alignment horizontal="right"/>
    </xf>
    <xf numFmtId="0" fontId="127" fillId="0" borderId="0" xfId="0" applyFont="1" applyAlignment="1">
      <alignment vertical="center"/>
    </xf>
    <xf numFmtId="0" fontId="128" fillId="3" borderId="0" xfId="0" applyFont="1" applyFill="1" applyAlignment="1">
      <alignment vertical="center" wrapText="1"/>
    </xf>
    <xf numFmtId="0" fontId="34" fillId="14" borderId="70" xfId="0" applyFont="1" applyFill="1" applyBorder="1" applyAlignment="1">
      <alignment horizontal="right"/>
    </xf>
    <xf numFmtId="0" fontId="30" fillId="14" borderId="112" xfId="0" applyFont="1" applyFill="1" applyBorder="1" applyAlignment="1">
      <alignment horizontal="center" vertical="center"/>
    </xf>
    <xf numFmtId="3" fontId="34" fillId="14" borderId="112" xfId="0" applyNumberFormat="1" applyFont="1" applyFill="1" applyBorder="1" applyAlignment="1">
      <alignment horizontal="center"/>
    </xf>
    <xf numFmtId="0" fontId="30" fillId="14" borderId="113" xfId="0" applyFont="1" applyFill="1" applyBorder="1" applyAlignment="1">
      <alignment horizontal="center" vertical="center"/>
    </xf>
    <xf numFmtId="0" fontId="30" fillId="14" borderId="35" xfId="0" applyFont="1" applyFill="1" applyBorder="1" applyAlignment="1">
      <alignment horizontal="center" vertical="center"/>
    </xf>
    <xf numFmtId="0" fontId="30" fillId="14" borderId="115" xfId="0" applyFont="1" applyFill="1" applyBorder="1" applyAlignment="1">
      <alignment horizontal="center" vertical="center"/>
    </xf>
    <xf numFmtId="0" fontId="34" fillId="14" borderId="117" xfId="0" applyFont="1" applyFill="1" applyBorder="1" applyAlignment="1">
      <alignment horizontal="right"/>
    </xf>
    <xf numFmtId="0" fontId="34" fillId="14" borderId="118" xfId="0" applyFont="1" applyFill="1" applyBorder="1" applyAlignment="1">
      <alignment horizontal="center"/>
    </xf>
    <xf numFmtId="3" fontId="34" fillId="14" borderId="118" xfId="0" applyNumberFormat="1" applyFont="1" applyFill="1" applyBorder="1" applyAlignment="1">
      <alignment horizontal="center"/>
    </xf>
    <xf numFmtId="0" fontId="34" fillId="14" borderId="119" xfId="0" applyFont="1" applyFill="1" applyBorder="1" applyAlignment="1">
      <alignment horizontal="center"/>
    </xf>
    <xf numFmtId="0" fontId="33" fillId="2" borderId="120" xfId="0" applyFont="1" applyFill="1" applyBorder="1" applyAlignment="1">
      <alignment horizontal="center" wrapText="1"/>
    </xf>
    <xf numFmtId="0" fontId="33" fillId="2" borderId="121" xfId="0" applyFont="1" applyFill="1" applyBorder="1" applyAlignment="1">
      <alignment horizontal="center" wrapText="1"/>
    </xf>
    <xf numFmtId="0" fontId="33" fillId="58" borderId="121" xfId="0" applyFont="1" applyFill="1" applyBorder="1" applyAlignment="1">
      <alignment horizontal="center" wrapText="1"/>
    </xf>
    <xf numFmtId="0" fontId="47" fillId="19" borderId="18" xfId="0" applyFont="1" applyFill="1" applyBorder="1" applyAlignment="1">
      <alignment vertical="center"/>
    </xf>
    <xf numFmtId="0" fontId="47" fillId="19" borderId="13" xfId="0" applyFont="1" applyFill="1" applyBorder="1" applyAlignment="1">
      <alignment vertical="center"/>
    </xf>
    <xf numFmtId="0" fontId="131" fillId="2" borderId="0" xfId="0" applyFont="1" applyFill="1" applyAlignment="1" applyProtection="1">
      <alignment horizontal="center"/>
      <protection hidden="1"/>
    </xf>
    <xf numFmtId="0" fontId="2" fillId="68" borderId="3" xfId="0" applyFont="1" applyFill="1" applyBorder="1"/>
    <xf numFmtId="0" fontId="2" fillId="68" borderId="0" xfId="0" applyFont="1" applyFill="1"/>
    <xf numFmtId="0" fontId="2" fillId="7" borderId="58" xfId="0" applyFont="1" applyFill="1" applyBorder="1"/>
    <xf numFmtId="0" fontId="2" fillId="7" borderId="59" xfId="0" applyFont="1" applyFill="1" applyBorder="1"/>
    <xf numFmtId="0" fontId="132" fillId="62" borderId="25" xfId="0" applyFont="1" applyFill="1" applyBorder="1" applyProtection="1">
      <protection hidden="1"/>
    </xf>
    <xf numFmtId="0" fontId="132" fillId="62" borderId="22" xfId="0" applyFont="1" applyFill="1" applyBorder="1" applyAlignment="1" applyProtection="1">
      <alignment horizontal="right"/>
      <protection hidden="1"/>
    </xf>
    <xf numFmtId="0" fontId="134" fillId="69" borderId="9" xfId="0" applyFont="1" applyFill="1" applyBorder="1" applyProtection="1">
      <protection hidden="1"/>
    </xf>
    <xf numFmtId="0" fontId="134" fillId="69" borderId="8" xfId="0" applyFont="1" applyFill="1" applyBorder="1" applyAlignment="1" applyProtection="1">
      <alignment horizontal="right"/>
      <protection hidden="1"/>
    </xf>
    <xf numFmtId="0" fontId="134" fillId="69" borderId="8" xfId="0" applyFont="1" applyFill="1" applyBorder="1" applyProtection="1">
      <protection hidden="1"/>
    </xf>
    <xf numFmtId="0" fontId="134" fillId="69" borderId="7" xfId="0" applyFont="1" applyFill="1" applyBorder="1" applyProtection="1">
      <protection hidden="1"/>
    </xf>
    <xf numFmtId="0" fontId="134" fillId="69" borderId="5" xfId="0" applyFont="1" applyFill="1" applyBorder="1" applyProtection="1">
      <protection hidden="1"/>
    </xf>
    <xf numFmtId="0" fontId="3" fillId="3" borderId="122" xfId="0" applyFont="1" applyFill="1" applyBorder="1" applyAlignment="1" applyProtection="1">
      <alignment horizontal="center"/>
      <protection hidden="1"/>
    </xf>
    <xf numFmtId="3" fontId="2" fillId="2" borderId="32" xfId="0" applyNumberFormat="1" applyFont="1" applyFill="1" applyBorder="1" applyAlignment="1" applyProtection="1">
      <alignment horizontal="center"/>
      <protection hidden="1"/>
    </xf>
    <xf numFmtId="3" fontId="96" fillId="2" borderId="32" xfId="0" applyNumberFormat="1" applyFont="1" applyFill="1" applyBorder="1"/>
    <xf numFmtId="0" fontId="2" fillId="3" borderId="32" xfId="0" applyFont="1" applyFill="1" applyBorder="1" applyAlignment="1">
      <alignment horizontal="center"/>
    </xf>
    <xf numFmtId="0" fontId="3" fillId="3" borderId="26" xfId="0" applyFont="1" applyFill="1" applyBorder="1" applyProtection="1">
      <protection hidden="1"/>
    </xf>
    <xf numFmtId="0" fontId="137" fillId="2" borderId="30" xfId="0" applyFont="1" applyFill="1" applyBorder="1" applyAlignment="1">
      <alignment horizontal="center"/>
    </xf>
    <xf numFmtId="0" fontId="2" fillId="3" borderId="31" xfId="0" applyFont="1" applyFill="1" applyBorder="1" applyAlignment="1" applyProtection="1">
      <alignment horizontal="center" vertical="top"/>
      <protection hidden="1"/>
    </xf>
    <xf numFmtId="0" fontId="3" fillId="3" borderId="2" xfId="0" applyFont="1" applyFill="1" applyBorder="1" applyAlignment="1" applyProtection="1">
      <alignment horizontal="right" vertical="top"/>
      <protection hidden="1"/>
    </xf>
    <xf numFmtId="3" fontId="2" fillId="3" borderId="0" xfId="0" applyNumberFormat="1" applyFont="1" applyFill="1" applyAlignment="1" applyProtection="1">
      <alignment horizontal="right" vertical="top" wrapText="1"/>
      <protection hidden="1"/>
    </xf>
    <xf numFmtId="3" fontId="2" fillId="3" borderId="31" xfId="0" applyNumberFormat="1" applyFont="1" applyFill="1" applyBorder="1" applyAlignment="1" applyProtection="1">
      <alignment horizontal="right" vertical="top" wrapText="1"/>
      <protection hidden="1"/>
    </xf>
    <xf numFmtId="3" fontId="15" fillId="3" borderId="2" xfId="0" applyNumberFormat="1" applyFont="1" applyFill="1" applyBorder="1" applyAlignment="1" applyProtection="1">
      <alignment horizontal="right" vertical="top" wrapText="1"/>
      <protection hidden="1"/>
    </xf>
    <xf numFmtId="0" fontId="2" fillId="16" borderId="1" xfId="0" applyFont="1" applyFill="1" applyBorder="1"/>
    <xf numFmtId="0" fontId="96" fillId="16" borderId="32" xfId="0" applyFont="1" applyFill="1" applyBorder="1"/>
    <xf numFmtId="15" fontId="96" fillId="16" borderId="32" xfId="0" applyNumberFormat="1" applyFont="1" applyFill="1" applyBorder="1"/>
    <xf numFmtId="3" fontId="96" fillId="16" borderId="32" xfId="0" applyNumberFormat="1" applyFont="1" applyFill="1" applyBorder="1"/>
    <xf numFmtId="4" fontId="95" fillId="16" borderId="32" xfId="1" applyNumberFormat="1" applyFont="1" applyFill="1" applyBorder="1"/>
    <xf numFmtId="15" fontId="95" fillId="16" borderId="32" xfId="0" applyNumberFormat="1" applyFont="1" applyFill="1" applyBorder="1" applyAlignment="1">
      <alignment horizontal="left"/>
    </xf>
    <xf numFmtId="15" fontId="95" fillId="16" borderId="32" xfId="0" applyNumberFormat="1" applyFont="1" applyFill="1" applyBorder="1"/>
    <xf numFmtId="0" fontId="96" fillId="16" borderId="0" xfId="0" applyFont="1" applyFill="1"/>
    <xf numFmtId="0" fontId="2" fillId="16" borderId="0" xfId="0" applyFont="1" applyFill="1"/>
    <xf numFmtId="0" fontId="65" fillId="16" borderId="1" xfId="0" applyFont="1" applyFill="1" applyBorder="1"/>
    <xf numFmtId="0" fontId="138" fillId="16" borderId="32" xfId="0" applyFont="1" applyFill="1" applyBorder="1"/>
    <xf numFmtId="15" fontId="138" fillId="16" borderId="32" xfId="0" applyNumberFormat="1" applyFont="1" applyFill="1" applyBorder="1"/>
    <xf numFmtId="3" fontId="138" fillId="16" borderId="32" xfId="0" applyNumberFormat="1" applyFont="1" applyFill="1" applyBorder="1"/>
    <xf numFmtId="4" fontId="138" fillId="16" borderId="32" xfId="1" applyNumberFormat="1" applyFont="1" applyFill="1" applyBorder="1"/>
    <xf numFmtId="15" fontId="138" fillId="16" borderId="32" xfId="0" applyNumberFormat="1" applyFont="1" applyFill="1" applyBorder="1" applyAlignment="1">
      <alignment horizontal="left"/>
    </xf>
    <xf numFmtId="0" fontId="138" fillId="16" borderId="0" xfId="0" applyFont="1" applyFill="1"/>
    <xf numFmtId="0" fontId="65" fillId="16" borderId="0" xfId="0" applyFont="1" applyFill="1"/>
    <xf numFmtId="3" fontId="113" fillId="3" borderId="14" xfId="0" applyNumberFormat="1" applyFont="1" applyFill="1" applyBorder="1" applyAlignment="1" applyProtection="1">
      <alignment horizontal="center"/>
      <protection hidden="1"/>
    </xf>
    <xf numFmtId="0" fontId="136" fillId="2" borderId="0" xfId="0" applyFont="1" applyFill="1" applyAlignment="1">
      <alignment wrapText="1"/>
    </xf>
    <xf numFmtId="0" fontId="91" fillId="4" borderId="1" xfId="0" applyFont="1" applyFill="1" applyBorder="1"/>
    <xf numFmtId="0" fontId="139" fillId="4" borderId="32" xfId="0" applyFont="1" applyFill="1" applyBorder="1"/>
    <xf numFmtId="15" fontId="139" fillId="4" borderId="32" xfId="0" applyNumberFormat="1" applyFont="1" applyFill="1" applyBorder="1"/>
    <xf numFmtId="3" fontId="139" fillId="4" borderId="32" xfId="0" applyNumberFormat="1" applyFont="1" applyFill="1" applyBorder="1"/>
    <xf numFmtId="4" fontId="139" fillId="4" borderId="32" xfId="1" applyNumberFormat="1" applyFont="1" applyFill="1" applyBorder="1"/>
    <xf numFmtId="15" fontId="139" fillId="4" borderId="32" xfId="0" applyNumberFormat="1" applyFont="1" applyFill="1" applyBorder="1" applyAlignment="1">
      <alignment horizontal="left"/>
    </xf>
    <xf numFmtId="0" fontId="139" fillId="4" borderId="0" xfId="0" applyFont="1" applyFill="1"/>
    <xf numFmtId="0" fontId="91" fillId="4" borderId="0" xfId="0" applyFont="1" applyFill="1"/>
    <xf numFmtId="0" fontId="2" fillId="2" borderId="55" xfId="0" applyFont="1" applyFill="1" applyBorder="1" applyAlignment="1">
      <alignment horizontal="left"/>
    </xf>
    <xf numFmtId="0" fontId="33" fillId="5" borderId="56" xfId="0" applyFont="1" applyFill="1" applyBorder="1" applyAlignment="1">
      <alignment horizontal="left"/>
    </xf>
    <xf numFmtId="15" fontId="43" fillId="3" borderId="2" xfId="0" applyNumberFormat="1" applyFont="1" applyFill="1" applyBorder="1" applyAlignment="1">
      <alignment horizontal="left"/>
    </xf>
    <xf numFmtId="10" fontId="3" fillId="2" borderId="33" xfId="0" applyNumberFormat="1" applyFont="1" applyFill="1" applyBorder="1" applyAlignment="1" applyProtection="1">
      <alignment horizontal="right"/>
      <protection hidden="1"/>
    </xf>
    <xf numFmtId="0" fontId="3" fillId="2" borderId="3" xfId="0" applyFont="1" applyFill="1" applyBorder="1" applyProtection="1">
      <protection hidden="1"/>
    </xf>
    <xf numFmtId="0" fontId="141" fillId="70" borderId="33" xfId="2" applyFont="1" applyFill="1" applyBorder="1" applyAlignment="1">
      <alignment horizontal="right" vertical="center"/>
    </xf>
    <xf numFmtId="0" fontId="141" fillId="70" borderId="33" xfId="2" applyFont="1" applyFill="1" applyBorder="1" applyAlignment="1">
      <alignment horizontal="left" vertical="center"/>
    </xf>
    <xf numFmtId="0" fontId="141" fillId="0" borderId="33" xfId="2" applyFont="1" applyBorder="1" applyAlignment="1">
      <alignment vertical="top" wrapText="1"/>
    </xf>
    <xf numFmtId="0" fontId="141" fillId="70" borderId="82" xfId="2" applyFont="1" applyFill="1" applyBorder="1" applyAlignment="1">
      <alignment horizontal="right" vertical="center"/>
    </xf>
    <xf numFmtId="0" fontId="141" fillId="70" borderId="82" xfId="2" applyFont="1" applyFill="1" applyBorder="1" applyAlignment="1">
      <alignment vertical="center"/>
    </xf>
    <xf numFmtId="0" fontId="24" fillId="0" borderId="0" xfId="2" applyAlignment="1">
      <alignment vertical="top"/>
    </xf>
    <xf numFmtId="9" fontId="2" fillId="7" borderId="7" xfId="0" applyNumberFormat="1" applyFont="1" applyFill="1" applyBorder="1" applyAlignment="1">
      <alignment horizontal="center"/>
    </xf>
    <xf numFmtId="0" fontId="21" fillId="2" borderId="30" xfId="0" applyFont="1" applyFill="1" applyBorder="1" applyAlignment="1">
      <alignment horizontal="center"/>
    </xf>
    <xf numFmtId="0" fontId="33" fillId="8" borderId="36" xfId="0" applyFont="1" applyFill="1" applyBorder="1" applyAlignment="1">
      <alignment horizontal="center" wrapText="1"/>
    </xf>
    <xf numFmtId="0" fontId="46" fillId="19" borderId="32" xfId="0" applyFont="1" applyFill="1" applyBorder="1" applyAlignment="1">
      <alignment horizontal="right" vertical="center" wrapText="1"/>
    </xf>
    <xf numFmtId="0" fontId="46" fillId="19" borderId="32" xfId="0" applyFont="1" applyFill="1" applyBorder="1" applyAlignment="1">
      <alignment horizontal="right" vertical="center"/>
    </xf>
    <xf numFmtId="0" fontId="142" fillId="2" borderId="30" xfId="0" applyFont="1" applyFill="1" applyBorder="1" applyAlignment="1">
      <alignment horizontal="center" vertical="center" wrapText="1"/>
    </xf>
    <xf numFmtId="0" fontId="143" fillId="2" borderId="0" xfId="0" applyFont="1" applyFill="1" applyAlignment="1">
      <alignment horizontal="right" wrapText="1"/>
    </xf>
    <xf numFmtId="12" fontId="2" fillId="3" borderId="0" xfId="0" applyNumberFormat="1" applyFont="1" applyFill="1"/>
    <xf numFmtId="0" fontId="8" fillId="5" borderId="3" xfId="0" applyFont="1" applyFill="1" applyBorder="1" applyAlignment="1">
      <alignment horizontal="center"/>
    </xf>
    <xf numFmtId="0" fontId="2" fillId="5" borderId="0" xfId="0" applyFont="1" applyFill="1" applyAlignment="1">
      <alignment horizontal="center"/>
    </xf>
    <xf numFmtId="0" fontId="33" fillId="2" borderId="120" xfId="0" applyFont="1" applyFill="1" applyBorder="1" applyAlignment="1">
      <alignment horizontal="right" wrapText="1"/>
    </xf>
    <xf numFmtId="0" fontId="34" fillId="14" borderId="124" xfId="0" applyFont="1" applyFill="1" applyBorder="1" applyAlignment="1">
      <alignment horizontal="center"/>
    </xf>
    <xf numFmtId="0" fontId="34" fillId="14" borderId="18" xfId="0" applyFont="1" applyFill="1" applyBorder="1" applyAlignment="1">
      <alignment horizontal="center"/>
    </xf>
    <xf numFmtId="0" fontId="140" fillId="18" borderId="88" xfId="2" applyFont="1" applyFill="1" applyBorder="1" applyAlignment="1">
      <alignment horizontal="left" indent="1"/>
    </xf>
    <xf numFmtId="0" fontId="140" fillId="18" borderId="123" xfId="2" applyFont="1" applyFill="1" applyBorder="1"/>
    <xf numFmtId="0" fontId="145" fillId="5" borderId="33" xfId="2" applyFont="1" applyFill="1" applyBorder="1" applyAlignment="1">
      <alignment vertical="top"/>
    </xf>
    <xf numFmtId="9" fontId="2" fillId="7" borderId="5" xfId="0" applyNumberFormat="1" applyFont="1" applyFill="1" applyBorder="1" applyAlignment="1">
      <alignment horizontal="center"/>
    </xf>
    <xf numFmtId="9" fontId="2" fillId="3" borderId="5" xfId="0" applyNumberFormat="1" applyFont="1" applyFill="1" applyBorder="1" applyAlignment="1">
      <alignment horizontal="center"/>
    </xf>
    <xf numFmtId="3" fontId="43" fillId="2" borderId="2" xfId="0" applyNumberFormat="1" applyFont="1" applyFill="1" applyBorder="1" applyAlignment="1">
      <alignment horizontal="center"/>
    </xf>
    <xf numFmtId="0" fontId="64" fillId="2" borderId="63" xfId="0" applyFont="1" applyFill="1" applyBorder="1" applyAlignment="1">
      <alignment horizontal="center" vertical="center"/>
    </xf>
    <xf numFmtId="0" fontId="64" fillId="2" borderId="64" xfId="0" applyFont="1" applyFill="1" applyBorder="1" applyAlignment="1">
      <alignment horizontal="center" vertical="center"/>
    </xf>
    <xf numFmtId="0" fontId="53" fillId="13" borderId="54" xfId="0" applyFont="1" applyFill="1" applyBorder="1" applyAlignment="1">
      <alignment horizontal="center"/>
    </xf>
    <xf numFmtId="0" fontId="53" fillId="13" borderId="57" xfId="0" applyFont="1" applyFill="1" applyBorder="1" applyAlignment="1">
      <alignment horizontal="center"/>
    </xf>
    <xf numFmtId="0" fontId="2" fillId="2" borderId="63" xfId="0" applyFont="1" applyFill="1" applyBorder="1" applyAlignment="1">
      <alignment horizontal="center"/>
    </xf>
    <xf numFmtId="0" fontId="2" fillId="2" borderId="85" xfId="0" applyFont="1" applyFill="1" applyBorder="1" applyAlignment="1">
      <alignment horizontal="center"/>
    </xf>
    <xf numFmtId="0" fontId="2" fillId="2" borderId="64" xfId="0" applyFont="1" applyFill="1" applyBorder="1" applyAlignment="1">
      <alignment horizontal="center"/>
    </xf>
    <xf numFmtId="0" fontId="2" fillId="8" borderId="31" xfId="0" applyFont="1" applyFill="1" applyBorder="1" applyAlignment="1">
      <alignment horizontal="left"/>
    </xf>
    <xf numFmtId="0" fontId="2" fillId="8" borderId="30" xfId="0" applyFont="1" applyFill="1" applyBorder="1" applyAlignment="1">
      <alignment horizontal="left"/>
    </xf>
    <xf numFmtId="3" fontId="65" fillId="60" borderId="0" xfId="0" applyNumberFormat="1" applyFont="1" applyFill="1" applyAlignment="1">
      <alignment horizontal="right"/>
    </xf>
    <xf numFmtId="3" fontId="65" fillId="60" borderId="110" xfId="0" applyNumberFormat="1" applyFont="1" applyFill="1" applyBorder="1" applyAlignment="1">
      <alignment horizontal="right"/>
    </xf>
    <xf numFmtId="0" fontId="2" fillId="8" borderId="31" xfId="0" applyFont="1" applyFill="1" applyBorder="1" applyAlignment="1">
      <alignment horizontal="center"/>
    </xf>
    <xf numFmtId="0" fontId="2" fillId="8" borderId="30" xfId="0" applyFont="1" applyFill="1" applyBorder="1" applyAlignment="1">
      <alignment horizontal="center"/>
    </xf>
    <xf numFmtId="3" fontId="57" fillId="16" borderId="0" xfId="0" applyNumberFormat="1" applyFont="1" applyFill="1" applyAlignment="1" applyProtection="1">
      <alignment horizontal="center" vertical="center"/>
      <protection hidden="1"/>
    </xf>
    <xf numFmtId="0" fontId="135" fillId="61" borderId="3" xfId="0" applyFont="1" applyFill="1" applyBorder="1" applyAlignment="1" applyProtection="1">
      <alignment horizontal="center"/>
      <protection hidden="1"/>
    </xf>
    <xf numFmtId="0" fontId="15" fillId="3" borderId="0" xfId="0" applyFont="1" applyFill="1" applyAlignment="1" applyProtection="1">
      <alignment horizontal="left"/>
      <protection hidden="1"/>
    </xf>
    <xf numFmtId="0" fontId="3" fillId="3" borderId="60" xfId="0" applyFont="1" applyFill="1" applyBorder="1" applyAlignment="1" applyProtection="1">
      <alignment horizontal="left"/>
      <protection hidden="1"/>
    </xf>
    <xf numFmtId="0" fontId="3" fillId="3" borderId="0" xfId="0" applyFont="1" applyFill="1" applyAlignment="1" applyProtection="1">
      <alignment horizontal="left"/>
      <protection hidden="1"/>
    </xf>
    <xf numFmtId="0" fontId="18" fillId="9" borderId="31" xfId="0" applyFont="1" applyFill="1" applyBorder="1" applyAlignment="1" applyProtection="1">
      <alignment horizontal="center"/>
      <protection hidden="1"/>
    </xf>
    <xf numFmtId="0" fontId="18" fillId="9" borderId="30" xfId="0" applyFont="1" applyFill="1" applyBorder="1" applyAlignment="1" applyProtection="1">
      <alignment horizontal="center"/>
      <protection hidden="1"/>
    </xf>
    <xf numFmtId="0" fontId="12" fillId="3" borderId="0" xfId="0" applyFont="1" applyFill="1" applyAlignment="1" applyProtection="1">
      <alignment horizontal="center"/>
      <protection hidden="1"/>
    </xf>
    <xf numFmtId="0" fontId="3" fillId="3" borderId="31" xfId="0" applyFont="1" applyFill="1" applyBorder="1" applyAlignment="1" applyProtection="1">
      <alignment horizontal="center"/>
      <protection hidden="1"/>
    </xf>
    <xf numFmtId="0" fontId="3" fillId="3" borderId="30" xfId="0" applyFont="1" applyFill="1" applyBorder="1" applyAlignment="1" applyProtection="1">
      <alignment horizontal="center"/>
      <protection hidden="1"/>
    </xf>
    <xf numFmtId="0" fontId="3" fillId="3" borderId="2" xfId="0" applyFont="1" applyFill="1" applyBorder="1" applyAlignment="1" applyProtection="1">
      <alignment horizontal="center"/>
      <protection hidden="1"/>
    </xf>
    <xf numFmtId="0" fontId="12" fillId="3" borderId="14" xfId="0" applyFont="1" applyFill="1" applyBorder="1" applyAlignment="1" applyProtection="1">
      <alignment horizontal="left"/>
      <protection hidden="1"/>
    </xf>
    <xf numFmtId="0" fontId="2" fillId="2" borderId="21" xfId="0" applyFont="1" applyFill="1" applyBorder="1" applyAlignment="1" applyProtection="1">
      <alignment horizontal="left"/>
      <protection hidden="1"/>
    </xf>
    <xf numFmtId="0" fontId="2" fillId="2" borderId="20" xfId="0" applyFont="1" applyFill="1" applyBorder="1" applyAlignment="1" applyProtection="1">
      <alignment horizontal="left"/>
      <protection hidden="1"/>
    </xf>
    <xf numFmtId="0" fontId="2" fillId="2" borderId="19" xfId="0" applyFont="1" applyFill="1" applyBorder="1" applyAlignment="1" applyProtection="1">
      <alignment horizontal="left"/>
      <protection hidden="1"/>
    </xf>
    <xf numFmtId="0" fontId="135" fillId="61" borderId="0" xfId="0" applyFont="1" applyFill="1" applyAlignment="1" applyProtection="1">
      <alignment horizontal="center"/>
      <protection hidden="1"/>
    </xf>
    <xf numFmtId="0" fontId="133" fillId="19" borderId="0" xfId="0" applyFont="1" applyFill="1" applyAlignment="1" applyProtection="1">
      <alignment horizontal="center"/>
      <protection hidden="1"/>
    </xf>
    <xf numFmtId="3" fontId="57" fillId="9" borderId="0" xfId="0" applyNumberFormat="1" applyFont="1" applyFill="1" applyAlignment="1" applyProtection="1">
      <alignment horizontal="center" vertical="center"/>
      <protection hidden="1"/>
    </xf>
    <xf numFmtId="3" fontId="17" fillId="12" borderId="0" xfId="0" applyNumberFormat="1" applyFont="1" applyFill="1" applyAlignment="1" applyProtection="1">
      <alignment horizontal="center"/>
      <protection hidden="1"/>
    </xf>
    <xf numFmtId="3" fontId="116" fillId="63" borderId="0" xfId="0" applyNumberFormat="1" applyFont="1" applyFill="1" applyAlignment="1" applyProtection="1">
      <alignment horizontal="center" vertical="center"/>
      <protection hidden="1"/>
    </xf>
    <xf numFmtId="3" fontId="57" fillId="22" borderId="0" xfId="0" applyNumberFormat="1" applyFont="1" applyFill="1" applyAlignment="1" applyProtection="1">
      <alignment horizontal="center" vertical="center"/>
      <protection hidden="1"/>
    </xf>
    <xf numFmtId="3" fontId="58" fillId="11" borderId="0" xfId="0" applyNumberFormat="1" applyFont="1" applyFill="1" applyAlignment="1" applyProtection="1">
      <alignment horizontal="center" vertical="center" wrapText="1"/>
      <protection hidden="1"/>
    </xf>
    <xf numFmtId="3" fontId="58" fillId="11" borderId="0" xfId="0" applyNumberFormat="1" applyFont="1" applyFill="1" applyAlignment="1" applyProtection="1">
      <alignment horizontal="center" vertical="center"/>
      <protection hidden="1"/>
    </xf>
    <xf numFmtId="3" fontId="57" fillId="10" borderId="0" xfId="0" applyNumberFormat="1" applyFont="1" applyFill="1" applyAlignment="1" applyProtection="1">
      <alignment horizontal="center" vertical="center"/>
      <protection hidden="1"/>
    </xf>
    <xf numFmtId="0" fontId="53" fillId="3" borderId="17" xfId="0" applyFont="1" applyFill="1" applyBorder="1" applyAlignment="1">
      <alignment horizontal="left" vertical="center"/>
    </xf>
    <xf numFmtId="0" fontId="53" fillId="3" borderId="0" xfId="0" applyFont="1" applyFill="1" applyAlignment="1">
      <alignment horizontal="left" vertical="center"/>
    </xf>
    <xf numFmtId="0" fontId="8" fillId="2" borderId="3" xfId="0" applyFont="1" applyFill="1" applyBorder="1" applyAlignment="1">
      <alignment horizontal="center" vertical="center" wrapText="1"/>
    </xf>
    <xf numFmtId="0" fontId="97" fillId="19" borderId="0" xfId="0" applyFont="1" applyFill="1" applyAlignment="1">
      <alignment horizontal="center" vertical="center"/>
    </xf>
    <xf numFmtId="0" fontId="21" fillId="2" borderId="31" xfId="0" applyFont="1" applyFill="1" applyBorder="1" applyAlignment="1">
      <alignment horizontal="center"/>
    </xf>
    <xf numFmtId="0" fontId="21" fillId="2" borderId="30" xfId="0" applyFont="1" applyFill="1" applyBorder="1" applyAlignment="1">
      <alignment horizontal="center"/>
    </xf>
    <xf numFmtId="0" fontId="21" fillId="2" borderId="2" xfId="0" applyFont="1" applyFill="1" applyBorder="1" applyAlignment="1">
      <alignment horizontal="center"/>
    </xf>
    <xf numFmtId="0" fontId="56" fillId="2" borderId="3" xfId="0" applyFont="1" applyFill="1" applyBorder="1" applyAlignment="1">
      <alignment horizontal="center" vertical="center" wrapText="1"/>
    </xf>
    <xf numFmtId="0" fontId="47" fillId="19" borderId="18" xfId="0" applyFont="1" applyFill="1" applyBorder="1" applyAlignment="1">
      <alignment horizontal="center" vertical="center"/>
    </xf>
    <xf numFmtId="0" fontId="47" fillId="19" borderId="13" xfId="0" applyFont="1" applyFill="1" applyBorder="1" applyAlignment="1">
      <alignment horizontal="center" vertical="center"/>
    </xf>
    <xf numFmtId="0" fontId="2" fillId="3" borderId="55" xfId="0" applyFont="1" applyFill="1" applyBorder="1" applyAlignment="1">
      <alignment horizontal="center"/>
    </xf>
    <xf numFmtId="0" fontId="2" fillId="3" borderId="80" xfId="0" applyFont="1" applyFill="1" applyBorder="1" applyAlignment="1">
      <alignment horizontal="center"/>
    </xf>
    <xf numFmtId="0" fontId="2" fillId="3" borderId="56" xfId="0" applyFont="1" applyFill="1" applyBorder="1" applyAlignment="1">
      <alignment horizontal="center"/>
    </xf>
    <xf numFmtId="0" fontId="8" fillId="3" borderId="55" xfId="0" applyFont="1" applyFill="1" applyBorder="1" applyAlignment="1">
      <alignment horizontal="center"/>
    </xf>
    <xf numFmtId="0" fontId="8" fillId="3" borderId="56" xfId="0" applyFont="1" applyFill="1" applyBorder="1" applyAlignment="1">
      <alignment horizontal="center"/>
    </xf>
    <xf numFmtId="0" fontId="9" fillId="2" borderId="17" xfId="0" applyFont="1" applyFill="1" applyBorder="1" applyAlignment="1">
      <alignment horizontal="center"/>
    </xf>
    <xf numFmtId="0" fontId="2" fillId="2" borderId="111" xfId="0" applyFont="1" applyFill="1" applyBorder="1" applyAlignment="1">
      <alignment horizontal="center" vertical="center"/>
    </xf>
    <xf numFmtId="0" fontId="2" fillId="2" borderId="114" xfId="0" applyFont="1" applyFill="1" applyBorder="1" applyAlignment="1">
      <alignment horizontal="center" vertical="center"/>
    </xf>
    <xf numFmtId="0" fontId="2" fillId="2" borderId="116" xfId="0" applyFont="1" applyFill="1" applyBorder="1" applyAlignment="1">
      <alignment horizontal="center" vertical="center"/>
    </xf>
    <xf numFmtId="0" fontId="28" fillId="3" borderId="0" xfId="0" applyFont="1" applyFill="1" applyAlignment="1">
      <alignment horizontal="center" vertical="center" wrapText="1"/>
    </xf>
    <xf numFmtId="0" fontId="146" fillId="0" borderId="0" xfId="0" applyFont="1"/>
    <xf numFmtId="0" fontId="146" fillId="8" borderId="0" xfId="0" applyFont="1" applyFill="1"/>
    <xf numFmtId="14" fontId="146" fillId="0" borderId="0" xfId="0" applyNumberFormat="1" applyFont="1"/>
    <xf numFmtId="3" fontId="146" fillId="0" borderId="0" xfId="0" applyNumberFormat="1" applyFont="1"/>
    <xf numFmtId="9" fontId="146" fillId="0" borderId="0" xfId="0" applyNumberFormat="1" applyFont="1"/>
    <xf numFmtId="0" fontId="147" fillId="0" borderId="0" xfId="0" applyFont="1"/>
    <xf numFmtId="10" fontId="146" fillId="0" borderId="0" xfId="100" applyNumberFormat="1" applyFont="1"/>
    <xf numFmtId="0" fontId="0" fillId="8" borderId="0" xfId="0" applyFill="1"/>
  </cellXfs>
  <cellStyles count="101">
    <cellStyle name="20% - Accent1" xfId="20" builtinId="30" customBuiltin="1"/>
    <cellStyle name="20% - Accent2" xfId="23" builtinId="34" customBuiltin="1"/>
    <cellStyle name="20% - Accent3" xfId="26" builtinId="38" customBuiltin="1"/>
    <cellStyle name="20% - Accent4" xfId="29" builtinId="42" customBuiltin="1"/>
    <cellStyle name="20% - Accent5" xfId="32" builtinId="46" customBuiltin="1"/>
    <cellStyle name="20% - Accent6" xfId="35" builtinId="50" customBuiltin="1"/>
    <cellStyle name="40% - Accent1" xfId="21" builtinId="31" customBuiltin="1"/>
    <cellStyle name="40% - Accent2" xfId="24" builtinId="35" customBuiltin="1"/>
    <cellStyle name="40% - Accent3" xfId="27" builtinId="39" customBuiltin="1"/>
    <cellStyle name="40% - Accent4" xfId="30" builtinId="43" customBuiltin="1"/>
    <cellStyle name="40% - Accent5" xfId="33" builtinId="47" customBuiltin="1"/>
    <cellStyle name="40% - Accent6" xfId="36" builtinId="51" customBuiltin="1"/>
    <cellStyle name="60% - Accent1 2" xfId="74" xr:uid="{D9CD85C8-5421-4E61-BE83-A184F20C77BE}"/>
    <cellStyle name="60% - Accent2 2" xfId="75" xr:uid="{6313A610-F17F-4245-AA00-B7CE18FC9AEE}"/>
    <cellStyle name="60% - Accent3 2" xfId="76" xr:uid="{AD3D120D-4E89-4466-83B5-8DAE7F23FA29}"/>
    <cellStyle name="60% - Accent4 2" xfId="77" xr:uid="{CB77C59E-5D7B-4AAE-9CF0-C9D878B71BBF}"/>
    <cellStyle name="60% - Accent5 2" xfId="78" xr:uid="{846A1FB1-4945-4CB9-820C-73FDFE7653BA}"/>
    <cellStyle name="60% - Accent6 2" xfId="79" xr:uid="{C5EB21BA-78B4-40F8-BD84-F64EA15F23D2}"/>
    <cellStyle name="Accent1" xfId="19" builtinId="29" customBuiltin="1"/>
    <cellStyle name="Accent2" xfId="22" builtinId="33" customBuiltin="1"/>
    <cellStyle name="Accent3" xfId="25" builtinId="37" customBuiltin="1"/>
    <cellStyle name="Accent4" xfId="28" builtinId="41" customBuiltin="1"/>
    <cellStyle name="Accent5" xfId="31" builtinId="45" customBuiltin="1"/>
    <cellStyle name="Accent6" xfId="34" builtinId="49" customBuiltin="1"/>
    <cellStyle name="Bad" xfId="9" builtinId="27" customBuiltin="1"/>
    <cellStyle name="Calculation" xfId="12" builtinId="22" customBuiltin="1"/>
    <cellStyle name="Check Cell" xfId="14" builtinId="23" customBuiltin="1"/>
    <cellStyle name="Comma" xfId="1" builtinId="3"/>
    <cellStyle name="Comma 10" xfId="49" xr:uid="{66B50302-97BF-4596-8C2C-AC5005705C38}"/>
    <cellStyle name="Comma 10 10 2" xfId="52" xr:uid="{40903BC7-6951-4089-86F9-181E20F5B4CF}"/>
    <cellStyle name="Comma 10 2" xfId="50" xr:uid="{20F2451B-91E9-4286-8197-52AF00AB0651}"/>
    <cellStyle name="Comma 10 3" xfId="69" xr:uid="{97DC6346-4C80-4274-90C9-D98862BB7840}"/>
    <cellStyle name="Comma 108" xfId="64" xr:uid="{9FE864F4-CE47-4415-9B0E-5A8E486A062B}"/>
    <cellStyle name="Comma 11" xfId="80" xr:uid="{AF6D39C9-9B0E-4B5F-AE65-2F113C8BEA99}"/>
    <cellStyle name="Comma 11 2" xfId="51" xr:uid="{B143CE55-DF8A-4FA1-B256-0E9DB47088D2}"/>
    <cellStyle name="Comma 14" xfId="43" xr:uid="{BDC667FA-23F9-4AE6-A9B8-C62A9E93AE44}"/>
    <cellStyle name="Comma 2" xfId="39" xr:uid="{0FEA8E01-1E57-4FB2-BF34-21CBD773E4E2}"/>
    <cellStyle name="Comma 2 2" xfId="54" xr:uid="{5AC9B675-D246-4B7C-A8F4-F018884C9FE2}"/>
    <cellStyle name="Comma 2 2 2" xfId="83" xr:uid="{29B2112E-8C46-4645-9981-6C591E7A43A4}"/>
    <cellStyle name="Comma 2 2 3" xfId="82" xr:uid="{111E1DDF-FA18-4626-A478-BD523273186D}"/>
    <cellStyle name="Comma 2 3" xfId="57" xr:uid="{CBBCDDBD-F6FF-4F9A-B13F-CB9DA6889D36}"/>
    <cellStyle name="Comma 2 4" xfId="84" xr:uid="{282F0D1F-2B3A-428E-9157-8A31128997E9}"/>
    <cellStyle name="Comma 2 5" xfId="85" xr:uid="{6913C56E-08EE-4554-8FF1-1884A5C0EF7B}"/>
    <cellStyle name="Comma 2 6" xfId="81" xr:uid="{68A23F1B-3BF5-4BD1-BFF2-678A0181E5A9}"/>
    <cellStyle name="Comma 2 7" xfId="47" xr:uid="{18F2FEE2-25B9-41FB-8486-CD3CE59DA2E9}"/>
    <cellStyle name="Comma 3" xfId="71" xr:uid="{8527C9AC-479C-4B6D-B69B-6B06CFE50DAF}"/>
    <cellStyle name="Comma 3 2" xfId="56" xr:uid="{53D8B5F1-B00E-4B72-92E9-BE27A46C40AA}"/>
    <cellStyle name="Comma 3 2 2" xfId="88" xr:uid="{054459DF-A360-4225-A86D-10EF46146860}"/>
    <cellStyle name="Comma 3 2 3" xfId="87" xr:uid="{CB9A3FFB-51D2-421A-A81D-34D89B103AE3}"/>
    <cellStyle name="Comma 3 3" xfId="86" xr:uid="{F5900172-D5AC-4963-80F4-94EFD107FA89}"/>
    <cellStyle name="Comma 30" xfId="38" xr:uid="{CB95E022-B8F0-4FC7-8840-A905FE4F51E0}"/>
    <cellStyle name="Comma 30 2" xfId="58" xr:uid="{3CF90207-9247-4B2C-925A-AB2C10E3CDA4}"/>
    <cellStyle name="Comma 4" xfId="41" xr:uid="{6D8C68B2-7699-4DBE-8A93-29BE085F25F0}"/>
    <cellStyle name="Comma 4 2" xfId="42" xr:uid="{FF5C1196-F6A7-4C09-9B05-5986C14993FB}"/>
    <cellStyle name="Comma 4 2 2" xfId="89" xr:uid="{D0DD4879-C7B3-4ADC-92CB-77B5C6E9FFA6}"/>
    <cellStyle name="Comma 4 3" xfId="68" xr:uid="{B59C1978-2E33-4D79-8677-2B079D9A70B2}"/>
    <cellStyle name="Comma 5" xfId="90" xr:uid="{69D3E54A-E446-463B-AC54-A584AA5D975B}"/>
    <cellStyle name="Comma 5 2" xfId="45" xr:uid="{067AD6AE-A91D-4373-8CD1-A2DC75FE5246}"/>
    <cellStyle name="Comma 61" xfId="91" xr:uid="{CDEF9F81-F087-40E5-B956-FB6588A113D2}"/>
    <cellStyle name="Comma 7" xfId="62" xr:uid="{C33A7BC4-98AF-4080-A063-4186A08BAB70}"/>
    <cellStyle name="Comma 8" xfId="55" xr:uid="{7A6F7937-73FC-4C7B-9456-4C589F85EDA6}"/>
    <cellStyle name="Comma 9" xfId="53" xr:uid="{E0784171-626F-41C7-8F46-C0E2A35E253A}"/>
    <cellStyle name="Explanatory Text" xfId="17" builtinId="53" customBuiltin="1"/>
    <cellStyle name="Good" xfId="8" builtinId="26" customBuiltin="1"/>
    <cellStyle name="Heading 1" xfId="4" builtinId="16" customBuiltin="1"/>
    <cellStyle name="Heading 2" xfId="5" builtinId="17" customBuiltin="1"/>
    <cellStyle name="Heading 3" xfId="6" builtinId="18" customBuiltin="1"/>
    <cellStyle name="Heading 4" xfId="7" builtinId="19" customBuiltin="1"/>
    <cellStyle name="Hyperlink 2" xfId="92" xr:uid="{E26AD286-1929-4CCB-B240-578FA4757C33}"/>
    <cellStyle name="Hyperlink 3" xfId="61" xr:uid="{4DA4083C-933A-4308-95DB-656D2B76E3C0}"/>
    <cellStyle name="Input" xfId="10" builtinId="20" customBuiltin="1"/>
    <cellStyle name="Legal 8½ x 14 in 10" xfId="46" xr:uid="{4286CFEF-6A27-41AD-BEE4-EEBE74739334}"/>
    <cellStyle name="Legal 8½ x 14 in 10 2" xfId="48" xr:uid="{724CF6F1-60DC-4316-A9A5-5E8D5755EEF5}"/>
    <cellStyle name="Linked Cell" xfId="13" builtinId="24" customBuiltin="1"/>
    <cellStyle name="Neutral 2" xfId="73" xr:uid="{80AFA86D-A503-4E6B-92DF-2AF1F25B9BD9}"/>
    <cellStyle name="Normal" xfId="0" builtinId="0"/>
    <cellStyle name="Normal 10 2" xfId="44" xr:uid="{65EEE8E5-7BE5-4A0D-8D23-4DD60F53EAC9}"/>
    <cellStyle name="Normal 174" xfId="37" xr:uid="{D79C7AED-BCDA-47CC-9AF6-477FCF7A94BB}"/>
    <cellStyle name="Normal 2" xfId="2" xr:uid="{0C3D562F-9BA7-4F40-9A78-7AB31441CA93}"/>
    <cellStyle name="Normal 2 10" xfId="67" xr:uid="{E5A7EFC3-2E7F-4D7E-B5C5-9CEA42A412B8}"/>
    <cellStyle name="Normal 2 4" xfId="99" xr:uid="{DF326CA8-D1A0-43C9-A0F5-68C5ED0F63E5}"/>
    <cellStyle name="Normal 3" xfId="59" xr:uid="{E0CACBB2-9723-4B5A-A3D4-98DC7B53668A}"/>
    <cellStyle name="Normal 3 2" xfId="60" xr:uid="{C4D39BB0-7B1E-44B6-AECC-5794299F501C}"/>
    <cellStyle name="Normal 3 3" xfId="70" xr:uid="{489071A2-01E9-42F5-8611-AC8BEF2E0078}"/>
    <cellStyle name="Normal 3 4" xfId="93" xr:uid="{5CF70C21-AA50-4F62-A0B2-A118B6DBEDD3}"/>
    <cellStyle name="Normal 4" xfId="66" xr:uid="{8A84B3C2-9CD9-4CFA-8A77-C704B67A75E7}"/>
    <cellStyle name="Normal 4 2" xfId="94" xr:uid="{65423D81-F6C8-41D2-9082-791DF31A0C1A}"/>
    <cellStyle name="Normal 4 8" xfId="3" xr:uid="{6527D33B-4787-49B5-A3E8-86D742EC956A}"/>
    <cellStyle name="Normal 5" xfId="72" xr:uid="{B7737DAC-5632-4596-805D-EF88C123BA9F}"/>
    <cellStyle name="Normal 5 2" xfId="95" xr:uid="{1D31CD9E-354F-473F-A679-41B3219ED23A}"/>
    <cellStyle name="Normal 6" xfId="96" xr:uid="{20AB89D7-2704-4DC5-981D-5098866141D7}"/>
    <cellStyle name="Note" xfId="16" builtinId="10" customBuiltin="1"/>
    <cellStyle name="Output" xfId="11" builtinId="21" customBuiltin="1"/>
    <cellStyle name="Percent" xfId="100" builtinId="5"/>
    <cellStyle name="Percent 2" xfId="40" xr:uid="{71BD6169-6751-4D86-B15D-CE8615A9E77E}"/>
    <cellStyle name="Percent 2 2" xfId="97" xr:uid="{38BF67D0-1A45-48B8-A7A8-49051CF137E3}"/>
    <cellStyle name="Percent 3" xfId="65" xr:uid="{1D277570-450B-4971-B33A-361F4273C5DD}"/>
    <cellStyle name="Percent 4" xfId="63" xr:uid="{21929998-EE34-403B-AD73-3E378E6A8EBA}"/>
    <cellStyle name="Title 2" xfId="98" xr:uid="{EB4C0498-C6AD-4068-8972-F72A75444357}"/>
    <cellStyle name="Total" xfId="18" builtinId="25" customBuiltin="1"/>
    <cellStyle name="Warning Text" xfId="15" builtinId="11" customBuiltin="1"/>
  </cellStyles>
  <dxfs count="19">
    <dxf>
      <font>
        <color rgb="FF9C0006"/>
      </font>
      <fill>
        <patternFill>
          <bgColor rgb="FFFFC7CE"/>
        </patternFill>
      </fill>
    </dxf>
    <dxf>
      <font>
        <color theme="0" tint="-0.14996795556505021"/>
      </font>
    </dxf>
    <dxf>
      <font>
        <color theme="7"/>
      </font>
      <fill>
        <patternFill patternType="solid">
          <fgColor rgb="FF0137A6"/>
          <bgColor rgb="FF01379B"/>
        </patternFill>
      </fill>
    </dxf>
    <dxf>
      <font>
        <color theme="7"/>
      </font>
      <fill>
        <patternFill patternType="solid">
          <fgColor rgb="FF0137A6"/>
          <bgColor rgb="FF01379B"/>
        </patternFill>
      </fill>
    </dxf>
    <dxf>
      <fill>
        <patternFill patternType="gray0625">
          <fgColor rgb="FFFF0000"/>
        </patternFill>
      </fill>
    </dxf>
    <dxf>
      <fill>
        <patternFill patternType="gray0625">
          <fgColor rgb="FFFF99FF"/>
        </patternFill>
      </fill>
    </dxf>
    <dxf>
      <font>
        <color theme="7"/>
      </font>
      <fill>
        <patternFill patternType="solid">
          <fgColor rgb="FF0137A6"/>
          <bgColor rgb="FF01379B"/>
        </patternFill>
      </fill>
    </dxf>
    <dxf>
      <font>
        <color rgb="FF9C0006"/>
      </font>
      <fill>
        <patternFill>
          <bgColor rgb="FFFFC7CE"/>
        </patternFill>
      </fill>
    </dxf>
    <dxf>
      <font>
        <color rgb="FF9C0006"/>
      </font>
      <fill>
        <patternFill>
          <bgColor rgb="FFFFC7CE"/>
        </patternFill>
      </fill>
    </dxf>
    <dxf>
      <numFmt numFmtId="3" formatCode="#,##0"/>
    </dxf>
    <dxf>
      <numFmt numFmtId="169" formatCode="_-* #,##0_-;\-* #,##0_-;_-* &quot;-&quot;??_-;_-@_-"/>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s>
  <tableStyles count="0" defaultTableStyle="TableStyleMedium2" defaultPivotStyle="PivotStyleLight16"/>
  <colors>
    <mruColors>
      <color rgb="FF0137A6"/>
      <color rgb="FFFF99FF"/>
      <color rgb="FFFF5050"/>
      <color rgb="FFC9A4E4"/>
      <color rgb="FF0137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KE"/>
        </a:p>
      </c:txPr>
    </c:title>
    <c:autoTitleDeleted val="0"/>
    <c:plotArea>
      <c:layout/>
      <c:barChart>
        <c:barDir val="col"/>
        <c:grouping val="clustered"/>
        <c:varyColors val="0"/>
        <c:ser>
          <c:idx val="0"/>
          <c:order val="0"/>
          <c:tx>
            <c:strRef>
              <c:f>'GMM - Model'!$EM$149</c:f>
              <c:strCache>
                <c:ptCount val="1"/>
                <c:pt idx="0">
                  <c:v>EPVFC
Closing Balance</c:v>
                </c:pt>
              </c:strCache>
            </c:strRef>
          </c:tx>
          <c:spPr>
            <a:solidFill>
              <a:schemeClr val="accent1"/>
            </a:solidFill>
            <a:ln>
              <a:noFill/>
            </a:ln>
            <a:effectLst/>
          </c:spPr>
          <c:invertIfNegative val="0"/>
          <c:val>
            <c:numRef>
              <c:f>'GMM - Model'!$EM$159:$EM$173</c:f>
              <c:numCache>
                <c:formatCode>#,##0</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0</c:v>
                </c:pt>
              </c:numCache>
            </c:numRef>
          </c:val>
          <c:extLst>
            <c:ext xmlns:c16="http://schemas.microsoft.com/office/drawing/2014/chart" uri="{C3380CC4-5D6E-409C-BE32-E72D297353CC}">
              <c16:uniqueId val="{00000000-7435-4C75-A019-B5C9604B3605}"/>
            </c:ext>
          </c:extLst>
        </c:ser>
        <c:ser>
          <c:idx val="1"/>
          <c:order val="1"/>
          <c:tx>
            <c:strRef>
              <c:f>'GMM - Model'!$FL$149</c:f>
              <c:strCache>
                <c:ptCount val="1"/>
                <c:pt idx="0">
                  <c:v>CSM (c/f after allocation)</c:v>
                </c:pt>
              </c:strCache>
            </c:strRef>
          </c:tx>
          <c:spPr>
            <a:solidFill>
              <a:schemeClr val="accent2"/>
            </a:solidFill>
            <a:ln>
              <a:noFill/>
            </a:ln>
            <a:effectLst/>
          </c:spPr>
          <c:invertIfNegative val="0"/>
          <c:val>
            <c:numRef>
              <c:f>'GMM - Model'!$FL$159:$FL$173</c:f>
              <c:numCache>
                <c:formatCode>#,##0</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0</c:v>
                </c:pt>
              </c:numCache>
            </c:numRef>
          </c:val>
          <c:extLst>
            <c:ext xmlns:c16="http://schemas.microsoft.com/office/drawing/2014/chart" uri="{C3380CC4-5D6E-409C-BE32-E72D297353CC}">
              <c16:uniqueId val="{00000001-7435-4C75-A019-B5C9604B3605}"/>
            </c:ext>
          </c:extLst>
        </c:ser>
        <c:ser>
          <c:idx val="2"/>
          <c:order val="2"/>
          <c:tx>
            <c:strRef>
              <c:f>'GMM - Model'!$EV$149</c:f>
              <c:strCache>
                <c:ptCount val="1"/>
                <c:pt idx="0">
                  <c:v>Risk Margin  (c/f) - 
goes to balance sheet</c:v>
                </c:pt>
              </c:strCache>
            </c:strRef>
          </c:tx>
          <c:spPr>
            <a:solidFill>
              <a:schemeClr val="accent3"/>
            </a:solidFill>
            <a:ln>
              <a:noFill/>
            </a:ln>
            <a:effectLst/>
          </c:spPr>
          <c:invertIfNegative val="0"/>
          <c:val>
            <c:numRef>
              <c:f>'GMM - Model'!$EV$159:$EV$173</c:f>
              <c:numCache>
                <c:formatCode>#,##0</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0</c:v>
                </c:pt>
              </c:numCache>
            </c:numRef>
          </c:val>
          <c:extLst>
            <c:ext xmlns:c16="http://schemas.microsoft.com/office/drawing/2014/chart" uri="{C3380CC4-5D6E-409C-BE32-E72D297353CC}">
              <c16:uniqueId val="{00000002-7435-4C75-A019-B5C9604B3605}"/>
            </c:ext>
          </c:extLst>
        </c:ser>
        <c:dLbls>
          <c:showLegendKey val="0"/>
          <c:showVal val="0"/>
          <c:showCatName val="0"/>
          <c:showSerName val="0"/>
          <c:showPercent val="0"/>
          <c:showBubbleSize val="0"/>
        </c:dLbls>
        <c:gapWidth val="219"/>
        <c:axId val="120727151"/>
        <c:axId val="120725711"/>
      </c:barChart>
      <c:catAx>
        <c:axId val="120727151"/>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KE"/>
          </a:p>
        </c:txPr>
        <c:crossAx val="120725711"/>
        <c:crosses val="autoZero"/>
        <c:auto val="1"/>
        <c:lblAlgn val="ctr"/>
        <c:lblOffset val="100"/>
        <c:noMultiLvlLbl val="0"/>
      </c:catAx>
      <c:valAx>
        <c:axId val="120725711"/>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KE"/>
          </a:p>
        </c:txPr>
        <c:crossAx val="12072715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K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ulish" pitchFamily="2" charset="0"/>
                <a:ea typeface="+mn-ea"/>
                <a:cs typeface="+mn-cs"/>
              </a:defRPr>
            </a:pPr>
            <a:r>
              <a:rPr lang="fi-FI">
                <a:solidFill>
                  <a:srgbClr val="0137A6"/>
                </a:solidFill>
                <a:latin typeface="Mulish Black" pitchFamily="2" charset="0"/>
              </a:rPr>
              <a:t>Kenya Interest Rates - Yield Curve (2013-2023)</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ulish" pitchFamily="2" charset="0"/>
              <a:ea typeface="+mn-ea"/>
              <a:cs typeface="+mn-cs"/>
            </a:defRPr>
          </a:pPr>
          <a:endParaRPr lang="en-KE"/>
        </a:p>
      </c:txPr>
    </c:title>
    <c:autoTitleDeleted val="0"/>
    <c:plotArea>
      <c:layout/>
      <c:lineChart>
        <c:grouping val="standard"/>
        <c:varyColors val="0"/>
        <c:ser>
          <c:idx val="0"/>
          <c:order val="0"/>
          <c:tx>
            <c:v>2013</c:v>
          </c:tx>
          <c:spPr>
            <a:ln w="28575" cap="rnd">
              <a:solidFill>
                <a:schemeClr val="bg1">
                  <a:lumMod val="75000"/>
                </a:schemeClr>
              </a:solidFill>
              <a:round/>
            </a:ln>
            <a:effectLst/>
          </c:spPr>
          <c:marker>
            <c:symbol val="none"/>
          </c:marker>
          <c:val>
            <c:numRef>
              <c:f>'Yield Curve'!$K$140:$K$159</c:f>
              <c:numCache>
                <c:formatCode>0%</c:formatCode>
                <c:ptCount val="20"/>
                <c:pt idx="0">
                  <c:v>0.105</c:v>
                </c:pt>
                <c:pt idx="1">
                  <c:v>0.118147</c:v>
                </c:pt>
                <c:pt idx="2">
                  <c:v>0.118547</c:v>
                </c:pt>
                <c:pt idx="3">
                  <c:v>0.119838</c:v>
                </c:pt>
                <c:pt idx="4">
                  <c:v>0.12038399999999999</c:v>
                </c:pt>
                <c:pt idx="5">
                  <c:v>0.12091300000000001</c:v>
                </c:pt>
                <c:pt idx="6">
                  <c:v>0.121335</c:v>
                </c:pt>
                <c:pt idx="7">
                  <c:v>0.12156499999999999</c:v>
                </c:pt>
                <c:pt idx="8">
                  <c:v>0.12180400000000001</c:v>
                </c:pt>
                <c:pt idx="9">
                  <c:v>0.122074</c:v>
                </c:pt>
                <c:pt idx="10">
                  <c:v>0.122146</c:v>
                </c:pt>
                <c:pt idx="11">
                  <c:v>0.12235799999999999</c:v>
                </c:pt>
                <c:pt idx="12">
                  <c:v>0.1225</c:v>
                </c:pt>
                <c:pt idx="13">
                  <c:v>0.122943</c:v>
                </c:pt>
                <c:pt idx="14">
                  <c:v>0.123806</c:v>
                </c:pt>
                <c:pt idx="15">
                  <c:v>0.124504</c:v>
                </c:pt>
                <c:pt idx="16">
                  <c:v>0.12471</c:v>
                </c:pt>
                <c:pt idx="17">
                  <c:v>0.12512399999999999</c:v>
                </c:pt>
                <c:pt idx="18">
                  <c:v>0.12568099999999999</c:v>
                </c:pt>
                <c:pt idx="19">
                  <c:v>0.12618099999999999</c:v>
                </c:pt>
              </c:numCache>
            </c:numRef>
          </c:val>
          <c:smooth val="0"/>
          <c:extLst>
            <c:ext xmlns:c16="http://schemas.microsoft.com/office/drawing/2014/chart" uri="{C3380CC4-5D6E-409C-BE32-E72D297353CC}">
              <c16:uniqueId val="{00000000-FAEE-4CFB-9A07-86A630D9CEEE}"/>
            </c:ext>
          </c:extLst>
        </c:ser>
        <c:ser>
          <c:idx val="1"/>
          <c:order val="1"/>
          <c:tx>
            <c:v>2014</c:v>
          </c:tx>
          <c:spPr>
            <a:ln w="28575" cap="rnd">
              <a:solidFill>
                <a:schemeClr val="bg1">
                  <a:lumMod val="75000"/>
                </a:schemeClr>
              </a:solidFill>
              <a:round/>
            </a:ln>
            <a:effectLst/>
          </c:spPr>
          <c:marker>
            <c:symbol val="none"/>
          </c:marker>
          <c:val>
            <c:numRef>
              <c:f>'Yield Curve'!$L$140:$L$159</c:f>
              <c:numCache>
                <c:formatCode>0%</c:formatCode>
                <c:ptCount val="20"/>
                <c:pt idx="0">
                  <c:v>0.10388</c:v>
                </c:pt>
                <c:pt idx="1">
                  <c:v>0.10890000000000001</c:v>
                </c:pt>
                <c:pt idx="2">
                  <c:v>0.11303100000000001</c:v>
                </c:pt>
                <c:pt idx="3">
                  <c:v>0.114077</c:v>
                </c:pt>
                <c:pt idx="4">
                  <c:v>0.115678</c:v>
                </c:pt>
                <c:pt idx="5">
                  <c:v>0.116451</c:v>
                </c:pt>
                <c:pt idx="6">
                  <c:v>0.11685600000000002</c:v>
                </c:pt>
                <c:pt idx="7">
                  <c:v>0.11726399999999999</c:v>
                </c:pt>
                <c:pt idx="8">
                  <c:v>0.1222</c:v>
                </c:pt>
                <c:pt idx="9">
                  <c:v>0.123672</c:v>
                </c:pt>
                <c:pt idx="10">
                  <c:v>0.124463</c:v>
                </c:pt>
                <c:pt idx="11">
                  <c:v>0.125359</c:v>
                </c:pt>
                <c:pt idx="12">
                  <c:v>0.12625</c:v>
                </c:pt>
                <c:pt idx="13">
                  <c:v>0.127276</c:v>
                </c:pt>
                <c:pt idx="14">
                  <c:v>0.12845000000000001</c:v>
                </c:pt>
                <c:pt idx="15">
                  <c:v>0.12939200000000001</c:v>
                </c:pt>
                <c:pt idx="16">
                  <c:v>0.130831</c:v>
                </c:pt>
                <c:pt idx="17">
                  <c:v>0.130966</c:v>
                </c:pt>
                <c:pt idx="18">
                  <c:v>0.131629</c:v>
                </c:pt>
                <c:pt idx="19">
                  <c:v>0.13243199999999999</c:v>
                </c:pt>
              </c:numCache>
            </c:numRef>
          </c:val>
          <c:smooth val="0"/>
          <c:extLst>
            <c:ext xmlns:c16="http://schemas.microsoft.com/office/drawing/2014/chart" uri="{C3380CC4-5D6E-409C-BE32-E72D297353CC}">
              <c16:uniqueId val="{00000001-FAEE-4CFB-9A07-86A630D9CEEE}"/>
            </c:ext>
          </c:extLst>
        </c:ser>
        <c:ser>
          <c:idx val="2"/>
          <c:order val="2"/>
          <c:tx>
            <c:v>2015</c:v>
          </c:tx>
          <c:spPr>
            <a:ln w="28575" cap="rnd">
              <a:solidFill>
                <a:schemeClr val="bg1">
                  <a:lumMod val="65000"/>
                </a:schemeClr>
              </a:solidFill>
              <a:round/>
            </a:ln>
            <a:effectLst/>
          </c:spPr>
          <c:marker>
            <c:symbol val="none"/>
          </c:marker>
          <c:val>
            <c:numRef>
              <c:f>'Yield Curve'!$M$140:$M$159</c:f>
              <c:numCache>
                <c:formatCode>0%</c:formatCode>
                <c:ptCount val="20"/>
                <c:pt idx="0">
                  <c:v>0.13253999999999999</c:v>
                </c:pt>
                <c:pt idx="1">
                  <c:v>0.13564299999999999</c:v>
                </c:pt>
                <c:pt idx="2">
                  <c:v>0.13899500000000001</c:v>
                </c:pt>
                <c:pt idx="3">
                  <c:v>0.140574</c:v>
                </c:pt>
                <c:pt idx="4">
                  <c:v>0.14143500000000001</c:v>
                </c:pt>
                <c:pt idx="5">
                  <c:v>0.141038</c:v>
                </c:pt>
                <c:pt idx="6">
                  <c:v>0.14088699999999998</c:v>
                </c:pt>
                <c:pt idx="7">
                  <c:v>0.14070099999999999</c:v>
                </c:pt>
                <c:pt idx="8">
                  <c:v>0.140543</c:v>
                </c:pt>
                <c:pt idx="9">
                  <c:v>0.14046700000000001</c:v>
                </c:pt>
                <c:pt idx="10">
                  <c:v>0.14038200000000001</c:v>
                </c:pt>
                <c:pt idx="11">
                  <c:v>0.14029900000000001</c:v>
                </c:pt>
                <c:pt idx="12">
                  <c:v>0.14024900000000001</c:v>
                </c:pt>
                <c:pt idx="13">
                  <c:v>0.14019299999999998</c:v>
                </c:pt>
                <c:pt idx="14">
                  <c:v>0.140149</c:v>
                </c:pt>
                <c:pt idx="15">
                  <c:v>0.14008200000000001</c:v>
                </c:pt>
                <c:pt idx="16">
                  <c:v>0.14007600000000001</c:v>
                </c:pt>
                <c:pt idx="17">
                  <c:v>0.140045</c:v>
                </c:pt>
                <c:pt idx="18">
                  <c:v>0.14000899999999999</c:v>
                </c:pt>
                <c:pt idx="19">
                  <c:v>0.13999300000000001</c:v>
                </c:pt>
              </c:numCache>
            </c:numRef>
          </c:val>
          <c:smooth val="0"/>
          <c:extLst>
            <c:ext xmlns:c16="http://schemas.microsoft.com/office/drawing/2014/chart" uri="{C3380CC4-5D6E-409C-BE32-E72D297353CC}">
              <c16:uniqueId val="{00000002-FAEE-4CFB-9A07-86A630D9CEEE}"/>
            </c:ext>
          </c:extLst>
        </c:ser>
        <c:ser>
          <c:idx val="3"/>
          <c:order val="3"/>
          <c:tx>
            <c:v>2016</c:v>
          </c:tx>
          <c:spPr>
            <a:ln w="28575" cap="rnd">
              <a:solidFill>
                <a:schemeClr val="accent1">
                  <a:lumMod val="60000"/>
                  <a:lumOff val="40000"/>
                </a:schemeClr>
              </a:solidFill>
              <a:round/>
            </a:ln>
            <a:effectLst/>
          </c:spPr>
          <c:marker>
            <c:symbol val="none"/>
          </c:marker>
          <c:val>
            <c:numRef>
              <c:f>'Yield Curve'!$N$140:$N$159</c:f>
              <c:numCache>
                <c:formatCode>0%</c:formatCode>
                <c:ptCount val="20"/>
                <c:pt idx="0">
                  <c:v>0.11023999999999999</c:v>
                </c:pt>
                <c:pt idx="1">
                  <c:v>0.12427300000000001</c:v>
                </c:pt>
                <c:pt idx="2">
                  <c:v>0.12634899999999999</c:v>
                </c:pt>
                <c:pt idx="3">
                  <c:v>0.12809599999999999</c:v>
                </c:pt>
                <c:pt idx="4">
                  <c:v>0.13125000000000001</c:v>
                </c:pt>
                <c:pt idx="5">
                  <c:v>0.135686</c:v>
                </c:pt>
                <c:pt idx="6">
                  <c:v>0.13800000000000001</c:v>
                </c:pt>
                <c:pt idx="7">
                  <c:v>0.138261</c:v>
                </c:pt>
                <c:pt idx="8">
                  <c:v>0.13839499999999999</c:v>
                </c:pt>
                <c:pt idx="9">
                  <c:v>0.13849999999999998</c:v>
                </c:pt>
                <c:pt idx="10">
                  <c:v>0.13900600000000002</c:v>
                </c:pt>
                <c:pt idx="11">
                  <c:v>0.13952000000000001</c:v>
                </c:pt>
                <c:pt idx="12">
                  <c:v>0.140317</c:v>
                </c:pt>
                <c:pt idx="13">
                  <c:v>0.14094300000000001</c:v>
                </c:pt>
                <c:pt idx="14">
                  <c:v>0.141124</c:v>
                </c:pt>
                <c:pt idx="15">
                  <c:v>0.14188300000000001</c:v>
                </c:pt>
                <c:pt idx="16">
                  <c:v>0.14191999999999999</c:v>
                </c:pt>
                <c:pt idx="17">
                  <c:v>0.14196500000000001</c:v>
                </c:pt>
                <c:pt idx="18">
                  <c:v>0.14199999999999999</c:v>
                </c:pt>
                <c:pt idx="19">
                  <c:v>0.14250400000000002</c:v>
                </c:pt>
              </c:numCache>
            </c:numRef>
          </c:val>
          <c:smooth val="0"/>
          <c:extLst>
            <c:ext xmlns:c16="http://schemas.microsoft.com/office/drawing/2014/chart" uri="{C3380CC4-5D6E-409C-BE32-E72D297353CC}">
              <c16:uniqueId val="{00000003-FAEE-4CFB-9A07-86A630D9CEEE}"/>
            </c:ext>
          </c:extLst>
        </c:ser>
        <c:ser>
          <c:idx val="4"/>
          <c:order val="4"/>
          <c:tx>
            <c:v>2017</c:v>
          </c:tx>
          <c:spPr>
            <a:ln w="28575" cap="rnd">
              <a:solidFill>
                <a:srgbClr val="00B0F0"/>
              </a:solidFill>
              <a:round/>
            </a:ln>
            <a:effectLst/>
          </c:spPr>
          <c:marker>
            <c:symbol val="none"/>
          </c:marker>
          <c:val>
            <c:numRef>
              <c:f>'Yield Curve'!$O$140:$O$159</c:f>
              <c:numCache>
                <c:formatCode>0%</c:formatCode>
                <c:ptCount val="20"/>
                <c:pt idx="0">
                  <c:v>0.11151</c:v>
                </c:pt>
                <c:pt idx="1">
                  <c:v>0.12055099999999999</c:v>
                </c:pt>
                <c:pt idx="2">
                  <c:v>0.12237500000000001</c:v>
                </c:pt>
                <c:pt idx="3">
                  <c:v>0.12426399999999999</c:v>
                </c:pt>
                <c:pt idx="4">
                  <c:v>0.12487399999999999</c:v>
                </c:pt>
                <c:pt idx="5">
                  <c:v>0.12621099999999999</c:v>
                </c:pt>
                <c:pt idx="6">
                  <c:v>0.12696499999999999</c:v>
                </c:pt>
                <c:pt idx="7">
                  <c:v>0.12712599999999999</c:v>
                </c:pt>
                <c:pt idx="8">
                  <c:v>0.12725</c:v>
                </c:pt>
                <c:pt idx="9">
                  <c:v>0.130967</c:v>
                </c:pt>
                <c:pt idx="10">
                  <c:v>0.13109400000000002</c:v>
                </c:pt>
                <c:pt idx="11">
                  <c:v>0.13123300000000002</c:v>
                </c:pt>
                <c:pt idx="12">
                  <c:v>0.13134100000000001</c:v>
                </c:pt>
                <c:pt idx="13">
                  <c:v>0.13137299999999999</c:v>
                </c:pt>
                <c:pt idx="14">
                  <c:v>0.131554</c:v>
                </c:pt>
                <c:pt idx="15">
                  <c:v>0.13181699999999999</c:v>
                </c:pt>
                <c:pt idx="16">
                  <c:v>0.132129</c:v>
                </c:pt>
                <c:pt idx="17">
                  <c:v>0.13237500000000002</c:v>
                </c:pt>
                <c:pt idx="18">
                  <c:v>0.132603</c:v>
                </c:pt>
                <c:pt idx="19">
                  <c:v>0.13314700000000002</c:v>
                </c:pt>
              </c:numCache>
            </c:numRef>
          </c:val>
          <c:smooth val="0"/>
          <c:extLst>
            <c:ext xmlns:c16="http://schemas.microsoft.com/office/drawing/2014/chart" uri="{C3380CC4-5D6E-409C-BE32-E72D297353CC}">
              <c16:uniqueId val="{00000004-FAEE-4CFB-9A07-86A630D9CEEE}"/>
            </c:ext>
          </c:extLst>
        </c:ser>
        <c:ser>
          <c:idx val="5"/>
          <c:order val="5"/>
          <c:tx>
            <c:v>2018</c:v>
          </c:tx>
          <c:spPr>
            <a:ln w="28575" cap="rnd">
              <a:solidFill>
                <a:srgbClr val="00B0F0"/>
              </a:solidFill>
              <a:round/>
            </a:ln>
            <a:effectLst/>
          </c:spPr>
          <c:marker>
            <c:symbol val="none"/>
          </c:marker>
          <c:val>
            <c:numRef>
              <c:f>'Yield Curve'!$P$140:$P$159</c:f>
              <c:numCache>
                <c:formatCode>0%</c:formatCode>
                <c:ptCount val="20"/>
                <c:pt idx="0">
                  <c:v>9.9519999999999997E-2</c:v>
                </c:pt>
                <c:pt idx="1">
                  <c:v>0.105849</c:v>
                </c:pt>
                <c:pt idx="2">
                  <c:v>0.112844</c:v>
                </c:pt>
                <c:pt idx="3">
                  <c:v>0.115</c:v>
                </c:pt>
                <c:pt idx="4">
                  <c:v>0.11550000000000001</c:v>
                </c:pt>
                <c:pt idx="5">
                  <c:v>0.118808</c:v>
                </c:pt>
                <c:pt idx="6">
                  <c:v>0.12</c:v>
                </c:pt>
                <c:pt idx="7">
                  <c:v>0.121514</c:v>
                </c:pt>
                <c:pt idx="8">
                  <c:v>0.123681</c:v>
                </c:pt>
                <c:pt idx="9">
                  <c:v>0.125</c:v>
                </c:pt>
                <c:pt idx="10">
                  <c:v>0.125253</c:v>
                </c:pt>
                <c:pt idx="11">
                  <c:v>0.125445</c:v>
                </c:pt>
                <c:pt idx="12">
                  <c:v>0.1255</c:v>
                </c:pt>
                <c:pt idx="13">
                  <c:v>0.125885</c:v>
                </c:pt>
                <c:pt idx="14">
                  <c:v>0.126055</c:v>
                </c:pt>
                <c:pt idx="15">
                  <c:v>0.12625</c:v>
                </c:pt>
                <c:pt idx="16">
                  <c:v>0.127</c:v>
                </c:pt>
                <c:pt idx="17">
                  <c:v>0.12720699999999999</c:v>
                </c:pt>
                <c:pt idx="18">
                  <c:v>0.12775</c:v>
                </c:pt>
                <c:pt idx="19">
                  <c:v>0.128</c:v>
                </c:pt>
              </c:numCache>
            </c:numRef>
          </c:val>
          <c:smooth val="0"/>
          <c:extLst>
            <c:ext xmlns:c16="http://schemas.microsoft.com/office/drawing/2014/chart" uri="{C3380CC4-5D6E-409C-BE32-E72D297353CC}">
              <c16:uniqueId val="{00000005-FAEE-4CFB-9A07-86A630D9CEEE}"/>
            </c:ext>
          </c:extLst>
        </c:ser>
        <c:ser>
          <c:idx val="6"/>
          <c:order val="6"/>
          <c:tx>
            <c:v>2019</c:v>
          </c:tx>
          <c:spPr>
            <a:ln w="28575" cap="rnd">
              <a:solidFill>
                <a:srgbClr val="00B0F0"/>
              </a:solidFill>
              <a:round/>
            </a:ln>
            <a:effectLst/>
          </c:spPr>
          <c:marker>
            <c:symbol val="none"/>
          </c:marker>
          <c:val>
            <c:numRef>
              <c:f>'Yield Curve'!$Q$140:$Q$159</c:f>
              <c:numCache>
                <c:formatCode>0%</c:formatCode>
                <c:ptCount val="20"/>
                <c:pt idx="0">
                  <c:v>9.8150000000000001E-2</c:v>
                </c:pt>
                <c:pt idx="1">
                  <c:v>0.104458</c:v>
                </c:pt>
                <c:pt idx="2">
                  <c:v>0.106854</c:v>
                </c:pt>
                <c:pt idx="3">
                  <c:v>0.112</c:v>
                </c:pt>
                <c:pt idx="4">
                  <c:v>0.114867</c:v>
                </c:pt>
                <c:pt idx="5">
                  <c:v>0.115315</c:v>
                </c:pt>
                <c:pt idx="6">
                  <c:v>0.11573899999999999</c:v>
                </c:pt>
                <c:pt idx="7">
                  <c:v>0.117045</c:v>
                </c:pt>
                <c:pt idx="8">
                  <c:v>0.118592</c:v>
                </c:pt>
                <c:pt idx="9">
                  <c:v>0.121035</c:v>
                </c:pt>
                <c:pt idx="10">
                  <c:v>0.12211900000000001</c:v>
                </c:pt>
                <c:pt idx="11">
                  <c:v>0.123338</c:v>
                </c:pt>
                <c:pt idx="12">
                  <c:v>0.123793</c:v>
                </c:pt>
                <c:pt idx="13">
                  <c:v>0.124778</c:v>
                </c:pt>
                <c:pt idx="14">
                  <c:v>0.12521099999999999</c:v>
                </c:pt>
                <c:pt idx="15">
                  <c:v>0.12651399999999999</c:v>
                </c:pt>
                <c:pt idx="16">
                  <c:v>0.12707399999999999</c:v>
                </c:pt>
                <c:pt idx="17">
                  <c:v>0.127832</c:v>
                </c:pt>
                <c:pt idx="18">
                  <c:v>0.12875</c:v>
                </c:pt>
                <c:pt idx="19">
                  <c:v>0.12912499999999999</c:v>
                </c:pt>
              </c:numCache>
            </c:numRef>
          </c:val>
          <c:smooth val="0"/>
          <c:extLst>
            <c:ext xmlns:c16="http://schemas.microsoft.com/office/drawing/2014/chart" uri="{C3380CC4-5D6E-409C-BE32-E72D297353CC}">
              <c16:uniqueId val="{00000006-FAEE-4CFB-9A07-86A630D9CEEE}"/>
            </c:ext>
          </c:extLst>
        </c:ser>
        <c:ser>
          <c:idx val="7"/>
          <c:order val="7"/>
          <c:tx>
            <c:v>2020</c:v>
          </c:tx>
          <c:spPr>
            <a:ln w="28575" cap="rnd">
              <a:solidFill>
                <a:srgbClr val="00B0F0"/>
              </a:solidFill>
              <a:prstDash val="dash"/>
              <a:round/>
            </a:ln>
            <a:effectLst/>
          </c:spPr>
          <c:marker>
            <c:symbol val="none"/>
          </c:marker>
          <c:val>
            <c:numRef>
              <c:f>'Yield Curve'!$R$140:$R$159</c:f>
              <c:numCache>
                <c:formatCode>0%</c:formatCode>
                <c:ptCount val="20"/>
                <c:pt idx="0">
                  <c:v>8.3479999999999999E-2</c:v>
                </c:pt>
                <c:pt idx="1">
                  <c:v>9.3200000000000005E-2</c:v>
                </c:pt>
                <c:pt idx="2">
                  <c:v>0.1</c:v>
                </c:pt>
                <c:pt idx="3">
                  <c:v>0.10249999999999999</c:v>
                </c:pt>
                <c:pt idx="4">
                  <c:v>0.1051</c:v>
                </c:pt>
                <c:pt idx="5">
                  <c:v>0.10829999999999999</c:v>
                </c:pt>
                <c:pt idx="6">
                  <c:v>0.1135</c:v>
                </c:pt>
                <c:pt idx="7">
                  <c:v>0.1166</c:v>
                </c:pt>
                <c:pt idx="8">
                  <c:v>0.11749999999999999</c:v>
                </c:pt>
                <c:pt idx="9">
                  <c:v>0.1188</c:v>
                </c:pt>
                <c:pt idx="10">
                  <c:v>0.1201</c:v>
                </c:pt>
                <c:pt idx="11">
                  <c:v>0.12130000000000001</c:v>
                </c:pt>
                <c:pt idx="12">
                  <c:v>0.12429999999999999</c:v>
                </c:pt>
                <c:pt idx="13">
                  <c:v>0.12759999999999999</c:v>
                </c:pt>
                <c:pt idx="14">
                  <c:v>0.12839999999999999</c:v>
                </c:pt>
                <c:pt idx="15">
                  <c:v>0.1293</c:v>
                </c:pt>
                <c:pt idx="16">
                  <c:v>0.12989999999999999</c:v>
                </c:pt>
                <c:pt idx="17">
                  <c:v>0.13059999999999999</c:v>
                </c:pt>
                <c:pt idx="18">
                  <c:v>0.1313</c:v>
                </c:pt>
                <c:pt idx="19">
                  <c:v>0.13170000000000001</c:v>
                </c:pt>
              </c:numCache>
            </c:numRef>
          </c:val>
          <c:smooth val="0"/>
          <c:extLst>
            <c:ext xmlns:c16="http://schemas.microsoft.com/office/drawing/2014/chart" uri="{C3380CC4-5D6E-409C-BE32-E72D297353CC}">
              <c16:uniqueId val="{00000007-FAEE-4CFB-9A07-86A630D9CEEE}"/>
            </c:ext>
          </c:extLst>
        </c:ser>
        <c:ser>
          <c:idx val="8"/>
          <c:order val="8"/>
          <c:tx>
            <c:v>2021</c:v>
          </c:tx>
          <c:spPr>
            <a:ln w="28575" cap="rnd">
              <a:solidFill>
                <a:srgbClr val="0137A6"/>
              </a:solidFill>
              <a:round/>
            </a:ln>
            <a:effectLst/>
          </c:spPr>
          <c:marker>
            <c:symbol val="none"/>
          </c:marker>
          <c:val>
            <c:numRef>
              <c:f>'Yield Curve'!$S$140:$S$159</c:f>
              <c:numCache>
                <c:formatCode>0%</c:formatCode>
                <c:ptCount val="20"/>
                <c:pt idx="0">
                  <c:v>9.5399999999999999E-2</c:v>
                </c:pt>
                <c:pt idx="1">
                  <c:v>0.10050000000000001</c:v>
                </c:pt>
                <c:pt idx="2">
                  <c:v>0.107</c:v>
                </c:pt>
                <c:pt idx="3">
                  <c:v>0.11</c:v>
                </c:pt>
                <c:pt idx="4">
                  <c:v>0.1128</c:v>
                </c:pt>
                <c:pt idx="5">
                  <c:v>0.1167</c:v>
                </c:pt>
                <c:pt idx="6">
                  <c:v>0.12130000000000001</c:v>
                </c:pt>
                <c:pt idx="7">
                  <c:v>0.1237</c:v>
                </c:pt>
                <c:pt idx="8">
                  <c:v>0.1237</c:v>
                </c:pt>
                <c:pt idx="9">
                  <c:v>0.1245</c:v>
                </c:pt>
                <c:pt idx="10">
                  <c:v>0.12529999999999999</c:v>
                </c:pt>
                <c:pt idx="11">
                  <c:v>0.127</c:v>
                </c:pt>
                <c:pt idx="12">
                  <c:v>0.12759999999999999</c:v>
                </c:pt>
                <c:pt idx="13">
                  <c:v>0.1285</c:v>
                </c:pt>
                <c:pt idx="14">
                  <c:v>0.1293</c:v>
                </c:pt>
                <c:pt idx="15">
                  <c:v>0.13</c:v>
                </c:pt>
                <c:pt idx="16">
                  <c:v>0.13220000000000001</c:v>
                </c:pt>
                <c:pt idx="17">
                  <c:v>0.1328</c:v>
                </c:pt>
                <c:pt idx="18">
                  <c:v>0.13339999999999999</c:v>
                </c:pt>
                <c:pt idx="19">
                  <c:v>0.13450000000000001</c:v>
                </c:pt>
              </c:numCache>
            </c:numRef>
          </c:val>
          <c:smooth val="0"/>
          <c:extLst>
            <c:ext xmlns:c16="http://schemas.microsoft.com/office/drawing/2014/chart" uri="{C3380CC4-5D6E-409C-BE32-E72D297353CC}">
              <c16:uniqueId val="{00000008-FAEE-4CFB-9A07-86A630D9CEEE}"/>
            </c:ext>
          </c:extLst>
        </c:ser>
        <c:ser>
          <c:idx val="9"/>
          <c:order val="9"/>
          <c:tx>
            <c:v>2022</c:v>
          </c:tx>
          <c:spPr>
            <a:ln w="28575" cap="rnd">
              <a:solidFill>
                <a:srgbClr val="0137A6"/>
              </a:solidFill>
              <a:round/>
            </a:ln>
            <a:effectLst/>
          </c:spPr>
          <c:marker>
            <c:symbol val="none"/>
          </c:marker>
          <c:val>
            <c:numRef>
              <c:f>'Yield Curve'!$T$140:$T$159</c:f>
              <c:numCache>
                <c:formatCode>0%</c:formatCode>
                <c:ptCount val="20"/>
                <c:pt idx="0">
                  <c:v>0.10308</c:v>
                </c:pt>
                <c:pt idx="1">
                  <c:v>0.121736</c:v>
                </c:pt>
                <c:pt idx="2">
                  <c:v>0.12689300000000001</c:v>
                </c:pt>
                <c:pt idx="3">
                  <c:v>0.13114899999999999</c:v>
                </c:pt>
                <c:pt idx="4">
                  <c:v>0.13528699999999999</c:v>
                </c:pt>
                <c:pt idx="5">
                  <c:v>0.13619000000000001</c:v>
                </c:pt>
                <c:pt idx="6">
                  <c:v>0.13661899999999999</c:v>
                </c:pt>
                <c:pt idx="7">
                  <c:v>0.137013</c:v>
                </c:pt>
                <c:pt idx="8">
                  <c:v>0.13732</c:v>
                </c:pt>
                <c:pt idx="9">
                  <c:v>0.13774600000000001</c:v>
                </c:pt>
                <c:pt idx="10">
                  <c:v>0.13819300000000001</c:v>
                </c:pt>
                <c:pt idx="11">
                  <c:v>0.13852200000000001</c:v>
                </c:pt>
                <c:pt idx="12">
                  <c:v>0.13874900000000001</c:v>
                </c:pt>
                <c:pt idx="13">
                  <c:v>0.13894400000000001</c:v>
                </c:pt>
                <c:pt idx="14">
                  <c:v>0.139316</c:v>
                </c:pt>
                <c:pt idx="15">
                  <c:v>0.13972899999999999</c:v>
                </c:pt>
                <c:pt idx="16">
                  <c:v>0.13997599999999999</c:v>
                </c:pt>
                <c:pt idx="17">
                  <c:v>0.140155</c:v>
                </c:pt>
                <c:pt idx="18">
                  <c:v>0.140315</c:v>
                </c:pt>
                <c:pt idx="19">
                  <c:v>0.140459</c:v>
                </c:pt>
              </c:numCache>
            </c:numRef>
          </c:val>
          <c:smooth val="0"/>
          <c:extLst>
            <c:ext xmlns:c16="http://schemas.microsoft.com/office/drawing/2014/chart" uri="{C3380CC4-5D6E-409C-BE32-E72D297353CC}">
              <c16:uniqueId val="{00000009-FAEE-4CFB-9A07-86A630D9CEEE}"/>
            </c:ext>
          </c:extLst>
        </c:ser>
        <c:ser>
          <c:idx val="10"/>
          <c:order val="10"/>
          <c:tx>
            <c:v>2023</c:v>
          </c:tx>
          <c:spPr>
            <a:ln w="28575" cap="rnd">
              <a:solidFill>
                <a:schemeClr val="accent5">
                  <a:lumMod val="60000"/>
                </a:schemeClr>
              </a:solidFill>
              <a:prstDash val="sysDash"/>
              <a:round/>
            </a:ln>
            <a:effectLst/>
          </c:spPr>
          <c:marker>
            <c:symbol val="none"/>
          </c:marker>
          <c:val>
            <c:numRef>
              <c:f>'Yield Curve'!$U$140:$U$159</c:f>
              <c:numCache>
                <c:formatCode>0%</c:formatCode>
                <c:ptCount val="20"/>
                <c:pt idx="0">
                  <c:v>0.161</c:v>
                </c:pt>
                <c:pt idx="1">
                  <c:v>0.17919499999999999</c:v>
                </c:pt>
                <c:pt idx="2">
                  <c:v>0.179619</c:v>
                </c:pt>
                <c:pt idx="3">
                  <c:v>0.178735</c:v>
                </c:pt>
                <c:pt idx="4">
                  <c:v>0.174514</c:v>
                </c:pt>
                <c:pt idx="5">
                  <c:v>0.16786999999999999</c:v>
                </c:pt>
                <c:pt idx="6">
                  <c:v>0.163212</c:v>
                </c:pt>
                <c:pt idx="7">
                  <c:v>0.15973100000000001</c:v>
                </c:pt>
                <c:pt idx="8">
                  <c:v>0.157301</c:v>
                </c:pt>
                <c:pt idx="9">
                  <c:v>0.15704299999999999</c:v>
                </c:pt>
                <c:pt idx="10">
                  <c:v>0.15712100000000001</c:v>
                </c:pt>
                <c:pt idx="11">
                  <c:v>0.15718499999999999</c:v>
                </c:pt>
                <c:pt idx="12">
                  <c:v>0.15723999999999999</c:v>
                </c:pt>
                <c:pt idx="13">
                  <c:v>0.157254</c:v>
                </c:pt>
                <c:pt idx="14">
                  <c:v>0.157252</c:v>
                </c:pt>
                <c:pt idx="15">
                  <c:v>0.157252</c:v>
                </c:pt>
                <c:pt idx="16">
                  <c:v>0.157251</c:v>
                </c:pt>
                <c:pt idx="17">
                  <c:v>0.157557</c:v>
                </c:pt>
                <c:pt idx="18">
                  <c:v>0.158303</c:v>
                </c:pt>
                <c:pt idx="19">
                  <c:v>0.158974</c:v>
                </c:pt>
              </c:numCache>
            </c:numRef>
          </c:val>
          <c:smooth val="0"/>
          <c:extLst>
            <c:ext xmlns:c16="http://schemas.microsoft.com/office/drawing/2014/chart" uri="{C3380CC4-5D6E-409C-BE32-E72D297353CC}">
              <c16:uniqueId val="{0000000A-FAEE-4CFB-9A07-86A630D9CEEE}"/>
            </c:ext>
          </c:extLst>
        </c:ser>
        <c:dLbls>
          <c:showLegendKey val="0"/>
          <c:showVal val="0"/>
          <c:showCatName val="0"/>
          <c:showSerName val="0"/>
          <c:showPercent val="0"/>
          <c:showBubbleSize val="0"/>
        </c:dLbls>
        <c:smooth val="0"/>
        <c:axId val="13720672"/>
        <c:axId val="96018912"/>
      </c:lineChart>
      <c:catAx>
        <c:axId val="1372067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ulish" pitchFamily="2" charset="0"/>
                    <a:ea typeface="+mn-ea"/>
                    <a:cs typeface="+mn-cs"/>
                  </a:defRPr>
                </a:pPr>
                <a:r>
                  <a:rPr lang="fi-FI"/>
                  <a:t>Length of Loan to Government (Term)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ulish" pitchFamily="2" charset="0"/>
                  <a:ea typeface="+mn-ea"/>
                  <a:cs typeface="+mn-cs"/>
                </a:defRPr>
              </a:pPr>
              <a:endParaRPr lang="en-KE"/>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ulish" pitchFamily="2" charset="0"/>
                <a:ea typeface="+mn-ea"/>
                <a:cs typeface="+mn-cs"/>
              </a:defRPr>
            </a:pPr>
            <a:endParaRPr lang="en-KE"/>
          </a:p>
        </c:txPr>
        <c:crossAx val="96018912"/>
        <c:crosses val="autoZero"/>
        <c:auto val="1"/>
        <c:lblAlgn val="ctr"/>
        <c:lblOffset val="100"/>
        <c:noMultiLvlLbl val="0"/>
      </c:catAx>
      <c:valAx>
        <c:axId val="9601891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ulish" pitchFamily="2" charset="0"/>
                    <a:ea typeface="+mn-ea"/>
                    <a:cs typeface="+mn-cs"/>
                  </a:defRPr>
                </a:pPr>
                <a:r>
                  <a:rPr lang="fi-FI"/>
                  <a:t>Interest Rate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ulish" pitchFamily="2" charset="0"/>
                  <a:ea typeface="+mn-ea"/>
                  <a:cs typeface="+mn-cs"/>
                </a:defRPr>
              </a:pPr>
              <a:endParaRPr lang="en-KE"/>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ulish" pitchFamily="2" charset="0"/>
                <a:ea typeface="+mn-ea"/>
                <a:cs typeface="+mn-cs"/>
              </a:defRPr>
            </a:pPr>
            <a:endParaRPr lang="en-KE"/>
          </a:p>
        </c:txPr>
        <c:crossAx val="137206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ulish" pitchFamily="2" charset="0"/>
              <a:ea typeface="+mn-ea"/>
              <a:cs typeface="+mn-cs"/>
            </a:defRPr>
          </a:pPr>
          <a:endParaRPr lang="en-KE"/>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latin typeface="Mulish" pitchFamily="2" charset="0"/>
        </a:defRPr>
      </a:pPr>
      <a:endParaRPr lang="en-KE"/>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3" Type="http://schemas.openxmlformats.org/officeDocument/2006/relationships/chart" Target="../charts/chart1.xml"/><Relationship Id="rId2" Type="http://schemas.openxmlformats.org/officeDocument/2006/relationships/image" Target="../media/image3.png"/><Relationship Id="rId1" Type="http://schemas.openxmlformats.org/officeDocument/2006/relationships/image" Target="../media/image2.jpe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0</xdr:col>
      <xdr:colOff>914400</xdr:colOff>
      <xdr:row>3</xdr:row>
      <xdr:rowOff>28576</xdr:rowOff>
    </xdr:to>
    <xdr:pic>
      <xdr:nvPicPr>
        <xdr:cNvPr id="2" name="Picture 1">
          <a:extLst>
            <a:ext uri="{FF2B5EF4-FFF2-40B4-BE49-F238E27FC236}">
              <a16:creationId xmlns:a16="http://schemas.microsoft.com/office/drawing/2014/main" id="{00000000-0008-0000-0600-0000020000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
          <a:ext cx="914400" cy="542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oneCellAnchor>
    <xdr:from>
      <xdr:col>0</xdr:col>
      <xdr:colOff>85725</xdr:colOff>
      <xdr:row>0</xdr:row>
      <xdr:rowOff>0</xdr:rowOff>
    </xdr:from>
    <xdr:ext cx="981075" cy="542925"/>
    <xdr:pic>
      <xdr:nvPicPr>
        <xdr:cNvPr id="2" name="Picture 1">
          <a:extLst>
            <a:ext uri="{FF2B5EF4-FFF2-40B4-BE49-F238E27FC236}">
              <a16:creationId xmlns:a16="http://schemas.microsoft.com/office/drawing/2014/main" id="{00000000-0008-0000-0000-0000020000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725" y="0"/>
          <a:ext cx="981075" cy="5429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3.xml><?xml version="1.0" encoding="utf-8"?>
<xdr:wsDr xmlns:xdr="http://schemas.openxmlformats.org/drawingml/2006/spreadsheetDrawing" xmlns:a="http://schemas.openxmlformats.org/drawingml/2006/main">
  <xdr:oneCellAnchor>
    <xdr:from>
      <xdr:col>0</xdr:col>
      <xdr:colOff>85725</xdr:colOff>
      <xdr:row>0</xdr:row>
      <xdr:rowOff>0</xdr:rowOff>
    </xdr:from>
    <xdr:ext cx="981075" cy="542925"/>
    <xdr:pic>
      <xdr:nvPicPr>
        <xdr:cNvPr id="2" name="Picture 1">
          <a:extLst>
            <a:ext uri="{FF2B5EF4-FFF2-40B4-BE49-F238E27FC236}">
              <a16:creationId xmlns:a16="http://schemas.microsoft.com/office/drawing/2014/main" id="{00000000-0008-0000-0D00-0000020000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725" y="0"/>
          <a:ext cx="981075" cy="5429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4.xml><?xml version="1.0" encoding="utf-8"?>
<xdr:wsDr xmlns:xdr="http://schemas.openxmlformats.org/drawingml/2006/spreadsheetDrawing" xmlns:a="http://schemas.openxmlformats.org/drawingml/2006/main">
  <xdr:oneCellAnchor>
    <xdr:from>
      <xdr:col>0</xdr:col>
      <xdr:colOff>85725</xdr:colOff>
      <xdr:row>0</xdr:row>
      <xdr:rowOff>0</xdr:rowOff>
    </xdr:from>
    <xdr:ext cx="866775" cy="542925"/>
    <xdr:pic>
      <xdr:nvPicPr>
        <xdr:cNvPr id="2" name="Picture 1">
          <a:extLst>
            <a:ext uri="{FF2B5EF4-FFF2-40B4-BE49-F238E27FC236}">
              <a16:creationId xmlns:a16="http://schemas.microsoft.com/office/drawing/2014/main" id="{8EDF6C34-348D-4AE1-9559-FBC98EB88CC4}"/>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725" y="0"/>
          <a:ext cx="866775" cy="5429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editAs="oneCell">
        <xdr:from>
          <xdr:col>0</xdr:col>
          <xdr:colOff>107950</xdr:colOff>
          <xdr:row>4</xdr:row>
          <xdr:rowOff>63500</xdr:rowOff>
        </xdr:from>
        <xdr:to>
          <xdr:col>2</xdr:col>
          <xdr:colOff>260350</xdr:colOff>
          <xdr:row>5</xdr:row>
          <xdr:rowOff>863600</xdr:rowOff>
        </xdr:to>
        <xdr:sp macro="" textlink="">
          <xdr:nvSpPr>
            <xdr:cNvPr id="124929" name="Button 1" descr="START - GENERATE IFRS17 RESULTS" hidden="1">
              <a:extLst>
                <a:ext uri="{63B3BB69-23CF-44E3-9099-C40C66FF867C}">
                  <a14:compatExt spid="_x0000_s124929"/>
                </a:ext>
                <a:ext uri="{FF2B5EF4-FFF2-40B4-BE49-F238E27FC236}">
                  <a16:creationId xmlns:a16="http://schemas.microsoft.com/office/drawing/2014/main" id="{00000000-0008-0000-0400-000001E801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en-KE" sz="2000" b="1" i="0" u="none" strike="noStrike" baseline="0">
                  <a:solidFill>
                    <a:srgbClr val="FF0000"/>
                  </a:solidFill>
                  <a:latin typeface="Arial"/>
                  <a:cs typeface="Arial"/>
                </a:rPr>
                <a:t>START </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53</xdr:col>
      <xdr:colOff>130419</xdr:colOff>
      <xdr:row>133</xdr:row>
      <xdr:rowOff>128222</xdr:rowOff>
    </xdr:from>
    <xdr:ext cx="956226" cy="586880"/>
    <xdr:pic>
      <xdr:nvPicPr>
        <xdr:cNvPr id="2" name="Picture 1">
          <a:extLst>
            <a:ext uri="{FF2B5EF4-FFF2-40B4-BE49-F238E27FC236}">
              <a16:creationId xmlns:a16="http://schemas.microsoft.com/office/drawing/2014/main" id="{00000000-0008-0000-0400-000002000000}"/>
            </a:ext>
            <a:ext uri="{C183D7F6-B498-43B3-948B-1728B52AA6E4}">
              <adec:decorative xmlns:adec="http://schemas.microsoft.com/office/drawing/2017/decorative" val="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404265" y="23904087"/>
          <a:ext cx="956226" cy="586880"/>
        </a:xfrm>
        <a:prstGeom prst="rect">
          <a:avLst/>
        </a:prstGeom>
      </xdr:spPr>
    </xdr:pic>
    <xdr:clientData/>
  </xdr:oneCellAnchor>
  <xdr:oneCellAnchor>
    <xdr:from>
      <xdr:col>0</xdr:col>
      <xdr:colOff>207066</xdr:colOff>
      <xdr:row>0</xdr:row>
      <xdr:rowOff>1</xdr:rowOff>
    </xdr:from>
    <xdr:ext cx="737151" cy="407938"/>
    <xdr:pic>
      <xdr:nvPicPr>
        <xdr:cNvPr id="3" name="Picture 2">
          <a:extLst>
            <a:ext uri="{FF2B5EF4-FFF2-40B4-BE49-F238E27FC236}">
              <a16:creationId xmlns:a16="http://schemas.microsoft.com/office/drawing/2014/main" id="{00000000-0008-0000-0400-0000030000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07066" y="1"/>
          <a:ext cx="737151" cy="4079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142</xdr:col>
      <xdr:colOff>109140</xdr:colOff>
      <xdr:row>177</xdr:row>
      <xdr:rowOff>188514</xdr:rowOff>
    </xdr:from>
    <xdr:to>
      <xdr:col>165</xdr:col>
      <xdr:colOff>119062</xdr:colOff>
      <xdr:row>212</xdr:row>
      <xdr:rowOff>109139</xdr:rowOff>
    </xdr:to>
    <xdr:graphicFrame macro="">
      <xdr:nvGraphicFramePr>
        <xdr:cNvPr id="4" name="Chart 3">
          <a:extLst>
            <a:ext uri="{FF2B5EF4-FFF2-40B4-BE49-F238E27FC236}">
              <a16:creationId xmlns:a16="http://schemas.microsoft.com/office/drawing/2014/main" id="{13CED319-0247-D70E-7659-78F2846C26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85725</xdr:colOff>
      <xdr:row>0</xdr:row>
      <xdr:rowOff>0</xdr:rowOff>
    </xdr:from>
    <xdr:to>
      <xdr:col>1</xdr:col>
      <xdr:colOff>85725</xdr:colOff>
      <xdr:row>3</xdr:row>
      <xdr:rowOff>28575</xdr:rowOff>
    </xdr:to>
    <xdr:pic>
      <xdr:nvPicPr>
        <xdr:cNvPr id="2" name="Picture 1">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725" y="0"/>
          <a:ext cx="981075" cy="542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oneCellAnchor>
    <xdr:from>
      <xdr:col>0</xdr:col>
      <xdr:colOff>85725</xdr:colOff>
      <xdr:row>0</xdr:row>
      <xdr:rowOff>0</xdr:rowOff>
    </xdr:from>
    <xdr:ext cx="981075" cy="542925"/>
    <xdr:pic>
      <xdr:nvPicPr>
        <xdr:cNvPr id="2" name="Picture 1">
          <a:extLst>
            <a:ext uri="{FF2B5EF4-FFF2-40B4-BE49-F238E27FC236}">
              <a16:creationId xmlns:a16="http://schemas.microsoft.com/office/drawing/2014/main" id="{00000000-0008-0000-0F00-0000020000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725" y="0"/>
          <a:ext cx="981075" cy="5429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8.xml><?xml version="1.0" encoding="utf-8"?>
<xdr:wsDr xmlns:xdr="http://schemas.openxmlformats.org/drawingml/2006/spreadsheetDrawing" xmlns:a="http://schemas.openxmlformats.org/drawingml/2006/main">
  <xdr:oneCellAnchor>
    <xdr:from>
      <xdr:col>0</xdr:col>
      <xdr:colOff>85725</xdr:colOff>
      <xdr:row>0</xdr:row>
      <xdr:rowOff>0</xdr:rowOff>
    </xdr:from>
    <xdr:ext cx="981075" cy="542925"/>
    <xdr:pic>
      <xdr:nvPicPr>
        <xdr:cNvPr id="2" name="Picture 1">
          <a:extLst>
            <a:ext uri="{FF2B5EF4-FFF2-40B4-BE49-F238E27FC236}">
              <a16:creationId xmlns:a16="http://schemas.microsoft.com/office/drawing/2014/main" id="{00000000-0008-0000-1000-0000020000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725" y="0"/>
          <a:ext cx="981075" cy="5429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24</xdr:col>
      <xdr:colOff>85724</xdr:colOff>
      <xdr:row>137</xdr:row>
      <xdr:rowOff>152400</xdr:rowOff>
    </xdr:from>
    <xdr:to>
      <xdr:col>36</xdr:col>
      <xdr:colOff>323850</xdr:colOff>
      <xdr:row>173</xdr:row>
      <xdr:rowOff>85726</xdr:rowOff>
    </xdr:to>
    <xdr:graphicFrame macro="">
      <xdr:nvGraphicFramePr>
        <xdr:cNvPr id="3" name="Chart 2">
          <a:extLst>
            <a:ext uri="{FF2B5EF4-FFF2-40B4-BE49-F238E27FC236}">
              <a16:creationId xmlns:a16="http://schemas.microsoft.com/office/drawing/2014/main" id="{00000000-0008-0000-1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oneCellAnchor>
    <xdr:from>
      <xdr:col>0</xdr:col>
      <xdr:colOff>85725</xdr:colOff>
      <xdr:row>0</xdr:row>
      <xdr:rowOff>0</xdr:rowOff>
    </xdr:from>
    <xdr:ext cx="981075" cy="542925"/>
    <xdr:pic>
      <xdr:nvPicPr>
        <xdr:cNvPr id="2" name="Picture 1">
          <a:extLst>
            <a:ext uri="{FF2B5EF4-FFF2-40B4-BE49-F238E27FC236}">
              <a16:creationId xmlns:a16="http://schemas.microsoft.com/office/drawing/2014/main" id="{00000000-0008-0000-1100-0000020000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725" y="0"/>
          <a:ext cx="981075" cy="5429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10.xml><?xml version="1.0" encoding="utf-8"?>
<xdr:wsDr xmlns:xdr="http://schemas.openxmlformats.org/drawingml/2006/spreadsheetDrawing" xmlns:a="http://schemas.openxmlformats.org/drawingml/2006/main">
  <xdr:oneCellAnchor>
    <xdr:from>
      <xdr:col>0</xdr:col>
      <xdr:colOff>85725</xdr:colOff>
      <xdr:row>0</xdr:row>
      <xdr:rowOff>0</xdr:rowOff>
    </xdr:from>
    <xdr:ext cx="981075" cy="542925"/>
    <xdr:pic>
      <xdr:nvPicPr>
        <xdr:cNvPr id="2" name="Picture 1">
          <a:extLst>
            <a:ext uri="{FF2B5EF4-FFF2-40B4-BE49-F238E27FC236}">
              <a16:creationId xmlns:a16="http://schemas.microsoft.com/office/drawing/2014/main" id="{00000000-0008-0000-1200-0000020000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725" y="0"/>
          <a:ext cx="981075" cy="5429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11.xml><?xml version="1.0" encoding="utf-8"?>
<xdr:wsDr xmlns:xdr="http://schemas.openxmlformats.org/drawingml/2006/spreadsheetDrawing" xmlns:a="http://schemas.openxmlformats.org/drawingml/2006/main">
  <xdr:oneCellAnchor>
    <xdr:from>
      <xdr:col>0</xdr:col>
      <xdr:colOff>85725</xdr:colOff>
      <xdr:row>0</xdr:row>
      <xdr:rowOff>0</xdr:rowOff>
    </xdr:from>
    <xdr:ext cx="981075" cy="542925"/>
    <xdr:pic>
      <xdr:nvPicPr>
        <xdr:cNvPr id="2" name="Picture 1">
          <a:extLst>
            <a:ext uri="{FF2B5EF4-FFF2-40B4-BE49-F238E27FC236}">
              <a16:creationId xmlns:a16="http://schemas.microsoft.com/office/drawing/2014/main" id="{00000000-0008-0000-1300-0000020000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725" y="0"/>
          <a:ext cx="981075" cy="5429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EzekielMacharia\Desktop\2023\Advisory\IFRS17\Model\Main%20Model\KOLAL\Life_KOLAL_IFRS17%20Model%202.0.xlsx" TargetMode="External"/><Relationship Id="rId1" Type="http://schemas.openxmlformats.org/officeDocument/2006/relationships/externalLinkPath" Target="file:///C:\Users\EzekielMacharia\Desktop\2024\KA\IFRS17\Model\Main%20Model\KOLAL\Life_KOLAL_IFRS17%20Model%202.0.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troduction"/>
      <sheetName val="Countries"/>
      <sheetName val="Abbreviations"/>
      <sheetName val="IFRS17 Terms"/>
      <sheetName val="Accounting Policy"/>
      <sheetName val="Sheet21"/>
      <sheetName val="Audited Accounts"/>
      <sheetName val="Portfolio"/>
      <sheetName val="Balance Sheet"/>
      <sheetName val="IFRS17 - P n L"/>
      <sheetName val="Sheet38"/>
      <sheetName val="Disclosure"/>
      <sheetName val="IFRS17 - P n L (2021)"/>
      <sheetName val="IFRS17 - P n L (2022)"/>
      <sheetName val="IFRS17 - P n L (2023)"/>
      <sheetName val="Group Life and Credti Split"/>
      <sheetName val="Balance Sheet Mapping"/>
      <sheetName val="H2 2023 TB"/>
      <sheetName val="TB_DEPOSIT ADMINISTRATION"/>
      <sheetName val="TB_GROUP_LIFE"/>
      <sheetName val="TB_GROUP_CREDIT"/>
      <sheetName val="Assumptions"/>
      <sheetName val="Tools"/>
      <sheetName val="Sheet36"/>
      <sheetName val="INSURER_TB_Q4_2022"/>
      <sheetName val="Approximations"/>
      <sheetName val="ACTUARIAL_CALCS"/>
      <sheetName val="Group Life_Credit Liabilities"/>
      <sheetName val="Previous Actuarial Valuations"/>
      <sheetName val="Pending"/>
      <sheetName val="MGT_ACC_Q2_2023"/>
      <sheetName val="2020 KOLAL TB"/>
      <sheetName val="2021 KOLAL TB"/>
      <sheetName val="2022 KOLAL TB"/>
      <sheetName val="H2 2023 KOLAL TB"/>
      <sheetName val="Claims  - GMM"/>
      <sheetName val="Premium Received"/>
      <sheetName val="Insurance Cashflow"/>
      <sheetName val="2022 TB"/>
    </sheetNames>
    <sheetDataSet>
      <sheetData sheetId="0">
        <row r="9">
          <cell r="E9" t="str">
            <v>Africa</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ow r="22">
          <cell r="G22">
            <v>604305627.11316931</v>
          </cell>
        </row>
      </sheetData>
      <sheetData sheetId="19">
        <row r="37">
          <cell r="I37">
            <v>0</v>
          </cell>
        </row>
      </sheetData>
      <sheetData sheetId="20"/>
      <sheetData sheetId="21"/>
      <sheetData sheetId="22"/>
      <sheetData sheetId="23"/>
      <sheetData sheetId="24"/>
      <sheetData sheetId="25"/>
      <sheetData sheetId="26"/>
      <sheetData sheetId="27"/>
      <sheetData sheetId="28"/>
      <sheetData sheetId="29"/>
      <sheetData sheetId="30"/>
      <sheetData sheetId="31">
        <row r="1">
          <cell r="A1" t="str">
            <v>KOLAL</v>
          </cell>
          <cell r="C1">
            <v>0</v>
          </cell>
          <cell r="D1">
            <v>0</v>
          </cell>
          <cell r="E1">
            <v>0</v>
          </cell>
          <cell r="F1">
            <v>0</v>
          </cell>
          <cell r="G1">
            <v>0</v>
          </cell>
          <cell r="H1">
            <v>0</v>
          </cell>
          <cell r="J1">
            <v>0</v>
          </cell>
        </row>
        <row r="2">
          <cell r="A2" t="str">
            <v xml:space="preserve">TRIAL BALANCE </v>
          </cell>
          <cell r="C2">
            <v>0</v>
          </cell>
          <cell r="D2">
            <v>0</v>
          </cell>
          <cell r="E2">
            <v>0</v>
          </cell>
          <cell r="F2">
            <v>0</v>
          </cell>
          <cell r="G2">
            <v>0</v>
          </cell>
          <cell r="H2">
            <v>0</v>
          </cell>
          <cell r="J2">
            <v>0</v>
          </cell>
        </row>
        <row r="3">
          <cell r="A3" t="str">
            <v>FOR PERIOD ENDED 31ST DEC 2020</v>
          </cell>
          <cell r="C3">
            <v>0</v>
          </cell>
          <cell r="D3">
            <v>0</v>
          </cell>
          <cell r="E3">
            <v>0</v>
          </cell>
          <cell r="F3">
            <v>0</v>
          </cell>
          <cell r="G3">
            <v>0</v>
          </cell>
          <cell r="H3">
            <v>0</v>
          </cell>
          <cell r="J3">
            <v>0</v>
          </cell>
        </row>
        <row r="4">
          <cell r="A4" t="str">
            <v>Account Code</v>
          </cell>
          <cell r="B4" t="str">
            <v>Description</v>
          </cell>
          <cell r="C4" t="str">
            <v>Account Type</v>
          </cell>
          <cell r="D4" t="str">
            <v>Open Balance</v>
          </cell>
          <cell r="E4" t="str">
            <v>Debit</v>
          </cell>
          <cell r="F4" t="str">
            <v>Credit</v>
          </cell>
          <cell r="G4" t="str">
            <v>Activity</v>
          </cell>
          <cell r="H4" t="str">
            <v>Closing Bal</v>
          </cell>
          <cell r="J4">
            <v>0</v>
          </cell>
        </row>
        <row r="5">
          <cell r="A5" t="str">
            <v xml:space="preserve">Gross Premium - Direct </v>
          </cell>
          <cell r="C5">
            <v>0</v>
          </cell>
        </row>
        <row r="6">
          <cell r="A6" t="str">
            <v>G411012</v>
          </cell>
          <cell r="B6" t="str">
            <v>Individual life</v>
          </cell>
          <cell r="C6">
            <v>0</v>
          </cell>
          <cell r="D6">
            <v>0</v>
          </cell>
          <cell r="E6">
            <v>6427378</v>
          </cell>
          <cell r="F6">
            <v>47925872.31999997</v>
          </cell>
          <cell r="G6">
            <v>-41498494.31999997</v>
          </cell>
          <cell r="H6">
            <v>-41498494.31999997</v>
          </cell>
          <cell r="I6">
            <v>-41498494.31999997</v>
          </cell>
          <cell r="J6">
            <v>0</v>
          </cell>
        </row>
        <row r="7">
          <cell r="A7" t="str">
            <v>G411012001</v>
          </cell>
          <cell r="B7" t="str">
            <v>Orient Endowment</v>
          </cell>
          <cell r="C7" t="str">
            <v>Profit &amp; Loss</v>
          </cell>
          <cell r="D7">
            <v>0</v>
          </cell>
          <cell r="E7">
            <v>6427378</v>
          </cell>
          <cell r="F7">
            <v>47925872.31999997</v>
          </cell>
          <cell r="G7">
            <v>-41498494.31999997</v>
          </cell>
          <cell r="H7">
            <v>-41498494.31999997</v>
          </cell>
          <cell r="I7">
            <v>-41498494.31999997</v>
          </cell>
          <cell r="J7">
            <v>0</v>
          </cell>
        </row>
        <row r="8">
          <cell r="A8" t="str">
            <v>G411012002</v>
          </cell>
          <cell r="B8" t="str">
            <v>Orient Educator</v>
          </cell>
          <cell r="C8" t="str">
            <v>Profit &amp; Loss</v>
          </cell>
          <cell r="D8">
            <v>0</v>
          </cell>
          <cell r="E8">
            <v>0</v>
          </cell>
          <cell r="F8">
            <v>0</v>
          </cell>
          <cell r="G8">
            <v>0</v>
          </cell>
          <cell r="H8">
            <v>0</v>
          </cell>
          <cell r="I8">
            <v>0</v>
          </cell>
          <cell r="J8">
            <v>0</v>
          </cell>
        </row>
        <row r="9">
          <cell r="A9" t="str">
            <v>G411012003</v>
          </cell>
          <cell r="B9" t="str">
            <v>Orient Smart Asset</v>
          </cell>
          <cell r="C9" t="str">
            <v>Profit &amp; Loss</v>
          </cell>
          <cell r="D9">
            <v>0</v>
          </cell>
          <cell r="E9">
            <v>0</v>
          </cell>
          <cell r="F9">
            <v>0</v>
          </cell>
          <cell r="G9">
            <v>0</v>
          </cell>
          <cell r="H9">
            <v>0</v>
          </cell>
          <cell r="I9">
            <v>0</v>
          </cell>
          <cell r="J9">
            <v>0</v>
          </cell>
        </row>
        <row r="10">
          <cell r="A10" t="str">
            <v>G411012004</v>
          </cell>
          <cell r="B10" t="str">
            <v>Orient 4 Life</v>
          </cell>
          <cell r="C10" t="str">
            <v>Profit &amp; Loss</v>
          </cell>
          <cell r="D10">
            <v>0</v>
          </cell>
          <cell r="E10">
            <v>0</v>
          </cell>
          <cell r="F10">
            <v>0</v>
          </cell>
          <cell r="G10">
            <v>0</v>
          </cell>
          <cell r="H10">
            <v>0</v>
          </cell>
          <cell r="I10">
            <v>0</v>
          </cell>
          <cell r="J10">
            <v>0</v>
          </cell>
        </row>
        <row r="11">
          <cell r="A11" t="str">
            <v>G411012005</v>
          </cell>
          <cell r="B11" t="str">
            <v>Orient Smart Educator</v>
          </cell>
          <cell r="C11" t="str">
            <v>Profit &amp; Loss</v>
          </cell>
          <cell r="D11">
            <v>0</v>
          </cell>
          <cell r="E11">
            <v>0</v>
          </cell>
          <cell r="F11">
            <v>0</v>
          </cell>
          <cell r="G11">
            <v>0</v>
          </cell>
          <cell r="H11">
            <v>0</v>
          </cell>
          <cell r="I11">
            <v>0</v>
          </cell>
          <cell r="J11">
            <v>0</v>
          </cell>
        </row>
        <row r="12">
          <cell r="A12" t="str">
            <v>G411012006</v>
          </cell>
          <cell r="B12" t="str">
            <v>Orient Individual Mortgage</v>
          </cell>
          <cell r="C12" t="str">
            <v>Profit &amp; Loss</v>
          </cell>
          <cell r="D12">
            <v>0</v>
          </cell>
          <cell r="E12">
            <v>0</v>
          </cell>
          <cell r="F12">
            <v>0</v>
          </cell>
          <cell r="G12">
            <v>0</v>
          </cell>
          <cell r="H12">
            <v>0</v>
          </cell>
          <cell r="I12">
            <v>0</v>
          </cell>
          <cell r="J12">
            <v>0</v>
          </cell>
        </row>
        <row r="13">
          <cell r="A13" t="str">
            <v>G411022</v>
          </cell>
          <cell r="B13" t="str">
            <v>Group Life</v>
          </cell>
          <cell r="C13">
            <v>0</v>
          </cell>
          <cell r="D13">
            <v>0</v>
          </cell>
          <cell r="E13">
            <v>0</v>
          </cell>
          <cell r="F13">
            <v>23285921.928000018</v>
          </cell>
          <cell r="G13">
            <v>-23285921.928000018</v>
          </cell>
          <cell r="H13">
            <v>-23285921.928000018</v>
          </cell>
          <cell r="I13">
            <v>-23285921.928000018</v>
          </cell>
          <cell r="J13">
            <v>0</v>
          </cell>
        </row>
        <row r="14">
          <cell r="A14" t="str">
            <v>G411022001</v>
          </cell>
          <cell r="B14" t="str">
            <v>Orient Group Life</v>
          </cell>
          <cell r="C14" t="str">
            <v>Profit &amp; Loss</v>
          </cell>
          <cell r="D14">
            <v>0</v>
          </cell>
          <cell r="E14">
            <v>0</v>
          </cell>
          <cell r="F14">
            <v>23285921.928000018</v>
          </cell>
          <cell r="G14">
            <v>-23285921.928000018</v>
          </cell>
          <cell r="H14">
            <v>-23285921.928000018</v>
          </cell>
          <cell r="I14">
            <v>-23285921.928000018</v>
          </cell>
          <cell r="J14">
            <v>0</v>
          </cell>
        </row>
        <row r="15">
          <cell r="A15" t="str">
            <v>G411022002</v>
          </cell>
          <cell r="B15" t="str">
            <v>Orient Group Last Expense</v>
          </cell>
          <cell r="C15" t="str">
            <v>Profit &amp; Loss</v>
          </cell>
          <cell r="D15">
            <v>0</v>
          </cell>
          <cell r="E15">
            <v>0</v>
          </cell>
          <cell r="F15">
            <v>0</v>
          </cell>
          <cell r="G15">
            <v>0</v>
          </cell>
          <cell r="H15">
            <v>0</v>
          </cell>
          <cell r="I15">
            <v>0</v>
          </cell>
          <cell r="J15">
            <v>0</v>
          </cell>
        </row>
        <row r="16">
          <cell r="A16" t="str">
            <v>G411032</v>
          </cell>
          <cell r="B16" t="str">
            <v>Group Credit</v>
          </cell>
          <cell r="C16">
            <v>0</v>
          </cell>
          <cell r="D16">
            <v>0</v>
          </cell>
          <cell r="E16">
            <v>413402</v>
          </cell>
          <cell r="F16">
            <v>382883265.60945094</v>
          </cell>
          <cell r="G16">
            <v>-382469863.60945094</v>
          </cell>
          <cell r="H16">
            <v>-382469863.60945094</v>
          </cell>
          <cell r="I16">
            <v>-382469863.60945094</v>
          </cell>
          <cell r="J16">
            <v>0</v>
          </cell>
        </row>
        <row r="17">
          <cell r="A17" t="str">
            <v>G411032001</v>
          </cell>
          <cell r="B17" t="str">
            <v>Orient Group Creditor</v>
          </cell>
          <cell r="C17" t="str">
            <v>Profit &amp; Loss</v>
          </cell>
          <cell r="D17">
            <v>0</v>
          </cell>
          <cell r="E17">
            <v>0</v>
          </cell>
          <cell r="F17">
            <v>336788105.66945094</v>
          </cell>
          <cell r="G17">
            <v>-336788105.66945094</v>
          </cell>
          <cell r="H17">
            <v>-336788105.66945094</v>
          </cell>
          <cell r="I17">
            <v>-336788105.66945094</v>
          </cell>
          <cell r="J17">
            <v>0</v>
          </cell>
        </row>
        <row r="18">
          <cell r="A18" t="str">
            <v>G411032002</v>
          </cell>
          <cell r="B18" t="str">
            <v>Orient Group Mortgage</v>
          </cell>
          <cell r="C18" t="str">
            <v>Profit &amp; Loss</v>
          </cell>
          <cell r="D18">
            <v>0</v>
          </cell>
          <cell r="E18">
            <v>413402</v>
          </cell>
          <cell r="F18">
            <v>46095159.939999975</v>
          </cell>
          <cell r="G18">
            <v>-45681757.939999975</v>
          </cell>
          <cell r="H18">
            <v>-45681757.939999975</v>
          </cell>
          <cell r="I18">
            <v>-45681757.939999975</v>
          </cell>
          <cell r="J18">
            <v>0</v>
          </cell>
        </row>
        <row r="19">
          <cell r="A19" t="str">
            <v>G411042</v>
          </cell>
          <cell r="B19" t="str">
            <v>Annuities</v>
          </cell>
          <cell r="C19">
            <v>0</v>
          </cell>
          <cell r="D19">
            <v>0</v>
          </cell>
          <cell r="E19">
            <v>0</v>
          </cell>
          <cell r="F19">
            <v>215345392.05000007</v>
          </cell>
          <cell r="G19">
            <v>-215345392.05000007</v>
          </cell>
          <cell r="H19">
            <v>-215345392.05000007</v>
          </cell>
          <cell r="I19">
            <v>-215345392.05000007</v>
          </cell>
          <cell r="J19">
            <v>0</v>
          </cell>
        </row>
        <row r="20">
          <cell r="A20" t="str">
            <v>G411042001</v>
          </cell>
          <cell r="B20" t="str">
            <v>Immediate Annuity</v>
          </cell>
          <cell r="C20" t="str">
            <v>Profit &amp; Loss</v>
          </cell>
          <cell r="D20">
            <v>0</v>
          </cell>
          <cell r="E20">
            <v>0</v>
          </cell>
          <cell r="F20">
            <v>215345392.05000007</v>
          </cell>
          <cell r="G20">
            <v>-215345392.05000007</v>
          </cell>
          <cell r="H20">
            <v>-215345392.05000007</v>
          </cell>
          <cell r="I20">
            <v>-215345392.05000007</v>
          </cell>
          <cell r="J20">
            <v>0</v>
          </cell>
        </row>
        <row r="21">
          <cell r="A21" t="str">
            <v>G411042002</v>
          </cell>
          <cell r="B21" t="str">
            <v>Deffered Annuity</v>
          </cell>
          <cell r="C21" t="str">
            <v>Profit &amp; Loss</v>
          </cell>
          <cell r="D21">
            <v>0</v>
          </cell>
          <cell r="E21">
            <v>0</v>
          </cell>
          <cell r="F21">
            <v>0</v>
          </cell>
          <cell r="G21">
            <v>0</v>
          </cell>
          <cell r="H21">
            <v>0</v>
          </cell>
          <cell r="I21">
            <v>0</v>
          </cell>
          <cell r="J21">
            <v>0</v>
          </cell>
        </row>
        <row r="22">
          <cell r="A22" t="str">
            <v>Gross Premium - Direct Total</v>
          </cell>
          <cell r="B22">
            <v>0</v>
          </cell>
          <cell r="C22">
            <v>0</v>
          </cell>
          <cell r="D22">
            <v>0</v>
          </cell>
          <cell r="E22">
            <v>6840780</v>
          </cell>
          <cell r="F22">
            <v>669440451.90745091</v>
          </cell>
          <cell r="G22">
            <v>-662599671.90745091</v>
          </cell>
          <cell r="H22">
            <v>-662599671.90745091</v>
          </cell>
          <cell r="I22">
            <v>-662599671.90745091</v>
          </cell>
          <cell r="J22">
            <v>0</v>
          </cell>
        </row>
        <row r="23">
          <cell r="C23">
            <v>0</v>
          </cell>
          <cell r="E23">
            <v>0</v>
          </cell>
          <cell r="F23">
            <v>0</v>
          </cell>
          <cell r="G23">
            <v>0</v>
          </cell>
          <cell r="I23">
            <v>0</v>
          </cell>
          <cell r="J23">
            <v>0</v>
          </cell>
        </row>
        <row r="24">
          <cell r="A24" t="str">
            <v>Gross Premium Reinsurance</v>
          </cell>
          <cell r="C24">
            <v>0</v>
          </cell>
          <cell r="E24">
            <v>0</v>
          </cell>
          <cell r="F24">
            <v>0</v>
          </cell>
          <cell r="G24">
            <v>0</v>
          </cell>
          <cell r="I24">
            <v>0</v>
          </cell>
          <cell r="J24">
            <v>0</v>
          </cell>
        </row>
        <row r="25">
          <cell r="A25" t="str">
            <v>Facutative In</v>
          </cell>
          <cell r="B25">
            <v>0</v>
          </cell>
          <cell r="C25">
            <v>0</v>
          </cell>
          <cell r="E25">
            <v>0</v>
          </cell>
          <cell r="F25">
            <v>0</v>
          </cell>
          <cell r="G25">
            <v>0</v>
          </cell>
          <cell r="I25">
            <v>0</v>
          </cell>
          <cell r="J25">
            <v>0</v>
          </cell>
        </row>
        <row r="26">
          <cell r="A26" t="str">
            <v>G412012</v>
          </cell>
          <cell r="B26" t="str">
            <v>Individual life</v>
          </cell>
          <cell r="C26">
            <v>0</v>
          </cell>
          <cell r="D26">
            <v>0</v>
          </cell>
          <cell r="E26">
            <v>0</v>
          </cell>
          <cell r="F26">
            <v>0</v>
          </cell>
          <cell r="G26">
            <v>0</v>
          </cell>
          <cell r="H26">
            <v>0</v>
          </cell>
          <cell r="I26">
            <v>0</v>
          </cell>
          <cell r="J26">
            <v>0</v>
          </cell>
        </row>
        <row r="27">
          <cell r="A27" t="str">
            <v>G412012001</v>
          </cell>
          <cell r="B27" t="str">
            <v>Orient Endowment</v>
          </cell>
          <cell r="C27" t="str">
            <v>Profit &amp; Loss</v>
          </cell>
          <cell r="D27">
            <v>0</v>
          </cell>
          <cell r="E27">
            <v>0</v>
          </cell>
          <cell r="F27">
            <v>0</v>
          </cell>
          <cell r="G27">
            <v>0</v>
          </cell>
          <cell r="H27">
            <v>0</v>
          </cell>
          <cell r="I27">
            <v>0</v>
          </cell>
          <cell r="J27">
            <v>0</v>
          </cell>
        </row>
        <row r="28">
          <cell r="A28" t="str">
            <v>G412012002</v>
          </cell>
          <cell r="B28" t="str">
            <v>Orient Educator</v>
          </cell>
          <cell r="C28" t="str">
            <v>Profit &amp; Loss</v>
          </cell>
          <cell r="D28">
            <v>0</v>
          </cell>
          <cell r="E28">
            <v>0</v>
          </cell>
          <cell r="F28">
            <v>0</v>
          </cell>
          <cell r="G28">
            <v>0</v>
          </cell>
          <cell r="H28">
            <v>0</v>
          </cell>
          <cell r="I28">
            <v>0</v>
          </cell>
          <cell r="J28">
            <v>0</v>
          </cell>
        </row>
        <row r="29">
          <cell r="A29" t="str">
            <v>G412012003</v>
          </cell>
          <cell r="B29" t="str">
            <v>Orient Smart Asset</v>
          </cell>
          <cell r="C29" t="str">
            <v>Profit &amp; Loss</v>
          </cell>
          <cell r="D29">
            <v>0</v>
          </cell>
          <cell r="E29">
            <v>0</v>
          </cell>
          <cell r="F29">
            <v>0</v>
          </cell>
          <cell r="G29">
            <v>0</v>
          </cell>
          <cell r="H29">
            <v>0</v>
          </cell>
          <cell r="I29">
            <v>0</v>
          </cell>
          <cell r="J29">
            <v>0</v>
          </cell>
        </row>
        <row r="30">
          <cell r="A30" t="str">
            <v>G412012004</v>
          </cell>
          <cell r="B30" t="str">
            <v>Orient 4 Life</v>
          </cell>
          <cell r="C30" t="str">
            <v>Profit &amp; Loss</v>
          </cell>
          <cell r="D30">
            <v>0</v>
          </cell>
          <cell r="E30">
            <v>0</v>
          </cell>
          <cell r="F30">
            <v>0</v>
          </cell>
          <cell r="G30">
            <v>0</v>
          </cell>
          <cell r="H30">
            <v>0</v>
          </cell>
          <cell r="I30">
            <v>0</v>
          </cell>
          <cell r="J30">
            <v>0</v>
          </cell>
        </row>
        <row r="31">
          <cell r="A31" t="str">
            <v>G412012005</v>
          </cell>
          <cell r="B31" t="str">
            <v>Orient Smart Educator</v>
          </cell>
          <cell r="C31" t="str">
            <v>Profit &amp; Loss</v>
          </cell>
          <cell r="D31">
            <v>0</v>
          </cell>
          <cell r="E31">
            <v>0</v>
          </cell>
          <cell r="F31">
            <v>0</v>
          </cell>
          <cell r="G31">
            <v>0</v>
          </cell>
          <cell r="H31">
            <v>0</v>
          </cell>
          <cell r="I31">
            <v>0</v>
          </cell>
          <cell r="J31">
            <v>0</v>
          </cell>
        </row>
        <row r="32">
          <cell r="A32" t="str">
            <v>G412012006</v>
          </cell>
          <cell r="B32" t="str">
            <v>Orient Individual Mortgage</v>
          </cell>
          <cell r="C32" t="str">
            <v>Profit &amp; Loss</v>
          </cell>
          <cell r="D32">
            <v>0</v>
          </cell>
          <cell r="E32">
            <v>0</v>
          </cell>
          <cell r="F32">
            <v>0</v>
          </cell>
          <cell r="G32">
            <v>0</v>
          </cell>
          <cell r="H32">
            <v>0</v>
          </cell>
          <cell r="I32">
            <v>0</v>
          </cell>
          <cell r="J32">
            <v>0</v>
          </cell>
        </row>
        <row r="33">
          <cell r="A33" t="str">
            <v>G412022</v>
          </cell>
          <cell r="B33" t="str">
            <v>Group Life</v>
          </cell>
          <cell r="C33">
            <v>0</v>
          </cell>
          <cell r="D33">
            <v>0</v>
          </cell>
          <cell r="E33">
            <v>0</v>
          </cell>
          <cell r="F33">
            <v>0</v>
          </cell>
          <cell r="G33">
            <v>0</v>
          </cell>
          <cell r="H33">
            <v>0</v>
          </cell>
          <cell r="I33">
            <v>0</v>
          </cell>
          <cell r="J33">
            <v>0</v>
          </cell>
        </row>
        <row r="34">
          <cell r="A34" t="str">
            <v>G412022001</v>
          </cell>
          <cell r="B34" t="str">
            <v>Orient Group Life</v>
          </cell>
          <cell r="C34" t="str">
            <v>Profit &amp; Loss</v>
          </cell>
          <cell r="D34">
            <v>0</v>
          </cell>
          <cell r="E34">
            <v>0</v>
          </cell>
          <cell r="F34">
            <v>0</v>
          </cell>
          <cell r="G34">
            <v>0</v>
          </cell>
          <cell r="H34">
            <v>0</v>
          </cell>
          <cell r="I34">
            <v>0</v>
          </cell>
          <cell r="J34">
            <v>0</v>
          </cell>
        </row>
        <row r="35">
          <cell r="A35" t="str">
            <v>G412022002</v>
          </cell>
          <cell r="B35" t="str">
            <v>Orient Group Last Expense</v>
          </cell>
          <cell r="C35" t="str">
            <v>Profit &amp; Loss</v>
          </cell>
          <cell r="D35">
            <v>0</v>
          </cell>
          <cell r="E35">
            <v>0</v>
          </cell>
          <cell r="F35">
            <v>0</v>
          </cell>
          <cell r="G35">
            <v>0</v>
          </cell>
          <cell r="H35">
            <v>0</v>
          </cell>
          <cell r="I35">
            <v>0</v>
          </cell>
          <cell r="J35">
            <v>0</v>
          </cell>
        </row>
        <row r="36">
          <cell r="A36" t="str">
            <v>G412032</v>
          </cell>
          <cell r="B36" t="str">
            <v>Group Credit</v>
          </cell>
          <cell r="C36">
            <v>0</v>
          </cell>
          <cell r="D36">
            <v>0</v>
          </cell>
          <cell r="E36">
            <v>0</v>
          </cell>
          <cell r="F36">
            <v>0</v>
          </cell>
          <cell r="G36">
            <v>0</v>
          </cell>
          <cell r="H36">
            <v>0</v>
          </cell>
          <cell r="I36">
            <v>0</v>
          </cell>
          <cell r="J36">
            <v>0</v>
          </cell>
        </row>
        <row r="37">
          <cell r="A37" t="str">
            <v>G412032001</v>
          </cell>
          <cell r="B37" t="str">
            <v>Orient Group Creditor</v>
          </cell>
          <cell r="C37" t="str">
            <v>Profit &amp; Loss</v>
          </cell>
          <cell r="D37">
            <v>0</v>
          </cell>
          <cell r="E37">
            <v>0</v>
          </cell>
          <cell r="F37">
            <v>0</v>
          </cell>
          <cell r="G37">
            <v>0</v>
          </cell>
          <cell r="H37">
            <v>0</v>
          </cell>
          <cell r="I37">
            <v>0</v>
          </cell>
          <cell r="J37">
            <v>0</v>
          </cell>
        </row>
        <row r="38">
          <cell r="A38" t="str">
            <v>G412032002</v>
          </cell>
          <cell r="B38" t="str">
            <v>Orient Group Mortgage</v>
          </cell>
          <cell r="C38" t="str">
            <v>Profit &amp; Loss</v>
          </cell>
          <cell r="D38">
            <v>0</v>
          </cell>
          <cell r="E38">
            <v>0</v>
          </cell>
          <cell r="F38">
            <v>0</v>
          </cell>
          <cell r="G38">
            <v>0</v>
          </cell>
          <cell r="H38">
            <v>0</v>
          </cell>
          <cell r="I38">
            <v>0</v>
          </cell>
          <cell r="J38">
            <v>0</v>
          </cell>
        </row>
        <row r="39">
          <cell r="A39" t="str">
            <v>G412042</v>
          </cell>
          <cell r="B39" t="str">
            <v>Annuities</v>
          </cell>
          <cell r="C39">
            <v>0</v>
          </cell>
          <cell r="D39">
            <v>0</v>
          </cell>
          <cell r="E39">
            <v>0</v>
          </cell>
          <cell r="F39">
            <v>0</v>
          </cell>
          <cell r="G39">
            <v>0</v>
          </cell>
          <cell r="H39">
            <v>0</v>
          </cell>
          <cell r="I39">
            <v>0</v>
          </cell>
          <cell r="J39">
            <v>0</v>
          </cell>
        </row>
        <row r="40">
          <cell r="A40" t="str">
            <v>G412042001</v>
          </cell>
          <cell r="B40" t="str">
            <v>Immediate Annuity</v>
          </cell>
          <cell r="C40" t="str">
            <v>Profit &amp; Loss</v>
          </cell>
          <cell r="D40">
            <v>0</v>
          </cell>
          <cell r="E40">
            <v>0</v>
          </cell>
          <cell r="F40">
            <v>0</v>
          </cell>
          <cell r="G40">
            <v>0</v>
          </cell>
          <cell r="H40">
            <v>0</v>
          </cell>
          <cell r="I40">
            <v>0</v>
          </cell>
          <cell r="J40">
            <v>0</v>
          </cell>
        </row>
        <row r="41">
          <cell r="A41" t="str">
            <v>G412042002</v>
          </cell>
          <cell r="B41" t="str">
            <v>Deferred Annuity</v>
          </cell>
          <cell r="C41" t="str">
            <v>Profit &amp; Loss</v>
          </cell>
          <cell r="D41">
            <v>0</v>
          </cell>
          <cell r="E41">
            <v>0</v>
          </cell>
          <cell r="F41">
            <v>0</v>
          </cell>
          <cell r="G41">
            <v>0</v>
          </cell>
          <cell r="H41">
            <v>0</v>
          </cell>
          <cell r="I41">
            <v>0</v>
          </cell>
          <cell r="J41">
            <v>0</v>
          </cell>
        </row>
        <row r="42">
          <cell r="A42" t="str">
            <v>Gross Premium Reinsurance Facultative in Total</v>
          </cell>
          <cell r="B42">
            <v>0</v>
          </cell>
          <cell r="C42">
            <v>0</v>
          </cell>
          <cell r="D42">
            <v>0</v>
          </cell>
          <cell r="E42">
            <v>0</v>
          </cell>
          <cell r="F42">
            <v>0</v>
          </cell>
          <cell r="G42">
            <v>0</v>
          </cell>
          <cell r="H42">
            <v>0</v>
          </cell>
          <cell r="I42">
            <v>0</v>
          </cell>
          <cell r="J42">
            <v>0</v>
          </cell>
        </row>
        <row r="43">
          <cell r="A43">
            <v>0</v>
          </cell>
          <cell r="B43">
            <v>0</v>
          </cell>
          <cell r="C43">
            <v>0</v>
          </cell>
          <cell r="D43">
            <v>0</v>
          </cell>
          <cell r="E43">
            <v>0</v>
          </cell>
          <cell r="F43">
            <v>0</v>
          </cell>
          <cell r="G43">
            <v>0</v>
          </cell>
          <cell r="H43">
            <v>0</v>
          </cell>
          <cell r="I43">
            <v>0</v>
          </cell>
          <cell r="J43">
            <v>0</v>
          </cell>
        </row>
        <row r="44">
          <cell r="A44" t="str">
            <v>Gross Premium Reinsurance -</v>
          </cell>
          <cell r="C44">
            <v>0</v>
          </cell>
          <cell r="E44">
            <v>0</v>
          </cell>
          <cell r="F44">
            <v>0</v>
          </cell>
          <cell r="G44">
            <v>0</v>
          </cell>
          <cell r="I44">
            <v>0</v>
          </cell>
          <cell r="J44">
            <v>0</v>
          </cell>
        </row>
        <row r="45">
          <cell r="A45" t="str">
            <v>Treaty in</v>
          </cell>
          <cell r="C45">
            <v>0</v>
          </cell>
          <cell r="E45">
            <v>0</v>
          </cell>
          <cell r="F45">
            <v>0</v>
          </cell>
          <cell r="G45">
            <v>0</v>
          </cell>
          <cell r="I45">
            <v>0</v>
          </cell>
          <cell r="J45">
            <v>0</v>
          </cell>
        </row>
        <row r="46">
          <cell r="A46" t="str">
            <v>G413012</v>
          </cell>
          <cell r="B46" t="str">
            <v>Individual life</v>
          </cell>
          <cell r="C46">
            <v>0</v>
          </cell>
          <cell r="D46">
            <v>0</v>
          </cell>
          <cell r="E46">
            <v>0</v>
          </cell>
          <cell r="F46">
            <v>0</v>
          </cell>
          <cell r="G46">
            <v>0</v>
          </cell>
          <cell r="H46">
            <v>0</v>
          </cell>
          <cell r="I46">
            <v>0</v>
          </cell>
          <cell r="J46">
            <v>0</v>
          </cell>
        </row>
        <row r="47">
          <cell r="A47" t="str">
            <v>G413012001</v>
          </cell>
          <cell r="B47" t="str">
            <v>Orient Endowment</v>
          </cell>
          <cell r="C47" t="str">
            <v>Profit &amp; Loss</v>
          </cell>
          <cell r="D47">
            <v>0</v>
          </cell>
          <cell r="E47">
            <v>0</v>
          </cell>
          <cell r="F47">
            <v>0</v>
          </cell>
          <cell r="G47">
            <v>0</v>
          </cell>
          <cell r="H47">
            <v>0</v>
          </cell>
          <cell r="I47">
            <v>0</v>
          </cell>
          <cell r="J47">
            <v>0</v>
          </cell>
        </row>
        <row r="48">
          <cell r="A48" t="str">
            <v>G413012002</v>
          </cell>
          <cell r="B48" t="str">
            <v>Orient Educator</v>
          </cell>
          <cell r="C48" t="str">
            <v>Profit &amp; Loss</v>
          </cell>
          <cell r="D48">
            <v>0</v>
          </cell>
          <cell r="E48">
            <v>0</v>
          </cell>
          <cell r="F48">
            <v>0</v>
          </cell>
          <cell r="G48">
            <v>0</v>
          </cell>
          <cell r="H48">
            <v>0</v>
          </cell>
          <cell r="I48">
            <v>0</v>
          </cell>
          <cell r="J48">
            <v>0</v>
          </cell>
        </row>
        <row r="49">
          <cell r="A49" t="str">
            <v>G413012003</v>
          </cell>
          <cell r="B49" t="str">
            <v>Orient Smart Asset</v>
          </cell>
          <cell r="C49" t="str">
            <v>Profit &amp; Loss</v>
          </cell>
          <cell r="D49">
            <v>0</v>
          </cell>
          <cell r="E49">
            <v>0</v>
          </cell>
          <cell r="F49">
            <v>0</v>
          </cell>
          <cell r="G49">
            <v>0</v>
          </cell>
          <cell r="H49">
            <v>0</v>
          </cell>
          <cell r="I49">
            <v>0</v>
          </cell>
          <cell r="J49">
            <v>0</v>
          </cell>
        </row>
        <row r="50">
          <cell r="A50" t="str">
            <v>G413012004</v>
          </cell>
          <cell r="B50" t="str">
            <v>Orient 4 Life</v>
          </cell>
          <cell r="C50" t="str">
            <v>Profit &amp; Loss</v>
          </cell>
          <cell r="D50">
            <v>0</v>
          </cell>
          <cell r="E50">
            <v>0</v>
          </cell>
          <cell r="F50">
            <v>0</v>
          </cell>
          <cell r="G50">
            <v>0</v>
          </cell>
          <cell r="H50">
            <v>0</v>
          </cell>
          <cell r="I50">
            <v>0</v>
          </cell>
          <cell r="J50">
            <v>0</v>
          </cell>
        </row>
        <row r="51">
          <cell r="A51" t="str">
            <v>G413012005</v>
          </cell>
          <cell r="B51" t="str">
            <v>Orient Smart Educator</v>
          </cell>
          <cell r="C51" t="str">
            <v>Profit &amp; Loss</v>
          </cell>
          <cell r="D51">
            <v>0</v>
          </cell>
          <cell r="E51">
            <v>0</v>
          </cell>
          <cell r="F51">
            <v>0</v>
          </cell>
          <cell r="G51">
            <v>0</v>
          </cell>
          <cell r="H51">
            <v>0</v>
          </cell>
          <cell r="I51">
            <v>0</v>
          </cell>
          <cell r="J51">
            <v>0</v>
          </cell>
        </row>
        <row r="52">
          <cell r="A52" t="str">
            <v>G413012006</v>
          </cell>
          <cell r="B52" t="str">
            <v>Orient Individual Mortgage</v>
          </cell>
          <cell r="C52" t="str">
            <v>Profit &amp; Loss</v>
          </cell>
          <cell r="D52">
            <v>0</v>
          </cell>
          <cell r="E52">
            <v>0</v>
          </cell>
          <cell r="F52">
            <v>0</v>
          </cell>
          <cell r="G52">
            <v>0</v>
          </cell>
          <cell r="H52">
            <v>0</v>
          </cell>
          <cell r="I52">
            <v>0</v>
          </cell>
          <cell r="J52">
            <v>0</v>
          </cell>
        </row>
        <row r="53">
          <cell r="A53" t="str">
            <v>G413022</v>
          </cell>
          <cell r="B53" t="str">
            <v>Group Life</v>
          </cell>
          <cell r="C53">
            <v>0</v>
          </cell>
          <cell r="D53">
            <v>0</v>
          </cell>
          <cell r="E53">
            <v>0</v>
          </cell>
          <cell r="F53">
            <v>0</v>
          </cell>
          <cell r="G53">
            <v>0</v>
          </cell>
          <cell r="H53">
            <v>0</v>
          </cell>
          <cell r="I53">
            <v>0</v>
          </cell>
          <cell r="J53">
            <v>0</v>
          </cell>
        </row>
        <row r="54">
          <cell r="A54" t="str">
            <v>G413022001</v>
          </cell>
          <cell r="B54" t="str">
            <v>Orient Group Life</v>
          </cell>
          <cell r="C54" t="str">
            <v>Profit &amp; Loss</v>
          </cell>
          <cell r="D54">
            <v>0</v>
          </cell>
          <cell r="E54">
            <v>0</v>
          </cell>
          <cell r="F54">
            <v>0</v>
          </cell>
          <cell r="G54">
            <v>0</v>
          </cell>
          <cell r="H54">
            <v>0</v>
          </cell>
          <cell r="I54">
            <v>0</v>
          </cell>
          <cell r="J54">
            <v>0</v>
          </cell>
        </row>
        <row r="55">
          <cell r="A55" t="str">
            <v>G413022002</v>
          </cell>
          <cell r="B55" t="str">
            <v>Orient Last Expense</v>
          </cell>
          <cell r="C55" t="str">
            <v>Profit &amp; Loss</v>
          </cell>
          <cell r="D55">
            <v>0</v>
          </cell>
          <cell r="E55">
            <v>0</v>
          </cell>
          <cell r="F55">
            <v>0</v>
          </cell>
          <cell r="G55">
            <v>0</v>
          </cell>
          <cell r="H55">
            <v>0</v>
          </cell>
          <cell r="I55">
            <v>0</v>
          </cell>
          <cell r="J55">
            <v>0</v>
          </cell>
        </row>
        <row r="56">
          <cell r="A56" t="str">
            <v>G413032</v>
          </cell>
          <cell r="B56" t="str">
            <v>Group Credit</v>
          </cell>
          <cell r="C56">
            <v>0</v>
          </cell>
          <cell r="D56">
            <v>0</v>
          </cell>
          <cell r="E56">
            <v>0</v>
          </cell>
          <cell r="F56">
            <v>0</v>
          </cell>
          <cell r="G56">
            <v>0</v>
          </cell>
          <cell r="H56">
            <v>0</v>
          </cell>
          <cell r="I56">
            <v>0</v>
          </cell>
          <cell r="J56">
            <v>0</v>
          </cell>
        </row>
        <row r="57">
          <cell r="A57" t="str">
            <v>G413032001</v>
          </cell>
          <cell r="B57" t="str">
            <v>Orient Group Creditor</v>
          </cell>
          <cell r="C57" t="str">
            <v>Profit &amp; Loss</v>
          </cell>
          <cell r="D57">
            <v>0</v>
          </cell>
          <cell r="E57">
            <v>0</v>
          </cell>
          <cell r="F57">
            <v>0</v>
          </cell>
          <cell r="G57">
            <v>0</v>
          </cell>
          <cell r="H57">
            <v>0</v>
          </cell>
          <cell r="I57">
            <v>0</v>
          </cell>
          <cell r="J57">
            <v>0</v>
          </cell>
        </row>
        <row r="58">
          <cell r="A58" t="str">
            <v>G413032002</v>
          </cell>
          <cell r="B58" t="str">
            <v>Orient Group Mortgage</v>
          </cell>
          <cell r="C58" t="str">
            <v>Profit &amp; Loss</v>
          </cell>
          <cell r="D58">
            <v>0</v>
          </cell>
          <cell r="E58">
            <v>0</v>
          </cell>
          <cell r="F58">
            <v>0</v>
          </cell>
          <cell r="G58">
            <v>0</v>
          </cell>
          <cell r="H58">
            <v>0</v>
          </cell>
          <cell r="I58">
            <v>0</v>
          </cell>
          <cell r="J58">
            <v>0</v>
          </cell>
        </row>
        <row r="59">
          <cell r="A59" t="str">
            <v>G413042</v>
          </cell>
          <cell r="B59" t="str">
            <v>Annuities</v>
          </cell>
          <cell r="C59">
            <v>0</v>
          </cell>
          <cell r="D59">
            <v>0</v>
          </cell>
          <cell r="E59">
            <v>0</v>
          </cell>
          <cell r="F59">
            <v>0</v>
          </cell>
          <cell r="G59">
            <v>0</v>
          </cell>
          <cell r="H59">
            <v>0</v>
          </cell>
          <cell r="I59">
            <v>0</v>
          </cell>
          <cell r="J59">
            <v>0</v>
          </cell>
        </row>
        <row r="60">
          <cell r="A60" t="str">
            <v>G413042001</v>
          </cell>
          <cell r="B60" t="str">
            <v>Immediate Annuity</v>
          </cell>
          <cell r="C60" t="str">
            <v>Profit &amp; Loss</v>
          </cell>
          <cell r="D60">
            <v>0</v>
          </cell>
          <cell r="E60">
            <v>0</v>
          </cell>
          <cell r="F60">
            <v>0</v>
          </cell>
          <cell r="G60">
            <v>0</v>
          </cell>
          <cell r="H60">
            <v>0</v>
          </cell>
          <cell r="I60">
            <v>0</v>
          </cell>
          <cell r="J60">
            <v>0</v>
          </cell>
        </row>
        <row r="61">
          <cell r="A61" t="str">
            <v>G413042002</v>
          </cell>
          <cell r="B61" t="str">
            <v>Deffered Annuity</v>
          </cell>
          <cell r="C61" t="str">
            <v>Profit &amp; Loss</v>
          </cell>
          <cell r="D61">
            <v>0</v>
          </cell>
          <cell r="E61">
            <v>0</v>
          </cell>
          <cell r="F61">
            <v>0</v>
          </cell>
          <cell r="G61">
            <v>0</v>
          </cell>
          <cell r="H61">
            <v>0</v>
          </cell>
          <cell r="I61">
            <v>0</v>
          </cell>
          <cell r="J61">
            <v>0</v>
          </cell>
        </row>
        <row r="62">
          <cell r="A62" t="str">
            <v>Gross Premium Reinsurance Treaty in Total</v>
          </cell>
          <cell r="B62">
            <v>0</v>
          </cell>
          <cell r="C62">
            <v>0</v>
          </cell>
          <cell r="D62">
            <v>0</v>
          </cell>
          <cell r="E62">
            <v>0</v>
          </cell>
          <cell r="F62">
            <v>0</v>
          </cell>
          <cell r="G62">
            <v>0</v>
          </cell>
          <cell r="H62">
            <v>0</v>
          </cell>
          <cell r="I62">
            <v>0</v>
          </cell>
          <cell r="J62">
            <v>0</v>
          </cell>
        </row>
        <row r="63">
          <cell r="C63">
            <v>0</v>
          </cell>
          <cell r="E63">
            <v>0</v>
          </cell>
          <cell r="F63">
            <v>0</v>
          </cell>
          <cell r="G63">
            <v>0</v>
          </cell>
          <cell r="I63">
            <v>0</v>
          </cell>
          <cell r="J63">
            <v>0</v>
          </cell>
        </row>
        <row r="64">
          <cell r="A64" t="str">
            <v xml:space="preserve">Gross Proposal Income - Direct </v>
          </cell>
          <cell r="C64">
            <v>0</v>
          </cell>
          <cell r="E64">
            <v>0</v>
          </cell>
          <cell r="F64">
            <v>0</v>
          </cell>
          <cell r="G64">
            <v>0</v>
          </cell>
          <cell r="I64">
            <v>0</v>
          </cell>
          <cell r="J64">
            <v>0</v>
          </cell>
        </row>
        <row r="65">
          <cell r="A65" t="str">
            <v>G551012</v>
          </cell>
          <cell r="B65" t="str">
            <v>Individual life</v>
          </cell>
          <cell r="C65">
            <v>0</v>
          </cell>
          <cell r="D65">
            <v>0</v>
          </cell>
          <cell r="E65">
            <v>0</v>
          </cell>
          <cell r="F65">
            <v>0</v>
          </cell>
          <cell r="G65">
            <v>0</v>
          </cell>
          <cell r="H65">
            <v>0</v>
          </cell>
          <cell r="I65">
            <v>0</v>
          </cell>
          <cell r="J65">
            <v>0</v>
          </cell>
        </row>
        <row r="66">
          <cell r="A66" t="str">
            <v>G551012001</v>
          </cell>
          <cell r="B66" t="str">
            <v>Orient Endowment</v>
          </cell>
          <cell r="C66" t="str">
            <v>Bal Sheet</v>
          </cell>
          <cell r="D66">
            <v>0</v>
          </cell>
          <cell r="E66">
            <v>0</v>
          </cell>
          <cell r="F66">
            <v>0</v>
          </cell>
          <cell r="G66">
            <v>0</v>
          </cell>
          <cell r="H66">
            <v>0</v>
          </cell>
          <cell r="I66">
            <v>0</v>
          </cell>
          <cell r="J66">
            <v>0</v>
          </cell>
        </row>
        <row r="67">
          <cell r="A67" t="str">
            <v>G551012002</v>
          </cell>
          <cell r="B67" t="str">
            <v>Orient Educator</v>
          </cell>
          <cell r="C67" t="str">
            <v>Bal Sheet</v>
          </cell>
          <cell r="D67">
            <v>0</v>
          </cell>
          <cell r="E67">
            <v>0</v>
          </cell>
          <cell r="F67">
            <v>0</v>
          </cell>
          <cell r="G67">
            <v>0</v>
          </cell>
          <cell r="H67">
            <v>0</v>
          </cell>
          <cell r="I67">
            <v>0</v>
          </cell>
          <cell r="J67">
            <v>0</v>
          </cell>
        </row>
        <row r="68">
          <cell r="A68" t="str">
            <v>G551012003</v>
          </cell>
          <cell r="B68" t="str">
            <v>Orient Smart Asset</v>
          </cell>
          <cell r="C68" t="str">
            <v>Bal Sheet</v>
          </cell>
          <cell r="D68">
            <v>0</v>
          </cell>
          <cell r="E68">
            <v>0</v>
          </cell>
          <cell r="F68">
            <v>0</v>
          </cell>
          <cell r="G68">
            <v>0</v>
          </cell>
          <cell r="H68">
            <v>0</v>
          </cell>
          <cell r="I68">
            <v>0</v>
          </cell>
          <cell r="J68">
            <v>0</v>
          </cell>
        </row>
        <row r="69">
          <cell r="A69" t="str">
            <v>G551012004</v>
          </cell>
          <cell r="B69" t="str">
            <v>Orient 4 Life</v>
          </cell>
          <cell r="C69" t="str">
            <v>Bal Sheet</v>
          </cell>
          <cell r="D69">
            <v>0</v>
          </cell>
          <cell r="E69">
            <v>0</v>
          </cell>
          <cell r="F69">
            <v>0</v>
          </cell>
          <cell r="G69">
            <v>0</v>
          </cell>
          <cell r="H69">
            <v>0</v>
          </cell>
          <cell r="I69">
            <v>0</v>
          </cell>
          <cell r="J69">
            <v>0</v>
          </cell>
        </row>
        <row r="70">
          <cell r="A70" t="str">
            <v>G551012005</v>
          </cell>
          <cell r="B70" t="str">
            <v>Orient Smart Educator</v>
          </cell>
          <cell r="C70" t="str">
            <v>Bal Sheet</v>
          </cell>
          <cell r="D70">
            <v>0</v>
          </cell>
          <cell r="E70">
            <v>0</v>
          </cell>
          <cell r="F70">
            <v>0</v>
          </cell>
          <cell r="G70">
            <v>0</v>
          </cell>
          <cell r="H70">
            <v>0</v>
          </cell>
          <cell r="I70">
            <v>0</v>
          </cell>
          <cell r="J70">
            <v>0</v>
          </cell>
        </row>
        <row r="71">
          <cell r="A71" t="str">
            <v>G551012006</v>
          </cell>
          <cell r="B71" t="str">
            <v>Orient Individual Mortgage</v>
          </cell>
          <cell r="C71" t="str">
            <v>Bal Sheet</v>
          </cell>
          <cell r="D71">
            <v>0</v>
          </cell>
          <cell r="E71">
            <v>0</v>
          </cell>
          <cell r="F71">
            <v>0</v>
          </cell>
          <cell r="G71">
            <v>0</v>
          </cell>
          <cell r="H71">
            <v>0</v>
          </cell>
          <cell r="I71">
            <v>0</v>
          </cell>
          <cell r="J71">
            <v>0</v>
          </cell>
        </row>
        <row r="72">
          <cell r="A72" t="str">
            <v>G551022</v>
          </cell>
          <cell r="B72" t="str">
            <v>Group Life</v>
          </cell>
          <cell r="C72">
            <v>0</v>
          </cell>
          <cell r="D72">
            <v>0</v>
          </cell>
          <cell r="E72">
            <v>0</v>
          </cell>
          <cell r="F72">
            <v>0</v>
          </cell>
          <cell r="G72">
            <v>0</v>
          </cell>
          <cell r="H72">
            <v>0</v>
          </cell>
          <cell r="I72">
            <v>0</v>
          </cell>
          <cell r="J72">
            <v>0</v>
          </cell>
        </row>
        <row r="73">
          <cell r="A73" t="str">
            <v>G551022001</v>
          </cell>
          <cell r="B73" t="str">
            <v>Orient Group Life</v>
          </cell>
          <cell r="C73" t="str">
            <v>Bal Sheet</v>
          </cell>
          <cell r="D73">
            <v>0</v>
          </cell>
          <cell r="E73">
            <v>0</v>
          </cell>
          <cell r="F73">
            <v>0</v>
          </cell>
          <cell r="G73">
            <v>0</v>
          </cell>
          <cell r="H73">
            <v>0</v>
          </cell>
          <cell r="I73">
            <v>0</v>
          </cell>
          <cell r="J73">
            <v>0</v>
          </cell>
        </row>
        <row r="74">
          <cell r="A74" t="str">
            <v>G551022002</v>
          </cell>
          <cell r="B74" t="str">
            <v>Orient Group Last Expense</v>
          </cell>
          <cell r="C74" t="str">
            <v>Bal Sheet</v>
          </cell>
          <cell r="D74">
            <v>0</v>
          </cell>
          <cell r="E74">
            <v>0</v>
          </cell>
          <cell r="F74">
            <v>0</v>
          </cell>
          <cell r="G74">
            <v>0</v>
          </cell>
          <cell r="H74">
            <v>0</v>
          </cell>
          <cell r="I74">
            <v>0</v>
          </cell>
          <cell r="J74">
            <v>0</v>
          </cell>
        </row>
        <row r="75">
          <cell r="A75" t="str">
            <v>G551032</v>
          </cell>
          <cell r="B75" t="str">
            <v>Group Credit</v>
          </cell>
          <cell r="C75">
            <v>0</v>
          </cell>
          <cell r="D75">
            <v>0</v>
          </cell>
          <cell r="E75">
            <v>0</v>
          </cell>
          <cell r="F75">
            <v>0</v>
          </cell>
          <cell r="G75">
            <v>0</v>
          </cell>
          <cell r="H75">
            <v>0</v>
          </cell>
          <cell r="I75">
            <v>0</v>
          </cell>
          <cell r="J75">
            <v>0</v>
          </cell>
        </row>
        <row r="76">
          <cell r="A76" t="str">
            <v>G551032001</v>
          </cell>
          <cell r="B76" t="str">
            <v>Orient Group Creditor</v>
          </cell>
          <cell r="C76" t="str">
            <v>Bal Sheet</v>
          </cell>
          <cell r="D76">
            <v>0</v>
          </cell>
          <cell r="E76">
            <v>0</v>
          </cell>
          <cell r="F76">
            <v>0</v>
          </cell>
          <cell r="G76">
            <v>0</v>
          </cell>
          <cell r="H76">
            <v>0</v>
          </cell>
          <cell r="I76">
            <v>0</v>
          </cell>
          <cell r="J76">
            <v>0</v>
          </cell>
        </row>
        <row r="77">
          <cell r="A77" t="str">
            <v>G551032002</v>
          </cell>
          <cell r="B77" t="str">
            <v>Orient Group Mortgage</v>
          </cell>
          <cell r="C77" t="str">
            <v>Bal Sheet</v>
          </cell>
          <cell r="D77">
            <v>0</v>
          </cell>
          <cell r="E77">
            <v>0</v>
          </cell>
          <cell r="F77">
            <v>0</v>
          </cell>
          <cell r="G77">
            <v>0</v>
          </cell>
          <cell r="H77">
            <v>0</v>
          </cell>
          <cell r="I77">
            <v>0</v>
          </cell>
          <cell r="J77">
            <v>0</v>
          </cell>
        </row>
        <row r="78">
          <cell r="A78" t="str">
            <v>G551042</v>
          </cell>
          <cell r="B78" t="str">
            <v>Annuities</v>
          </cell>
          <cell r="C78">
            <v>0</v>
          </cell>
          <cell r="D78">
            <v>0</v>
          </cell>
          <cell r="E78">
            <v>0</v>
          </cell>
          <cell r="F78">
            <v>0</v>
          </cell>
          <cell r="G78">
            <v>0</v>
          </cell>
          <cell r="H78">
            <v>0</v>
          </cell>
          <cell r="I78">
            <v>0</v>
          </cell>
          <cell r="J78">
            <v>0</v>
          </cell>
        </row>
        <row r="79">
          <cell r="A79" t="str">
            <v>G551042001</v>
          </cell>
          <cell r="B79" t="str">
            <v>Immediate Annuity</v>
          </cell>
          <cell r="C79" t="str">
            <v>Bal Sheet</v>
          </cell>
          <cell r="D79">
            <v>0</v>
          </cell>
          <cell r="E79">
            <v>0</v>
          </cell>
          <cell r="F79">
            <v>0</v>
          </cell>
          <cell r="G79">
            <v>0</v>
          </cell>
          <cell r="H79">
            <v>0</v>
          </cell>
          <cell r="I79">
            <v>0</v>
          </cell>
          <cell r="J79">
            <v>0</v>
          </cell>
        </row>
        <row r="80">
          <cell r="A80" t="str">
            <v>G551042002</v>
          </cell>
          <cell r="B80" t="str">
            <v>Deffered Annuity</v>
          </cell>
          <cell r="C80" t="str">
            <v>Bal Sheet</v>
          </cell>
          <cell r="D80">
            <v>0</v>
          </cell>
          <cell r="E80">
            <v>0</v>
          </cell>
          <cell r="F80">
            <v>0</v>
          </cell>
          <cell r="G80">
            <v>0</v>
          </cell>
          <cell r="H80">
            <v>0</v>
          </cell>
          <cell r="I80">
            <v>0</v>
          </cell>
          <cell r="J80">
            <v>0</v>
          </cell>
        </row>
        <row r="81">
          <cell r="A81" t="str">
            <v>Gross Proposal Income - Direct Total</v>
          </cell>
          <cell r="B81">
            <v>0</v>
          </cell>
          <cell r="C81">
            <v>0</v>
          </cell>
          <cell r="D81">
            <v>0</v>
          </cell>
          <cell r="E81">
            <v>0</v>
          </cell>
          <cell r="F81">
            <v>0</v>
          </cell>
          <cell r="G81">
            <v>0</v>
          </cell>
          <cell r="H81">
            <v>0</v>
          </cell>
          <cell r="I81">
            <v>0</v>
          </cell>
          <cell r="J81">
            <v>0</v>
          </cell>
        </row>
        <row r="82">
          <cell r="A82">
            <v>0</v>
          </cell>
          <cell r="B82">
            <v>0</v>
          </cell>
          <cell r="C82">
            <v>0</v>
          </cell>
          <cell r="E82">
            <v>0</v>
          </cell>
          <cell r="F82">
            <v>0</v>
          </cell>
          <cell r="G82">
            <v>0</v>
          </cell>
          <cell r="I82">
            <v>0</v>
          </cell>
          <cell r="J82">
            <v>0</v>
          </cell>
        </row>
        <row r="83">
          <cell r="A83" t="str">
            <v>Proposal Refunds - Direct Total</v>
          </cell>
          <cell r="C83">
            <v>0</v>
          </cell>
          <cell r="E83">
            <v>0</v>
          </cell>
          <cell r="F83">
            <v>0</v>
          </cell>
          <cell r="G83">
            <v>0</v>
          </cell>
          <cell r="I83">
            <v>0</v>
          </cell>
          <cell r="J83">
            <v>0</v>
          </cell>
        </row>
        <row r="84">
          <cell r="A84" t="str">
            <v>G361012</v>
          </cell>
          <cell r="B84" t="str">
            <v>Individual life</v>
          </cell>
          <cell r="C84">
            <v>0</v>
          </cell>
          <cell r="D84">
            <v>0</v>
          </cell>
          <cell r="E84">
            <v>0</v>
          </cell>
          <cell r="F84">
            <v>0</v>
          </cell>
          <cell r="G84">
            <v>0</v>
          </cell>
          <cell r="H84">
            <v>0</v>
          </cell>
          <cell r="I84">
            <v>0</v>
          </cell>
          <cell r="J84">
            <v>0</v>
          </cell>
        </row>
        <row r="85">
          <cell r="A85" t="str">
            <v>G361012001</v>
          </cell>
          <cell r="B85" t="str">
            <v>Orient Endowment</v>
          </cell>
          <cell r="C85" t="str">
            <v>Profit &amp; Loss</v>
          </cell>
          <cell r="D85">
            <v>0</v>
          </cell>
          <cell r="E85">
            <v>0</v>
          </cell>
          <cell r="F85">
            <v>0</v>
          </cell>
          <cell r="G85">
            <v>0</v>
          </cell>
          <cell r="H85">
            <v>0</v>
          </cell>
          <cell r="I85">
            <v>0</v>
          </cell>
          <cell r="J85">
            <v>0</v>
          </cell>
        </row>
        <row r="86">
          <cell r="A86" t="str">
            <v>G361012002</v>
          </cell>
          <cell r="B86" t="str">
            <v>Orient Educator</v>
          </cell>
          <cell r="C86" t="str">
            <v>Profit &amp; Loss</v>
          </cell>
          <cell r="D86">
            <v>0</v>
          </cell>
          <cell r="E86">
            <v>0</v>
          </cell>
          <cell r="F86">
            <v>0</v>
          </cell>
          <cell r="G86">
            <v>0</v>
          </cell>
          <cell r="H86">
            <v>0</v>
          </cell>
          <cell r="I86">
            <v>0</v>
          </cell>
          <cell r="J86">
            <v>0</v>
          </cell>
        </row>
        <row r="87">
          <cell r="A87" t="str">
            <v>G361012003</v>
          </cell>
          <cell r="B87" t="str">
            <v>Orient Smart Asset</v>
          </cell>
          <cell r="C87" t="str">
            <v>Profit &amp; Loss</v>
          </cell>
          <cell r="D87">
            <v>0</v>
          </cell>
          <cell r="E87">
            <v>0</v>
          </cell>
          <cell r="F87">
            <v>0</v>
          </cell>
          <cell r="G87">
            <v>0</v>
          </cell>
          <cell r="H87">
            <v>0</v>
          </cell>
          <cell r="I87">
            <v>0</v>
          </cell>
          <cell r="J87">
            <v>0</v>
          </cell>
        </row>
        <row r="88">
          <cell r="A88" t="str">
            <v>G361012004</v>
          </cell>
          <cell r="B88" t="str">
            <v>Orient 4 Life</v>
          </cell>
          <cell r="C88" t="str">
            <v>Profit &amp; Loss</v>
          </cell>
          <cell r="D88">
            <v>0</v>
          </cell>
          <cell r="E88">
            <v>0</v>
          </cell>
          <cell r="F88">
            <v>0</v>
          </cell>
          <cell r="G88">
            <v>0</v>
          </cell>
          <cell r="H88">
            <v>0</v>
          </cell>
          <cell r="I88">
            <v>0</v>
          </cell>
          <cell r="J88">
            <v>0</v>
          </cell>
        </row>
        <row r="89">
          <cell r="A89" t="str">
            <v>G361012005</v>
          </cell>
          <cell r="B89" t="str">
            <v>Orient Smart Educator</v>
          </cell>
          <cell r="C89" t="str">
            <v>Profit &amp; Loss</v>
          </cell>
          <cell r="D89">
            <v>0</v>
          </cell>
          <cell r="E89">
            <v>0</v>
          </cell>
          <cell r="F89">
            <v>0</v>
          </cell>
          <cell r="G89">
            <v>0</v>
          </cell>
          <cell r="H89">
            <v>0</v>
          </cell>
          <cell r="I89">
            <v>0</v>
          </cell>
          <cell r="J89">
            <v>0</v>
          </cell>
        </row>
        <row r="90">
          <cell r="A90" t="str">
            <v>G361012006</v>
          </cell>
          <cell r="B90" t="str">
            <v>Orient Individual Mortgage</v>
          </cell>
          <cell r="C90" t="str">
            <v>Profit &amp; Loss</v>
          </cell>
          <cell r="D90">
            <v>0</v>
          </cell>
          <cell r="E90">
            <v>0</v>
          </cell>
          <cell r="F90">
            <v>0</v>
          </cell>
          <cell r="G90">
            <v>0</v>
          </cell>
          <cell r="H90">
            <v>0</v>
          </cell>
          <cell r="I90">
            <v>0</v>
          </cell>
          <cell r="J90">
            <v>0</v>
          </cell>
        </row>
        <row r="91">
          <cell r="A91" t="str">
            <v>G361022</v>
          </cell>
          <cell r="B91" t="str">
            <v>Group Life</v>
          </cell>
          <cell r="C91">
            <v>0</v>
          </cell>
          <cell r="D91">
            <v>0</v>
          </cell>
          <cell r="E91">
            <v>0</v>
          </cell>
          <cell r="F91">
            <v>0</v>
          </cell>
          <cell r="G91">
            <v>0</v>
          </cell>
          <cell r="H91">
            <v>0</v>
          </cell>
          <cell r="I91">
            <v>0</v>
          </cell>
          <cell r="J91">
            <v>0</v>
          </cell>
        </row>
        <row r="92">
          <cell r="A92" t="str">
            <v>G361022001</v>
          </cell>
          <cell r="B92" t="str">
            <v>Orient Group Life</v>
          </cell>
          <cell r="C92" t="str">
            <v>Profit &amp; Loss</v>
          </cell>
          <cell r="D92">
            <v>0</v>
          </cell>
          <cell r="E92">
            <v>0</v>
          </cell>
          <cell r="F92">
            <v>0</v>
          </cell>
          <cell r="G92">
            <v>0</v>
          </cell>
          <cell r="H92">
            <v>0</v>
          </cell>
          <cell r="I92">
            <v>0</v>
          </cell>
          <cell r="J92">
            <v>0</v>
          </cell>
        </row>
        <row r="93">
          <cell r="A93" t="str">
            <v>G361022002</v>
          </cell>
          <cell r="B93" t="str">
            <v>Orient Group Last Expense</v>
          </cell>
          <cell r="C93" t="str">
            <v>Profit &amp; Loss</v>
          </cell>
          <cell r="D93">
            <v>0</v>
          </cell>
          <cell r="E93">
            <v>0</v>
          </cell>
          <cell r="F93">
            <v>0</v>
          </cell>
          <cell r="G93">
            <v>0</v>
          </cell>
          <cell r="H93">
            <v>0</v>
          </cell>
          <cell r="I93">
            <v>0</v>
          </cell>
          <cell r="J93">
            <v>0</v>
          </cell>
        </row>
        <row r="94">
          <cell r="A94" t="str">
            <v>G361032</v>
          </cell>
          <cell r="B94" t="str">
            <v>Group Credit</v>
          </cell>
          <cell r="C94">
            <v>0</v>
          </cell>
          <cell r="D94">
            <v>0</v>
          </cell>
          <cell r="E94">
            <v>0</v>
          </cell>
          <cell r="F94">
            <v>0</v>
          </cell>
          <cell r="G94">
            <v>0</v>
          </cell>
          <cell r="H94">
            <v>0</v>
          </cell>
          <cell r="I94">
            <v>0</v>
          </cell>
          <cell r="J94">
            <v>0</v>
          </cell>
        </row>
        <row r="95">
          <cell r="A95" t="str">
            <v>G361032001</v>
          </cell>
          <cell r="B95" t="str">
            <v>Orient Group Creditor</v>
          </cell>
          <cell r="C95" t="str">
            <v>Profit &amp; Loss</v>
          </cell>
          <cell r="D95">
            <v>0</v>
          </cell>
          <cell r="E95">
            <v>0</v>
          </cell>
          <cell r="F95">
            <v>0</v>
          </cell>
          <cell r="G95">
            <v>0</v>
          </cell>
          <cell r="H95">
            <v>0</v>
          </cell>
          <cell r="I95">
            <v>0</v>
          </cell>
          <cell r="J95">
            <v>0</v>
          </cell>
        </row>
        <row r="96">
          <cell r="A96" t="str">
            <v>G361032002</v>
          </cell>
          <cell r="B96" t="str">
            <v>Orient Group Mortgage</v>
          </cell>
          <cell r="C96" t="str">
            <v>Profit &amp; Loss</v>
          </cell>
          <cell r="D96">
            <v>0</v>
          </cell>
          <cell r="E96">
            <v>0</v>
          </cell>
          <cell r="F96">
            <v>0</v>
          </cell>
          <cell r="G96">
            <v>0</v>
          </cell>
          <cell r="H96">
            <v>0</v>
          </cell>
          <cell r="I96">
            <v>0</v>
          </cell>
          <cell r="J96">
            <v>0</v>
          </cell>
        </row>
        <row r="97">
          <cell r="A97" t="str">
            <v>G361042</v>
          </cell>
          <cell r="B97" t="str">
            <v>Annuities</v>
          </cell>
          <cell r="C97">
            <v>0</v>
          </cell>
          <cell r="D97">
            <v>0</v>
          </cell>
          <cell r="E97">
            <v>0</v>
          </cell>
          <cell r="F97">
            <v>0</v>
          </cell>
          <cell r="G97">
            <v>0</v>
          </cell>
          <cell r="H97">
            <v>0</v>
          </cell>
          <cell r="I97">
            <v>0</v>
          </cell>
          <cell r="J97">
            <v>0</v>
          </cell>
        </row>
        <row r="98">
          <cell r="A98" t="str">
            <v>G361042001</v>
          </cell>
          <cell r="B98" t="str">
            <v>Immediate Annuity</v>
          </cell>
          <cell r="C98" t="str">
            <v>Profit &amp; Loss</v>
          </cell>
          <cell r="D98">
            <v>0</v>
          </cell>
          <cell r="E98">
            <v>0</v>
          </cell>
          <cell r="F98">
            <v>0</v>
          </cell>
          <cell r="G98">
            <v>0</v>
          </cell>
          <cell r="H98">
            <v>0</v>
          </cell>
          <cell r="I98">
            <v>0</v>
          </cell>
          <cell r="J98">
            <v>0</v>
          </cell>
        </row>
        <row r="99">
          <cell r="A99" t="str">
            <v>G361042002</v>
          </cell>
          <cell r="B99" t="str">
            <v>Deffered Annuity</v>
          </cell>
          <cell r="C99" t="str">
            <v>Profit &amp; Loss</v>
          </cell>
          <cell r="D99">
            <v>0</v>
          </cell>
          <cell r="E99">
            <v>0</v>
          </cell>
          <cell r="F99">
            <v>0</v>
          </cell>
          <cell r="G99">
            <v>0</v>
          </cell>
          <cell r="H99">
            <v>0</v>
          </cell>
          <cell r="I99">
            <v>0</v>
          </cell>
          <cell r="J99">
            <v>0</v>
          </cell>
        </row>
        <row r="100">
          <cell r="A100" t="str">
            <v>Proposal Refunds - Direct Total</v>
          </cell>
          <cell r="B100">
            <v>0</v>
          </cell>
          <cell r="C100">
            <v>0</v>
          </cell>
          <cell r="D100">
            <v>0</v>
          </cell>
          <cell r="E100">
            <v>0</v>
          </cell>
          <cell r="F100">
            <v>0</v>
          </cell>
          <cell r="G100">
            <v>0</v>
          </cell>
          <cell r="H100">
            <v>0</v>
          </cell>
          <cell r="I100">
            <v>0</v>
          </cell>
          <cell r="J100">
            <v>0</v>
          </cell>
        </row>
        <row r="101">
          <cell r="A101">
            <v>0</v>
          </cell>
          <cell r="B101">
            <v>0</v>
          </cell>
          <cell r="C101">
            <v>0</v>
          </cell>
          <cell r="E101">
            <v>0</v>
          </cell>
          <cell r="F101">
            <v>0</v>
          </cell>
          <cell r="G101">
            <v>0</v>
          </cell>
          <cell r="I101">
            <v>0</v>
          </cell>
          <cell r="J101">
            <v>0</v>
          </cell>
        </row>
        <row r="102">
          <cell r="A102" t="str">
            <v xml:space="preserve"> Premium Refunds</v>
          </cell>
          <cell r="C102">
            <v>0</v>
          </cell>
          <cell r="E102">
            <v>0</v>
          </cell>
          <cell r="F102">
            <v>0</v>
          </cell>
          <cell r="G102">
            <v>0</v>
          </cell>
          <cell r="I102">
            <v>0</v>
          </cell>
          <cell r="J102">
            <v>0</v>
          </cell>
        </row>
        <row r="103">
          <cell r="A103" t="str">
            <v>G362012</v>
          </cell>
          <cell r="B103" t="str">
            <v>Individual life</v>
          </cell>
          <cell r="C103">
            <v>0</v>
          </cell>
          <cell r="D103">
            <v>0</v>
          </cell>
          <cell r="E103">
            <v>435922</v>
          </cell>
          <cell r="F103">
            <v>0</v>
          </cell>
          <cell r="G103">
            <v>435922</v>
          </cell>
          <cell r="H103">
            <v>435922</v>
          </cell>
          <cell r="I103">
            <v>435922</v>
          </cell>
          <cell r="J103">
            <v>0</v>
          </cell>
        </row>
        <row r="104">
          <cell r="A104" t="str">
            <v>G362012001</v>
          </cell>
          <cell r="B104" t="str">
            <v>Orient Endowment</v>
          </cell>
          <cell r="C104" t="str">
            <v>Profit &amp; Loss</v>
          </cell>
          <cell r="D104">
            <v>0</v>
          </cell>
          <cell r="E104">
            <v>435922</v>
          </cell>
          <cell r="F104">
            <v>0</v>
          </cell>
          <cell r="G104">
            <v>435922</v>
          </cell>
          <cell r="H104">
            <v>435922</v>
          </cell>
          <cell r="I104">
            <v>435922</v>
          </cell>
          <cell r="J104">
            <v>0</v>
          </cell>
        </row>
        <row r="105">
          <cell r="A105" t="str">
            <v>G362012002</v>
          </cell>
          <cell r="B105" t="str">
            <v>Orient Educator</v>
          </cell>
          <cell r="C105" t="str">
            <v>Profit &amp; Loss</v>
          </cell>
          <cell r="D105">
            <v>0</v>
          </cell>
          <cell r="E105">
            <v>0</v>
          </cell>
          <cell r="F105">
            <v>0</v>
          </cell>
          <cell r="G105">
            <v>0</v>
          </cell>
          <cell r="H105">
            <v>0</v>
          </cell>
          <cell r="I105">
            <v>0</v>
          </cell>
          <cell r="J105">
            <v>0</v>
          </cell>
        </row>
        <row r="106">
          <cell r="A106" t="str">
            <v>G362012003</v>
          </cell>
          <cell r="B106" t="str">
            <v>Orient Smart Asset</v>
          </cell>
          <cell r="C106" t="str">
            <v>Profit &amp; Loss</v>
          </cell>
          <cell r="D106">
            <v>0</v>
          </cell>
          <cell r="E106">
            <v>0</v>
          </cell>
          <cell r="F106">
            <v>0</v>
          </cell>
          <cell r="G106">
            <v>0</v>
          </cell>
          <cell r="H106">
            <v>0</v>
          </cell>
          <cell r="I106">
            <v>0</v>
          </cell>
          <cell r="J106">
            <v>0</v>
          </cell>
        </row>
        <row r="107">
          <cell r="A107" t="str">
            <v>G362012004</v>
          </cell>
          <cell r="B107" t="str">
            <v>Orient 4 Life</v>
          </cell>
          <cell r="C107" t="str">
            <v>Profit &amp; Loss</v>
          </cell>
          <cell r="D107">
            <v>0</v>
          </cell>
          <cell r="E107">
            <v>0</v>
          </cell>
          <cell r="F107">
            <v>0</v>
          </cell>
          <cell r="G107">
            <v>0</v>
          </cell>
          <cell r="H107">
            <v>0</v>
          </cell>
          <cell r="I107">
            <v>0</v>
          </cell>
          <cell r="J107">
            <v>0</v>
          </cell>
        </row>
        <row r="108">
          <cell r="A108" t="str">
            <v>G362012005</v>
          </cell>
          <cell r="B108" t="str">
            <v>Orient Smart Educator</v>
          </cell>
          <cell r="C108" t="str">
            <v>Profit &amp; Loss</v>
          </cell>
          <cell r="D108">
            <v>0</v>
          </cell>
          <cell r="E108">
            <v>0</v>
          </cell>
          <cell r="F108">
            <v>0</v>
          </cell>
          <cell r="G108">
            <v>0</v>
          </cell>
          <cell r="H108">
            <v>0</v>
          </cell>
          <cell r="I108">
            <v>0</v>
          </cell>
          <cell r="J108">
            <v>0</v>
          </cell>
        </row>
        <row r="109">
          <cell r="A109" t="str">
            <v>G362012006</v>
          </cell>
          <cell r="B109" t="str">
            <v>Orient Individual Mortgage</v>
          </cell>
          <cell r="C109" t="str">
            <v>Profit &amp; Loss</v>
          </cell>
          <cell r="D109">
            <v>0</v>
          </cell>
          <cell r="E109">
            <v>0</v>
          </cell>
          <cell r="F109">
            <v>0</v>
          </cell>
          <cell r="G109">
            <v>0</v>
          </cell>
          <cell r="H109">
            <v>0</v>
          </cell>
          <cell r="I109">
            <v>0</v>
          </cell>
          <cell r="J109">
            <v>0</v>
          </cell>
        </row>
        <row r="110">
          <cell r="A110" t="str">
            <v>G362022</v>
          </cell>
          <cell r="B110" t="str">
            <v>Group Life</v>
          </cell>
          <cell r="C110">
            <v>0</v>
          </cell>
          <cell r="D110">
            <v>0</v>
          </cell>
          <cell r="E110">
            <v>58211</v>
          </cell>
          <cell r="F110">
            <v>0</v>
          </cell>
          <cell r="G110">
            <v>58211</v>
          </cell>
          <cell r="H110">
            <v>58211</v>
          </cell>
          <cell r="I110">
            <v>58211</v>
          </cell>
          <cell r="J110">
            <v>0</v>
          </cell>
        </row>
        <row r="111">
          <cell r="A111" t="str">
            <v>G362022001</v>
          </cell>
          <cell r="B111" t="str">
            <v>Orient Group Life</v>
          </cell>
          <cell r="C111" t="str">
            <v>Profit &amp; Loss</v>
          </cell>
          <cell r="D111">
            <v>0</v>
          </cell>
          <cell r="E111">
            <v>58211</v>
          </cell>
          <cell r="F111">
            <v>0</v>
          </cell>
          <cell r="G111">
            <v>58211</v>
          </cell>
          <cell r="H111">
            <v>58211</v>
          </cell>
          <cell r="I111">
            <v>58211</v>
          </cell>
          <cell r="J111">
            <v>0</v>
          </cell>
        </row>
        <row r="112">
          <cell r="A112" t="str">
            <v>G362022002</v>
          </cell>
          <cell r="B112" t="str">
            <v>Orient Group Last Expense</v>
          </cell>
          <cell r="C112" t="str">
            <v>Profit &amp; Loss</v>
          </cell>
          <cell r="D112">
            <v>0</v>
          </cell>
          <cell r="E112">
            <v>0</v>
          </cell>
          <cell r="F112">
            <v>0</v>
          </cell>
          <cell r="G112">
            <v>0</v>
          </cell>
          <cell r="H112">
            <v>0</v>
          </cell>
          <cell r="I112">
            <v>0</v>
          </cell>
          <cell r="J112">
            <v>0</v>
          </cell>
        </row>
        <row r="113">
          <cell r="A113" t="str">
            <v>G362032</v>
          </cell>
          <cell r="B113" t="str">
            <v>Group Credit</v>
          </cell>
          <cell r="C113">
            <v>0</v>
          </cell>
          <cell r="D113">
            <v>0</v>
          </cell>
          <cell r="E113">
            <v>5043953</v>
          </cell>
          <cell r="F113">
            <v>0</v>
          </cell>
          <cell r="G113">
            <v>5043953</v>
          </cell>
          <cell r="H113">
            <v>5043953</v>
          </cell>
          <cell r="I113">
            <v>5043953</v>
          </cell>
          <cell r="J113">
            <v>0</v>
          </cell>
        </row>
        <row r="114">
          <cell r="A114" t="str">
            <v>G362032001</v>
          </cell>
          <cell r="B114" t="str">
            <v>Orient Group Creditor</v>
          </cell>
          <cell r="C114" t="str">
            <v>Profit &amp; Loss</v>
          </cell>
          <cell r="D114">
            <v>0</v>
          </cell>
          <cell r="E114">
            <v>5043953</v>
          </cell>
          <cell r="F114">
            <v>0</v>
          </cell>
          <cell r="G114">
            <v>5043953</v>
          </cell>
          <cell r="H114">
            <v>5043953</v>
          </cell>
          <cell r="I114">
            <v>5043953</v>
          </cell>
          <cell r="J114">
            <v>0</v>
          </cell>
        </row>
        <row r="115">
          <cell r="A115" t="str">
            <v>G362032002</v>
          </cell>
          <cell r="B115" t="str">
            <v>Orient Group Mortgage</v>
          </cell>
          <cell r="C115" t="str">
            <v>Profit &amp; Loss</v>
          </cell>
          <cell r="D115">
            <v>0</v>
          </cell>
          <cell r="E115">
            <v>0</v>
          </cell>
          <cell r="F115">
            <v>0</v>
          </cell>
          <cell r="G115">
            <v>0</v>
          </cell>
          <cell r="H115">
            <v>0</v>
          </cell>
          <cell r="I115">
            <v>0</v>
          </cell>
          <cell r="J115">
            <v>0</v>
          </cell>
        </row>
        <row r="116">
          <cell r="A116" t="str">
            <v>G362042</v>
          </cell>
          <cell r="B116" t="str">
            <v>Annuities</v>
          </cell>
          <cell r="C116">
            <v>0</v>
          </cell>
          <cell r="D116">
            <v>0</v>
          </cell>
          <cell r="E116">
            <v>0</v>
          </cell>
          <cell r="F116">
            <v>0</v>
          </cell>
          <cell r="G116">
            <v>0</v>
          </cell>
          <cell r="H116">
            <v>0</v>
          </cell>
          <cell r="I116">
            <v>0</v>
          </cell>
          <cell r="J116">
            <v>0</v>
          </cell>
        </row>
        <row r="117">
          <cell r="A117" t="str">
            <v>G362042001</v>
          </cell>
          <cell r="B117" t="str">
            <v>Immediate Annuity</v>
          </cell>
          <cell r="C117" t="str">
            <v>Profit &amp; Loss</v>
          </cell>
          <cell r="D117">
            <v>0</v>
          </cell>
          <cell r="E117">
            <v>0</v>
          </cell>
          <cell r="F117">
            <v>0</v>
          </cell>
          <cell r="G117">
            <v>0</v>
          </cell>
          <cell r="H117">
            <v>0</v>
          </cell>
          <cell r="I117">
            <v>0</v>
          </cell>
          <cell r="J117">
            <v>0</v>
          </cell>
        </row>
        <row r="118">
          <cell r="A118" t="str">
            <v>G362042002</v>
          </cell>
          <cell r="B118" t="str">
            <v>Deffered Annuity</v>
          </cell>
          <cell r="C118" t="str">
            <v>Profit &amp; Loss</v>
          </cell>
          <cell r="D118">
            <v>0</v>
          </cell>
          <cell r="E118">
            <v>0</v>
          </cell>
          <cell r="F118">
            <v>0</v>
          </cell>
          <cell r="G118">
            <v>0</v>
          </cell>
          <cell r="H118">
            <v>0</v>
          </cell>
          <cell r="I118">
            <v>0</v>
          </cell>
          <cell r="J118">
            <v>0</v>
          </cell>
        </row>
        <row r="119">
          <cell r="A119" t="str">
            <v xml:space="preserve"> Premium Refunds - Direct Total</v>
          </cell>
          <cell r="B119">
            <v>0</v>
          </cell>
          <cell r="C119">
            <v>0</v>
          </cell>
          <cell r="D119">
            <v>0</v>
          </cell>
          <cell r="E119">
            <v>5538086</v>
          </cell>
          <cell r="F119">
            <v>0</v>
          </cell>
          <cell r="G119">
            <v>5538086</v>
          </cell>
          <cell r="H119">
            <v>5538086</v>
          </cell>
          <cell r="I119">
            <v>5538086</v>
          </cell>
          <cell r="J119">
            <v>0</v>
          </cell>
        </row>
        <row r="120">
          <cell r="A120">
            <v>0</v>
          </cell>
          <cell r="B120">
            <v>0</v>
          </cell>
          <cell r="C120">
            <v>0</v>
          </cell>
          <cell r="E120">
            <v>0</v>
          </cell>
          <cell r="F120">
            <v>0</v>
          </cell>
          <cell r="G120">
            <v>0</v>
          </cell>
          <cell r="I120">
            <v>0</v>
          </cell>
          <cell r="J120">
            <v>0</v>
          </cell>
        </row>
        <row r="121">
          <cell r="A121" t="str">
            <v>Gross Premium Reinsurance Ceded</v>
          </cell>
          <cell r="C121">
            <v>0</v>
          </cell>
          <cell r="D121">
            <v>0</v>
          </cell>
          <cell r="E121">
            <v>0</v>
          </cell>
          <cell r="F121">
            <v>0</v>
          </cell>
          <cell r="G121">
            <v>0</v>
          </cell>
          <cell r="H121">
            <v>0</v>
          </cell>
          <cell r="I121">
            <v>0</v>
          </cell>
          <cell r="J121">
            <v>0</v>
          </cell>
        </row>
        <row r="122">
          <cell r="A122" t="str">
            <v>Treaty</v>
          </cell>
          <cell r="C122">
            <v>0</v>
          </cell>
          <cell r="E122">
            <v>0</v>
          </cell>
          <cell r="F122">
            <v>0</v>
          </cell>
          <cell r="G122">
            <v>0</v>
          </cell>
          <cell r="I122">
            <v>0</v>
          </cell>
          <cell r="J122">
            <v>0</v>
          </cell>
        </row>
        <row r="123">
          <cell r="A123" t="str">
            <v>G311012</v>
          </cell>
          <cell r="B123" t="str">
            <v>Individual life</v>
          </cell>
          <cell r="C123">
            <v>0</v>
          </cell>
          <cell r="D123">
            <v>0</v>
          </cell>
          <cell r="E123">
            <v>11756</v>
          </cell>
          <cell r="F123">
            <v>0</v>
          </cell>
          <cell r="G123">
            <v>11756</v>
          </cell>
          <cell r="H123">
            <v>11756</v>
          </cell>
          <cell r="I123">
            <v>11756</v>
          </cell>
          <cell r="J123">
            <v>0</v>
          </cell>
        </row>
        <row r="124">
          <cell r="A124" t="str">
            <v>G311012001</v>
          </cell>
          <cell r="B124" t="str">
            <v>Orient Endowment</v>
          </cell>
          <cell r="C124" t="str">
            <v>Profit &amp; Loss</v>
          </cell>
          <cell r="D124">
            <v>0</v>
          </cell>
          <cell r="E124">
            <v>11756</v>
          </cell>
          <cell r="F124">
            <v>0</v>
          </cell>
          <cell r="G124">
            <v>11756</v>
          </cell>
          <cell r="H124">
            <v>11756</v>
          </cell>
          <cell r="I124">
            <v>11756</v>
          </cell>
          <cell r="J124">
            <v>0</v>
          </cell>
        </row>
        <row r="125">
          <cell r="A125" t="str">
            <v>G311012002</v>
          </cell>
          <cell r="B125" t="str">
            <v>Orient Educator</v>
          </cell>
          <cell r="C125" t="str">
            <v>Profit &amp; Loss</v>
          </cell>
          <cell r="D125">
            <v>0</v>
          </cell>
          <cell r="E125">
            <v>0</v>
          </cell>
          <cell r="F125">
            <v>0</v>
          </cell>
          <cell r="G125">
            <v>0</v>
          </cell>
          <cell r="H125">
            <v>0</v>
          </cell>
          <cell r="I125">
            <v>0</v>
          </cell>
          <cell r="J125">
            <v>0</v>
          </cell>
        </row>
        <row r="126">
          <cell r="A126" t="str">
            <v>G311012003</v>
          </cell>
          <cell r="B126" t="str">
            <v>Orient Smart Asset</v>
          </cell>
          <cell r="C126" t="str">
            <v>Profit &amp; Loss</v>
          </cell>
          <cell r="D126">
            <v>0</v>
          </cell>
          <cell r="E126">
            <v>0</v>
          </cell>
          <cell r="F126">
            <v>0</v>
          </cell>
          <cell r="G126">
            <v>0</v>
          </cell>
          <cell r="H126">
            <v>0</v>
          </cell>
          <cell r="I126">
            <v>0</v>
          </cell>
          <cell r="J126">
            <v>0</v>
          </cell>
        </row>
        <row r="127">
          <cell r="A127" t="str">
            <v>G311012004</v>
          </cell>
          <cell r="B127" t="str">
            <v>Orient 4 Life</v>
          </cell>
          <cell r="C127" t="str">
            <v>Profit &amp; Loss</v>
          </cell>
          <cell r="D127">
            <v>0</v>
          </cell>
          <cell r="E127">
            <v>0</v>
          </cell>
          <cell r="F127">
            <v>0</v>
          </cell>
          <cell r="G127">
            <v>0</v>
          </cell>
          <cell r="H127">
            <v>0</v>
          </cell>
          <cell r="I127">
            <v>0</v>
          </cell>
          <cell r="J127">
            <v>0</v>
          </cell>
        </row>
        <row r="128">
          <cell r="A128" t="str">
            <v>G311012005</v>
          </cell>
          <cell r="B128" t="str">
            <v>Orient Smart Educator</v>
          </cell>
          <cell r="C128" t="str">
            <v>Profit &amp; Loss</v>
          </cell>
          <cell r="D128">
            <v>0</v>
          </cell>
          <cell r="E128">
            <v>0</v>
          </cell>
          <cell r="F128">
            <v>0</v>
          </cell>
          <cell r="G128">
            <v>0</v>
          </cell>
          <cell r="H128">
            <v>0</v>
          </cell>
          <cell r="I128">
            <v>0</v>
          </cell>
          <cell r="J128">
            <v>0</v>
          </cell>
        </row>
        <row r="129">
          <cell r="A129" t="str">
            <v>G311012006</v>
          </cell>
          <cell r="B129" t="str">
            <v>Orient Individual Mortgage</v>
          </cell>
          <cell r="C129" t="str">
            <v>Profit &amp; Loss</v>
          </cell>
          <cell r="D129">
            <v>0</v>
          </cell>
          <cell r="E129">
            <v>0</v>
          </cell>
          <cell r="F129">
            <v>0</v>
          </cell>
          <cell r="G129">
            <v>0</v>
          </cell>
          <cell r="H129">
            <v>0</v>
          </cell>
          <cell r="I129">
            <v>0</v>
          </cell>
          <cell r="J129">
            <v>0</v>
          </cell>
        </row>
        <row r="130">
          <cell r="A130" t="str">
            <v>G311022</v>
          </cell>
          <cell r="B130" t="str">
            <v>Group Life</v>
          </cell>
          <cell r="C130">
            <v>0</v>
          </cell>
          <cell r="D130">
            <v>0</v>
          </cell>
          <cell r="E130">
            <v>9697200.8767173495</v>
          </cell>
          <cell r="F130">
            <v>0</v>
          </cell>
          <cell r="G130">
            <v>9697200.8767173495</v>
          </cell>
          <cell r="H130">
            <v>9697200.8767173495</v>
          </cell>
          <cell r="I130">
            <v>9697200.8767173495</v>
          </cell>
          <cell r="J130">
            <v>0</v>
          </cell>
        </row>
        <row r="131">
          <cell r="A131" t="str">
            <v>G311022001</v>
          </cell>
          <cell r="B131" t="str">
            <v>Orient Group Life</v>
          </cell>
          <cell r="C131" t="str">
            <v>Profit &amp; Loss</v>
          </cell>
          <cell r="D131">
            <v>0</v>
          </cell>
          <cell r="E131">
            <v>9697200.8767173495</v>
          </cell>
          <cell r="F131">
            <v>0</v>
          </cell>
          <cell r="G131">
            <v>9697200.8767173495</v>
          </cell>
          <cell r="H131">
            <v>9697200.8767173495</v>
          </cell>
          <cell r="I131">
            <v>9697200.8767173495</v>
          </cell>
          <cell r="J131">
            <v>0</v>
          </cell>
        </row>
        <row r="132">
          <cell r="A132" t="str">
            <v>G311022002</v>
          </cell>
          <cell r="B132" t="str">
            <v>Orient Last Expense</v>
          </cell>
          <cell r="C132" t="str">
            <v>Profit &amp; Loss</v>
          </cell>
          <cell r="D132">
            <v>0</v>
          </cell>
          <cell r="E132">
            <v>0</v>
          </cell>
          <cell r="F132">
            <v>0</v>
          </cell>
          <cell r="G132">
            <v>0</v>
          </cell>
          <cell r="H132">
            <v>0</v>
          </cell>
          <cell r="I132">
            <v>0</v>
          </cell>
          <cell r="J132">
            <v>0</v>
          </cell>
        </row>
        <row r="133">
          <cell r="A133" t="str">
            <v>G311032</v>
          </cell>
          <cell r="B133" t="str">
            <v>Group Credit</v>
          </cell>
          <cell r="C133">
            <v>0</v>
          </cell>
          <cell r="D133">
            <v>0</v>
          </cell>
          <cell r="E133">
            <v>38299305.905677162</v>
          </cell>
          <cell r="F133">
            <v>0</v>
          </cell>
          <cell r="G133">
            <v>38299305.905677162</v>
          </cell>
          <cell r="H133">
            <v>38299305.905677162</v>
          </cell>
          <cell r="I133">
            <v>38299305.905677162</v>
          </cell>
          <cell r="J133">
            <v>0</v>
          </cell>
        </row>
        <row r="134">
          <cell r="A134" t="str">
            <v>G311032001</v>
          </cell>
          <cell r="B134" t="str">
            <v>Orient Group Creditor</v>
          </cell>
          <cell r="C134" t="str">
            <v>Profit &amp; Loss</v>
          </cell>
          <cell r="D134">
            <v>0</v>
          </cell>
          <cell r="E134">
            <v>23258060.237337567</v>
          </cell>
          <cell r="F134">
            <v>0</v>
          </cell>
          <cell r="G134">
            <v>23258060.237337567</v>
          </cell>
          <cell r="H134">
            <v>23258060.237337567</v>
          </cell>
          <cell r="I134">
            <v>23258060.237337567</v>
          </cell>
          <cell r="J134">
            <v>0</v>
          </cell>
        </row>
        <row r="135">
          <cell r="A135" t="str">
            <v>G311032002</v>
          </cell>
          <cell r="B135" t="str">
            <v>Orient Group Mortgage</v>
          </cell>
          <cell r="C135" t="str">
            <v>Profit &amp; Loss</v>
          </cell>
          <cell r="D135">
            <v>0</v>
          </cell>
          <cell r="E135">
            <v>15041245.668339597</v>
          </cell>
          <cell r="F135">
            <v>0</v>
          </cell>
          <cell r="G135">
            <v>15041245.668339597</v>
          </cell>
          <cell r="H135">
            <v>15041245.668339597</v>
          </cell>
          <cell r="I135">
            <v>15041245.668339597</v>
          </cell>
          <cell r="J135">
            <v>0</v>
          </cell>
        </row>
        <row r="136">
          <cell r="A136" t="str">
            <v>G311042</v>
          </cell>
          <cell r="B136" t="str">
            <v>Annuities</v>
          </cell>
          <cell r="C136">
            <v>0</v>
          </cell>
          <cell r="D136">
            <v>0</v>
          </cell>
          <cell r="E136">
            <v>0</v>
          </cell>
          <cell r="F136">
            <v>0</v>
          </cell>
          <cell r="G136">
            <v>0</v>
          </cell>
          <cell r="H136">
            <v>0</v>
          </cell>
          <cell r="I136">
            <v>0</v>
          </cell>
          <cell r="J136">
            <v>0</v>
          </cell>
        </row>
        <row r="137">
          <cell r="A137" t="str">
            <v>G311042001</v>
          </cell>
          <cell r="B137" t="str">
            <v>Immediate Annuity</v>
          </cell>
          <cell r="C137" t="str">
            <v>Profit &amp; Loss</v>
          </cell>
          <cell r="E137">
            <v>0</v>
          </cell>
          <cell r="F137">
            <v>0</v>
          </cell>
          <cell r="G137">
            <v>0</v>
          </cell>
          <cell r="I137">
            <v>0</v>
          </cell>
          <cell r="J137">
            <v>0</v>
          </cell>
        </row>
        <row r="138">
          <cell r="A138" t="str">
            <v>G311042002</v>
          </cell>
          <cell r="B138" t="str">
            <v>Deffered Annuity</v>
          </cell>
          <cell r="C138" t="str">
            <v>Profit &amp; Loss</v>
          </cell>
          <cell r="E138">
            <v>0</v>
          </cell>
          <cell r="F138">
            <v>0</v>
          </cell>
          <cell r="G138">
            <v>0</v>
          </cell>
          <cell r="I138">
            <v>0</v>
          </cell>
          <cell r="J138">
            <v>0</v>
          </cell>
        </row>
        <row r="139">
          <cell r="A139" t="str">
            <v>Gross Premium Reinsurance Ceded Treaty Total</v>
          </cell>
          <cell r="C139">
            <v>0</v>
          </cell>
          <cell r="D139">
            <v>0</v>
          </cell>
          <cell r="E139">
            <v>48008262.782394513</v>
          </cell>
          <cell r="F139">
            <v>0</v>
          </cell>
          <cell r="G139">
            <v>48008262.782394513</v>
          </cell>
          <cell r="H139">
            <v>48008262.782394513</v>
          </cell>
          <cell r="I139">
            <v>48008262.782394513</v>
          </cell>
          <cell r="J139">
            <v>0</v>
          </cell>
        </row>
        <row r="140">
          <cell r="C140">
            <v>0</v>
          </cell>
          <cell r="E140">
            <v>0</v>
          </cell>
          <cell r="F140">
            <v>0</v>
          </cell>
          <cell r="G140">
            <v>0</v>
          </cell>
          <cell r="I140">
            <v>0</v>
          </cell>
          <cell r="J140">
            <v>0</v>
          </cell>
        </row>
        <row r="141">
          <cell r="A141" t="str">
            <v>Gross Premium Reinsurance</v>
          </cell>
          <cell r="C141">
            <v>0</v>
          </cell>
          <cell r="D141">
            <v>0</v>
          </cell>
          <cell r="E141">
            <v>0</v>
          </cell>
          <cell r="F141">
            <v>0</v>
          </cell>
          <cell r="G141">
            <v>0</v>
          </cell>
          <cell r="H141">
            <v>0</v>
          </cell>
          <cell r="I141">
            <v>0</v>
          </cell>
          <cell r="J141">
            <v>0</v>
          </cell>
        </row>
        <row r="142">
          <cell r="A142" t="str">
            <v>Facultative Out</v>
          </cell>
          <cell r="C142">
            <v>0</v>
          </cell>
          <cell r="E142">
            <v>0</v>
          </cell>
          <cell r="F142">
            <v>0</v>
          </cell>
          <cell r="G142">
            <v>0</v>
          </cell>
          <cell r="I142">
            <v>0</v>
          </cell>
          <cell r="J142">
            <v>0</v>
          </cell>
        </row>
        <row r="143">
          <cell r="A143" t="str">
            <v>G312012</v>
          </cell>
          <cell r="B143" t="str">
            <v>Individual life</v>
          </cell>
          <cell r="C143">
            <v>0</v>
          </cell>
          <cell r="D143">
            <v>0</v>
          </cell>
          <cell r="E143">
            <v>0</v>
          </cell>
          <cell r="F143">
            <v>0</v>
          </cell>
          <cell r="G143">
            <v>0</v>
          </cell>
          <cell r="H143">
            <v>0</v>
          </cell>
          <cell r="I143">
            <v>0</v>
          </cell>
          <cell r="J143">
            <v>0</v>
          </cell>
        </row>
        <row r="144">
          <cell r="A144" t="str">
            <v>G312012001</v>
          </cell>
          <cell r="B144" t="str">
            <v>Orient Endowment</v>
          </cell>
          <cell r="C144" t="str">
            <v>Profit &amp; Loss</v>
          </cell>
          <cell r="E144">
            <v>0</v>
          </cell>
          <cell r="F144">
            <v>0</v>
          </cell>
          <cell r="G144">
            <v>0</v>
          </cell>
          <cell r="I144">
            <v>0</v>
          </cell>
          <cell r="J144">
            <v>0</v>
          </cell>
        </row>
        <row r="145">
          <cell r="A145" t="str">
            <v>G312012002</v>
          </cell>
          <cell r="B145" t="str">
            <v>Orient Educator</v>
          </cell>
          <cell r="C145" t="str">
            <v>Profit &amp; Loss</v>
          </cell>
          <cell r="E145">
            <v>0</v>
          </cell>
          <cell r="F145">
            <v>0</v>
          </cell>
          <cell r="G145">
            <v>0</v>
          </cell>
          <cell r="I145">
            <v>0</v>
          </cell>
          <cell r="J145">
            <v>0</v>
          </cell>
        </row>
        <row r="146">
          <cell r="A146" t="str">
            <v>G312012003</v>
          </cell>
          <cell r="B146" t="str">
            <v>Orient Smart Asset</v>
          </cell>
          <cell r="C146" t="str">
            <v>Profit &amp; Loss</v>
          </cell>
          <cell r="E146">
            <v>0</v>
          </cell>
          <cell r="F146">
            <v>0</v>
          </cell>
          <cell r="G146">
            <v>0</v>
          </cell>
          <cell r="I146">
            <v>0</v>
          </cell>
          <cell r="J146">
            <v>0</v>
          </cell>
        </row>
        <row r="147">
          <cell r="A147" t="str">
            <v>G312012004</v>
          </cell>
          <cell r="B147" t="str">
            <v>Orient 4 Life</v>
          </cell>
          <cell r="C147" t="str">
            <v>Profit &amp; Loss</v>
          </cell>
          <cell r="E147">
            <v>0</v>
          </cell>
          <cell r="F147">
            <v>0</v>
          </cell>
          <cell r="G147">
            <v>0</v>
          </cell>
          <cell r="I147">
            <v>0</v>
          </cell>
          <cell r="J147">
            <v>0</v>
          </cell>
        </row>
        <row r="148">
          <cell r="A148" t="str">
            <v>G312012005</v>
          </cell>
          <cell r="B148" t="str">
            <v>Orient Smart Educator</v>
          </cell>
          <cell r="C148" t="str">
            <v>Profit &amp; Loss</v>
          </cell>
          <cell r="E148">
            <v>0</v>
          </cell>
          <cell r="F148">
            <v>0</v>
          </cell>
          <cell r="G148">
            <v>0</v>
          </cell>
          <cell r="I148">
            <v>0</v>
          </cell>
          <cell r="J148">
            <v>0</v>
          </cell>
        </row>
        <row r="149">
          <cell r="A149" t="str">
            <v>G312012006</v>
          </cell>
          <cell r="B149" t="str">
            <v>Orient Individual Mortgage</v>
          </cell>
          <cell r="C149" t="str">
            <v>Profit &amp; Loss</v>
          </cell>
          <cell r="E149">
            <v>0</v>
          </cell>
          <cell r="F149">
            <v>0</v>
          </cell>
          <cell r="G149">
            <v>0</v>
          </cell>
          <cell r="I149">
            <v>0</v>
          </cell>
          <cell r="J149">
            <v>0</v>
          </cell>
        </row>
        <row r="150">
          <cell r="A150" t="str">
            <v>G312022</v>
          </cell>
          <cell r="B150" t="str">
            <v>Group Life</v>
          </cell>
          <cell r="C150">
            <v>0</v>
          </cell>
          <cell r="D150">
            <v>0</v>
          </cell>
          <cell r="E150">
            <v>0</v>
          </cell>
          <cell r="F150">
            <v>0</v>
          </cell>
          <cell r="G150">
            <v>0</v>
          </cell>
          <cell r="H150">
            <v>0</v>
          </cell>
          <cell r="I150">
            <v>0</v>
          </cell>
          <cell r="J150">
            <v>0</v>
          </cell>
        </row>
        <row r="151">
          <cell r="A151" t="str">
            <v>G312022001</v>
          </cell>
          <cell r="B151" t="str">
            <v>Orient Group Life</v>
          </cell>
          <cell r="C151" t="str">
            <v>Profit &amp; Loss</v>
          </cell>
          <cell r="E151">
            <v>0</v>
          </cell>
          <cell r="F151">
            <v>0</v>
          </cell>
          <cell r="G151">
            <v>0</v>
          </cell>
          <cell r="I151">
            <v>0</v>
          </cell>
          <cell r="J151">
            <v>0</v>
          </cell>
        </row>
        <row r="152">
          <cell r="A152" t="str">
            <v>G312022002</v>
          </cell>
          <cell r="B152" t="str">
            <v>Orient Last Expense</v>
          </cell>
          <cell r="C152" t="str">
            <v>Profit &amp; Loss</v>
          </cell>
          <cell r="E152">
            <v>0</v>
          </cell>
          <cell r="F152">
            <v>0</v>
          </cell>
          <cell r="G152">
            <v>0</v>
          </cell>
          <cell r="I152">
            <v>0</v>
          </cell>
          <cell r="J152">
            <v>0</v>
          </cell>
        </row>
        <row r="153">
          <cell r="A153" t="str">
            <v>G312032</v>
          </cell>
          <cell r="B153" t="str">
            <v>Group Credit</v>
          </cell>
          <cell r="C153">
            <v>0</v>
          </cell>
          <cell r="D153">
            <v>0</v>
          </cell>
          <cell r="E153">
            <v>0</v>
          </cell>
          <cell r="F153">
            <v>0</v>
          </cell>
          <cell r="G153">
            <v>0</v>
          </cell>
          <cell r="H153">
            <v>0</v>
          </cell>
          <cell r="I153">
            <v>0</v>
          </cell>
          <cell r="J153">
            <v>0</v>
          </cell>
        </row>
        <row r="154">
          <cell r="A154" t="str">
            <v>G312032001</v>
          </cell>
          <cell r="B154" t="str">
            <v>Orient Group Creditor</v>
          </cell>
          <cell r="C154" t="str">
            <v>Profit &amp; Loss</v>
          </cell>
          <cell r="E154">
            <v>0</v>
          </cell>
          <cell r="F154">
            <v>0</v>
          </cell>
          <cell r="G154">
            <v>0</v>
          </cell>
          <cell r="I154">
            <v>0</v>
          </cell>
          <cell r="J154">
            <v>0</v>
          </cell>
        </row>
        <row r="155">
          <cell r="A155" t="str">
            <v>G312032002</v>
          </cell>
          <cell r="B155" t="str">
            <v>Orient Group Mortgage</v>
          </cell>
          <cell r="C155" t="str">
            <v>Profit &amp; Loss</v>
          </cell>
          <cell r="E155">
            <v>0</v>
          </cell>
          <cell r="F155">
            <v>0</v>
          </cell>
          <cell r="G155">
            <v>0</v>
          </cell>
          <cell r="I155">
            <v>0</v>
          </cell>
          <cell r="J155">
            <v>0</v>
          </cell>
        </row>
        <row r="156">
          <cell r="A156" t="str">
            <v>G312042</v>
          </cell>
          <cell r="B156" t="str">
            <v>Annuities</v>
          </cell>
          <cell r="C156">
            <v>0</v>
          </cell>
          <cell r="D156">
            <v>0</v>
          </cell>
          <cell r="E156">
            <v>0</v>
          </cell>
          <cell r="F156">
            <v>0</v>
          </cell>
          <cell r="G156">
            <v>0</v>
          </cell>
          <cell r="H156">
            <v>0</v>
          </cell>
          <cell r="I156">
            <v>0</v>
          </cell>
          <cell r="J156">
            <v>0</v>
          </cell>
        </row>
        <row r="157">
          <cell r="A157" t="str">
            <v>G312042001</v>
          </cell>
          <cell r="B157" t="str">
            <v>Immediate Annuity</v>
          </cell>
          <cell r="C157" t="str">
            <v>Profit &amp; Loss</v>
          </cell>
          <cell r="E157">
            <v>0</v>
          </cell>
          <cell r="F157">
            <v>0</v>
          </cell>
          <cell r="G157">
            <v>0</v>
          </cell>
          <cell r="I157">
            <v>0</v>
          </cell>
          <cell r="J157">
            <v>0</v>
          </cell>
        </row>
        <row r="158">
          <cell r="A158" t="str">
            <v>G312042002</v>
          </cell>
          <cell r="B158" t="str">
            <v>Deffered Annuity</v>
          </cell>
          <cell r="C158" t="str">
            <v>Profit &amp; Loss</v>
          </cell>
          <cell r="E158">
            <v>0</v>
          </cell>
          <cell r="F158">
            <v>0</v>
          </cell>
          <cell r="G158">
            <v>0</v>
          </cell>
          <cell r="I158">
            <v>0</v>
          </cell>
          <cell r="J158">
            <v>0</v>
          </cell>
        </row>
        <row r="159">
          <cell r="A159" t="str">
            <v>Gross Premium Reinsurance Facultative Out Total</v>
          </cell>
          <cell r="B159">
            <v>0</v>
          </cell>
          <cell r="C159">
            <v>0</v>
          </cell>
          <cell r="D159">
            <v>0</v>
          </cell>
          <cell r="E159">
            <v>0</v>
          </cell>
          <cell r="F159">
            <v>0</v>
          </cell>
          <cell r="G159">
            <v>0</v>
          </cell>
          <cell r="H159">
            <v>0</v>
          </cell>
          <cell r="I159">
            <v>0</v>
          </cell>
          <cell r="J159">
            <v>0</v>
          </cell>
        </row>
        <row r="160">
          <cell r="A160">
            <v>0</v>
          </cell>
          <cell r="C160">
            <v>0</v>
          </cell>
          <cell r="E160">
            <v>0</v>
          </cell>
          <cell r="F160">
            <v>0</v>
          </cell>
          <cell r="G160">
            <v>0</v>
          </cell>
          <cell r="I160">
            <v>0</v>
          </cell>
          <cell r="J160">
            <v>0</v>
          </cell>
        </row>
        <row r="161">
          <cell r="A161" t="str">
            <v>Commision Earned/Received</v>
          </cell>
          <cell r="C161">
            <v>0</v>
          </cell>
          <cell r="E161">
            <v>0</v>
          </cell>
          <cell r="F161">
            <v>0</v>
          </cell>
          <cell r="G161">
            <v>0</v>
          </cell>
          <cell r="I161">
            <v>0</v>
          </cell>
          <cell r="J161">
            <v>0</v>
          </cell>
        </row>
        <row r="162">
          <cell r="A162" t="str">
            <v>Treaty</v>
          </cell>
          <cell r="B162">
            <v>0</v>
          </cell>
          <cell r="C162">
            <v>0</v>
          </cell>
          <cell r="E162">
            <v>0</v>
          </cell>
          <cell r="F162">
            <v>0</v>
          </cell>
          <cell r="G162">
            <v>0</v>
          </cell>
          <cell r="I162">
            <v>0</v>
          </cell>
          <cell r="J162">
            <v>0</v>
          </cell>
        </row>
        <row r="163">
          <cell r="A163" t="str">
            <v>G421012</v>
          </cell>
          <cell r="B163" t="str">
            <v>Individual life</v>
          </cell>
          <cell r="C163">
            <v>0</v>
          </cell>
          <cell r="D163">
            <v>0</v>
          </cell>
          <cell r="E163">
            <v>0</v>
          </cell>
          <cell r="F163">
            <v>5878</v>
          </cell>
          <cell r="G163">
            <v>-5878</v>
          </cell>
          <cell r="H163">
            <v>-5878</v>
          </cell>
          <cell r="I163">
            <v>-5878</v>
          </cell>
          <cell r="J163">
            <v>0</v>
          </cell>
        </row>
        <row r="164">
          <cell r="A164" t="str">
            <v>G421012001</v>
          </cell>
          <cell r="B164" t="str">
            <v>Orient Endowment</v>
          </cell>
          <cell r="C164" t="str">
            <v>Profit &amp; Loss</v>
          </cell>
          <cell r="D164">
            <v>0</v>
          </cell>
          <cell r="E164">
            <v>0</v>
          </cell>
          <cell r="F164">
            <v>5878</v>
          </cell>
          <cell r="G164">
            <v>-5878</v>
          </cell>
          <cell r="H164">
            <v>-5878</v>
          </cell>
          <cell r="I164">
            <v>-5878</v>
          </cell>
          <cell r="J164">
            <v>0</v>
          </cell>
        </row>
        <row r="165">
          <cell r="A165" t="str">
            <v>G421012002</v>
          </cell>
          <cell r="B165" t="str">
            <v>Orient Educator</v>
          </cell>
          <cell r="C165" t="str">
            <v>Profit &amp; Loss</v>
          </cell>
          <cell r="D165">
            <v>0</v>
          </cell>
          <cell r="E165">
            <v>0</v>
          </cell>
          <cell r="F165">
            <v>0</v>
          </cell>
          <cell r="G165">
            <v>0</v>
          </cell>
          <cell r="H165">
            <v>0</v>
          </cell>
          <cell r="I165">
            <v>0</v>
          </cell>
          <cell r="J165">
            <v>0</v>
          </cell>
        </row>
        <row r="166">
          <cell r="A166" t="str">
            <v>G421012003</v>
          </cell>
          <cell r="B166" t="str">
            <v>Orient Smart Asset</v>
          </cell>
          <cell r="C166" t="str">
            <v>Profit &amp; Loss</v>
          </cell>
          <cell r="D166">
            <v>0</v>
          </cell>
          <cell r="E166">
            <v>0</v>
          </cell>
          <cell r="F166">
            <v>0</v>
          </cell>
          <cell r="G166">
            <v>0</v>
          </cell>
          <cell r="H166">
            <v>0</v>
          </cell>
          <cell r="I166">
            <v>0</v>
          </cell>
          <cell r="J166">
            <v>0</v>
          </cell>
        </row>
        <row r="167">
          <cell r="A167" t="str">
            <v>G421012004</v>
          </cell>
          <cell r="B167" t="str">
            <v>Orient 4 Life</v>
          </cell>
          <cell r="C167" t="str">
            <v>Profit &amp; Loss</v>
          </cell>
          <cell r="D167">
            <v>0</v>
          </cell>
          <cell r="E167">
            <v>0</v>
          </cell>
          <cell r="F167">
            <v>0</v>
          </cell>
          <cell r="G167">
            <v>0</v>
          </cell>
          <cell r="H167">
            <v>0</v>
          </cell>
          <cell r="I167">
            <v>0</v>
          </cell>
          <cell r="J167">
            <v>0</v>
          </cell>
        </row>
        <row r="168">
          <cell r="A168" t="str">
            <v>G421012005</v>
          </cell>
          <cell r="B168" t="str">
            <v>Orient Smart Educator</v>
          </cell>
          <cell r="C168" t="str">
            <v>Profit &amp; Loss</v>
          </cell>
          <cell r="D168">
            <v>0</v>
          </cell>
          <cell r="E168">
            <v>0</v>
          </cell>
          <cell r="F168">
            <v>0</v>
          </cell>
          <cell r="G168">
            <v>0</v>
          </cell>
          <cell r="H168">
            <v>0</v>
          </cell>
          <cell r="I168">
            <v>0</v>
          </cell>
          <cell r="J168">
            <v>0</v>
          </cell>
        </row>
        <row r="169">
          <cell r="A169" t="str">
            <v>G421012006</v>
          </cell>
          <cell r="B169" t="str">
            <v>Orient Individual Mortgage</v>
          </cell>
          <cell r="C169" t="str">
            <v>Profit &amp; Loss</v>
          </cell>
          <cell r="D169">
            <v>0</v>
          </cell>
          <cell r="E169">
            <v>0</v>
          </cell>
          <cell r="F169">
            <v>0</v>
          </cell>
          <cell r="G169">
            <v>0</v>
          </cell>
          <cell r="H169">
            <v>0</v>
          </cell>
          <cell r="I169">
            <v>0</v>
          </cell>
          <cell r="J169">
            <v>0</v>
          </cell>
        </row>
        <row r="170">
          <cell r="A170" t="str">
            <v>G421022</v>
          </cell>
          <cell r="B170" t="str">
            <v>Group Life</v>
          </cell>
          <cell r="C170">
            <v>0</v>
          </cell>
          <cell r="D170">
            <v>0</v>
          </cell>
          <cell r="E170">
            <v>0</v>
          </cell>
          <cell r="F170">
            <v>2666730.2410972714</v>
          </cell>
          <cell r="G170">
            <v>-2666730.2410972714</v>
          </cell>
          <cell r="H170">
            <v>-2666730.2410972714</v>
          </cell>
          <cell r="I170">
            <v>-2666730.2410972714</v>
          </cell>
          <cell r="J170">
            <v>0</v>
          </cell>
        </row>
        <row r="171">
          <cell r="A171" t="str">
            <v>G421022001</v>
          </cell>
          <cell r="B171" t="str">
            <v>Orient Group Life</v>
          </cell>
          <cell r="C171" t="str">
            <v>Profit &amp; Loss</v>
          </cell>
          <cell r="D171">
            <v>0</v>
          </cell>
          <cell r="E171">
            <v>0</v>
          </cell>
          <cell r="F171">
            <v>2666730.2410972714</v>
          </cell>
          <cell r="G171">
            <v>-2666730.2410972714</v>
          </cell>
          <cell r="H171">
            <v>-2666730.2410972714</v>
          </cell>
          <cell r="I171">
            <v>-2666730.2410972714</v>
          </cell>
          <cell r="J171">
            <v>0</v>
          </cell>
        </row>
        <row r="172">
          <cell r="A172" t="str">
            <v>G421022002</v>
          </cell>
          <cell r="B172" t="str">
            <v>Orient Last Expense</v>
          </cell>
          <cell r="C172" t="str">
            <v>Profit &amp; Loss</v>
          </cell>
          <cell r="D172">
            <v>0</v>
          </cell>
          <cell r="E172">
            <v>0</v>
          </cell>
          <cell r="F172">
            <v>0</v>
          </cell>
          <cell r="G172">
            <v>0</v>
          </cell>
          <cell r="H172">
            <v>0</v>
          </cell>
          <cell r="I172">
            <v>0</v>
          </cell>
          <cell r="J172">
            <v>0</v>
          </cell>
        </row>
        <row r="173">
          <cell r="A173" t="str">
            <v>G421032</v>
          </cell>
          <cell r="B173" t="str">
            <v>Group Credit</v>
          </cell>
          <cell r="C173">
            <v>0</v>
          </cell>
          <cell r="D173">
            <v>0</v>
          </cell>
          <cell r="E173">
            <v>0</v>
          </cell>
          <cell r="F173">
            <v>10356496.232860476</v>
          </cell>
          <cell r="G173">
            <v>-10356496.232860476</v>
          </cell>
          <cell r="H173">
            <v>-10356496.232860476</v>
          </cell>
          <cell r="I173">
            <v>-10356496.232860476</v>
          </cell>
          <cell r="J173">
            <v>0</v>
          </cell>
        </row>
        <row r="174">
          <cell r="A174" t="str">
            <v>G421032001</v>
          </cell>
          <cell r="B174" t="str">
            <v>Orient Group Creditor</v>
          </cell>
          <cell r="C174" t="str">
            <v>Profit &amp; Loss</v>
          </cell>
          <cell r="D174">
            <v>0</v>
          </cell>
          <cell r="E174">
            <v>0</v>
          </cell>
          <cell r="F174">
            <v>6220153.6740670865</v>
          </cell>
          <cell r="G174">
            <v>-6220153.6740670865</v>
          </cell>
          <cell r="H174">
            <v>-6220153.6740670865</v>
          </cell>
          <cell r="I174">
            <v>-6220153.6740670865</v>
          </cell>
          <cell r="J174">
            <v>0</v>
          </cell>
        </row>
        <row r="175">
          <cell r="A175" t="str">
            <v>G421032002</v>
          </cell>
          <cell r="B175" t="str">
            <v>Orient Group Mortgage</v>
          </cell>
          <cell r="C175" t="str">
            <v>Profit &amp; Loss</v>
          </cell>
          <cell r="D175">
            <v>0</v>
          </cell>
          <cell r="E175">
            <v>0</v>
          </cell>
          <cell r="F175">
            <v>4136342.5587933897</v>
          </cell>
          <cell r="G175">
            <v>-4136342.5587933897</v>
          </cell>
          <cell r="H175">
            <v>-4136342.5587933897</v>
          </cell>
          <cell r="I175">
            <v>-4136342.5587933897</v>
          </cell>
          <cell r="J175">
            <v>0</v>
          </cell>
        </row>
        <row r="176">
          <cell r="A176" t="str">
            <v>G421042</v>
          </cell>
          <cell r="B176" t="str">
            <v>Annuities</v>
          </cell>
          <cell r="C176">
            <v>0</v>
          </cell>
          <cell r="D176">
            <v>0</v>
          </cell>
          <cell r="E176">
            <v>0</v>
          </cell>
          <cell r="F176">
            <v>0</v>
          </cell>
          <cell r="G176">
            <v>0</v>
          </cell>
          <cell r="H176">
            <v>0</v>
          </cell>
          <cell r="I176">
            <v>0</v>
          </cell>
          <cell r="J176">
            <v>0</v>
          </cell>
        </row>
        <row r="177">
          <cell r="A177" t="str">
            <v>G421042001</v>
          </cell>
          <cell r="B177" t="str">
            <v>Immediate Annuity</v>
          </cell>
          <cell r="C177" t="str">
            <v>Profit &amp; Loss</v>
          </cell>
          <cell r="D177">
            <v>0</v>
          </cell>
          <cell r="E177">
            <v>0</v>
          </cell>
          <cell r="F177">
            <v>0</v>
          </cell>
          <cell r="G177">
            <v>0</v>
          </cell>
          <cell r="H177">
            <v>0</v>
          </cell>
          <cell r="I177">
            <v>0</v>
          </cell>
          <cell r="J177">
            <v>0</v>
          </cell>
        </row>
        <row r="178">
          <cell r="A178" t="str">
            <v>G421042002</v>
          </cell>
          <cell r="B178" t="str">
            <v>Deffered Annuity</v>
          </cell>
          <cell r="C178" t="str">
            <v>Profit &amp; Loss</v>
          </cell>
          <cell r="D178">
            <v>0</v>
          </cell>
          <cell r="E178">
            <v>0</v>
          </cell>
          <cell r="F178">
            <v>0</v>
          </cell>
          <cell r="G178">
            <v>0</v>
          </cell>
          <cell r="H178">
            <v>0</v>
          </cell>
          <cell r="I178">
            <v>0</v>
          </cell>
          <cell r="J178">
            <v>0</v>
          </cell>
        </row>
        <row r="179">
          <cell r="A179" t="str">
            <v>G421052</v>
          </cell>
          <cell r="B179" t="str">
            <v>Profit Commission</v>
          </cell>
          <cell r="C179">
            <v>0</v>
          </cell>
          <cell r="D179">
            <v>0</v>
          </cell>
          <cell r="E179">
            <v>0</v>
          </cell>
          <cell r="F179">
            <v>0</v>
          </cell>
          <cell r="G179">
            <v>0</v>
          </cell>
          <cell r="H179">
            <v>0</v>
          </cell>
          <cell r="I179">
            <v>0</v>
          </cell>
          <cell r="J179">
            <v>0</v>
          </cell>
        </row>
        <row r="180">
          <cell r="A180" t="str">
            <v>G421052001</v>
          </cell>
          <cell r="B180" t="str">
            <v>Profit Commission</v>
          </cell>
          <cell r="C180" t="str">
            <v>Profit &amp; Loss</v>
          </cell>
          <cell r="D180">
            <v>0</v>
          </cell>
          <cell r="E180">
            <v>0</v>
          </cell>
          <cell r="F180">
            <v>0</v>
          </cell>
          <cell r="G180">
            <v>0</v>
          </cell>
          <cell r="H180">
            <v>0</v>
          </cell>
          <cell r="I180">
            <v>0</v>
          </cell>
          <cell r="J180">
            <v>0</v>
          </cell>
        </row>
        <row r="181">
          <cell r="C181">
            <v>0</v>
          </cell>
          <cell r="E181">
            <v>0</v>
          </cell>
          <cell r="F181">
            <v>0</v>
          </cell>
          <cell r="G181">
            <v>0</v>
          </cell>
          <cell r="I181">
            <v>0</v>
          </cell>
          <cell r="J181">
            <v>0</v>
          </cell>
        </row>
        <row r="182">
          <cell r="A182" t="str">
            <v>Commision Earned Treaty Total</v>
          </cell>
          <cell r="B182">
            <v>0</v>
          </cell>
          <cell r="C182">
            <v>0</v>
          </cell>
          <cell r="D182">
            <v>0</v>
          </cell>
          <cell r="E182">
            <v>0</v>
          </cell>
          <cell r="F182">
            <v>13029104.473957747</v>
          </cell>
          <cell r="G182">
            <v>-13029104.473957747</v>
          </cell>
          <cell r="H182">
            <v>-13029104.473957747</v>
          </cell>
          <cell r="I182">
            <v>-13029104.473957747</v>
          </cell>
          <cell r="J182">
            <v>0</v>
          </cell>
        </row>
        <row r="183">
          <cell r="C183">
            <v>0</v>
          </cell>
          <cell r="E183">
            <v>0</v>
          </cell>
          <cell r="F183">
            <v>0</v>
          </cell>
          <cell r="G183">
            <v>0</v>
          </cell>
          <cell r="I183">
            <v>0</v>
          </cell>
          <cell r="J183">
            <v>0</v>
          </cell>
        </row>
        <row r="184">
          <cell r="A184" t="str">
            <v>Commision Earned - FAC</v>
          </cell>
          <cell r="C184">
            <v>0</v>
          </cell>
          <cell r="E184">
            <v>0</v>
          </cell>
          <cell r="F184">
            <v>0</v>
          </cell>
          <cell r="G184">
            <v>0</v>
          </cell>
          <cell r="I184">
            <v>0</v>
          </cell>
          <cell r="J184">
            <v>0</v>
          </cell>
        </row>
        <row r="185">
          <cell r="A185" t="str">
            <v>G422012</v>
          </cell>
          <cell r="B185" t="str">
            <v>Individual life</v>
          </cell>
          <cell r="C185">
            <v>0</v>
          </cell>
          <cell r="D185">
            <v>0</v>
          </cell>
          <cell r="E185">
            <v>0</v>
          </cell>
          <cell r="F185">
            <v>0</v>
          </cell>
          <cell r="G185">
            <v>0</v>
          </cell>
          <cell r="H185">
            <v>0</v>
          </cell>
          <cell r="I185">
            <v>0</v>
          </cell>
          <cell r="J185">
            <v>0</v>
          </cell>
        </row>
        <row r="186">
          <cell r="A186" t="str">
            <v>G422012001</v>
          </cell>
          <cell r="B186" t="str">
            <v>Orient Endowment</v>
          </cell>
          <cell r="C186" t="str">
            <v>Profit &amp; Loss</v>
          </cell>
          <cell r="D186">
            <v>0</v>
          </cell>
          <cell r="E186">
            <v>0</v>
          </cell>
          <cell r="F186">
            <v>0</v>
          </cell>
          <cell r="G186">
            <v>0</v>
          </cell>
          <cell r="H186">
            <v>0</v>
          </cell>
          <cell r="I186">
            <v>0</v>
          </cell>
          <cell r="J186">
            <v>0</v>
          </cell>
        </row>
        <row r="187">
          <cell r="A187" t="str">
            <v>G422012002</v>
          </cell>
          <cell r="B187" t="str">
            <v>Orient Educator</v>
          </cell>
          <cell r="C187" t="str">
            <v>Profit &amp; Loss</v>
          </cell>
          <cell r="D187">
            <v>0</v>
          </cell>
          <cell r="E187">
            <v>0</v>
          </cell>
          <cell r="F187">
            <v>0</v>
          </cell>
          <cell r="G187">
            <v>0</v>
          </cell>
          <cell r="H187">
            <v>0</v>
          </cell>
          <cell r="I187">
            <v>0</v>
          </cell>
          <cell r="J187">
            <v>0</v>
          </cell>
        </row>
        <row r="188">
          <cell r="A188" t="str">
            <v>G422012003</v>
          </cell>
          <cell r="B188" t="str">
            <v>Orient Smart Asset</v>
          </cell>
          <cell r="C188" t="str">
            <v>Profit &amp; Loss</v>
          </cell>
          <cell r="D188">
            <v>0</v>
          </cell>
          <cell r="E188">
            <v>0</v>
          </cell>
          <cell r="F188">
            <v>0</v>
          </cell>
          <cell r="G188">
            <v>0</v>
          </cell>
          <cell r="H188">
            <v>0</v>
          </cell>
          <cell r="I188">
            <v>0</v>
          </cell>
          <cell r="J188">
            <v>0</v>
          </cell>
        </row>
        <row r="189">
          <cell r="A189" t="str">
            <v>G422012004</v>
          </cell>
          <cell r="B189" t="str">
            <v>Orient 4 Life</v>
          </cell>
          <cell r="C189" t="str">
            <v>Profit &amp; Loss</v>
          </cell>
          <cell r="D189">
            <v>0</v>
          </cell>
          <cell r="E189">
            <v>0</v>
          </cell>
          <cell r="F189">
            <v>0</v>
          </cell>
          <cell r="G189">
            <v>0</v>
          </cell>
          <cell r="H189">
            <v>0</v>
          </cell>
          <cell r="I189">
            <v>0</v>
          </cell>
          <cell r="J189">
            <v>0</v>
          </cell>
        </row>
        <row r="190">
          <cell r="A190" t="str">
            <v>G422012005</v>
          </cell>
          <cell r="B190" t="str">
            <v>Orient Smart Educator</v>
          </cell>
          <cell r="C190" t="str">
            <v>Profit &amp; Loss</v>
          </cell>
          <cell r="D190">
            <v>0</v>
          </cell>
          <cell r="E190">
            <v>0</v>
          </cell>
          <cell r="F190">
            <v>0</v>
          </cell>
          <cell r="G190">
            <v>0</v>
          </cell>
          <cell r="H190">
            <v>0</v>
          </cell>
          <cell r="I190">
            <v>0</v>
          </cell>
          <cell r="J190">
            <v>0</v>
          </cell>
        </row>
        <row r="191">
          <cell r="A191" t="str">
            <v>G422012006</v>
          </cell>
          <cell r="B191" t="str">
            <v>Orient Individual Mortgage</v>
          </cell>
          <cell r="C191" t="str">
            <v>Profit &amp; Loss</v>
          </cell>
          <cell r="D191">
            <v>0</v>
          </cell>
          <cell r="E191">
            <v>0</v>
          </cell>
          <cell r="F191">
            <v>0</v>
          </cell>
          <cell r="G191">
            <v>0</v>
          </cell>
          <cell r="H191">
            <v>0</v>
          </cell>
          <cell r="I191">
            <v>0</v>
          </cell>
          <cell r="J191">
            <v>0</v>
          </cell>
        </row>
        <row r="192">
          <cell r="A192" t="str">
            <v>G422022</v>
          </cell>
          <cell r="B192" t="str">
            <v>Group Life</v>
          </cell>
          <cell r="C192">
            <v>0</v>
          </cell>
          <cell r="D192">
            <v>0</v>
          </cell>
          <cell r="E192">
            <v>0</v>
          </cell>
          <cell r="F192">
            <v>0</v>
          </cell>
          <cell r="G192">
            <v>0</v>
          </cell>
          <cell r="H192">
            <v>0</v>
          </cell>
          <cell r="I192">
            <v>0</v>
          </cell>
          <cell r="J192">
            <v>0</v>
          </cell>
        </row>
        <row r="193">
          <cell r="A193" t="str">
            <v>G422022001</v>
          </cell>
          <cell r="B193" t="str">
            <v>Orient Group Life</v>
          </cell>
          <cell r="C193" t="str">
            <v>Profit &amp; Loss</v>
          </cell>
          <cell r="D193">
            <v>0</v>
          </cell>
          <cell r="E193">
            <v>0</v>
          </cell>
          <cell r="F193">
            <v>0</v>
          </cell>
          <cell r="G193">
            <v>0</v>
          </cell>
          <cell r="H193">
            <v>0</v>
          </cell>
          <cell r="I193">
            <v>0</v>
          </cell>
          <cell r="J193">
            <v>0</v>
          </cell>
        </row>
        <row r="194">
          <cell r="A194" t="str">
            <v>G422022002</v>
          </cell>
          <cell r="B194" t="str">
            <v>Orient Last Expense</v>
          </cell>
          <cell r="C194" t="str">
            <v>Profit &amp; Loss</v>
          </cell>
          <cell r="D194">
            <v>0</v>
          </cell>
          <cell r="E194">
            <v>0</v>
          </cell>
          <cell r="F194">
            <v>0</v>
          </cell>
          <cell r="G194">
            <v>0</v>
          </cell>
          <cell r="H194">
            <v>0</v>
          </cell>
          <cell r="I194">
            <v>0</v>
          </cell>
          <cell r="J194">
            <v>0</v>
          </cell>
        </row>
        <row r="195">
          <cell r="A195" t="str">
            <v>G422032</v>
          </cell>
          <cell r="B195" t="str">
            <v>Group Credit</v>
          </cell>
          <cell r="C195">
            <v>0</v>
          </cell>
          <cell r="D195">
            <v>0</v>
          </cell>
          <cell r="E195">
            <v>0</v>
          </cell>
          <cell r="F195">
            <v>0</v>
          </cell>
          <cell r="G195">
            <v>0</v>
          </cell>
          <cell r="H195">
            <v>0</v>
          </cell>
          <cell r="I195">
            <v>0</v>
          </cell>
          <cell r="J195">
            <v>0</v>
          </cell>
        </row>
        <row r="196">
          <cell r="A196" t="str">
            <v>G422032001</v>
          </cell>
          <cell r="B196" t="str">
            <v>Orient Group Creditor</v>
          </cell>
          <cell r="C196" t="str">
            <v>Profit &amp; Loss</v>
          </cell>
          <cell r="D196">
            <v>0</v>
          </cell>
          <cell r="E196">
            <v>0</v>
          </cell>
          <cell r="F196">
            <v>0</v>
          </cell>
          <cell r="G196">
            <v>0</v>
          </cell>
          <cell r="H196">
            <v>0</v>
          </cell>
          <cell r="I196">
            <v>0</v>
          </cell>
          <cell r="J196">
            <v>0</v>
          </cell>
        </row>
        <row r="197">
          <cell r="A197" t="str">
            <v>G422032002</v>
          </cell>
          <cell r="B197" t="str">
            <v>Orient Group Mortgage</v>
          </cell>
          <cell r="C197" t="str">
            <v>Profit &amp; Loss</v>
          </cell>
          <cell r="D197">
            <v>0</v>
          </cell>
          <cell r="E197">
            <v>0</v>
          </cell>
          <cell r="F197">
            <v>0</v>
          </cell>
          <cell r="G197">
            <v>0</v>
          </cell>
          <cell r="H197">
            <v>0</v>
          </cell>
          <cell r="I197">
            <v>0</v>
          </cell>
          <cell r="J197">
            <v>0</v>
          </cell>
        </row>
        <row r="198">
          <cell r="A198" t="str">
            <v>G422042</v>
          </cell>
          <cell r="B198" t="str">
            <v>Annuities</v>
          </cell>
          <cell r="C198">
            <v>0</v>
          </cell>
          <cell r="D198">
            <v>0</v>
          </cell>
          <cell r="E198">
            <v>0</v>
          </cell>
          <cell r="F198">
            <v>0</v>
          </cell>
          <cell r="G198">
            <v>0</v>
          </cell>
          <cell r="H198">
            <v>0</v>
          </cell>
          <cell r="I198">
            <v>0</v>
          </cell>
          <cell r="J198">
            <v>0</v>
          </cell>
        </row>
        <row r="199">
          <cell r="A199" t="str">
            <v>G422042001</v>
          </cell>
          <cell r="B199" t="str">
            <v>Immediate Annuity</v>
          </cell>
          <cell r="C199" t="str">
            <v>Profit &amp; Loss</v>
          </cell>
          <cell r="D199">
            <v>0</v>
          </cell>
          <cell r="E199">
            <v>0</v>
          </cell>
          <cell r="F199">
            <v>0</v>
          </cell>
          <cell r="G199">
            <v>0</v>
          </cell>
          <cell r="H199">
            <v>0</v>
          </cell>
          <cell r="I199">
            <v>0</v>
          </cell>
          <cell r="J199">
            <v>0</v>
          </cell>
        </row>
        <row r="200">
          <cell r="A200" t="str">
            <v>G422042002</v>
          </cell>
          <cell r="B200" t="str">
            <v>Deffered Annuity</v>
          </cell>
          <cell r="C200" t="str">
            <v>Profit &amp; Loss</v>
          </cell>
          <cell r="D200">
            <v>0</v>
          </cell>
          <cell r="E200">
            <v>0</v>
          </cell>
          <cell r="F200">
            <v>0</v>
          </cell>
          <cell r="G200">
            <v>0</v>
          </cell>
          <cell r="H200">
            <v>0</v>
          </cell>
          <cell r="I200">
            <v>0</v>
          </cell>
          <cell r="J200">
            <v>0</v>
          </cell>
        </row>
        <row r="201">
          <cell r="C201">
            <v>0</v>
          </cell>
          <cell r="E201">
            <v>0</v>
          </cell>
          <cell r="F201">
            <v>0</v>
          </cell>
          <cell r="G201">
            <v>0</v>
          </cell>
          <cell r="I201">
            <v>0</v>
          </cell>
          <cell r="J201">
            <v>0</v>
          </cell>
        </row>
        <row r="202">
          <cell r="C202">
            <v>0</v>
          </cell>
          <cell r="E202">
            <v>0</v>
          </cell>
          <cell r="F202">
            <v>0</v>
          </cell>
          <cell r="G202">
            <v>0</v>
          </cell>
          <cell r="I202">
            <v>0</v>
          </cell>
          <cell r="J202">
            <v>0</v>
          </cell>
        </row>
        <row r="203">
          <cell r="A203" t="str">
            <v>Commision Earned FAC Total</v>
          </cell>
          <cell r="C203">
            <v>0</v>
          </cell>
          <cell r="D203">
            <v>0</v>
          </cell>
          <cell r="E203">
            <v>0</v>
          </cell>
          <cell r="F203">
            <v>0</v>
          </cell>
          <cell r="G203">
            <v>0</v>
          </cell>
          <cell r="H203">
            <v>0</v>
          </cell>
          <cell r="I203">
            <v>0</v>
          </cell>
          <cell r="J203">
            <v>0</v>
          </cell>
        </row>
        <row r="204">
          <cell r="C204">
            <v>0</v>
          </cell>
          <cell r="E204">
            <v>0</v>
          </cell>
          <cell r="F204">
            <v>0</v>
          </cell>
          <cell r="G204">
            <v>0</v>
          </cell>
          <cell r="I204">
            <v>0</v>
          </cell>
          <cell r="J204">
            <v>0</v>
          </cell>
        </row>
        <row r="205">
          <cell r="A205" t="str">
            <v>Claims Expense - Direct</v>
          </cell>
          <cell r="C205">
            <v>0</v>
          </cell>
          <cell r="E205">
            <v>0</v>
          </cell>
          <cell r="F205">
            <v>0</v>
          </cell>
          <cell r="G205">
            <v>0</v>
          </cell>
          <cell r="I205">
            <v>0</v>
          </cell>
          <cell r="J205">
            <v>0</v>
          </cell>
        </row>
        <row r="206">
          <cell r="A206" t="str">
            <v>G331012</v>
          </cell>
          <cell r="B206" t="str">
            <v>Individual life</v>
          </cell>
          <cell r="C206">
            <v>0</v>
          </cell>
          <cell r="D206">
            <v>0</v>
          </cell>
          <cell r="E206">
            <v>0</v>
          </cell>
          <cell r="F206">
            <v>0</v>
          </cell>
          <cell r="G206">
            <v>0</v>
          </cell>
          <cell r="H206">
            <v>0</v>
          </cell>
          <cell r="I206">
            <v>0</v>
          </cell>
          <cell r="J206">
            <v>0</v>
          </cell>
        </row>
        <row r="207">
          <cell r="A207" t="str">
            <v>G331012001</v>
          </cell>
          <cell r="B207" t="str">
            <v>Orient Endowment</v>
          </cell>
          <cell r="C207" t="str">
            <v>Profit &amp; Loss</v>
          </cell>
          <cell r="D207">
            <v>0</v>
          </cell>
          <cell r="E207">
            <v>0</v>
          </cell>
          <cell r="F207">
            <v>0</v>
          </cell>
          <cell r="G207">
            <v>0</v>
          </cell>
          <cell r="H207">
            <v>0</v>
          </cell>
          <cell r="I207">
            <v>0</v>
          </cell>
          <cell r="J207">
            <v>0</v>
          </cell>
        </row>
        <row r="208">
          <cell r="A208" t="str">
            <v>G331012002</v>
          </cell>
          <cell r="B208" t="str">
            <v>Orient Educator</v>
          </cell>
          <cell r="C208" t="str">
            <v>Profit &amp; Loss</v>
          </cell>
          <cell r="D208">
            <v>0</v>
          </cell>
          <cell r="E208">
            <v>0</v>
          </cell>
          <cell r="F208">
            <v>0</v>
          </cell>
          <cell r="G208">
            <v>0</v>
          </cell>
          <cell r="H208">
            <v>0</v>
          </cell>
          <cell r="I208">
            <v>0</v>
          </cell>
          <cell r="J208">
            <v>0</v>
          </cell>
        </row>
        <row r="209">
          <cell r="A209" t="str">
            <v>G331012003</v>
          </cell>
          <cell r="B209" t="str">
            <v>Orient Smart Asset</v>
          </cell>
          <cell r="C209" t="str">
            <v>Profit &amp; Loss</v>
          </cell>
          <cell r="D209">
            <v>0</v>
          </cell>
          <cell r="E209">
            <v>0</v>
          </cell>
          <cell r="F209">
            <v>0</v>
          </cell>
          <cell r="G209">
            <v>0</v>
          </cell>
          <cell r="H209">
            <v>0</v>
          </cell>
          <cell r="I209">
            <v>0</v>
          </cell>
          <cell r="J209">
            <v>0</v>
          </cell>
        </row>
        <row r="210">
          <cell r="A210" t="str">
            <v>G331012004</v>
          </cell>
          <cell r="B210" t="str">
            <v>Orient 4 Life</v>
          </cell>
          <cell r="C210" t="str">
            <v>Profit &amp; Loss</v>
          </cell>
          <cell r="D210">
            <v>0</v>
          </cell>
          <cell r="E210">
            <v>0</v>
          </cell>
          <cell r="F210">
            <v>0</v>
          </cell>
          <cell r="G210">
            <v>0</v>
          </cell>
          <cell r="H210">
            <v>0</v>
          </cell>
          <cell r="I210">
            <v>0</v>
          </cell>
          <cell r="J210">
            <v>0</v>
          </cell>
        </row>
        <row r="211">
          <cell r="A211" t="str">
            <v>G331012005</v>
          </cell>
          <cell r="B211" t="str">
            <v>Orient Smart Educator</v>
          </cell>
          <cell r="C211" t="str">
            <v>Profit &amp; Loss</v>
          </cell>
          <cell r="D211">
            <v>0</v>
          </cell>
          <cell r="E211">
            <v>0</v>
          </cell>
          <cell r="F211">
            <v>0</v>
          </cell>
          <cell r="G211">
            <v>0</v>
          </cell>
          <cell r="H211">
            <v>0</v>
          </cell>
          <cell r="I211">
            <v>0</v>
          </cell>
          <cell r="J211">
            <v>0</v>
          </cell>
        </row>
        <row r="212">
          <cell r="A212" t="str">
            <v>G331012006</v>
          </cell>
          <cell r="B212" t="str">
            <v>Orient Individual Mortgage</v>
          </cell>
          <cell r="C212" t="str">
            <v>Profit &amp; Loss</v>
          </cell>
          <cell r="D212">
            <v>0</v>
          </cell>
          <cell r="E212">
            <v>0</v>
          </cell>
          <cell r="F212">
            <v>0</v>
          </cell>
          <cell r="G212">
            <v>0</v>
          </cell>
          <cell r="H212">
            <v>0</v>
          </cell>
          <cell r="I212">
            <v>0</v>
          </cell>
          <cell r="J212">
            <v>0</v>
          </cell>
        </row>
        <row r="213">
          <cell r="A213" t="str">
            <v>G331022</v>
          </cell>
          <cell r="B213" t="str">
            <v>Group Life</v>
          </cell>
          <cell r="C213">
            <v>0</v>
          </cell>
          <cell r="D213">
            <v>0</v>
          </cell>
          <cell r="E213">
            <v>1400000</v>
          </cell>
          <cell r="F213">
            <v>0</v>
          </cell>
          <cell r="G213">
            <v>1400000</v>
          </cell>
          <cell r="H213">
            <v>1400000</v>
          </cell>
          <cell r="I213">
            <v>1400000</v>
          </cell>
          <cell r="J213">
            <v>0</v>
          </cell>
        </row>
        <row r="214">
          <cell r="A214" t="str">
            <v>G331022001</v>
          </cell>
          <cell r="B214" t="str">
            <v>Orient Group Life</v>
          </cell>
          <cell r="C214" t="str">
            <v>Profit &amp; Loss</v>
          </cell>
          <cell r="D214">
            <v>0</v>
          </cell>
          <cell r="E214">
            <v>1400000</v>
          </cell>
          <cell r="F214">
            <v>0</v>
          </cell>
          <cell r="G214">
            <v>1400000</v>
          </cell>
          <cell r="H214">
            <v>1400000</v>
          </cell>
          <cell r="I214">
            <v>1400000</v>
          </cell>
          <cell r="J214">
            <v>0</v>
          </cell>
        </row>
        <row r="215">
          <cell r="A215" t="str">
            <v>G331022002</v>
          </cell>
          <cell r="B215" t="str">
            <v>Orient Last Expense</v>
          </cell>
          <cell r="C215" t="str">
            <v>Profit &amp; Loss</v>
          </cell>
          <cell r="D215">
            <v>0</v>
          </cell>
          <cell r="E215">
            <v>0</v>
          </cell>
          <cell r="F215">
            <v>0</v>
          </cell>
          <cell r="G215">
            <v>0</v>
          </cell>
          <cell r="H215">
            <v>0</v>
          </cell>
          <cell r="I215">
            <v>0</v>
          </cell>
          <cell r="J215">
            <v>0</v>
          </cell>
        </row>
        <row r="216">
          <cell r="A216" t="str">
            <v>G331032</v>
          </cell>
          <cell r="B216" t="str">
            <v>Group Credit</v>
          </cell>
          <cell r="C216">
            <v>0</v>
          </cell>
          <cell r="D216">
            <v>0</v>
          </cell>
          <cell r="E216">
            <v>145428931</v>
          </cell>
          <cell r="F216">
            <v>11384237.76</v>
          </cell>
          <cell r="G216">
            <v>134044693.23999999</v>
          </cell>
          <cell r="H216">
            <v>134044693.23999999</v>
          </cell>
          <cell r="I216">
            <v>134044693.23999999</v>
          </cell>
          <cell r="J216">
            <v>0</v>
          </cell>
        </row>
        <row r="217">
          <cell r="A217" t="str">
            <v>G331032001</v>
          </cell>
          <cell r="B217" t="str">
            <v>Orient Group Creditor</v>
          </cell>
          <cell r="C217" t="str">
            <v>Profit &amp; Loss</v>
          </cell>
          <cell r="D217">
            <v>0</v>
          </cell>
          <cell r="E217">
            <v>145428931</v>
          </cell>
          <cell r="F217">
            <v>11384237.76</v>
          </cell>
          <cell r="G217">
            <v>134044693.23999999</v>
          </cell>
          <cell r="H217">
            <v>134044693.23999999</v>
          </cell>
          <cell r="I217">
            <v>134044693.23999999</v>
          </cell>
          <cell r="J217">
            <v>0</v>
          </cell>
        </row>
        <row r="218">
          <cell r="A218" t="str">
            <v>G331032002</v>
          </cell>
          <cell r="B218" t="str">
            <v>Orient Group Mortgage</v>
          </cell>
          <cell r="C218" t="str">
            <v>Profit &amp; Loss</v>
          </cell>
          <cell r="D218">
            <v>0</v>
          </cell>
          <cell r="E218">
            <v>0</v>
          </cell>
          <cell r="F218">
            <v>0</v>
          </cell>
          <cell r="G218">
            <v>0</v>
          </cell>
          <cell r="H218">
            <v>0</v>
          </cell>
          <cell r="I218">
            <v>0</v>
          </cell>
          <cell r="J218">
            <v>0</v>
          </cell>
        </row>
        <row r="219">
          <cell r="A219" t="str">
            <v>G331042</v>
          </cell>
          <cell r="B219" t="str">
            <v>Annuities</v>
          </cell>
          <cell r="C219">
            <v>0</v>
          </cell>
          <cell r="D219">
            <v>0</v>
          </cell>
          <cell r="E219">
            <v>78411293.999699995</v>
          </cell>
          <cell r="F219">
            <v>0</v>
          </cell>
          <cell r="G219">
            <v>78411293.999699995</v>
          </cell>
          <cell r="H219">
            <v>78411293.999699995</v>
          </cell>
          <cell r="I219">
            <v>78411293.999699995</v>
          </cell>
          <cell r="J219">
            <v>0</v>
          </cell>
        </row>
        <row r="220">
          <cell r="A220" t="str">
            <v>G331042001</v>
          </cell>
          <cell r="B220" t="str">
            <v>Immediate Annuity</v>
          </cell>
          <cell r="C220" t="str">
            <v>Profit &amp; Loss</v>
          </cell>
          <cell r="D220">
            <v>0</v>
          </cell>
          <cell r="E220">
            <v>78411293.999699995</v>
          </cell>
          <cell r="F220">
            <v>0</v>
          </cell>
          <cell r="G220">
            <v>78411293.999699995</v>
          </cell>
          <cell r="H220">
            <v>78411293.999699995</v>
          </cell>
          <cell r="I220">
            <v>78411293.999699995</v>
          </cell>
          <cell r="J220">
            <v>0</v>
          </cell>
        </row>
        <row r="221">
          <cell r="A221" t="str">
            <v>G331042002</v>
          </cell>
          <cell r="B221" t="str">
            <v>Deffered Annuity</v>
          </cell>
          <cell r="C221" t="str">
            <v>Profit &amp; Loss</v>
          </cell>
          <cell r="D221">
            <v>0</v>
          </cell>
          <cell r="E221">
            <v>0</v>
          </cell>
          <cell r="F221">
            <v>0</v>
          </cell>
          <cell r="G221">
            <v>0</v>
          </cell>
          <cell r="H221">
            <v>0</v>
          </cell>
          <cell r="I221">
            <v>0</v>
          </cell>
          <cell r="J221">
            <v>0</v>
          </cell>
        </row>
        <row r="222">
          <cell r="A222" t="str">
            <v>Claims Expense Direct Total</v>
          </cell>
          <cell r="C222">
            <v>0</v>
          </cell>
          <cell r="D222">
            <v>0</v>
          </cell>
          <cell r="E222">
            <v>225240224.99970001</v>
          </cell>
          <cell r="F222">
            <v>11384237.76</v>
          </cell>
          <cell r="G222">
            <v>213855987.23969999</v>
          </cell>
          <cell r="H222">
            <v>213855987.23969999</v>
          </cell>
          <cell r="I222">
            <v>213855987.23969999</v>
          </cell>
          <cell r="J222">
            <v>0</v>
          </cell>
        </row>
        <row r="223">
          <cell r="C223">
            <v>0</v>
          </cell>
          <cell r="E223">
            <v>0</v>
          </cell>
          <cell r="F223">
            <v>0</v>
          </cell>
          <cell r="G223">
            <v>0</v>
          </cell>
          <cell r="I223">
            <v>0</v>
          </cell>
          <cell r="J223">
            <v>0</v>
          </cell>
        </row>
        <row r="224">
          <cell r="A224" t="str">
            <v>Claims Expense - FAC</v>
          </cell>
          <cell r="C224">
            <v>0</v>
          </cell>
          <cell r="E224">
            <v>0</v>
          </cell>
          <cell r="F224">
            <v>0</v>
          </cell>
          <cell r="G224">
            <v>0</v>
          </cell>
          <cell r="I224">
            <v>0</v>
          </cell>
          <cell r="J224">
            <v>0</v>
          </cell>
        </row>
        <row r="225">
          <cell r="A225" t="str">
            <v>G332012</v>
          </cell>
          <cell r="B225" t="str">
            <v>Individual life</v>
          </cell>
          <cell r="C225">
            <v>0</v>
          </cell>
          <cell r="D225">
            <v>0</v>
          </cell>
          <cell r="E225">
            <v>0</v>
          </cell>
          <cell r="F225">
            <v>0</v>
          </cell>
          <cell r="G225">
            <v>0</v>
          </cell>
          <cell r="H225">
            <v>0</v>
          </cell>
          <cell r="I225">
            <v>0</v>
          </cell>
          <cell r="J225">
            <v>0</v>
          </cell>
        </row>
        <row r="226">
          <cell r="A226" t="str">
            <v>G332012001</v>
          </cell>
          <cell r="B226" t="str">
            <v>Orient Endowment</v>
          </cell>
          <cell r="C226" t="str">
            <v>Profit &amp; Loss</v>
          </cell>
          <cell r="D226">
            <v>0</v>
          </cell>
          <cell r="E226">
            <v>0</v>
          </cell>
          <cell r="F226">
            <v>0</v>
          </cell>
          <cell r="G226">
            <v>0</v>
          </cell>
          <cell r="H226">
            <v>0</v>
          </cell>
          <cell r="I226">
            <v>0</v>
          </cell>
          <cell r="J226">
            <v>0</v>
          </cell>
        </row>
        <row r="227">
          <cell r="A227" t="str">
            <v>G332012002</v>
          </cell>
          <cell r="B227" t="str">
            <v>Orient Educator</v>
          </cell>
          <cell r="C227" t="str">
            <v>Profit &amp; Loss</v>
          </cell>
          <cell r="D227">
            <v>0</v>
          </cell>
          <cell r="E227">
            <v>0</v>
          </cell>
          <cell r="F227">
            <v>0</v>
          </cell>
          <cell r="G227">
            <v>0</v>
          </cell>
          <cell r="H227">
            <v>0</v>
          </cell>
          <cell r="I227">
            <v>0</v>
          </cell>
          <cell r="J227">
            <v>0</v>
          </cell>
        </row>
        <row r="228">
          <cell r="A228" t="str">
            <v>G332012003</v>
          </cell>
          <cell r="B228" t="str">
            <v>Orient Smart Asset</v>
          </cell>
          <cell r="C228" t="str">
            <v>Profit &amp; Loss</v>
          </cell>
          <cell r="D228">
            <v>0</v>
          </cell>
          <cell r="E228">
            <v>0</v>
          </cell>
          <cell r="F228">
            <v>0</v>
          </cell>
          <cell r="G228">
            <v>0</v>
          </cell>
          <cell r="H228">
            <v>0</v>
          </cell>
          <cell r="I228">
            <v>0</v>
          </cell>
          <cell r="J228">
            <v>0</v>
          </cell>
        </row>
        <row r="229">
          <cell r="A229" t="str">
            <v>G332012004</v>
          </cell>
          <cell r="B229" t="str">
            <v>Orient 4 Life</v>
          </cell>
          <cell r="C229" t="str">
            <v>Profit &amp; Loss</v>
          </cell>
          <cell r="D229">
            <v>0</v>
          </cell>
          <cell r="E229">
            <v>0</v>
          </cell>
          <cell r="F229">
            <v>0</v>
          </cell>
          <cell r="G229">
            <v>0</v>
          </cell>
          <cell r="H229">
            <v>0</v>
          </cell>
          <cell r="I229">
            <v>0</v>
          </cell>
          <cell r="J229">
            <v>0</v>
          </cell>
        </row>
        <row r="230">
          <cell r="A230" t="str">
            <v>G332012005</v>
          </cell>
          <cell r="B230" t="str">
            <v>Orient Smart Educator</v>
          </cell>
          <cell r="C230" t="str">
            <v>Profit &amp; Loss</v>
          </cell>
          <cell r="D230">
            <v>0</v>
          </cell>
          <cell r="E230">
            <v>0</v>
          </cell>
          <cell r="F230">
            <v>0</v>
          </cell>
          <cell r="G230">
            <v>0</v>
          </cell>
          <cell r="H230">
            <v>0</v>
          </cell>
          <cell r="I230">
            <v>0</v>
          </cell>
          <cell r="J230">
            <v>0</v>
          </cell>
        </row>
        <row r="231">
          <cell r="A231" t="str">
            <v>G332012006</v>
          </cell>
          <cell r="B231" t="str">
            <v>Orient Individual Mortgage</v>
          </cell>
          <cell r="C231" t="str">
            <v>Profit &amp; Loss</v>
          </cell>
          <cell r="D231">
            <v>0</v>
          </cell>
          <cell r="E231">
            <v>0</v>
          </cell>
          <cell r="F231">
            <v>0</v>
          </cell>
          <cell r="G231">
            <v>0</v>
          </cell>
          <cell r="H231">
            <v>0</v>
          </cell>
          <cell r="I231">
            <v>0</v>
          </cell>
          <cell r="J231">
            <v>0</v>
          </cell>
        </row>
        <row r="232">
          <cell r="A232" t="str">
            <v>G332022</v>
          </cell>
          <cell r="B232" t="str">
            <v>Group Life</v>
          </cell>
          <cell r="C232">
            <v>0</v>
          </cell>
          <cell r="D232">
            <v>0</v>
          </cell>
          <cell r="E232">
            <v>0</v>
          </cell>
          <cell r="F232">
            <v>0</v>
          </cell>
          <cell r="G232">
            <v>0</v>
          </cell>
          <cell r="H232">
            <v>0</v>
          </cell>
          <cell r="I232">
            <v>0</v>
          </cell>
          <cell r="J232">
            <v>0</v>
          </cell>
        </row>
        <row r="233">
          <cell r="A233" t="str">
            <v>G332022001</v>
          </cell>
          <cell r="B233" t="str">
            <v>Orient Group Life</v>
          </cell>
          <cell r="C233" t="str">
            <v>Profit &amp; Loss</v>
          </cell>
          <cell r="D233">
            <v>0</v>
          </cell>
          <cell r="E233">
            <v>0</v>
          </cell>
          <cell r="F233">
            <v>0</v>
          </cell>
          <cell r="G233">
            <v>0</v>
          </cell>
          <cell r="H233">
            <v>0</v>
          </cell>
          <cell r="I233">
            <v>0</v>
          </cell>
          <cell r="J233">
            <v>0</v>
          </cell>
        </row>
        <row r="234">
          <cell r="A234" t="str">
            <v>G332022002</v>
          </cell>
          <cell r="B234" t="str">
            <v>Orient Last Expense</v>
          </cell>
          <cell r="C234" t="str">
            <v>Profit &amp; Loss</v>
          </cell>
          <cell r="D234">
            <v>0</v>
          </cell>
          <cell r="E234">
            <v>0</v>
          </cell>
          <cell r="F234">
            <v>0</v>
          </cell>
          <cell r="G234">
            <v>0</v>
          </cell>
          <cell r="H234">
            <v>0</v>
          </cell>
          <cell r="I234">
            <v>0</v>
          </cell>
          <cell r="J234">
            <v>0</v>
          </cell>
        </row>
        <row r="235">
          <cell r="A235" t="str">
            <v>G332032</v>
          </cell>
          <cell r="B235" t="str">
            <v>Group Credit</v>
          </cell>
          <cell r="C235">
            <v>0</v>
          </cell>
          <cell r="D235">
            <v>0</v>
          </cell>
          <cell r="E235">
            <v>0</v>
          </cell>
          <cell r="F235">
            <v>0</v>
          </cell>
          <cell r="G235">
            <v>0</v>
          </cell>
          <cell r="H235">
            <v>0</v>
          </cell>
          <cell r="I235">
            <v>0</v>
          </cell>
          <cell r="J235">
            <v>0</v>
          </cell>
        </row>
        <row r="236">
          <cell r="A236" t="str">
            <v>G332032001</v>
          </cell>
          <cell r="B236" t="str">
            <v>Orient Group Creditor</v>
          </cell>
          <cell r="C236" t="str">
            <v>Profit &amp; Loss</v>
          </cell>
          <cell r="D236">
            <v>0</v>
          </cell>
          <cell r="E236">
            <v>0</v>
          </cell>
          <cell r="F236">
            <v>0</v>
          </cell>
          <cell r="G236">
            <v>0</v>
          </cell>
          <cell r="H236">
            <v>0</v>
          </cell>
          <cell r="I236">
            <v>0</v>
          </cell>
          <cell r="J236">
            <v>0</v>
          </cell>
        </row>
        <row r="237">
          <cell r="A237" t="str">
            <v>G332032002</v>
          </cell>
          <cell r="B237" t="str">
            <v>Orient Group Mortgage</v>
          </cell>
          <cell r="C237" t="str">
            <v>Profit &amp; Loss</v>
          </cell>
          <cell r="D237">
            <v>0</v>
          </cell>
          <cell r="E237">
            <v>0</v>
          </cell>
          <cell r="F237">
            <v>0</v>
          </cell>
          <cell r="G237">
            <v>0</v>
          </cell>
          <cell r="H237">
            <v>0</v>
          </cell>
          <cell r="I237">
            <v>0</v>
          </cell>
          <cell r="J237">
            <v>0</v>
          </cell>
        </row>
        <row r="238">
          <cell r="A238" t="str">
            <v>G332042</v>
          </cell>
          <cell r="B238" t="str">
            <v>Annuities</v>
          </cell>
          <cell r="C238">
            <v>0</v>
          </cell>
          <cell r="D238">
            <v>0</v>
          </cell>
          <cell r="E238">
            <v>0</v>
          </cell>
          <cell r="F238">
            <v>0</v>
          </cell>
          <cell r="G238">
            <v>0</v>
          </cell>
          <cell r="H238">
            <v>0</v>
          </cell>
          <cell r="I238">
            <v>0</v>
          </cell>
          <cell r="J238">
            <v>0</v>
          </cell>
        </row>
        <row r="239">
          <cell r="A239" t="str">
            <v>G332042001</v>
          </cell>
          <cell r="B239" t="str">
            <v>Immediate Annuity</v>
          </cell>
          <cell r="C239" t="str">
            <v>Profit &amp; Loss</v>
          </cell>
          <cell r="D239">
            <v>0</v>
          </cell>
          <cell r="E239">
            <v>0</v>
          </cell>
          <cell r="F239">
            <v>0</v>
          </cell>
          <cell r="G239">
            <v>0</v>
          </cell>
          <cell r="H239">
            <v>0</v>
          </cell>
          <cell r="I239">
            <v>0</v>
          </cell>
          <cell r="J239">
            <v>0</v>
          </cell>
        </row>
        <row r="240">
          <cell r="A240" t="str">
            <v>G332042002</v>
          </cell>
          <cell r="B240" t="str">
            <v>Deffered Annuity</v>
          </cell>
          <cell r="C240" t="str">
            <v>Profit &amp; Loss</v>
          </cell>
          <cell r="D240">
            <v>0</v>
          </cell>
          <cell r="E240">
            <v>0</v>
          </cell>
          <cell r="F240">
            <v>0</v>
          </cell>
          <cell r="G240">
            <v>0</v>
          </cell>
          <cell r="H240">
            <v>0</v>
          </cell>
          <cell r="I240">
            <v>0</v>
          </cell>
          <cell r="J240">
            <v>0</v>
          </cell>
        </row>
        <row r="241">
          <cell r="A241" t="str">
            <v>Claims Expense FAC Total</v>
          </cell>
          <cell r="C241">
            <v>0</v>
          </cell>
          <cell r="D241">
            <v>0</v>
          </cell>
          <cell r="E241">
            <v>0</v>
          </cell>
          <cell r="F241">
            <v>0</v>
          </cell>
          <cell r="G241">
            <v>0</v>
          </cell>
          <cell r="H241">
            <v>0</v>
          </cell>
          <cell r="I241">
            <v>0</v>
          </cell>
          <cell r="J241">
            <v>0</v>
          </cell>
        </row>
        <row r="242">
          <cell r="C242">
            <v>0</v>
          </cell>
          <cell r="E242">
            <v>0</v>
          </cell>
          <cell r="F242">
            <v>0</v>
          </cell>
          <cell r="G242">
            <v>0</v>
          </cell>
          <cell r="I242">
            <v>0</v>
          </cell>
          <cell r="J242">
            <v>0</v>
          </cell>
        </row>
        <row r="243">
          <cell r="A243" t="str">
            <v>Claims Expense- Treaty</v>
          </cell>
          <cell r="C243">
            <v>0</v>
          </cell>
          <cell r="E243">
            <v>0</v>
          </cell>
          <cell r="F243">
            <v>0</v>
          </cell>
          <cell r="G243">
            <v>0</v>
          </cell>
          <cell r="I243">
            <v>0</v>
          </cell>
          <cell r="J243">
            <v>0</v>
          </cell>
        </row>
        <row r="244">
          <cell r="A244" t="str">
            <v>G333012</v>
          </cell>
          <cell r="B244" t="str">
            <v>Individual life</v>
          </cell>
          <cell r="C244">
            <v>0</v>
          </cell>
          <cell r="D244">
            <v>0</v>
          </cell>
          <cell r="E244">
            <v>0</v>
          </cell>
          <cell r="F244">
            <v>0</v>
          </cell>
          <cell r="G244">
            <v>0</v>
          </cell>
          <cell r="H244">
            <v>0</v>
          </cell>
          <cell r="I244">
            <v>0</v>
          </cell>
          <cell r="J244">
            <v>0</v>
          </cell>
        </row>
        <row r="245">
          <cell r="A245" t="str">
            <v>G333012001</v>
          </cell>
          <cell r="B245" t="str">
            <v>Orient Endowment</v>
          </cell>
          <cell r="C245" t="str">
            <v>Profit &amp; Loss</v>
          </cell>
          <cell r="D245">
            <v>0</v>
          </cell>
          <cell r="E245">
            <v>0</v>
          </cell>
          <cell r="F245">
            <v>0</v>
          </cell>
          <cell r="G245">
            <v>0</v>
          </cell>
          <cell r="H245">
            <v>0</v>
          </cell>
          <cell r="I245">
            <v>0</v>
          </cell>
          <cell r="J245">
            <v>0</v>
          </cell>
        </row>
        <row r="246">
          <cell r="A246" t="str">
            <v>G333012002</v>
          </cell>
          <cell r="B246" t="str">
            <v>Orient Educator</v>
          </cell>
          <cell r="C246" t="str">
            <v>Profit &amp; Loss</v>
          </cell>
          <cell r="D246">
            <v>0</v>
          </cell>
          <cell r="E246">
            <v>0</v>
          </cell>
          <cell r="F246">
            <v>0</v>
          </cell>
          <cell r="G246">
            <v>0</v>
          </cell>
          <cell r="H246">
            <v>0</v>
          </cell>
          <cell r="I246">
            <v>0</v>
          </cell>
          <cell r="J246">
            <v>0</v>
          </cell>
        </row>
        <row r="247">
          <cell r="A247" t="str">
            <v>G333012003</v>
          </cell>
          <cell r="B247" t="str">
            <v>Orient Smart Asset</v>
          </cell>
          <cell r="C247" t="str">
            <v>Profit &amp; Loss</v>
          </cell>
          <cell r="D247">
            <v>0</v>
          </cell>
          <cell r="E247">
            <v>0</v>
          </cell>
          <cell r="F247">
            <v>0</v>
          </cell>
          <cell r="G247">
            <v>0</v>
          </cell>
          <cell r="H247">
            <v>0</v>
          </cell>
          <cell r="I247">
            <v>0</v>
          </cell>
          <cell r="J247">
            <v>0</v>
          </cell>
        </row>
        <row r="248">
          <cell r="A248" t="str">
            <v>G333012004</v>
          </cell>
          <cell r="B248" t="str">
            <v>Orient 4 Life</v>
          </cell>
          <cell r="C248" t="str">
            <v>Profit &amp; Loss</v>
          </cell>
          <cell r="D248">
            <v>0</v>
          </cell>
          <cell r="E248">
            <v>0</v>
          </cell>
          <cell r="F248">
            <v>0</v>
          </cell>
          <cell r="G248">
            <v>0</v>
          </cell>
          <cell r="H248">
            <v>0</v>
          </cell>
          <cell r="I248">
            <v>0</v>
          </cell>
          <cell r="J248">
            <v>0</v>
          </cell>
        </row>
        <row r="249">
          <cell r="A249" t="str">
            <v>G333012005</v>
          </cell>
          <cell r="B249" t="str">
            <v>Orient Smart Educator</v>
          </cell>
          <cell r="C249" t="str">
            <v>Profit &amp; Loss</v>
          </cell>
          <cell r="D249">
            <v>0</v>
          </cell>
          <cell r="E249">
            <v>0</v>
          </cell>
          <cell r="F249">
            <v>0</v>
          </cell>
          <cell r="G249">
            <v>0</v>
          </cell>
          <cell r="H249">
            <v>0</v>
          </cell>
          <cell r="I249">
            <v>0</v>
          </cell>
          <cell r="J249">
            <v>0</v>
          </cell>
        </row>
        <row r="250">
          <cell r="A250" t="str">
            <v>G333012006</v>
          </cell>
          <cell r="B250" t="str">
            <v>Orient Individual Mortgage</v>
          </cell>
          <cell r="C250" t="str">
            <v>Profit &amp; Loss</v>
          </cell>
          <cell r="D250">
            <v>0</v>
          </cell>
          <cell r="E250">
            <v>0</v>
          </cell>
          <cell r="F250">
            <v>0</v>
          </cell>
          <cell r="G250">
            <v>0</v>
          </cell>
          <cell r="H250">
            <v>0</v>
          </cell>
          <cell r="I250">
            <v>0</v>
          </cell>
          <cell r="J250">
            <v>0</v>
          </cell>
        </row>
        <row r="251">
          <cell r="A251" t="str">
            <v>G333022</v>
          </cell>
          <cell r="B251" t="str">
            <v>Group Life</v>
          </cell>
          <cell r="C251">
            <v>0</v>
          </cell>
          <cell r="D251">
            <v>0</v>
          </cell>
          <cell r="E251">
            <v>0</v>
          </cell>
          <cell r="F251">
            <v>0</v>
          </cell>
          <cell r="G251">
            <v>0</v>
          </cell>
          <cell r="H251">
            <v>0</v>
          </cell>
          <cell r="I251">
            <v>0</v>
          </cell>
          <cell r="J251">
            <v>0</v>
          </cell>
        </row>
        <row r="252">
          <cell r="A252" t="str">
            <v>G333022001</v>
          </cell>
          <cell r="B252" t="str">
            <v>Orient Group Life</v>
          </cell>
          <cell r="C252" t="str">
            <v>Profit &amp; Loss</v>
          </cell>
          <cell r="D252">
            <v>0</v>
          </cell>
          <cell r="E252">
            <v>0</v>
          </cell>
          <cell r="F252">
            <v>0</v>
          </cell>
          <cell r="G252">
            <v>0</v>
          </cell>
          <cell r="H252">
            <v>0</v>
          </cell>
          <cell r="I252">
            <v>0</v>
          </cell>
          <cell r="J252">
            <v>0</v>
          </cell>
        </row>
        <row r="253">
          <cell r="A253" t="str">
            <v>G333022002</v>
          </cell>
          <cell r="B253" t="str">
            <v>Orient Last Expense</v>
          </cell>
          <cell r="C253" t="str">
            <v>Profit &amp; Loss</v>
          </cell>
          <cell r="D253">
            <v>0</v>
          </cell>
          <cell r="E253">
            <v>0</v>
          </cell>
          <cell r="F253">
            <v>0</v>
          </cell>
          <cell r="G253">
            <v>0</v>
          </cell>
          <cell r="H253">
            <v>0</v>
          </cell>
          <cell r="I253">
            <v>0</v>
          </cell>
          <cell r="J253">
            <v>0</v>
          </cell>
        </row>
        <row r="254">
          <cell r="A254" t="str">
            <v>G333032</v>
          </cell>
          <cell r="B254" t="str">
            <v>Group Credit</v>
          </cell>
          <cell r="C254">
            <v>0</v>
          </cell>
          <cell r="D254">
            <v>0</v>
          </cell>
          <cell r="E254">
            <v>0</v>
          </cell>
          <cell r="F254">
            <v>0</v>
          </cell>
          <cell r="G254">
            <v>0</v>
          </cell>
          <cell r="H254">
            <v>0</v>
          </cell>
          <cell r="I254">
            <v>0</v>
          </cell>
          <cell r="J254">
            <v>0</v>
          </cell>
        </row>
        <row r="255">
          <cell r="A255" t="str">
            <v>G333032001</v>
          </cell>
          <cell r="B255" t="str">
            <v>Orient Group Creditor</v>
          </cell>
          <cell r="C255" t="str">
            <v>Profit &amp; Loss</v>
          </cell>
          <cell r="D255">
            <v>0</v>
          </cell>
          <cell r="E255">
            <v>0</v>
          </cell>
          <cell r="F255">
            <v>0</v>
          </cell>
          <cell r="G255">
            <v>0</v>
          </cell>
          <cell r="H255">
            <v>0</v>
          </cell>
          <cell r="I255">
            <v>0</v>
          </cell>
          <cell r="J255">
            <v>0</v>
          </cell>
        </row>
        <row r="256">
          <cell r="A256" t="str">
            <v>G333032002</v>
          </cell>
          <cell r="B256" t="str">
            <v>Orient Group Mortgage</v>
          </cell>
          <cell r="C256" t="str">
            <v>Profit &amp; Loss</v>
          </cell>
          <cell r="D256">
            <v>0</v>
          </cell>
          <cell r="E256">
            <v>0</v>
          </cell>
          <cell r="F256">
            <v>0</v>
          </cell>
          <cell r="G256">
            <v>0</v>
          </cell>
          <cell r="H256">
            <v>0</v>
          </cell>
          <cell r="I256">
            <v>0</v>
          </cell>
          <cell r="J256">
            <v>0</v>
          </cell>
        </row>
        <row r="257">
          <cell r="A257" t="str">
            <v>G333042</v>
          </cell>
          <cell r="B257" t="str">
            <v>Annuities</v>
          </cell>
          <cell r="C257">
            <v>0</v>
          </cell>
          <cell r="D257">
            <v>0</v>
          </cell>
          <cell r="E257">
            <v>0</v>
          </cell>
          <cell r="F257">
            <v>0</v>
          </cell>
          <cell r="G257">
            <v>0</v>
          </cell>
          <cell r="H257">
            <v>0</v>
          </cell>
          <cell r="I257">
            <v>0</v>
          </cell>
          <cell r="J257">
            <v>0</v>
          </cell>
        </row>
        <row r="258">
          <cell r="A258" t="str">
            <v>G333042001</v>
          </cell>
          <cell r="B258" t="str">
            <v>Immediate Annuity</v>
          </cell>
          <cell r="C258" t="str">
            <v>Profit &amp; Loss</v>
          </cell>
          <cell r="D258">
            <v>0</v>
          </cell>
          <cell r="E258">
            <v>0</v>
          </cell>
          <cell r="F258">
            <v>0</v>
          </cell>
          <cell r="G258">
            <v>0</v>
          </cell>
          <cell r="H258">
            <v>0</v>
          </cell>
          <cell r="I258">
            <v>0</v>
          </cell>
          <cell r="J258">
            <v>0</v>
          </cell>
        </row>
        <row r="259">
          <cell r="A259" t="str">
            <v>G333042002</v>
          </cell>
          <cell r="B259" t="str">
            <v>Deffered Annuity</v>
          </cell>
          <cell r="C259" t="str">
            <v>Profit &amp; Loss</v>
          </cell>
          <cell r="D259">
            <v>0</v>
          </cell>
          <cell r="E259">
            <v>0</v>
          </cell>
          <cell r="F259">
            <v>0</v>
          </cell>
          <cell r="G259">
            <v>0</v>
          </cell>
          <cell r="H259">
            <v>0</v>
          </cell>
          <cell r="I259">
            <v>0</v>
          </cell>
          <cell r="J259">
            <v>0</v>
          </cell>
        </row>
        <row r="260">
          <cell r="A260" t="str">
            <v>Claims Expense Treaty Total</v>
          </cell>
          <cell r="C260">
            <v>0</v>
          </cell>
          <cell r="D260">
            <v>0</v>
          </cell>
          <cell r="E260">
            <v>0</v>
          </cell>
          <cell r="F260">
            <v>0</v>
          </cell>
          <cell r="G260">
            <v>0</v>
          </cell>
          <cell r="H260">
            <v>0</v>
          </cell>
          <cell r="I260">
            <v>0</v>
          </cell>
          <cell r="J260">
            <v>0</v>
          </cell>
        </row>
        <row r="261">
          <cell r="C261">
            <v>0</v>
          </cell>
          <cell r="E261">
            <v>0</v>
          </cell>
          <cell r="F261">
            <v>0</v>
          </cell>
          <cell r="G261">
            <v>0</v>
          </cell>
          <cell r="I261">
            <v>0</v>
          </cell>
          <cell r="J261">
            <v>0</v>
          </cell>
        </row>
        <row r="262">
          <cell r="A262" t="str">
            <v>Reinsurers'Share of claims - Treaty</v>
          </cell>
          <cell r="C262">
            <v>0</v>
          </cell>
          <cell r="E262">
            <v>0</v>
          </cell>
          <cell r="F262">
            <v>0</v>
          </cell>
          <cell r="G262">
            <v>0</v>
          </cell>
          <cell r="I262">
            <v>0</v>
          </cell>
          <cell r="J262">
            <v>0</v>
          </cell>
        </row>
        <row r="263">
          <cell r="A263" t="str">
            <v>G441012</v>
          </cell>
          <cell r="B263" t="str">
            <v>Individual life</v>
          </cell>
          <cell r="C263">
            <v>0</v>
          </cell>
          <cell r="D263">
            <v>0</v>
          </cell>
          <cell r="E263">
            <v>0</v>
          </cell>
          <cell r="F263">
            <v>0</v>
          </cell>
          <cell r="G263">
            <v>0</v>
          </cell>
          <cell r="H263">
            <v>0</v>
          </cell>
          <cell r="I263">
            <v>0</v>
          </cell>
          <cell r="J263">
            <v>0</v>
          </cell>
        </row>
        <row r="264">
          <cell r="A264" t="str">
            <v>G441012001</v>
          </cell>
          <cell r="B264" t="str">
            <v>Orient Endowment</v>
          </cell>
          <cell r="C264" t="str">
            <v>Profit &amp; Loss</v>
          </cell>
          <cell r="D264">
            <v>0</v>
          </cell>
          <cell r="E264">
            <v>0</v>
          </cell>
          <cell r="F264">
            <v>0</v>
          </cell>
          <cell r="G264">
            <v>0</v>
          </cell>
          <cell r="H264">
            <v>0</v>
          </cell>
          <cell r="I264">
            <v>0</v>
          </cell>
          <cell r="J264">
            <v>0</v>
          </cell>
        </row>
        <row r="265">
          <cell r="A265" t="str">
            <v>G441012002</v>
          </cell>
          <cell r="B265" t="str">
            <v>Orient Educator</v>
          </cell>
          <cell r="C265" t="str">
            <v>Profit &amp; Loss</v>
          </cell>
          <cell r="D265">
            <v>0</v>
          </cell>
          <cell r="E265">
            <v>0</v>
          </cell>
          <cell r="F265">
            <v>0</v>
          </cell>
          <cell r="G265">
            <v>0</v>
          </cell>
          <cell r="H265">
            <v>0</v>
          </cell>
          <cell r="I265">
            <v>0</v>
          </cell>
          <cell r="J265">
            <v>0</v>
          </cell>
        </row>
        <row r="266">
          <cell r="A266" t="str">
            <v>G441012003</v>
          </cell>
          <cell r="B266" t="str">
            <v>Orient Smart Asset</v>
          </cell>
          <cell r="C266" t="str">
            <v>Profit &amp; Loss</v>
          </cell>
          <cell r="D266">
            <v>0</v>
          </cell>
          <cell r="E266">
            <v>0</v>
          </cell>
          <cell r="F266">
            <v>0</v>
          </cell>
          <cell r="G266">
            <v>0</v>
          </cell>
          <cell r="H266">
            <v>0</v>
          </cell>
          <cell r="I266">
            <v>0</v>
          </cell>
          <cell r="J266">
            <v>0</v>
          </cell>
        </row>
        <row r="267">
          <cell r="A267" t="str">
            <v>G441012004</v>
          </cell>
          <cell r="B267" t="str">
            <v>Orient 4 Life</v>
          </cell>
          <cell r="C267" t="str">
            <v>Profit &amp; Loss</v>
          </cell>
          <cell r="D267">
            <v>0</v>
          </cell>
          <cell r="E267">
            <v>0</v>
          </cell>
          <cell r="F267">
            <v>0</v>
          </cell>
          <cell r="G267">
            <v>0</v>
          </cell>
          <cell r="H267">
            <v>0</v>
          </cell>
          <cell r="I267">
            <v>0</v>
          </cell>
          <cell r="J267">
            <v>0</v>
          </cell>
        </row>
        <row r="268">
          <cell r="A268" t="str">
            <v>G441012005</v>
          </cell>
          <cell r="B268" t="str">
            <v>Orient Smart Educator</v>
          </cell>
          <cell r="C268" t="str">
            <v>Profit &amp; Loss</v>
          </cell>
          <cell r="D268">
            <v>0</v>
          </cell>
          <cell r="E268">
            <v>0</v>
          </cell>
          <cell r="F268">
            <v>0</v>
          </cell>
          <cell r="G268">
            <v>0</v>
          </cell>
          <cell r="H268">
            <v>0</v>
          </cell>
          <cell r="I268">
            <v>0</v>
          </cell>
          <cell r="J268">
            <v>0</v>
          </cell>
        </row>
        <row r="269">
          <cell r="A269" t="str">
            <v>G441012006</v>
          </cell>
          <cell r="B269" t="str">
            <v>Orient Individual Mortgage</v>
          </cell>
          <cell r="C269" t="str">
            <v>Profit &amp; Loss</v>
          </cell>
          <cell r="D269">
            <v>0</v>
          </cell>
          <cell r="E269">
            <v>0</v>
          </cell>
          <cell r="F269">
            <v>0</v>
          </cell>
          <cell r="G269">
            <v>0</v>
          </cell>
          <cell r="H269">
            <v>0</v>
          </cell>
          <cell r="I269">
            <v>0</v>
          </cell>
          <cell r="J269">
            <v>0</v>
          </cell>
        </row>
        <row r="270">
          <cell r="A270" t="str">
            <v>G441022</v>
          </cell>
          <cell r="B270" t="str">
            <v>Group Life</v>
          </cell>
          <cell r="C270">
            <v>0</v>
          </cell>
          <cell r="D270">
            <v>0</v>
          </cell>
          <cell r="E270">
            <v>0</v>
          </cell>
          <cell r="F270">
            <v>0</v>
          </cell>
          <cell r="G270">
            <v>0</v>
          </cell>
          <cell r="H270">
            <v>0</v>
          </cell>
          <cell r="I270">
            <v>0</v>
          </cell>
          <cell r="J270">
            <v>0</v>
          </cell>
        </row>
        <row r="271">
          <cell r="A271" t="str">
            <v>G441022001</v>
          </cell>
          <cell r="B271" t="str">
            <v>Orient Group Life</v>
          </cell>
          <cell r="C271" t="str">
            <v>Profit &amp; Loss</v>
          </cell>
          <cell r="D271">
            <v>0</v>
          </cell>
          <cell r="E271">
            <v>0</v>
          </cell>
          <cell r="F271">
            <v>0</v>
          </cell>
          <cell r="G271">
            <v>0</v>
          </cell>
          <cell r="H271">
            <v>0</v>
          </cell>
          <cell r="I271">
            <v>0</v>
          </cell>
          <cell r="J271">
            <v>0</v>
          </cell>
        </row>
        <row r="272">
          <cell r="A272" t="str">
            <v>G441022002</v>
          </cell>
          <cell r="B272" t="str">
            <v>Orient Last Expense</v>
          </cell>
          <cell r="C272" t="str">
            <v>Profit &amp; Loss</v>
          </cell>
          <cell r="D272">
            <v>0</v>
          </cell>
          <cell r="E272">
            <v>0</v>
          </cell>
          <cell r="F272">
            <v>0</v>
          </cell>
          <cell r="G272">
            <v>0</v>
          </cell>
          <cell r="H272">
            <v>0</v>
          </cell>
          <cell r="I272">
            <v>0</v>
          </cell>
          <cell r="J272">
            <v>0</v>
          </cell>
        </row>
        <row r="273">
          <cell r="A273" t="str">
            <v>G441032</v>
          </cell>
          <cell r="B273" t="str">
            <v>Group Credit</v>
          </cell>
          <cell r="C273">
            <v>0</v>
          </cell>
          <cell r="D273">
            <v>0</v>
          </cell>
          <cell r="E273">
            <v>0</v>
          </cell>
          <cell r="F273">
            <v>73000105.509336412</v>
          </cell>
          <cell r="G273">
            <v>-73000105.509336412</v>
          </cell>
          <cell r="H273">
            <v>-73000105.509336412</v>
          </cell>
          <cell r="I273">
            <v>-73000105.509336412</v>
          </cell>
          <cell r="J273">
            <v>0</v>
          </cell>
        </row>
        <row r="274">
          <cell r="A274" t="str">
            <v>G441032001</v>
          </cell>
          <cell r="B274" t="str">
            <v>Orient Group Creditor</v>
          </cell>
          <cell r="C274" t="str">
            <v>Profit &amp; Loss</v>
          </cell>
          <cell r="D274">
            <v>0</v>
          </cell>
          <cell r="E274">
            <v>0</v>
          </cell>
          <cell r="F274">
            <v>73000105.509336412</v>
          </cell>
          <cell r="G274">
            <v>-73000105.509336412</v>
          </cell>
          <cell r="H274">
            <v>-73000105.509336412</v>
          </cell>
          <cell r="I274">
            <v>-73000105.509336412</v>
          </cell>
          <cell r="J274">
            <v>0</v>
          </cell>
        </row>
        <row r="275">
          <cell r="A275" t="str">
            <v>G441032002</v>
          </cell>
          <cell r="B275" t="str">
            <v>Orient Group Mortgage</v>
          </cell>
          <cell r="C275" t="str">
            <v>Profit &amp; Loss</v>
          </cell>
          <cell r="D275">
            <v>0</v>
          </cell>
          <cell r="E275">
            <v>0</v>
          </cell>
          <cell r="F275">
            <v>0</v>
          </cell>
          <cell r="G275">
            <v>0</v>
          </cell>
          <cell r="H275">
            <v>0</v>
          </cell>
          <cell r="I275">
            <v>0</v>
          </cell>
          <cell r="J275">
            <v>0</v>
          </cell>
        </row>
        <row r="276">
          <cell r="A276" t="str">
            <v>G441042</v>
          </cell>
          <cell r="B276" t="str">
            <v>Annuities</v>
          </cell>
          <cell r="C276">
            <v>0</v>
          </cell>
          <cell r="D276">
            <v>0</v>
          </cell>
          <cell r="E276">
            <v>0</v>
          </cell>
          <cell r="F276">
            <v>0</v>
          </cell>
          <cell r="G276">
            <v>0</v>
          </cell>
          <cell r="H276">
            <v>0</v>
          </cell>
          <cell r="I276">
            <v>0</v>
          </cell>
          <cell r="J276">
            <v>0</v>
          </cell>
        </row>
        <row r="277">
          <cell r="A277" t="str">
            <v>G441042001</v>
          </cell>
          <cell r="B277" t="str">
            <v>Immediate Annuity</v>
          </cell>
          <cell r="C277" t="str">
            <v>Profit &amp; Loss</v>
          </cell>
          <cell r="D277">
            <v>0</v>
          </cell>
          <cell r="E277">
            <v>0</v>
          </cell>
          <cell r="F277">
            <v>0</v>
          </cell>
          <cell r="G277">
            <v>0</v>
          </cell>
          <cell r="H277">
            <v>0</v>
          </cell>
          <cell r="I277">
            <v>0</v>
          </cell>
          <cell r="J277">
            <v>0</v>
          </cell>
        </row>
        <row r="278">
          <cell r="A278" t="str">
            <v>G441042002</v>
          </cell>
          <cell r="B278" t="str">
            <v>Deffered Annuity</v>
          </cell>
          <cell r="C278" t="str">
            <v>Profit &amp; Loss</v>
          </cell>
          <cell r="D278">
            <v>0</v>
          </cell>
          <cell r="E278">
            <v>0</v>
          </cell>
          <cell r="F278">
            <v>0</v>
          </cell>
          <cell r="G278">
            <v>0</v>
          </cell>
          <cell r="H278">
            <v>0</v>
          </cell>
          <cell r="I278">
            <v>0</v>
          </cell>
          <cell r="J278">
            <v>0</v>
          </cell>
        </row>
        <row r="279">
          <cell r="A279" t="str">
            <v>Reinsurers' Share of claims- Treaty Total</v>
          </cell>
          <cell r="C279">
            <v>0</v>
          </cell>
          <cell r="D279">
            <v>0</v>
          </cell>
          <cell r="E279">
            <v>0</v>
          </cell>
          <cell r="F279">
            <v>73000105.509336412</v>
          </cell>
          <cell r="G279">
            <v>-73000105.509336412</v>
          </cell>
          <cell r="H279">
            <v>-73000105.509336412</v>
          </cell>
          <cell r="I279">
            <v>-73000105.509336412</v>
          </cell>
          <cell r="J279">
            <v>0</v>
          </cell>
        </row>
        <row r="280">
          <cell r="C280">
            <v>0</v>
          </cell>
          <cell r="E280">
            <v>0</v>
          </cell>
          <cell r="F280">
            <v>0</v>
          </cell>
          <cell r="G280">
            <v>0</v>
          </cell>
          <cell r="I280">
            <v>0</v>
          </cell>
          <cell r="J280">
            <v>0</v>
          </cell>
        </row>
        <row r="281">
          <cell r="A281" t="str">
            <v>Reinsurance Share of Claims- FAC</v>
          </cell>
          <cell r="C281">
            <v>0</v>
          </cell>
          <cell r="E281">
            <v>0</v>
          </cell>
          <cell r="F281">
            <v>0</v>
          </cell>
          <cell r="G281">
            <v>0</v>
          </cell>
          <cell r="I281">
            <v>0</v>
          </cell>
          <cell r="J281">
            <v>0</v>
          </cell>
        </row>
        <row r="282">
          <cell r="A282" t="str">
            <v>G442012</v>
          </cell>
          <cell r="B282" t="str">
            <v>Individual life</v>
          </cell>
          <cell r="C282">
            <v>0</v>
          </cell>
          <cell r="D282">
            <v>0</v>
          </cell>
          <cell r="E282">
            <v>0</v>
          </cell>
          <cell r="F282">
            <v>0</v>
          </cell>
          <cell r="G282">
            <v>0</v>
          </cell>
          <cell r="H282">
            <v>0</v>
          </cell>
          <cell r="I282">
            <v>0</v>
          </cell>
          <cell r="J282">
            <v>0</v>
          </cell>
        </row>
        <row r="283">
          <cell r="A283" t="str">
            <v>G442012001</v>
          </cell>
          <cell r="B283" t="str">
            <v>Orient Endowment</v>
          </cell>
          <cell r="C283" t="str">
            <v>Profit &amp; Loss</v>
          </cell>
          <cell r="D283">
            <v>0</v>
          </cell>
          <cell r="E283">
            <v>0</v>
          </cell>
          <cell r="F283">
            <v>0</v>
          </cell>
          <cell r="G283">
            <v>0</v>
          </cell>
          <cell r="H283">
            <v>0</v>
          </cell>
          <cell r="I283">
            <v>0</v>
          </cell>
          <cell r="J283">
            <v>0</v>
          </cell>
        </row>
        <row r="284">
          <cell r="A284" t="str">
            <v>G442012002</v>
          </cell>
          <cell r="B284" t="str">
            <v>Orient Educator</v>
          </cell>
          <cell r="C284" t="str">
            <v>Profit &amp; Loss</v>
          </cell>
          <cell r="D284">
            <v>0</v>
          </cell>
          <cell r="E284">
            <v>0</v>
          </cell>
          <cell r="F284">
            <v>0</v>
          </cell>
          <cell r="G284">
            <v>0</v>
          </cell>
          <cell r="H284">
            <v>0</v>
          </cell>
          <cell r="I284">
            <v>0</v>
          </cell>
          <cell r="J284">
            <v>0</v>
          </cell>
        </row>
        <row r="285">
          <cell r="A285" t="str">
            <v>G442012003</v>
          </cell>
          <cell r="B285" t="str">
            <v>Orient Smart Asset</v>
          </cell>
          <cell r="C285" t="str">
            <v>Profit &amp; Loss</v>
          </cell>
          <cell r="D285">
            <v>0</v>
          </cell>
          <cell r="E285">
            <v>0</v>
          </cell>
          <cell r="F285">
            <v>0</v>
          </cell>
          <cell r="G285">
            <v>0</v>
          </cell>
          <cell r="H285">
            <v>0</v>
          </cell>
          <cell r="I285">
            <v>0</v>
          </cell>
          <cell r="J285">
            <v>0</v>
          </cell>
        </row>
        <row r="286">
          <cell r="A286" t="str">
            <v>G442012004</v>
          </cell>
          <cell r="B286" t="str">
            <v>Orient 4 Life</v>
          </cell>
          <cell r="C286" t="str">
            <v>Profit &amp; Loss</v>
          </cell>
          <cell r="D286">
            <v>0</v>
          </cell>
          <cell r="E286">
            <v>0</v>
          </cell>
          <cell r="F286">
            <v>0</v>
          </cell>
          <cell r="G286">
            <v>0</v>
          </cell>
          <cell r="H286">
            <v>0</v>
          </cell>
          <cell r="I286">
            <v>0</v>
          </cell>
          <cell r="J286">
            <v>0</v>
          </cell>
        </row>
        <row r="287">
          <cell r="A287" t="str">
            <v>G442012005</v>
          </cell>
          <cell r="B287" t="str">
            <v>Orient Smart Educator</v>
          </cell>
          <cell r="C287" t="str">
            <v>Profit &amp; Loss</v>
          </cell>
          <cell r="D287">
            <v>0</v>
          </cell>
          <cell r="E287">
            <v>0</v>
          </cell>
          <cell r="F287">
            <v>0</v>
          </cell>
          <cell r="G287">
            <v>0</v>
          </cell>
          <cell r="H287">
            <v>0</v>
          </cell>
          <cell r="I287">
            <v>0</v>
          </cell>
          <cell r="J287">
            <v>0</v>
          </cell>
        </row>
        <row r="288">
          <cell r="A288" t="str">
            <v>G442012006</v>
          </cell>
          <cell r="B288" t="str">
            <v>Orient Individual Mortgage</v>
          </cell>
          <cell r="C288" t="str">
            <v>Profit &amp; Loss</v>
          </cell>
          <cell r="D288">
            <v>0</v>
          </cell>
          <cell r="E288">
            <v>0</v>
          </cell>
          <cell r="F288">
            <v>0</v>
          </cell>
          <cell r="G288">
            <v>0</v>
          </cell>
          <cell r="H288">
            <v>0</v>
          </cell>
          <cell r="I288">
            <v>0</v>
          </cell>
          <cell r="J288">
            <v>0</v>
          </cell>
        </row>
        <row r="289">
          <cell r="A289" t="str">
            <v>G442022</v>
          </cell>
          <cell r="B289" t="str">
            <v>Group Life</v>
          </cell>
          <cell r="C289">
            <v>0</v>
          </cell>
          <cell r="D289">
            <v>0</v>
          </cell>
          <cell r="E289">
            <v>0</v>
          </cell>
          <cell r="F289">
            <v>0</v>
          </cell>
          <cell r="G289">
            <v>0</v>
          </cell>
          <cell r="H289">
            <v>0</v>
          </cell>
          <cell r="I289">
            <v>0</v>
          </cell>
          <cell r="J289">
            <v>0</v>
          </cell>
        </row>
        <row r="290">
          <cell r="A290" t="str">
            <v>G442022001</v>
          </cell>
          <cell r="B290" t="str">
            <v>Orient Group Life</v>
          </cell>
          <cell r="C290" t="str">
            <v>Profit &amp; Loss</v>
          </cell>
          <cell r="D290">
            <v>0</v>
          </cell>
          <cell r="E290">
            <v>0</v>
          </cell>
          <cell r="F290">
            <v>0</v>
          </cell>
          <cell r="G290">
            <v>0</v>
          </cell>
          <cell r="H290">
            <v>0</v>
          </cell>
          <cell r="I290">
            <v>0</v>
          </cell>
          <cell r="J290">
            <v>0</v>
          </cell>
        </row>
        <row r="291">
          <cell r="A291" t="str">
            <v>G442022002</v>
          </cell>
          <cell r="B291" t="str">
            <v>Orient Last Expense</v>
          </cell>
          <cell r="C291" t="str">
            <v>Profit &amp; Loss</v>
          </cell>
          <cell r="D291">
            <v>0</v>
          </cell>
          <cell r="E291">
            <v>0</v>
          </cell>
          <cell r="F291">
            <v>0</v>
          </cell>
          <cell r="G291">
            <v>0</v>
          </cell>
          <cell r="H291">
            <v>0</v>
          </cell>
          <cell r="I291">
            <v>0</v>
          </cell>
          <cell r="J291">
            <v>0</v>
          </cell>
        </row>
        <row r="292">
          <cell r="A292" t="str">
            <v>G442032</v>
          </cell>
          <cell r="B292" t="str">
            <v>Group Credit</v>
          </cell>
          <cell r="C292">
            <v>0</v>
          </cell>
          <cell r="D292">
            <v>0</v>
          </cell>
          <cell r="E292">
            <v>0</v>
          </cell>
          <cell r="F292">
            <v>0</v>
          </cell>
          <cell r="G292">
            <v>0</v>
          </cell>
          <cell r="H292">
            <v>0</v>
          </cell>
          <cell r="I292">
            <v>0</v>
          </cell>
          <cell r="J292">
            <v>0</v>
          </cell>
        </row>
        <row r="293">
          <cell r="A293" t="str">
            <v>G442032001</v>
          </cell>
          <cell r="B293" t="str">
            <v>Orient Group Creditor</v>
          </cell>
          <cell r="C293" t="str">
            <v>Profit &amp; Loss</v>
          </cell>
          <cell r="D293">
            <v>0</v>
          </cell>
          <cell r="E293">
            <v>0</v>
          </cell>
          <cell r="F293">
            <v>0</v>
          </cell>
          <cell r="G293">
            <v>0</v>
          </cell>
          <cell r="H293">
            <v>0</v>
          </cell>
          <cell r="I293">
            <v>0</v>
          </cell>
          <cell r="J293">
            <v>0</v>
          </cell>
        </row>
        <row r="294">
          <cell r="A294" t="str">
            <v>G442032002</v>
          </cell>
          <cell r="B294" t="str">
            <v>Orient Group Mortgage</v>
          </cell>
          <cell r="C294" t="str">
            <v>Profit &amp; Loss</v>
          </cell>
          <cell r="D294">
            <v>0</v>
          </cell>
          <cell r="E294">
            <v>0</v>
          </cell>
          <cell r="F294">
            <v>0</v>
          </cell>
          <cell r="G294">
            <v>0</v>
          </cell>
          <cell r="H294">
            <v>0</v>
          </cell>
          <cell r="I294">
            <v>0</v>
          </cell>
          <cell r="J294">
            <v>0</v>
          </cell>
        </row>
        <row r="295">
          <cell r="A295" t="str">
            <v>G442042</v>
          </cell>
          <cell r="B295" t="str">
            <v>Annuities</v>
          </cell>
          <cell r="C295">
            <v>0</v>
          </cell>
          <cell r="D295">
            <v>0</v>
          </cell>
          <cell r="E295">
            <v>0</v>
          </cell>
          <cell r="F295">
            <v>0</v>
          </cell>
          <cell r="G295">
            <v>0</v>
          </cell>
          <cell r="H295">
            <v>0</v>
          </cell>
          <cell r="I295">
            <v>0</v>
          </cell>
          <cell r="J295">
            <v>0</v>
          </cell>
        </row>
        <row r="296">
          <cell r="A296" t="str">
            <v>G442042001</v>
          </cell>
          <cell r="B296" t="str">
            <v>Immediate Annuity</v>
          </cell>
          <cell r="C296" t="str">
            <v>Profit &amp; Loss</v>
          </cell>
          <cell r="D296">
            <v>0</v>
          </cell>
          <cell r="E296">
            <v>0</v>
          </cell>
          <cell r="F296">
            <v>0</v>
          </cell>
          <cell r="G296">
            <v>0</v>
          </cell>
          <cell r="H296">
            <v>0</v>
          </cell>
          <cell r="I296">
            <v>0</v>
          </cell>
          <cell r="J296">
            <v>0</v>
          </cell>
        </row>
        <row r="297">
          <cell r="A297" t="str">
            <v>G442042002</v>
          </cell>
          <cell r="B297" t="str">
            <v>Deffered Annuity</v>
          </cell>
          <cell r="C297" t="str">
            <v>Profit &amp; Loss</v>
          </cell>
          <cell r="D297">
            <v>0</v>
          </cell>
          <cell r="E297">
            <v>0</v>
          </cell>
          <cell r="F297">
            <v>0</v>
          </cell>
          <cell r="G297">
            <v>0</v>
          </cell>
          <cell r="H297">
            <v>0</v>
          </cell>
          <cell r="I297">
            <v>0</v>
          </cell>
          <cell r="J297">
            <v>0</v>
          </cell>
        </row>
        <row r="298">
          <cell r="A298" t="str">
            <v>Reinsurers' Share of claims- FAC Total</v>
          </cell>
          <cell r="C298">
            <v>0</v>
          </cell>
          <cell r="D298">
            <v>0</v>
          </cell>
          <cell r="E298">
            <v>0</v>
          </cell>
          <cell r="F298">
            <v>0</v>
          </cell>
          <cell r="G298">
            <v>0</v>
          </cell>
          <cell r="H298">
            <v>0</v>
          </cell>
          <cell r="I298">
            <v>0</v>
          </cell>
          <cell r="J298">
            <v>0</v>
          </cell>
        </row>
        <row r="299">
          <cell r="C299">
            <v>0</v>
          </cell>
          <cell r="E299">
            <v>0</v>
          </cell>
          <cell r="F299">
            <v>0</v>
          </cell>
          <cell r="G299">
            <v>0</v>
          </cell>
          <cell r="I299">
            <v>0</v>
          </cell>
          <cell r="J299">
            <v>0</v>
          </cell>
        </row>
        <row r="300">
          <cell r="A300" t="str">
            <v>Claims Outstanding - Direct</v>
          </cell>
          <cell r="C300">
            <v>0</v>
          </cell>
          <cell r="E300">
            <v>0</v>
          </cell>
          <cell r="F300">
            <v>0</v>
          </cell>
          <cell r="G300">
            <v>0</v>
          </cell>
          <cell r="I300">
            <v>0</v>
          </cell>
          <cell r="J300">
            <v>0</v>
          </cell>
        </row>
        <row r="301">
          <cell r="A301" t="str">
            <v>G511012</v>
          </cell>
          <cell r="B301" t="str">
            <v>Individual life</v>
          </cell>
          <cell r="C301">
            <v>0</v>
          </cell>
          <cell r="D301">
            <v>0</v>
          </cell>
          <cell r="E301">
            <v>0</v>
          </cell>
          <cell r="F301">
            <v>0</v>
          </cell>
          <cell r="G301">
            <v>0</v>
          </cell>
          <cell r="H301">
            <v>0</v>
          </cell>
          <cell r="I301">
            <v>0</v>
          </cell>
          <cell r="J301">
            <v>0</v>
          </cell>
        </row>
        <row r="302">
          <cell r="A302" t="str">
            <v>G511012001</v>
          </cell>
          <cell r="B302" t="str">
            <v>Orient Endowment</v>
          </cell>
          <cell r="C302" t="str">
            <v xml:space="preserve">Balance sheet </v>
          </cell>
          <cell r="D302">
            <v>0</v>
          </cell>
          <cell r="E302">
            <v>0</v>
          </cell>
          <cell r="F302">
            <v>0</v>
          </cell>
          <cell r="G302">
            <v>0</v>
          </cell>
          <cell r="H302">
            <v>0</v>
          </cell>
          <cell r="I302">
            <v>0</v>
          </cell>
          <cell r="J302">
            <v>0</v>
          </cell>
        </row>
        <row r="303">
          <cell r="A303" t="str">
            <v>G511012002</v>
          </cell>
          <cell r="B303" t="str">
            <v>Orient Educator</v>
          </cell>
          <cell r="C303" t="str">
            <v xml:space="preserve">Balance sheet </v>
          </cell>
          <cell r="D303">
            <v>0</v>
          </cell>
          <cell r="E303">
            <v>0</v>
          </cell>
          <cell r="F303">
            <v>0</v>
          </cell>
          <cell r="G303">
            <v>0</v>
          </cell>
          <cell r="H303">
            <v>0</v>
          </cell>
          <cell r="I303">
            <v>0</v>
          </cell>
          <cell r="J303">
            <v>0</v>
          </cell>
        </row>
        <row r="304">
          <cell r="A304" t="str">
            <v>G511012003</v>
          </cell>
          <cell r="B304" t="str">
            <v>Orient Smart Asset</v>
          </cell>
          <cell r="C304" t="str">
            <v xml:space="preserve">Balance sheet </v>
          </cell>
          <cell r="D304">
            <v>0</v>
          </cell>
          <cell r="E304">
            <v>0</v>
          </cell>
          <cell r="F304">
            <v>0</v>
          </cell>
          <cell r="G304">
            <v>0</v>
          </cell>
          <cell r="H304">
            <v>0</v>
          </cell>
          <cell r="I304">
            <v>0</v>
          </cell>
          <cell r="J304">
            <v>0</v>
          </cell>
        </row>
        <row r="305">
          <cell r="A305" t="str">
            <v>G511012004</v>
          </cell>
          <cell r="B305" t="str">
            <v>Orient 4 Life</v>
          </cell>
          <cell r="C305" t="str">
            <v xml:space="preserve">Balance sheet </v>
          </cell>
          <cell r="D305">
            <v>0</v>
          </cell>
          <cell r="E305">
            <v>0</v>
          </cell>
          <cell r="F305">
            <v>0</v>
          </cell>
          <cell r="G305">
            <v>0</v>
          </cell>
          <cell r="H305">
            <v>0</v>
          </cell>
          <cell r="I305">
            <v>0</v>
          </cell>
          <cell r="J305">
            <v>0</v>
          </cell>
        </row>
        <row r="306">
          <cell r="A306" t="str">
            <v>G511012005</v>
          </cell>
          <cell r="B306" t="str">
            <v>Orient Smart Educator</v>
          </cell>
          <cell r="C306" t="str">
            <v xml:space="preserve">Balance sheet </v>
          </cell>
          <cell r="D306">
            <v>0</v>
          </cell>
          <cell r="E306">
            <v>0</v>
          </cell>
          <cell r="F306">
            <v>0</v>
          </cell>
          <cell r="G306">
            <v>0</v>
          </cell>
          <cell r="H306">
            <v>0</v>
          </cell>
          <cell r="I306">
            <v>0</v>
          </cell>
          <cell r="J306">
            <v>0</v>
          </cell>
        </row>
        <row r="307">
          <cell r="A307" t="str">
            <v>G511012006</v>
          </cell>
          <cell r="B307" t="str">
            <v>Orient Individual Mortgage</v>
          </cell>
          <cell r="C307" t="str">
            <v xml:space="preserve">Balance sheet </v>
          </cell>
          <cell r="D307">
            <v>0</v>
          </cell>
          <cell r="E307">
            <v>0</v>
          </cell>
          <cell r="F307">
            <v>0</v>
          </cell>
          <cell r="G307">
            <v>0</v>
          </cell>
          <cell r="H307">
            <v>0</v>
          </cell>
          <cell r="I307">
            <v>0</v>
          </cell>
          <cell r="J307">
            <v>0</v>
          </cell>
        </row>
        <row r="308">
          <cell r="A308" t="str">
            <v>G511022</v>
          </cell>
          <cell r="B308" t="str">
            <v>Group Life</v>
          </cell>
          <cell r="C308">
            <v>0</v>
          </cell>
          <cell r="D308">
            <v>0</v>
          </cell>
          <cell r="E308">
            <v>0</v>
          </cell>
          <cell r="F308">
            <v>0</v>
          </cell>
          <cell r="G308">
            <v>0</v>
          </cell>
          <cell r="H308">
            <v>0</v>
          </cell>
          <cell r="I308">
            <v>0</v>
          </cell>
          <cell r="J308">
            <v>0</v>
          </cell>
        </row>
        <row r="309">
          <cell r="A309" t="str">
            <v>G511022001</v>
          </cell>
          <cell r="B309" t="str">
            <v>Orient Group Life</v>
          </cell>
          <cell r="C309" t="str">
            <v xml:space="preserve">Balance sheet </v>
          </cell>
          <cell r="D309">
            <v>0</v>
          </cell>
          <cell r="E309">
            <v>0</v>
          </cell>
          <cell r="F309">
            <v>0</v>
          </cell>
          <cell r="G309">
            <v>0</v>
          </cell>
          <cell r="H309">
            <v>0</v>
          </cell>
          <cell r="I309">
            <v>0</v>
          </cell>
          <cell r="J309">
            <v>0</v>
          </cell>
        </row>
        <row r="310">
          <cell r="A310" t="str">
            <v>G511022002</v>
          </cell>
          <cell r="B310" t="str">
            <v>Orient Last Expense</v>
          </cell>
          <cell r="C310" t="str">
            <v xml:space="preserve">Balance sheet </v>
          </cell>
          <cell r="D310">
            <v>0</v>
          </cell>
          <cell r="E310">
            <v>0</v>
          </cell>
          <cell r="F310">
            <v>0</v>
          </cell>
          <cell r="G310">
            <v>0</v>
          </cell>
          <cell r="H310">
            <v>0</v>
          </cell>
          <cell r="I310">
            <v>0</v>
          </cell>
          <cell r="J310">
            <v>0</v>
          </cell>
        </row>
        <row r="311">
          <cell r="A311" t="str">
            <v>G511032</v>
          </cell>
          <cell r="B311" t="str">
            <v>Group Credit</v>
          </cell>
          <cell r="C311">
            <v>0</v>
          </cell>
          <cell r="D311">
            <v>-11079095.93</v>
          </cell>
          <cell r="E311">
            <v>11079095.76</v>
          </cell>
          <cell r="F311">
            <v>7710715.382507435</v>
          </cell>
          <cell r="G311">
            <v>3368380.3774925647</v>
          </cell>
          <cell r="H311">
            <v>-7710715.552507435</v>
          </cell>
          <cell r="I311">
            <v>-7710715.552507435</v>
          </cell>
          <cell r="J311">
            <v>0</v>
          </cell>
        </row>
        <row r="312">
          <cell r="A312" t="str">
            <v>G511032001</v>
          </cell>
          <cell r="B312" t="str">
            <v>Orient Group Creditor</v>
          </cell>
          <cell r="C312" t="str">
            <v xml:space="preserve">Balance sheet </v>
          </cell>
          <cell r="D312">
            <v>-11079095.93</v>
          </cell>
          <cell r="E312">
            <v>11079095.76</v>
          </cell>
          <cell r="F312">
            <v>7710715.382507435</v>
          </cell>
          <cell r="G312">
            <v>3368380.3774925647</v>
          </cell>
          <cell r="H312">
            <v>-7710715.552507435</v>
          </cell>
          <cell r="I312">
            <v>-7710715.552507435</v>
          </cell>
          <cell r="J312">
            <v>0</v>
          </cell>
        </row>
        <row r="313">
          <cell r="A313" t="str">
            <v>G511032002</v>
          </cell>
          <cell r="B313" t="str">
            <v>Orient Group Mortgage</v>
          </cell>
          <cell r="C313" t="str">
            <v xml:space="preserve">Balance sheet </v>
          </cell>
          <cell r="D313">
            <v>0</v>
          </cell>
          <cell r="E313">
            <v>0</v>
          </cell>
          <cell r="F313">
            <v>0</v>
          </cell>
          <cell r="G313">
            <v>0</v>
          </cell>
          <cell r="H313">
            <v>0</v>
          </cell>
          <cell r="I313">
            <v>0</v>
          </cell>
          <cell r="J313">
            <v>0</v>
          </cell>
        </row>
        <row r="314">
          <cell r="A314" t="str">
            <v>G511042</v>
          </cell>
          <cell r="B314" t="str">
            <v>Annuities</v>
          </cell>
          <cell r="C314">
            <v>0</v>
          </cell>
          <cell r="D314">
            <v>0</v>
          </cell>
          <cell r="E314">
            <v>0</v>
          </cell>
          <cell r="F314">
            <v>0</v>
          </cell>
          <cell r="G314">
            <v>0</v>
          </cell>
          <cell r="H314">
            <v>0</v>
          </cell>
          <cell r="I314">
            <v>0</v>
          </cell>
          <cell r="J314">
            <v>0</v>
          </cell>
        </row>
        <row r="315">
          <cell r="A315" t="str">
            <v>G511042001</v>
          </cell>
          <cell r="B315" t="str">
            <v>Immediate Annuity</v>
          </cell>
          <cell r="C315" t="str">
            <v xml:space="preserve">Balance sheet </v>
          </cell>
          <cell r="D315">
            <v>0</v>
          </cell>
          <cell r="E315">
            <v>0</v>
          </cell>
          <cell r="F315">
            <v>0</v>
          </cell>
          <cell r="G315">
            <v>0</v>
          </cell>
          <cell r="H315">
            <v>0</v>
          </cell>
          <cell r="I315">
            <v>0</v>
          </cell>
          <cell r="J315">
            <v>0</v>
          </cell>
        </row>
        <row r="316">
          <cell r="A316" t="str">
            <v>G511042002</v>
          </cell>
          <cell r="B316" t="str">
            <v>Deffered Annuity</v>
          </cell>
          <cell r="C316" t="str">
            <v xml:space="preserve">Balance sheet </v>
          </cell>
          <cell r="D316">
            <v>0</v>
          </cell>
          <cell r="E316">
            <v>0</v>
          </cell>
          <cell r="F316">
            <v>0</v>
          </cell>
          <cell r="G316">
            <v>0</v>
          </cell>
          <cell r="H316">
            <v>0</v>
          </cell>
          <cell r="I316">
            <v>0</v>
          </cell>
          <cell r="J316">
            <v>0</v>
          </cell>
        </row>
        <row r="317">
          <cell r="A317" t="str">
            <v>Claims Outstanding Direct Total</v>
          </cell>
          <cell r="C317">
            <v>0</v>
          </cell>
          <cell r="D317">
            <v>-11079095.93</v>
          </cell>
          <cell r="E317">
            <v>11079095.76</v>
          </cell>
          <cell r="F317">
            <v>7710715.382507435</v>
          </cell>
          <cell r="G317">
            <v>3368380.3774925647</v>
          </cell>
          <cell r="H317">
            <v>-7710715.552507435</v>
          </cell>
          <cell r="I317">
            <v>-7710715.552507435</v>
          </cell>
          <cell r="J317">
            <v>0</v>
          </cell>
        </row>
        <row r="318">
          <cell r="C318">
            <v>0</v>
          </cell>
          <cell r="E318">
            <v>0</v>
          </cell>
          <cell r="F318">
            <v>0</v>
          </cell>
          <cell r="G318">
            <v>0</v>
          </cell>
          <cell r="I318">
            <v>0</v>
          </cell>
          <cell r="J318">
            <v>0</v>
          </cell>
        </row>
        <row r="319">
          <cell r="A319" t="str">
            <v>Claims Outstanding - FAC</v>
          </cell>
          <cell r="C319">
            <v>0</v>
          </cell>
          <cell r="E319">
            <v>0</v>
          </cell>
          <cell r="F319">
            <v>0</v>
          </cell>
          <cell r="G319">
            <v>0</v>
          </cell>
          <cell r="I319">
            <v>0</v>
          </cell>
          <cell r="J319">
            <v>0</v>
          </cell>
        </row>
        <row r="320">
          <cell r="A320" t="str">
            <v>G512012</v>
          </cell>
          <cell r="B320" t="str">
            <v>Individual life</v>
          </cell>
          <cell r="C320">
            <v>0</v>
          </cell>
          <cell r="D320">
            <v>0</v>
          </cell>
          <cell r="E320">
            <v>0</v>
          </cell>
          <cell r="F320">
            <v>0</v>
          </cell>
          <cell r="G320">
            <v>0</v>
          </cell>
          <cell r="H320">
            <v>0</v>
          </cell>
          <cell r="I320">
            <v>0</v>
          </cell>
          <cell r="J320">
            <v>0</v>
          </cell>
        </row>
        <row r="321">
          <cell r="A321" t="str">
            <v>G512012001</v>
          </cell>
          <cell r="B321" t="str">
            <v>Orient Endowment</v>
          </cell>
          <cell r="C321" t="str">
            <v xml:space="preserve">Balance sheet </v>
          </cell>
          <cell r="D321">
            <v>0</v>
          </cell>
          <cell r="E321">
            <v>0</v>
          </cell>
          <cell r="F321">
            <v>0</v>
          </cell>
          <cell r="G321">
            <v>0</v>
          </cell>
          <cell r="H321">
            <v>0</v>
          </cell>
          <cell r="I321">
            <v>0</v>
          </cell>
          <cell r="J321">
            <v>0</v>
          </cell>
        </row>
        <row r="322">
          <cell r="A322" t="str">
            <v>G512012002</v>
          </cell>
          <cell r="B322" t="str">
            <v>Orient Educator</v>
          </cell>
          <cell r="C322" t="str">
            <v xml:space="preserve">Balance sheet </v>
          </cell>
          <cell r="D322">
            <v>0</v>
          </cell>
          <cell r="E322">
            <v>0</v>
          </cell>
          <cell r="F322">
            <v>0</v>
          </cell>
          <cell r="G322">
            <v>0</v>
          </cell>
          <cell r="H322">
            <v>0</v>
          </cell>
          <cell r="I322">
            <v>0</v>
          </cell>
          <cell r="J322">
            <v>0</v>
          </cell>
        </row>
        <row r="323">
          <cell r="A323" t="str">
            <v>G512012003</v>
          </cell>
          <cell r="B323" t="str">
            <v>Orient Smart Asset</v>
          </cell>
          <cell r="C323" t="str">
            <v xml:space="preserve">Balance sheet </v>
          </cell>
          <cell r="D323">
            <v>0</v>
          </cell>
          <cell r="E323">
            <v>0</v>
          </cell>
          <cell r="F323">
            <v>0</v>
          </cell>
          <cell r="G323">
            <v>0</v>
          </cell>
          <cell r="H323">
            <v>0</v>
          </cell>
          <cell r="I323">
            <v>0</v>
          </cell>
          <cell r="J323">
            <v>0</v>
          </cell>
        </row>
        <row r="324">
          <cell r="A324" t="str">
            <v>G512012004</v>
          </cell>
          <cell r="B324" t="str">
            <v>Orient 4 Life</v>
          </cell>
          <cell r="C324" t="str">
            <v xml:space="preserve">Balance sheet </v>
          </cell>
          <cell r="D324">
            <v>0</v>
          </cell>
          <cell r="E324">
            <v>0</v>
          </cell>
          <cell r="F324">
            <v>0</v>
          </cell>
          <cell r="G324">
            <v>0</v>
          </cell>
          <cell r="H324">
            <v>0</v>
          </cell>
          <cell r="I324">
            <v>0</v>
          </cell>
          <cell r="J324">
            <v>0</v>
          </cell>
        </row>
        <row r="325">
          <cell r="A325" t="str">
            <v>G512012005</v>
          </cell>
          <cell r="B325" t="str">
            <v>Orient Smart Educator</v>
          </cell>
          <cell r="C325" t="str">
            <v xml:space="preserve">Balance sheet </v>
          </cell>
          <cell r="D325">
            <v>0</v>
          </cell>
          <cell r="E325">
            <v>0</v>
          </cell>
          <cell r="F325">
            <v>0</v>
          </cell>
          <cell r="G325">
            <v>0</v>
          </cell>
          <cell r="H325">
            <v>0</v>
          </cell>
          <cell r="I325">
            <v>0</v>
          </cell>
          <cell r="J325">
            <v>0</v>
          </cell>
        </row>
        <row r="326">
          <cell r="A326" t="str">
            <v>G512012006</v>
          </cell>
          <cell r="B326" t="str">
            <v>Orient Individual Mortgage</v>
          </cell>
          <cell r="C326" t="str">
            <v xml:space="preserve">Balance sheet </v>
          </cell>
          <cell r="D326">
            <v>0</v>
          </cell>
          <cell r="E326">
            <v>0</v>
          </cell>
          <cell r="F326">
            <v>0</v>
          </cell>
          <cell r="G326">
            <v>0</v>
          </cell>
          <cell r="H326">
            <v>0</v>
          </cell>
          <cell r="I326">
            <v>0</v>
          </cell>
          <cell r="J326">
            <v>0</v>
          </cell>
        </row>
        <row r="327">
          <cell r="A327" t="str">
            <v>G512022</v>
          </cell>
          <cell r="B327" t="str">
            <v>Group Life</v>
          </cell>
          <cell r="C327">
            <v>0</v>
          </cell>
          <cell r="D327">
            <v>0</v>
          </cell>
          <cell r="E327">
            <v>0</v>
          </cell>
          <cell r="F327">
            <v>0</v>
          </cell>
          <cell r="G327">
            <v>0</v>
          </cell>
          <cell r="H327">
            <v>0</v>
          </cell>
          <cell r="I327">
            <v>0</v>
          </cell>
          <cell r="J327">
            <v>0</v>
          </cell>
        </row>
        <row r="328">
          <cell r="A328" t="str">
            <v>G512022001</v>
          </cell>
          <cell r="B328" t="str">
            <v>Orient Group Life</v>
          </cell>
          <cell r="C328" t="str">
            <v xml:space="preserve">Balance sheet </v>
          </cell>
          <cell r="D328">
            <v>0</v>
          </cell>
          <cell r="E328">
            <v>0</v>
          </cell>
          <cell r="F328">
            <v>0</v>
          </cell>
          <cell r="G328">
            <v>0</v>
          </cell>
          <cell r="H328">
            <v>0</v>
          </cell>
          <cell r="I328">
            <v>0</v>
          </cell>
          <cell r="J328">
            <v>0</v>
          </cell>
        </row>
        <row r="329">
          <cell r="A329" t="str">
            <v>G512022002</v>
          </cell>
          <cell r="B329" t="str">
            <v>Orient Last Expense</v>
          </cell>
          <cell r="C329" t="str">
            <v xml:space="preserve">Balance sheet </v>
          </cell>
          <cell r="D329">
            <v>0</v>
          </cell>
          <cell r="E329">
            <v>0</v>
          </cell>
          <cell r="F329">
            <v>0</v>
          </cell>
          <cell r="G329">
            <v>0</v>
          </cell>
          <cell r="H329">
            <v>0</v>
          </cell>
          <cell r="I329">
            <v>0</v>
          </cell>
          <cell r="J329">
            <v>0</v>
          </cell>
        </row>
        <row r="330">
          <cell r="A330" t="str">
            <v>G512032</v>
          </cell>
          <cell r="B330" t="str">
            <v>Group Credit</v>
          </cell>
          <cell r="C330">
            <v>0</v>
          </cell>
          <cell r="D330">
            <v>0</v>
          </cell>
          <cell r="E330">
            <v>0</v>
          </cell>
          <cell r="F330">
            <v>0</v>
          </cell>
          <cell r="G330">
            <v>0</v>
          </cell>
          <cell r="H330">
            <v>0</v>
          </cell>
          <cell r="I330">
            <v>0</v>
          </cell>
          <cell r="J330">
            <v>0</v>
          </cell>
        </row>
        <row r="331">
          <cell r="A331" t="str">
            <v>G512032001</v>
          </cell>
          <cell r="B331" t="str">
            <v>Orient Group Creditor</v>
          </cell>
          <cell r="C331" t="str">
            <v xml:space="preserve">Balance sheet </v>
          </cell>
          <cell r="D331">
            <v>0</v>
          </cell>
          <cell r="E331">
            <v>0</v>
          </cell>
          <cell r="F331">
            <v>0</v>
          </cell>
          <cell r="G331">
            <v>0</v>
          </cell>
          <cell r="H331">
            <v>0</v>
          </cell>
          <cell r="I331">
            <v>0</v>
          </cell>
          <cell r="J331">
            <v>0</v>
          </cell>
        </row>
        <row r="332">
          <cell r="A332" t="str">
            <v>G512032002</v>
          </cell>
          <cell r="B332" t="str">
            <v>Orient Group Mortgage</v>
          </cell>
          <cell r="C332" t="str">
            <v xml:space="preserve">Balance sheet </v>
          </cell>
          <cell r="D332">
            <v>0</v>
          </cell>
          <cell r="E332">
            <v>0</v>
          </cell>
          <cell r="F332">
            <v>0</v>
          </cell>
          <cell r="G332">
            <v>0</v>
          </cell>
          <cell r="H332">
            <v>0</v>
          </cell>
          <cell r="I332">
            <v>0</v>
          </cell>
          <cell r="J332">
            <v>0</v>
          </cell>
        </row>
        <row r="333">
          <cell r="A333" t="str">
            <v>G512042</v>
          </cell>
          <cell r="B333" t="str">
            <v>Annuities</v>
          </cell>
          <cell r="C333">
            <v>0</v>
          </cell>
          <cell r="D333">
            <v>0</v>
          </cell>
          <cell r="E333">
            <v>0</v>
          </cell>
          <cell r="F333">
            <v>0</v>
          </cell>
          <cell r="G333">
            <v>0</v>
          </cell>
          <cell r="H333">
            <v>0</v>
          </cell>
          <cell r="I333">
            <v>0</v>
          </cell>
          <cell r="J333">
            <v>0</v>
          </cell>
        </row>
        <row r="334">
          <cell r="A334" t="str">
            <v>G512042001</v>
          </cell>
          <cell r="B334" t="str">
            <v>Immediate Annuity</v>
          </cell>
          <cell r="C334" t="str">
            <v xml:space="preserve">Balance sheet </v>
          </cell>
          <cell r="D334">
            <v>0</v>
          </cell>
          <cell r="E334">
            <v>0</v>
          </cell>
          <cell r="F334">
            <v>0</v>
          </cell>
          <cell r="G334">
            <v>0</v>
          </cell>
          <cell r="H334">
            <v>0</v>
          </cell>
          <cell r="I334">
            <v>0</v>
          </cell>
          <cell r="J334">
            <v>0</v>
          </cell>
        </row>
        <row r="335">
          <cell r="A335" t="str">
            <v>G512042002</v>
          </cell>
          <cell r="B335" t="str">
            <v>Deffered Annuity</v>
          </cell>
          <cell r="C335" t="str">
            <v xml:space="preserve">Balance sheet </v>
          </cell>
          <cell r="D335">
            <v>0</v>
          </cell>
          <cell r="E335">
            <v>0</v>
          </cell>
          <cell r="F335">
            <v>0</v>
          </cell>
          <cell r="G335">
            <v>0</v>
          </cell>
          <cell r="H335">
            <v>0</v>
          </cell>
          <cell r="I335">
            <v>0</v>
          </cell>
          <cell r="J335">
            <v>0</v>
          </cell>
        </row>
        <row r="336">
          <cell r="A336" t="str">
            <v>Claims Outstanding FAC Total</v>
          </cell>
          <cell r="C336">
            <v>0</v>
          </cell>
          <cell r="D336">
            <v>0</v>
          </cell>
          <cell r="E336">
            <v>0</v>
          </cell>
          <cell r="F336">
            <v>0</v>
          </cell>
          <cell r="G336">
            <v>0</v>
          </cell>
          <cell r="H336">
            <v>0</v>
          </cell>
          <cell r="I336">
            <v>0</v>
          </cell>
          <cell r="J336">
            <v>0</v>
          </cell>
        </row>
        <row r="337">
          <cell r="C337">
            <v>0</v>
          </cell>
          <cell r="E337">
            <v>0</v>
          </cell>
          <cell r="F337">
            <v>0</v>
          </cell>
          <cell r="G337">
            <v>0</v>
          </cell>
          <cell r="I337">
            <v>0</v>
          </cell>
          <cell r="J337">
            <v>0</v>
          </cell>
        </row>
        <row r="338">
          <cell r="A338" t="str">
            <v>Claims Outstanding- Treaty</v>
          </cell>
          <cell r="C338">
            <v>0</v>
          </cell>
          <cell r="E338">
            <v>0</v>
          </cell>
          <cell r="F338">
            <v>0</v>
          </cell>
          <cell r="G338">
            <v>0</v>
          </cell>
          <cell r="I338">
            <v>0</v>
          </cell>
          <cell r="J338">
            <v>0</v>
          </cell>
        </row>
        <row r="339">
          <cell r="A339" t="str">
            <v>G513012</v>
          </cell>
          <cell r="B339" t="str">
            <v>Individual life</v>
          </cell>
          <cell r="C339">
            <v>0</v>
          </cell>
          <cell r="D339">
            <v>0</v>
          </cell>
          <cell r="E339">
            <v>0</v>
          </cell>
          <cell r="F339">
            <v>0</v>
          </cell>
          <cell r="G339">
            <v>0</v>
          </cell>
          <cell r="H339">
            <v>0</v>
          </cell>
          <cell r="I339">
            <v>0</v>
          </cell>
          <cell r="J339">
            <v>0</v>
          </cell>
        </row>
        <row r="340">
          <cell r="A340" t="str">
            <v>G513012001</v>
          </cell>
          <cell r="B340" t="str">
            <v>Orient Endowment</v>
          </cell>
          <cell r="C340" t="str">
            <v xml:space="preserve">Balance sheet </v>
          </cell>
          <cell r="D340">
            <v>0</v>
          </cell>
          <cell r="E340">
            <v>0</v>
          </cell>
          <cell r="F340">
            <v>0</v>
          </cell>
          <cell r="G340">
            <v>0</v>
          </cell>
          <cell r="H340">
            <v>0</v>
          </cell>
          <cell r="I340">
            <v>0</v>
          </cell>
          <cell r="J340">
            <v>0</v>
          </cell>
        </row>
        <row r="341">
          <cell r="A341" t="str">
            <v>G513012002</v>
          </cell>
          <cell r="B341" t="str">
            <v>Orient Educator</v>
          </cell>
          <cell r="C341" t="str">
            <v xml:space="preserve">Balance sheet </v>
          </cell>
          <cell r="D341">
            <v>0</v>
          </cell>
          <cell r="E341">
            <v>0</v>
          </cell>
          <cell r="F341">
            <v>0</v>
          </cell>
          <cell r="G341">
            <v>0</v>
          </cell>
          <cell r="H341">
            <v>0</v>
          </cell>
          <cell r="I341">
            <v>0</v>
          </cell>
          <cell r="J341">
            <v>0</v>
          </cell>
        </row>
        <row r="342">
          <cell r="A342" t="str">
            <v>G513012003</v>
          </cell>
          <cell r="B342" t="str">
            <v>Orient Smart Asset</v>
          </cell>
          <cell r="C342" t="str">
            <v xml:space="preserve">Balance sheet </v>
          </cell>
          <cell r="D342">
            <v>0</v>
          </cell>
          <cell r="E342">
            <v>0</v>
          </cell>
          <cell r="F342">
            <v>0</v>
          </cell>
          <cell r="G342">
            <v>0</v>
          </cell>
          <cell r="H342">
            <v>0</v>
          </cell>
          <cell r="I342">
            <v>0</v>
          </cell>
          <cell r="J342">
            <v>0</v>
          </cell>
        </row>
        <row r="343">
          <cell r="A343" t="str">
            <v>G513012004</v>
          </cell>
          <cell r="B343" t="str">
            <v>Orient 4 Life</v>
          </cell>
          <cell r="C343" t="str">
            <v xml:space="preserve">Balance sheet </v>
          </cell>
          <cell r="D343">
            <v>0</v>
          </cell>
          <cell r="E343">
            <v>0</v>
          </cell>
          <cell r="F343">
            <v>0</v>
          </cell>
          <cell r="G343">
            <v>0</v>
          </cell>
          <cell r="H343">
            <v>0</v>
          </cell>
          <cell r="I343">
            <v>0</v>
          </cell>
          <cell r="J343">
            <v>0</v>
          </cell>
        </row>
        <row r="344">
          <cell r="A344" t="str">
            <v>G513012005</v>
          </cell>
          <cell r="B344" t="str">
            <v>Orient Smart Educator</v>
          </cell>
          <cell r="C344" t="str">
            <v xml:space="preserve">Balance sheet </v>
          </cell>
          <cell r="D344">
            <v>0</v>
          </cell>
          <cell r="E344">
            <v>0</v>
          </cell>
          <cell r="F344">
            <v>0</v>
          </cell>
          <cell r="G344">
            <v>0</v>
          </cell>
          <cell r="H344">
            <v>0</v>
          </cell>
          <cell r="I344">
            <v>0</v>
          </cell>
          <cell r="J344">
            <v>0</v>
          </cell>
        </row>
        <row r="345">
          <cell r="A345" t="str">
            <v>G513012006</v>
          </cell>
          <cell r="B345" t="str">
            <v>Orient Individual Mortgage</v>
          </cell>
          <cell r="C345" t="str">
            <v xml:space="preserve">Balance sheet </v>
          </cell>
          <cell r="D345">
            <v>0</v>
          </cell>
          <cell r="E345">
            <v>0</v>
          </cell>
          <cell r="F345">
            <v>0</v>
          </cell>
          <cell r="G345">
            <v>0</v>
          </cell>
          <cell r="H345">
            <v>0</v>
          </cell>
          <cell r="I345">
            <v>0</v>
          </cell>
          <cell r="J345">
            <v>0</v>
          </cell>
        </row>
        <row r="346">
          <cell r="A346" t="str">
            <v>G513022</v>
          </cell>
          <cell r="B346" t="str">
            <v>Group Life</v>
          </cell>
          <cell r="C346">
            <v>0</v>
          </cell>
          <cell r="D346">
            <v>0</v>
          </cell>
          <cell r="E346">
            <v>0</v>
          </cell>
          <cell r="F346">
            <v>0</v>
          </cell>
          <cell r="G346">
            <v>0</v>
          </cell>
          <cell r="H346">
            <v>0</v>
          </cell>
          <cell r="I346">
            <v>0</v>
          </cell>
          <cell r="J346">
            <v>0</v>
          </cell>
        </row>
        <row r="347">
          <cell r="A347" t="str">
            <v>G513022001</v>
          </cell>
          <cell r="B347" t="str">
            <v>Orient Group Life</v>
          </cell>
          <cell r="C347" t="str">
            <v xml:space="preserve">Balance sheet </v>
          </cell>
          <cell r="D347">
            <v>0</v>
          </cell>
          <cell r="E347">
            <v>0</v>
          </cell>
          <cell r="F347">
            <v>0</v>
          </cell>
          <cell r="G347">
            <v>0</v>
          </cell>
          <cell r="H347">
            <v>0</v>
          </cell>
          <cell r="I347">
            <v>0</v>
          </cell>
          <cell r="J347">
            <v>0</v>
          </cell>
        </row>
        <row r="348">
          <cell r="A348" t="str">
            <v>G513022002</v>
          </cell>
          <cell r="B348" t="str">
            <v>Orient Last Expense</v>
          </cell>
          <cell r="C348" t="str">
            <v xml:space="preserve">Balance sheet </v>
          </cell>
          <cell r="D348">
            <v>0</v>
          </cell>
          <cell r="E348">
            <v>0</v>
          </cell>
          <cell r="F348">
            <v>0</v>
          </cell>
          <cell r="G348">
            <v>0</v>
          </cell>
          <cell r="H348">
            <v>0</v>
          </cell>
          <cell r="I348">
            <v>0</v>
          </cell>
          <cell r="J348">
            <v>0</v>
          </cell>
        </row>
        <row r="349">
          <cell r="A349" t="str">
            <v>G513032</v>
          </cell>
          <cell r="B349" t="str">
            <v>Group Credit</v>
          </cell>
          <cell r="C349">
            <v>0</v>
          </cell>
          <cell r="D349">
            <v>0</v>
          </cell>
          <cell r="E349">
            <v>0</v>
          </cell>
          <cell r="F349">
            <v>0</v>
          </cell>
          <cell r="G349">
            <v>0</v>
          </cell>
          <cell r="H349">
            <v>0</v>
          </cell>
          <cell r="I349">
            <v>0</v>
          </cell>
          <cell r="J349">
            <v>0</v>
          </cell>
        </row>
        <row r="350">
          <cell r="A350" t="str">
            <v>G513032001</v>
          </cell>
          <cell r="B350" t="str">
            <v>Orient Group Creditor</v>
          </cell>
          <cell r="C350" t="str">
            <v xml:space="preserve">Balance sheet </v>
          </cell>
          <cell r="D350">
            <v>0</v>
          </cell>
          <cell r="E350">
            <v>0</v>
          </cell>
          <cell r="F350">
            <v>0</v>
          </cell>
          <cell r="G350">
            <v>0</v>
          </cell>
          <cell r="H350">
            <v>0</v>
          </cell>
          <cell r="I350">
            <v>0</v>
          </cell>
          <cell r="J350">
            <v>0</v>
          </cell>
        </row>
        <row r="351">
          <cell r="A351" t="str">
            <v>G513032002</v>
          </cell>
          <cell r="B351" t="str">
            <v>Orient Group Mortgage</v>
          </cell>
          <cell r="C351" t="str">
            <v xml:space="preserve">Balance sheet </v>
          </cell>
          <cell r="D351">
            <v>0</v>
          </cell>
          <cell r="E351">
            <v>0</v>
          </cell>
          <cell r="F351">
            <v>0</v>
          </cell>
          <cell r="G351">
            <v>0</v>
          </cell>
          <cell r="H351">
            <v>0</v>
          </cell>
          <cell r="I351">
            <v>0</v>
          </cell>
          <cell r="J351">
            <v>0</v>
          </cell>
        </row>
        <row r="352">
          <cell r="A352" t="str">
            <v>G513042</v>
          </cell>
          <cell r="B352" t="str">
            <v>Annuities</v>
          </cell>
          <cell r="C352">
            <v>0</v>
          </cell>
          <cell r="D352">
            <v>0</v>
          </cell>
          <cell r="E352">
            <v>0</v>
          </cell>
          <cell r="F352">
            <v>0</v>
          </cell>
          <cell r="G352">
            <v>0</v>
          </cell>
          <cell r="H352">
            <v>0</v>
          </cell>
          <cell r="I352">
            <v>0</v>
          </cell>
          <cell r="J352">
            <v>0</v>
          </cell>
        </row>
        <row r="353">
          <cell r="A353" t="str">
            <v>G513042001</v>
          </cell>
          <cell r="B353" t="str">
            <v>Immediate Annuity</v>
          </cell>
          <cell r="C353" t="str">
            <v xml:space="preserve">Balance sheet </v>
          </cell>
          <cell r="D353">
            <v>0</v>
          </cell>
          <cell r="E353">
            <v>0</v>
          </cell>
          <cell r="F353">
            <v>0</v>
          </cell>
          <cell r="G353">
            <v>0</v>
          </cell>
          <cell r="H353">
            <v>0</v>
          </cell>
          <cell r="I353">
            <v>0</v>
          </cell>
          <cell r="J353">
            <v>0</v>
          </cell>
        </row>
        <row r="354">
          <cell r="A354" t="str">
            <v>G513042002</v>
          </cell>
          <cell r="B354" t="str">
            <v>Deffered Annuity</v>
          </cell>
          <cell r="C354" t="str">
            <v xml:space="preserve">Balance sheet </v>
          </cell>
          <cell r="D354">
            <v>0</v>
          </cell>
          <cell r="E354">
            <v>0</v>
          </cell>
          <cell r="F354">
            <v>0</v>
          </cell>
          <cell r="G354">
            <v>0</v>
          </cell>
          <cell r="H354">
            <v>0</v>
          </cell>
          <cell r="I354">
            <v>0</v>
          </cell>
          <cell r="J354">
            <v>0</v>
          </cell>
        </row>
        <row r="355">
          <cell r="A355" t="str">
            <v>Claims Outstanding Treaty Total</v>
          </cell>
          <cell r="C355">
            <v>0</v>
          </cell>
          <cell r="D355">
            <v>0</v>
          </cell>
          <cell r="E355">
            <v>0</v>
          </cell>
          <cell r="F355">
            <v>0</v>
          </cell>
          <cell r="G355">
            <v>0</v>
          </cell>
          <cell r="H355">
            <v>0</v>
          </cell>
          <cell r="I355">
            <v>0</v>
          </cell>
          <cell r="J355">
            <v>0</v>
          </cell>
        </row>
        <row r="356">
          <cell r="A356">
            <v>0</v>
          </cell>
          <cell r="C356">
            <v>0</v>
          </cell>
          <cell r="E356">
            <v>0</v>
          </cell>
          <cell r="F356">
            <v>0</v>
          </cell>
          <cell r="G356">
            <v>0</v>
          </cell>
          <cell r="I356">
            <v>0</v>
          </cell>
          <cell r="J356">
            <v>0</v>
          </cell>
        </row>
        <row r="357">
          <cell r="A357" t="str">
            <v>Claims Incurred</v>
          </cell>
          <cell r="C357">
            <v>0</v>
          </cell>
          <cell r="E357">
            <v>0</v>
          </cell>
          <cell r="F357">
            <v>0</v>
          </cell>
          <cell r="G357">
            <v>0</v>
          </cell>
          <cell r="I357">
            <v>0</v>
          </cell>
          <cell r="J357">
            <v>0</v>
          </cell>
        </row>
        <row r="358">
          <cell r="A358" t="str">
            <v>G334012</v>
          </cell>
          <cell r="B358" t="str">
            <v>Claims Expense</v>
          </cell>
          <cell r="C358">
            <v>0</v>
          </cell>
          <cell r="D358">
            <v>0</v>
          </cell>
          <cell r="E358">
            <v>2861136</v>
          </cell>
          <cell r="F358">
            <v>0</v>
          </cell>
          <cell r="G358">
            <v>2861136</v>
          </cell>
          <cell r="H358">
            <v>2861136</v>
          </cell>
          <cell r="I358">
            <v>2861136</v>
          </cell>
          <cell r="J358">
            <v>0</v>
          </cell>
        </row>
        <row r="359">
          <cell r="A359" t="str">
            <v>G334012001</v>
          </cell>
          <cell r="B359" t="str">
            <v>CLAIMS Incurred- MATURITY</v>
          </cell>
          <cell r="C359" t="str">
            <v>Profit &amp; Loss</v>
          </cell>
          <cell r="D359">
            <v>0</v>
          </cell>
          <cell r="E359">
            <v>381076</v>
          </cell>
          <cell r="F359">
            <v>0</v>
          </cell>
          <cell r="G359">
            <v>381076</v>
          </cell>
          <cell r="H359">
            <v>381076</v>
          </cell>
          <cell r="I359">
            <v>381076</v>
          </cell>
          <cell r="J359">
            <v>0</v>
          </cell>
        </row>
        <row r="360">
          <cell r="A360" t="str">
            <v>G334012002</v>
          </cell>
          <cell r="B360" t="str">
            <v>CLAIMS Incurred- Critical illness</v>
          </cell>
          <cell r="C360" t="str">
            <v>Profit &amp; Loss</v>
          </cell>
          <cell r="D360">
            <v>0</v>
          </cell>
          <cell r="E360">
            <v>0</v>
          </cell>
          <cell r="F360">
            <v>0</v>
          </cell>
          <cell r="G360">
            <v>0</v>
          </cell>
          <cell r="H360">
            <v>0</v>
          </cell>
          <cell r="I360">
            <v>0</v>
          </cell>
          <cell r="J360">
            <v>0</v>
          </cell>
        </row>
        <row r="361">
          <cell r="A361" t="str">
            <v>G334012003</v>
          </cell>
          <cell r="B361" t="str">
            <v>CLAIMS Incurred- Death</v>
          </cell>
          <cell r="C361" t="str">
            <v>Profit &amp; Loss</v>
          </cell>
          <cell r="D361">
            <v>0</v>
          </cell>
          <cell r="E361">
            <v>0</v>
          </cell>
          <cell r="F361">
            <v>0</v>
          </cell>
          <cell r="G361">
            <v>0</v>
          </cell>
          <cell r="H361">
            <v>0</v>
          </cell>
          <cell r="I361">
            <v>0</v>
          </cell>
          <cell r="J361">
            <v>0</v>
          </cell>
        </row>
        <row r="362">
          <cell r="A362" t="str">
            <v>G334012004</v>
          </cell>
          <cell r="B362" t="str">
            <v>CLAIMS Incurred- Total Permanent Disability</v>
          </cell>
          <cell r="C362" t="str">
            <v>Profit &amp; Loss</v>
          </cell>
          <cell r="D362">
            <v>0</v>
          </cell>
          <cell r="E362">
            <v>0</v>
          </cell>
          <cell r="F362">
            <v>0</v>
          </cell>
          <cell r="G362">
            <v>0</v>
          </cell>
          <cell r="H362">
            <v>0</v>
          </cell>
          <cell r="I362">
            <v>0</v>
          </cell>
          <cell r="J362">
            <v>0</v>
          </cell>
        </row>
        <row r="363">
          <cell r="A363" t="str">
            <v>G334012005</v>
          </cell>
          <cell r="B363" t="str">
            <v>CLAIMS Incurred- Surrender</v>
          </cell>
          <cell r="C363" t="str">
            <v>Profit &amp; Loss</v>
          </cell>
          <cell r="D363">
            <v>0</v>
          </cell>
          <cell r="E363">
            <v>2480060</v>
          </cell>
          <cell r="F363">
            <v>0</v>
          </cell>
          <cell r="G363">
            <v>2480060</v>
          </cell>
          <cell r="H363">
            <v>2480060</v>
          </cell>
          <cell r="I363">
            <v>2480060</v>
          </cell>
          <cell r="J363">
            <v>0</v>
          </cell>
        </row>
        <row r="364">
          <cell r="A364" t="str">
            <v>G334012006</v>
          </cell>
          <cell r="B364" t="str">
            <v>CLAIMS Incurred- Temporary Disability</v>
          </cell>
          <cell r="C364" t="str">
            <v>Profit &amp; Loss</v>
          </cell>
          <cell r="D364">
            <v>0</v>
          </cell>
          <cell r="E364">
            <v>0</v>
          </cell>
          <cell r="F364">
            <v>0</v>
          </cell>
          <cell r="G364">
            <v>0</v>
          </cell>
          <cell r="H364">
            <v>0</v>
          </cell>
          <cell r="I364">
            <v>0</v>
          </cell>
          <cell r="J364">
            <v>0</v>
          </cell>
        </row>
        <row r="365">
          <cell r="A365" t="str">
            <v>Claims Incurred Totals</v>
          </cell>
          <cell r="C365">
            <v>0</v>
          </cell>
          <cell r="D365">
            <v>0</v>
          </cell>
          <cell r="E365">
            <v>2861136</v>
          </cell>
          <cell r="F365">
            <v>0</v>
          </cell>
          <cell r="G365">
            <v>2861136</v>
          </cell>
          <cell r="H365">
            <v>2861136</v>
          </cell>
          <cell r="I365">
            <v>2861136</v>
          </cell>
          <cell r="J365">
            <v>0</v>
          </cell>
        </row>
        <row r="366">
          <cell r="A366">
            <v>0</v>
          </cell>
          <cell r="C366">
            <v>0</v>
          </cell>
          <cell r="E366">
            <v>0</v>
          </cell>
          <cell r="F366">
            <v>0</v>
          </cell>
          <cell r="G366">
            <v>0</v>
          </cell>
          <cell r="I366">
            <v>0</v>
          </cell>
          <cell r="J366">
            <v>0</v>
          </cell>
        </row>
        <row r="367">
          <cell r="A367" t="str">
            <v xml:space="preserve">Claims Outstanding </v>
          </cell>
          <cell r="C367">
            <v>0</v>
          </cell>
          <cell r="E367">
            <v>0</v>
          </cell>
          <cell r="F367">
            <v>0</v>
          </cell>
          <cell r="G367">
            <v>0</v>
          </cell>
          <cell r="I367">
            <v>0</v>
          </cell>
          <cell r="J367">
            <v>0</v>
          </cell>
        </row>
        <row r="368">
          <cell r="A368" t="str">
            <v>G514012</v>
          </cell>
          <cell r="B368" t="str">
            <v>Claims Outstanding</v>
          </cell>
          <cell r="C368">
            <v>0</v>
          </cell>
          <cell r="D368">
            <v>0</v>
          </cell>
          <cell r="E368">
            <v>0</v>
          </cell>
          <cell r="F368">
            <v>0</v>
          </cell>
          <cell r="G368">
            <v>0</v>
          </cell>
          <cell r="H368">
            <v>0</v>
          </cell>
          <cell r="I368">
            <v>0</v>
          </cell>
          <cell r="J368">
            <v>0</v>
          </cell>
        </row>
        <row r="369">
          <cell r="A369" t="str">
            <v>G514012001</v>
          </cell>
          <cell r="B369" t="str">
            <v>CLAIMS Outstanding- MATURITY</v>
          </cell>
          <cell r="C369" t="str">
            <v xml:space="preserve">Balance sheet </v>
          </cell>
          <cell r="D369">
            <v>0</v>
          </cell>
          <cell r="E369">
            <v>0</v>
          </cell>
          <cell r="F369">
            <v>0</v>
          </cell>
          <cell r="G369">
            <v>0</v>
          </cell>
          <cell r="H369">
            <v>0</v>
          </cell>
          <cell r="I369">
            <v>0</v>
          </cell>
          <cell r="J369">
            <v>0</v>
          </cell>
        </row>
        <row r="370">
          <cell r="A370" t="str">
            <v>G514012002</v>
          </cell>
          <cell r="B370" t="str">
            <v>CLAIMS Outstanding- Critical illness</v>
          </cell>
          <cell r="C370" t="str">
            <v xml:space="preserve">Balance sheet </v>
          </cell>
          <cell r="D370">
            <v>0</v>
          </cell>
          <cell r="E370">
            <v>0</v>
          </cell>
          <cell r="F370">
            <v>0</v>
          </cell>
          <cell r="G370">
            <v>0</v>
          </cell>
          <cell r="H370">
            <v>0</v>
          </cell>
          <cell r="I370">
            <v>0</v>
          </cell>
          <cell r="J370">
            <v>0</v>
          </cell>
        </row>
        <row r="371">
          <cell r="A371" t="str">
            <v>G514012003</v>
          </cell>
          <cell r="B371" t="str">
            <v>CLAIMS Outstanding- Death</v>
          </cell>
          <cell r="C371" t="str">
            <v xml:space="preserve">Balance sheet </v>
          </cell>
          <cell r="D371">
            <v>0</v>
          </cell>
          <cell r="E371">
            <v>0</v>
          </cell>
          <cell r="F371">
            <v>0</v>
          </cell>
          <cell r="G371">
            <v>0</v>
          </cell>
          <cell r="H371">
            <v>0</v>
          </cell>
          <cell r="I371">
            <v>0</v>
          </cell>
          <cell r="J371">
            <v>0</v>
          </cell>
        </row>
        <row r="372">
          <cell r="A372" t="str">
            <v>G514012004</v>
          </cell>
          <cell r="B372" t="str">
            <v>CLAIMS Outstanding- Total Permanent Disability</v>
          </cell>
          <cell r="C372" t="str">
            <v xml:space="preserve">Balance sheet </v>
          </cell>
          <cell r="D372">
            <v>0</v>
          </cell>
          <cell r="E372">
            <v>0</v>
          </cell>
          <cell r="F372">
            <v>0</v>
          </cell>
          <cell r="G372">
            <v>0</v>
          </cell>
          <cell r="H372">
            <v>0</v>
          </cell>
          <cell r="I372">
            <v>0</v>
          </cell>
          <cell r="J372">
            <v>0</v>
          </cell>
        </row>
        <row r="373">
          <cell r="A373" t="str">
            <v>G514012005</v>
          </cell>
          <cell r="B373" t="str">
            <v>CLAIMS Outstanding- Surrender</v>
          </cell>
          <cell r="C373" t="str">
            <v xml:space="preserve">Balance sheet </v>
          </cell>
          <cell r="D373">
            <v>0</v>
          </cell>
          <cell r="E373">
            <v>0</v>
          </cell>
          <cell r="F373">
            <v>0</v>
          </cell>
          <cell r="G373">
            <v>0</v>
          </cell>
          <cell r="H373">
            <v>0</v>
          </cell>
          <cell r="I373">
            <v>0</v>
          </cell>
          <cell r="J373">
            <v>0</v>
          </cell>
        </row>
        <row r="374">
          <cell r="A374" t="str">
            <v>G514012006</v>
          </cell>
          <cell r="B374" t="str">
            <v>CLAIMS Outstanding- Temporary Disability</v>
          </cell>
          <cell r="C374" t="str">
            <v xml:space="preserve">Balance sheet </v>
          </cell>
          <cell r="D374">
            <v>0</v>
          </cell>
          <cell r="E374">
            <v>0</v>
          </cell>
          <cell r="F374">
            <v>0</v>
          </cell>
          <cell r="G374">
            <v>0</v>
          </cell>
          <cell r="H374">
            <v>0</v>
          </cell>
          <cell r="I374">
            <v>0</v>
          </cell>
          <cell r="J374">
            <v>0</v>
          </cell>
        </row>
        <row r="375">
          <cell r="A375" t="str">
            <v>Claims Outstanding Totals</v>
          </cell>
          <cell r="C375">
            <v>0</v>
          </cell>
          <cell r="D375">
            <v>0</v>
          </cell>
          <cell r="E375">
            <v>0</v>
          </cell>
          <cell r="F375">
            <v>0</v>
          </cell>
          <cell r="G375">
            <v>0</v>
          </cell>
          <cell r="H375">
            <v>0</v>
          </cell>
          <cell r="I375">
            <v>0</v>
          </cell>
          <cell r="J375">
            <v>0</v>
          </cell>
        </row>
        <row r="376">
          <cell r="A376">
            <v>0</v>
          </cell>
          <cell r="C376">
            <v>0</v>
          </cell>
          <cell r="E376">
            <v>0</v>
          </cell>
          <cell r="F376">
            <v>0</v>
          </cell>
          <cell r="G376">
            <v>0</v>
          </cell>
          <cell r="I376">
            <v>0</v>
          </cell>
          <cell r="J376">
            <v>0</v>
          </cell>
        </row>
        <row r="377">
          <cell r="A377" t="str">
            <v>Change in Actuarial Valuation</v>
          </cell>
          <cell r="C377">
            <v>0</v>
          </cell>
          <cell r="E377">
            <v>0</v>
          </cell>
          <cell r="F377">
            <v>0</v>
          </cell>
          <cell r="G377">
            <v>0</v>
          </cell>
          <cell r="I377">
            <v>0</v>
          </cell>
          <cell r="J377">
            <v>0</v>
          </cell>
        </row>
        <row r="378">
          <cell r="A378" t="str">
            <v>G341012</v>
          </cell>
          <cell r="B378" t="str">
            <v>Individual life</v>
          </cell>
          <cell r="C378">
            <v>0</v>
          </cell>
          <cell r="D378">
            <v>0</v>
          </cell>
          <cell r="E378">
            <v>24547544.5636141</v>
          </cell>
          <cell r="F378">
            <v>0</v>
          </cell>
          <cell r="G378">
            <v>24547544.5636141</v>
          </cell>
          <cell r="H378">
            <v>24547544.5636141</v>
          </cell>
          <cell r="I378">
            <v>24547544.5636141</v>
          </cell>
          <cell r="J378">
            <v>0</v>
          </cell>
        </row>
        <row r="379">
          <cell r="A379" t="str">
            <v>G341012001</v>
          </cell>
          <cell r="B379" t="str">
            <v>Orient Endowment</v>
          </cell>
          <cell r="C379" t="str">
            <v>Profit &amp; Loss</v>
          </cell>
          <cell r="E379">
            <v>24547544.5636141</v>
          </cell>
          <cell r="F379">
            <v>0</v>
          </cell>
          <cell r="G379">
            <v>24547544.5636141</v>
          </cell>
          <cell r="H379">
            <v>24547544.5636141</v>
          </cell>
          <cell r="I379">
            <v>24547544.5636141</v>
          </cell>
          <cell r="J379">
            <v>0</v>
          </cell>
        </row>
        <row r="380">
          <cell r="A380" t="str">
            <v>G341012002</v>
          </cell>
          <cell r="B380" t="str">
            <v>Orient Educator</v>
          </cell>
          <cell r="C380" t="str">
            <v>Profit &amp; Loss</v>
          </cell>
          <cell r="D380">
            <v>0</v>
          </cell>
          <cell r="E380">
            <v>0</v>
          </cell>
          <cell r="F380">
            <v>0</v>
          </cell>
          <cell r="G380">
            <v>0</v>
          </cell>
          <cell r="H380">
            <v>0</v>
          </cell>
          <cell r="I380">
            <v>0</v>
          </cell>
          <cell r="J380">
            <v>0</v>
          </cell>
        </row>
        <row r="381">
          <cell r="A381" t="str">
            <v>G341012003</v>
          </cell>
          <cell r="B381" t="str">
            <v>Orient Smart Asset</v>
          </cell>
          <cell r="C381" t="str">
            <v>Profit &amp; Loss</v>
          </cell>
          <cell r="D381">
            <v>0</v>
          </cell>
          <cell r="E381">
            <v>0</v>
          </cell>
          <cell r="F381">
            <v>0</v>
          </cell>
          <cell r="G381">
            <v>0</v>
          </cell>
          <cell r="H381">
            <v>0</v>
          </cell>
          <cell r="I381">
            <v>0</v>
          </cell>
          <cell r="J381">
            <v>0</v>
          </cell>
        </row>
        <row r="382">
          <cell r="A382" t="str">
            <v>G341012004</v>
          </cell>
          <cell r="B382" t="str">
            <v>Orient 4 Life</v>
          </cell>
          <cell r="C382" t="str">
            <v>Profit &amp; Loss</v>
          </cell>
          <cell r="D382">
            <v>0</v>
          </cell>
          <cell r="E382">
            <v>0</v>
          </cell>
          <cell r="F382">
            <v>0</v>
          </cell>
          <cell r="G382">
            <v>0</v>
          </cell>
          <cell r="H382">
            <v>0</v>
          </cell>
          <cell r="I382">
            <v>0</v>
          </cell>
          <cell r="J382">
            <v>0</v>
          </cell>
        </row>
        <row r="383">
          <cell r="A383" t="str">
            <v>G341012005</v>
          </cell>
          <cell r="B383" t="str">
            <v>Orient Smart Educator</v>
          </cell>
          <cell r="C383" t="str">
            <v>Profit &amp; Loss</v>
          </cell>
          <cell r="D383">
            <v>0</v>
          </cell>
          <cell r="E383">
            <v>0</v>
          </cell>
          <cell r="F383">
            <v>0</v>
          </cell>
          <cell r="G383">
            <v>0</v>
          </cell>
          <cell r="H383">
            <v>0</v>
          </cell>
          <cell r="I383">
            <v>0</v>
          </cell>
          <cell r="J383">
            <v>0</v>
          </cell>
        </row>
        <row r="384">
          <cell r="A384" t="str">
            <v>G341012006</v>
          </cell>
          <cell r="B384" t="str">
            <v>Orient Individual Mortgage</v>
          </cell>
          <cell r="C384" t="str">
            <v>Profit &amp; Loss</v>
          </cell>
          <cell r="D384">
            <v>0</v>
          </cell>
          <cell r="E384">
            <v>0</v>
          </cell>
          <cell r="F384">
            <v>0</v>
          </cell>
          <cell r="G384">
            <v>0</v>
          </cell>
          <cell r="H384">
            <v>0</v>
          </cell>
          <cell r="I384">
            <v>0</v>
          </cell>
          <cell r="J384">
            <v>0</v>
          </cell>
        </row>
        <row r="385">
          <cell r="A385" t="str">
            <v>G341022</v>
          </cell>
          <cell r="B385" t="str">
            <v>Group Life</v>
          </cell>
          <cell r="C385">
            <v>0</v>
          </cell>
          <cell r="D385">
            <v>0</v>
          </cell>
          <cell r="E385">
            <v>2075580.37184102</v>
          </cell>
          <cell r="F385">
            <v>0</v>
          </cell>
          <cell r="G385">
            <v>2075580.37184102</v>
          </cell>
          <cell r="H385">
            <v>2075580.37184102</v>
          </cell>
          <cell r="I385">
            <v>2075580.37184102</v>
          </cell>
          <cell r="J385">
            <v>0</v>
          </cell>
        </row>
        <row r="386">
          <cell r="A386" t="str">
            <v>G341022001</v>
          </cell>
          <cell r="B386" t="str">
            <v>Orient Group Life</v>
          </cell>
          <cell r="C386" t="str">
            <v>Profit &amp; Loss</v>
          </cell>
          <cell r="E386">
            <v>2075580.37184102</v>
          </cell>
          <cell r="F386">
            <v>0</v>
          </cell>
          <cell r="G386">
            <v>2075580.37184102</v>
          </cell>
          <cell r="H386">
            <v>2075580.37184102</v>
          </cell>
          <cell r="I386">
            <v>2075580.37184102</v>
          </cell>
          <cell r="J386">
            <v>0</v>
          </cell>
        </row>
        <row r="387">
          <cell r="A387" t="str">
            <v>G341022002</v>
          </cell>
          <cell r="B387" t="str">
            <v>Orient Last Expense</v>
          </cell>
          <cell r="C387" t="str">
            <v>Profit &amp; Loss</v>
          </cell>
          <cell r="D387">
            <v>0</v>
          </cell>
          <cell r="E387">
            <v>0</v>
          </cell>
          <cell r="F387">
            <v>0</v>
          </cell>
          <cell r="G387">
            <v>0</v>
          </cell>
          <cell r="H387">
            <v>0</v>
          </cell>
          <cell r="I387">
            <v>0</v>
          </cell>
          <cell r="J387">
            <v>0</v>
          </cell>
        </row>
        <row r="388">
          <cell r="A388" t="str">
            <v>G341032</v>
          </cell>
          <cell r="B388" t="str">
            <v>Group Credit</v>
          </cell>
          <cell r="C388">
            <v>0</v>
          </cell>
          <cell r="D388">
            <v>0</v>
          </cell>
          <cell r="E388">
            <v>30316063.32577908</v>
          </cell>
          <cell r="F388">
            <v>0</v>
          </cell>
          <cell r="G388">
            <v>30316063.32577908</v>
          </cell>
          <cell r="H388">
            <v>30316063.32577908</v>
          </cell>
          <cell r="I388">
            <v>30316063.32577908</v>
          </cell>
          <cell r="J388">
            <v>0</v>
          </cell>
        </row>
        <row r="389">
          <cell r="A389" t="str">
            <v>G341032001</v>
          </cell>
          <cell r="B389" t="str">
            <v>Orient Group Creditor</v>
          </cell>
          <cell r="C389" t="str">
            <v>Profit &amp; Loss</v>
          </cell>
          <cell r="E389">
            <v>30316063.32577908</v>
          </cell>
          <cell r="F389">
            <v>0</v>
          </cell>
          <cell r="G389">
            <v>30316063.32577908</v>
          </cell>
          <cell r="H389">
            <v>30316063.32577908</v>
          </cell>
          <cell r="I389">
            <v>30316063.32577908</v>
          </cell>
          <cell r="J389">
            <v>0</v>
          </cell>
        </row>
        <row r="390">
          <cell r="A390" t="str">
            <v>G341032002</v>
          </cell>
          <cell r="B390" t="str">
            <v>Orient Group Mortgage</v>
          </cell>
          <cell r="C390" t="str">
            <v>Profit &amp; Loss</v>
          </cell>
          <cell r="D390">
            <v>0</v>
          </cell>
          <cell r="E390">
            <v>0</v>
          </cell>
          <cell r="F390">
            <v>0</v>
          </cell>
          <cell r="G390">
            <v>0</v>
          </cell>
          <cell r="H390">
            <v>0</v>
          </cell>
          <cell r="I390">
            <v>0</v>
          </cell>
          <cell r="J390">
            <v>0</v>
          </cell>
        </row>
        <row r="391">
          <cell r="A391" t="str">
            <v>G341042</v>
          </cell>
          <cell r="B391" t="str">
            <v>Annuities</v>
          </cell>
          <cell r="C391">
            <v>0</v>
          </cell>
          <cell r="D391">
            <v>0</v>
          </cell>
          <cell r="E391">
            <v>209124202.87655115</v>
          </cell>
          <cell r="F391">
            <v>0</v>
          </cell>
          <cell r="G391">
            <v>209124202.87655115</v>
          </cell>
          <cell r="H391">
            <v>209124202.87655115</v>
          </cell>
          <cell r="I391">
            <v>209124202.87655115</v>
          </cell>
          <cell r="J391">
            <v>0</v>
          </cell>
        </row>
        <row r="392">
          <cell r="A392" t="str">
            <v>G341042001</v>
          </cell>
          <cell r="B392" t="str">
            <v>Immediate Annuity</v>
          </cell>
          <cell r="C392" t="str">
            <v>Profit &amp; Loss</v>
          </cell>
          <cell r="E392">
            <v>209124202.87655115</v>
          </cell>
          <cell r="F392">
            <v>0</v>
          </cell>
          <cell r="G392">
            <v>209124202.87655115</v>
          </cell>
          <cell r="H392">
            <v>209124202.87655115</v>
          </cell>
          <cell r="I392">
            <v>209124202.87655115</v>
          </cell>
          <cell r="J392">
            <v>0</v>
          </cell>
        </row>
        <row r="393">
          <cell r="A393" t="str">
            <v>G341042002</v>
          </cell>
          <cell r="B393" t="str">
            <v>Deffered Annuity</v>
          </cell>
          <cell r="C393" t="str">
            <v>Profit &amp; Loss</v>
          </cell>
          <cell r="D393">
            <v>0</v>
          </cell>
          <cell r="E393">
            <v>0</v>
          </cell>
          <cell r="F393">
            <v>0</v>
          </cell>
          <cell r="G393">
            <v>0</v>
          </cell>
          <cell r="H393">
            <v>0</v>
          </cell>
          <cell r="I393">
            <v>0</v>
          </cell>
          <cell r="J393">
            <v>0</v>
          </cell>
        </row>
        <row r="394">
          <cell r="A394" t="str">
            <v>G341052</v>
          </cell>
          <cell r="B394" t="str">
            <v>Deposit Administraion</v>
          </cell>
          <cell r="C394">
            <v>0</v>
          </cell>
          <cell r="D394">
            <v>0</v>
          </cell>
          <cell r="E394">
            <v>0</v>
          </cell>
          <cell r="F394">
            <v>0</v>
          </cell>
          <cell r="G394">
            <v>0</v>
          </cell>
          <cell r="H394">
            <v>0</v>
          </cell>
          <cell r="I394">
            <v>0</v>
          </cell>
          <cell r="J394">
            <v>0</v>
          </cell>
        </row>
        <row r="395">
          <cell r="A395" t="str">
            <v>G341052001</v>
          </cell>
          <cell r="B395" t="str">
            <v>Individual Pension Plan</v>
          </cell>
          <cell r="C395" t="str">
            <v>Profit &amp; Loss</v>
          </cell>
          <cell r="D395">
            <v>0</v>
          </cell>
          <cell r="E395">
            <v>0</v>
          </cell>
          <cell r="F395">
            <v>0</v>
          </cell>
          <cell r="G395">
            <v>0</v>
          </cell>
          <cell r="H395">
            <v>0</v>
          </cell>
          <cell r="I395">
            <v>0</v>
          </cell>
          <cell r="J395">
            <v>0</v>
          </cell>
        </row>
        <row r="396">
          <cell r="A396" t="str">
            <v>G341052002</v>
          </cell>
          <cell r="B396" t="str">
            <v>KOLAL Umbrella Scheme</v>
          </cell>
          <cell r="C396" t="str">
            <v>Profit &amp; Loss</v>
          </cell>
          <cell r="D396">
            <v>0</v>
          </cell>
          <cell r="E396">
            <v>0</v>
          </cell>
          <cell r="F396">
            <v>0</v>
          </cell>
          <cell r="G396">
            <v>0</v>
          </cell>
          <cell r="H396">
            <v>0</v>
          </cell>
          <cell r="I396">
            <v>0</v>
          </cell>
          <cell r="J396">
            <v>0</v>
          </cell>
        </row>
        <row r="397">
          <cell r="A397" t="str">
            <v>G341052003</v>
          </cell>
          <cell r="B397" t="str">
            <v xml:space="preserve">KOIL SRBS </v>
          </cell>
          <cell r="C397" t="str">
            <v>Profit &amp; Loss</v>
          </cell>
          <cell r="D397">
            <v>0</v>
          </cell>
          <cell r="E397">
            <v>0</v>
          </cell>
          <cell r="F397">
            <v>0</v>
          </cell>
          <cell r="G397">
            <v>0</v>
          </cell>
          <cell r="H397">
            <v>0</v>
          </cell>
          <cell r="I397">
            <v>0</v>
          </cell>
          <cell r="J397">
            <v>0</v>
          </cell>
        </row>
        <row r="398">
          <cell r="A398" t="str">
            <v xml:space="preserve"> Change in Actuarial Valuation Total</v>
          </cell>
          <cell r="C398">
            <v>0</v>
          </cell>
          <cell r="D398">
            <v>0</v>
          </cell>
          <cell r="E398">
            <v>266063391.13778535</v>
          </cell>
          <cell r="F398">
            <v>0</v>
          </cell>
          <cell r="G398">
            <v>266063391.13778535</v>
          </cell>
          <cell r="H398">
            <v>266063391.13778535</v>
          </cell>
          <cell r="I398">
            <v>266063391.13778535</v>
          </cell>
          <cell r="J398">
            <v>0</v>
          </cell>
        </row>
        <row r="399">
          <cell r="A399">
            <v>0</v>
          </cell>
          <cell r="C399">
            <v>0</v>
          </cell>
          <cell r="E399">
            <v>0</v>
          </cell>
          <cell r="F399">
            <v>0</v>
          </cell>
          <cell r="G399">
            <v>0</v>
          </cell>
          <cell r="I399">
            <v>0</v>
          </cell>
          <cell r="J399">
            <v>0</v>
          </cell>
        </row>
        <row r="400">
          <cell r="A400" t="str">
            <v>Actuarial Valuation</v>
          </cell>
          <cell r="C400">
            <v>0</v>
          </cell>
          <cell r="E400">
            <v>0</v>
          </cell>
          <cell r="F400">
            <v>0</v>
          </cell>
          <cell r="G400">
            <v>0</v>
          </cell>
          <cell r="I400">
            <v>0</v>
          </cell>
          <cell r="J400">
            <v>0</v>
          </cell>
        </row>
        <row r="401">
          <cell r="A401" t="str">
            <v>G521012</v>
          </cell>
          <cell r="B401" t="str">
            <v>Individual life</v>
          </cell>
          <cell r="C401">
            <v>0</v>
          </cell>
          <cell r="D401">
            <v>-55519972</v>
          </cell>
          <cell r="E401">
            <v>0</v>
          </cell>
          <cell r="F401">
            <v>24547544.5636141</v>
          </cell>
          <cell r="G401">
            <v>-24547544.5636141</v>
          </cell>
          <cell r="H401">
            <v>-80067516.5636141</v>
          </cell>
          <cell r="I401">
            <v>-80067516.5636141</v>
          </cell>
          <cell r="J401">
            <v>0</v>
          </cell>
        </row>
        <row r="402">
          <cell r="A402" t="str">
            <v>G521012001</v>
          </cell>
          <cell r="B402" t="str">
            <v>Orient Endowment</v>
          </cell>
          <cell r="C402" t="str">
            <v xml:space="preserve">Balance sheet </v>
          </cell>
          <cell r="D402">
            <v>-55519972</v>
          </cell>
          <cell r="E402">
            <v>0</v>
          </cell>
          <cell r="F402">
            <v>24547544.5636141</v>
          </cell>
          <cell r="G402">
            <v>-24547544.5636141</v>
          </cell>
          <cell r="H402">
            <v>-80067516.5636141</v>
          </cell>
          <cell r="I402">
            <v>-80067516.5636141</v>
          </cell>
          <cell r="J402">
            <v>0</v>
          </cell>
        </row>
        <row r="403">
          <cell r="A403" t="str">
            <v>G521012002</v>
          </cell>
          <cell r="B403" t="str">
            <v>Orient Educator</v>
          </cell>
          <cell r="C403" t="str">
            <v xml:space="preserve">Balance sheet </v>
          </cell>
          <cell r="E403">
            <v>0</v>
          </cell>
          <cell r="F403">
            <v>0</v>
          </cell>
          <cell r="G403">
            <v>0</v>
          </cell>
          <cell r="H403">
            <v>0</v>
          </cell>
          <cell r="I403">
            <v>0</v>
          </cell>
          <cell r="J403">
            <v>0</v>
          </cell>
        </row>
        <row r="404">
          <cell r="A404" t="str">
            <v>G521012003</v>
          </cell>
          <cell r="B404" t="str">
            <v>Orient Smart Asset</v>
          </cell>
          <cell r="C404" t="str">
            <v xml:space="preserve">Balance sheet </v>
          </cell>
          <cell r="E404">
            <v>0</v>
          </cell>
          <cell r="F404">
            <v>0</v>
          </cell>
          <cell r="G404">
            <v>0</v>
          </cell>
          <cell r="H404">
            <v>0</v>
          </cell>
          <cell r="I404">
            <v>0</v>
          </cell>
          <cell r="J404">
            <v>0</v>
          </cell>
        </row>
        <row r="405">
          <cell r="A405" t="str">
            <v>G521012004</v>
          </cell>
          <cell r="B405" t="str">
            <v>Orient 4 Life</v>
          </cell>
          <cell r="C405" t="str">
            <v xml:space="preserve">Balance sheet </v>
          </cell>
          <cell r="E405">
            <v>0</v>
          </cell>
          <cell r="F405">
            <v>0</v>
          </cell>
          <cell r="G405">
            <v>0</v>
          </cell>
          <cell r="H405">
            <v>0</v>
          </cell>
          <cell r="I405">
            <v>0</v>
          </cell>
          <cell r="J405">
            <v>0</v>
          </cell>
        </row>
        <row r="406">
          <cell r="A406" t="str">
            <v>G521012005</v>
          </cell>
          <cell r="B406" t="str">
            <v>Orient Smart Educator</v>
          </cell>
          <cell r="C406" t="str">
            <v xml:space="preserve">Balance sheet </v>
          </cell>
          <cell r="E406">
            <v>0</v>
          </cell>
          <cell r="F406">
            <v>0</v>
          </cell>
          <cell r="G406">
            <v>0</v>
          </cell>
          <cell r="H406">
            <v>0</v>
          </cell>
          <cell r="I406">
            <v>0</v>
          </cell>
          <cell r="J406">
            <v>0</v>
          </cell>
        </row>
        <row r="407">
          <cell r="A407" t="str">
            <v>G521012006</v>
          </cell>
          <cell r="B407" t="str">
            <v>Orient Individual Mortgage</v>
          </cell>
          <cell r="C407" t="str">
            <v xml:space="preserve">Balance sheet </v>
          </cell>
          <cell r="E407">
            <v>0</v>
          </cell>
          <cell r="F407">
            <v>0</v>
          </cell>
          <cell r="G407">
            <v>0</v>
          </cell>
          <cell r="H407">
            <v>0</v>
          </cell>
          <cell r="I407">
            <v>0</v>
          </cell>
          <cell r="J407">
            <v>0</v>
          </cell>
        </row>
        <row r="408">
          <cell r="A408" t="str">
            <v>G521022</v>
          </cell>
          <cell r="B408" t="str">
            <v>Group Life</v>
          </cell>
          <cell r="C408">
            <v>0</v>
          </cell>
          <cell r="D408">
            <v>-6445288</v>
          </cell>
          <cell r="E408">
            <v>0</v>
          </cell>
          <cell r="F408">
            <v>2075580.37184102</v>
          </cell>
          <cell r="G408">
            <v>-2075580.37184102</v>
          </cell>
          <cell r="H408">
            <v>-8520868.3718410209</v>
          </cell>
          <cell r="I408">
            <v>-8520868.3718410209</v>
          </cell>
          <cell r="J408">
            <v>0</v>
          </cell>
        </row>
        <row r="409">
          <cell r="A409" t="str">
            <v>G521022001</v>
          </cell>
          <cell r="B409" t="str">
            <v>Orient Group Life</v>
          </cell>
          <cell r="C409" t="str">
            <v xml:space="preserve">Balance sheet </v>
          </cell>
          <cell r="D409">
            <v>-6445288</v>
          </cell>
          <cell r="E409">
            <v>0</v>
          </cell>
          <cell r="F409">
            <v>2075580.37184102</v>
          </cell>
          <cell r="G409">
            <v>-2075580.37184102</v>
          </cell>
          <cell r="H409">
            <v>-8520868.3718410209</v>
          </cell>
          <cell r="I409">
            <v>-8520868.3718410209</v>
          </cell>
          <cell r="J409">
            <v>0</v>
          </cell>
        </row>
        <row r="410">
          <cell r="A410" t="str">
            <v>G521022002</v>
          </cell>
          <cell r="B410" t="str">
            <v>Orient Last Expense</v>
          </cell>
          <cell r="C410" t="str">
            <v xml:space="preserve">Balance sheet </v>
          </cell>
          <cell r="E410">
            <v>0</v>
          </cell>
          <cell r="F410">
            <v>0</v>
          </cell>
          <cell r="G410">
            <v>0</v>
          </cell>
          <cell r="H410">
            <v>0</v>
          </cell>
          <cell r="I410">
            <v>0</v>
          </cell>
          <cell r="J410">
            <v>0</v>
          </cell>
        </row>
        <row r="411">
          <cell r="A411" t="str">
            <v>G521032</v>
          </cell>
          <cell r="B411" t="str">
            <v>Group Credit</v>
          </cell>
          <cell r="C411">
            <v>0</v>
          </cell>
          <cell r="D411">
            <v>-217636572</v>
          </cell>
          <cell r="E411">
            <v>0</v>
          </cell>
          <cell r="F411">
            <v>30316063.32577908</v>
          </cell>
          <cell r="G411">
            <v>-30316063.32577908</v>
          </cell>
          <cell r="H411">
            <v>-247952635.32577908</v>
          </cell>
          <cell r="I411">
            <v>-247952635.32577908</v>
          </cell>
          <cell r="J411">
            <v>0</v>
          </cell>
        </row>
        <row r="412">
          <cell r="A412" t="str">
            <v>G521032001</v>
          </cell>
          <cell r="B412" t="str">
            <v>Orient Group Creditor</v>
          </cell>
          <cell r="C412" t="str">
            <v xml:space="preserve">Balance sheet </v>
          </cell>
          <cell r="D412">
            <v>-217636572</v>
          </cell>
          <cell r="E412">
            <v>0</v>
          </cell>
          <cell r="F412">
            <v>30316063.32577908</v>
          </cell>
          <cell r="G412">
            <v>-30316063.32577908</v>
          </cell>
          <cell r="H412">
            <v>-247952635.32577908</v>
          </cell>
          <cell r="I412">
            <v>-247952635.32577908</v>
          </cell>
          <cell r="J412">
            <v>0</v>
          </cell>
        </row>
        <row r="413">
          <cell r="A413" t="str">
            <v>G521032002</v>
          </cell>
          <cell r="B413" t="str">
            <v>Orient Group Mortgage</v>
          </cell>
          <cell r="C413" t="str">
            <v xml:space="preserve">Balance sheet </v>
          </cell>
          <cell r="E413">
            <v>0</v>
          </cell>
          <cell r="F413">
            <v>0</v>
          </cell>
          <cell r="G413">
            <v>0</v>
          </cell>
          <cell r="H413">
            <v>0</v>
          </cell>
          <cell r="I413">
            <v>0</v>
          </cell>
          <cell r="J413">
            <v>0</v>
          </cell>
        </row>
        <row r="414">
          <cell r="A414" t="str">
            <v>G521042</v>
          </cell>
          <cell r="B414" t="str">
            <v>Annuities</v>
          </cell>
          <cell r="C414">
            <v>0</v>
          </cell>
          <cell r="D414">
            <v>-559925582</v>
          </cell>
          <cell r="E414">
            <v>0</v>
          </cell>
          <cell r="F414">
            <v>209124202.87655115</v>
          </cell>
          <cell r="G414">
            <v>-209124202.87655115</v>
          </cell>
          <cell r="H414">
            <v>-769049784.87655115</v>
          </cell>
          <cell r="I414">
            <v>-769049784.87655115</v>
          </cell>
          <cell r="J414">
            <v>0</v>
          </cell>
        </row>
        <row r="415">
          <cell r="A415" t="str">
            <v>G521042001</v>
          </cell>
          <cell r="B415" t="str">
            <v>Immediate Annuity</v>
          </cell>
          <cell r="C415" t="str">
            <v xml:space="preserve">Balance sheet </v>
          </cell>
          <cell r="D415">
            <v>-559925582</v>
          </cell>
          <cell r="E415">
            <v>0</v>
          </cell>
          <cell r="F415">
            <v>209124202.87655115</v>
          </cell>
          <cell r="G415">
            <v>-209124202.87655115</v>
          </cell>
          <cell r="H415">
            <v>-769049784.87655115</v>
          </cell>
          <cell r="I415">
            <v>-769049784.87655115</v>
          </cell>
          <cell r="J415">
            <v>0</v>
          </cell>
        </row>
        <row r="416">
          <cell r="A416" t="str">
            <v>G521042002</v>
          </cell>
          <cell r="B416" t="str">
            <v>Deffered Annuity</v>
          </cell>
          <cell r="C416" t="str">
            <v xml:space="preserve">Balance sheet </v>
          </cell>
          <cell r="E416">
            <v>0</v>
          </cell>
          <cell r="F416">
            <v>0</v>
          </cell>
          <cell r="G416">
            <v>0</v>
          </cell>
          <cell r="H416">
            <v>0</v>
          </cell>
          <cell r="I416">
            <v>0</v>
          </cell>
          <cell r="J416">
            <v>0</v>
          </cell>
        </row>
        <row r="417">
          <cell r="A417" t="str">
            <v>Actuarial Valuation Total</v>
          </cell>
          <cell r="C417">
            <v>0</v>
          </cell>
          <cell r="D417">
            <v>-839527414</v>
          </cell>
          <cell r="E417">
            <v>0</v>
          </cell>
          <cell r="F417">
            <v>266063391.13778535</v>
          </cell>
          <cell r="G417">
            <v>-266063391.13778535</v>
          </cell>
          <cell r="H417">
            <v>-1105590805.1377854</v>
          </cell>
          <cell r="I417">
            <v>-1105590805.1377854</v>
          </cell>
          <cell r="J417">
            <v>0</v>
          </cell>
        </row>
        <row r="418">
          <cell r="A418">
            <v>0</v>
          </cell>
          <cell r="C418">
            <v>0</v>
          </cell>
          <cell r="E418">
            <v>0</v>
          </cell>
          <cell r="F418">
            <v>0</v>
          </cell>
          <cell r="G418">
            <v>0</v>
          </cell>
          <cell r="I418">
            <v>0</v>
          </cell>
          <cell r="J418">
            <v>0</v>
          </cell>
        </row>
        <row r="419">
          <cell r="A419" t="str">
            <v>Unearned Premium Reserve</v>
          </cell>
          <cell r="C419">
            <v>0</v>
          </cell>
          <cell r="E419">
            <v>0</v>
          </cell>
          <cell r="F419">
            <v>0</v>
          </cell>
          <cell r="G419">
            <v>0</v>
          </cell>
          <cell r="I419">
            <v>0</v>
          </cell>
          <cell r="J419">
            <v>0</v>
          </cell>
        </row>
        <row r="420">
          <cell r="A420" t="str">
            <v>G522012</v>
          </cell>
          <cell r="B420" t="str">
            <v>Individual life</v>
          </cell>
          <cell r="C420">
            <v>0</v>
          </cell>
          <cell r="D420">
            <v>0</v>
          </cell>
          <cell r="E420">
            <v>0</v>
          </cell>
          <cell r="F420">
            <v>0</v>
          </cell>
          <cell r="G420">
            <v>0</v>
          </cell>
          <cell r="H420">
            <v>0</v>
          </cell>
          <cell r="I420">
            <v>0</v>
          </cell>
          <cell r="J420">
            <v>0</v>
          </cell>
        </row>
        <row r="421">
          <cell r="A421" t="str">
            <v>G522012001</v>
          </cell>
          <cell r="B421" t="str">
            <v>Orient Endowment</v>
          </cell>
          <cell r="C421" t="str">
            <v xml:space="preserve">Balance sheet </v>
          </cell>
          <cell r="D421">
            <v>0</v>
          </cell>
          <cell r="E421">
            <v>0</v>
          </cell>
          <cell r="F421">
            <v>0</v>
          </cell>
          <cell r="G421">
            <v>0</v>
          </cell>
          <cell r="H421">
            <v>0</v>
          </cell>
          <cell r="I421">
            <v>0</v>
          </cell>
          <cell r="J421">
            <v>0</v>
          </cell>
        </row>
        <row r="422">
          <cell r="A422" t="str">
            <v>G522012002</v>
          </cell>
          <cell r="B422" t="str">
            <v>Orient Educator</v>
          </cell>
          <cell r="C422" t="str">
            <v xml:space="preserve">Balance sheet </v>
          </cell>
          <cell r="D422">
            <v>0</v>
          </cell>
          <cell r="E422">
            <v>0</v>
          </cell>
          <cell r="F422">
            <v>0</v>
          </cell>
          <cell r="G422">
            <v>0</v>
          </cell>
          <cell r="H422">
            <v>0</v>
          </cell>
          <cell r="I422">
            <v>0</v>
          </cell>
          <cell r="J422">
            <v>0</v>
          </cell>
        </row>
        <row r="423">
          <cell r="A423" t="str">
            <v>G522012003</v>
          </cell>
          <cell r="B423" t="str">
            <v>Orient Smart Asset</v>
          </cell>
          <cell r="C423" t="str">
            <v xml:space="preserve">Balance sheet </v>
          </cell>
          <cell r="D423">
            <v>0</v>
          </cell>
          <cell r="E423">
            <v>0</v>
          </cell>
          <cell r="F423">
            <v>0</v>
          </cell>
          <cell r="G423">
            <v>0</v>
          </cell>
          <cell r="H423">
            <v>0</v>
          </cell>
          <cell r="I423">
            <v>0</v>
          </cell>
          <cell r="J423">
            <v>0</v>
          </cell>
        </row>
        <row r="424">
          <cell r="A424" t="str">
            <v>G522012004</v>
          </cell>
          <cell r="B424" t="str">
            <v>Orient 4 Life</v>
          </cell>
          <cell r="C424" t="str">
            <v xml:space="preserve">Balance sheet </v>
          </cell>
          <cell r="D424">
            <v>0</v>
          </cell>
          <cell r="E424">
            <v>0</v>
          </cell>
          <cell r="F424">
            <v>0</v>
          </cell>
          <cell r="G424">
            <v>0</v>
          </cell>
          <cell r="H424">
            <v>0</v>
          </cell>
          <cell r="I424">
            <v>0</v>
          </cell>
          <cell r="J424">
            <v>0</v>
          </cell>
        </row>
        <row r="425">
          <cell r="A425" t="str">
            <v>G522012005</v>
          </cell>
          <cell r="B425" t="str">
            <v>Orient Smart Educator</v>
          </cell>
          <cell r="C425" t="str">
            <v xml:space="preserve">Balance sheet </v>
          </cell>
          <cell r="D425">
            <v>0</v>
          </cell>
          <cell r="E425">
            <v>0</v>
          </cell>
          <cell r="F425">
            <v>0</v>
          </cell>
          <cell r="G425">
            <v>0</v>
          </cell>
          <cell r="H425">
            <v>0</v>
          </cell>
          <cell r="I425">
            <v>0</v>
          </cell>
          <cell r="J425">
            <v>0</v>
          </cell>
        </row>
        <row r="426">
          <cell r="A426" t="str">
            <v>G522012006</v>
          </cell>
          <cell r="B426" t="str">
            <v>Orient Individual Mortgage</v>
          </cell>
          <cell r="C426" t="str">
            <v xml:space="preserve">Balance sheet </v>
          </cell>
          <cell r="D426">
            <v>0</v>
          </cell>
          <cell r="E426">
            <v>0</v>
          </cell>
          <cell r="F426">
            <v>0</v>
          </cell>
          <cell r="G426">
            <v>0</v>
          </cell>
          <cell r="H426">
            <v>0</v>
          </cell>
          <cell r="I426">
            <v>0</v>
          </cell>
          <cell r="J426">
            <v>0</v>
          </cell>
        </row>
        <row r="427">
          <cell r="A427" t="str">
            <v>G522022</v>
          </cell>
          <cell r="B427" t="str">
            <v>Group Life</v>
          </cell>
          <cell r="C427">
            <v>0</v>
          </cell>
          <cell r="D427">
            <v>0</v>
          </cell>
          <cell r="E427">
            <v>0</v>
          </cell>
          <cell r="F427">
            <v>0</v>
          </cell>
          <cell r="G427">
            <v>0</v>
          </cell>
          <cell r="H427">
            <v>0</v>
          </cell>
          <cell r="I427">
            <v>0</v>
          </cell>
          <cell r="J427">
            <v>0</v>
          </cell>
        </row>
        <row r="428">
          <cell r="A428" t="str">
            <v>G522022001</v>
          </cell>
          <cell r="B428" t="str">
            <v>Orient Group Life</v>
          </cell>
          <cell r="C428" t="str">
            <v xml:space="preserve">Balance sheet </v>
          </cell>
          <cell r="D428">
            <v>0</v>
          </cell>
          <cell r="E428">
            <v>0</v>
          </cell>
          <cell r="F428">
            <v>0</v>
          </cell>
          <cell r="G428">
            <v>0</v>
          </cell>
          <cell r="H428">
            <v>0</v>
          </cell>
          <cell r="I428">
            <v>0</v>
          </cell>
          <cell r="J428">
            <v>0</v>
          </cell>
        </row>
        <row r="429">
          <cell r="A429" t="str">
            <v>G522022002</v>
          </cell>
          <cell r="B429" t="str">
            <v>Orient Last Expense</v>
          </cell>
          <cell r="C429" t="str">
            <v xml:space="preserve">Balance sheet </v>
          </cell>
          <cell r="D429">
            <v>0</v>
          </cell>
          <cell r="E429">
            <v>0</v>
          </cell>
          <cell r="F429">
            <v>0</v>
          </cell>
          <cell r="G429">
            <v>0</v>
          </cell>
          <cell r="H429">
            <v>0</v>
          </cell>
          <cell r="I429">
            <v>0</v>
          </cell>
          <cell r="J429">
            <v>0</v>
          </cell>
        </row>
        <row r="430">
          <cell r="A430" t="str">
            <v>G522032</v>
          </cell>
          <cell r="B430" t="str">
            <v>Group Credit</v>
          </cell>
          <cell r="C430">
            <v>0</v>
          </cell>
          <cell r="D430">
            <v>0</v>
          </cell>
          <cell r="E430">
            <v>0</v>
          </cell>
          <cell r="F430">
            <v>0</v>
          </cell>
          <cell r="G430">
            <v>0</v>
          </cell>
          <cell r="H430">
            <v>0</v>
          </cell>
          <cell r="I430">
            <v>0</v>
          </cell>
          <cell r="J430">
            <v>0</v>
          </cell>
        </row>
        <row r="431">
          <cell r="A431" t="str">
            <v>G522032001</v>
          </cell>
          <cell r="B431" t="str">
            <v>Orient Group Creditor</v>
          </cell>
          <cell r="C431" t="str">
            <v xml:space="preserve">Balance sheet </v>
          </cell>
          <cell r="D431">
            <v>0</v>
          </cell>
          <cell r="E431">
            <v>0</v>
          </cell>
          <cell r="F431">
            <v>0</v>
          </cell>
          <cell r="G431">
            <v>0</v>
          </cell>
          <cell r="H431">
            <v>0</v>
          </cell>
          <cell r="I431">
            <v>0</v>
          </cell>
          <cell r="J431">
            <v>0</v>
          </cell>
        </row>
        <row r="432">
          <cell r="A432" t="str">
            <v>G522032002</v>
          </cell>
          <cell r="B432" t="str">
            <v>Orient Group Mortgage</v>
          </cell>
          <cell r="C432" t="str">
            <v xml:space="preserve">Balance sheet </v>
          </cell>
          <cell r="D432">
            <v>0</v>
          </cell>
          <cell r="E432">
            <v>0</v>
          </cell>
          <cell r="F432">
            <v>0</v>
          </cell>
          <cell r="G432">
            <v>0</v>
          </cell>
          <cell r="H432">
            <v>0</v>
          </cell>
          <cell r="I432">
            <v>0</v>
          </cell>
          <cell r="J432">
            <v>0</v>
          </cell>
        </row>
        <row r="433">
          <cell r="A433" t="str">
            <v>G522042</v>
          </cell>
          <cell r="B433" t="str">
            <v>Annuities</v>
          </cell>
          <cell r="C433">
            <v>0</v>
          </cell>
          <cell r="D433">
            <v>0</v>
          </cell>
          <cell r="E433">
            <v>0</v>
          </cell>
          <cell r="F433">
            <v>0</v>
          </cell>
          <cell r="G433">
            <v>0</v>
          </cell>
          <cell r="H433">
            <v>0</v>
          </cell>
          <cell r="I433">
            <v>0</v>
          </cell>
          <cell r="J433">
            <v>0</v>
          </cell>
        </row>
        <row r="434">
          <cell r="A434" t="str">
            <v>G522042001</v>
          </cell>
          <cell r="B434" t="str">
            <v>Immediate Annuity</v>
          </cell>
          <cell r="C434" t="str">
            <v xml:space="preserve">Balance sheet </v>
          </cell>
          <cell r="D434">
            <v>0</v>
          </cell>
          <cell r="E434">
            <v>0</v>
          </cell>
          <cell r="F434">
            <v>0</v>
          </cell>
          <cell r="G434">
            <v>0</v>
          </cell>
          <cell r="H434">
            <v>0</v>
          </cell>
          <cell r="I434">
            <v>0</v>
          </cell>
          <cell r="J434">
            <v>0</v>
          </cell>
        </row>
        <row r="435">
          <cell r="A435" t="str">
            <v>G522042002</v>
          </cell>
          <cell r="B435" t="str">
            <v>Deffered Annuity</v>
          </cell>
          <cell r="C435" t="str">
            <v xml:space="preserve">Balance sheet </v>
          </cell>
          <cell r="D435">
            <v>0</v>
          </cell>
          <cell r="E435">
            <v>0</v>
          </cell>
          <cell r="F435">
            <v>0</v>
          </cell>
          <cell r="G435">
            <v>0</v>
          </cell>
          <cell r="H435">
            <v>0</v>
          </cell>
          <cell r="I435">
            <v>0</v>
          </cell>
          <cell r="J435">
            <v>0</v>
          </cell>
        </row>
        <row r="436">
          <cell r="A436" t="str">
            <v>Unearned Premium Reserve Total</v>
          </cell>
          <cell r="C436">
            <v>0</v>
          </cell>
          <cell r="D436">
            <v>0</v>
          </cell>
          <cell r="E436">
            <v>0</v>
          </cell>
          <cell r="F436">
            <v>0</v>
          </cell>
          <cell r="G436">
            <v>0</v>
          </cell>
          <cell r="H436">
            <v>0</v>
          </cell>
          <cell r="I436">
            <v>0</v>
          </cell>
          <cell r="J436">
            <v>0</v>
          </cell>
        </row>
        <row r="437">
          <cell r="A437">
            <v>0</v>
          </cell>
          <cell r="C437">
            <v>0</v>
          </cell>
          <cell r="E437">
            <v>0</v>
          </cell>
          <cell r="F437">
            <v>0</v>
          </cell>
          <cell r="G437">
            <v>0</v>
          </cell>
          <cell r="I437">
            <v>0</v>
          </cell>
          <cell r="J437">
            <v>0</v>
          </cell>
        </row>
        <row r="438">
          <cell r="A438" t="str">
            <v>Incurred But Not Reported Claims</v>
          </cell>
          <cell r="C438">
            <v>0</v>
          </cell>
          <cell r="E438">
            <v>0</v>
          </cell>
          <cell r="F438">
            <v>0</v>
          </cell>
          <cell r="G438">
            <v>0</v>
          </cell>
          <cell r="I438">
            <v>0</v>
          </cell>
          <cell r="J438">
            <v>0</v>
          </cell>
        </row>
        <row r="439">
          <cell r="A439" t="str">
            <v>G523012</v>
          </cell>
          <cell r="B439" t="str">
            <v>Individual life</v>
          </cell>
          <cell r="C439">
            <v>0</v>
          </cell>
          <cell r="D439">
            <v>0</v>
          </cell>
          <cell r="E439">
            <v>0</v>
          </cell>
          <cell r="F439">
            <v>0</v>
          </cell>
          <cell r="G439">
            <v>0</v>
          </cell>
          <cell r="H439">
            <v>0</v>
          </cell>
          <cell r="I439">
            <v>0</v>
          </cell>
          <cell r="J439">
            <v>0</v>
          </cell>
        </row>
        <row r="440">
          <cell r="A440" t="str">
            <v>G523012001</v>
          </cell>
          <cell r="B440" t="str">
            <v>Orient Endowment</v>
          </cell>
          <cell r="C440" t="str">
            <v xml:space="preserve">Balance sheet </v>
          </cell>
          <cell r="D440">
            <v>0</v>
          </cell>
          <cell r="E440">
            <v>0</v>
          </cell>
          <cell r="F440">
            <v>0</v>
          </cell>
          <cell r="G440">
            <v>0</v>
          </cell>
          <cell r="H440">
            <v>0</v>
          </cell>
          <cell r="I440">
            <v>0</v>
          </cell>
          <cell r="J440">
            <v>0</v>
          </cell>
        </row>
        <row r="441">
          <cell r="A441" t="str">
            <v>G523012002</v>
          </cell>
          <cell r="B441" t="str">
            <v>Orient Educator</v>
          </cell>
          <cell r="C441" t="str">
            <v xml:space="preserve">Balance sheet </v>
          </cell>
          <cell r="D441">
            <v>0</v>
          </cell>
          <cell r="E441">
            <v>0</v>
          </cell>
          <cell r="F441">
            <v>0</v>
          </cell>
          <cell r="G441">
            <v>0</v>
          </cell>
          <cell r="H441">
            <v>0</v>
          </cell>
          <cell r="I441">
            <v>0</v>
          </cell>
          <cell r="J441">
            <v>0</v>
          </cell>
        </row>
        <row r="442">
          <cell r="A442" t="str">
            <v>G523012003</v>
          </cell>
          <cell r="B442" t="str">
            <v>Orient Smart Asset</v>
          </cell>
          <cell r="C442" t="str">
            <v xml:space="preserve">Balance sheet </v>
          </cell>
          <cell r="D442">
            <v>0</v>
          </cell>
          <cell r="E442">
            <v>0</v>
          </cell>
          <cell r="F442">
            <v>0</v>
          </cell>
          <cell r="G442">
            <v>0</v>
          </cell>
          <cell r="H442">
            <v>0</v>
          </cell>
          <cell r="I442">
            <v>0</v>
          </cell>
          <cell r="J442">
            <v>0</v>
          </cell>
        </row>
        <row r="443">
          <cell r="A443" t="str">
            <v>G523012004</v>
          </cell>
          <cell r="B443" t="str">
            <v>Orient 4 Life</v>
          </cell>
          <cell r="C443" t="str">
            <v xml:space="preserve">Balance sheet </v>
          </cell>
          <cell r="D443">
            <v>0</v>
          </cell>
          <cell r="E443">
            <v>0</v>
          </cell>
          <cell r="F443">
            <v>0</v>
          </cell>
          <cell r="G443">
            <v>0</v>
          </cell>
          <cell r="H443">
            <v>0</v>
          </cell>
          <cell r="I443">
            <v>0</v>
          </cell>
          <cell r="J443">
            <v>0</v>
          </cell>
        </row>
        <row r="444">
          <cell r="A444" t="str">
            <v>G523012005</v>
          </cell>
          <cell r="B444" t="str">
            <v>Orient Smart Educator</v>
          </cell>
          <cell r="C444" t="str">
            <v xml:space="preserve">Balance sheet </v>
          </cell>
          <cell r="D444">
            <v>0</v>
          </cell>
          <cell r="E444">
            <v>0</v>
          </cell>
          <cell r="F444">
            <v>0</v>
          </cell>
          <cell r="G444">
            <v>0</v>
          </cell>
          <cell r="H444">
            <v>0</v>
          </cell>
          <cell r="I444">
            <v>0</v>
          </cell>
          <cell r="J444">
            <v>0</v>
          </cell>
        </row>
        <row r="445">
          <cell r="A445" t="str">
            <v>G523012006</v>
          </cell>
          <cell r="B445" t="str">
            <v>Orient Individual Mortgage</v>
          </cell>
          <cell r="C445" t="str">
            <v xml:space="preserve">Balance sheet </v>
          </cell>
          <cell r="D445">
            <v>0</v>
          </cell>
          <cell r="E445">
            <v>0</v>
          </cell>
          <cell r="F445">
            <v>0</v>
          </cell>
          <cell r="G445">
            <v>0</v>
          </cell>
          <cell r="H445">
            <v>0</v>
          </cell>
          <cell r="I445">
            <v>0</v>
          </cell>
          <cell r="J445">
            <v>0</v>
          </cell>
        </row>
        <row r="446">
          <cell r="A446" t="str">
            <v>G523022</v>
          </cell>
          <cell r="B446" t="str">
            <v>Group Life</v>
          </cell>
          <cell r="C446">
            <v>0</v>
          </cell>
          <cell r="D446">
            <v>0</v>
          </cell>
          <cell r="E446">
            <v>0</v>
          </cell>
          <cell r="F446">
            <v>0</v>
          </cell>
          <cell r="G446">
            <v>0</v>
          </cell>
          <cell r="H446">
            <v>0</v>
          </cell>
          <cell r="I446">
            <v>0</v>
          </cell>
          <cell r="J446">
            <v>0</v>
          </cell>
        </row>
        <row r="447">
          <cell r="A447" t="str">
            <v>G523022001</v>
          </cell>
          <cell r="B447" t="str">
            <v>Orient Group Life</v>
          </cell>
          <cell r="C447" t="str">
            <v xml:space="preserve">Balance sheet </v>
          </cell>
          <cell r="D447">
            <v>0</v>
          </cell>
          <cell r="E447">
            <v>0</v>
          </cell>
          <cell r="F447">
            <v>0</v>
          </cell>
          <cell r="G447">
            <v>0</v>
          </cell>
          <cell r="H447">
            <v>0</v>
          </cell>
          <cell r="I447">
            <v>0</v>
          </cell>
          <cell r="J447">
            <v>0</v>
          </cell>
        </row>
        <row r="448">
          <cell r="A448" t="str">
            <v>G523022002</v>
          </cell>
          <cell r="B448" t="str">
            <v>Orient Last Expense</v>
          </cell>
          <cell r="C448" t="str">
            <v xml:space="preserve">Balance sheet </v>
          </cell>
          <cell r="D448">
            <v>0</v>
          </cell>
          <cell r="E448">
            <v>0</v>
          </cell>
          <cell r="F448">
            <v>0</v>
          </cell>
          <cell r="G448">
            <v>0</v>
          </cell>
          <cell r="H448">
            <v>0</v>
          </cell>
          <cell r="I448">
            <v>0</v>
          </cell>
          <cell r="J448">
            <v>0</v>
          </cell>
        </row>
        <row r="449">
          <cell r="A449" t="str">
            <v>G523032</v>
          </cell>
          <cell r="B449" t="str">
            <v>Group Credit</v>
          </cell>
          <cell r="C449">
            <v>0</v>
          </cell>
          <cell r="D449">
            <v>0</v>
          </cell>
          <cell r="E449">
            <v>0</v>
          </cell>
          <cell r="F449">
            <v>0</v>
          </cell>
          <cell r="G449">
            <v>0</v>
          </cell>
          <cell r="H449">
            <v>0</v>
          </cell>
          <cell r="I449">
            <v>0</v>
          </cell>
          <cell r="J449">
            <v>0</v>
          </cell>
        </row>
        <row r="450">
          <cell r="A450" t="str">
            <v>G523032001</v>
          </cell>
          <cell r="B450" t="str">
            <v>Orient Group Creditor</v>
          </cell>
          <cell r="C450" t="str">
            <v xml:space="preserve">Balance sheet </v>
          </cell>
          <cell r="D450">
            <v>0</v>
          </cell>
          <cell r="E450">
            <v>0</v>
          </cell>
          <cell r="F450">
            <v>0</v>
          </cell>
          <cell r="G450">
            <v>0</v>
          </cell>
          <cell r="H450">
            <v>0</v>
          </cell>
          <cell r="I450">
            <v>0</v>
          </cell>
          <cell r="J450">
            <v>0</v>
          </cell>
        </row>
        <row r="451">
          <cell r="A451" t="str">
            <v>G523032002</v>
          </cell>
          <cell r="B451" t="str">
            <v>Orient Group Mortgage</v>
          </cell>
          <cell r="C451" t="str">
            <v xml:space="preserve">Balance sheet </v>
          </cell>
          <cell r="D451">
            <v>0</v>
          </cell>
          <cell r="E451">
            <v>0</v>
          </cell>
          <cell r="F451">
            <v>0</v>
          </cell>
          <cell r="G451">
            <v>0</v>
          </cell>
          <cell r="H451">
            <v>0</v>
          </cell>
          <cell r="I451">
            <v>0</v>
          </cell>
          <cell r="J451">
            <v>0</v>
          </cell>
        </row>
        <row r="452">
          <cell r="A452" t="str">
            <v>G523042</v>
          </cell>
          <cell r="B452" t="str">
            <v>Annuities</v>
          </cell>
          <cell r="C452">
            <v>0</v>
          </cell>
          <cell r="D452">
            <v>0</v>
          </cell>
          <cell r="E452">
            <v>0</v>
          </cell>
          <cell r="F452">
            <v>0</v>
          </cell>
          <cell r="G452">
            <v>0</v>
          </cell>
          <cell r="H452">
            <v>0</v>
          </cell>
          <cell r="I452">
            <v>0</v>
          </cell>
          <cell r="J452">
            <v>0</v>
          </cell>
        </row>
        <row r="453">
          <cell r="A453" t="str">
            <v>G523042001</v>
          </cell>
          <cell r="B453" t="str">
            <v>Immediate Annuity</v>
          </cell>
          <cell r="C453" t="str">
            <v xml:space="preserve">Balance sheet </v>
          </cell>
          <cell r="D453">
            <v>0</v>
          </cell>
          <cell r="E453">
            <v>0</v>
          </cell>
          <cell r="F453">
            <v>0</v>
          </cell>
          <cell r="G453">
            <v>0</v>
          </cell>
          <cell r="H453">
            <v>0</v>
          </cell>
          <cell r="I453">
            <v>0</v>
          </cell>
          <cell r="J453">
            <v>0</v>
          </cell>
        </row>
        <row r="454">
          <cell r="A454" t="str">
            <v>G523042002</v>
          </cell>
          <cell r="B454" t="str">
            <v>Deffered Annuity</v>
          </cell>
          <cell r="C454" t="str">
            <v xml:space="preserve">Balance sheet </v>
          </cell>
          <cell r="D454">
            <v>0</v>
          </cell>
          <cell r="E454">
            <v>0</v>
          </cell>
          <cell r="F454">
            <v>0</v>
          </cell>
          <cell r="G454">
            <v>0</v>
          </cell>
          <cell r="H454">
            <v>0</v>
          </cell>
          <cell r="I454">
            <v>0</v>
          </cell>
          <cell r="J454">
            <v>0</v>
          </cell>
        </row>
        <row r="455">
          <cell r="A455" t="str">
            <v>Incurred But Not Reported Claims Total</v>
          </cell>
          <cell r="C455">
            <v>0</v>
          </cell>
          <cell r="D455">
            <v>0</v>
          </cell>
          <cell r="E455">
            <v>0</v>
          </cell>
          <cell r="F455">
            <v>0</v>
          </cell>
          <cell r="G455">
            <v>0</v>
          </cell>
          <cell r="H455">
            <v>0</v>
          </cell>
          <cell r="I455">
            <v>0</v>
          </cell>
          <cell r="J455">
            <v>0</v>
          </cell>
        </row>
        <row r="456">
          <cell r="A456">
            <v>0</v>
          </cell>
          <cell r="C456">
            <v>0</v>
          </cell>
          <cell r="E456">
            <v>0</v>
          </cell>
          <cell r="F456">
            <v>0</v>
          </cell>
          <cell r="G456">
            <v>0</v>
          </cell>
          <cell r="I456">
            <v>0</v>
          </cell>
          <cell r="J456">
            <v>0</v>
          </cell>
        </row>
        <row r="457">
          <cell r="A457" t="str">
            <v>Deferred Acquisition Cost</v>
          </cell>
          <cell r="C457">
            <v>0</v>
          </cell>
          <cell r="D457">
            <v>0</v>
          </cell>
          <cell r="E457">
            <v>0</v>
          </cell>
          <cell r="F457">
            <v>0</v>
          </cell>
          <cell r="G457">
            <v>0</v>
          </cell>
          <cell r="H457">
            <v>0</v>
          </cell>
          <cell r="I457">
            <v>0</v>
          </cell>
          <cell r="J457">
            <v>0</v>
          </cell>
        </row>
        <row r="458">
          <cell r="A458" t="str">
            <v>G261012</v>
          </cell>
          <cell r="B458" t="str">
            <v>Individual life</v>
          </cell>
          <cell r="C458">
            <v>0</v>
          </cell>
          <cell r="D458">
            <v>0</v>
          </cell>
          <cell r="E458">
            <v>0</v>
          </cell>
          <cell r="F458">
            <v>0</v>
          </cell>
          <cell r="G458">
            <v>0</v>
          </cell>
          <cell r="H458">
            <v>0</v>
          </cell>
          <cell r="I458">
            <v>0</v>
          </cell>
          <cell r="J458">
            <v>0</v>
          </cell>
        </row>
        <row r="459">
          <cell r="A459" t="str">
            <v>G261012001</v>
          </cell>
          <cell r="B459" t="str">
            <v>Orient Endowment</v>
          </cell>
          <cell r="C459" t="str">
            <v xml:space="preserve">Balance sheet </v>
          </cell>
          <cell r="D459">
            <v>0</v>
          </cell>
          <cell r="E459">
            <v>0</v>
          </cell>
          <cell r="F459">
            <v>0</v>
          </cell>
          <cell r="G459">
            <v>0</v>
          </cell>
          <cell r="H459">
            <v>0</v>
          </cell>
          <cell r="I459">
            <v>0</v>
          </cell>
          <cell r="J459">
            <v>0</v>
          </cell>
        </row>
        <row r="460">
          <cell r="A460" t="str">
            <v>G261012002</v>
          </cell>
          <cell r="B460" t="str">
            <v>Orient Educator</v>
          </cell>
          <cell r="C460" t="str">
            <v xml:space="preserve">Balance sheet </v>
          </cell>
          <cell r="D460">
            <v>0</v>
          </cell>
          <cell r="E460">
            <v>0</v>
          </cell>
          <cell r="F460">
            <v>0</v>
          </cell>
          <cell r="G460">
            <v>0</v>
          </cell>
          <cell r="H460">
            <v>0</v>
          </cell>
          <cell r="I460">
            <v>0</v>
          </cell>
          <cell r="J460">
            <v>0</v>
          </cell>
        </row>
        <row r="461">
          <cell r="A461" t="str">
            <v>G261012003</v>
          </cell>
          <cell r="B461" t="str">
            <v>Orient Smart Asset</v>
          </cell>
          <cell r="C461" t="str">
            <v xml:space="preserve">Balance sheet </v>
          </cell>
          <cell r="D461">
            <v>0</v>
          </cell>
          <cell r="E461">
            <v>0</v>
          </cell>
          <cell r="F461">
            <v>0</v>
          </cell>
          <cell r="G461">
            <v>0</v>
          </cell>
          <cell r="H461">
            <v>0</v>
          </cell>
          <cell r="I461">
            <v>0</v>
          </cell>
          <cell r="J461">
            <v>0</v>
          </cell>
        </row>
        <row r="462">
          <cell r="A462" t="str">
            <v>G261012004</v>
          </cell>
          <cell r="B462" t="str">
            <v>Orient 4 Life</v>
          </cell>
          <cell r="C462" t="str">
            <v xml:space="preserve">Balance sheet </v>
          </cell>
          <cell r="D462">
            <v>0</v>
          </cell>
          <cell r="E462">
            <v>0</v>
          </cell>
          <cell r="F462">
            <v>0</v>
          </cell>
          <cell r="G462">
            <v>0</v>
          </cell>
          <cell r="H462">
            <v>0</v>
          </cell>
          <cell r="I462">
            <v>0</v>
          </cell>
          <cell r="J462">
            <v>0</v>
          </cell>
        </row>
        <row r="463">
          <cell r="A463" t="str">
            <v>G261012005</v>
          </cell>
          <cell r="B463" t="str">
            <v>Orient Smart Educator</v>
          </cell>
          <cell r="C463" t="str">
            <v xml:space="preserve">Balance sheet </v>
          </cell>
          <cell r="D463">
            <v>0</v>
          </cell>
          <cell r="E463">
            <v>0</v>
          </cell>
          <cell r="F463">
            <v>0</v>
          </cell>
          <cell r="G463">
            <v>0</v>
          </cell>
          <cell r="H463">
            <v>0</v>
          </cell>
          <cell r="I463">
            <v>0</v>
          </cell>
          <cell r="J463">
            <v>0</v>
          </cell>
        </row>
        <row r="464">
          <cell r="A464" t="str">
            <v>G261012006</v>
          </cell>
          <cell r="B464" t="str">
            <v>Orient Individual Mortgage</v>
          </cell>
          <cell r="C464" t="str">
            <v xml:space="preserve">Balance sheet </v>
          </cell>
          <cell r="D464">
            <v>0</v>
          </cell>
          <cell r="E464">
            <v>0</v>
          </cell>
          <cell r="F464">
            <v>0</v>
          </cell>
          <cell r="G464">
            <v>0</v>
          </cell>
          <cell r="H464">
            <v>0</v>
          </cell>
          <cell r="I464">
            <v>0</v>
          </cell>
          <cell r="J464">
            <v>0</v>
          </cell>
        </row>
        <row r="465">
          <cell r="A465" t="str">
            <v>G261022</v>
          </cell>
          <cell r="B465" t="str">
            <v>Group Life</v>
          </cell>
          <cell r="C465">
            <v>0</v>
          </cell>
          <cell r="D465">
            <v>0</v>
          </cell>
          <cell r="E465">
            <v>0</v>
          </cell>
          <cell r="F465">
            <v>0</v>
          </cell>
          <cell r="G465">
            <v>0</v>
          </cell>
          <cell r="H465">
            <v>0</v>
          </cell>
          <cell r="I465">
            <v>0</v>
          </cell>
          <cell r="J465">
            <v>0</v>
          </cell>
        </row>
        <row r="466">
          <cell r="A466" t="str">
            <v>G261022001</v>
          </cell>
          <cell r="B466" t="str">
            <v>Orient Group Life</v>
          </cell>
          <cell r="C466" t="str">
            <v xml:space="preserve">Balance sheet </v>
          </cell>
          <cell r="D466">
            <v>0</v>
          </cell>
          <cell r="E466">
            <v>0</v>
          </cell>
          <cell r="F466">
            <v>0</v>
          </cell>
          <cell r="G466">
            <v>0</v>
          </cell>
          <cell r="H466">
            <v>0</v>
          </cell>
          <cell r="I466">
            <v>0</v>
          </cell>
          <cell r="J466">
            <v>0</v>
          </cell>
        </row>
        <row r="467">
          <cell r="A467" t="str">
            <v>G261022002</v>
          </cell>
          <cell r="B467" t="str">
            <v>Orient Last Expense</v>
          </cell>
          <cell r="C467" t="str">
            <v xml:space="preserve">Balance sheet </v>
          </cell>
          <cell r="D467">
            <v>0</v>
          </cell>
          <cell r="E467">
            <v>0</v>
          </cell>
          <cell r="F467">
            <v>0</v>
          </cell>
          <cell r="G467">
            <v>0</v>
          </cell>
          <cell r="H467">
            <v>0</v>
          </cell>
          <cell r="I467">
            <v>0</v>
          </cell>
          <cell r="J467">
            <v>0</v>
          </cell>
        </row>
        <row r="468">
          <cell r="A468" t="str">
            <v>G261032</v>
          </cell>
          <cell r="B468" t="str">
            <v>Group Credit</v>
          </cell>
          <cell r="C468">
            <v>0</v>
          </cell>
          <cell r="D468">
            <v>0</v>
          </cell>
          <cell r="E468">
            <v>0</v>
          </cell>
          <cell r="F468">
            <v>0</v>
          </cell>
          <cell r="G468">
            <v>0</v>
          </cell>
          <cell r="H468">
            <v>0</v>
          </cell>
          <cell r="I468">
            <v>0</v>
          </cell>
          <cell r="J468">
            <v>0</v>
          </cell>
        </row>
        <row r="469">
          <cell r="A469" t="str">
            <v>G261032001</v>
          </cell>
          <cell r="B469" t="str">
            <v>Orient Group Creditor</v>
          </cell>
          <cell r="C469" t="str">
            <v xml:space="preserve">Balance sheet </v>
          </cell>
          <cell r="D469">
            <v>0</v>
          </cell>
          <cell r="E469">
            <v>0</v>
          </cell>
          <cell r="F469">
            <v>0</v>
          </cell>
          <cell r="G469">
            <v>0</v>
          </cell>
          <cell r="H469">
            <v>0</v>
          </cell>
          <cell r="I469">
            <v>0</v>
          </cell>
          <cell r="J469">
            <v>0</v>
          </cell>
        </row>
        <row r="470">
          <cell r="A470" t="str">
            <v>G261032002</v>
          </cell>
          <cell r="B470" t="str">
            <v>Orient Group Mortgage</v>
          </cell>
          <cell r="C470" t="str">
            <v xml:space="preserve">Balance sheet </v>
          </cell>
          <cell r="D470">
            <v>0</v>
          </cell>
          <cell r="E470">
            <v>0</v>
          </cell>
          <cell r="F470">
            <v>0</v>
          </cell>
          <cell r="G470">
            <v>0</v>
          </cell>
          <cell r="H470">
            <v>0</v>
          </cell>
          <cell r="I470">
            <v>0</v>
          </cell>
          <cell r="J470">
            <v>0</v>
          </cell>
        </row>
        <row r="471">
          <cell r="A471" t="str">
            <v>G261042</v>
          </cell>
          <cell r="B471" t="str">
            <v>Annuities</v>
          </cell>
          <cell r="C471">
            <v>0</v>
          </cell>
          <cell r="D471">
            <v>0</v>
          </cell>
          <cell r="E471">
            <v>0</v>
          </cell>
          <cell r="F471">
            <v>0</v>
          </cell>
          <cell r="G471">
            <v>0</v>
          </cell>
          <cell r="H471">
            <v>0</v>
          </cell>
          <cell r="I471">
            <v>0</v>
          </cell>
          <cell r="J471">
            <v>0</v>
          </cell>
        </row>
        <row r="472">
          <cell r="A472" t="str">
            <v>G261042001</v>
          </cell>
          <cell r="B472" t="str">
            <v>Immediate Annuity</v>
          </cell>
          <cell r="C472" t="str">
            <v xml:space="preserve">Balance sheet </v>
          </cell>
          <cell r="D472">
            <v>0</v>
          </cell>
          <cell r="E472">
            <v>0</v>
          </cell>
          <cell r="F472">
            <v>0</v>
          </cell>
          <cell r="G472">
            <v>0</v>
          </cell>
          <cell r="H472">
            <v>0</v>
          </cell>
          <cell r="I472">
            <v>0</v>
          </cell>
          <cell r="J472">
            <v>0</v>
          </cell>
        </row>
        <row r="473">
          <cell r="A473" t="str">
            <v>G261042002</v>
          </cell>
          <cell r="B473" t="str">
            <v>Deffered Annuity</v>
          </cell>
          <cell r="C473" t="str">
            <v xml:space="preserve">Balance sheet </v>
          </cell>
          <cell r="D473">
            <v>0</v>
          </cell>
          <cell r="E473">
            <v>0</v>
          </cell>
          <cell r="F473">
            <v>0</v>
          </cell>
          <cell r="G473">
            <v>0</v>
          </cell>
          <cell r="H473">
            <v>0</v>
          </cell>
          <cell r="I473">
            <v>0</v>
          </cell>
          <cell r="J473">
            <v>0</v>
          </cell>
        </row>
        <row r="474">
          <cell r="A474" t="str">
            <v>Deferred Acquisition Cost Total</v>
          </cell>
          <cell r="C474">
            <v>0</v>
          </cell>
          <cell r="E474">
            <v>0</v>
          </cell>
          <cell r="F474">
            <v>0</v>
          </cell>
          <cell r="G474">
            <v>0</v>
          </cell>
          <cell r="I474">
            <v>0</v>
          </cell>
          <cell r="J474">
            <v>0</v>
          </cell>
        </row>
        <row r="475">
          <cell r="C475">
            <v>0</v>
          </cell>
          <cell r="E475">
            <v>0</v>
          </cell>
          <cell r="F475">
            <v>0</v>
          </cell>
          <cell r="G475">
            <v>0</v>
          </cell>
          <cell r="I475">
            <v>0</v>
          </cell>
          <cell r="J475">
            <v>0</v>
          </cell>
        </row>
        <row r="476">
          <cell r="A476" t="str">
            <v>Commision Paid - Direct</v>
          </cell>
          <cell r="C476">
            <v>0</v>
          </cell>
          <cell r="E476">
            <v>0</v>
          </cell>
          <cell r="F476">
            <v>0</v>
          </cell>
          <cell r="G476">
            <v>0</v>
          </cell>
          <cell r="I476">
            <v>0</v>
          </cell>
          <cell r="J476">
            <v>0</v>
          </cell>
        </row>
        <row r="477">
          <cell r="A477" t="str">
            <v>G321012</v>
          </cell>
          <cell r="B477" t="str">
            <v>Individual life</v>
          </cell>
          <cell r="C477">
            <v>0</v>
          </cell>
          <cell r="D477">
            <v>0</v>
          </cell>
          <cell r="E477">
            <v>6277644.7299999995</v>
          </cell>
          <cell r="F477">
            <v>119486.05</v>
          </cell>
          <cell r="G477">
            <v>6158158.6799999997</v>
          </cell>
          <cell r="H477">
            <v>6158158.6799999997</v>
          </cell>
          <cell r="I477">
            <v>6158158.6799999997</v>
          </cell>
          <cell r="J477">
            <v>0</v>
          </cell>
        </row>
        <row r="478">
          <cell r="A478" t="str">
            <v>G321012001</v>
          </cell>
          <cell r="B478" t="str">
            <v>Orient Endowment</v>
          </cell>
          <cell r="C478" t="str">
            <v>Profit &amp; Loss</v>
          </cell>
          <cell r="E478">
            <v>6277644.7299999995</v>
          </cell>
          <cell r="F478">
            <v>119486.05</v>
          </cell>
          <cell r="G478">
            <v>6158158.6799999997</v>
          </cell>
          <cell r="H478">
            <v>6158158.6799999997</v>
          </cell>
          <cell r="I478">
            <v>6158158.6799999997</v>
          </cell>
          <cell r="J478">
            <v>0</v>
          </cell>
        </row>
        <row r="479">
          <cell r="A479" t="str">
            <v>G321012002</v>
          </cell>
          <cell r="B479" t="str">
            <v>Orient Educator</v>
          </cell>
          <cell r="C479" t="str">
            <v>Profit &amp; Loss</v>
          </cell>
          <cell r="D479">
            <v>0</v>
          </cell>
          <cell r="E479">
            <v>0</v>
          </cell>
          <cell r="F479">
            <v>0</v>
          </cell>
          <cell r="G479">
            <v>0</v>
          </cell>
          <cell r="H479">
            <v>0</v>
          </cell>
          <cell r="I479">
            <v>0</v>
          </cell>
          <cell r="J479">
            <v>0</v>
          </cell>
        </row>
        <row r="480">
          <cell r="A480" t="str">
            <v>G321012003</v>
          </cell>
          <cell r="B480" t="str">
            <v>Orient Smart Asset</v>
          </cell>
          <cell r="C480" t="str">
            <v>Profit &amp; Loss</v>
          </cell>
          <cell r="D480">
            <v>0</v>
          </cell>
          <cell r="E480">
            <v>0</v>
          </cell>
          <cell r="F480">
            <v>0</v>
          </cell>
          <cell r="G480">
            <v>0</v>
          </cell>
          <cell r="H480">
            <v>0</v>
          </cell>
          <cell r="I480">
            <v>0</v>
          </cell>
          <cell r="J480">
            <v>0</v>
          </cell>
        </row>
        <row r="481">
          <cell r="A481" t="str">
            <v>G321012004</v>
          </cell>
          <cell r="B481" t="str">
            <v>Orient 4 Life</v>
          </cell>
          <cell r="C481" t="str">
            <v>Profit &amp; Loss</v>
          </cell>
          <cell r="D481">
            <v>0</v>
          </cell>
          <cell r="E481">
            <v>0</v>
          </cell>
          <cell r="F481">
            <v>0</v>
          </cell>
          <cell r="G481">
            <v>0</v>
          </cell>
          <cell r="H481">
            <v>0</v>
          </cell>
          <cell r="I481">
            <v>0</v>
          </cell>
          <cell r="J481">
            <v>0</v>
          </cell>
        </row>
        <row r="482">
          <cell r="A482" t="str">
            <v>G321012005</v>
          </cell>
          <cell r="B482" t="str">
            <v>Orient Smart Educator</v>
          </cell>
          <cell r="C482" t="str">
            <v>Profit &amp; Loss</v>
          </cell>
          <cell r="D482">
            <v>0</v>
          </cell>
          <cell r="E482">
            <v>0</v>
          </cell>
          <cell r="F482">
            <v>0</v>
          </cell>
          <cell r="G482">
            <v>0</v>
          </cell>
          <cell r="H482">
            <v>0</v>
          </cell>
          <cell r="I482">
            <v>0</v>
          </cell>
          <cell r="J482">
            <v>0</v>
          </cell>
        </row>
        <row r="483">
          <cell r="A483" t="str">
            <v>G321012006</v>
          </cell>
          <cell r="B483" t="str">
            <v>Orient Individual Mortgage</v>
          </cell>
          <cell r="C483" t="str">
            <v>Profit &amp; Loss</v>
          </cell>
          <cell r="D483">
            <v>0</v>
          </cell>
          <cell r="E483">
            <v>0</v>
          </cell>
          <cell r="F483">
            <v>0</v>
          </cell>
          <cell r="G483">
            <v>0</v>
          </cell>
          <cell r="H483">
            <v>0</v>
          </cell>
          <cell r="I483">
            <v>0</v>
          </cell>
          <cell r="J483">
            <v>0</v>
          </cell>
        </row>
        <row r="484">
          <cell r="A484" t="str">
            <v>G321022</v>
          </cell>
          <cell r="B484" t="str">
            <v>Group Life</v>
          </cell>
          <cell r="C484">
            <v>0</v>
          </cell>
          <cell r="D484">
            <v>0</v>
          </cell>
          <cell r="E484">
            <v>374466.00231111114</v>
          </cell>
          <cell r="F484">
            <v>0</v>
          </cell>
          <cell r="G484">
            <v>374466.00231111114</v>
          </cell>
          <cell r="H484">
            <v>374466.00231111114</v>
          </cell>
          <cell r="I484">
            <v>374466.00231111114</v>
          </cell>
          <cell r="J484">
            <v>0</v>
          </cell>
        </row>
        <row r="485">
          <cell r="A485" t="str">
            <v>G321022001</v>
          </cell>
          <cell r="B485" t="str">
            <v>Orient Group Life</v>
          </cell>
          <cell r="C485" t="str">
            <v>Profit &amp; Loss</v>
          </cell>
          <cell r="E485">
            <v>374466.00231111114</v>
          </cell>
          <cell r="F485">
            <v>0</v>
          </cell>
          <cell r="G485">
            <v>374466.00231111114</v>
          </cell>
          <cell r="H485">
            <v>374466.00231111114</v>
          </cell>
          <cell r="I485">
            <v>374466.00231111114</v>
          </cell>
          <cell r="J485">
            <v>0</v>
          </cell>
        </row>
        <row r="486">
          <cell r="A486" t="str">
            <v>G321022002</v>
          </cell>
          <cell r="B486" t="str">
            <v>Orient Last Expense</v>
          </cell>
          <cell r="C486" t="str">
            <v>Profit &amp; Loss</v>
          </cell>
          <cell r="D486">
            <v>0</v>
          </cell>
          <cell r="E486">
            <v>0</v>
          </cell>
          <cell r="F486">
            <v>0</v>
          </cell>
          <cell r="G486">
            <v>0</v>
          </cell>
          <cell r="H486">
            <v>0</v>
          </cell>
          <cell r="I486">
            <v>0</v>
          </cell>
          <cell r="J486">
            <v>0</v>
          </cell>
        </row>
        <row r="487">
          <cell r="A487" t="str">
            <v>G321032</v>
          </cell>
          <cell r="B487" t="str">
            <v>Group Credit</v>
          </cell>
          <cell r="C487">
            <v>0</v>
          </cell>
          <cell r="D487">
            <v>0</v>
          </cell>
          <cell r="E487">
            <v>30769406.823343851</v>
          </cell>
          <cell r="F487">
            <v>370904</v>
          </cell>
          <cell r="G487">
            <v>30398502.823343851</v>
          </cell>
          <cell r="H487">
            <v>30398502.823343851</v>
          </cell>
          <cell r="I487">
            <v>30398502.823343851</v>
          </cell>
          <cell r="J487">
            <v>0</v>
          </cell>
        </row>
        <row r="488">
          <cell r="A488" t="str">
            <v>G321032001</v>
          </cell>
          <cell r="B488" t="str">
            <v>Orient Group Creditor</v>
          </cell>
          <cell r="C488" t="str">
            <v>Profit &amp; Loss</v>
          </cell>
          <cell r="E488">
            <v>27442526.208687853</v>
          </cell>
          <cell r="F488">
            <v>370904</v>
          </cell>
          <cell r="G488">
            <v>27071622.208687853</v>
          </cell>
          <cell r="H488">
            <v>27071622.208687853</v>
          </cell>
          <cell r="I488">
            <v>27071622.208687853</v>
          </cell>
          <cell r="J488">
            <v>0</v>
          </cell>
        </row>
        <row r="489">
          <cell r="A489" t="str">
            <v>G321032002</v>
          </cell>
          <cell r="B489" t="str">
            <v>Orient Group Mortgage</v>
          </cell>
          <cell r="C489" t="str">
            <v>Profit &amp; Loss</v>
          </cell>
          <cell r="E489">
            <v>3326880.6146559985</v>
          </cell>
          <cell r="F489">
            <v>0</v>
          </cell>
          <cell r="G489">
            <v>3326880.6146559985</v>
          </cell>
          <cell r="H489">
            <v>3326880.6146559985</v>
          </cell>
          <cell r="I489">
            <v>3326880.6146559985</v>
          </cell>
          <cell r="J489">
            <v>0</v>
          </cell>
        </row>
        <row r="490">
          <cell r="A490" t="str">
            <v>G321042</v>
          </cell>
          <cell r="B490" t="str">
            <v>Annuities</v>
          </cell>
          <cell r="C490">
            <v>0</v>
          </cell>
          <cell r="D490">
            <v>0</v>
          </cell>
          <cell r="E490">
            <v>8712554.1917012222</v>
          </cell>
          <cell r="F490">
            <v>0</v>
          </cell>
          <cell r="G490">
            <v>8712554.1917012222</v>
          </cell>
          <cell r="H490">
            <v>8712554.1917012222</v>
          </cell>
          <cell r="I490">
            <v>8712554.1917012222</v>
          </cell>
          <cell r="J490">
            <v>0</v>
          </cell>
        </row>
        <row r="491">
          <cell r="A491" t="str">
            <v>G321042001</v>
          </cell>
          <cell r="B491" t="str">
            <v>Immediate Annuity</v>
          </cell>
          <cell r="C491" t="str">
            <v>Profit &amp; Loss</v>
          </cell>
          <cell r="E491">
            <v>8712554.1917012222</v>
          </cell>
          <cell r="F491">
            <v>0</v>
          </cell>
          <cell r="G491">
            <v>8712554.1917012222</v>
          </cell>
          <cell r="H491">
            <v>8712554.1917012222</v>
          </cell>
          <cell r="I491">
            <v>8712554.1917012222</v>
          </cell>
          <cell r="J491">
            <v>0</v>
          </cell>
        </row>
        <row r="492">
          <cell r="A492" t="str">
            <v>G321042002</v>
          </cell>
          <cell r="B492" t="str">
            <v>Deffered Annuity</v>
          </cell>
          <cell r="C492" t="str">
            <v>Profit &amp; Loss</v>
          </cell>
          <cell r="D492">
            <v>0</v>
          </cell>
          <cell r="E492">
            <v>0</v>
          </cell>
          <cell r="F492">
            <v>0</v>
          </cell>
          <cell r="G492">
            <v>0</v>
          </cell>
          <cell r="H492">
            <v>0</v>
          </cell>
          <cell r="I492">
            <v>0</v>
          </cell>
          <cell r="J492">
            <v>0</v>
          </cell>
        </row>
        <row r="493">
          <cell r="A493" t="str">
            <v>Commision Paid Direct Total</v>
          </cell>
          <cell r="C493">
            <v>0</v>
          </cell>
          <cell r="D493">
            <v>0</v>
          </cell>
          <cell r="E493">
            <v>46134071.747356184</v>
          </cell>
          <cell r="F493">
            <v>490390.05</v>
          </cell>
          <cell r="G493">
            <v>45643681.697356187</v>
          </cell>
          <cell r="H493">
            <v>45643681.697356187</v>
          </cell>
          <cell r="I493">
            <v>45643681.697356187</v>
          </cell>
          <cell r="J493">
            <v>0</v>
          </cell>
        </row>
        <row r="494">
          <cell r="C494">
            <v>0</v>
          </cell>
          <cell r="E494">
            <v>0</v>
          </cell>
          <cell r="F494">
            <v>0</v>
          </cell>
          <cell r="G494">
            <v>0</v>
          </cell>
          <cell r="I494">
            <v>0</v>
          </cell>
          <cell r="J494">
            <v>0</v>
          </cell>
        </row>
        <row r="495">
          <cell r="A495" t="str">
            <v>Commision Paid - FAC</v>
          </cell>
          <cell r="C495">
            <v>0</v>
          </cell>
          <cell r="E495">
            <v>0</v>
          </cell>
          <cell r="F495">
            <v>0</v>
          </cell>
          <cell r="G495">
            <v>0</v>
          </cell>
          <cell r="I495">
            <v>0</v>
          </cell>
          <cell r="J495">
            <v>0</v>
          </cell>
        </row>
        <row r="496">
          <cell r="A496" t="str">
            <v>G322012</v>
          </cell>
          <cell r="B496" t="str">
            <v>Individual life</v>
          </cell>
          <cell r="C496">
            <v>0</v>
          </cell>
          <cell r="D496">
            <v>0</v>
          </cell>
          <cell r="E496">
            <v>0</v>
          </cell>
          <cell r="F496">
            <v>0</v>
          </cell>
          <cell r="G496">
            <v>0</v>
          </cell>
          <cell r="H496">
            <v>0</v>
          </cell>
          <cell r="I496">
            <v>0</v>
          </cell>
          <cell r="J496">
            <v>0</v>
          </cell>
        </row>
        <row r="497">
          <cell r="A497" t="str">
            <v>G322012001</v>
          </cell>
          <cell r="B497" t="str">
            <v>Orient Endowment</v>
          </cell>
          <cell r="C497" t="str">
            <v>Profit &amp; Loss</v>
          </cell>
          <cell r="D497">
            <v>0</v>
          </cell>
          <cell r="E497">
            <v>0</v>
          </cell>
          <cell r="F497">
            <v>0</v>
          </cell>
          <cell r="G497">
            <v>0</v>
          </cell>
          <cell r="H497">
            <v>0</v>
          </cell>
          <cell r="I497">
            <v>0</v>
          </cell>
          <cell r="J497">
            <v>0</v>
          </cell>
        </row>
        <row r="498">
          <cell r="A498" t="str">
            <v>G322012002</v>
          </cell>
          <cell r="B498" t="str">
            <v>Orient Educator</v>
          </cell>
          <cell r="C498" t="str">
            <v>Profit &amp; Loss</v>
          </cell>
          <cell r="D498">
            <v>0</v>
          </cell>
          <cell r="E498">
            <v>0</v>
          </cell>
          <cell r="F498">
            <v>0</v>
          </cell>
          <cell r="G498">
            <v>0</v>
          </cell>
          <cell r="H498">
            <v>0</v>
          </cell>
          <cell r="I498">
            <v>0</v>
          </cell>
          <cell r="J498">
            <v>0</v>
          </cell>
        </row>
        <row r="499">
          <cell r="A499" t="str">
            <v>G322012003</v>
          </cell>
          <cell r="B499" t="str">
            <v>Orient Smart Asset</v>
          </cell>
          <cell r="C499" t="str">
            <v>Profit &amp; Loss</v>
          </cell>
          <cell r="D499">
            <v>0</v>
          </cell>
          <cell r="E499">
            <v>0</v>
          </cell>
          <cell r="F499">
            <v>0</v>
          </cell>
          <cell r="G499">
            <v>0</v>
          </cell>
          <cell r="H499">
            <v>0</v>
          </cell>
          <cell r="I499">
            <v>0</v>
          </cell>
          <cell r="J499">
            <v>0</v>
          </cell>
        </row>
        <row r="500">
          <cell r="A500" t="str">
            <v>G322012004</v>
          </cell>
          <cell r="B500" t="str">
            <v>Orient 4 Life</v>
          </cell>
          <cell r="C500" t="str">
            <v>Profit &amp; Loss</v>
          </cell>
          <cell r="D500">
            <v>0</v>
          </cell>
          <cell r="E500">
            <v>0</v>
          </cell>
          <cell r="F500">
            <v>0</v>
          </cell>
          <cell r="G500">
            <v>0</v>
          </cell>
          <cell r="H500">
            <v>0</v>
          </cell>
          <cell r="I500">
            <v>0</v>
          </cell>
          <cell r="J500">
            <v>0</v>
          </cell>
        </row>
        <row r="501">
          <cell r="A501" t="str">
            <v>G322012005</v>
          </cell>
          <cell r="B501" t="str">
            <v>Orient Smart Educator</v>
          </cell>
          <cell r="C501" t="str">
            <v>Profit &amp; Loss</v>
          </cell>
          <cell r="D501">
            <v>0</v>
          </cell>
          <cell r="E501">
            <v>0</v>
          </cell>
          <cell r="F501">
            <v>0</v>
          </cell>
          <cell r="G501">
            <v>0</v>
          </cell>
          <cell r="H501">
            <v>0</v>
          </cell>
          <cell r="I501">
            <v>0</v>
          </cell>
          <cell r="J501">
            <v>0</v>
          </cell>
        </row>
        <row r="502">
          <cell r="A502" t="str">
            <v>G322012006</v>
          </cell>
          <cell r="B502" t="str">
            <v>Orient Individual Mortgage</v>
          </cell>
          <cell r="C502" t="str">
            <v>Profit &amp; Loss</v>
          </cell>
          <cell r="D502">
            <v>0</v>
          </cell>
          <cell r="E502">
            <v>0</v>
          </cell>
          <cell r="F502">
            <v>0</v>
          </cell>
          <cell r="G502">
            <v>0</v>
          </cell>
          <cell r="H502">
            <v>0</v>
          </cell>
          <cell r="I502">
            <v>0</v>
          </cell>
          <cell r="J502">
            <v>0</v>
          </cell>
        </row>
        <row r="503">
          <cell r="A503" t="str">
            <v>G322022</v>
          </cell>
          <cell r="B503" t="str">
            <v>Group Life</v>
          </cell>
          <cell r="C503">
            <v>0</v>
          </cell>
          <cell r="D503">
            <v>0</v>
          </cell>
          <cell r="E503">
            <v>0</v>
          </cell>
          <cell r="F503">
            <v>0</v>
          </cell>
          <cell r="G503">
            <v>0</v>
          </cell>
          <cell r="H503">
            <v>0</v>
          </cell>
          <cell r="I503">
            <v>0</v>
          </cell>
          <cell r="J503">
            <v>0</v>
          </cell>
        </row>
        <row r="504">
          <cell r="A504" t="str">
            <v>G322022001</v>
          </cell>
          <cell r="B504" t="str">
            <v>Orient Group Life</v>
          </cell>
          <cell r="C504" t="str">
            <v>Profit &amp; Loss</v>
          </cell>
          <cell r="D504">
            <v>0</v>
          </cell>
          <cell r="E504">
            <v>0</v>
          </cell>
          <cell r="F504">
            <v>0</v>
          </cell>
          <cell r="G504">
            <v>0</v>
          </cell>
          <cell r="H504">
            <v>0</v>
          </cell>
          <cell r="I504">
            <v>0</v>
          </cell>
          <cell r="J504">
            <v>0</v>
          </cell>
        </row>
        <row r="505">
          <cell r="A505" t="str">
            <v>G322022002</v>
          </cell>
          <cell r="B505" t="str">
            <v>Orient Last Expense</v>
          </cell>
          <cell r="C505" t="str">
            <v>Profit &amp; Loss</v>
          </cell>
          <cell r="D505">
            <v>0</v>
          </cell>
          <cell r="E505">
            <v>0</v>
          </cell>
          <cell r="F505">
            <v>0</v>
          </cell>
          <cell r="G505">
            <v>0</v>
          </cell>
          <cell r="H505">
            <v>0</v>
          </cell>
          <cell r="I505">
            <v>0</v>
          </cell>
          <cell r="J505">
            <v>0</v>
          </cell>
        </row>
        <row r="506">
          <cell r="A506" t="str">
            <v>G322032</v>
          </cell>
          <cell r="B506" t="str">
            <v>Group Credit</v>
          </cell>
          <cell r="C506">
            <v>0</v>
          </cell>
          <cell r="D506">
            <v>0</v>
          </cell>
          <cell r="E506">
            <v>0</v>
          </cell>
          <cell r="F506">
            <v>0</v>
          </cell>
          <cell r="G506">
            <v>0</v>
          </cell>
          <cell r="H506">
            <v>0</v>
          </cell>
          <cell r="I506">
            <v>0</v>
          </cell>
          <cell r="J506">
            <v>0</v>
          </cell>
        </row>
        <row r="507">
          <cell r="A507" t="str">
            <v>G322032001</v>
          </cell>
          <cell r="B507" t="str">
            <v>Orient Group Creditor</v>
          </cell>
          <cell r="C507" t="str">
            <v>Profit &amp; Loss</v>
          </cell>
          <cell r="D507">
            <v>0</v>
          </cell>
          <cell r="E507">
            <v>0</v>
          </cell>
          <cell r="F507">
            <v>0</v>
          </cell>
          <cell r="G507">
            <v>0</v>
          </cell>
          <cell r="H507">
            <v>0</v>
          </cell>
          <cell r="I507">
            <v>0</v>
          </cell>
          <cell r="J507">
            <v>0</v>
          </cell>
        </row>
        <row r="508">
          <cell r="A508" t="str">
            <v>G322032002</v>
          </cell>
          <cell r="B508" t="str">
            <v>Orient Group Mortgage</v>
          </cell>
          <cell r="C508" t="str">
            <v>Profit &amp; Loss</v>
          </cell>
          <cell r="D508">
            <v>0</v>
          </cell>
          <cell r="E508">
            <v>0</v>
          </cell>
          <cell r="F508">
            <v>0</v>
          </cell>
          <cell r="G508">
            <v>0</v>
          </cell>
          <cell r="H508">
            <v>0</v>
          </cell>
          <cell r="I508">
            <v>0</v>
          </cell>
          <cell r="J508">
            <v>0</v>
          </cell>
        </row>
        <row r="509">
          <cell r="A509" t="str">
            <v>G322042</v>
          </cell>
          <cell r="B509" t="str">
            <v>Annuities</v>
          </cell>
          <cell r="C509">
            <v>0</v>
          </cell>
          <cell r="D509">
            <v>0</v>
          </cell>
          <cell r="E509">
            <v>0</v>
          </cell>
          <cell r="F509">
            <v>0</v>
          </cell>
          <cell r="G509">
            <v>0</v>
          </cell>
          <cell r="H509">
            <v>0</v>
          </cell>
          <cell r="I509">
            <v>0</v>
          </cell>
          <cell r="J509">
            <v>0</v>
          </cell>
        </row>
        <row r="510">
          <cell r="A510" t="str">
            <v>G322042001</v>
          </cell>
          <cell r="B510" t="str">
            <v>Immediate Annuity</v>
          </cell>
          <cell r="C510" t="str">
            <v>Profit &amp; Loss</v>
          </cell>
          <cell r="D510">
            <v>0</v>
          </cell>
          <cell r="E510">
            <v>0</v>
          </cell>
          <cell r="F510">
            <v>0</v>
          </cell>
          <cell r="G510">
            <v>0</v>
          </cell>
          <cell r="H510">
            <v>0</v>
          </cell>
          <cell r="I510">
            <v>0</v>
          </cell>
          <cell r="J510">
            <v>0</v>
          </cell>
        </row>
        <row r="511">
          <cell r="A511" t="str">
            <v>G322042002</v>
          </cell>
          <cell r="B511" t="str">
            <v>Deffered Annuity</v>
          </cell>
          <cell r="C511" t="str">
            <v>Profit &amp; Loss</v>
          </cell>
          <cell r="D511">
            <v>0</v>
          </cell>
          <cell r="E511">
            <v>0</v>
          </cell>
          <cell r="F511">
            <v>0</v>
          </cell>
          <cell r="G511">
            <v>0</v>
          </cell>
          <cell r="H511">
            <v>0</v>
          </cell>
          <cell r="I511">
            <v>0</v>
          </cell>
          <cell r="J511">
            <v>0</v>
          </cell>
        </row>
        <row r="512">
          <cell r="A512" t="str">
            <v>Commision Paid FAC Total</v>
          </cell>
          <cell r="C512">
            <v>0</v>
          </cell>
          <cell r="D512">
            <v>0</v>
          </cell>
          <cell r="E512">
            <v>0</v>
          </cell>
          <cell r="F512">
            <v>0</v>
          </cell>
          <cell r="G512">
            <v>0</v>
          </cell>
          <cell r="H512">
            <v>0</v>
          </cell>
          <cell r="I512">
            <v>0</v>
          </cell>
          <cell r="J512">
            <v>0</v>
          </cell>
        </row>
        <row r="513">
          <cell r="C513">
            <v>0</v>
          </cell>
          <cell r="E513">
            <v>0</v>
          </cell>
          <cell r="F513">
            <v>0</v>
          </cell>
          <cell r="G513">
            <v>0</v>
          </cell>
          <cell r="I513">
            <v>0</v>
          </cell>
          <cell r="J513">
            <v>0</v>
          </cell>
        </row>
        <row r="514">
          <cell r="A514" t="str">
            <v>Commision Paid - Treaty</v>
          </cell>
          <cell r="C514">
            <v>0</v>
          </cell>
          <cell r="E514">
            <v>0</v>
          </cell>
          <cell r="F514">
            <v>0</v>
          </cell>
          <cell r="G514">
            <v>0</v>
          </cell>
          <cell r="I514">
            <v>0</v>
          </cell>
          <cell r="J514">
            <v>0</v>
          </cell>
        </row>
        <row r="515">
          <cell r="A515" t="str">
            <v>G323012</v>
          </cell>
          <cell r="B515" t="str">
            <v>Individual life</v>
          </cell>
          <cell r="C515">
            <v>0</v>
          </cell>
          <cell r="D515">
            <v>0</v>
          </cell>
          <cell r="E515">
            <v>0</v>
          </cell>
          <cell r="F515">
            <v>0</v>
          </cell>
          <cell r="G515">
            <v>0</v>
          </cell>
          <cell r="H515">
            <v>0</v>
          </cell>
          <cell r="I515">
            <v>0</v>
          </cell>
          <cell r="J515">
            <v>0</v>
          </cell>
        </row>
        <row r="516">
          <cell r="A516" t="str">
            <v>G323012001</v>
          </cell>
          <cell r="B516" t="str">
            <v>Orient Endowment</v>
          </cell>
          <cell r="C516" t="str">
            <v>Profit &amp; Loss</v>
          </cell>
          <cell r="D516">
            <v>0</v>
          </cell>
          <cell r="E516">
            <v>0</v>
          </cell>
          <cell r="F516">
            <v>0</v>
          </cell>
          <cell r="G516">
            <v>0</v>
          </cell>
          <cell r="H516">
            <v>0</v>
          </cell>
          <cell r="I516">
            <v>0</v>
          </cell>
          <cell r="J516">
            <v>0</v>
          </cell>
        </row>
        <row r="517">
          <cell r="A517" t="str">
            <v>G323012002</v>
          </cell>
          <cell r="B517" t="str">
            <v>Orient Educator</v>
          </cell>
          <cell r="C517" t="str">
            <v>Profit &amp; Loss</v>
          </cell>
          <cell r="D517">
            <v>0</v>
          </cell>
          <cell r="E517">
            <v>0</v>
          </cell>
          <cell r="F517">
            <v>0</v>
          </cell>
          <cell r="G517">
            <v>0</v>
          </cell>
          <cell r="H517">
            <v>0</v>
          </cell>
          <cell r="I517">
            <v>0</v>
          </cell>
          <cell r="J517">
            <v>0</v>
          </cell>
        </row>
        <row r="518">
          <cell r="A518" t="str">
            <v>G323012003</v>
          </cell>
          <cell r="B518" t="str">
            <v>Orient Smart Asset</v>
          </cell>
          <cell r="C518" t="str">
            <v>Profit &amp; Loss</v>
          </cell>
          <cell r="D518">
            <v>0</v>
          </cell>
          <cell r="E518">
            <v>0</v>
          </cell>
          <cell r="F518">
            <v>0</v>
          </cell>
          <cell r="G518">
            <v>0</v>
          </cell>
          <cell r="H518">
            <v>0</v>
          </cell>
          <cell r="I518">
            <v>0</v>
          </cell>
          <cell r="J518">
            <v>0</v>
          </cell>
        </row>
        <row r="519">
          <cell r="A519" t="str">
            <v>G323012004</v>
          </cell>
          <cell r="B519" t="str">
            <v>Orient 4 Life</v>
          </cell>
          <cell r="C519" t="str">
            <v>Profit &amp; Loss</v>
          </cell>
          <cell r="D519">
            <v>0</v>
          </cell>
          <cell r="E519">
            <v>0</v>
          </cell>
          <cell r="F519">
            <v>0</v>
          </cell>
          <cell r="G519">
            <v>0</v>
          </cell>
          <cell r="H519">
            <v>0</v>
          </cell>
          <cell r="I519">
            <v>0</v>
          </cell>
          <cell r="J519">
            <v>0</v>
          </cell>
        </row>
        <row r="520">
          <cell r="A520" t="str">
            <v>G323012005</v>
          </cell>
          <cell r="B520" t="str">
            <v>Orient Smart Educator</v>
          </cell>
          <cell r="C520" t="str">
            <v>Profit &amp; Loss</v>
          </cell>
          <cell r="D520">
            <v>0</v>
          </cell>
          <cell r="E520">
            <v>0</v>
          </cell>
          <cell r="F520">
            <v>0</v>
          </cell>
          <cell r="G520">
            <v>0</v>
          </cell>
          <cell r="H520">
            <v>0</v>
          </cell>
          <cell r="I520">
            <v>0</v>
          </cell>
          <cell r="J520">
            <v>0</v>
          </cell>
        </row>
        <row r="521">
          <cell r="A521" t="str">
            <v>G323012006</v>
          </cell>
          <cell r="B521" t="str">
            <v>Orient Individual Mortgage</v>
          </cell>
          <cell r="C521" t="str">
            <v>Profit &amp; Loss</v>
          </cell>
          <cell r="D521">
            <v>0</v>
          </cell>
          <cell r="E521">
            <v>0</v>
          </cell>
          <cell r="F521">
            <v>0</v>
          </cell>
          <cell r="G521">
            <v>0</v>
          </cell>
          <cell r="H521">
            <v>0</v>
          </cell>
          <cell r="I521">
            <v>0</v>
          </cell>
          <cell r="J521">
            <v>0</v>
          </cell>
        </row>
        <row r="522">
          <cell r="A522" t="str">
            <v>G323022</v>
          </cell>
          <cell r="B522" t="str">
            <v>Group Life</v>
          </cell>
          <cell r="C522">
            <v>0</v>
          </cell>
          <cell r="D522">
            <v>0</v>
          </cell>
          <cell r="E522">
            <v>0</v>
          </cell>
          <cell r="F522">
            <v>0</v>
          </cell>
          <cell r="G522">
            <v>0</v>
          </cell>
          <cell r="H522">
            <v>0</v>
          </cell>
          <cell r="I522">
            <v>0</v>
          </cell>
          <cell r="J522">
            <v>0</v>
          </cell>
        </row>
        <row r="523">
          <cell r="A523" t="str">
            <v>G323022001</v>
          </cell>
          <cell r="B523" t="str">
            <v>Orient Group Life</v>
          </cell>
          <cell r="C523" t="str">
            <v>Profit &amp; Loss</v>
          </cell>
          <cell r="D523">
            <v>0</v>
          </cell>
          <cell r="E523">
            <v>0</v>
          </cell>
          <cell r="F523">
            <v>0</v>
          </cell>
          <cell r="G523">
            <v>0</v>
          </cell>
          <cell r="H523">
            <v>0</v>
          </cell>
          <cell r="I523">
            <v>0</v>
          </cell>
          <cell r="J523">
            <v>0</v>
          </cell>
        </row>
        <row r="524">
          <cell r="A524" t="str">
            <v>G323022002</v>
          </cell>
          <cell r="B524" t="str">
            <v>Orient Last Expense</v>
          </cell>
          <cell r="C524" t="str">
            <v>Profit &amp; Loss</v>
          </cell>
          <cell r="D524">
            <v>0</v>
          </cell>
          <cell r="E524">
            <v>0</v>
          </cell>
          <cell r="F524">
            <v>0</v>
          </cell>
          <cell r="G524">
            <v>0</v>
          </cell>
          <cell r="H524">
            <v>0</v>
          </cell>
          <cell r="I524">
            <v>0</v>
          </cell>
          <cell r="J524">
            <v>0</v>
          </cell>
        </row>
        <row r="525">
          <cell r="A525" t="str">
            <v>G323032</v>
          </cell>
          <cell r="B525" t="str">
            <v>Group Credit</v>
          </cell>
          <cell r="C525">
            <v>0</v>
          </cell>
          <cell r="D525">
            <v>0</v>
          </cell>
          <cell r="E525">
            <v>0</v>
          </cell>
          <cell r="F525">
            <v>0</v>
          </cell>
          <cell r="G525">
            <v>0</v>
          </cell>
          <cell r="H525">
            <v>0</v>
          </cell>
          <cell r="I525">
            <v>0</v>
          </cell>
          <cell r="J525">
            <v>0</v>
          </cell>
        </row>
        <row r="526">
          <cell r="A526" t="str">
            <v>G323032001</v>
          </cell>
          <cell r="B526" t="str">
            <v>Orient Group Creditor</v>
          </cell>
          <cell r="C526" t="str">
            <v>Profit &amp; Loss</v>
          </cell>
          <cell r="D526">
            <v>0</v>
          </cell>
          <cell r="E526">
            <v>0</v>
          </cell>
          <cell r="F526">
            <v>0</v>
          </cell>
          <cell r="G526">
            <v>0</v>
          </cell>
          <cell r="H526">
            <v>0</v>
          </cell>
          <cell r="I526">
            <v>0</v>
          </cell>
          <cell r="J526">
            <v>0</v>
          </cell>
        </row>
        <row r="527">
          <cell r="A527" t="str">
            <v>G323032002</v>
          </cell>
          <cell r="B527" t="str">
            <v>Orient Group Mortgage</v>
          </cell>
          <cell r="C527" t="str">
            <v>Profit &amp; Loss</v>
          </cell>
          <cell r="D527">
            <v>0</v>
          </cell>
          <cell r="E527">
            <v>0</v>
          </cell>
          <cell r="F527">
            <v>0</v>
          </cell>
          <cell r="G527">
            <v>0</v>
          </cell>
          <cell r="H527">
            <v>0</v>
          </cell>
          <cell r="I527">
            <v>0</v>
          </cell>
          <cell r="J527">
            <v>0</v>
          </cell>
        </row>
        <row r="528">
          <cell r="A528" t="str">
            <v>G323042</v>
          </cell>
          <cell r="B528" t="str">
            <v>Annuities</v>
          </cell>
          <cell r="C528">
            <v>0</v>
          </cell>
          <cell r="D528">
            <v>0</v>
          </cell>
          <cell r="E528">
            <v>0</v>
          </cell>
          <cell r="F528">
            <v>0</v>
          </cell>
          <cell r="G528">
            <v>0</v>
          </cell>
          <cell r="H528">
            <v>0</v>
          </cell>
          <cell r="I528">
            <v>0</v>
          </cell>
          <cell r="J528">
            <v>0</v>
          </cell>
        </row>
        <row r="529">
          <cell r="A529" t="str">
            <v>G323042001</v>
          </cell>
          <cell r="B529" t="str">
            <v>Immediate Annuity</v>
          </cell>
          <cell r="C529" t="str">
            <v>Profit &amp; Loss</v>
          </cell>
          <cell r="D529">
            <v>0</v>
          </cell>
          <cell r="E529">
            <v>0</v>
          </cell>
          <cell r="F529">
            <v>0</v>
          </cell>
          <cell r="G529">
            <v>0</v>
          </cell>
          <cell r="H529">
            <v>0</v>
          </cell>
          <cell r="I529">
            <v>0</v>
          </cell>
          <cell r="J529">
            <v>0</v>
          </cell>
        </row>
        <row r="530">
          <cell r="A530" t="str">
            <v>G323042002</v>
          </cell>
          <cell r="B530" t="str">
            <v>Deffered Annuity</v>
          </cell>
          <cell r="C530" t="str">
            <v>Profit &amp; Loss</v>
          </cell>
          <cell r="D530">
            <v>0</v>
          </cell>
          <cell r="E530">
            <v>0</v>
          </cell>
          <cell r="F530">
            <v>0</v>
          </cell>
          <cell r="G530">
            <v>0</v>
          </cell>
          <cell r="H530">
            <v>0</v>
          </cell>
          <cell r="I530">
            <v>0</v>
          </cell>
          <cell r="J530">
            <v>0</v>
          </cell>
        </row>
        <row r="531">
          <cell r="A531" t="str">
            <v>Commision Paid Treaty Total</v>
          </cell>
          <cell r="C531">
            <v>0</v>
          </cell>
          <cell r="D531">
            <v>0</v>
          </cell>
          <cell r="E531">
            <v>0</v>
          </cell>
          <cell r="F531">
            <v>0</v>
          </cell>
          <cell r="G531">
            <v>0</v>
          </cell>
          <cell r="H531">
            <v>0</v>
          </cell>
          <cell r="I531">
            <v>0</v>
          </cell>
          <cell r="J531">
            <v>0</v>
          </cell>
        </row>
        <row r="532">
          <cell r="A532">
            <v>0</v>
          </cell>
          <cell r="C532">
            <v>0</v>
          </cell>
          <cell r="E532">
            <v>0</v>
          </cell>
          <cell r="F532">
            <v>0</v>
          </cell>
          <cell r="G532">
            <v>0</v>
          </cell>
          <cell r="I532">
            <v>0</v>
          </cell>
          <cell r="J532">
            <v>0</v>
          </cell>
        </row>
        <row r="533">
          <cell r="A533" t="str">
            <v xml:space="preserve">Pension </v>
          </cell>
          <cell r="C533">
            <v>0</v>
          </cell>
          <cell r="E533">
            <v>0</v>
          </cell>
          <cell r="F533">
            <v>0</v>
          </cell>
          <cell r="G533">
            <v>0</v>
          </cell>
          <cell r="I533">
            <v>0</v>
          </cell>
          <cell r="J533">
            <v>0</v>
          </cell>
        </row>
        <row r="534">
          <cell r="A534" t="str">
            <v>G611012</v>
          </cell>
          <cell r="B534" t="str">
            <v>Contributions</v>
          </cell>
          <cell r="C534">
            <v>0</v>
          </cell>
          <cell r="D534">
            <v>0</v>
          </cell>
          <cell r="E534">
            <v>0</v>
          </cell>
          <cell r="F534">
            <v>0</v>
          </cell>
          <cell r="G534">
            <v>0</v>
          </cell>
          <cell r="H534">
            <v>0</v>
          </cell>
          <cell r="I534">
            <v>0</v>
          </cell>
          <cell r="J534">
            <v>0</v>
          </cell>
        </row>
        <row r="535">
          <cell r="A535" t="str">
            <v>G611012001</v>
          </cell>
          <cell r="B535" t="str">
            <v>Individual Pension Plan</v>
          </cell>
          <cell r="C535" t="str">
            <v xml:space="preserve">Balance sheet </v>
          </cell>
          <cell r="D535">
            <v>0</v>
          </cell>
          <cell r="E535">
            <v>0</v>
          </cell>
          <cell r="F535">
            <v>0</v>
          </cell>
          <cell r="G535">
            <v>0</v>
          </cell>
          <cell r="H535">
            <v>0</v>
          </cell>
          <cell r="I535">
            <v>0</v>
          </cell>
          <cell r="J535">
            <v>0</v>
          </cell>
        </row>
        <row r="536">
          <cell r="A536" t="str">
            <v>G611012002</v>
          </cell>
          <cell r="B536" t="str">
            <v>KOLAL Umbrella scheme</v>
          </cell>
          <cell r="C536" t="str">
            <v xml:space="preserve">Balance sheet </v>
          </cell>
          <cell r="D536">
            <v>0</v>
          </cell>
          <cell r="E536">
            <v>0</v>
          </cell>
          <cell r="F536">
            <v>0</v>
          </cell>
          <cell r="G536">
            <v>0</v>
          </cell>
          <cell r="H536">
            <v>0</v>
          </cell>
          <cell r="I536">
            <v>0</v>
          </cell>
          <cell r="J536">
            <v>0</v>
          </cell>
        </row>
        <row r="537">
          <cell r="A537" t="str">
            <v>G611012003</v>
          </cell>
          <cell r="B537" t="str">
            <v>KOIL SRBS scheme</v>
          </cell>
          <cell r="C537" t="str">
            <v xml:space="preserve">Balance sheet </v>
          </cell>
          <cell r="D537">
            <v>0</v>
          </cell>
          <cell r="E537">
            <v>0</v>
          </cell>
          <cell r="F537">
            <v>0</v>
          </cell>
          <cell r="G537">
            <v>0</v>
          </cell>
          <cell r="H537">
            <v>0</v>
          </cell>
          <cell r="I537">
            <v>0</v>
          </cell>
          <cell r="J537">
            <v>0</v>
          </cell>
        </row>
        <row r="538">
          <cell r="A538" t="str">
            <v>G621012</v>
          </cell>
          <cell r="B538" t="str">
            <v>Transfers In</v>
          </cell>
          <cell r="C538">
            <v>0</v>
          </cell>
          <cell r="D538">
            <v>0</v>
          </cell>
          <cell r="E538">
            <v>0</v>
          </cell>
          <cell r="F538">
            <v>0</v>
          </cell>
          <cell r="G538">
            <v>0</v>
          </cell>
          <cell r="H538">
            <v>0</v>
          </cell>
          <cell r="I538">
            <v>0</v>
          </cell>
          <cell r="J538">
            <v>0</v>
          </cell>
        </row>
        <row r="539">
          <cell r="A539" t="str">
            <v>G621012001</v>
          </cell>
          <cell r="B539" t="str">
            <v>Individual Pension Plan</v>
          </cell>
          <cell r="C539" t="str">
            <v xml:space="preserve">Balance sheet </v>
          </cell>
          <cell r="D539">
            <v>0</v>
          </cell>
          <cell r="E539">
            <v>0</v>
          </cell>
          <cell r="F539">
            <v>0</v>
          </cell>
          <cell r="G539">
            <v>0</v>
          </cell>
          <cell r="H539">
            <v>0</v>
          </cell>
          <cell r="I539">
            <v>0</v>
          </cell>
          <cell r="J539">
            <v>0</v>
          </cell>
        </row>
        <row r="540">
          <cell r="A540" t="str">
            <v>G621012002</v>
          </cell>
          <cell r="B540" t="str">
            <v>KOLAL Umbrella scheme</v>
          </cell>
          <cell r="C540" t="str">
            <v xml:space="preserve">Balance sheet </v>
          </cell>
          <cell r="D540">
            <v>0</v>
          </cell>
          <cell r="E540">
            <v>0</v>
          </cell>
          <cell r="F540">
            <v>0</v>
          </cell>
          <cell r="G540">
            <v>0</v>
          </cell>
          <cell r="H540">
            <v>0</v>
          </cell>
          <cell r="I540">
            <v>0</v>
          </cell>
          <cell r="J540">
            <v>0</v>
          </cell>
        </row>
        <row r="541">
          <cell r="A541" t="str">
            <v>G621012003</v>
          </cell>
          <cell r="B541" t="str">
            <v>KOIL SRBS scheme</v>
          </cell>
          <cell r="C541" t="str">
            <v xml:space="preserve">Balance sheet </v>
          </cell>
          <cell r="D541">
            <v>0</v>
          </cell>
          <cell r="E541">
            <v>0</v>
          </cell>
          <cell r="F541">
            <v>0</v>
          </cell>
          <cell r="G541">
            <v>0</v>
          </cell>
          <cell r="H541">
            <v>0</v>
          </cell>
          <cell r="I541">
            <v>0</v>
          </cell>
          <cell r="J541">
            <v>0</v>
          </cell>
        </row>
        <row r="542">
          <cell r="A542" t="str">
            <v>G631012</v>
          </cell>
          <cell r="B542" t="str">
            <v>Interest Earned</v>
          </cell>
          <cell r="C542">
            <v>0</v>
          </cell>
          <cell r="D542">
            <v>0</v>
          </cell>
          <cell r="E542">
            <v>0</v>
          </cell>
          <cell r="F542">
            <v>0</v>
          </cell>
          <cell r="G542">
            <v>0</v>
          </cell>
          <cell r="H542">
            <v>0</v>
          </cell>
          <cell r="I542">
            <v>0</v>
          </cell>
          <cell r="J542">
            <v>0</v>
          </cell>
        </row>
        <row r="543">
          <cell r="A543" t="str">
            <v>G631012001</v>
          </cell>
          <cell r="B543" t="str">
            <v>Individual Pension Plan</v>
          </cell>
          <cell r="C543" t="str">
            <v>Profit &amp; Loss</v>
          </cell>
          <cell r="D543">
            <v>0</v>
          </cell>
          <cell r="E543">
            <v>0</v>
          </cell>
          <cell r="F543">
            <v>0</v>
          </cell>
          <cell r="G543">
            <v>0</v>
          </cell>
          <cell r="H543">
            <v>0</v>
          </cell>
          <cell r="I543">
            <v>0</v>
          </cell>
          <cell r="J543">
            <v>0</v>
          </cell>
        </row>
        <row r="544">
          <cell r="A544" t="str">
            <v>G631012002</v>
          </cell>
          <cell r="B544" t="str">
            <v>KOLAL Umbrella scheme</v>
          </cell>
          <cell r="C544" t="str">
            <v>Profit &amp; Loss</v>
          </cell>
          <cell r="D544">
            <v>0</v>
          </cell>
          <cell r="E544">
            <v>0</v>
          </cell>
          <cell r="F544">
            <v>0</v>
          </cell>
          <cell r="G544">
            <v>0</v>
          </cell>
          <cell r="H544">
            <v>0</v>
          </cell>
          <cell r="I544">
            <v>0</v>
          </cell>
          <cell r="J544">
            <v>0</v>
          </cell>
        </row>
        <row r="545">
          <cell r="A545" t="str">
            <v>G631012003</v>
          </cell>
          <cell r="B545" t="str">
            <v>KOIL SRBS scheme</v>
          </cell>
          <cell r="C545" t="str">
            <v>Profit &amp; Loss</v>
          </cell>
          <cell r="D545">
            <v>0</v>
          </cell>
          <cell r="E545">
            <v>0</v>
          </cell>
          <cell r="F545">
            <v>0</v>
          </cell>
          <cell r="G545">
            <v>0</v>
          </cell>
          <cell r="H545">
            <v>0</v>
          </cell>
          <cell r="I545">
            <v>0</v>
          </cell>
          <cell r="J545">
            <v>0</v>
          </cell>
        </row>
        <row r="546">
          <cell r="A546" t="str">
            <v>G641012</v>
          </cell>
          <cell r="B546" t="str">
            <v xml:space="preserve">Interest Payable </v>
          </cell>
          <cell r="C546">
            <v>0</v>
          </cell>
          <cell r="D546">
            <v>0</v>
          </cell>
          <cell r="E546">
            <v>30554413.34</v>
          </cell>
          <cell r="F546">
            <v>0</v>
          </cell>
          <cell r="G546">
            <v>30554413.34</v>
          </cell>
          <cell r="H546">
            <v>30554413.34</v>
          </cell>
          <cell r="I546">
            <v>30554413.34</v>
          </cell>
          <cell r="J546">
            <v>0</v>
          </cell>
        </row>
        <row r="547">
          <cell r="A547" t="str">
            <v>G641012001</v>
          </cell>
          <cell r="B547" t="str">
            <v>Individual Pension Plan</v>
          </cell>
          <cell r="C547" t="str">
            <v xml:space="preserve">Balance sheet </v>
          </cell>
          <cell r="D547">
            <v>0</v>
          </cell>
          <cell r="E547">
            <v>7332347</v>
          </cell>
          <cell r="F547">
            <v>0</v>
          </cell>
          <cell r="G547">
            <v>7332347</v>
          </cell>
          <cell r="H547">
            <v>7332347</v>
          </cell>
          <cell r="I547">
            <v>7332347</v>
          </cell>
          <cell r="J547">
            <v>0</v>
          </cell>
        </row>
        <row r="548">
          <cell r="A548" t="str">
            <v>G641012002</v>
          </cell>
          <cell r="B548" t="str">
            <v>KOLAL Umbrella scheme</v>
          </cell>
          <cell r="C548" t="str">
            <v xml:space="preserve">Balance sheet </v>
          </cell>
          <cell r="D548">
            <v>0</v>
          </cell>
          <cell r="E548">
            <v>17136364</v>
          </cell>
          <cell r="F548">
            <v>0</v>
          </cell>
          <cell r="G548">
            <v>17136364</v>
          </cell>
          <cell r="H548">
            <v>17136364</v>
          </cell>
          <cell r="I548">
            <v>17136364</v>
          </cell>
          <cell r="J548">
            <v>0</v>
          </cell>
        </row>
        <row r="549">
          <cell r="A549" t="str">
            <v>G641012003</v>
          </cell>
          <cell r="B549" t="str">
            <v>KOIL SRBS scheme</v>
          </cell>
          <cell r="C549" t="str">
            <v xml:space="preserve">Balance sheet </v>
          </cell>
          <cell r="D549">
            <v>0</v>
          </cell>
          <cell r="E549">
            <v>6085702.3399999999</v>
          </cell>
          <cell r="F549">
            <v>0</v>
          </cell>
          <cell r="G549">
            <v>6085702.3399999999</v>
          </cell>
          <cell r="H549">
            <v>6085702.3399999999</v>
          </cell>
          <cell r="I549">
            <v>6085702.3399999999</v>
          </cell>
          <cell r="J549">
            <v>0</v>
          </cell>
        </row>
        <row r="550">
          <cell r="A550" t="str">
            <v>G651012</v>
          </cell>
          <cell r="B550" t="str">
            <v>Withdrawals</v>
          </cell>
          <cell r="C550">
            <v>0</v>
          </cell>
          <cell r="D550">
            <v>0</v>
          </cell>
          <cell r="E550">
            <v>0</v>
          </cell>
          <cell r="F550">
            <v>0</v>
          </cell>
          <cell r="G550">
            <v>0</v>
          </cell>
          <cell r="H550">
            <v>0</v>
          </cell>
          <cell r="I550">
            <v>0</v>
          </cell>
          <cell r="J550">
            <v>0</v>
          </cell>
        </row>
        <row r="551">
          <cell r="A551" t="str">
            <v>G651012001</v>
          </cell>
          <cell r="B551" t="str">
            <v>Individual Pension Plan</v>
          </cell>
          <cell r="C551" t="str">
            <v>Profit &amp; Loss</v>
          </cell>
          <cell r="D551">
            <v>0</v>
          </cell>
          <cell r="E551">
            <v>0</v>
          </cell>
          <cell r="F551">
            <v>0</v>
          </cell>
          <cell r="G551">
            <v>0</v>
          </cell>
          <cell r="H551">
            <v>0</v>
          </cell>
          <cell r="I551">
            <v>0</v>
          </cell>
          <cell r="J551">
            <v>0</v>
          </cell>
        </row>
        <row r="552">
          <cell r="A552" t="str">
            <v>G651012002</v>
          </cell>
          <cell r="B552" t="str">
            <v>KOLAL Umbrella scheme</v>
          </cell>
          <cell r="C552" t="str">
            <v>Profit &amp; Loss</v>
          </cell>
          <cell r="D552">
            <v>0</v>
          </cell>
          <cell r="E552">
            <v>0</v>
          </cell>
          <cell r="F552">
            <v>0</v>
          </cell>
          <cell r="G552">
            <v>0</v>
          </cell>
          <cell r="H552">
            <v>0</v>
          </cell>
          <cell r="I552">
            <v>0</v>
          </cell>
          <cell r="J552">
            <v>0</v>
          </cell>
        </row>
        <row r="553">
          <cell r="A553" t="str">
            <v>G651012003</v>
          </cell>
          <cell r="B553" t="str">
            <v>KOIL SRBS scheme</v>
          </cell>
          <cell r="C553" t="str">
            <v>Profit &amp; Loss</v>
          </cell>
          <cell r="D553">
            <v>0</v>
          </cell>
          <cell r="E553">
            <v>0</v>
          </cell>
          <cell r="F553">
            <v>0</v>
          </cell>
          <cell r="G553">
            <v>0</v>
          </cell>
          <cell r="H553">
            <v>0</v>
          </cell>
          <cell r="I553">
            <v>0</v>
          </cell>
          <cell r="J553">
            <v>0</v>
          </cell>
        </row>
        <row r="554">
          <cell r="A554" t="str">
            <v>G662012</v>
          </cell>
          <cell r="B554" t="str">
            <v>Transfers Out</v>
          </cell>
          <cell r="C554">
            <v>0</v>
          </cell>
          <cell r="D554">
            <v>0</v>
          </cell>
          <cell r="E554">
            <v>0</v>
          </cell>
          <cell r="F554">
            <v>0</v>
          </cell>
          <cell r="G554">
            <v>0</v>
          </cell>
          <cell r="H554">
            <v>0</v>
          </cell>
          <cell r="I554">
            <v>0</v>
          </cell>
          <cell r="J554">
            <v>0</v>
          </cell>
        </row>
        <row r="555">
          <cell r="A555" t="str">
            <v>G662012001</v>
          </cell>
          <cell r="B555" t="str">
            <v>Individual Pension Plan</v>
          </cell>
          <cell r="C555" t="str">
            <v>Profit &amp; Loss</v>
          </cell>
          <cell r="D555">
            <v>0</v>
          </cell>
          <cell r="E555">
            <v>0</v>
          </cell>
          <cell r="F555">
            <v>0</v>
          </cell>
          <cell r="G555">
            <v>0</v>
          </cell>
          <cell r="H555">
            <v>0</v>
          </cell>
          <cell r="I555">
            <v>0</v>
          </cell>
          <cell r="J555">
            <v>0</v>
          </cell>
        </row>
        <row r="556">
          <cell r="A556" t="str">
            <v>G662012002</v>
          </cell>
          <cell r="B556" t="str">
            <v>KOLAL Umbrella scheme</v>
          </cell>
          <cell r="C556" t="str">
            <v>Profit &amp; Loss</v>
          </cell>
          <cell r="D556">
            <v>0</v>
          </cell>
          <cell r="E556">
            <v>0</v>
          </cell>
          <cell r="F556">
            <v>0</v>
          </cell>
          <cell r="G556">
            <v>0</v>
          </cell>
          <cell r="H556">
            <v>0</v>
          </cell>
          <cell r="I556">
            <v>0</v>
          </cell>
          <cell r="J556">
            <v>0</v>
          </cell>
        </row>
        <row r="557">
          <cell r="A557" t="str">
            <v>G662012003</v>
          </cell>
          <cell r="B557" t="str">
            <v>KOIL SRBS scheme</v>
          </cell>
          <cell r="C557" t="str">
            <v>Profit &amp; Loss</v>
          </cell>
          <cell r="D557">
            <v>0</v>
          </cell>
          <cell r="E557">
            <v>0</v>
          </cell>
          <cell r="F557">
            <v>0</v>
          </cell>
          <cell r="G557">
            <v>0</v>
          </cell>
          <cell r="H557">
            <v>0</v>
          </cell>
          <cell r="I557">
            <v>0</v>
          </cell>
          <cell r="J557">
            <v>0</v>
          </cell>
        </row>
        <row r="558">
          <cell r="A558" t="str">
            <v>G661012</v>
          </cell>
          <cell r="B558" t="str">
            <v>Service Costs</v>
          </cell>
          <cell r="C558">
            <v>0</v>
          </cell>
          <cell r="D558">
            <v>0</v>
          </cell>
          <cell r="E558">
            <v>0</v>
          </cell>
          <cell r="F558">
            <v>0</v>
          </cell>
          <cell r="G558">
            <v>0</v>
          </cell>
          <cell r="H558">
            <v>0</v>
          </cell>
          <cell r="I558">
            <v>0</v>
          </cell>
          <cell r="J558">
            <v>0</v>
          </cell>
        </row>
        <row r="559">
          <cell r="A559" t="str">
            <v>G661012001</v>
          </cell>
          <cell r="B559" t="str">
            <v>Individual Pension Plan</v>
          </cell>
          <cell r="C559" t="str">
            <v>Profit &amp; Loss</v>
          </cell>
          <cell r="D559">
            <v>0</v>
          </cell>
          <cell r="E559">
            <v>0</v>
          </cell>
          <cell r="F559">
            <v>0</v>
          </cell>
          <cell r="G559">
            <v>0</v>
          </cell>
          <cell r="H559">
            <v>0</v>
          </cell>
          <cell r="I559">
            <v>0</v>
          </cell>
          <cell r="J559">
            <v>0</v>
          </cell>
        </row>
        <row r="560">
          <cell r="A560" t="str">
            <v>G661012002</v>
          </cell>
          <cell r="B560" t="str">
            <v>KOLAL Umbrella scheme</v>
          </cell>
          <cell r="C560" t="str">
            <v>Profit &amp; Loss</v>
          </cell>
          <cell r="D560">
            <v>0</v>
          </cell>
          <cell r="E560">
            <v>0</v>
          </cell>
          <cell r="F560">
            <v>0</v>
          </cell>
          <cell r="G560">
            <v>0</v>
          </cell>
          <cell r="H560">
            <v>0</v>
          </cell>
          <cell r="I560">
            <v>0</v>
          </cell>
          <cell r="J560">
            <v>0</v>
          </cell>
        </row>
        <row r="561">
          <cell r="A561" t="str">
            <v>G661012003</v>
          </cell>
          <cell r="B561" t="str">
            <v>KOIL SRBS scheme</v>
          </cell>
          <cell r="C561" t="str">
            <v>Profit &amp; Loss</v>
          </cell>
          <cell r="D561">
            <v>0</v>
          </cell>
          <cell r="E561">
            <v>0</v>
          </cell>
          <cell r="F561">
            <v>0</v>
          </cell>
          <cell r="G561">
            <v>0</v>
          </cell>
          <cell r="H561">
            <v>0</v>
          </cell>
          <cell r="I561">
            <v>0</v>
          </cell>
          <cell r="J561">
            <v>0</v>
          </cell>
        </row>
        <row r="562">
          <cell r="A562" t="str">
            <v>G671012</v>
          </cell>
          <cell r="B562" t="str">
            <v>Administration fee income</v>
          </cell>
          <cell r="C562">
            <v>0</v>
          </cell>
          <cell r="D562">
            <v>0</v>
          </cell>
          <cell r="E562">
            <v>0</v>
          </cell>
          <cell r="F562">
            <v>0</v>
          </cell>
          <cell r="G562">
            <v>0</v>
          </cell>
          <cell r="H562">
            <v>0</v>
          </cell>
          <cell r="I562">
            <v>0</v>
          </cell>
          <cell r="J562">
            <v>0</v>
          </cell>
        </row>
        <row r="563">
          <cell r="A563" t="str">
            <v>G671012001</v>
          </cell>
          <cell r="B563" t="str">
            <v>Individual Pension Plan</v>
          </cell>
          <cell r="C563" t="str">
            <v>Profit &amp; Loss</v>
          </cell>
          <cell r="D563">
            <v>0</v>
          </cell>
          <cell r="E563">
            <v>0</v>
          </cell>
          <cell r="F563">
            <v>0</v>
          </cell>
          <cell r="G563">
            <v>0</v>
          </cell>
          <cell r="H563">
            <v>0</v>
          </cell>
          <cell r="I563">
            <v>0</v>
          </cell>
          <cell r="J563">
            <v>0</v>
          </cell>
        </row>
        <row r="564">
          <cell r="A564" t="str">
            <v>G671012002</v>
          </cell>
          <cell r="B564" t="str">
            <v>KOLAL Umbrella scheme</v>
          </cell>
          <cell r="C564" t="str">
            <v>Profit &amp; Loss</v>
          </cell>
          <cell r="D564">
            <v>0</v>
          </cell>
          <cell r="E564">
            <v>0</v>
          </cell>
          <cell r="F564">
            <v>0</v>
          </cell>
          <cell r="G564">
            <v>0</v>
          </cell>
          <cell r="H564">
            <v>0</v>
          </cell>
          <cell r="I564">
            <v>0</v>
          </cell>
          <cell r="J564">
            <v>0</v>
          </cell>
        </row>
        <row r="565">
          <cell r="A565" t="str">
            <v>G671012003</v>
          </cell>
          <cell r="B565" t="str">
            <v>KOIL SRBS scheme</v>
          </cell>
          <cell r="C565" t="str">
            <v>Profit &amp; Loss</v>
          </cell>
          <cell r="D565">
            <v>0</v>
          </cell>
          <cell r="E565">
            <v>0</v>
          </cell>
          <cell r="F565">
            <v>0</v>
          </cell>
          <cell r="G565">
            <v>0</v>
          </cell>
          <cell r="H565">
            <v>0</v>
          </cell>
          <cell r="I565">
            <v>0</v>
          </cell>
          <cell r="J565">
            <v>0</v>
          </cell>
        </row>
        <row r="566">
          <cell r="A566" t="str">
            <v>G681012</v>
          </cell>
          <cell r="B566" t="str">
            <v>Recoveries</v>
          </cell>
          <cell r="C566">
            <v>0</v>
          </cell>
          <cell r="D566">
            <v>0</v>
          </cell>
          <cell r="E566">
            <v>0</v>
          </cell>
          <cell r="F566">
            <v>0</v>
          </cell>
          <cell r="G566">
            <v>0</v>
          </cell>
          <cell r="H566">
            <v>0</v>
          </cell>
          <cell r="I566">
            <v>0</v>
          </cell>
          <cell r="J566">
            <v>0</v>
          </cell>
        </row>
        <row r="567">
          <cell r="A567" t="str">
            <v>G681012001</v>
          </cell>
          <cell r="B567" t="str">
            <v>Individual Pension Plan</v>
          </cell>
          <cell r="C567" t="str">
            <v>Profit &amp; Loss</v>
          </cell>
          <cell r="D567">
            <v>0</v>
          </cell>
          <cell r="E567">
            <v>0</v>
          </cell>
          <cell r="F567">
            <v>0</v>
          </cell>
          <cell r="G567">
            <v>0</v>
          </cell>
          <cell r="H567">
            <v>0</v>
          </cell>
          <cell r="I567">
            <v>0</v>
          </cell>
          <cell r="J567">
            <v>0</v>
          </cell>
        </row>
        <row r="568">
          <cell r="A568" t="str">
            <v>G681012002</v>
          </cell>
          <cell r="B568" t="str">
            <v>KOLAL Umbrella scheme</v>
          </cell>
          <cell r="C568" t="str">
            <v>Profit &amp; Loss</v>
          </cell>
          <cell r="D568">
            <v>0</v>
          </cell>
          <cell r="E568">
            <v>0</v>
          </cell>
          <cell r="F568">
            <v>0</v>
          </cell>
          <cell r="G568">
            <v>0</v>
          </cell>
          <cell r="H568">
            <v>0</v>
          </cell>
          <cell r="I568">
            <v>0</v>
          </cell>
          <cell r="J568">
            <v>0</v>
          </cell>
        </row>
        <row r="569">
          <cell r="A569" t="str">
            <v>G681012003</v>
          </cell>
          <cell r="B569" t="str">
            <v>KOIL SRBS scheme</v>
          </cell>
          <cell r="C569" t="str">
            <v>Profit &amp; Loss</v>
          </cell>
          <cell r="D569">
            <v>0</v>
          </cell>
          <cell r="E569">
            <v>0</v>
          </cell>
          <cell r="F569">
            <v>0</v>
          </cell>
          <cell r="G569">
            <v>0</v>
          </cell>
          <cell r="H569">
            <v>0</v>
          </cell>
          <cell r="I569">
            <v>0</v>
          </cell>
          <cell r="J569">
            <v>0</v>
          </cell>
        </row>
        <row r="570">
          <cell r="A570" t="str">
            <v>G691012</v>
          </cell>
          <cell r="B570" t="str">
            <v xml:space="preserve">Commissions </v>
          </cell>
          <cell r="C570">
            <v>0</v>
          </cell>
          <cell r="D570">
            <v>0</v>
          </cell>
          <cell r="E570">
            <v>0</v>
          </cell>
          <cell r="F570">
            <v>0</v>
          </cell>
          <cell r="G570">
            <v>0</v>
          </cell>
          <cell r="H570">
            <v>0</v>
          </cell>
          <cell r="I570">
            <v>0</v>
          </cell>
          <cell r="J570">
            <v>0</v>
          </cell>
        </row>
        <row r="571">
          <cell r="A571" t="str">
            <v>G691012001</v>
          </cell>
          <cell r="B571" t="str">
            <v>Individual Pension Plan</v>
          </cell>
          <cell r="C571" t="str">
            <v>Profit &amp; Loss</v>
          </cell>
          <cell r="D571">
            <v>0</v>
          </cell>
          <cell r="E571">
            <v>0</v>
          </cell>
          <cell r="F571">
            <v>0</v>
          </cell>
          <cell r="G571">
            <v>0</v>
          </cell>
          <cell r="H571">
            <v>0</v>
          </cell>
          <cell r="I571">
            <v>0</v>
          </cell>
          <cell r="J571">
            <v>0</v>
          </cell>
        </row>
        <row r="572">
          <cell r="A572" t="str">
            <v>G691012002</v>
          </cell>
          <cell r="B572" t="str">
            <v>KOLAL Umbrella scheme</v>
          </cell>
          <cell r="C572" t="str">
            <v>Profit &amp; Loss</v>
          </cell>
          <cell r="D572">
            <v>0</v>
          </cell>
          <cell r="E572">
            <v>0</v>
          </cell>
          <cell r="F572">
            <v>0</v>
          </cell>
          <cell r="G572">
            <v>0</v>
          </cell>
          <cell r="H572">
            <v>0</v>
          </cell>
          <cell r="I572">
            <v>0</v>
          </cell>
          <cell r="J572">
            <v>0</v>
          </cell>
        </row>
        <row r="573">
          <cell r="A573" t="str">
            <v>G691012003</v>
          </cell>
          <cell r="B573" t="str">
            <v>KOIL SRBS scheme</v>
          </cell>
          <cell r="C573" t="str">
            <v>Profit &amp; Loss</v>
          </cell>
          <cell r="D573">
            <v>0</v>
          </cell>
          <cell r="E573">
            <v>0</v>
          </cell>
          <cell r="F573">
            <v>0</v>
          </cell>
          <cell r="G573">
            <v>0</v>
          </cell>
          <cell r="H573">
            <v>0</v>
          </cell>
          <cell r="I573">
            <v>0</v>
          </cell>
          <cell r="J573">
            <v>0</v>
          </cell>
        </row>
        <row r="574">
          <cell r="A574" t="str">
            <v>G692012</v>
          </cell>
          <cell r="B574" t="str">
            <v>Commissions Received</v>
          </cell>
          <cell r="C574">
            <v>0</v>
          </cell>
          <cell r="D574">
            <v>0</v>
          </cell>
          <cell r="E574">
            <v>0</v>
          </cell>
          <cell r="F574">
            <v>0</v>
          </cell>
          <cell r="G574">
            <v>0</v>
          </cell>
          <cell r="H574">
            <v>0</v>
          </cell>
          <cell r="I574">
            <v>0</v>
          </cell>
          <cell r="J574">
            <v>0</v>
          </cell>
        </row>
        <row r="575">
          <cell r="A575" t="str">
            <v>G692012001</v>
          </cell>
          <cell r="B575" t="str">
            <v>Individual Pension Plan</v>
          </cell>
          <cell r="C575" t="str">
            <v>Profit &amp; Loss</v>
          </cell>
          <cell r="D575">
            <v>0</v>
          </cell>
          <cell r="E575">
            <v>0</v>
          </cell>
          <cell r="F575">
            <v>0</v>
          </cell>
          <cell r="G575">
            <v>0</v>
          </cell>
          <cell r="H575">
            <v>0</v>
          </cell>
          <cell r="I575">
            <v>0</v>
          </cell>
          <cell r="J575">
            <v>0</v>
          </cell>
        </row>
        <row r="576">
          <cell r="A576" t="str">
            <v>G692012002</v>
          </cell>
          <cell r="B576" t="str">
            <v>KOLAL Umbrella scheme</v>
          </cell>
          <cell r="C576" t="str">
            <v>Profit &amp; Loss</v>
          </cell>
          <cell r="D576">
            <v>0</v>
          </cell>
          <cell r="E576">
            <v>0</v>
          </cell>
          <cell r="F576">
            <v>0</v>
          </cell>
          <cell r="G576">
            <v>0</v>
          </cell>
          <cell r="H576">
            <v>0</v>
          </cell>
          <cell r="I576">
            <v>0</v>
          </cell>
          <cell r="J576">
            <v>0</v>
          </cell>
        </row>
        <row r="577">
          <cell r="A577" t="str">
            <v>G692012003</v>
          </cell>
          <cell r="B577" t="str">
            <v>KOIL SRBS scheme</v>
          </cell>
          <cell r="C577" t="str">
            <v>Profit &amp; Loss</v>
          </cell>
          <cell r="D577">
            <v>0</v>
          </cell>
          <cell r="E577">
            <v>0</v>
          </cell>
          <cell r="F577">
            <v>0</v>
          </cell>
          <cell r="G577">
            <v>0</v>
          </cell>
          <cell r="H577">
            <v>0</v>
          </cell>
          <cell r="I577">
            <v>0</v>
          </cell>
          <cell r="J577">
            <v>0</v>
          </cell>
        </row>
        <row r="578">
          <cell r="A578" t="str">
            <v>Pension Totals</v>
          </cell>
          <cell r="C578">
            <v>0</v>
          </cell>
          <cell r="D578">
            <v>0</v>
          </cell>
          <cell r="E578">
            <v>30554413.34</v>
          </cell>
          <cell r="F578">
            <v>0</v>
          </cell>
          <cell r="G578">
            <v>30554413.34</v>
          </cell>
          <cell r="H578">
            <v>30554413.34</v>
          </cell>
          <cell r="I578">
            <v>30554413.34</v>
          </cell>
          <cell r="J578">
            <v>0</v>
          </cell>
        </row>
        <row r="579">
          <cell r="C579">
            <v>0</v>
          </cell>
          <cell r="E579">
            <v>0</v>
          </cell>
          <cell r="F579">
            <v>0</v>
          </cell>
          <cell r="G579">
            <v>0</v>
          </cell>
          <cell r="I579">
            <v>0</v>
          </cell>
          <cell r="J579">
            <v>0</v>
          </cell>
        </row>
        <row r="580">
          <cell r="A580" t="str">
            <v>Fixed Assets</v>
          </cell>
          <cell r="C580">
            <v>0</v>
          </cell>
          <cell r="E580">
            <v>0</v>
          </cell>
          <cell r="F580">
            <v>0</v>
          </cell>
          <cell r="G580">
            <v>0</v>
          </cell>
          <cell r="I580">
            <v>0</v>
          </cell>
          <cell r="J580">
            <v>0</v>
          </cell>
        </row>
        <row r="581">
          <cell r="A581" t="str">
            <v>G211012</v>
          </cell>
          <cell r="B581" t="str">
            <v>Computer Software</v>
          </cell>
          <cell r="C581">
            <v>0</v>
          </cell>
          <cell r="D581">
            <v>25219540</v>
          </cell>
          <cell r="E581">
            <v>0</v>
          </cell>
          <cell r="F581">
            <v>0</v>
          </cell>
          <cell r="G581">
            <v>0</v>
          </cell>
          <cell r="H581">
            <v>25219540</v>
          </cell>
          <cell r="I581">
            <v>25219540</v>
          </cell>
          <cell r="J581">
            <v>0</v>
          </cell>
        </row>
        <row r="582">
          <cell r="A582" t="str">
            <v>G211012011</v>
          </cell>
          <cell r="B582" t="str">
            <v>Software-Cost</v>
          </cell>
          <cell r="C582" t="str">
            <v>Balance Sheet</v>
          </cell>
          <cell r="D582">
            <v>25219540</v>
          </cell>
          <cell r="E582">
            <v>0</v>
          </cell>
          <cell r="F582">
            <v>0</v>
          </cell>
          <cell r="G582">
            <v>0</v>
          </cell>
          <cell r="H582">
            <v>25219540</v>
          </cell>
          <cell r="I582">
            <v>25219540</v>
          </cell>
          <cell r="J582">
            <v>0</v>
          </cell>
        </row>
        <row r="583">
          <cell r="A583" t="str">
            <v>G212012</v>
          </cell>
          <cell r="B583" t="str">
            <v>Office Furniture and Fittings</v>
          </cell>
          <cell r="C583">
            <v>0</v>
          </cell>
          <cell r="D583">
            <v>26059987.920000002</v>
          </cell>
          <cell r="E583">
            <v>17999.34</v>
          </cell>
          <cell r="F583">
            <v>0</v>
          </cell>
          <cell r="G583">
            <v>17999.34</v>
          </cell>
          <cell r="H583">
            <v>26077987.260000002</v>
          </cell>
          <cell r="I583">
            <v>26077987.260000002</v>
          </cell>
          <cell r="J583">
            <v>0</v>
          </cell>
        </row>
        <row r="584">
          <cell r="A584" t="str">
            <v>G212012011</v>
          </cell>
          <cell r="B584" t="str">
            <v>Office Furniture-Cost</v>
          </cell>
          <cell r="C584" t="str">
            <v>Balance Sheet</v>
          </cell>
          <cell r="D584">
            <v>26059987.920000002</v>
          </cell>
          <cell r="E584">
            <v>17999.34</v>
          </cell>
          <cell r="F584">
            <v>0</v>
          </cell>
          <cell r="G584">
            <v>17999.34</v>
          </cell>
          <cell r="H584">
            <v>26077987.260000002</v>
          </cell>
          <cell r="I584">
            <v>26077987.260000002</v>
          </cell>
          <cell r="J584">
            <v>0</v>
          </cell>
        </row>
        <row r="585">
          <cell r="A585" t="str">
            <v>G213012</v>
          </cell>
          <cell r="B585" t="str">
            <v>Computer Equipment</v>
          </cell>
          <cell r="C585">
            <v>0</v>
          </cell>
          <cell r="D585">
            <v>2512041</v>
          </cell>
          <cell r="E585">
            <v>188500</v>
          </cell>
          <cell r="F585">
            <v>0</v>
          </cell>
          <cell r="G585">
            <v>188500</v>
          </cell>
          <cell r="H585">
            <v>2700541</v>
          </cell>
          <cell r="I585">
            <v>2700541</v>
          </cell>
          <cell r="J585">
            <v>0</v>
          </cell>
        </row>
        <row r="586">
          <cell r="A586" t="str">
            <v>G213012011</v>
          </cell>
          <cell r="B586" t="str">
            <v>Computer Equipment _cost</v>
          </cell>
          <cell r="C586" t="str">
            <v>Balance Sheet</v>
          </cell>
          <cell r="D586">
            <v>2512041</v>
          </cell>
          <cell r="E586">
            <v>188500</v>
          </cell>
          <cell r="F586">
            <v>0</v>
          </cell>
          <cell r="G586">
            <v>188500</v>
          </cell>
          <cell r="H586">
            <v>2700541</v>
          </cell>
          <cell r="I586">
            <v>2700541</v>
          </cell>
          <cell r="J586">
            <v>0</v>
          </cell>
        </row>
        <row r="587">
          <cell r="A587" t="str">
            <v>G214012</v>
          </cell>
          <cell r="B587" t="str">
            <v>Office Equipment</v>
          </cell>
          <cell r="C587">
            <v>0</v>
          </cell>
          <cell r="D587">
            <v>1752212</v>
          </cell>
          <cell r="E587">
            <v>0</v>
          </cell>
          <cell r="F587">
            <v>0</v>
          </cell>
          <cell r="G587">
            <v>0</v>
          </cell>
          <cell r="H587">
            <v>1752212</v>
          </cell>
          <cell r="I587">
            <v>1752212</v>
          </cell>
          <cell r="J587">
            <v>0</v>
          </cell>
        </row>
        <row r="588">
          <cell r="A588" t="str">
            <v>G214012011</v>
          </cell>
          <cell r="B588" t="str">
            <v>Office Equipment _cost</v>
          </cell>
          <cell r="C588" t="str">
            <v>Balance Sheet</v>
          </cell>
          <cell r="D588">
            <v>1752212</v>
          </cell>
          <cell r="E588">
            <v>0</v>
          </cell>
          <cell r="F588">
            <v>0</v>
          </cell>
          <cell r="G588">
            <v>0</v>
          </cell>
          <cell r="H588">
            <v>1752212</v>
          </cell>
          <cell r="I588">
            <v>1752212</v>
          </cell>
          <cell r="J588">
            <v>0</v>
          </cell>
        </row>
        <row r="589">
          <cell r="A589" t="str">
            <v>G215012</v>
          </cell>
          <cell r="B589" t="str">
            <v>Motor Vehicles</v>
          </cell>
          <cell r="C589">
            <v>0</v>
          </cell>
          <cell r="D589">
            <v>0</v>
          </cell>
          <cell r="E589">
            <v>0</v>
          </cell>
          <cell r="F589">
            <v>0</v>
          </cell>
          <cell r="G589">
            <v>0</v>
          </cell>
          <cell r="H589">
            <v>0</v>
          </cell>
          <cell r="I589">
            <v>0</v>
          </cell>
          <cell r="J589">
            <v>0</v>
          </cell>
        </row>
        <row r="590">
          <cell r="A590" t="str">
            <v>G215012011</v>
          </cell>
          <cell r="B590" t="str">
            <v>Motor Vehicles_cost</v>
          </cell>
          <cell r="C590" t="str">
            <v>Balance Sheet</v>
          </cell>
          <cell r="D590">
            <v>0</v>
          </cell>
          <cell r="E590">
            <v>0</v>
          </cell>
          <cell r="F590">
            <v>0</v>
          </cell>
          <cell r="G590">
            <v>0</v>
          </cell>
          <cell r="H590">
            <v>0</v>
          </cell>
          <cell r="I590">
            <v>0</v>
          </cell>
          <cell r="J590">
            <v>0</v>
          </cell>
        </row>
        <row r="591">
          <cell r="A591" t="str">
            <v>G216012</v>
          </cell>
          <cell r="B591" t="str">
            <v>Office Buildings</v>
          </cell>
          <cell r="C591">
            <v>0</v>
          </cell>
          <cell r="D591">
            <v>0</v>
          </cell>
          <cell r="E591">
            <v>0</v>
          </cell>
          <cell r="F591">
            <v>0</v>
          </cell>
          <cell r="G591">
            <v>0</v>
          </cell>
          <cell r="H591">
            <v>0</v>
          </cell>
          <cell r="I591">
            <v>0</v>
          </cell>
          <cell r="J591">
            <v>0</v>
          </cell>
        </row>
        <row r="592">
          <cell r="A592" t="str">
            <v>G216012011</v>
          </cell>
          <cell r="B592" t="str">
            <v>Office Buildings_cost</v>
          </cell>
          <cell r="C592" t="str">
            <v>Balance Sheet</v>
          </cell>
          <cell r="D592">
            <v>0</v>
          </cell>
          <cell r="E592">
            <v>0</v>
          </cell>
          <cell r="F592">
            <v>0</v>
          </cell>
          <cell r="G592">
            <v>0</v>
          </cell>
          <cell r="H592">
            <v>0</v>
          </cell>
          <cell r="I592">
            <v>0</v>
          </cell>
          <cell r="J592">
            <v>0</v>
          </cell>
        </row>
        <row r="593">
          <cell r="A593" t="str">
            <v>G217012</v>
          </cell>
          <cell r="B593" t="str">
            <v>Intangible Assets</v>
          </cell>
          <cell r="C593">
            <v>0</v>
          </cell>
          <cell r="D593">
            <v>0</v>
          </cell>
          <cell r="E593">
            <v>0</v>
          </cell>
          <cell r="F593">
            <v>0</v>
          </cell>
          <cell r="G593">
            <v>0</v>
          </cell>
          <cell r="H593">
            <v>0</v>
          </cell>
          <cell r="I593">
            <v>0</v>
          </cell>
          <cell r="J593">
            <v>0</v>
          </cell>
        </row>
        <row r="594">
          <cell r="A594" t="str">
            <v>G217012011</v>
          </cell>
          <cell r="B594" t="str">
            <v>Intangible Assets-Cost</v>
          </cell>
          <cell r="C594" t="str">
            <v>Balance Sheet</v>
          </cell>
          <cell r="D594">
            <v>0</v>
          </cell>
          <cell r="E594">
            <v>0</v>
          </cell>
          <cell r="F594">
            <v>0</v>
          </cell>
          <cell r="G594">
            <v>0</v>
          </cell>
          <cell r="H594">
            <v>0</v>
          </cell>
          <cell r="I594">
            <v>0</v>
          </cell>
          <cell r="J594">
            <v>0</v>
          </cell>
        </row>
        <row r="595">
          <cell r="A595" t="str">
            <v>Total Fixed Assets</v>
          </cell>
          <cell r="C595">
            <v>0</v>
          </cell>
          <cell r="D595">
            <v>55543780.920000002</v>
          </cell>
          <cell r="E595">
            <v>206499.34</v>
          </cell>
          <cell r="F595">
            <v>0</v>
          </cell>
          <cell r="G595">
            <v>206499.34</v>
          </cell>
          <cell r="H595">
            <v>55750280.260000005</v>
          </cell>
          <cell r="I595">
            <v>55750280.260000005</v>
          </cell>
          <cell r="J595">
            <v>0</v>
          </cell>
        </row>
        <row r="596">
          <cell r="A596">
            <v>0</v>
          </cell>
          <cell r="B596">
            <v>0</v>
          </cell>
          <cell r="C596">
            <v>0</v>
          </cell>
          <cell r="E596">
            <v>0</v>
          </cell>
          <cell r="F596">
            <v>0</v>
          </cell>
          <cell r="G596">
            <v>0</v>
          </cell>
          <cell r="I596">
            <v>0</v>
          </cell>
          <cell r="J596">
            <v>0</v>
          </cell>
        </row>
        <row r="597">
          <cell r="A597" t="str">
            <v>Financial Assets</v>
          </cell>
          <cell r="C597">
            <v>0</v>
          </cell>
          <cell r="E597">
            <v>0</v>
          </cell>
          <cell r="F597">
            <v>0</v>
          </cell>
          <cell r="G597">
            <v>0</v>
          </cell>
          <cell r="I597">
            <v>0</v>
          </cell>
          <cell r="J597">
            <v>0</v>
          </cell>
        </row>
        <row r="598">
          <cell r="A598" t="str">
            <v>G221012</v>
          </cell>
          <cell r="B598" t="str">
            <v>Treasury Bills</v>
          </cell>
          <cell r="C598">
            <v>0</v>
          </cell>
          <cell r="D598">
            <v>0</v>
          </cell>
          <cell r="E598">
            <v>0</v>
          </cell>
          <cell r="F598">
            <v>0</v>
          </cell>
          <cell r="G598">
            <v>0</v>
          </cell>
          <cell r="H598">
            <v>0</v>
          </cell>
          <cell r="I598">
            <v>0</v>
          </cell>
          <cell r="J598">
            <v>0</v>
          </cell>
        </row>
        <row r="599">
          <cell r="A599" t="str">
            <v>G221012001</v>
          </cell>
          <cell r="B599" t="str">
            <v>Treasury Bills-Life Fund</v>
          </cell>
          <cell r="C599" t="str">
            <v>Balance Sheet</v>
          </cell>
          <cell r="D599">
            <v>0</v>
          </cell>
          <cell r="E599">
            <v>0</v>
          </cell>
          <cell r="F599">
            <v>0</v>
          </cell>
          <cell r="G599">
            <v>0</v>
          </cell>
          <cell r="H599">
            <v>0</v>
          </cell>
          <cell r="I599">
            <v>0</v>
          </cell>
          <cell r="J599">
            <v>0</v>
          </cell>
        </row>
        <row r="600">
          <cell r="A600" t="str">
            <v>G221012002</v>
          </cell>
          <cell r="B600" t="str">
            <v>Treasury Bills-Annuities</v>
          </cell>
          <cell r="C600" t="str">
            <v>Balance Sheet</v>
          </cell>
          <cell r="E600">
            <v>0</v>
          </cell>
          <cell r="F600">
            <v>0</v>
          </cell>
          <cell r="G600">
            <v>0</v>
          </cell>
          <cell r="H600">
            <v>0</v>
          </cell>
          <cell r="I600">
            <v>0</v>
          </cell>
          <cell r="J600">
            <v>0</v>
          </cell>
        </row>
        <row r="601">
          <cell r="A601" t="str">
            <v>G221012003</v>
          </cell>
          <cell r="B601" t="str">
            <v>Treasury Bills-Individual Pension Plan</v>
          </cell>
          <cell r="C601" t="str">
            <v>Balance Sheet</v>
          </cell>
          <cell r="E601">
            <v>0</v>
          </cell>
          <cell r="F601">
            <v>0</v>
          </cell>
          <cell r="G601">
            <v>0</v>
          </cell>
          <cell r="H601">
            <v>0</v>
          </cell>
          <cell r="I601">
            <v>0</v>
          </cell>
          <cell r="J601">
            <v>0</v>
          </cell>
        </row>
        <row r="602">
          <cell r="A602" t="str">
            <v>G221012004</v>
          </cell>
          <cell r="B602" t="str">
            <v>Treasury Bills-Umbrella Scheme</v>
          </cell>
          <cell r="C602" t="str">
            <v>Balance Sheet</v>
          </cell>
          <cell r="D602">
            <v>0</v>
          </cell>
          <cell r="E602">
            <v>0</v>
          </cell>
          <cell r="F602">
            <v>0</v>
          </cell>
          <cell r="G602">
            <v>0</v>
          </cell>
          <cell r="H602">
            <v>0</v>
          </cell>
          <cell r="I602">
            <v>0</v>
          </cell>
          <cell r="J602">
            <v>0</v>
          </cell>
        </row>
        <row r="603">
          <cell r="A603" t="str">
            <v>G222012</v>
          </cell>
          <cell r="B603" t="str">
            <v>Treasury Bonds</v>
          </cell>
          <cell r="C603">
            <v>0</v>
          </cell>
          <cell r="D603">
            <v>673864570</v>
          </cell>
          <cell r="E603">
            <v>1331238954.8976922</v>
          </cell>
          <cell r="F603">
            <v>812969812.93001032</v>
          </cell>
          <cell r="G603">
            <v>518269141.96768188</v>
          </cell>
          <cell r="H603">
            <v>1192133711.9676819</v>
          </cell>
          <cell r="I603">
            <v>1192133711.9676819</v>
          </cell>
          <cell r="J603">
            <v>0</v>
          </cell>
        </row>
        <row r="604">
          <cell r="A604" t="str">
            <v>G222012001</v>
          </cell>
          <cell r="B604" t="str">
            <v>Treasury Bonds-Life Fund</v>
          </cell>
          <cell r="C604" t="str">
            <v>Balance Sheet</v>
          </cell>
          <cell r="D604">
            <v>519335967.37</v>
          </cell>
          <cell r="E604">
            <v>864976016.04328585</v>
          </cell>
          <cell r="F604">
            <v>619836990.00001037</v>
          </cell>
          <cell r="G604">
            <v>245139026.04327548</v>
          </cell>
          <cell r="H604">
            <v>764474993.41327548</v>
          </cell>
          <cell r="I604">
            <v>764474993.41327548</v>
          </cell>
          <cell r="J604">
            <v>0</v>
          </cell>
        </row>
        <row r="605">
          <cell r="A605" t="str">
            <v>G222012002</v>
          </cell>
          <cell r="B605" t="str">
            <v>Treasury Bonds-Annuities</v>
          </cell>
          <cell r="C605" t="str">
            <v>Balance Sheet</v>
          </cell>
          <cell r="D605">
            <v>0</v>
          </cell>
          <cell r="E605">
            <v>0</v>
          </cell>
          <cell r="F605">
            <v>0</v>
          </cell>
          <cell r="G605">
            <v>0</v>
          </cell>
          <cell r="H605">
            <v>0</v>
          </cell>
          <cell r="I605">
            <v>0</v>
          </cell>
          <cell r="J605">
            <v>0</v>
          </cell>
        </row>
        <row r="606">
          <cell r="A606" t="str">
            <v>G222012003</v>
          </cell>
          <cell r="B606" t="str">
            <v>Treasury Bonds-Individual Pension Plan</v>
          </cell>
          <cell r="C606" t="str">
            <v>Balance Sheet</v>
          </cell>
          <cell r="D606">
            <v>57117540</v>
          </cell>
          <cell r="E606">
            <v>26332934.699076001</v>
          </cell>
          <cell r="F606">
            <v>22023834.699999999</v>
          </cell>
          <cell r="G606">
            <v>4309099.9990760013</v>
          </cell>
          <cell r="H606">
            <v>61426639.999076001</v>
          </cell>
          <cell r="I606">
            <v>61426639.999076001</v>
          </cell>
          <cell r="J606">
            <v>0</v>
          </cell>
        </row>
        <row r="607">
          <cell r="A607" t="str">
            <v>G222012004</v>
          </cell>
          <cell r="B607" t="str">
            <v>Treasury Bonds-Umbrella Scheme</v>
          </cell>
          <cell r="C607" t="str">
            <v>Balance Sheet</v>
          </cell>
          <cell r="D607">
            <v>97411062.629999995</v>
          </cell>
          <cell r="E607">
            <v>439930004.15533036</v>
          </cell>
          <cell r="F607">
            <v>171108988.22999996</v>
          </cell>
          <cell r="G607">
            <v>268821015.9253304</v>
          </cell>
          <cell r="H607">
            <v>366232078.5553304</v>
          </cell>
          <cell r="I607">
            <v>366232078.5553304</v>
          </cell>
          <cell r="J607">
            <v>0</v>
          </cell>
        </row>
        <row r="608">
          <cell r="A608" t="str">
            <v>G223012</v>
          </cell>
          <cell r="B608" t="str">
            <v>Corporate Bonds</v>
          </cell>
          <cell r="C608">
            <v>0</v>
          </cell>
          <cell r="D608">
            <v>65562215</v>
          </cell>
          <cell r="E608">
            <v>61132231.645674326</v>
          </cell>
          <cell r="F608">
            <v>60512835.121247746</v>
          </cell>
          <cell r="G608">
            <v>619396.52442657482</v>
          </cell>
          <cell r="H608">
            <v>66181611.524426572</v>
          </cell>
          <cell r="I608">
            <v>66181611.524426572</v>
          </cell>
          <cell r="J608">
            <v>0</v>
          </cell>
        </row>
        <row r="609">
          <cell r="A609" t="str">
            <v>G223012001</v>
          </cell>
          <cell r="B609" t="str">
            <v>Platinum Bond-Life Fund</v>
          </cell>
          <cell r="C609" t="str">
            <v>Balance Sheet</v>
          </cell>
          <cell r="D609">
            <v>51501204.159999996</v>
          </cell>
          <cell r="E609">
            <v>58960297.869450547</v>
          </cell>
          <cell r="F609">
            <v>58543686.990989007</v>
          </cell>
          <cell r="G609">
            <v>416610.87846153975</v>
          </cell>
          <cell r="H609">
            <v>51917815.038461536</v>
          </cell>
          <cell r="I609">
            <v>51917815.038461536</v>
          </cell>
          <cell r="J609">
            <v>0</v>
          </cell>
        </row>
        <row r="610">
          <cell r="A610" t="str">
            <v>G223012002</v>
          </cell>
          <cell r="B610" t="str">
            <v>Platinum Bond-Annuities</v>
          </cell>
          <cell r="C610" t="str">
            <v>Balance Sheet</v>
          </cell>
          <cell r="D610">
            <v>0</v>
          </cell>
          <cell r="E610">
            <v>0</v>
          </cell>
          <cell r="F610">
            <v>0</v>
          </cell>
          <cell r="G610">
            <v>0</v>
          </cell>
          <cell r="H610">
            <v>0</v>
          </cell>
          <cell r="I610">
            <v>0</v>
          </cell>
          <cell r="J610">
            <v>0</v>
          </cell>
        </row>
        <row r="611">
          <cell r="A611" t="str">
            <v>G223012003</v>
          </cell>
          <cell r="B611" t="str">
            <v>Platinum Bond-Individual Pension Plan</v>
          </cell>
          <cell r="C611" t="str">
            <v>Balance Sheet</v>
          </cell>
          <cell r="D611">
            <v>0</v>
          </cell>
          <cell r="E611">
            <v>0</v>
          </cell>
          <cell r="F611">
            <v>0</v>
          </cell>
          <cell r="G611">
            <v>0</v>
          </cell>
          <cell r="H611">
            <v>0</v>
          </cell>
          <cell r="I611">
            <v>0</v>
          </cell>
          <cell r="J611">
            <v>0</v>
          </cell>
        </row>
        <row r="612">
          <cell r="A612" t="str">
            <v>G223012004</v>
          </cell>
          <cell r="B612" t="str">
            <v>Platinum Bond-Umbrella Scheme</v>
          </cell>
          <cell r="C612" t="str">
            <v>Balance Sheet</v>
          </cell>
          <cell r="D612">
            <v>0</v>
          </cell>
          <cell r="E612">
            <v>0</v>
          </cell>
          <cell r="F612">
            <v>0</v>
          </cell>
          <cell r="G612">
            <v>0</v>
          </cell>
          <cell r="H612">
            <v>0</v>
          </cell>
          <cell r="I612">
            <v>0</v>
          </cell>
          <cell r="J612">
            <v>0</v>
          </cell>
        </row>
        <row r="613">
          <cell r="A613" t="str">
            <v>G223012005</v>
          </cell>
          <cell r="B613" t="str">
            <v>Family Bank Bond-Life Fund</v>
          </cell>
          <cell r="C613" t="str">
            <v>Balance Sheet</v>
          </cell>
          <cell r="D613">
            <v>14061010.84</v>
          </cell>
          <cell r="E613">
            <v>2171933.7762237764</v>
          </cell>
          <cell r="F613">
            <v>1969148.1302587413</v>
          </cell>
          <cell r="G613">
            <v>202785.64596503507</v>
          </cell>
          <cell r="H613">
            <v>14263796.485965036</v>
          </cell>
          <cell r="I613">
            <v>14263796.485965036</v>
          </cell>
          <cell r="J613">
            <v>0</v>
          </cell>
        </row>
        <row r="614">
          <cell r="A614" t="str">
            <v>G223012006</v>
          </cell>
          <cell r="B614" t="str">
            <v>Family Bank Bond-Annuities</v>
          </cell>
          <cell r="C614" t="str">
            <v>Balance Sheet</v>
          </cell>
          <cell r="D614">
            <v>0</v>
          </cell>
          <cell r="E614">
            <v>0</v>
          </cell>
          <cell r="F614">
            <v>0</v>
          </cell>
          <cell r="G614">
            <v>0</v>
          </cell>
          <cell r="H614">
            <v>0</v>
          </cell>
          <cell r="I614">
            <v>0</v>
          </cell>
          <cell r="J614">
            <v>0</v>
          </cell>
        </row>
        <row r="615">
          <cell r="A615" t="str">
            <v>G223012007</v>
          </cell>
          <cell r="B615" t="str">
            <v>Family Bank Bond-Individual Pension Plan</v>
          </cell>
          <cell r="C615" t="str">
            <v>Balance Sheet</v>
          </cell>
          <cell r="D615">
            <v>0</v>
          </cell>
          <cell r="E615">
            <v>0</v>
          </cell>
          <cell r="F615">
            <v>0</v>
          </cell>
          <cell r="G615">
            <v>0</v>
          </cell>
          <cell r="H615">
            <v>0</v>
          </cell>
          <cell r="I615">
            <v>0</v>
          </cell>
          <cell r="J615">
            <v>0</v>
          </cell>
        </row>
        <row r="616">
          <cell r="A616" t="str">
            <v>G223012008</v>
          </cell>
          <cell r="B616" t="str">
            <v>Family Bank Bond-Umbrella Scheme</v>
          </cell>
          <cell r="C616" t="str">
            <v>Balance Sheet</v>
          </cell>
          <cell r="D616">
            <v>0</v>
          </cell>
          <cell r="E616">
            <v>0</v>
          </cell>
          <cell r="F616">
            <v>0</v>
          </cell>
          <cell r="G616">
            <v>0</v>
          </cell>
          <cell r="H616">
            <v>0</v>
          </cell>
          <cell r="I616">
            <v>0</v>
          </cell>
          <cell r="J616">
            <v>0</v>
          </cell>
        </row>
        <row r="617">
          <cell r="A617" t="str">
            <v>G224012</v>
          </cell>
          <cell r="B617" t="str">
            <v xml:space="preserve"> Deposits</v>
          </cell>
          <cell r="C617">
            <v>0</v>
          </cell>
          <cell r="D617">
            <v>139135839.00999999</v>
          </cell>
          <cell r="E617">
            <v>2583976432.3243508</v>
          </cell>
          <cell r="F617">
            <v>2321039710.0178618</v>
          </cell>
          <cell r="G617">
            <v>262936722.30648798</v>
          </cell>
          <cell r="H617">
            <v>402072561.31648797</v>
          </cell>
          <cell r="I617">
            <v>402072561.31648797</v>
          </cell>
          <cell r="J617">
            <v>0</v>
          </cell>
        </row>
        <row r="618">
          <cell r="A618" t="str">
            <v>G224012001</v>
          </cell>
          <cell r="B618" t="str">
            <v>Stanbic Bank  Deposit-Life Fund</v>
          </cell>
          <cell r="C618" t="str">
            <v>Balance Sheet</v>
          </cell>
          <cell r="D618">
            <v>436928.12</v>
          </cell>
          <cell r="E618">
            <v>386518558.15999997</v>
          </cell>
          <cell r="F618">
            <v>386955486.27999997</v>
          </cell>
          <cell r="G618">
            <v>-436928.12000000477</v>
          </cell>
          <cell r="H618">
            <v>-4.7730281949043274E-9</v>
          </cell>
          <cell r="I618">
            <v>-4.7730281949043274E-9</v>
          </cell>
          <cell r="J618">
            <v>0</v>
          </cell>
        </row>
        <row r="619">
          <cell r="A619" t="str">
            <v>G224012002</v>
          </cell>
          <cell r="B619" t="str">
            <v>Stanbic Bank  Deposit-Annuities</v>
          </cell>
          <cell r="C619" t="str">
            <v>Balance Sheet</v>
          </cell>
          <cell r="D619">
            <v>0</v>
          </cell>
          <cell r="E619">
            <v>0</v>
          </cell>
          <cell r="F619">
            <v>0</v>
          </cell>
          <cell r="G619">
            <v>0</v>
          </cell>
          <cell r="H619">
            <v>0</v>
          </cell>
          <cell r="I619">
            <v>0</v>
          </cell>
          <cell r="J619">
            <v>0</v>
          </cell>
        </row>
        <row r="620">
          <cell r="A620" t="str">
            <v>G224012003</v>
          </cell>
          <cell r="B620" t="str">
            <v>Stanbic Bank  Deposit-Individual Pension Plan</v>
          </cell>
          <cell r="C620" t="str">
            <v>Balance Sheet</v>
          </cell>
          <cell r="D620">
            <v>629081.44999999995</v>
          </cell>
          <cell r="E620">
            <v>37925779.974770799</v>
          </cell>
          <cell r="F620">
            <v>38554861.424770802</v>
          </cell>
          <cell r="G620">
            <v>-629081.45000000298</v>
          </cell>
          <cell r="H620">
            <v>-3.0267983675003052E-9</v>
          </cell>
          <cell r="I620">
            <v>-3.0267983675003052E-9</v>
          </cell>
          <cell r="J620">
            <v>0</v>
          </cell>
        </row>
        <row r="621">
          <cell r="A621" t="str">
            <v>G224012004</v>
          </cell>
          <cell r="B621" t="str">
            <v>Stanbic Bank  Deposit-Umbrella Scheme</v>
          </cell>
          <cell r="C621" t="str">
            <v>Balance Sheet</v>
          </cell>
          <cell r="D621">
            <v>0</v>
          </cell>
          <cell r="E621">
            <v>227874347.03910625</v>
          </cell>
          <cell r="F621">
            <v>227874347.03910625</v>
          </cell>
          <cell r="G621">
            <v>0</v>
          </cell>
          <cell r="H621">
            <v>0</v>
          </cell>
          <cell r="I621">
            <v>0</v>
          </cell>
          <cell r="J621">
            <v>0</v>
          </cell>
        </row>
        <row r="622">
          <cell r="A622" t="str">
            <v>G224012005</v>
          </cell>
          <cell r="B622" t="str">
            <v>Family Bank  Deposit-Life Fund</v>
          </cell>
          <cell r="C622" t="str">
            <v>Balance Sheet</v>
          </cell>
          <cell r="D622">
            <v>62498607</v>
          </cell>
          <cell r="E622">
            <v>726710866.2900337</v>
          </cell>
          <cell r="F622">
            <v>588984571.88421154</v>
          </cell>
          <cell r="G622">
            <v>137726294.40582216</v>
          </cell>
          <cell r="H622">
            <v>200224901.40582216</v>
          </cell>
          <cell r="I622">
            <v>200224901.40582216</v>
          </cell>
          <cell r="J622">
            <v>0</v>
          </cell>
        </row>
        <row r="623">
          <cell r="A623" t="str">
            <v>G224012006</v>
          </cell>
          <cell r="B623" t="str">
            <v>Family Bank  Deposit-Annuities</v>
          </cell>
          <cell r="C623" t="str">
            <v>Balance Sheet</v>
          </cell>
          <cell r="D623">
            <v>0</v>
          </cell>
          <cell r="E623">
            <v>13588233.449999999</v>
          </cell>
          <cell r="F623">
            <v>13588233.449999999</v>
          </cell>
          <cell r="G623">
            <v>0</v>
          </cell>
          <cell r="H623">
            <v>0</v>
          </cell>
          <cell r="I623">
            <v>0</v>
          </cell>
          <cell r="J623">
            <v>0</v>
          </cell>
        </row>
        <row r="624">
          <cell r="A624" t="str">
            <v>G224012007</v>
          </cell>
          <cell r="B624" t="str">
            <v>Family Bank  Deposit-Individual Pension Plan</v>
          </cell>
          <cell r="C624" t="str">
            <v>Balance Sheet</v>
          </cell>
          <cell r="D624">
            <v>0</v>
          </cell>
          <cell r="E624">
            <v>45510464.266679451</v>
          </cell>
          <cell r="F624">
            <v>29178566.149999999</v>
          </cell>
          <cell r="G624">
            <v>16331898.116679452</v>
          </cell>
          <cell r="H624">
            <v>16331898.116679452</v>
          </cell>
          <cell r="I624">
            <v>16331898.116679452</v>
          </cell>
          <cell r="J624">
            <v>0</v>
          </cell>
        </row>
        <row r="625">
          <cell r="A625" t="str">
            <v>G224012008</v>
          </cell>
          <cell r="B625" t="str">
            <v>Family Bank  Deposit-Umbrella Scheme</v>
          </cell>
          <cell r="C625" t="str">
            <v>Balance Sheet</v>
          </cell>
          <cell r="D625">
            <v>3036762.3</v>
          </cell>
          <cell r="E625">
            <v>290475476.89941734</v>
          </cell>
          <cell r="F625">
            <v>259317682.42346105</v>
          </cell>
          <cell r="G625">
            <v>31157794.475956291</v>
          </cell>
          <cell r="H625">
            <v>34194556.775956288</v>
          </cell>
          <cell r="I625">
            <v>34194556.775956288</v>
          </cell>
          <cell r="J625">
            <v>0</v>
          </cell>
        </row>
        <row r="626">
          <cell r="A626" t="str">
            <v>G224012009</v>
          </cell>
          <cell r="B626" t="str">
            <v>NIC Bank  Deposit-Life Fund</v>
          </cell>
          <cell r="C626" t="str">
            <v>Balance Sheet</v>
          </cell>
          <cell r="D626">
            <v>14149972.6</v>
          </cell>
          <cell r="E626">
            <v>0</v>
          </cell>
          <cell r="F626">
            <v>14149972.6</v>
          </cell>
          <cell r="G626">
            <v>-14149972.6</v>
          </cell>
          <cell r="H626">
            <v>0</v>
          </cell>
          <cell r="I626">
            <v>0</v>
          </cell>
          <cell r="J626">
            <v>0</v>
          </cell>
        </row>
        <row r="627">
          <cell r="A627" t="str">
            <v>G224012010</v>
          </cell>
          <cell r="B627" t="str">
            <v>NIC Bank  Deposit-Annuities</v>
          </cell>
          <cell r="C627" t="str">
            <v>Balance Sheet</v>
          </cell>
          <cell r="E627">
            <v>0</v>
          </cell>
          <cell r="F627">
            <v>0</v>
          </cell>
          <cell r="G627">
            <v>0</v>
          </cell>
          <cell r="H627">
            <v>0</v>
          </cell>
          <cell r="I627">
            <v>0</v>
          </cell>
          <cell r="J627">
            <v>0</v>
          </cell>
        </row>
        <row r="628">
          <cell r="A628" t="str">
            <v>G224012011</v>
          </cell>
          <cell r="B628" t="str">
            <v>NIC Bank  Deposit-Individual Pension Plan</v>
          </cell>
          <cell r="C628" t="str">
            <v>Balance Sheet</v>
          </cell>
          <cell r="E628">
            <v>0</v>
          </cell>
          <cell r="F628">
            <v>0</v>
          </cell>
          <cell r="G628">
            <v>0</v>
          </cell>
          <cell r="H628">
            <v>0</v>
          </cell>
          <cell r="I628">
            <v>0</v>
          </cell>
          <cell r="J628">
            <v>0</v>
          </cell>
        </row>
        <row r="629">
          <cell r="A629" t="str">
            <v>G224012012</v>
          </cell>
          <cell r="B629" t="str">
            <v>NIC Bank  Deposit-Umbrella Scheme</v>
          </cell>
          <cell r="C629" t="str">
            <v>Balance Sheet</v>
          </cell>
          <cell r="D629">
            <v>3032049.18</v>
          </cell>
          <cell r="E629">
            <v>30829.737704918032</v>
          </cell>
          <cell r="F629">
            <v>3062878.9177049184</v>
          </cell>
          <cell r="G629">
            <v>-3032049.18</v>
          </cell>
          <cell r="H629">
            <v>0</v>
          </cell>
          <cell r="I629">
            <v>0</v>
          </cell>
          <cell r="J629">
            <v>0</v>
          </cell>
        </row>
        <row r="630">
          <cell r="A630" t="str">
            <v>G224012013</v>
          </cell>
          <cell r="B630" t="str">
            <v>Sidian Bank  Deposit-Life Fund</v>
          </cell>
          <cell r="C630" t="str">
            <v>Balance Sheet</v>
          </cell>
          <cell r="D630">
            <v>8085698.6299999999</v>
          </cell>
          <cell r="E630">
            <v>156347611.82282624</v>
          </cell>
          <cell r="F630">
            <v>164433310.45282623</v>
          </cell>
          <cell r="G630">
            <v>-8085698.6299999952</v>
          </cell>
          <cell r="H630">
            <v>0</v>
          </cell>
          <cell r="I630">
            <v>0</v>
          </cell>
          <cell r="J630">
            <v>0</v>
          </cell>
        </row>
        <row r="631">
          <cell r="A631" t="str">
            <v>G224012014</v>
          </cell>
          <cell r="B631" t="str">
            <v>Sidian Bank  Deposit-Annuities</v>
          </cell>
          <cell r="C631" t="str">
            <v>Balance Sheet</v>
          </cell>
          <cell r="E631">
            <v>0</v>
          </cell>
          <cell r="F631">
            <v>0</v>
          </cell>
          <cell r="G631">
            <v>0</v>
          </cell>
          <cell r="H631">
            <v>0</v>
          </cell>
          <cell r="I631">
            <v>0</v>
          </cell>
          <cell r="J631">
            <v>0</v>
          </cell>
        </row>
        <row r="632">
          <cell r="A632" t="str">
            <v>G224012015</v>
          </cell>
          <cell r="B632" t="str">
            <v>Sidian Bank  Deposit-Individual Pension Plan</v>
          </cell>
          <cell r="C632" t="str">
            <v>Balance Sheet</v>
          </cell>
          <cell r="E632">
            <v>8112000</v>
          </cell>
          <cell r="F632">
            <v>8112000</v>
          </cell>
          <cell r="G632">
            <v>0</v>
          </cell>
          <cell r="H632">
            <v>0</v>
          </cell>
          <cell r="I632">
            <v>0</v>
          </cell>
          <cell r="J632">
            <v>0</v>
          </cell>
        </row>
        <row r="633">
          <cell r="A633" t="str">
            <v>G224012016</v>
          </cell>
          <cell r="B633" t="str">
            <v>Sidian Bank  Deposit-Umbrella Scheme</v>
          </cell>
          <cell r="C633" t="str">
            <v>Balance Sheet</v>
          </cell>
          <cell r="E633">
            <v>128920160.36065574</v>
          </cell>
          <cell r="F633">
            <v>120442000.47249836</v>
          </cell>
          <cell r="G633">
            <v>8478159.8881573826</v>
          </cell>
          <cell r="H633">
            <v>8478159.8881573826</v>
          </cell>
          <cell r="I633">
            <v>8478159.8881573826</v>
          </cell>
          <cell r="J633">
            <v>0</v>
          </cell>
        </row>
        <row r="634">
          <cell r="A634" t="str">
            <v>G224012017</v>
          </cell>
          <cell r="B634" t="str">
            <v>UBA Bank  Deposit-Life Fund</v>
          </cell>
          <cell r="C634">
            <v>0</v>
          </cell>
          <cell r="D634">
            <v>10110904.109999999</v>
          </cell>
          <cell r="E634">
            <v>71808273.892465755</v>
          </cell>
          <cell r="F634">
            <v>51199397.271917813</v>
          </cell>
          <cell r="G634">
            <v>20608876.620547943</v>
          </cell>
          <cell r="H634">
            <v>30719780.730547942</v>
          </cell>
          <cell r="I634">
            <v>30719780.730547942</v>
          </cell>
          <cell r="J634">
            <v>0</v>
          </cell>
        </row>
        <row r="635">
          <cell r="A635" t="str">
            <v>G224012018</v>
          </cell>
          <cell r="B635" t="str">
            <v>UBA Bank  Deposit-Annuities</v>
          </cell>
          <cell r="C635">
            <v>0</v>
          </cell>
          <cell r="E635">
            <v>0</v>
          </cell>
          <cell r="F635">
            <v>0</v>
          </cell>
          <cell r="G635">
            <v>0</v>
          </cell>
          <cell r="H635">
            <v>0</v>
          </cell>
          <cell r="I635">
            <v>0</v>
          </cell>
          <cell r="J635">
            <v>0</v>
          </cell>
        </row>
        <row r="636">
          <cell r="A636" t="str">
            <v>G224012019</v>
          </cell>
          <cell r="B636" t="str">
            <v>UBA Bank  Deposit-Individual Pension Plan</v>
          </cell>
          <cell r="C636">
            <v>0</v>
          </cell>
          <cell r="E636">
            <v>12859593.698630137</v>
          </cell>
          <cell r="F636">
            <v>0</v>
          </cell>
          <cell r="G636">
            <v>12859593.698630137</v>
          </cell>
          <cell r="H636">
            <v>12859593.698630137</v>
          </cell>
          <cell r="I636">
            <v>12859593.698630137</v>
          </cell>
          <cell r="J636">
            <v>0</v>
          </cell>
        </row>
        <row r="637">
          <cell r="A637" t="str">
            <v>G224012020</v>
          </cell>
          <cell r="B637" t="str">
            <v>UBA Bank  Deposit-Umbrella Scheme</v>
          </cell>
          <cell r="C637">
            <v>0</v>
          </cell>
          <cell r="E637">
            <v>40533151.245901637</v>
          </cell>
          <cell r="F637">
            <v>40533150.600000001</v>
          </cell>
          <cell r="G637">
            <v>0.6459016352891922</v>
          </cell>
          <cell r="H637">
            <v>0.6459016352891922</v>
          </cell>
          <cell r="I637">
            <v>0.6459016352891922</v>
          </cell>
          <cell r="J637">
            <v>0</v>
          </cell>
        </row>
        <row r="638">
          <cell r="A638" t="str">
            <v>G224012021</v>
          </cell>
          <cell r="B638" t="str">
            <v>Equity Bank  Deposit-Life Fund</v>
          </cell>
          <cell r="C638">
            <v>0</v>
          </cell>
          <cell r="D638">
            <v>15151232.880000001</v>
          </cell>
          <cell r="E638">
            <v>10269178.050958904</v>
          </cell>
          <cell r="F638">
            <v>25420410.899999999</v>
          </cell>
          <cell r="G638">
            <v>-15151232.849041095</v>
          </cell>
          <cell r="H638">
            <v>3.0958905816078186E-2</v>
          </cell>
          <cell r="I638">
            <v>3.0958905816078186E-2</v>
          </cell>
          <cell r="J638">
            <v>0</v>
          </cell>
        </row>
        <row r="639">
          <cell r="A639" t="str">
            <v>G224012022</v>
          </cell>
          <cell r="B639" t="str">
            <v>Equity Bank  Deposit-Annuities</v>
          </cell>
          <cell r="C639">
            <v>0</v>
          </cell>
          <cell r="E639">
            <v>0</v>
          </cell>
          <cell r="F639">
            <v>0</v>
          </cell>
          <cell r="G639">
            <v>0</v>
          </cell>
          <cell r="H639">
            <v>0</v>
          </cell>
          <cell r="I639">
            <v>0</v>
          </cell>
          <cell r="J639">
            <v>0</v>
          </cell>
        </row>
        <row r="640">
          <cell r="A640" t="str">
            <v>G224012023</v>
          </cell>
          <cell r="B640" t="str">
            <v>Equity Bank  Deposit-Individual Pension Plan</v>
          </cell>
          <cell r="C640">
            <v>0</v>
          </cell>
          <cell r="E640">
            <v>0</v>
          </cell>
          <cell r="F640">
            <v>0</v>
          </cell>
          <cell r="G640">
            <v>0</v>
          </cell>
          <cell r="H640">
            <v>0</v>
          </cell>
          <cell r="I640">
            <v>0</v>
          </cell>
          <cell r="J640">
            <v>0</v>
          </cell>
        </row>
        <row r="641">
          <cell r="A641" t="str">
            <v>G224012024</v>
          </cell>
          <cell r="B641" t="str">
            <v>Equity Bank  Deposit-Umbrella Scheme</v>
          </cell>
          <cell r="C641">
            <v>0</v>
          </cell>
          <cell r="E641">
            <v>0</v>
          </cell>
          <cell r="F641">
            <v>0</v>
          </cell>
          <cell r="G641">
            <v>0</v>
          </cell>
          <cell r="H641">
            <v>0</v>
          </cell>
          <cell r="I641">
            <v>0</v>
          </cell>
          <cell r="J641">
            <v>0</v>
          </cell>
        </row>
        <row r="642">
          <cell r="A642" t="str">
            <v>G224012025</v>
          </cell>
          <cell r="B642" t="str">
            <v>NCBA Bank  Deposit-Life Fund</v>
          </cell>
          <cell r="C642">
            <v>0</v>
          </cell>
          <cell r="D642">
            <v>9001664.3800000008</v>
          </cell>
          <cell r="E642">
            <v>74886049.219999999</v>
          </cell>
          <cell r="F642">
            <v>83887713.599999994</v>
          </cell>
          <cell r="G642">
            <v>-9001664.3799999952</v>
          </cell>
          <cell r="H642">
            <v>0</v>
          </cell>
          <cell r="I642">
            <v>0</v>
          </cell>
          <cell r="J642">
            <v>0</v>
          </cell>
        </row>
        <row r="643">
          <cell r="A643" t="str">
            <v>G224012026</v>
          </cell>
          <cell r="B643" t="str">
            <v>NCBA Bank  Deposit-Annuities</v>
          </cell>
          <cell r="C643">
            <v>0</v>
          </cell>
          <cell r="E643">
            <v>0</v>
          </cell>
          <cell r="F643">
            <v>0</v>
          </cell>
          <cell r="G643">
            <v>0</v>
          </cell>
          <cell r="H643">
            <v>0</v>
          </cell>
          <cell r="I643">
            <v>0</v>
          </cell>
          <cell r="J643">
            <v>0</v>
          </cell>
        </row>
        <row r="644">
          <cell r="A644" t="str">
            <v>G224012027</v>
          </cell>
          <cell r="B644" t="str">
            <v>NCBA Bank  Deposit-Individual Pension Plan</v>
          </cell>
          <cell r="C644">
            <v>0</v>
          </cell>
          <cell r="D644">
            <v>13002938.359999999</v>
          </cell>
          <cell r="E644">
            <v>300707.07999999949</v>
          </cell>
          <cell r="F644">
            <v>13303645.439999999</v>
          </cell>
          <cell r="G644">
            <v>-13002938.359999999</v>
          </cell>
          <cell r="H644">
            <v>0</v>
          </cell>
          <cell r="I644">
            <v>0</v>
          </cell>
          <cell r="J644">
            <v>0</v>
          </cell>
        </row>
        <row r="645">
          <cell r="A645" t="str">
            <v>G224012028</v>
          </cell>
          <cell r="B645" t="str">
            <v>NCBA Bank  Deposit-Umbrella Scheme</v>
          </cell>
          <cell r="C645">
            <v>0</v>
          </cell>
          <cell r="E645">
            <v>10621237.899999999</v>
          </cell>
          <cell r="F645">
            <v>10621237.899999999</v>
          </cell>
          <cell r="G645">
            <v>0</v>
          </cell>
          <cell r="H645">
            <v>0</v>
          </cell>
          <cell r="I645">
            <v>0</v>
          </cell>
          <cell r="J645">
            <v>0</v>
          </cell>
        </row>
        <row r="646">
          <cell r="A646" t="str">
            <v>G224012029</v>
          </cell>
          <cell r="B646" t="str">
            <v>COOP Bank  Deposit-Life Fund</v>
          </cell>
          <cell r="C646">
            <v>0</v>
          </cell>
          <cell r="E646">
            <v>129588404.15000001</v>
          </cell>
          <cell r="F646">
            <v>129588404.15000001</v>
          </cell>
          <cell r="G646">
            <v>0</v>
          </cell>
          <cell r="H646">
            <v>0</v>
          </cell>
          <cell r="I646">
            <v>0</v>
          </cell>
          <cell r="J646">
            <v>0</v>
          </cell>
        </row>
        <row r="647">
          <cell r="A647" t="str">
            <v>G224012030</v>
          </cell>
          <cell r="B647" t="str">
            <v>COOP Bank  Deposit-Annuities</v>
          </cell>
          <cell r="C647">
            <v>0</v>
          </cell>
          <cell r="E647">
            <v>0</v>
          </cell>
          <cell r="F647">
            <v>0</v>
          </cell>
          <cell r="G647">
            <v>0</v>
          </cell>
          <cell r="H647">
            <v>0</v>
          </cell>
          <cell r="I647">
            <v>0</v>
          </cell>
          <cell r="J647">
            <v>0</v>
          </cell>
        </row>
        <row r="648">
          <cell r="A648" t="str">
            <v>G224012031</v>
          </cell>
          <cell r="B648" t="str">
            <v>COOP Bank  Deposit-Individual Pension Plan</v>
          </cell>
          <cell r="C648">
            <v>0</v>
          </cell>
          <cell r="E648">
            <v>8578306.3999999985</v>
          </cell>
          <cell r="F648">
            <v>8578306.3999999985</v>
          </cell>
          <cell r="G648">
            <v>0</v>
          </cell>
          <cell r="H648">
            <v>0</v>
          </cell>
          <cell r="I648">
            <v>0</v>
          </cell>
          <cell r="J648">
            <v>0</v>
          </cell>
        </row>
        <row r="649">
          <cell r="A649" t="str">
            <v>G224012032</v>
          </cell>
          <cell r="B649" t="str">
            <v>COOP Bank  Deposit-Umbrella Scheme</v>
          </cell>
          <cell r="C649">
            <v>0</v>
          </cell>
          <cell r="E649">
            <v>57199448.36065574</v>
          </cell>
          <cell r="F649">
            <v>57199447.899999999</v>
          </cell>
          <cell r="G649">
            <v>0.46065574139356613</v>
          </cell>
          <cell r="H649">
            <v>0.46065574139356613</v>
          </cell>
          <cell r="I649">
            <v>0.46065574139356613</v>
          </cell>
          <cell r="J649">
            <v>0</v>
          </cell>
        </row>
        <row r="650">
          <cell r="A650" t="str">
            <v>G224012033</v>
          </cell>
          <cell r="B650" t="str">
            <v>I&amp;M Bank  Deposit-Life Fund</v>
          </cell>
          <cell r="C650">
            <v>0</v>
          </cell>
          <cell r="E650">
            <v>24364515.214150682</v>
          </cell>
          <cell r="F650">
            <v>24364515.200000003</v>
          </cell>
          <cell r="G650">
            <v>1.4150679111480713E-2</v>
          </cell>
          <cell r="H650">
            <v>1.4150679111480713E-2</v>
          </cell>
          <cell r="I650">
            <v>1.4150679111480713E-2</v>
          </cell>
          <cell r="J650">
            <v>0</v>
          </cell>
        </row>
        <row r="651">
          <cell r="A651" t="str">
            <v>G224012034</v>
          </cell>
          <cell r="B651" t="str">
            <v>I&amp;M Bank  Deposit-Annuities</v>
          </cell>
          <cell r="C651">
            <v>0</v>
          </cell>
          <cell r="E651">
            <v>0</v>
          </cell>
          <cell r="F651">
            <v>0</v>
          </cell>
          <cell r="G651">
            <v>0</v>
          </cell>
          <cell r="H651">
            <v>0</v>
          </cell>
          <cell r="I651">
            <v>0</v>
          </cell>
          <cell r="J651">
            <v>0</v>
          </cell>
        </row>
        <row r="652">
          <cell r="A652" t="str">
            <v>G224012035</v>
          </cell>
          <cell r="B652" t="str">
            <v>I&amp;M Bank  Deposit-Individual Pension Plan</v>
          </cell>
          <cell r="C652">
            <v>0</v>
          </cell>
          <cell r="E652">
            <v>0</v>
          </cell>
          <cell r="F652">
            <v>0</v>
          </cell>
          <cell r="G652">
            <v>0</v>
          </cell>
          <cell r="H652">
            <v>0</v>
          </cell>
          <cell r="I652">
            <v>0</v>
          </cell>
          <cell r="J652">
            <v>0</v>
          </cell>
        </row>
        <row r="653">
          <cell r="A653" t="str">
            <v>G224012036</v>
          </cell>
          <cell r="B653" t="str">
            <v>I&amp;M Bank  Deposit-Umbrella Scheme</v>
          </cell>
          <cell r="C653">
            <v>0</v>
          </cell>
          <cell r="E653">
            <v>0</v>
          </cell>
          <cell r="F653">
            <v>0</v>
          </cell>
          <cell r="G653">
            <v>0</v>
          </cell>
          <cell r="H653">
            <v>0</v>
          </cell>
          <cell r="I653">
            <v>0</v>
          </cell>
          <cell r="J653">
            <v>0</v>
          </cell>
        </row>
        <row r="654">
          <cell r="A654" t="str">
            <v>G224012037</v>
          </cell>
          <cell r="B654" t="str">
            <v>KASHA Bank  Deposit-Life Fund</v>
          </cell>
          <cell r="C654">
            <v>0</v>
          </cell>
          <cell r="E654">
            <v>0</v>
          </cell>
          <cell r="F654">
            <v>0</v>
          </cell>
          <cell r="G654">
            <v>0</v>
          </cell>
          <cell r="H654">
            <v>0</v>
          </cell>
          <cell r="I654">
            <v>0</v>
          </cell>
          <cell r="J654">
            <v>0</v>
          </cell>
        </row>
        <row r="655">
          <cell r="A655" t="str">
            <v>G224012038</v>
          </cell>
          <cell r="B655" t="str">
            <v>KASHA  Deposit-Annuities</v>
          </cell>
          <cell r="C655">
            <v>0</v>
          </cell>
          <cell r="E655">
            <v>0</v>
          </cell>
          <cell r="F655">
            <v>0</v>
          </cell>
          <cell r="G655">
            <v>0</v>
          </cell>
          <cell r="H655">
            <v>0</v>
          </cell>
          <cell r="I655">
            <v>0</v>
          </cell>
          <cell r="J655">
            <v>0</v>
          </cell>
        </row>
        <row r="656">
          <cell r="A656" t="str">
            <v>G224012039</v>
          </cell>
          <cell r="B656" t="str">
            <v>KASHA  Deposit-Individual Pension Plan</v>
          </cell>
          <cell r="C656">
            <v>0</v>
          </cell>
          <cell r="E656">
            <v>0</v>
          </cell>
          <cell r="F656">
            <v>0</v>
          </cell>
          <cell r="G656">
            <v>0</v>
          </cell>
          <cell r="H656">
            <v>0</v>
          </cell>
          <cell r="I656">
            <v>0</v>
          </cell>
          <cell r="J656">
            <v>0</v>
          </cell>
        </row>
        <row r="657">
          <cell r="A657" t="str">
            <v>G224012040</v>
          </cell>
          <cell r="B657" t="str">
            <v>KASHA  Deposit-Umbrella Scheme</v>
          </cell>
          <cell r="C657">
            <v>0</v>
          </cell>
          <cell r="E657">
            <v>16193840.163934426</v>
          </cell>
          <cell r="F657">
            <v>796478.78068268485</v>
          </cell>
          <cell r="G657">
            <v>15397361.383251742</v>
          </cell>
          <cell r="H657">
            <v>15397361.383251742</v>
          </cell>
          <cell r="I657">
            <v>15397361.383251742</v>
          </cell>
          <cell r="J657">
            <v>0</v>
          </cell>
        </row>
        <row r="658">
          <cell r="A658" t="str">
            <v>G224012041</v>
          </cell>
          <cell r="B658" t="str">
            <v>FAULU Bank  Deposit-Life Fund</v>
          </cell>
          <cell r="C658">
            <v>0</v>
          </cell>
          <cell r="E658">
            <v>20096612.002739727</v>
          </cell>
          <cell r="F658">
            <v>20096612</v>
          </cell>
          <cell r="G658">
            <v>2.7397274971008301E-3</v>
          </cell>
          <cell r="H658">
            <v>2.7397274971008301E-3</v>
          </cell>
          <cell r="I658">
            <v>2.7397274971008301E-3</v>
          </cell>
          <cell r="J658">
            <v>0</v>
          </cell>
        </row>
        <row r="659">
          <cell r="A659" t="str">
            <v>G224012042</v>
          </cell>
          <cell r="B659" t="str">
            <v>FAULU  Deposit-Annuities</v>
          </cell>
          <cell r="C659">
            <v>0</v>
          </cell>
          <cell r="E659">
            <v>0</v>
          </cell>
          <cell r="F659">
            <v>0</v>
          </cell>
          <cell r="G659">
            <v>0</v>
          </cell>
          <cell r="H659">
            <v>0</v>
          </cell>
          <cell r="I659">
            <v>0</v>
          </cell>
          <cell r="J659">
            <v>0</v>
          </cell>
        </row>
        <row r="660">
          <cell r="A660" t="str">
            <v>G224012043</v>
          </cell>
          <cell r="B660" t="str">
            <v>FAULU  Deposit-Individual Pension Plan</v>
          </cell>
          <cell r="C660">
            <v>0</v>
          </cell>
          <cell r="E660">
            <v>0</v>
          </cell>
          <cell r="F660">
            <v>0</v>
          </cell>
          <cell r="G660">
            <v>0</v>
          </cell>
          <cell r="H660">
            <v>0</v>
          </cell>
          <cell r="I660">
            <v>0</v>
          </cell>
          <cell r="J660">
            <v>0</v>
          </cell>
        </row>
        <row r="661">
          <cell r="A661" t="str">
            <v>G224012044</v>
          </cell>
          <cell r="B661" t="str">
            <v>FAULU  Deposit-Umbrella Scheme</v>
          </cell>
          <cell r="C661">
            <v>0</v>
          </cell>
          <cell r="E661">
            <v>0</v>
          </cell>
          <cell r="F661">
            <v>0</v>
          </cell>
          <cell r="G661">
            <v>0</v>
          </cell>
          <cell r="H661">
            <v>0</v>
          </cell>
          <cell r="I661">
            <v>0</v>
          </cell>
          <cell r="J661">
            <v>0</v>
          </cell>
        </row>
        <row r="662">
          <cell r="A662" t="str">
            <v>G224012045</v>
          </cell>
          <cell r="B662" t="str">
            <v>IMARA Bank  Deposit-Life Fund</v>
          </cell>
          <cell r="C662">
            <v>0</v>
          </cell>
          <cell r="E662">
            <v>48119766.451915562</v>
          </cell>
          <cell r="F662">
            <v>796478.78068268578</v>
          </cell>
          <cell r="G662">
            <v>47323287.671232879</v>
          </cell>
          <cell r="H662">
            <v>47323287.671232879</v>
          </cell>
          <cell r="I662">
            <v>47323287.671232879</v>
          </cell>
          <cell r="J662">
            <v>0</v>
          </cell>
        </row>
        <row r="663">
          <cell r="A663" t="str">
            <v>G224012046</v>
          </cell>
          <cell r="B663" t="str">
            <v>IMARA  Deposit-Annuities</v>
          </cell>
          <cell r="C663">
            <v>0</v>
          </cell>
          <cell r="E663">
            <v>0</v>
          </cell>
          <cell r="F663">
            <v>0</v>
          </cell>
          <cell r="G663">
            <v>0</v>
          </cell>
          <cell r="H663">
            <v>0</v>
          </cell>
          <cell r="I663">
            <v>0</v>
          </cell>
          <cell r="J663">
            <v>0</v>
          </cell>
        </row>
        <row r="664">
          <cell r="A664" t="str">
            <v>G224012047</v>
          </cell>
          <cell r="B664" t="str">
            <v>IMARA  Deposit-Individual Pension Plan</v>
          </cell>
          <cell r="C664">
            <v>0</v>
          </cell>
          <cell r="E664">
            <v>0</v>
          </cell>
          <cell r="F664">
            <v>0</v>
          </cell>
          <cell r="G664">
            <v>0</v>
          </cell>
          <cell r="H664">
            <v>0</v>
          </cell>
          <cell r="I664">
            <v>0</v>
          </cell>
          <cell r="J664">
            <v>0</v>
          </cell>
        </row>
        <row r="665">
          <cell r="A665" t="str">
            <v>G224012048</v>
          </cell>
          <cell r="B665" t="str">
            <v>IMARA  Deposit-Umbrella Scheme</v>
          </cell>
          <cell r="C665">
            <v>0</v>
          </cell>
          <cell r="E665">
            <v>20568032.786885247</v>
          </cell>
          <cell r="F665">
            <v>0</v>
          </cell>
          <cell r="G665">
            <v>20568032.786885247</v>
          </cell>
          <cell r="H665">
            <v>20568032.786885247</v>
          </cell>
          <cell r="I665">
            <v>20568032.786885247</v>
          </cell>
          <cell r="J665">
            <v>0</v>
          </cell>
        </row>
        <row r="666">
          <cell r="A666" t="str">
            <v>G224012049</v>
          </cell>
          <cell r="B666" t="str">
            <v>HIFADHI Bank  Deposit-Life Fund</v>
          </cell>
          <cell r="C666">
            <v>0</v>
          </cell>
          <cell r="E666">
            <v>0</v>
          </cell>
          <cell r="F666">
            <v>0</v>
          </cell>
          <cell r="G666">
            <v>0</v>
          </cell>
          <cell r="H666">
            <v>0</v>
          </cell>
          <cell r="I666">
            <v>0</v>
          </cell>
          <cell r="J666">
            <v>0</v>
          </cell>
        </row>
        <row r="667">
          <cell r="A667" t="str">
            <v>G224012050</v>
          </cell>
          <cell r="B667" t="str">
            <v>HIFADHI  Deposit-Annuities</v>
          </cell>
          <cell r="C667">
            <v>0</v>
          </cell>
          <cell r="E667">
            <v>0</v>
          </cell>
          <cell r="F667">
            <v>0</v>
          </cell>
          <cell r="G667">
            <v>0</v>
          </cell>
          <cell r="H667">
            <v>0</v>
          </cell>
          <cell r="I667">
            <v>0</v>
          </cell>
          <cell r="J667">
            <v>0</v>
          </cell>
        </row>
        <row r="668">
          <cell r="A668" t="str">
            <v>G224012051</v>
          </cell>
          <cell r="B668" t="str">
            <v>HIFADHI  Deposit-Individual Pension Plan</v>
          </cell>
          <cell r="C668">
            <v>0</v>
          </cell>
          <cell r="E668">
            <v>0</v>
          </cell>
          <cell r="F668">
            <v>0</v>
          </cell>
          <cell r="G668">
            <v>0</v>
          </cell>
          <cell r="H668">
            <v>0</v>
          </cell>
          <cell r="I668">
            <v>0</v>
          </cell>
          <cell r="J668">
            <v>0</v>
          </cell>
        </row>
        <row r="669">
          <cell r="A669" t="str">
            <v>G224012052</v>
          </cell>
          <cell r="B669" t="str">
            <v>HIFADHI  Deposit-Umbrella Scheme</v>
          </cell>
          <cell r="C669">
            <v>0</v>
          </cell>
          <cell r="E669">
            <v>15974987.704918033</v>
          </cell>
          <cell r="F669">
            <v>0</v>
          </cell>
          <cell r="G669">
            <v>15974987.704918033</v>
          </cell>
          <cell r="H669">
            <v>15974987.704918033</v>
          </cell>
          <cell r="I669">
            <v>15974987.704918033</v>
          </cell>
          <cell r="J669">
            <v>0</v>
          </cell>
        </row>
        <row r="670">
          <cell r="A670" t="str">
            <v>G225012</v>
          </cell>
          <cell r="B670" t="str">
            <v>Commercial Paper</v>
          </cell>
          <cell r="C670">
            <v>0</v>
          </cell>
          <cell r="D670">
            <v>40620660</v>
          </cell>
          <cell r="E670">
            <v>28740590.896923076</v>
          </cell>
          <cell r="F670">
            <v>6921518.1510439552</v>
          </cell>
          <cell r="G670">
            <v>21819072.745879121</v>
          </cell>
          <cell r="H670">
            <v>62439732.745879121</v>
          </cell>
          <cell r="I670">
            <v>62439732.745879121</v>
          </cell>
          <cell r="J670">
            <v>0</v>
          </cell>
        </row>
        <row r="671">
          <cell r="A671" t="str">
            <v>G225012001</v>
          </cell>
          <cell r="B671" t="str">
            <v>Platinum Commercial Paper-Life Fund</v>
          </cell>
          <cell r="C671" t="str">
            <v>Balance Sheet</v>
          </cell>
          <cell r="D671">
            <v>0</v>
          </cell>
          <cell r="E671">
            <v>0</v>
          </cell>
          <cell r="F671">
            <v>0</v>
          </cell>
          <cell r="G671">
            <v>0</v>
          </cell>
          <cell r="H671">
            <v>0</v>
          </cell>
          <cell r="I671">
            <v>0</v>
          </cell>
          <cell r="J671">
            <v>0</v>
          </cell>
        </row>
        <row r="672">
          <cell r="A672" t="str">
            <v>G225012002</v>
          </cell>
          <cell r="B672" t="str">
            <v>Platinum Commercial Paper-Annuities</v>
          </cell>
          <cell r="C672" t="str">
            <v>Balance Sheet</v>
          </cell>
          <cell r="D672">
            <v>0</v>
          </cell>
          <cell r="E672">
            <v>0</v>
          </cell>
          <cell r="F672">
            <v>0</v>
          </cell>
          <cell r="G672">
            <v>0</v>
          </cell>
          <cell r="H672">
            <v>0</v>
          </cell>
          <cell r="I672">
            <v>0</v>
          </cell>
          <cell r="J672">
            <v>0</v>
          </cell>
        </row>
        <row r="673">
          <cell r="A673" t="str">
            <v>G225012003</v>
          </cell>
          <cell r="B673" t="str">
            <v>Platinum Commercial Paper-Individual Pension Plan</v>
          </cell>
          <cell r="C673" t="str">
            <v>Balance Sheet</v>
          </cell>
          <cell r="D673">
            <v>0</v>
          </cell>
          <cell r="E673">
            <v>0</v>
          </cell>
          <cell r="F673">
            <v>0</v>
          </cell>
          <cell r="G673">
            <v>0</v>
          </cell>
          <cell r="H673">
            <v>0</v>
          </cell>
          <cell r="I673">
            <v>0</v>
          </cell>
          <cell r="J673">
            <v>0</v>
          </cell>
        </row>
        <row r="674">
          <cell r="A674" t="str">
            <v>G225012004</v>
          </cell>
          <cell r="B674" t="str">
            <v>Platinum Commercial Paper-Umbrella Scheme</v>
          </cell>
          <cell r="C674" t="str">
            <v>Balance Sheet</v>
          </cell>
          <cell r="D674">
            <v>11331559.07</v>
          </cell>
          <cell r="E674">
            <v>23442384.958791208</v>
          </cell>
          <cell r="F674">
            <v>2404920.5246703289</v>
          </cell>
          <cell r="G674">
            <v>21037464.434120879</v>
          </cell>
          <cell r="H674">
            <v>32369023.504120879</v>
          </cell>
          <cell r="I674">
            <v>32369023.504120879</v>
          </cell>
          <cell r="J674">
            <v>0</v>
          </cell>
        </row>
        <row r="675">
          <cell r="A675" t="str">
            <v>G225012005</v>
          </cell>
          <cell r="B675" t="str">
            <v>Premier Commercial Paper-Life Fund</v>
          </cell>
          <cell r="C675" t="str">
            <v>Balance Sheet</v>
          </cell>
          <cell r="D675">
            <v>29289100.93</v>
          </cell>
          <cell r="E675">
            <v>5298205.9381318688</v>
          </cell>
          <cell r="F675">
            <v>4516597.6263736263</v>
          </cell>
          <cell r="G675">
            <v>781608.31175824255</v>
          </cell>
          <cell r="H675">
            <v>30070709.241758242</v>
          </cell>
          <cell r="I675">
            <v>30070709.241758242</v>
          </cell>
          <cell r="J675">
            <v>0</v>
          </cell>
        </row>
        <row r="676">
          <cell r="A676" t="str">
            <v>G225012006</v>
          </cell>
          <cell r="B676" t="str">
            <v>Premier Commercial Paper-Annuities</v>
          </cell>
          <cell r="C676" t="str">
            <v>Balance Sheet</v>
          </cell>
          <cell r="D676">
            <v>0</v>
          </cell>
          <cell r="E676">
            <v>0</v>
          </cell>
          <cell r="F676">
            <v>0</v>
          </cell>
          <cell r="G676">
            <v>0</v>
          </cell>
          <cell r="H676">
            <v>0</v>
          </cell>
          <cell r="I676">
            <v>0</v>
          </cell>
          <cell r="J676">
            <v>0</v>
          </cell>
        </row>
        <row r="677">
          <cell r="A677" t="str">
            <v>G225012007</v>
          </cell>
          <cell r="B677" t="str">
            <v>Premier Commercial Paper-Individual Pension Plan</v>
          </cell>
          <cell r="C677" t="str">
            <v>Balance Sheet</v>
          </cell>
          <cell r="D677">
            <v>0</v>
          </cell>
          <cell r="E677">
            <v>0</v>
          </cell>
          <cell r="F677">
            <v>0</v>
          </cell>
          <cell r="G677">
            <v>0</v>
          </cell>
          <cell r="H677">
            <v>0</v>
          </cell>
          <cell r="I677">
            <v>0</v>
          </cell>
          <cell r="J677">
            <v>0</v>
          </cell>
        </row>
        <row r="678">
          <cell r="A678" t="str">
            <v>G225012008</v>
          </cell>
          <cell r="B678" t="str">
            <v>Premier Commercial Paper-Umbrella Scheme</v>
          </cell>
          <cell r="C678" t="str">
            <v>Balance Sheet</v>
          </cell>
          <cell r="D678">
            <v>0</v>
          </cell>
          <cell r="E678">
            <v>0</v>
          </cell>
          <cell r="F678">
            <v>0</v>
          </cell>
          <cell r="G678">
            <v>0</v>
          </cell>
          <cell r="H678">
            <v>0</v>
          </cell>
          <cell r="I678">
            <v>0</v>
          </cell>
          <cell r="J678">
            <v>0</v>
          </cell>
        </row>
        <row r="679">
          <cell r="A679" t="str">
            <v>G226012</v>
          </cell>
          <cell r="B679" t="str">
            <v>Quoted Shares</v>
          </cell>
          <cell r="C679" t="str">
            <v xml:space="preserve"> </v>
          </cell>
          <cell r="D679">
            <v>0</v>
          </cell>
          <cell r="E679">
            <v>0</v>
          </cell>
          <cell r="F679">
            <v>0</v>
          </cell>
          <cell r="G679">
            <v>0</v>
          </cell>
          <cell r="H679">
            <v>0</v>
          </cell>
          <cell r="I679">
            <v>0</v>
          </cell>
          <cell r="J679">
            <v>0</v>
          </cell>
        </row>
        <row r="680">
          <cell r="A680" t="str">
            <v>G226012001</v>
          </cell>
          <cell r="B680" t="str">
            <v>Quoted Shares-Life Fund</v>
          </cell>
          <cell r="C680" t="str">
            <v>Balance Sheet</v>
          </cell>
          <cell r="D680">
            <v>0</v>
          </cell>
          <cell r="E680">
            <v>0</v>
          </cell>
          <cell r="F680">
            <v>0</v>
          </cell>
          <cell r="G680">
            <v>0</v>
          </cell>
          <cell r="H680">
            <v>0</v>
          </cell>
          <cell r="I680">
            <v>0</v>
          </cell>
          <cell r="J680">
            <v>0</v>
          </cell>
        </row>
        <row r="681">
          <cell r="A681" t="str">
            <v>G226012002</v>
          </cell>
          <cell r="B681" t="str">
            <v>Quoted Shares-Annuities</v>
          </cell>
          <cell r="C681" t="str">
            <v>Balance Sheet</v>
          </cell>
          <cell r="D681">
            <v>0</v>
          </cell>
          <cell r="E681">
            <v>0</v>
          </cell>
          <cell r="F681">
            <v>0</v>
          </cell>
          <cell r="G681">
            <v>0</v>
          </cell>
          <cell r="H681">
            <v>0</v>
          </cell>
          <cell r="I681">
            <v>0</v>
          </cell>
          <cell r="J681">
            <v>0</v>
          </cell>
        </row>
        <row r="682">
          <cell r="A682" t="str">
            <v>G226012003</v>
          </cell>
          <cell r="B682" t="str">
            <v>Quoted Shares-Individual Pension Plan</v>
          </cell>
          <cell r="C682" t="str">
            <v>Balance Sheet</v>
          </cell>
          <cell r="D682">
            <v>0</v>
          </cell>
          <cell r="E682">
            <v>0</v>
          </cell>
          <cell r="F682">
            <v>0</v>
          </cell>
          <cell r="G682">
            <v>0</v>
          </cell>
          <cell r="H682">
            <v>0</v>
          </cell>
          <cell r="I682">
            <v>0</v>
          </cell>
          <cell r="J682">
            <v>0</v>
          </cell>
        </row>
        <row r="683">
          <cell r="A683" t="str">
            <v>G226012004</v>
          </cell>
          <cell r="B683" t="str">
            <v>Quoted Shares-Umbrella Scheme</v>
          </cell>
          <cell r="C683" t="str">
            <v>Balance Sheet</v>
          </cell>
          <cell r="D683">
            <v>0</v>
          </cell>
          <cell r="E683">
            <v>0</v>
          </cell>
          <cell r="F683">
            <v>0</v>
          </cell>
          <cell r="G683">
            <v>0</v>
          </cell>
          <cell r="H683">
            <v>0</v>
          </cell>
          <cell r="I683">
            <v>0</v>
          </cell>
          <cell r="J683">
            <v>0</v>
          </cell>
        </row>
        <row r="684">
          <cell r="A684" t="str">
            <v>G227012</v>
          </cell>
          <cell r="B684" t="str">
            <v>UnQuoted Shares</v>
          </cell>
          <cell r="C684">
            <v>0</v>
          </cell>
          <cell r="D684">
            <v>54066600</v>
          </cell>
          <cell r="E684">
            <v>3861900</v>
          </cell>
          <cell r="F684">
            <v>3861900</v>
          </cell>
          <cell r="G684">
            <v>0</v>
          </cell>
          <cell r="H684">
            <v>54066600</v>
          </cell>
          <cell r="I684">
            <v>54066600</v>
          </cell>
          <cell r="J684">
            <v>0</v>
          </cell>
        </row>
        <row r="685">
          <cell r="A685" t="str">
            <v>G227012001</v>
          </cell>
          <cell r="B685" t="str">
            <v>Family Bank-Life Fund</v>
          </cell>
          <cell r="C685" t="str">
            <v>Balance Sheet</v>
          </cell>
          <cell r="D685">
            <v>54066600</v>
          </cell>
          <cell r="E685">
            <v>3861900</v>
          </cell>
          <cell r="F685">
            <v>3861900</v>
          </cell>
          <cell r="G685">
            <v>0</v>
          </cell>
          <cell r="H685">
            <v>54066600</v>
          </cell>
          <cell r="I685">
            <v>54066600</v>
          </cell>
          <cell r="J685">
            <v>0</v>
          </cell>
        </row>
        <row r="686">
          <cell r="A686" t="str">
            <v>G227012002</v>
          </cell>
          <cell r="B686" t="str">
            <v>Family Bank-Annuities</v>
          </cell>
          <cell r="C686" t="str">
            <v>Balance Sheet</v>
          </cell>
          <cell r="E686">
            <v>0</v>
          </cell>
          <cell r="F686">
            <v>0</v>
          </cell>
          <cell r="G686">
            <v>0</v>
          </cell>
          <cell r="H686">
            <v>0</v>
          </cell>
          <cell r="I686">
            <v>0</v>
          </cell>
          <cell r="J686">
            <v>0</v>
          </cell>
        </row>
        <row r="687">
          <cell r="A687" t="str">
            <v>G227012003</v>
          </cell>
          <cell r="B687" t="str">
            <v>Family Bank-Individual Pension Plan</v>
          </cell>
          <cell r="C687" t="str">
            <v>Balance Sheet</v>
          </cell>
          <cell r="E687">
            <v>0</v>
          </cell>
          <cell r="F687">
            <v>0</v>
          </cell>
          <cell r="G687">
            <v>0</v>
          </cell>
          <cell r="H687">
            <v>0</v>
          </cell>
          <cell r="I687">
            <v>0</v>
          </cell>
          <cell r="J687">
            <v>0</v>
          </cell>
        </row>
        <row r="688">
          <cell r="A688" t="str">
            <v>G227012004</v>
          </cell>
          <cell r="B688" t="str">
            <v>Family Bank-Umbrella Scheme</v>
          </cell>
          <cell r="C688" t="str">
            <v>Balance Sheet</v>
          </cell>
          <cell r="E688">
            <v>0</v>
          </cell>
          <cell r="F688">
            <v>0</v>
          </cell>
          <cell r="G688">
            <v>0</v>
          </cell>
          <cell r="H688">
            <v>0</v>
          </cell>
          <cell r="I688">
            <v>0</v>
          </cell>
          <cell r="J688">
            <v>0</v>
          </cell>
        </row>
        <row r="689">
          <cell r="A689" t="str">
            <v>G228012</v>
          </cell>
          <cell r="B689" t="str">
            <v>Loans</v>
          </cell>
          <cell r="C689">
            <v>0</v>
          </cell>
          <cell r="D689">
            <v>5820484.3399999999</v>
          </cell>
          <cell r="E689">
            <v>484912.82237386238</v>
          </cell>
          <cell r="F689">
            <v>1816241.7829071863</v>
          </cell>
          <cell r="G689">
            <v>-1331328.9605333239</v>
          </cell>
          <cell r="H689">
            <v>4489155.3794666762</v>
          </cell>
          <cell r="I689">
            <v>4489155.3794666762</v>
          </cell>
          <cell r="J689">
            <v>0</v>
          </cell>
        </row>
        <row r="690">
          <cell r="A690" t="str">
            <v>G228012001</v>
          </cell>
          <cell r="B690" t="str">
            <v>Daykio Plantations Ltd-Life Fund</v>
          </cell>
          <cell r="C690" t="str">
            <v>Balance Sheet</v>
          </cell>
          <cell r="D690">
            <v>5820484.3399999999</v>
          </cell>
          <cell r="E690">
            <v>484912.82237386238</v>
          </cell>
          <cell r="F690">
            <v>1816241.7829071863</v>
          </cell>
          <cell r="G690">
            <v>-1331328.9605333239</v>
          </cell>
          <cell r="H690">
            <v>4489155.3794666762</v>
          </cell>
          <cell r="I690">
            <v>4489155.3794666762</v>
          </cell>
          <cell r="J690">
            <v>0</v>
          </cell>
        </row>
        <row r="691">
          <cell r="A691" t="str">
            <v>G228012002</v>
          </cell>
          <cell r="B691" t="str">
            <v>Daykio Plantations Ltd-Annuities</v>
          </cell>
          <cell r="C691" t="str">
            <v>Balance Sheet</v>
          </cell>
          <cell r="E691">
            <v>0</v>
          </cell>
          <cell r="F691">
            <v>0</v>
          </cell>
          <cell r="G691">
            <v>0</v>
          </cell>
          <cell r="H691">
            <v>0</v>
          </cell>
          <cell r="I691">
            <v>0</v>
          </cell>
          <cell r="J691">
            <v>0</v>
          </cell>
        </row>
        <row r="692">
          <cell r="A692" t="str">
            <v>G228012003</v>
          </cell>
          <cell r="B692" t="str">
            <v>Daykio Plantations Ltd-Individual Pension Plan</v>
          </cell>
          <cell r="C692" t="str">
            <v>Balance Sheet</v>
          </cell>
          <cell r="E692">
            <v>0</v>
          </cell>
          <cell r="F692">
            <v>0</v>
          </cell>
          <cell r="G692">
            <v>0</v>
          </cell>
          <cell r="H692">
            <v>0</v>
          </cell>
          <cell r="I692">
            <v>0</v>
          </cell>
          <cell r="J692">
            <v>0</v>
          </cell>
        </row>
        <row r="693">
          <cell r="A693" t="str">
            <v>G228012004</v>
          </cell>
          <cell r="B693" t="str">
            <v>Daykio Plantations Ltd-Umbrella Scheme</v>
          </cell>
          <cell r="C693" t="str">
            <v>Balance Sheet</v>
          </cell>
          <cell r="E693">
            <v>0</v>
          </cell>
          <cell r="F693">
            <v>0</v>
          </cell>
          <cell r="G693">
            <v>0</v>
          </cell>
          <cell r="H693">
            <v>0</v>
          </cell>
          <cell r="I693">
            <v>0</v>
          </cell>
          <cell r="J693">
            <v>0</v>
          </cell>
        </row>
        <row r="694">
          <cell r="A694" t="str">
            <v>Financial Assets Total</v>
          </cell>
          <cell r="B694">
            <v>0</v>
          </cell>
          <cell r="C694">
            <v>0</v>
          </cell>
          <cell r="D694">
            <v>979070368.35000002</v>
          </cell>
          <cell r="E694">
            <v>4009435022.5870142</v>
          </cell>
          <cell r="F694">
            <v>3207122018.0030713</v>
          </cell>
          <cell r="G694">
            <v>802313004.58394217</v>
          </cell>
          <cell r="H694">
            <v>1781383372.9339423</v>
          </cell>
          <cell r="I694">
            <v>1781383372.9339423</v>
          </cell>
          <cell r="J694">
            <v>0</v>
          </cell>
        </row>
        <row r="695">
          <cell r="A695">
            <v>0</v>
          </cell>
          <cell r="B695">
            <v>0</v>
          </cell>
          <cell r="C695">
            <v>0</v>
          </cell>
          <cell r="E695">
            <v>0</v>
          </cell>
          <cell r="F695">
            <v>0</v>
          </cell>
          <cell r="G695">
            <v>0</v>
          </cell>
          <cell r="I695">
            <v>0</v>
          </cell>
          <cell r="J695">
            <v>0</v>
          </cell>
        </row>
        <row r="696">
          <cell r="A696" t="str">
            <v>Investment Income</v>
          </cell>
          <cell r="C696">
            <v>0</v>
          </cell>
          <cell r="E696">
            <v>0</v>
          </cell>
          <cell r="F696">
            <v>0</v>
          </cell>
          <cell r="G696">
            <v>0</v>
          </cell>
          <cell r="I696">
            <v>0</v>
          </cell>
          <cell r="J696">
            <v>0</v>
          </cell>
        </row>
        <row r="697">
          <cell r="A697" t="str">
            <v>G431012</v>
          </cell>
          <cell r="B697" t="str">
            <v>Interest Income</v>
          </cell>
          <cell r="C697">
            <v>0</v>
          </cell>
          <cell r="D697">
            <v>0</v>
          </cell>
          <cell r="E697">
            <v>585274.0384615385</v>
          </cell>
          <cell r="F697">
            <v>159765856.48554853</v>
          </cell>
          <cell r="G697">
            <v>-159180582.44708699</v>
          </cell>
          <cell r="H697">
            <v>-159180582.44708699</v>
          </cell>
          <cell r="I697">
            <v>-159180582.44708699</v>
          </cell>
          <cell r="J697">
            <v>0</v>
          </cell>
        </row>
        <row r="698">
          <cell r="A698" t="str">
            <v>G431012001</v>
          </cell>
          <cell r="B698" t="str">
            <v>Interest on Treasury Bills</v>
          </cell>
          <cell r="C698" t="str">
            <v>Profit &amp; Loss</v>
          </cell>
          <cell r="D698">
            <v>0</v>
          </cell>
          <cell r="E698">
            <v>0</v>
          </cell>
          <cell r="F698">
            <v>0</v>
          </cell>
          <cell r="G698">
            <v>0</v>
          </cell>
          <cell r="H698">
            <v>0</v>
          </cell>
          <cell r="I698">
            <v>0</v>
          </cell>
          <cell r="J698">
            <v>0</v>
          </cell>
        </row>
        <row r="699">
          <cell r="A699" t="str">
            <v>G431012002</v>
          </cell>
          <cell r="B699" t="str">
            <v>Interest on Treasury Bonds</v>
          </cell>
          <cell r="C699" t="str">
            <v>Profit &amp; Loss</v>
          </cell>
          <cell r="E699">
            <v>0</v>
          </cell>
          <cell r="F699">
            <v>112225542.59448336</v>
          </cell>
          <cell r="G699">
            <v>-112225542.59448336</v>
          </cell>
          <cell r="H699">
            <v>-112225542.59448336</v>
          </cell>
          <cell r="I699">
            <v>-112225542.59448336</v>
          </cell>
          <cell r="J699">
            <v>0</v>
          </cell>
        </row>
        <row r="700">
          <cell r="A700" t="str">
            <v>G431012003</v>
          </cell>
          <cell r="B700" t="str">
            <v>Interest on  Deposits</v>
          </cell>
          <cell r="C700" t="str">
            <v>Profit &amp; Loss</v>
          </cell>
          <cell r="E700">
            <v>0</v>
          </cell>
          <cell r="F700">
            <v>26661735.564225778</v>
          </cell>
          <cell r="G700">
            <v>-26661735.564225778</v>
          </cell>
          <cell r="H700">
            <v>-26661735.564225778</v>
          </cell>
          <cell r="I700">
            <v>-26661735.564225778</v>
          </cell>
          <cell r="J700">
            <v>0</v>
          </cell>
        </row>
        <row r="701">
          <cell r="A701" t="str">
            <v>G431012004</v>
          </cell>
          <cell r="B701" t="str">
            <v>Interest on Corporate Bonds</v>
          </cell>
          <cell r="C701" t="str">
            <v>Profit &amp; Loss</v>
          </cell>
          <cell r="E701">
            <v>585274.0384615385</v>
          </cell>
          <cell r="F701">
            <v>10282231.645674326</v>
          </cell>
          <cell r="G701">
            <v>-9696957.6072127875</v>
          </cell>
          <cell r="H701">
            <v>-9696957.6072127875</v>
          </cell>
          <cell r="I701">
            <v>-9696957.6072127875</v>
          </cell>
          <cell r="J701">
            <v>0</v>
          </cell>
        </row>
        <row r="702">
          <cell r="A702" t="str">
            <v>G431012005</v>
          </cell>
          <cell r="B702" t="str">
            <v>Interest on Commercial Papers</v>
          </cell>
          <cell r="C702" t="str">
            <v>Profit &amp; Loss</v>
          </cell>
          <cell r="E702">
            <v>0</v>
          </cell>
          <cell r="F702">
            <v>7747384.9587912085</v>
          </cell>
          <cell r="G702">
            <v>-7747384.9587912085</v>
          </cell>
          <cell r="H702">
            <v>-7747384.9587912085</v>
          </cell>
          <cell r="I702">
            <v>-7747384.9587912085</v>
          </cell>
          <cell r="J702">
            <v>0</v>
          </cell>
        </row>
        <row r="703">
          <cell r="A703" t="str">
            <v>G431012006</v>
          </cell>
          <cell r="B703" t="str">
            <v>Interest on Policy Loans</v>
          </cell>
          <cell r="C703" t="str">
            <v>Profit &amp; Loss</v>
          </cell>
          <cell r="E703">
            <v>0</v>
          </cell>
          <cell r="F703">
            <v>0</v>
          </cell>
          <cell r="G703">
            <v>0</v>
          </cell>
          <cell r="H703">
            <v>0</v>
          </cell>
          <cell r="I703">
            <v>0</v>
          </cell>
          <cell r="J703">
            <v>0</v>
          </cell>
        </row>
        <row r="704">
          <cell r="A704" t="str">
            <v>G431012007</v>
          </cell>
          <cell r="B704" t="str">
            <v>Interest on Loans</v>
          </cell>
          <cell r="C704" t="str">
            <v>Profit &amp; Loss</v>
          </cell>
          <cell r="E704">
            <v>0</v>
          </cell>
          <cell r="F704">
            <v>484912.82237386238</v>
          </cell>
          <cell r="G704">
            <v>-484912.82237386238</v>
          </cell>
          <cell r="H704">
            <v>-484912.82237386238</v>
          </cell>
          <cell r="I704">
            <v>-484912.82237386238</v>
          </cell>
          <cell r="J704">
            <v>0</v>
          </cell>
        </row>
        <row r="705">
          <cell r="A705" t="str">
            <v>G431012008</v>
          </cell>
          <cell r="B705" t="str">
            <v>Bank Interest</v>
          </cell>
          <cell r="C705" t="str">
            <v>Profit &amp; Loss</v>
          </cell>
          <cell r="E705">
            <v>0</v>
          </cell>
          <cell r="F705">
            <v>2364048.9</v>
          </cell>
          <cell r="G705">
            <v>-2364048.9</v>
          </cell>
          <cell r="H705">
            <v>-2364048.9</v>
          </cell>
          <cell r="I705">
            <v>-2364048.9</v>
          </cell>
          <cell r="J705">
            <v>0</v>
          </cell>
        </row>
        <row r="706">
          <cell r="A706" t="str">
            <v>G432022</v>
          </cell>
          <cell r="B706" t="str">
            <v>Dividend Income</v>
          </cell>
          <cell r="C706">
            <v>0</v>
          </cell>
          <cell r="E706">
            <v>0</v>
          </cell>
          <cell r="F706">
            <v>0</v>
          </cell>
          <cell r="G706">
            <v>0</v>
          </cell>
          <cell r="H706">
            <v>0</v>
          </cell>
          <cell r="I706">
            <v>0</v>
          </cell>
          <cell r="J706">
            <v>0</v>
          </cell>
        </row>
        <row r="707">
          <cell r="A707" t="str">
            <v xml:space="preserve">  G432022001</v>
          </cell>
          <cell r="B707" t="str">
            <v>Dividend Income</v>
          </cell>
          <cell r="C707" t="str">
            <v>Profit &amp; Loss</v>
          </cell>
          <cell r="D707">
            <v>0</v>
          </cell>
          <cell r="E707">
            <v>0</v>
          </cell>
          <cell r="F707">
            <v>0</v>
          </cell>
          <cell r="G707">
            <v>0</v>
          </cell>
          <cell r="H707">
            <v>0</v>
          </cell>
          <cell r="I707">
            <v>0</v>
          </cell>
          <cell r="J707">
            <v>0</v>
          </cell>
        </row>
        <row r="708">
          <cell r="A708" t="str">
            <v>G433032</v>
          </cell>
          <cell r="B708" t="str">
            <v xml:space="preserve">(Losses )/ Gains on Financial Assets </v>
          </cell>
          <cell r="C708">
            <v>0</v>
          </cell>
          <cell r="D708">
            <v>0</v>
          </cell>
          <cell r="E708">
            <v>3861900</v>
          </cell>
          <cell r="F708">
            <v>3861900</v>
          </cell>
          <cell r="G708">
            <v>0</v>
          </cell>
          <cell r="H708">
            <v>0</v>
          </cell>
          <cell r="I708">
            <v>0</v>
          </cell>
          <cell r="J708">
            <v>0</v>
          </cell>
        </row>
        <row r="709">
          <cell r="A709" t="str">
            <v>G433032001</v>
          </cell>
          <cell r="B709" t="str">
            <v>Appreciation/Depreciation of Quoted Shares</v>
          </cell>
          <cell r="C709" t="str">
            <v>Profit &amp; Loss</v>
          </cell>
          <cell r="D709">
            <v>0</v>
          </cell>
          <cell r="E709">
            <v>0</v>
          </cell>
          <cell r="F709">
            <v>0</v>
          </cell>
          <cell r="G709">
            <v>0</v>
          </cell>
          <cell r="H709">
            <v>0</v>
          </cell>
          <cell r="I709">
            <v>0</v>
          </cell>
          <cell r="J709">
            <v>0</v>
          </cell>
        </row>
        <row r="710">
          <cell r="A710" t="str">
            <v>G433032002</v>
          </cell>
          <cell r="B710" t="str">
            <v>Appreciation/Depreciation of Unquoted Shares</v>
          </cell>
          <cell r="C710" t="str">
            <v>Profit &amp; Loss</v>
          </cell>
          <cell r="D710">
            <v>0</v>
          </cell>
          <cell r="E710">
            <v>0</v>
          </cell>
          <cell r="F710">
            <v>0</v>
          </cell>
          <cell r="G710">
            <v>0</v>
          </cell>
          <cell r="H710">
            <v>0</v>
          </cell>
          <cell r="I710">
            <v>0</v>
          </cell>
          <cell r="J710">
            <v>0</v>
          </cell>
        </row>
        <row r="711">
          <cell r="A711" t="str">
            <v>G433032003</v>
          </cell>
          <cell r="B711" t="str">
            <v>Gain/Loss on sale of Quoted Shares</v>
          </cell>
          <cell r="C711" t="str">
            <v>Profit &amp; Loss</v>
          </cell>
          <cell r="D711">
            <v>0</v>
          </cell>
          <cell r="E711">
            <v>0</v>
          </cell>
          <cell r="F711">
            <v>0</v>
          </cell>
          <cell r="G711">
            <v>0</v>
          </cell>
          <cell r="H711">
            <v>0</v>
          </cell>
          <cell r="I711">
            <v>0</v>
          </cell>
          <cell r="J711">
            <v>0</v>
          </cell>
        </row>
        <row r="712">
          <cell r="A712" t="str">
            <v>G433032004</v>
          </cell>
          <cell r="B712" t="str">
            <v>Gain/Loss on sale of Unquoted Shares</v>
          </cell>
          <cell r="C712" t="str">
            <v>Profit &amp; Loss</v>
          </cell>
          <cell r="D712">
            <v>0</v>
          </cell>
          <cell r="E712">
            <v>3861900</v>
          </cell>
          <cell r="F712">
            <v>3861900</v>
          </cell>
          <cell r="G712">
            <v>0</v>
          </cell>
          <cell r="H712">
            <v>0</v>
          </cell>
          <cell r="I712">
            <v>0</v>
          </cell>
          <cell r="J712">
            <v>0</v>
          </cell>
        </row>
        <row r="713">
          <cell r="A713" t="str">
            <v>G433032005</v>
          </cell>
          <cell r="B713" t="str">
            <v>Revaluation Gain/Loss on Investment Property</v>
          </cell>
          <cell r="C713" t="str">
            <v>Profit &amp; Loss</v>
          </cell>
          <cell r="D713">
            <v>0</v>
          </cell>
          <cell r="E713">
            <v>0</v>
          </cell>
          <cell r="F713">
            <v>0</v>
          </cell>
          <cell r="G713">
            <v>0</v>
          </cell>
          <cell r="H713">
            <v>0</v>
          </cell>
          <cell r="I713">
            <v>0</v>
          </cell>
          <cell r="J713">
            <v>0</v>
          </cell>
        </row>
        <row r="714">
          <cell r="A714" t="str">
            <v>G433032006</v>
          </cell>
          <cell r="B714" t="str">
            <v>Gain/Loss on Sale of Investment Property</v>
          </cell>
          <cell r="C714" t="str">
            <v>Profit &amp; Loss</v>
          </cell>
          <cell r="D714">
            <v>0</v>
          </cell>
          <cell r="E714">
            <v>0</v>
          </cell>
          <cell r="F714">
            <v>0</v>
          </cell>
          <cell r="G714">
            <v>0</v>
          </cell>
          <cell r="H714">
            <v>0</v>
          </cell>
          <cell r="I714">
            <v>0</v>
          </cell>
          <cell r="J714">
            <v>0</v>
          </cell>
        </row>
        <row r="715">
          <cell r="A715" t="str">
            <v>G433032007</v>
          </cell>
          <cell r="B715" t="str">
            <v>Gain/Loss on Sale of Assets</v>
          </cell>
          <cell r="C715" t="str">
            <v>Profit &amp; Loss</v>
          </cell>
          <cell r="D715">
            <v>0</v>
          </cell>
          <cell r="E715">
            <v>0</v>
          </cell>
          <cell r="F715">
            <v>0</v>
          </cell>
          <cell r="G715">
            <v>0</v>
          </cell>
          <cell r="H715">
            <v>0</v>
          </cell>
          <cell r="I715">
            <v>0</v>
          </cell>
          <cell r="J715">
            <v>0</v>
          </cell>
        </row>
        <row r="716">
          <cell r="A716" t="str">
            <v>G433032008</v>
          </cell>
          <cell r="B716" t="str">
            <v>Foreign Exchange Gain/Loss</v>
          </cell>
          <cell r="C716" t="str">
            <v>Profit &amp; Loss</v>
          </cell>
          <cell r="D716">
            <v>0</v>
          </cell>
          <cell r="E716">
            <v>0</v>
          </cell>
          <cell r="F716">
            <v>0</v>
          </cell>
          <cell r="G716">
            <v>0</v>
          </cell>
          <cell r="H716">
            <v>0</v>
          </cell>
          <cell r="I716">
            <v>0</v>
          </cell>
          <cell r="J716">
            <v>0</v>
          </cell>
        </row>
        <row r="717">
          <cell r="A717" t="str">
            <v>G434042</v>
          </cell>
          <cell r="B717" t="str">
            <v>Rent Income</v>
          </cell>
          <cell r="C717">
            <v>0</v>
          </cell>
          <cell r="D717">
            <v>0</v>
          </cell>
          <cell r="E717">
            <v>75000</v>
          </cell>
          <cell r="F717">
            <v>5023000</v>
          </cell>
          <cell r="G717">
            <v>-4948000</v>
          </cell>
          <cell r="H717">
            <v>-4948000</v>
          </cell>
          <cell r="I717">
            <v>-4948000</v>
          </cell>
          <cell r="J717">
            <v>0</v>
          </cell>
        </row>
        <row r="718">
          <cell r="A718" t="str">
            <v>G434042001</v>
          </cell>
          <cell r="B718" t="str">
            <v>Rent Income</v>
          </cell>
          <cell r="C718" t="str">
            <v>Profit &amp; Loss</v>
          </cell>
          <cell r="D718">
            <v>0</v>
          </cell>
          <cell r="E718">
            <v>75000</v>
          </cell>
          <cell r="F718">
            <v>5023000</v>
          </cell>
          <cell r="G718">
            <v>-4948000</v>
          </cell>
          <cell r="H718">
            <v>-4948000</v>
          </cell>
          <cell r="I718">
            <v>-4948000</v>
          </cell>
          <cell r="J718">
            <v>0</v>
          </cell>
        </row>
        <row r="719">
          <cell r="A719" t="str">
            <v>G435052</v>
          </cell>
          <cell r="B719" t="str">
            <v>Pension Admin fee Income</v>
          </cell>
          <cell r="C719">
            <v>0</v>
          </cell>
          <cell r="D719">
            <v>0</v>
          </cell>
          <cell r="E719">
            <v>0</v>
          </cell>
          <cell r="F719">
            <v>0</v>
          </cell>
          <cell r="G719">
            <v>0</v>
          </cell>
          <cell r="H719">
            <v>0</v>
          </cell>
          <cell r="I719">
            <v>0</v>
          </cell>
          <cell r="J719">
            <v>0</v>
          </cell>
        </row>
        <row r="720">
          <cell r="A720" t="str">
            <v>G435052001</v>
          </cell>
          <cell r="B720" t="str">
            <v>Administration fee income-Individual Pension Plan</v>
          </cell>
          <cell r="C720" t="str">
            <v>Profit &amp; Loss</v>
          </cell>
          <cell r="D720">
            <v>0</v>
          </cell>
          <cell r="E720">
            <v>0</v>
          </cell>
          <cell r="F720">
            <v>0</v>
          </cell>
          <cell r="G720">
            <v>0</v>
          </cell>
          <cell r="H720">
            <v>0</v>
          </cell>
          <cell r="I720">
            <v>0</v>
          </cell>
          <cell r="J720">
            <v>0</v>
          </cell>
        </row>
        <row r="721">
          <cell r="A721" t="str">
            <v>G435052002</v>
          </cell>
          <cell r="B721" t="str">
            <v>Administration fee income-KOLAL Umbrella scheme</v>
          </cell>
          <cell r="C721" t="str">
            <v>Profit &amp; Loss</v>
          </cell>
          <cell r="D721">
            <v>0</v>
          </cell>
          <cell r="E721">
            <v>0</v>
          </cell>
          <cell r="F721">
            <v>0</v>
          </cell>
          <cell r="G721">
            <v>0</v>
          </cell>
          <cell r="H721">
            <v>0</v>
          </cell>
          <cell r="I721">
            <v>0</v>
          </cell>
          <cell r="J721">
            <v>0</v>
          </cell>
        </row>
        <row r="722">
          <cell r="A722" t="str">
            <v>G435052003</v>
          </cell>
          <cell r="B722" t="str">
            <v>Administration fee income-KOIL SRBS scheme</v>
          </cell>
          <cell r="C722" t="str">
            <v>Profit &amp; Loss</v>
          </cell>
          <cell r="D722">
            <v>0</v>
          </cell>
          <cell r="E722">
            <v>0</v>
          </cell>
          <cell r="F722">
            <v>0</v>
          </cell>
          <cell r="G722">
            <v>0</v>
          </cell>
          <cell r="H722">
            <v>0</v>
          </cell>
          <cell r="I722">
            <v>0</v>
          </cell>
          <cell r="J722">
            <v>0</v>
          </cell>
        </row>
        <row r="723">
          <cell r="A723" t="str">
            <v>G436062</v>
          </cell>
          <cell r="B723" t="str">
            <v>Other Income</v>
          </cell>
          <cell r="C723">
            <v>0</v>
          </cell>
          <cell r="D723">
            <v>0</v>
          </cell>
          <cell r="E723">
            <v>0</v>
          </cell>
          <cell r="F723">
            <v>0</v>
          </cell>
          <cell r="G723">
            <v>0</v>
          </cell>
          <cell r="H723">
            <v>0</v>
          </cell>
          <cell r="I723">
            <v>0</v>
          </cell>
          <cell r="J723">
            <v>0</v>
          </cell>
        </row>
        <row r="724">
          <cell r="A724" t="str">
            <v>G436062001</v>
          </cell>
          <cell r="B724" t="str">
            <v>Miscelleneous Income</v>
          </cell>
          <cell r="C724" t="str">
            <v>Profit &amp; Loss</v>
          </cell>
          <cell r="D724">
            <v>0</v>
          </cell>
          <cell r="E724">
            <v>0</v>
          </cell>
          <cell r="F724">
            <v>0</v>
          </cell>
          <cell r="G724">
            <v>0</v>
          </cell>
          <cell r="H724">
            <v>0</v>
          </cell>
          <cell r="I724">
            <v>0</v>
          </cell>
          <cell r="J724">
            <v>0</v>
          </cell>
        </row>
        <row r="725">
          <cell r="A725" t="str">
            <v>Investment Income Total</v>
          </cell>
          <cell r="C725">
            <v>0</v>
          </cell>
          <cell r="D725">
            <v>0</v>
          </cell>
          <cell r="E725">
            <v>4522174.038461538</v>
          </cell>
          <cell r="F725">
            <v>168650756.48554853</v>
          </cell>
          <cell r="G725">
            <v>-164128582.44708699</v>
          </cell>
          <cell r="H725">
            <v>-164128582.44708699</v>
          </cell>
          <cell r="I725">
            <v>-164128582.44708699</v>
          </cell>
          <cell r="J725">
            <v>0</v>
          </cell>
        </row>
        <row r="726">
          <cell r="C726">
            <v>0</v>
          </cell>
          <cell r="E726">
            <v>0</v>
          </cell>
          <cell r="F726">
            <v>0</v>
          </cell>
          <cell r="G726">
            <v>0</v>
          </cell>
          <cell r="I726">
            <v>0</v>
          </cell>
          <cell r="J726">
            <v>0</v>
          </cell>
        </row>
        <row r="727">
          <cell r="A727" t="str">
            <v>Investment Property</v>
          </cell>
          <cell r="C727">
            <v>0</v>
          </cell>
          <cell r="E727">
            <v>0</v>
          </cell>
          <cell r="F727">
            <v>0</v>
          </cell>
          <cell r="G727">
            <v>0</v>
          </cell>
          <cell r="I727">
            <v>0</v>
          </cell>
          <cell r="J727">
            <v>0</v>
          </cell>
        </row>
        <row r="728">
          <cell r="A728" t="str">
            <v>G231012</v>
          </cell>
          <cell r="B728" t="str">
            <v>Investment Property</v>
          </cell>
          <cell r="C728">
            <v>0</v>
          </cell>
          <cell r="D728">
            <v>140000000</v>
          </cell>
          <cell r="E728">
            <v>124800040</v>
          </cell>
          <cell r="F728">
            <v>0</v>
          </cell>
          <cell r="G728">
            <v>124800040</v>
          </cell>
          <cell r="H728">
            <v>264800040</v>
          </cell>
          <cell r="I728">
            <v>264800040</v>
          </cell>
          <cell r="J728">
            <v>0</v>
          </cell>
        </row>
        <row r="729">
          <cell r="A729" t="str">
            <v>G231012001</v>
          </cell>
          <cell r="B729" t="str">
            <v>Properties-Life Fund</v>
          </cell>
          <cell r="C729" t="str">
            <v>Balance Sheet</v>
          </cell>
          <cell r="D729">
            <v>0</v>
          </cell>
          <cell r="E729">
            <v>4800040</v>
          </cell>
          <cell r="F729">
            <v>0</v>
          </cell>
          <cell r="G729">
            <v>4800040</v>
          </cell>
          <cell r="H729">
            <v>4800040</v>
          </cell>
          <cell r="I729">
            <v>4800040</v>
          </cell>
          <cell r="J729">
            <v>0</v>
          </cell>
        </row>
        <row r="730">
          <cell r="A730" t="str">
            <v>G231012002</v>
          </cell>
          <cell r="B730" t="str">
            <v>Properties-Annuities</v>
          </cell>
          <cell r="C730" t="str">
            <v>Balance Sheet</v>
          </cell>
          <cell r="D730">
            <v>140000000</v>
          </cell>
          <cell r="E730">
            <v>0</v>
          </cell>
          <cell r="F730">
            <v>0</v>
          </cell>
          <cell r="G730">
            <v>0</v>
          </cell>
          <cell r="H730">
            <v>140000000</v>
          </cell>
          <cell r="I730">
            <v>140000000</v>
          </cell>
          <cell r="J730">
            <v>0</v>
          </cell>
        </row>
        <row r="731">
          <cell r="A731" t="str">
            <v>G231012003</v>
          </cell>
          <cell r="B731" t="str">
            <v>Properties-Individual Pension Plan</v>
          </cell>
          <cell r="C731" t="str">
            <v>Balance Sheet</v>
          </cell>
          <cell r="D731">
            <v>0</v>
          </cell>
          <cell r="E731">
            <v>0</v>
          </cell>
          <cell r="F731">
            <v>0</v>
          </cell>
          <cell r="G731">
            <v>0</v>
          </cell>
          <cell r="H731">
            <v>0</v>
          </cell>
          <cell r="I731">
            <v>0</v>
          </cell>
          <cell r="J731">
            <v>0</v>
          </cell>
        </row>
        <row r="732">
          <cell r="A732" t="str">
            <v>G231012004</v>
          </cell>
          <cell r="B732" t="str">
            <v>Properties-Umbrella Scheme</v>
          </cell>
          <cell r="C732" t="str">
            <v>Balance Sheet</v>
          </cell>
          <cell r="D732">
            <v>0</v>
          </cell>
          <cell r="E732">
            <v>0</v>
          </cell>
          <cell r="F732">
            <v>0</v>
          </cell>
          <cell r="G732">
            <v>0</v>
          </cell>
          <cell r="H732">
            <v>0</v>
          </cell>
          <cell r="I732">
            <v>0</v>
          </cell>
          <cell r="J732">
            <v>0</v>
          </cell>
        </row>
        <row r="733">
          <cell r="A733" t="str">
            <v>G231012005</v>
          </cell>
          <cell r="B733" t="str">
            <v>Properties-Shareholders fund</v>
          </cell>
          <cell r="C733" t="str">
            <v>Balance Sheet</v>
          </cell>
          <cell r="E733">
            <v>120000000</v>
          </cell>
          <cell r="F733">
            <v>0</v>
          </cell>
          <cell r="G733">
            <v>120000000</v>
          </cell>
          <cell r="H733">
            <v>120000000</v>
          </cell>
          <cell r="I733">
            <v>120000000</v>
          </cell>
          <cell r="J733">
            <v>0</v>
          </cell>
        </row>
        <row r="734">
          <cell r="A734" t="str">
            <v>Total Investment Property</v>
          </cell>
          <cell r="B734">
            <v>0</v>
          </cell>
          <cell r="C734">
            <v>0</v>
          </cell>
          <cell r="D734">
            <v>140000000</v>
          </cell>
          <cell r="E734">
            <v>124800040</v>
          </cell>
          <cell r="F734">
            <v>0</v>
          </cell>
          <cell r="G734">
            <v>124800040</v>
          </cell>
          <cell r="H734">
            <v>264800040</v>
          </cell>
          <cell r="I734">
            <v>264800040</v>
          </cell>
          <cell r="J734">
            <v>0</v>
          </cell>
        </row>
        <row r="735">
          <cell r="C735">
            <v>0</v>
          </cell>
          <cell r="E735">
            <v>0</v>
          </cell>
          <cell r="F735">
            <v>0</v>
          </cell>
          <cell r="G735">
            <v>0</v>
          </cell>
          <cell r="I735">
            <v>0</v>
          </cell>
          <cell r="J735">
            <v>0</v>
          </cell>
        </row>
        <row r="736">
          <cell r="A736" t="str">
            <v>Share Capital</v>
          </cell>
          <cell r="C736">
            <v>0</v>
          </cell>
          <cell r="E736">
            <v>0</v>
          </cell>
          <cell r="F736">
            <v>0</v>
          </cell>
          <cell r="G736">
            <v>0</v>
          </cell>
          <cell r="I736">
            <v>0</v>
          </cell>
          <cell r="J736">
            <v>0</v>
          </cell>
        </row>
        <row r="737">
          <cell r="A737" t="str">
            <v>G111012</v>
          </cell>
          <cell r="B737" t="str">
            <v>Share Capital</v>
          </cell>
          <cell r="C737">
            <v>0</v>
          </cell>
          <cell r="D737">
            <v>-183000000</v>
          </cell>
          <cell r="E737">
            <v>0</v>
          </cell>
          <cell r="F737">
            <v>130000000</v>
          </cell>
          <cell r="G737">
            <v>-130000000</v>
          </cell>
          <cell r="H737">
            <v>-313000000</v>
          </cell>
          <cell r="I737">
            <v>-313000000</v>
          </cell>
          <cell r="J737">
            <v>0</v>
          </cell>
        </row>
        <row r="738">
          <cell r="A738" t="str">
            <v>G111012001</v>
          </cell>
          <cell r="B738" t="str">
            <v>Authorised Share Capital</v>
          </cell>
          <cell r="C738" t="str">
            <v>Balance Sheet</v>
          </cell>
          <cell r="D738">
            <v>-150000000</v>
          </cell>
          <cell r="E738">
            <v>0</v>
          </cell>
          <cell r="F738">
            <v>0</v>
          </cell>
          <cell r="G738">
            <v>0</v>
          </cell>
          <cell r="H738">
            <v>-150000000</v>
          </cell>
          <cell r="I738">
            <v>-150000000</v>
          </cell>
          <cell r="J738">
            <v>0</v>
          </cell>
        </row>
        <row r="739">
          <cell r="A739" t="str">
            <v>G111012002</v>
          </cell>
          <cell r="B739" t="str">
            <v>Paid Up Capital</v>
          </cell>
          <cell r="C739" t="str">
            <v>Balance Sheet</v>
          </cell>
          <cell r="D739">
            <v>0</v>
          </cell>
          <cell r="E739">
            <v>0</v>
          </cell>
          <cell r="F739">
            <v>0</v>
          </cell>
          <cell r="G739">
            <v>0</v>
          </cell>
          <cell r="H739">
            <v>0</v>
          </cell>
          <cell r="I739">
            <v>0</v>
          </cell>
          <cell r="J739">
            <v>0</v>
          </cell>
        </row>
        <row r="740">
          <cell r="A740" t="str">
            <v>G111012003</v>
          </cell>
          <cell r="B740" t="str">
            <v>Shares awaiting allotment</v>
          </cell>
          <cell r="C740" t="str">
            <v>Balance Sheet</v>
          </cell>
          <cell r="D740">
            <v>-33000000</v>
          </cell>
          <cell r="E740">
            <v>0</v>
          </cell>
          <cell r="F740">
            <v>130000000</v>
          </cell>
          <cell r="G740">
            <v>-130000000</v>
          </cell>
          <cell r="H740">
            <v>-163000000</v>
          </cell>
          <cell r="I740">
            <v>-163000000</v>
          </cell>
          <cell r="J740">
            <v>0</v>
          </cell>
        </row>
        <row r="741">
          <cell r="A741" t="str">
            <v>G111012004</v>
          </cell>
          <cell r="B741" t="str">
            <v>Share Premium</v>
          </cell>
          <cell r="C741" t="str">
            <v>Balance Sheet</v>
          </cell>
          <cell r="D741">
            <v>0</v>
          </cell>
          <cell r="E741">
            <v>0</v>
          </cell>
          <cell r="F741">
            <v>0</v>
          </cell>
          <cell r="G741">
            <v>0</v>
          </cell>
          <cell r="H741">
            <v>0</v>
          </cell>
          <cell r="I741">
            <v>0</v>
          </cell>
          <cell r="J741">
            <v>0</v>
          </cell>
        </row>
        <row r="742">
          <cell r="A742" t="str">
            <v>Total Share Capital</v>
          </cell>
          <cell r="B742">
            <v>0</v>
          </cell>
          <cell r="C742">
            <v>0</v>
          </cell>
          <cell r="D742">
            <v>-183000000</v>
          </cell>
          <cell r="E742">
            <v>0</v>
          </cell>
          <cell r="F742">
            <v>130000000</v>
          </cell>
          <cell r="G742">
            <v>-130000000</v>
          </cell>
          <cell r="H742">
            <v>-313000000</v>
          </cell>
          <cell r="I742">
            <v>-313000000</v>
          </cell>
          <cell r="J742">
            <v>0</v>
          </cell>
        </row>
        <row r="743">
          <cell r="C743">
            <v>0</v>
          </cell>
          <cell r="E743">
            <v>0</v>
          </cell>
          <cell r="F743">
            <v>0</v>
          </cell>
          <cell r="G743">
            <v>0</v>
          </cell>
          <cell r="I743">
            <v>0</v>
          </cell>
          <cell r="J743">
            <v>0</v>
          </cell>
        </row>
        <row r="744">
          <cell r="A744" t="str">
            <v>Reserves</v>
          </cell>
          <cell r="C744">
            <v>0</v>
          </cell>
          <cell r="E744">
            <v>0</v>
          </cell>
          <cell r="F744">
            <v>0</v>
          </cell>
          <cell r="G744">
            <v>0</v>
          </cell>
          <cell r="I744">
            <v>0</v>
          </cell>
          <cell r="J744">
            <v>0</v>
          </cell>
        </row>
        <row r="745">
          <cell r="A745" t="str">
            <v>G121012</v>
          </cell>
          <cell r="B745" t="str">
            <v>Reserves</v>
          </cell>
          <cell r="C745">
            <v>0</v>
          </cell>
          <cell r="D745">
            <v>-38203195</v>
          </cell>
          <cell r="E745">
            <v>0</v>
          </cell>
          <cell r="F745">
            <v>96829187.469042167</v>
          </cell>
          <cell r="G745">
            <v>-96829187.469999999</v>
          </cell>
          <cell r="H745">
            <v>-135032382.47</v>
          </cell>
          <cell r="I745">
            <v>-135032382.46904221</v>
          </cell>
          <cell r="J745">
            <v>-9.5778703689575195E-4</v>
          </cell>
        </row>
        <row r="746">
          <cell r="A746" t="str">
            <v>G121012001</v>
          </cell>
          <cell r="B746" t="str">
            <v>Retained Earnings Realised</v>
          </cell>
          <cell r="C746" t="str">
            <v>Balance Sheet</v>
          </cell>
          <cell r="D746">
            <v>7790553</v>
          </cell>
          <cell r="E746">
            <v>0</v>
          </cell>
          <cell r="F746">
            <v>51507407.353663735</v>
          </cell>
          <cell r="G746">
            <v>-51507407.350000001</v>
          </cell>
          <cell r="H746">
            <v>-43716854.350000001</v>
          </cell>
          <cell r="I746">
            <v>-43716854.353663772</v>
          </cell>
          <cell r="J746">
            <v>3.663770854473114E-3</v>
          </cell>
        </row>
        <row r="747">
          <cell r="A747" t="str">
            <v>G121012002</v>
          </cell>
          <cell r="B747" t="str">
            <v>General Reserves</v>
          </cell>
          <cell r="C747" t="str">
            <v>Balance Sheet</v>
          </cell>
          <cell r="E747">
            <v>0</v>
          </cell>
          <cell r="F747">
            <v>0</v>
          </cell>
          <cell r="G747">
            <v>0</v>
          </cell>
          <cell r="H747">
            <v>0</v>
          </cell>
          <cell r="I747">
            <v>0</v>
          </cell>
          <cell r="J747">
            <v>0</v>
          </cell>
        </row>
        <row r="748">
          <cell r="A748" t="str">
            <v>G121012003</v>
          </cell>
          <cell r="B748" t="str">
            <v>Revaluation Reserves</v>
          </cell>
          <cell r="C748" t="str">
            <v>Balance Sheet</v>
          </cell>
          <cell r="D748">
            <v>0</v>
          </cell>
          <cell r="E748">
            <v>0</v>
          </cell>
          <cell r="F748">
            <v>0</v>
          </cell>
          <cell r="G748">
            <v>0</v>
          </cell>
          <cell r="H748">
            <v>0</v>
          </cell>
          <cell r="I748">
            <v>0</v>
          </cell>
          <cell r="J748">
            <v>0</v>
          </cell>
        </row>
        <row r="749">
          <cell r="A749" t="str">
            <v>G121012004</v>
          </cell>
          <cell r="B749" t="str">
            <v>Statutory Reserves</v>
          </cell>
          <cell r="C749" t="str">
            <v>Balance Sheet</v>
          </cell>
          <cell r="D749">
            <v>-45993748</v>
          </cell>
          <cell r="E749">
            <v>0</v>
          </cell>
          <cell r="F749">
            <v>45321780.115378432</v>
          </cell>
          <cell r="G749">
            <v>-45321780.119999997</v>
          </cell>
          <cell r="H749">
            <v>-91315528.120000005</v>
          </cell>
          <cell r="I749">
            <v>-91315528.115378439</v>
          </cell>
          <cell r="J749">
            <v>-4.6215653419494629E-3</v>
          </cell>
        </row>
        <row r="750">
          <cell r="A750" t="str">
            <v>G121012005</v>
          </cell>
          <cell r="B750" t="str">
            <v>Other Reserves</v>
          </cell>
          <cell r="C750" t="str">
            <v>Balance Sheet</v>
          </cell>
          <cell r="D750">
            <v>0</v>
          </cell>
          <cell r="E750">
            <v>0</v>
          </cell>
          <cell r="F750">
            <v>0</v>
          </cell>
          <cell r="G750">
            <v>0</v>
          </cell>
          <cell r="H750">
            <v>0</v>
          </cell>
          <cell r="I750">
            <v>0</v>
          </cell>
          <cell r="J750">
            <v>0</v>
          </cell>
        </row>
        <row r="751">
          <cell r="A751" t="str">
            <v xml:space="preserve">Total Reserves </v>
          </cell>
          <cell r="C751">
            <v>0</v>
          </cell>
          <cell r="D751">
            <v>-38203195</v>
          </cell>
          <cell r="E751">
            <v>0</v>
          </cell>
          <cell r="F751">
            <v>96829187.469042167</v>
          </cell>
          <cell r="G751">
            <v>-96829187.469999999</v>
          </cell>
          <cell r="H751">
            <v>-135032382.47</v>
          </cell>
          <cell r="I751">
            <v>-135032382.46904221</v>
          </cell>
          <cell r="J751">
            <v>-9.5778703689575195E-4</v>
          </cell>
        </row>
        <row r="752">
          <cell r="C752">
            <v>0</v>
          </cell>
          <cell r="E752">
            <v>0</v>
          </cell>
          <cell r="F752">
            <v>0</v>
          </cell>
          <cell r="G752">
            <v>0</v>
          </cell>
          <cell r="I752">
            <v>0</v>
          </cell>
          <cell r="J752">
            <v>0</v>
          </cell>
        </row>
        <row r="753">
          <cell r="A753" t="str">
            <v xml:space="preserve">Profit &amp; Loss </v>
          </cell>
          <cell r="C753">
            <v>0</v>
          </cell>
          <cell r="E753">
            <v>0</v>
          </cell>
          <cell r="F753">
            <v>0</v>
          </cell>
          <cell r="G753">
            <v>0</v>
          </cell>
          <cell r="I753">
            <v>0</v>
          </cell>
          <cell r="J753">
            <v>0</v>
          </cell>
        </row>
        <row r="754">
          <cell r="A754" t="str">
            <v>G131012</v>
          </cell>
          <cell r="C754">
            <v>0</v>
          </cell>
          <cell r="D754">
            <v>0</v>
          </cell>
          <cell r="E754">
            <v>96829187.469042212</v>
          </cell>
          <cell r="F754">
            <v>0</v>
          </cell>
          <cell r="G754">
            <v>96829187.469042212</v>
          </cell>
          <cell r="H754">
            <v>96829187.469042212</v>
          </cell>
          <cell r="I754">
            <v>96829187.469042212</v>
          </cell>
          <cell r="J754">
            <v>0</v>
          </cell>
        </row>
        <row r="755">
          <cell r="A755" t="str">
            <v>G131012001</v>
          </cell>
          <cell r="B755" t="str">
            <v>Profit and Loss</v>
          </cell>
          <cell r="C755" t="str">
            <v>Profit &amp; Loss</v>
          </cell>
          <cell r="D755">
            <v>0</v>
          </cell>
          <cell r="E755">
            <v>96829187.469042212</v>
          </cell>
          <cell r="F755">
            <v>0</v>
          </cell>
          <cell r="G755">
            <v>96829187.469042212</v>
          </cell>
          <cell r="H755">
            <v>96829187.469042212</v>
          </cell>
          <cell r="I755">
            <v>96829187.469042212</v>
          </cell>
          <cell r="J755">
            <v>0</v>
          </cell>
        </row>
        <row r="756">
          <cell r="A756" t="str">
            <v>Total Profit and Loss</v>
          </cell>
          <cell r="C756">
            <v>0</v>
          </cell>
          <cell r="D756">
            <v>0</v>
          </cell>
          <cell r="E756">
            <v>96829187.469042212</v>
          </cell>
          <cell r="F756">
            <v>0</v>
          </cell>
          <cell r="G756">
            <v>96829187.469042212</v>
          </cell>
          <cell r="H756">
            <v>96829187.469042212</v>
          </cell>
          <cell r="I756">
            <v>96829187.469042212</v>
          </cell>
          <cell r="J756">
            <v>0</v>
          </cell>
        </row>
        <row r="757">
          <cell r="A757">
            <v>0</v>
          </cell>
          <cell r="C757">
            <v>0</v>
          </cell>
          <cell r="E757">
            <v>0</v>
          </cell>
          <cell r="F757">
            <v>0</v>
          </cell>
          <cell r="G757">
            <v>0</v>
          </cell>
          <cell r="I757">
            <v>0</v>
          </cell>
          <cell r="J757">
            <v>0</v>
          </cell>
        </row>
        <row r="758">
          <cell r="A758" t="str">
            <v>Creditors</v>
          </cell>
          <cell r="C758">
            <v>0</v>
          </cell>
          <cell r="E758">
            <v>0</v>
          </cell>
          <cell r="F758">
            <v>0</v>
          </cell>
          <cell r="G758">
            <v>0</v>
          </cell>
          <cell r="I758">
            <v>0</v>
          </cell>
          <cell r="J758">
            <v>0</v>
          </cell>
        </row>
        <row r="759">
          <cell r="A759" t="str">
            <v>G531012</v>
          </cell>
          <cell r="B759" t="str">
            <v>Reinsurance Premium Creditors</v>
          </cell>
          <cell r="C759">
            <v>0</v>
          </cell>
          <cell r="D759">
            <v>39640618</v>
          </cell>
          <cell r="E759">
            <v>64852754.365801603</v>
          </cell>
          <cell r="F759">
            <v>64447095.297758803</v>
          </cell>
          <cell r="G759">
            <v>405659.06804279983</v>
          </cell>
          <cell r="H759">
            <v>40046277.0680428</v>
          </cell>
          <cell r="I759">
            <v>40046277.0680428</v>
          </cell>
          <cell r="J759">
            <v>0</v>
          </cell>
        </row>
        <row r="760">
          <cell r="A760" t="str">
            <v>G531012001</v>
          </cell>
          <cell r="B760" t="str">
            <v>Reinsurance Treaty Creditors</v>
          </cell>
          <cell r="C760" t="str">
            <v>Balance Sheet</v>
          </cell>
          <cell r="D760">
            <v>39640618</v>
          </cell>
          <cell r="E760">
            <v>64852754.365801603</v>
          </cell>
          <cell r="F760">
            <v>64447095.297758803</v>
          </cell>
          <cell r="G760">
            <v>405659.06804279983</v>
          </cell>
          <cell r="H760">
            <v>40046277.0680428</v>
          </cell>
          <cell r="I760">
            <v>40046277.0680428</v>
          </cell>
          <cell r="J760">
            <v>0</v>
          </cell>
        </row>
        <row r="761">
          <cell r="A761" t="str">
            <v>G531012002</v>
          </cell>
          <cell r="B761" t="str">
            <v>Reinsurance Facultative  Creditors</v>
          </cell>
          <cell r="C761" t="str">
            <v>Balance Sheet</v>
          </cell>
          <cell r="D761">
            <v>0</v>
          </cell>
          <cell r="E761">
            <v>0</v>
          </cell>
          <cell r="F761">
            <v>0</v>
          </cell>
          <cell r="G761">
            <v>0</v>
          </cell>
          <cell r="H761">
            <v>0</v>
          </cell>
          <cell r="I761">
            <v>0</v>
          </cell>
          <cell r="J761">
            <v>0</v>
          </cell>
        </row>
        <row r="762">
          <cell r="A762" t="str">
            <v>G532012</v>
          </cell>
          <cell r="B762" t="str">
            <v>Financial Creditors</v>
          </cell>
          <cell r="C762">
            <v>0</v>
          </cell>
          <cell r="D762">
            <v>0</v>
          </cell>
          <cell r="E762">
            <v>0</v>
          </cell>
          <cell r="F762">
            <v>0</v>
          </cell>
          <cell r="G762">
            <v>0</v>
          </cell>
          <cell r="H762">
            <v>0</v>
          </cell>
          <cell r="I762">
            <v>0</v>
          </cell>
          <cell r="J762">
            <v>0</v>
          </cell>
        </row>
        <row r="763">
          <cell r="A763" t="str">
            <v>G532012001</v>
          </cell>
          <cell r="B763" t="str">
            <v>Loan a/c</v>
          </cell>
          <cell r="C763" t="str">
            <v>Balance Sheet</v>
          </cell>
          <cell r="D763">
            <v>0</v>
          </cell>
          <cell r="E763">
            <v>0</v>
          </cell>
          <cell r="F763">
            <v>0</v>
          </cell>
          <cell r="G763">
            <v>0</v>
          </cell>
          <cell r="H763">
            <v>0</v>
          </cell>
          <cell r="I763">
            <v>0</v>
          </cell>
          <cell r="J763">
            <v>0</v>
          </cell>
        </row>
        <row r="764">
          <cell r="A764" t="str">
            <v>G532012002</v>
          </cell>
          <cell r="B764" t="str">
            <v>Unrealized discount on purchase of bonds</v>
          </cell>
          <cell r="C764" t="str">
            <v>Balance Sheet</v>
          </cell>
          <cell r="D764">
            <v>0</v>
          </cell>
          <cell r="E764">
            <v>0</v>
          </cell>
          <cell r="F764">
            <v>0</v>
          </cell>
          <cell r="G764">
            <v>0</v>
          </cell>
          <cell r="H764">
            <v>0</v>
          </cell>
          <cell r="I764">
            <v>0</v>
          </cell>
          <cell r="J764">
            <v>0</v>
          </cell>
        </row>
        <row r="765">
          <cell r="A765" t="str">
            <v>G532012003</v>
          </cell>
          <cell r="B765" t="str">
            <v>Dividend Payable</v>
          </cell>
          <cell r="C765" t="str">
            <v>Balance Sheet</v>
          </cell>
          <cell r="D765">
            <v>0</v>
          </cell>
          <cell r="E765">
            <v>0</v>
          </cell>
          <cell r="F765">
            <v>0</v>
          </cell>
          <cell r="G765">
            <v>0</v>
          </cell>
          <cell r="H765">
            <v>0</v>
          </cell>
          <cell r="I765">
            <v>0</v>
          </cell>
          <cell r="J765">
            <v>0</v>
          </cell>
        </row>
        <row r="766">
          <cell r="A766" t="str">
            <v>G532012004</v>
          </cell>
          <cell r="B766" t="str">
            <v>Policy Loan a/c</v>
          </cell>
          <cell r="C766" t="str">
            <v>Balance Sheet</v>
          </cell>
          <cell r="D766">
            <v>0</v>
          </cell>
          <cell r="E766">
            <v>0</v>
          </cell>
          <cell r="F766">
            <v>0</v>
          </cell>
          <cell r="G766">
            <v>0</v>
          </cell>
          <cell r="H766">
            <v>0</v>
          </cell>
          <cell r="I766">
            <v>0</v>
          </cell>
          <cell r="J766">
            <v>0</v>
          </cell>
        </row>
        <row r="767">
          <cell r="A767" t="str">
            <v>G533012</v>
          </cell>
          <cell r="B767" t="str">
            <v>Taxation</v>
          </cell>
          <cell r="C767">
            <v>0</v>
          </cell>
          <cell r="D767">
            <v>-19247089</v>
          </cell>
          <cell r="E767">
            <v>10730498.93</v>
          </cell>
          <cell r="F767">
            <v>11586479.932381311</v>
          </cell>
          <cell r="G767">
            <v>-855981.00238131103</v>
          </cell>
          <cell r="H767">
            <v>-20103070.00238131</v>
          </cell>
          <cell r="I767">
            <v>-20103070.00233468</v>
          </cell>
          <cell r="J767">
            <v>-4.6629458665847778E-5</v>
          </cell>
        </row>
        <row r="768">
          <cell r="A768" t="str">
            <v>G533012001</v>
          </cell>
          <cell r="B768" t="str">
            <v>Deferred Tax</v>
          </cell>
          <cell r="C768" t="str">
            <v>Balance Sheet</v>
          </cell>
          <cell r="D768">
            <v>-19711607</v>
          </cell>
          <cell r="E768">
            <v>0</v>
          </cell>
          <cell r="F768">
            <v>4156366.7051261412</v>
          </cell>
          <cell r="G768">
            <v>-4156366.7051261398</v>
          </cell>
          <cell r="H768">
            <v>-23867973.70512614</v>
          </cell>
          <cell r="I768">
            <v>-23867973.705126144</v>
          </cell>
          <cell r="J768">
            <v>0</v>
          </cell>
        </row>
        <row r="769">
          <cell r="A769" t="str">
            <v>G533012002</v>
          </cell>
          <cell r="B769" t="str">
            <v xml:space="preserve"> Corporate Tax Payable </v>
          </cell>
          <cell r="C769" t="str">
            <v>Balance Sheet</v>
          </cell>
          <cell r="D769">
            <v>489613</v>
          </cell>
          <cell r="E769">
            <v>9231067.7799999993</v>
          </cell>
          <cell r="F769">
            <v>5821189.0812551705</v>
          </cell>
          <cell r="G769">
            <v>3409878.6987448288</v>
          </cell>
          <cell r="H769">
            <v>3899491.6987448288</v>
          </cell>
          <cell r="I769">
            <v>3899491.6987914629</v>
          </cell>
          <cell r="J769">
            <v>-4.6634115278720856E-5</v>
          </cell>
        </row>
        <row r="770">
          <cell r="A770" t="str">
            <v>G533012003</v>
          </cell>
          <cell r="B770" t="str">
            <v>VAT Payable</v>
          </cell>
          <cell r="C770" t="str">
            <v>Balance Sheet</v>
          </cell>
          <cell r="D770">
            <v>-25095</v>
          </cell>
          <cell r="E770">
            <v>25095</v>
          </cell>
          <cell r="F770">
            <v>0</v>
          </cell>
          <cell r="G770">
            <v>25095</v>
          </cell>
          <cell r="H770">
            <v>0</v>
          </cell>
          <cell r="I770">
            <v>0</v>
          </cell>
          <cell r="J770">
            <v>0</v>
          </cell>
        </row>
        <row r="771">
          <cell r="A771" t="str">
            <v>G533012004</v>
          </cell>
          <cell r="B771" t="str">
            <v>Witholding Tax - Professional Fees</v>
          </cell>
          <cell r="C771" t="str">
            <v>Balance Sheet</v>
          </cell>
          <cell r="D771">
            <v>0</v>
          </cell>
          <cell r="E771">
            <v>966853.17999999993</v>
          </cell>
          <cell r="F771">
            <v>974853.17599999998</v>
          </cell>
          <cell r="G771">
            <v>-7999.9960000000428</v>
          </cell>
          <cell r="H771">
            <v>-7999.9960000000428</v>
          </cell>
          <cell r="I771">
            <v>-7999.9960000000428</v>
          </cell>
          <cell r="J771">
            <v>0</v>
          </cell>
        </row>
        <row r="772">
          <cell r="A772" t="str">
            <v>G533012005</v>
          </cell>
          <cell r="B772" t="str">
            <v>Witholding Tax-Rental</v>
          </cell>
          <cell r="C772" t="str">
            <v>Balance Sheet</v>
          </cell>
          <cell r="D772">
            <v>0</v>
          </cell>
          <cell r="E772">
            <v>507482.97</v>
          </cell>
          <cell r="F772">
            <v>634070.97</v>
          </cell>
          <cell r="G772">
            <v>-126588</v>
          </cell>
          <cell r="H772">
            <v>-126588</v>
          </cell>
          <cell r="I772">
            <v>-126588</v>
          </cell>
          <cell r="J772">
            <v>0</v>
          </cell>
        </row>
        <row r="773">
          <cell r="A773" t="str">
            <v>G533012006</v>
          </cell>
          <cell r="B773" t="str">
            <v>WITHHOLDING TAX - DIVIDEND INCOME</v>
          </cell>
          <cell r="C773" t="str">
            <v>Balance Sheet</v>
          </cell>
          <cell r="D773">
            <v>0</v>
          </cell>
          <cell r="E773">
            <v>0</v>
          </cell>
          <cell r="F773">
            <v>0</v>
          </cell>
          <cell r="G773">
            <v>0</v>
          </cell>
          <cell r="H773">
            <v>0</v>
          </cell>
          <cell r="I773">
            <v>0</v>
          </cell>
          <cell r="J773">
            <v>0</v>
          </cell>
        </row>
        <row r="774">
          <cell r="A774" t="str">
            <v>G533012007</v>
          </cell>
          <cell r="B774" t="str">
            <v>WITHHOLDING TAX - INTEREST INCOME</v>
          </cell>
          <cell r="C774" t="str">
            <v>Balance Sheet</v>
          </cell>
          <cell r="D774">
            <v>0</v>
          </cell>
          <cell r="E774">
            <v>0</v>
          </cell>
          <cell r="F774">
            <v>0</v>
          </cell>
          <cell r="G774">
            <v>0</v>
          </cell>
          <cell r="H774">
            <v>0</v>
          </cell>
          <cell r="I774">
            <v>0</v>
          </cell>
          <cell r="J774">
            <v>0</v>
          </cell>
        </row>
        <row r="775">
          <cell r="A775" t="str">
            <v>G534012</v>
          </cell>
          <cell r="B775" t="str">
            <v>Premium Creditors</v>
          </cell>
          <cell r="C775">
            <v>0</v>
          </cell>
          <cell r="D775">
            <v>-2621670.66</v>
          </cell>
          <cell r="E775">
            <v>19433971.48</v>
          </cell>
          <cell r="F775">
            <v>19267535.573950086</v>
          </cell>
          <cell r="G775">
            <v>166435.90604991361</v>
          </cell>
          <cell r="H775">
            <v>-2455234.7539500864</v>
          </cell>
          <cell r="I775">
            <v>-2455234.7539500901</v>
          </cell>
          <cell r="J775">
            <v>3.7252902984619141E-9</v>
          </cell>
        </row>
        <row r="776">
          <cell r="A776" t="str">
            <v>G534012001</v>
          </cell>
          <cell r="B776" t="str">
            <v>Stamp Duty</v>
          </cell>
          <cell r="C776" t="str">
            <v>Balance Sheet</v>
          </cell>
          <cell r="E776">
            <v>0</v>
          </cell>
          <cell r="F776">
            <v>0</v>
          </cell>
          <cell r="G776">
            <v>0</v>
          </cell>
          <cell r="H776">
            <v>0</v>
          </cell>
          <cell r="I776">
            <v>0</v>
          </cell>
          <cell r="J776">
            <v>0</v>
          </cell>
        </row>
        <row r="777">
          <cell r="A777" t="str">
            <v>G534012002</v>
          </cell>
          <cell r="B777" t="str">
            <v>VAT Withheld</v>
          </cell>
          <cell r="C777" t="str">
            <v>Balance Sheet</v>
          </cell>
          <cell r="E777">
            <v>572386.48</v>
          </cell>
          <cell r="F777">
            <v>603219.29755636363</v>
          </cell>
          <cell r="G777">
            <v>-30832.817556363647</v>
          </cell>
          <cell r="H777">
            <v>-30832.817556363647</v>
          </cell>
          <cell r="I777">
            <v>-30832.817556363647</v>
          </cell>
          <cell r="J777">
            <v>0</v>
          </cell>
        </row>
        <row r="778">
          <cell r="A778" t="str">
            <v>G534012003</v>
          </cell>
          <cell r="B778" t="str">
            <v>Witholding Tax Payable - Commisisons</v>
          </cell>
          <cell r="C778" t="str">
            <v>Balance Sheet</v>
          </cell>
          <cell r="D778">
            <v>-2621670.66</v>
          </cell>
          <cell r="E778">
            <v>17760361</v>
          </cell>
          <cell r="F778">
            <v>17148795.8097937</v>
          </cell>
          <cell r="G778">
            <v>611565.19020630047</v>
          </cell>
          <cell r="H778">
            <v>-2010105.4697936997</v>
          </cell>
          <cell r="I778">
            <v>-2010105.4697937034</v>
          </cell>
          <cell r="J778">
            <v>3.7252902984619141E-9</v>
          </cell>
        </row>
        <row r="779">
          <cell r="A779" t="str">
            <v>G534012004</v>
          </cell>
          <cell r="B779" t="str">
            <v>Witholding Tax-Annuities</v>
          </cell>
          <cell r="C779" t="str">
            <v>Balance Sheet</v>
          </cell>
          <cell r="E779">
            <v>762661</v>
          </cell>
          <cell r="F779">
            <v>762661</v>
          </cell>
          <cell r="G779">
            <v>0</v>
          </cell>
          <cell r="H779">
            <v>0</v>
          </cell>
          <cell r="I779">
            <v>0</v>
          </cell>
          <cell r="J779">
            <v>0</v>
          </cell>
        </row>
        <row r="780">
          <cell r="A780" t="str">
            <v>G534012005</v>
          </cell>
          <cell r="B780" t="str">
            <v>Witholding Tax-Pensions</v>
          </cell>
          <cell r="C780" t="str">
            <v>Balance Sheet</v>
          </cell>
          <cell r="E780">
            <v>338563</v>
          </cell>
          <cell r="F780">
            <v>349656</v>
          </cell>
          <cell r="G780">
            <v>-11093</v>
          </cell>
          <cell r="H780">
            <v>-11093</v>
          </cell>
          <cell r="I780">
            <v>-11093</v>
          </cell>
          <cell r="J780">
            <v>0</v>
          </cell>
        </row>
        <row r="781">
          <cell r="A781" t="str">
            <v>G534012006</v>
          </cell>
          <cell r="B781" t="str">
            <v>Excise Duty Payable</v>
          </cell>
          <cell r="C781" t="str">
            <v>Balance Sheet</v>
          </cell>
          <cell r="E781">
            <v>0</v>
          </cell>
          <cell r="F781">
            <v>0</v>
          </cell>
          <cell r="G781">
            <v>0</v>
          </cell>
          <cell r="H781">
            <v>0</v>
          </cell>
          <cell r="I781">
            <v>0</v>
          </cell>
          <cell r="J781">
            <v>0</v>
          </cell>
        </row>
        <row r="782">
          <cell r="A782" t="str">
            <v>G534012007</v>
          </cell>
          <cell r="B782" t="str">
            <v>Reinsurance Premium reserve</v>
          </cell>
          <cell r="C782" t="str">
            <v>Balance Sheet</v>
          </cell>
          <cell r="E782">
            <v>0</v>
          </cell>
          <cell r="F782">
            <v>0</v>
          </cell>
          <cell r="G782">
            <v>0</v>
          </cell>
          <cell r="H782">
            <v>0</v>
          </cell>
          <cell r="I782">
            <v>0</v>
          </cell>
          <cell r="J782">
            <v>0</v>
          </cell>
        </row>
        <row r="783">
          <cell r="A783" t="str">
            <v>G534012008</v>
          </cell>
          <cell r="B783" t="str">
            <v>Commissions Payable</v>
          </cell>
          <cell r="C783" t="str">
            <v>Balance Sheet</v>
          </cell>
          <cell r="E783">
            <v>0</v>
          </cell>
          <cell r="F783">
            <v>0</v>
          </cell>
          <cell r="G783">
            <v>0</v>
          </cell>
          <cell r="H783">
            <v>0</v>
          </cell>
          <cell r="I783">
            <v>0</v>
          </cell>
          <cell r="J783">
            <v>0</v>
          </cell>
        </row>
        <row r="784">
          <cell r="A784" t="str">
            <v>G534012009</v>
          </cell>
          <cell r="B784" t="str">
            <v>Annuities Payable</v>
          </cell>
          <cell r="C784" t="str">
            <v>Balance Sheet</v>
          </cell>
          <cell r="E784">
            <v>0</v>
          </cell>
          <cell r="F784">
            <v>0</v>
          </cell>
          <cell r="G784">
            <v>0</v>
          </cell>
          <cell r="H784">
            <v>0</v>
          </cell>
          <cell r="I784">
            <v>0</v>
          </cell>
          <cell r="J784">
            <v>0</v>
          </cell>
        </row>
        <row r="785">
          <cell r="A785" t="str">
            <v>G534012010</v>
          </cell>
          <cell r="B785" t="str">
            <v>Receipts Control Account</v>
          </cell>
          <cell r="C785" t="str">
            <v>Balance Sheet</v>
          </cell>
          <cell r="E785">
            <v>0</v>
          </cell>
          <cell r="F785">
            <v>403203.46660002321</v>
          </cell>
          <cell r="G785">
            <v>-403203.46660002321</v>
          </cell>
          <cell r="H785">
            <v>-403203.46660002321</v>
          </cell>
          <cell r="I785">
            <v>-403203.46660002321</v>
          </cell>
          <cell r="J785">
            <v>0</v>
          </cell>
        </row>
        <row r="786">
          <cell r="A786" t="str">
            <v>G534012011</v>
          </cell>
          <cell r="B786" t="str">
            <v>Debit Control Account</v>
          </cell>
          <cell r="C786" t="str">
            <v>Balance Sheet</v>
          </cell>
          <cell r="E786">
            <v>0</v>
          </cell>
          <cell r="F786">
            <v>0</v>
          </cell>
          <cell r="G786">
            <v>0</v>
          </cell>
          <cell r="H786">
            <v>0</v>
          </cell>
          <cell r="I786">
            <v>0</v>
          </cell>
          <cell r="J786">
            <v>0</v>
          </cell>
        </row>
        <row r="787">
          <cell r="A787" t="str">
            <v>G534012012</v>
          </cell>
          <cell r="B787" t="str">
            <v>JV Receipt Control Account</v>
          </cell>
          <cell r="C787" t="str">
            <v>Balance Sheet</v>
          </cell>
          <cell r="E787">
            <v>0</v>
          </cell>
          <cell r="F787">
            <v>0</v>
          </cell>
          <cell r="G787">
            <v>0</v>
          </cell>
          <cell r="H787">
            <v>0</v>
          </cell>
          <cell r="I787">
            <v>0</v>
          </cell>
          <cell r="J787">
            <v>0</v>
          </cell>
        </row>
        <row r="788">
          <cell r="A788" t="str">
            <v>G534012013</v>
          </cell>
          <cell r="B788" t="str">
            <v>Check off Control Account</v>
          </cell>
          <cell r="C788" t="str">
            <v>Balance Sheet</v>
          </cell>
          <cell r="E788">
            <v>0</v>
          </cell>
          <cell r="F788">
            <v>0</v>
          </cell>
          <cell r="G788">
            <v>0</v>
          </cell>
          <cell r="H788">
            <v>0</v>
          </cell>
          <cell r="I788">
            <v>0</v>
          </cell>
          <cell r="J788">
            <v>0</v>
          </cell>
        </row>
        <row r="789">
          <cell r="A789" t="str">
            <v>G534012014</v>
          </cell>
          <cell r="B789" t="str">
            <v>Advance Control Account</v>
          </cell>
          <cell r="C789" t="str">
            <v>Balance Sheet</v>
          </cell>
          <cell r="E789">
            <v>0</v>
          </cell>
          <cell r="F789">
            <v>0</v>
          </cell>
          <cell r="G789">
            <v>0</v>
          </cell>
          <cell r="H789">
            <v>0</v>
          </cell>
          <cell r="I789">
            <v>0</v>
          </cell>
          <cell r="J789">
            <v>0</v>
          </cell>
        </row>
        <row r="790">
          <cell r="A790" t="str">
            <v>G535012</v>
          </cell>
          <cell r="B790" t="str">
            <v>Payroll Creditors</v>
          </cell>
          <cell r="C790">
            <v>0</v>
          </cell>
          <cell r="D790">
            <v>-3213783.5</v>
          </cell>
          <cell r="E790">
            <v>10626866.23</v>
          </cell>
          <cell r="F790">
            <v>10817452.73</v>
          </cell>
          <cell r="G790">
            <v>-190586.5</v>
          </cell>
          <cell r="H790">
            <v>-3404370</v>
          </cell>
          <cell r="I790">
            <v>-3404370</v>
          </cell>
          <cell r="J790">
            <v>0</v>
          </cell>
        </row>
        <row r="791">
          <cell r="A791" t="str">
            <v>G535012001</v>
          </cell>
          <cell r="B791" t="str">
            <v>Net Pay Payable</v>
          </cell>
          <cell r="C791" t="str">
            <v>Balance Sheet</v>
          </cell>
          <cell r="D791">
            <v>0</v>
          </cell>
          <cell r="E791">
            <v>0</v>
          </cell>
          <cell r="F791">
            <v>0</v>
          </cell>
          <cell r="G791">
            <v>0</v>
          </cell>
          <cell r="H791">
            <v>0</v>
          </cell>
          <cell r="I791">
            <v>0</v>
          </cell>
          <cell r="J791">
            <v>0</v>
          </cell>
        </row>
        <row r="792">
          <cell r="A792" t="str">
            <v>G535012002</v>
          </cell>
          <cell r="B792" t="str">
            <v>PAYE Payable</v>
          </cell>
          <cell r="C792" t="str">
            <v>Balance Sheet</v>
          </cell>
          <cell r="D792">
            <v>-2870831.5</v>
          </cell>
          <cell r="E792">
            <v>10535166.23</v>
          </cell>
          <cell r="F792">
            <v>10631652.73</v>
          </cell>
          <cell r="G792">
            <v>-96486.5</v>
          </cell>
          <cell r="H792">
            <v>-2967318</v>
          </cell>
          <cell r="I792">
            <v>-2967318</v>
          </cell>
          <cell r="J792">
            <v>0</v>
          </cell>
        </row>
        <row r="793">
          <cell r="A793" t="str">
            <v>G535012003</v>
          </cell>
          <cell r="B793" t="str">
            <v>NSSF Payable</v>
          </cell>
          <cell r="C793" t="str">
            <v>Balance Sheet</v>
          </cell>
          <cell r="D793">
            <v>0</v>
          </cell>
          <cell r="E793">
            <v>0</v>
          </cell>
          <cell r="F793">
            <v>0</v>
          </cell>
          <cell r="G793">
            <v>0</v>
          </cell>
          <cell r="H793">
            <v>0</v>
          </cell>
          <cell r="I793">
            <v>0</v>
          </cell>
          <cell r="J793">
            <v>0</v>
          </cell>
        </row>
        <row r="794">
          <cell r="A794" t="str">
            <v>G535012004</v>
          </cell>
          <cell r="B794" t="str">
            <v>Other payroll deductions payable</v>
          </cell>
          <cell r="C794" t="str">
            <v>Balance Sheet</v>
          </cell>
          <cell r="D794">
            <v>0</v>
          </cell>
          <cell r="E794">
            <v>0</v>
          </cell>
          <cell r="F794">
            <v>0</v>
          </cell>
          <cell r="G794">
            <v>0</v>
          </cell>
          <cell r="H794">
            <v>0</v>
          </cell>
          <cell r="I794">
            <v>0</v>
          </cell>
          <cell r="J794">
            <v>0</v>
          </cell>
        </row>
        <row r="795">
          <cell r="A795" t="str">
            <v>G535012005</v>
          </cell>
          <cell r="B795" t="str">
            <v xml:space="preserve">Pension Payable </v>
          </cell>
          <cell r="C795" t="str">
            <v>Balance Sheet</v>
          </cell>
          <cell r="D795">
            <v>0</v>
          </cell>
          <cell r="E795">
            <v>0</v>
          </cell>
          <cell r="F795">
            <v>0</v>
          </cell>
          <cell r="G795">
            <v>0</v>
          </cell>
          <cell r="H795">
            <v>0</v>
          </cell>
          <cell r="I795">
            <v>0</v>
          </cell>
          <cell r="J795">
            <v>0</v>
          </cell>
        </row>
        <row r="796">
          <cell r="A796" t="str">
            <v>G535012006</v>
          </cell>
          <cell r="B796" t="str">
            <v>Benevolent Fund</v>
          </cell>
          <cell r="C796" t="str">
            <v>Balance Sheet</v>
          </cell>
          <cell r="D796">
            <v>-116900</v>
          </cell>
          <cell r="E796">
            <v>37200</v>
          </cell>
          <cell r="F796">
            <v>46600</v>
          </cell>
          <cell r="G796">
            <v>-9400</v>
          </cell>
          <cell r="H796">
            <v>-126300</v>
          </cell>
          <cell r="I796">
            <v>-126300</v>
          </cell>
          <cell r="J796">
            <v>0</v>
          </cell>
        </row>
        <row r="797">
          <cell r="A797" t="str">
            <v>G535012007</v>
          </cell>
          <cell r="B797" t="str">
            <v>Staff Welfare kitty</v>
          </cell>
          <cell r="C797" t="str">
            <v>Balance Sheet</v>
          </cell>
          <cell r="D797">
            <v>-56350</v>
          </cell>
          <cell r="E797">
            <v>54500</v>
          </cell>
          <cell r="F797">
            <v>0</v>
          </cell>
          <cell r="G797">
            <v>54500</v>
          </cell>
          <cell r="H797">
            <v>-1850</v>
          </cell>
          <cell r="I797">
            <v>-1850</v>
          </cell>
          <cell r="J797">
            <v>0</v>
          </cell>
        </row>
        <row r="798">
          <cell r="A798" t="str">
            <v>G535012008</v>
          </cell>
          <cell r="B798" t="str">
            <v>Security Bond</v>
          </cell>
          <cell r="C798" t="str">
            <v>Balance Sheet</v>
          </cell>
          <cell r="D798">
            <v>-169702</v>
          </cell>
          <cell r="E798">
            <v>0</v>
          </cell>
          <cell r="F798">
            <v>139200</v>
          </cell>
          <cell r="G798">
            <v>-139200</v>
          </cell>
          <cell r="H798">
            <v>-308902</v>
          </cell>
          <cell r="I798">
            <v>-308902</v>
          </cell>
          <cell r="J798">
            <v>0</v>
          </cell>
        </row>
        <row r="799">
          <cell r="A799" t="str">
            <v>G536012</v>
          </cell>
          <cell r="B799" t="str">
            <v xml:space="preserve">Pension Payable </v>
          </cell>
          <cell r="C799">
            <v>0</v>
          </cell>
          <cell r="D799">
            <v>0</v>
          </cell>
          <cell r="E799">
            <v>0</v>
          </cell>
          <cell r="F799">
            <v>0</v>
          </cell>
          <cell r="G799">
            <v>0</v>
          </cell>
          <cell r="H799">
            <v>0</v>
          </cell>
          <cell r="I799">
            <v>0</v>
          </cell>
          <cell r="J799">
            <v>0</v>
          </cell>
        </row>
        <row r="800">
          <cell r="A800" t="str">
            <v>G536012001</v>
          </cell>
          <cell r="B800" t="str">
            <v>Payables under deposit administration contracts-IPP</v>
          </cell>
          <cell r="C800" t="str">
            <v>Balance Sheet</v>
          </cell>
          <cell r="D800">
            <v>0</v>
          </cell>
          <cell r="E800">
            <v>0</v>
          </cell>
          <cell r="F800">
            <v>0</v>
          </cell>
          <cell r="G800">
            <v>0</v>
          </cell>
          <cell r="H800">
            <v>0</v>
          </cell>
          <cell r="I800">
            <v>0</v>
          </cell>
          <cell r="J800">
            <v>0</v>
          </cell>
        </row>
        <row r="801">
          <cell r="A801" t="str">
            <v>G536012002</v>
          </cell>
          <cell r="B801" t="str">
            <v>Payables under deposit administration contracts-Umbrella</v>
          </cell>
          <cell r="C801" t="str">
            <v>Balance Sheet</v>
          </cell>
          <cell r="D801">
            <v>0</v>
          </cell>
          <cell r="E801">
            <v>0</v>
          </cell>
          <cell r="F801">
            <v>0</v>
          </cell>
          <cell r="G801">
            <v>0</v>
          </cell>
          <cell r="H801">
            <v>0</v>
          </cell>
          <cell r="I801">
            <v>0</v>
          </cell>
          <cell r="J801">
            <v>0</v>
          </cell>
        </row>
        <row r="802">
          <cell r="A802" t="str">
            <v>G537012</v>
          </cell>
          <cell r="B802" t="str">
            <v>Accrued Expense</v>
          </cell>
          <cell r="C802">
            <v>0</v>
          </cell>
          <cell r="D802">
            <v>-7583785.6399999997</v>
          </cell>
          <cell r="E802">
            <v>13223064.10900976</v>
          </cell>
          <cell r="F802">
            <v>26600562.302458547</v>
          </cell>
          <cell r="G802">
            <v>-13377498.193448788</v>
          </cell>
          <cell r="H802">
            <v>-20961283.833448786</v>
          </cell>
          <cell r="I802">
            <v>-20961283.833448786</v>
          </cell>
          <cell r="J802">
            <v>0</v>
          </cell>
        </row>
        <row r="803">
          <cell r="A803" t="str">
            <v>G537012001</v>
          </cell>
          <cell r="B803" t="str">
            <v>Accrued Expenses</v>
          </cell>
          <cell r="C803" t="str">
            <v>Balance Sheet</v>
          </cell>
          <cell r="D803">
            <v>-7583785.6399999997</v>
          </cell>
          <cell r="E803">
            <v>13223064.10900976</v>
          </cell>
          <cell r="F803">
            <v>26600562.302458547</v>
          </cell>
          <cell r="G803">
            <v>-13377498.193448788</v>
          </cell>
          <cell r="H803">
            <v>-20961283.833448786</v>
          </cell>
          <cell r="I803">
            <v>-20961283.833448786</v>
          </cell>
          <cell r="J803">
            <v>0</v>
          </cell>
        </row>
        <row r="804">
          <cell r="A804" t="str">
            <v>G538012</v>
          </cell>
          <cell r="B804" t="str">
            <v>Accumulated Depreciation</v>
          </cell>
          <cell r="C804">
            <v>0</v>
          </cell>
          <cell r="D804">
            <v>-32496456.830000002</v>
          </cell>
          <cell r="E804">
            <v>0</v>
          </cell>
          <cell r="F804">
            <v>8195072.4326999718</v>
          </cell>
          <cell r="G804">
            <v>-8195072.4326999718</v>
          </cell>
          <cell r="H804">
            <v>-40691529.262699977</v>
          </cell>
          <cell r="I804">
            <v>-40691529.262699977</v>
          </cell>
          <cell r="J804">
            <v>0</v>
          </cell>
        </row>
        <row r="805">
          <cell r="A805" t="str">
            <v>G538012001</v>
          </cell>
          <cell r="B805" t="str">
            <v>Software-Accumulated Amortization</v>
          </cell>
          <cell r="C805" t="str">
            <v>Balance Sheet</v>
          </cell>
          <cell r="D805">
            <v>-15527954.800000001</v>
          </cell>
          <cell r="E805">
            <v>0</v>
          </cell>
          <cell r="F805">
            <v>4429736.9999999888</v>
          </cell>
          <cell r="G805">
            <v>-4429736.9999999888</v>
          </cell>
          <cell r="H805">
            <v>-19957691.79999999</v>
          </cell>
          <cell r="I805">
            <v>-19957691.79999999</v>
          </cell>
          <cell r="J805">
            <v>0</v>
          </cell>
        </row>
        <row r="806">
          <cell r="A806" t="str">
            <v>G538012002</v>
          </cell>
          <cell r="B806" t="str">
            <v>Office Furniture-Accumulated Depreciation</v>
          </cell>
          <cell r="C806" t="str">
            <v>Balance Sheet</v>
          </cell>
          <cell r="D806">
            <v>-14267500.75</v>
          </cell>
          <cell r="E806">
            <v>0</v>
          </cell>
          <cell r="F806">
            <v>3259560.9326999839</v>
          </cell>
          <cell r="G806">
            <v>-3259560.9326999839</v>
          </cell>
          <cell r="H806">
            <v>-17527061.682699986</v>
          </cell>
          <cell r="I806">
            <v>-17527061.682699986</v>
          </cell>
          <cell r="J806">
            <v>0</v>
          </cell>
        </row>
        <row r="807">
          <cell r="A807" t="str">
            <v>G538012003</v>
          </cell>
          <cell r="B807" t="str">
            <v>Computer Equipment _Accumulated Depreciation</v>
          </cell>
          <cell r="C807" t="str">
            <v>Balance Sheet</v>
          </cell>
          <cell r="D807">
            <v>-2032402.58</v>
          </cell>
          <cell r="E807">
            <v>0</v>
          </cell>
          <cell r="F807">
            <v>286748</v>
          </cell>
          <cell r="G807">
            <v>-286748</v>
          </cell>
          <cell r="H807">
            <v>-2319150.58</v>
          </cell>
          <cell r="I807">
            <v>-2319150.58</v>
          </cell>
          <cell r="J807">
            <v>0</v>
          </cell>
        </row>
        <row r="808">
          <cell r="A808" t="str">
            <v>G538012004</v>
          </cell>
          <cell r="B808" t="str">
            <v>Motor Vehicles_Accumulated Depreciation</v>
          </cell>
          <cell r="C808" t="str">
            <v>Balance Sheet</v>
          </cell>
          <cell r="D808">
            <v>0</v>
          </cell>
          <cell r="E808">
            <v>0</v>
          </cell>
          <cell r="F808">
            <v>0</v>
          </cell>
          <cell r="G808">
            <v>0</v>
          </cell>
          <cell r="H808">
            <v>0</v>
          </cell>
          <cell r="I808">
            <v>0</v>
          </cell>
          <cell r="J808">
            <v>0</v>
          </cell>
        </row>
        <row r="809">
          <cell r="A809" t="str">
            <v>G538012005</v>
          </cell>
          <cell r="B809" t="str">
            <v>Office Buildings_Accumulated Depreciation</v>
          </cell>
          <cell r="C809" t="str">
            <v>Balance Sheet</v>
          </cell>
          <cell r="D809">
            <v>0</v>
          </cell>
          <cell r="E809">
            <v>0</v>
          </cell>
          <cell r="F809">
            <v>0</v>
          </cell>
          <cell r="G809">
            <v>0</v>
          </cell>
          <cell r="H809">
            <v>0</v>
          </cell>
          <cell r="I809">
            <v>0</v>
          </cell>
          <cell r="J809">
            <v>0</v>
          </cell>
        </row>
        <row r="810">
          <cell r="A810" t="str">
            <v>G538012006</v>
          </cell>
          <cell r="B810" t="str">
            <v>Office Equipment-Accumulated Amortization</v>
          </cell>
          <cell r="C810" t="str">
            <v>Balance Sheet</v>
          </cell>
          <cell r="D810">
            <v>-810272.24</v>
          </cell>
          <cell r="E810">
            <v>0</v>
          </cell>
          <cell r="F810">
            <v>219026.49999999942</v>
          </cell>
          <cell r="G810">
            <v>-219026.49999999942</v>
          </cell>
          <cell r="H810">
            <v>-1029298.7399999994</v>
          </cell>
          <cell r="I810">
            <v>-1029298.7399999994</v>
          </cell>
          <cell r="J810">
            <v>0</v>
          </cell>
        </row>
        <row r="811">
          <cell r="A811" t="str">
            <v>G538012007</v>
          </cell>
          <cell r="B811" t="str">
            <v>Fixed Asset Disposal</v>
          </cell>
          <cell r="C811" t="str">
            <v>Balance Sheet</v>
          </cell>
          <cell r="D811">
            <v>141673.54</v>
          </cell>
          <cell r="E811">
            <v>0</v>
          </cell>
          <cell r="F811">
            <v>0</v>
          </cell>
          <cell r="G811">
            <v>0</v>
          </cell>
          <cell r="H811">
            <v>141673.54</v>
          </cell>
          <cell r="I811">
            <v>141673.54</v>
          </cell>
          <cell r="J811">
            <v>0</v>
          </cell>
        </row>
        <row r="812">
          <cell r="A812" t="str">
            <v>G539012</v>
          </cell>
          <cell r="B812" t="str">
            <v>Other Creditors</v>
          </cell>
          <cell r="C812">
            <v>0</v>
          </cell>
          <cell r="D812">
            <v>-8077484</v>
          </cell>
          <cell r="E812">
            <v>17883122.74586663</v>
          </cell>
          <cell r="F812">
            <v>21341783.976547137</v>
          </cell>
          <cell r="G812">
            <v>-3458661.2306805067</v>
          </cell>
          <cell r="H812">
            <v>-11536145.230680507</v>
          </cell>
          <cell r="I812">
            <v>-11536145.233962908</v>
          </cell>
          <cell r="J812">
            <v>3.2824017107486725E-3</v>
          </cell>
        </row>
        <row r="813">
          <cell r="A813" t="str">
            <v>G539012001</v>
          </cell>
          <cell r="B813" t="str">
            <v>Sundry Creditors</v>
          </cell>
          <cell r="C813" t="str">
            <v>Balance Sheet</v>
          </cell>
          <cell r="D813">
            <v>0</v>
          </cell>
          <cell r="E813">
            <v>0</v>
          </cell>
          <cell r="F813">
            <v>0</v>
          </cell>
          <cell r="G813">
            <v>0</v>
          </cell>
          <cell r="H813">
            <v>0</v>
          </cell>
          <cell r="I813">
            <v>0</v>
          </cell>
          <cell r="J813">
            <v>0</v>
          </cell>
        </row>
        <row r="814">
          <cell r="A814" t="str">
            <v>G539012002</v>
          </cell>
          <cell r="B814" t="str">
            <v>Unallocated Premium Amount</v>
          </cell>
          <cell r="C814" t="str">
            <v>Balance Sheet</v>
          </cell>
          <cell r="D814">
            <v>0</v>
          </cell>
          <cell r="E814">
            <v>0</v>
          </cell>
          <cell r="F814">
            <v>0</v>
          </cell>
          <cell r="G814">
            <v>0</v>
          </cell>
          <cell r="H814">
            <v>0</v>
          </cell>
          <cell r="I814">
            <v>0</v>
          </cell>
          <cell r="J814">
            <v>0</v>
          </cell>
        </row>
        <row r="815">
          <cell r="A815" t="str">
            <v>G539012003</v>
          </cell>
          <cell r="B815" t="str">
            <v>Unallocated Loan Amount</v>
          </cell>
          <cell r="C815" t="str">
            <v>Balance Sheet</v>
          </cell>
          <cell r="E815">
            <v>0</v>
          </cell>
          <cell r="F815">
            <v>0</v>
          </cell>
          <cell r="G815">
            <v>0</v>
          </cell>
          <cell r="H815">
            <v>0</v>
          </cell>
          <cell r="I815">
            <v>0</v>
          </cell>
          <cell r="J815">
            <v>0</v>
          </cell>
        </row>
        <row r="816">
          <cell r="A816" t="str">
            <v>G539012004</v>
          </cell>
          <cell r="B816" t="str">
            <v>Unallocated Pension Amount</v>
          </cell>
          <cell r="C816" t="str">
            <v>Balance Sheet</v>
          </cell>
          <cell r="E816">
            <v>0</v>
          </cell>
          <cell r="F816">
            <v>0</v>
          </cell>
          <cell r="G816">
            <v>0</v>
          </cell>
          <cell r="H816">
            <v>0</v>
          </cell>
          <cell r="I816">
            <v>0</v>
          </cell>
          <cell r="J816">
            <v>0</v>
          </cell>
        </row>
        <row r="817">
          <cell r="A817" t="str">
            <v>G539012005</v>
          </cell>
          <cell r="B817" t="str">
            <v>Receipts Unknown Amounts</v>
          </cell>
          <cell r="C817" t="str">
            <v>Balance Sheet</v>
          </cell>
          <cell r="E817">
            <v>0</v>
          </cell>
          <cell r="F817">
            <v>0</v>
          </cell>
          <cell r="G817">
            <v>0</v>
          </cell>
          <cell r="H817">
            <v>0</v>
          </cell>
          <cell r="I817">
            <v>0</v>
          </cell>
          <cell r="J817">
            <v>0</v>
          </cell>
        </row>
        <row r="818">
          <cell r="A818" t="str">
            <v>G539012006</v>
          </cell>
          <cell r="B818" t="str">
            <v>Rent Deposit</v>
          </cell>
          <cell r="C818" t="str">
            <v>Balance Sheet</v>
          </cell>
          <cell r="D818">
            <v>-300000</v>
          </cell>
          <cell r="E818">
            <v>155000</v>
          </cell>
          <cell r="F818">
            <v>65000</v>
          </cell>
          <cell r="G818">
            <v>90000</v>
          </cell>
          <cell r="H818">
            <v>-210000</v>
          </cell>
          <cell r="I818">
            <v>-210000</v>
          </cell>
          <cell r="J818">
            <v>0</v>
          </cell>
        </row>
        <row r="819">
          <cell r="A819" t="str">
            <v>G539012007</v>
          </cell>
          <cell r="B819" t="str">
            <v>Lease liabilities</v>
          </cell>
          <cell r="C819" t="str">
            <v>Balance Sheet</v>
          </cell>
          <cell r="D819">
            <v>-7777484</v>
          </cell>
          <cell r="E819">
            <v>17728122.74586663</v>
          </cell>
          <cell r="F819">
            <v>21276783.976547137</v>
          </cell>
          <cell r="G819">
            <v>-3548661.2306805067</v>
          </cell>
          <cell r="H819">
            <v>-11326145.230680507</v>
          </cell>
          <cell r="I819">
            <v>-11326145.233962908</v>
          </cell>
          <cell r="J819">
            <v>3.2824017107486725E-3</v>
          </cell>
        </row>
        <row r="820">
          <cell r="A820" t="str">
            <v>G541012</v>
          </cell>
          <cell r="B820" t="str">
            <v>Payable Under Deposit Administration Contracts</v>
          </cell>
          <cell r="C820">
            <v>0</v>
          </cell>
          <cell r="D820">
            <v>-173296375.18000001</v>
          </cell>
          <cell r="E820">
            <v>182123671.52576703</v>
          </cell>
          <cell r="F820">
            <v>587354229.74077761</v>
          </cell>
          <cell r="G820">
            <v>-405230558.21501058</v>
          </cell>
          <cell r="H820">
            <v>-578526933.39501059</v>
          </cell>
          <cell r="I820">
            <v>-578526933.39501011</v>
          </cell>
          <cell r="J820">
            <v>0</v>
          </cell>
        </row>
        <row r="821">
          <cell r="A821" t="str">
            <v>G541012001</v>
          </cell>
          <cell r="B821" t="str">
            <v>Individual Pension Plan</v>
          </cell>
          <cell r="C821" t="str">
            <v>Balance Sheet</v>
          </cell>
          <cell r="D821">
            <v>-78807454.780000001</v>
          </cell>
          <cell r="E821">
            <v>52067328.250000007</v>
          </cell>
          <cell r="F821">
            <v>66632123.323299907</v>
          </cell>
          <cell r="G821">
            <v>-14564795.0732999</v>
          </cell>
          <cell r="H821">
            <v>-93372249.853299901</v>
          </cell>
          <cell r="I821">
            <v>-93372249.853299886</v>
          </cell>
          <cell r="J821">
            <v>0</v>
          </cell>
        </row>
        <row r="822">
          <cell r="A822" t="str">
            <v>G541012002</v>
          </cell>
          <cell r="B822" t="str">
            <v>KOLAL Umbrella scheme</v>
          </cell>
          <cell r="C822" t="str">
            <v>Balance Sheet</v>
          </cell>
          <cell r="D822">
            <v>-17745131.859999999</v>
          </cell>
          <cell r="E822">
            <v>48414847.799999982</v>
          </cell>
          <cell r="F822">
            <v>515824399.48171067</v>
          </cell>
          <cell r="G822">
            <v>-467409551.68171072</v>
          </cell>
          <cell r="H822">
            <v>-485154683.54171073</v>
          </cell>
          <cell r="I822">
            <v>-485154683.54171026</v>
          </cell>
          <cell r="J822">
            <v>-4.76837158203125E-7</v>
          </cell>
        </row>
        <row r="823">
          <cell r="A823" t="str">
            <v>G541012003</v>
          </cell>
          <cell r="B823" t="str">
            <v>KOIL SRBS scheme</v>
          </cell>
          <cell r="C823" t="str">
            <v>Balance Sheet</v>
          </cell>
          <cell r="D823">
            <v>-76743788.540000007</v>
          </cell>
          <cell r="E823">
            <v>81641495.475767046</v>
          </cell>
          <cell r="F823">
            <v>4897706.9357670378</v>
          </cell>
          <cell r="G823">
            <v>76743788.540000007</v>
          </cell>
          <cell r="H823">
            <v>0</v>
          </cell>
          <cell r="I823">
            <v>0</v>
          </cell>
          <cell r="J823">
            <v>0</v>
          </cell>
        </row>
        <row r="824">
          <cell r="A824" t="str">
            <v>Creditors Total</v>
          </cell>
          <cell r="C824">
            <v>0</v>
          </cell>
          <cell r="D824">
            <v>-206896026.81</v>
          </cell>
          <cell r="E824">
            <v>318873949.38644505</v>
          </cell>
          <cell r="F824">
            <v>749610211.98657334</v>
          </cell>
          <cell r="G824">
            <v>-430736262.60012847</v>
          </cell>
          <cell r="H824">
            <v>-637632289.41012847</v>
          </cell>
          <cell r="I824">
            <v>-637632289.41336381</v>
          </cell>
          <cell r="J824">
            <v>3.2353401184082031E-3</v>
          </cell>
        </row>
        <row r="825">
          <cell r="B825">
            <v>0</v>
          </cell>
          <cell r="C825">
            <v>0</v>
          </cell>
          <cell r="E825">
            <v>0</v>
          </cell>
          <cell r="F825">
            <v>0</v>
          </cell>
          <cell r="G825">
            <v>0</v>
          </cell>
          <cell r="H825">
            <v>0</v>
          </cell>
          <cell r="I825">
            <v>0</v>
          </cell>
          <cell r="J825">
            <v>0</v>
          </cell>
        </row>
        <row r="826">
          <cell r="A826" t="str">
            <v>Debtors</v>
          </cell>
          <cell r="C826">
            <v>0</v>
          </cell>
          <cell r="E826">
            <v>0</v>
          </cell>
          <cell r="F826">
            <v>0</v>
          </cell>
          <cell r="G826">
            <v>0</v>
          </cell>
          <cell r="I826">
            <v>0</v>
          </cell>
          <cell r="J826">
            <v>0</v>
          </cell>
        </row>
        <row r="827">
          <cell r="A827" t="str">
            <v>G251012</v>
          </cell>
          <cell r="B827" t="str">
            <v>Premium Debtors</v>
          </cell>
          <cell r="C827">
            <v>0</v>
          </cell>
          <cell r="D827">
            <v>51101522</v>
          </cell>
          <cell r="E827">
            <v>131803046.99219993</v>
          </cell>
          <cell r="F827">
            <v>124097580.34076276</v>
          </cell>
          <cell r="G827">
            <v>7705466.6514371689</v>
          </cell>
          <cell r="H827">
            <v>58806988.651437171</v>
          </cell>
          <cell r="I827">
            <v>58806988.651437171</v>
          </cell>
          <cell r="J827">
            <v>0</v>
          </cell>
        </row>
        <row r="828">
          <cell r="A828" t="str">
            <v>G251012001</v>
          </cell>
          <cell r="B828" t="str">
            <v>Banc Assurance</v>
          </cell>
          <cell r="C828" t="str">
            <v>Balance Sheet</v>
          </cell>
          <cell r="D828">
            <v>0</v>
          </cell>
          <cell r="E828">
            <v>0</v>
          </cell>
          <cell r="F828">
            <v>0</v>
          </cell>
          <cell r="G828">
            <v>0</v>
          </cell>
          <cell r="H828">
            <v>0</v>
          </cell>
          <cell r="I828">
            <v>0</v>
          </cell>
          <cell r="J828">
            <v>0</v>
          </cell>
        </row>
        <row r="829">
          <cell r="A829" t="str">
            <v>G251012002</v>
          </cell>
          <cell r="B829" t="str">
            <v>Due from Agents</v>
          </cell>
          <cell r="C829" t="str">
            <v>Group Credit</v>
          </cell>
          <cell r="D829">
            <v>49236846</v>
          </cell>
          <cell r="E829">
            <v>130505028.00219993</v>
          </cell>
          <cell r="F829">
            <v>123693824.34076276</v>
          </cell>
          <cell r="G829">
            <v>6811203.6614371687</v>
          </cell>
          <cell r="H829">
            <v>56048049.661437169</v>
          </cell>
          <cell r="I829">
            <v>56048049.661437169</v>
          </cell>
          <cell r="J829">
            <v>0</v>
          </cell>
        </row>
        <row r="830">
          <cell r="A830" t="str">
            <v>G251012003</v>
          </cell>
          <cell r="B830" t="str">
            <v>Due from Brokers</v>
          </cell>
          <cell r="C830" t="str">
            <v>Balance Sheet</v>
          </cell>
          <cell r="D830">
            <v>0</v>
          </cell>
          <cell r="E830">
            <v>0</v>
          </cell>
          <cell r="F830">
            <v>0</v>
          </cell>
          <cell r="G830">
            <v>0</v>
          </cell>
          <cell r="H830">
            <v>0</v>
          </cell>
          <cell r="I830">
            <v>0</v>
          </cell>
          <cell r="J830">
            <v>0</v>
          </cell>
        </row>
        <row r="831">
          <cell r="A831" t="str">
            <v>G251012004</v>
          </cell>
          <cell r="B831" t="str">
            <v>Due from Direct Clients</v>
          </cell>
          <cell r="C831" t="str">
            <v>Group Life</v>
          </cell>
          <cell r="D831">
            <v>0</v>
          </cell>
          <cell r="E831">
            <v>0</v>
          </cell>
          <cell r="F831">
            <v>0</v>
          </cell>
          <cell r="G831">
            <v>0</v>
          </cell>
          <cell r="H831">
            <v>0</v>
          </cell>
          <cell r="I831">
            <v>0</v>
          </cell>
          <cell r="J831">
            <v>0</v>
          </cell>
        </row>
        <row r="832">
          <cell r="A832" t="str">
            <v>G251012005</v>
          </cell>
          <cell r="B832" t="str">
            <v>Due from Facultative in</v>
          </cell>
          <cell r="C832" t="str">
            <v>Balance Sheet</v>
          </cell>
          <cell r="D832">
            <v>0</v>
          </cell>
          <cell r="E832">
            <v>0</v>
          </cell>
          <cell r="F832">
            <v>0</v>
          </cell>
          <cell r="G832">
            <v>0</v>
          </cell>
          <cell r="H832">
            <v>0</v>
          </cell>
          <cell r="I832">
            <v>0</v>
          </cell>
          <cell r="J832">
            <v>0</v>
          </cell>
        </row>
        <row r="833">
          <cell r="A833" t="str">
            <v>G251012006</v>
          </cell>
          <cell r="B833" t="str">
            <v>Due from Treaties</v>
          </cell>
          <cell r="C833" t="str">
            <v>Balance Sheet</v>
          </cell>
          <cell r="D833">
            <v>0</v>
          </cell>
          <cell r="E833">
            <v>0</v>
          </cell>
          <cell r="F833">
            <v>0</v>
          </cell>
          <cell r="G833">
            <v>0</v>
          </cell>
          <cell r="H833">
            <v>0</v>
          </cell>
          <cell r="I833">
            <v>0</v>
          </cell>
          <cell r="J833">
            <v>0</v>
          </cell>
        </row>
        <row r="834">
          <cell r="A834" t="str">
            <v>G251012007</v>
          </cell>
          <cell r="B834" t="str">
            <v>Account Receivable - Group Credit</v>
          </cell>
          <cell r="C834" t="str">
            <v>Balance Sheet</v>
          </cell>
          <cell r="D834">
            <v>0</v>
          </cell>
          <cell r="E834">
            <v>0</v>
          </cell>
          <cell r="F834">
            <v>0</v>
          </cell>
          <cell r="G834">
            <v>0</v>
          </cell>
          <cell r="H834">
            <v>0</v>
          </cell>
          <cell r="I834">
            <v>0</v>
          </cell>
          <cell r="J834">
            <v>0</v>
          </cell>
        </row>
        <row r="835">
          <cell r="A835" t="str">
            <v>G251012008</v>
          </cell>
          <cell r="B835" t="str">
            <v>Account Receivable - Individual Life</v>
          </cell>
          <cell r="C835" t="str">
            <v>Balance Sheet</v>
          </cell>
          <cell r="D835">
            <v>0</v>
          </cell>
          <cell r="E835">
            <v>0</v>
          </cell>
          <cell r="F835">
            <v>0</v>
          </cell>
          <cell r="G835">
            <v>0</v>
          </cell>
          <cell r="H835">
            <v>0</v>
          </cell>
          <cell r="I835">
            <v>0</v>
          </cell>
          <cell r="J835">
            <v>0</v>
          </cell>
        </row>
        <row r="836">
          <cell r="A836" t="str">
            <v>G251012009</v>
          </cell>
          <cell r="B836" t="str">
            <v>Account Receivable - Group Life</v>
          </cell>
          <cell r="C836" t="str">
            <v>Balance Sheet</v>
          </cell>
          <cell r="D836">
            <v>0</v>
          </cell>
          <cell r="E836">
            <v>0</v>
          </cell>
          <cell r="F836">
            <v>0</v>
          </cell>
          <cell r="G836">
            <v>0</v>
          </cell>
          <cell r="H836">
            <v>0</v>
          </cell>
          <cell r="I836">
            <v>0</v>
          </cell>
          <cell r="J836">
            <v>0</v>
          </cell>
        </row>
        <row r="837">
          <cell r="A837" t="str">
            <v>G251012010</v>
          </cell>
          <cell r="B837" t="str">
            <v>Commission Advance</v>
          </cell>
          <cell r="C837" t="str">
            <v>Balance Sheet</v>
          </cell>
          <cell r="D837">
            <v>0</v>
          </cell>
          <cell r="E837">
            <v>0</v>
          </cell>
          <cell r="F837">
            <v>0</v>
          </cell>
          <cell r="G837">
            <v>0</v>
          </cell>
          <cell r="H837">
            <v>0</v>
          </cell>
          <cell r="I837">
            <v>0</v>
          </cell>
          <cell r="J837">
            <v>0</v>
          </cell>
        </row>
        <row r="838">
          <cell r="A838" t="str">
            <v>G251012011</v>
          </cell>
          <cell r="B838" t="str">
            <v>Bank charges recoverable</v>
          </cell>
          <cell r="C838" t="str">
            <v>Balance Sheet</v>
          </cell>
          <cell r="D838">
            <v>0</v>
          </cell>
          <cell r="E838">
            <v>0</v>
          </cell>
          <cell r="F838">
            <v>0</v>
          </cell>
          <cell r="G838">
            <v>0</v>
          </cell>
          <cell r="H838">
            <v>0</v>
          </cell>
          <cell r="I838">
            <v>0</v>
          </cell>
          <cell r="J838">
            <v>0</v>
          </cell>
        </row>
        <row r="839">
          <cell r="A839" t="str">
            <v>G251012012</v>
          </cell>
          <cell r="B839" t="str">
            <v>Policy Loans</v>
          </cell>
          <cell r="C839" t="str">
            <v>Balance Sheet</v>
          </cell>
          <cell r="D839">
            <v>1864676</v>
          </cell>
          <cell r="E839">
            <v>978292</v>
          </cell>
          <cell r="F839">
            <v>174867</v>
          </cell>
          <cell r="G839">
            <v>803425</v>
          </cell>
          <cell r="H839">
            <v>2668101</v>
          </cell>
          <cell r="I839">
            <v>2668101</v>
          </cell>
          <cell r="J839">
            <v>0</v>
          </cell>
        </row>
        <row r="840">
          <cell r="A840" t="str">
            <v>G251012013</v>
          </cell>
          <cell r="B840" t="str">
            <v>Sales team debtors</v>
          </cell>
          <cell r="C840" t="str">
            <v>Balance Sheet</v>
          </cell>
          <cell r="D840">
            <v>0</v>
          </cell>
          <cell r="E840">
            <v>319726.99</v>
          </cell>
          <cell r="F840">
            <v>228889</v>
          </cell>
          <cell r="G840">
            <v>90837.989999999991</v>
          </cell>
          <cell r="H840">
            <v>90837.989999999991</v>
          </cell>
          <cell r="I840">
            <v>90837.989999999991</v>
          </cell>
          <cell r="J840">
            <v>0</v>
          </cell>
        </row>
        <row r="841">
          <cell r="A841" t="str">
            <v>G251012014</v>
          </cell>
          <cell r="B841" t="str">
            <v>Unrecoverable premium on surrender</v>
          </cell>
          <cell r="C841" t="str">
            <v>Balance Sheet</v>
          </cell>
          <cell r="D841">
            <v>0</v>
          </cell>
          <cell r="E841">
            <v>0</v>
          </cell>
          <cell r="F841">
            <v>0</v>
          </cell>
          <cell r="G841">
            <v>0</v>
          </cell>
          <cell r="H841">
            <v>0</v>
          </cell>
          <cell r="I841">
            <v>0</v>
          </cell>
          <cell r="J841">
            <v>0</v>
          </cell>
        </row>
        <row r="842">
          <cell r="A842" t="str">
            <v>G252012</v>
          </cell>
          <cell r="B842" t="str">
            <v>Financial Debtors</v>
          </cell>
          <cell r="C842">
            <v>0</v>
          </cell>
          <cell r="D842">
            <v>3380526.96202381</v>
          </cell>
          <cell r="E842">
            <v>12829949</v>
          </cell>
          <cell r="F842">
            <v>10060485.628690477</v>
          </cell>
          <cell r="G842">
            <v>2769463.3713095225</v>
          </cell>
          <cell r="H842">
            <v>6149990.3333333321</v>
          </cell>
          <cell r="I842">
            <v>6149991.0027333312</v>
          </cell>
          <cell r="J842">
            <v>-0.66939999908208847</v>
          </cell>
        </row>
        <row r="843">
          <cell r="A843" t="str">
            <v>G252012001</v>
          </cell>
          <cell r="B843" t="str">
            <v>Rent Receivable</v>
          </cell>
          <cell r="C843" t="str">
            <v>Balance Sheet</v>
          </cell>
          <cell r="D843">
            <v>0</v>
          </cell>
          <cell r="E843">
            <v>0</v>
          </cell>
          <cell r="F843">
            <v>0</v>
          </cell>
          <cell r="G843">
            <v>0</v>
          </cell>
          <cell r="H843">
            <v>0</v>
          </cell>
          <cell r="I843">
            <v>0</v>
          </cell>
          <cell r="J843">
            <v>0</v>
          </cell>
        </row>
        <row r="844">
          <cell r="A844" t="str">
            <v>G252012002</v>
          </cell>
          <cell r="B844" t="str">
            <v>Interest Receivable</v>
          </cell>
          <cell r="C844" t="str">
            <v>Balance Sheet</v>
          </cell>
          <cell r="D844">
            <v>0</v>
          </cell>
          <cell r="E844">
            <v>0</v>
          </cell>
          <cell r="F844">
            <v>0</v>
          </cell>
          <cell r="G844">
            <v>0</v>
          </cell>
          <cell r="H844">
            <v>0</v>
          </cell>
          <cell r="I844">
            <v>0</v>
          </cell>
          <cell r="J844">
            <v>0</v>
          </cell>
        </row>
        <row r="845">
          <cell r="A845" t="str">
            <v>G252012003</v>
          </cell>
          <cell r="B845" t="str">
            <v>Deposits</v>
          </cell>
          <cell r="C845" t="str">
            <v>Balance Sheet</v>
          </cell>
          <cell r="D845">
            <v>0</v>
          </cell>
          <cell r="E845">
            <v>1123980</v>
          </cell>
          <cell r="F845">
            <v>0</v>
          </cell>
          <cell r="G845">
            <v>1123980</v>
          </cell>
          <cell r="H845">
            <v>1123980</v>
          </cell>
          <cell r="I845">
            <v>1123980</v>
          </cell>
          <cell r="J845">
            <v>0</v>
          </cell>
        </row>
        <row r="846">
          <cell r="A846" t="str">
            <v>G252012004</v>
          </cell>
          <cell r="B846" t="str">
            <v>Unrealised premium on purchase of bonds</v>
          </cell>
          <cell r="C846" t="str">
            <v>Balance Sheet</v>
          </cell>
          <cell r="D846">
            <v>0</v>
          </cell>
          <cell r="E846">
            <v>0</v>
          </cell>
          <cell r="F846">
            <v>0</v>
          </cell>
          <cell r="G846">
            <v>0</v>
          </cell>
          <cell r="H846">
            <v>0</v>
          </cell>
          <cell r="I846">
            <v>0</v>
          </cell>
          <cell r="J846">
            <v>0</v>
          </cell>
        </row>
        <row r="847">
          <cell r="A847" t="str">
            <v>G252012005</v>
          </cell>
          <cell r="B847" t="str">
            <v>Prepayments</v>
          </cell>
          <cell r="C847" t="str">
            <v>Balance Sheet</v>
          </cell>
          <cell r="D847">
            <v>3380526.96202381</v>
          </cell>
          <cell r="E847">
            <v>11705969</v>
          </cell>
          <cell r="F847">
            <v>10060485.628690477</v>
          </cell>
          <cell r="G847">
            <v>1645483.3713095225</v>
          </cell>
          <cell r="H847">
            <v>5026010.3333333321</v>
          </cell>
          <cell r="I847">
            <v>5026011.0027333312</v>
          </cell>
          <cell r="J847">
            <v>-0.66939999908208847</v>
          </cell>
        </row>
        <row r="848">
          <cell r="A848" t="str">
            <v>G252012006</v>
          </cell>
          <cell r="B848" t="str">
            <v>Loans Receivable</v>
          </cell>
          <cell r="C848" t="str">
            <v>Balance Sheet</v>
          </cell>
          <cell r="D848">
            <v>0</v>
          </cell>
          <cell r="E848">
            <v>0</v>
          </cell>
          <cell r="F848">
            <v>0</v>
          </cell>
          <cell r="G848">
            <v>0</v>
          </cell>
          <cell r="H848">
            <v>0</v>
          </cell>
          <cell r="I848">
            <v>0</v>
          </cell>
          <cell r="J848">
            <v>0</v>
          </cell>
        </row>
        <row r="849">
          <cell r="A849" t="str">
            <v>G252012007</v>
          </cell>
          <cell r="B849" t="str">
            <v>Prospecting Fund</v>
          </cell>
          <cell r="C849" t="str">
            <v>Balance Sheet</v>
          </cell>
          <cell r="D849">
            <v>0</v>
          </cell>
          <cell r="E849">
            <v>0</v>
          </cell>
          <cell r="F849">
            <v>0</v>
          </cell>
          <cell r="G849">
            <v>0</v>
          </cell>
          <cell r="H849">
            <v>0</v>
          </cell>
          <cell r="I849">
            <v>0</v>
          </cell>
          <cell r="J849">
            <v>0</v>
          </cell>
        </row>
        <row r="850">
          <cell r="A850" t="str">
            <v>G253012</v>
          </cell>
          <cell r="B850" t="str">
            <v>Pension Debtors</v>
          </cell>
          <cell r="C850">
            <v>0</v>
          </cell>
          <cell r="D850">
            <v>13809284.609999999</v>
          </cell>
          <cell r="E850">
            <v>12034566</v>
          </cell>
          <cell r="F850">
            <v>25583413.210000001</v>
          </cell>
          <cell r="G850">
            <v>-13548847.210000001</v>
          </cell>
          <cell r="H850">
            <v>260437.39999999851</v>
          </cell>
          <cell r="I850">
            <v>260437.39999999851</v>
          </cell>
          <cell r="J850">
            <v>0</v>
          </cell>
        </row>
        <row r="851">
          <cell r="A851" t="str">
            <v>G253012001</v>
          </cell>
          <cell r="B851" t="str">
            <v>Receivables under deposit administration contracts-Umbrella</v>
          </cell>
          <cell r="C851" t="str">
            <v>Balance Sheet</v>
          </cell>
          <cell r="D851">
            <v>9861544.25</v>
          </cell>
          <cell r="E851">
            <v>498486</v>
          </cell>
          <cell r="F851">
            <v>72408.2</v>
          </cell>
          <cell r="G851">
            <v>426077.8</v>
          </cell>
          <cell r="H851">
            <v>10287622.050000001</v>
          </cell>
          <cell r="I851">
            <v>10287622.050000001</v>
          </cell>
          <cell r="J851">
            <v>0</v>
          </cell>
        </row>
        <row r="852">
          <cell r="A852" t="str">
            <v>G253012002</v>
          </cell>
          <cell r="B852" t="str">
            <v>Receivables under deposit administration contracts-IPP</v>
          </cell>
          <cell r="C852" t="str">
            <v>Balance Sheet</v>
          </cell>
          <cell r="D852">
            <v>-2714252.74</v>
          </cell>
          <cell r="E852">
            <v>2147748</v>
          </cell>
          <cell r="F852">
            <v>708230.90999999992</v>
          </cell>
          <cell r="G852">
            <v>1439517.09</v>
          </cell>
          <cell r="H852">
            <v>-1274735.6500000001</v>
          </cell>
          <cell r="I852">
            <v>-1274735.6500000001</v>
          </cell>
          <cell r="J852">
            <v>0</v>
          </cell>
        </row>
        <row r="853">
          <cell r="A853" t="str">
            <v>G253012003</v>
          </cell>
          <cell r="B853" t="str">
            <v>Receivables under deposit administration contracts-KOIL SRBS</v>
          </cell>
          <cell r="C853">
            <v>0</v>
          </cell>
          <cell r="D853">
            <v>6661993.0999999996</v>
          </cell>
          <cell r="E853">
            <v>9388332</v>
          </cell>
          <cell r="F853">
            <v>24802774.100000001</v>
          </cell>
          <cell r="G853">
            <v>-15414442.100000001</v>
          </cell>
          <cell r="H853">
            <v>-8752449.0000000019</v>
          </cell>
          <cell r="I853">
            <v>-8752449.0000000019</v>
          </cell>
          <cell r="J853">
            <v>0</v>
          </cell>
        </row>
        <row r="854">
          <cell r="A854" t="str">
            <v>G254012</v>
          </cell>
          <cell r="B854" t="str">
            <v>Receivables from Related Parties</v>
          </cell>
          <cell r="C854">
            <v>0</v>
          </cell>
          <cell r="D854">
            <v>21877213.879999999</v>
          </cell>
          <cell r="E854">
            <v>1950000</v>
          </cell>
          <cell r="F854">
            <v>8156412</v>
          </cell>
          <cell r="G854">
            <v>-6206412</v>
          </cell>
          <cell r="H854">
            <v>15670801.880000001</v>
          </cell>
          <cell r="I854">
            <v>15670801.880000001</v>
          </cell>
          <cell r="J854">
            <v>0</v>
          </cell>
        </row>
        <row r="855">
          <cell r="A855" t="str">
            <v>G254012001</v>
          </cell>
          <cell r="B855" t="str">
            <v>Inter Business Account-KOIL</v>
          </cell>
          <cell r="C855" t="str">
            <v>Balance Sheet</v>
          </cell>
          <cell r="D855">
            <v>19799518.82</v>
          </cell>
          <cell r="E855">
            <v>1950000</v>
          </cell>
          <cell r="F855">
            <v>6756412</v>
          </cell>
          <cell r="G855">
            <v>-4806412</v>
          </cell>
          <cell r="H855">
            <v>14993106.82</v>
          </cell>
          <cell r="I855">
            <v>14993106.82</v>
          </cell>
          <cell r="J855">
            <v>0</v>
          </cell>
        </row>
        <row r="856">
          <cell r="A856" t="str">
            <v>G254012002</v>
          </cell>
          <cell r="B856" t="str">
            <v>Inter Business Account-ALPHA</v>
          </cell>
          <cell r="C856" t="str">
            <v>Balance Sheet</v>
          </cell>
          <cell r="D856">
            <v>2077695.06</v>
          </cell>
          <cell r="E856">
            <v>0</v>
          </cell>
          <cell r="F856">
            <v>1400000</v>
          </cell>
          <cell r="G856">
            <v>-1400000</v>
          </cell>
          <cell r="H856">
            <v>677695.06</v>
          </cell>
          <cell r="I856">
            <v>677695.06</v>
          </cell>
          <cell r="J856">
            <v>0</v>
          </cell>
        </row>
        <row r="857">
          <cell r="A857" t="str">
            <v>G254012003</v>
          </cell>
          <cell r="B857" t="str">
            <v>Inter Business Account-DAYKIO</v>
          </cell>
          <cell r="C857" t="str">
            <v>Balance Sheet</v>
          </cell>
          <cell r="E857">
            <v>0</v>
          </cell>
          <cell r="F857">
            <v>0</v>
          </cell>
          <cell r="G857">
            <v>0</v>
          </cell>
          <cell r="H857">
            <v>0</v>
          </cell>
          <cell r="I857">
            <v>0</v>
          </cell>
          <cell r="J857">
            <v>0</v>
          </cell>
        </row>
        <row r="858">
          <cell r="A858" t="str">
            <v>G254012004</v>
          </cell>
          <cell r="B858" t="str">
            <v>Inter Business Account-PENSIONS</v>
          </cell>
          <cell r="C858" t="str">
            <v>Balance Sheet</v>
          </cell>
          <cell r="E858">
            <v>0</v>
          </cell>
          <cell r="F858">
            <v>0</v>
          </cell>
          <cell r="G858">
            <v>0</v>
          </cell>
          <cell r="H858">
            <v>0</v>
          </cell>
          <cell r="I858">
            <v>0</v>
          </cell>
          <cell r="J858">
            <v>0</v>
          </cell>
        </row>
        <row r="859">
          <cell r="A859" t="str">
            <v>G254012005</v>
          </cell>
          <cell r="B859" t="str">
            <v>Share Capital Receivable</v>
          </cell>
          <cell r="C859" t="str">
            <v>Balance Sheet</v>
          </cell>
          <cell r="E859">
            <v>0</v>
          </cell>
          <cell r="F859">
            <v>0</v>
          </cell>
          <cell r="G859">
            <v>0</v>
          </cell>
          <cell r="H859">
            <v>0</v>
          </cell>
          <cell r="I859">
            <v>0</v>
          </cell>
          <cell r="J859">
            <v>0</v>
          </cell>
        </row>
        <row r="860">
          <cell r="A860" t="str">
            <v>G255012</v>
          </cell>
          <cell r="B860" t="str">
            <v>Due from Reinsurers</v>
          </cell>
          <cell r="C860">
            <v>0</v>
          </cell>
          <cell r="D860">
            <v>0</v>
          </cell>
          <cell r="E860">
            <v>0</v>
          </cell>
          <cell r="F860">
            <v>0</v>
          </cell>
          <cell r="G860">
            <v>0</v>
          </cell>
          <cell r="H860">
            <v>0</v>
          </cell>
          <cell r="I860">
            <v>0</v>
          </cell>
          <cell r="J860">
            <v>0</v>
          </cell>
        </row>
        <row r="861">
          <cell r="A861" t="str">
            <v>G255012001</v>
          </cell>
          <cell r="B861" t="str">
            <v>Due from Reinsurers</v>
          </cell>
          <cell r="C861" t="str">
            <v>Balance Sheet</v>
          </cell>
          <cell r="E861">
            <v>0</v>
          </cell>
          <cell r="F861">
            <v>0</v>
          </cell>
          <cell r="G861">
            <v>0</v>
          </cell>
          <cell r="H861">
            <v>0</v>
          </cell>
          <cell r="I861">
            <v>0</v>
          </cell>
          <cell r="J861">
            <v>0</v>
          </cell>
        </row>
        <row r="862">
          <cell r="A862" t="str">
            <v>G255012002</v>
          </cell>
          <cell r="B862" t="str">
            <v>Due from Facultative In</v>
          </cell>
          <cell r="C862" t="str">
            <v>Balance Sheet</v>
          </cell>
          <cell r="E862">
            <v>0</v>
          </cell>
          <cell r="F862">
            <v>0</v>
          </cell>
          <cell r="G862">
            <v>0</v>
          </cell>
          <cell r="H862">
            <v>0</v>
          </cell>
          <cell r="I862">
            <v>0</v>
          </cell>
          <cell r="J862">
            <v>0</v>
          </cell>
        </row>
        <row r="863">
          <cell r="A863" t="str">
            <v>G255012003</v>
          </cell>
          <cell r="B863" t="str">
            <v>Due from Treaties</v>
          </cell>
          <cell r="C863" t="str">
            <v>Balance Sheet</v>
          </cell>
          <cell r="E863">
            <v>0</v>
          </cell>
          <cell r="F863">
            <v>0</v>
          </cell>
          <cell r="G863">
            <v>0</v>
          </cell>
          <cell r="H863">
            <v>0</v>
          </cell>
          <cell r="I863">
            <v>0</v>
          </cell>
          <cell r="J863">
            <v>0</v>
          </cell>
        </row>
        <row r="864">
          <cell r="A864" t="str">
            <v>G255012004</v>
          </cell>
          <cell r="B864" t="str">
            <v>Due from XOL Treaties</v>
          </cell>
          <cell r="C864" t="str">
            <v>Balance Sheet</v>
          </cell>
          <cell r="E864">
            <v>0</v>
          </cell>
          <cell r="F864">
            <v>0</v>
          </cell>
          <cell r="G864">
            <v>0</v>
          </cell>
          <cell r="H864">
            <v>0</v>
          </cell>
          <cell r="I864">
            <v>0</v>
          </cell>
          <cell r="J864">
            <v>0</v>
          </cell>
        </row>
        <row r="865">
          <cell r="A865" t="str">
            <v>G256012</v>
          </cell>
          <cell r="B865" t="str">
            <v>Imprests and Personal Accounts</v>
          </cell>
          <cell r="C865">
            <v>0</v>
          </cell>
          <cell r="D865">
            <v>0</v>
          </cell>
          <cell r="E865">
            <v>0</v>
          </cell>
          <cell r="F865">
            <v>0</v>
          </cell>
          <cell r="G865">
            <v>0</v>
          </cell>
          <cell r="H865">
            <v>0</v>
          </cell>
          <cell r="I865">
            <v>0</v>
          </cell>
          <cell r="J865">
            <v>0</v>
          </cell>
        </row>
        <row r="866">
          <cell r="A866" t="str">
            <v>G256012001</v>
          </cell>
          <cell r="B866" t="str">
            <v>Staff Salary Advance</v>
          </cell>
          <cell r="C866" t="str">
            <v>Balance Sheet</v>
          </cell>
          <cell r="E866">
            <v>0</v>
          </cell>
          <cell r="F866">
            <v>0</v>
          </cell>
          <cell r="G866">
            <v>0</v>
          </cell>
          <cell r="H866">
            <v>0</v>
          </cell>
          <cell r="I866">
            <v>0</v>
          </cell>
          <cell r="J866">
            <v>0</v>
          </cell>
        </row>
        <row r="867">
          <cell r="A867" t="str">
            <v>G256012002</v>
          </cell>
          <cell r="B867" t="str">
            <v>Staff Debtors</v>
          </cell>
          <cell r="C867" t="str">
            <v>Balance Sheet</v>
          </cell>
          <cell r="D867">
            <v>0</v>
          </cell>
          <cell r="E867">
            <v>0</v>
          </cell>
          <cell r="F867">
            <v>0</v>
          </cell>
          <cell r="G867">
            <v>0</v>
          </cell>
          <cell r="H867">
            <v>0</v>
          </cell>
          <cell r="I867">
            <v>0</v>
          </cell>
          <cell r="J867">
            <v>0</v>
          </cell>
        </row>
        <row r="868">
          <cell r="A868" t="str">
            <v>G257012</v>
          </cell>
          <cell r="B868" t="str">
            <v>Other Debtors</v>
          </cell>
          <cell r="C868">
            <v>0</v>
          </cell>
          <cell r="D868">
            <v>5293373</v>
          </cell>
          <cell r="E868">
            <v>21276783.976547137</v>
          </cell>
          <cell r="F868">
            <v>16132462.888178751</v>
          </cell>
          <cell r="G868">
            <v>5144321.088368386</v>
          </cell>
          <cell r="H868">
            <v>10437694.088368386</v>
          </cell>
          <cell r="I868">
            <v>10437694.090447709</v>
          </cell>
          <cell r="J868">
            <v>-2.0793229341506958E-3</v>
          </cell>
        </row>
        <row r="869">
          <cell r="A869" t="str">
            <v>G257012001</v>
          </cell>
          <cell r="B869" t="str">
            <v>Sundry Debtors</v>
          </cell>
          <cell r="C869" t="str">
            <v>Balance Sheet</v>
          </cell>
          <cell r="E869">
            <v>0</v>
          </cell>
          <cell r="F869">
            <v>0</v>
          </cell>
          <cell r="G869">
            <v>0</v>
          </cell>
          <cell r="H869">
            <v>0</v>
          </cell>
          <cell r="I869">
            <v>0</v>
          </cell>
          <cell r="J869">
            <v>0</v>
          </cell>
        </row>
        <row r="870">
          <cell r="A870" t="str">
            <v>G257012002</v>
          </cell>
          <cell r="B870" t="str">
            <v>Right of use assets</v>
          </cell>
          <cell r="C870" t="str">
            <v>Balance Sheet</v>
          </cell>
          <cell r="D870">
            <v>5293373</v>
          </cell>
          <cell r="E870">
            <v>21276783.976547137</v>
          </cell>
          <cell r="F870">
            <v>16132462.868178751</v>
          </cell>
          <cell r="G870">
            <v>5144321.1083683856</v>
          </cell>
          <cell r="H870">
            <v>10437694.108368386</v>
          </cell>
          <cell r="I870">
            <v>10437694.090447709</v>
          </cell>
          <cell r="J870">
            <v>1.7920676618814468E-2</v>
          </cell>
        </row>
        <row r="871">
          <cell r="A871" t="str">
            <v>Debtors Total</v>
          </cell>
          <cell r="C871">
            <v>0</v>
          </cell>
          <cell r="D871">
            <v>95461920.452023804</v>
          </cell>
          <cell r="E871">
            <v>179894345.96874708</v>
          </cell>
          <cell r="F871">
            <v>184030354.06763199</v>
          </cell>
          <cell r="G871">
            <v>-4136008.0988849234</v>
          </cell>
          <cell r="H871">
            <v>91325912.353138894</v>
          </cell>
          <cell r="I871">
            <v>91325913.024618208</v>
          </cell>
          <cell r="J871">
            <v>-0.67147931456565857</v>
          </cell>
        </row>
        <row r="872">
          <cell r="C872">
            <v>0</v>
          </cell>
          <cell r="E872">
            <v>0</v>
          </cell>
          <cell r="F872">
            <v>0</v>
          </cell>
          <cell r="G872">
            <v>0</v>
          </cell>
          <cell r="I872">
            <v>0</v>
          </cell>
          <cell r="J872">
            <v>0</v>
          </cell>
        </row>
        <row r="873">
          <cell r="A873" t="str">
            <v>Cash and Bank Balances</v>
          </cell>
          <cell r="C873">
            <v>0</v>
          </cell>
          <cell r="E873">
            <v>0</v>
          </cell>
          <cell r="F873">
            <v>0</v>
          </cell>
          <cell r="G873">
            <v>0</v>
          </cell>
          <cell r="I873">
            <v>0</v>
          </cell>
          <cell r="J873">
            <v>0</v>
          </cell>
        </row>
        <row r="874">
          <cell r="A874" t="str">
            <v>G241012</v>
          </cell>
          <cell r="B874" t="str">
            <v>Petty Cash</v>
          </cell>
          <cell r="C874">
            <v>0</v>
          </cell>
          <cell r="D874">
            <v>0</v>
          </cell>
          <cell r="E874">
            <v>0</v>
          </cell>
          <cell r="F874">
            <v>0</v>
          </cell>
          <cell r="G874">
            <v>0</v>
          </cell>
          <cell r="H874">
            <v>0</v>
          </cell>
          <cell r="I874">
            <v>0</v>
          </cell>
          <cell r="J874">
            <v>0</v>
          </cell>
        </row>
        <row r="875">
          <cell r="A875" t="str">
            <v>G241012001</v>
          </cell>
          <cell r="B875" t="str">
            <v>Petty Cash-Nyeri</v>
          </cell>
          <cell r="C875" t="str">
            <v>Balance Sheet</v>
          </cell>
          <cell r="E875">
            <v>0</v>
          </cell>
          <cell r="F875">
            <v>0</v>
          </cell>
          <cell r="G875">
            <v>0</v>
          </cell>
          <cell r="H875">
            <v>0</v>
          </cell>
          <cell r="I875">
            <v>0</v>
          </cell>
          <cell r="J875">
            <v>0</v>
          </cell>
        </row>
        <row r="876">
          <cell r="A876" t="str">
            <v>G241012002</v>
          </cell>
          <cell r="B876" t="str">
            <v>Petty Cash-Kisumu</v>
          </cell>
          <cell r="C876" t="str">
            <v>Balance Sheet</v>
          </cell>
          <cell r="E876">
            <v>0</v>
          </cell>
          <cell r="F876">
            <v>0</v>
          </cell>
          <cell r="G876">
            <v>0</v>
          </cell>
          <cell r="H876">
            <v>0</v>
          </cell>
          <cell r="I876">
            <v>0</v>
          </cell>
          <cell r="J876">
            <v>0</v>
          </cell>
        </row>
        <row r="877">
          <cell r="A877" t="str">
            <v>G241012003</v>
          </cell>
          <cell r="B877" t="str">
            <v>Petty Cash-Head Office</v>
          </cell>
          <cell r="C877" t="str">
            <v>Balance Sheet</v>
          </cell>
          <cell r="E877">
            <v>0</v>
          </cell>
          <cell r="F877">
            <v>0</v>
          </cell>
          <cell r="G877">
            <v>0</v>
          </cell>
          <cell r="H877">
            <v>0</v>
          </cell>
          <cell r="I877">
            <v>0</v>
          </cell>
          <cell r="J877">
            <v>0</v>
          </cell>
        </row>
        <row r="878">
          <cell r="A878" t="str">
            <v>G242012</v>
          </cell>
          <cell r="B878" t="str">
            <v>Bank</v>
          </cell>
          <cell r="C878">
            <v>0</v>
          </cell>
          <cell r="D878">
            <v>5573001.0199999996</v>
          </cell>
          <cell r="E878">
            <v>4537571917.8800001</v>
          </cell>
          <cell r="F878">
            <v>4537762672.0320072</v>
          </cell>
          <cell r="G878">
            <v>-190754.15200654417</v>
          </cell>
          <cell r="H878">
            <v>5382246.8679934554</v>
          </cell>
          <cell r="I878">
            <v>5382246.8679934554</v>
          </cell>
          <cell r="J878">
            <v>0</v>
          </cell>
        </row>
        <row r="879">
          <cell r="A879" t="str">
            <v>G242012001</v>
          </cell>
          <cell r="B879" t="str">
            <v>Family Bank-Individual Life Collection a/c</v>
          </cell>
          <cell r="C879" t="str">
            <v>Balance Sheet</v>
          </cell>
          <cell r="D879">
            <v>5049876</v>
          </cell>
          <cell r="E879">
            <v>518388320.14999998</v>
          </cell>
          <cell r="F879">
            <v>521394919.40228003</v>
          </cell>
          <cell r="G879">
            <v>-3006599.2522800565</v>
          </cell>
          <cell r="H879">
            <v>2043276.7477199435</v>
          </cell>
          <cell r="I879">
            <v>2043276.7477199435</v>
          </cell>
          <cell r="J879">
            <v>0</v>
          </cell>
          <cell r="K879">
            <v>0</v>
          </cell>
        </row>
        <row r="880">
          <cell r="A880" t="str">
            <v>G242012002</v>
          </cell>
          <cell r="B880" t="str">
            <v>Family Bank-Group Life &amp; Pensions Collection a/c</v>
          </cell>
          <cell r="C880" t="str">
            <v>Balance Sheet</v>
          </cell>
          <cell r="D880">
            <v>-32292</v>
          </cell>
          <cell r="E880">
            <v>361727296.83000004</v>
          </cell>
          <cell r="F880">
            <v>359032786</v>
          </cell>
          <cell r="G880">
            <v>2694510.8300000429</v>
          </cell>
          <cell r="H880">
            <v>2662218.8300000429</v>
          </cell>
          <cell r="I880">
            <v>2662218.8300000429</v>
          </cell>
          <cell r="J880">
            <v>0</v>
          </cell>
          <cell r="K880">
            <v>0</v>
          </cell>
        </row>
        <row r="881">
          <cell r="A881" t="str">
            <v>G242012003</v>
          </cell>
          <cell r="B881" t="str">
            <v>Family Bank-Laptrust a/c</v>
          </cell>
          <cell r="C881" t="str">
            <v>Balance Sheet</v>
          </cell>
          <cell r="D881">
            <v>-905414</v>
          </cell>
          <cell r="E881">
            <v>43378171.649999999</v>
          </cell>
          <cell r="F881">
            <v>41909676.810000002</v>
          </cell>
          <cell r="G881">
            <v>1468494.8399999961</v>
          </cell>
          <cell r="H881">
            <v>563080.83999999613</v>
          </cell>
          <cell r="I881">
            <v>563080.83999999613</v>
          </cell>
          <cell r="J881">
            <v>0</v>
          </cell>
          <cell r="K881">
            <v>0</v>
          </cell>
        </row>
        <row r="882">
          <cell r="A882" t="str">
            <v>G242012004</v>
          </cell>
          <cell r="B882" t="str">
            <v>Stanbic-Life fund a/c</v>
          </cell>
          <cell r="C882" t="str">
            <v>Balance Sheet</v>
          </cell>
          <cell r="D882">
            <v>-184169</v>
          </cell>
          <cell r="E882">
            <v>2169158090.9700003</v>
          </cell>
          <cell r="F882">
            <v>2168946870.2297268</v>
          </cell>
          <cell r="G882">
            <v>211220.74027347565</v>
          </cell>
          <cell r="H882">
            <v>27051.740273475647</v>
          </cell>
          <cell r="I882">
            <v>27051.740273475647</v>
          </cell>
          <cell r="J882">
            <v>0</v>
          </cell>
          <cell r="K882">
            <v>0</v>
          </cell>
        </row>
        <row r="883">
          <cell r="A883" t="str">
            <v>G242012005</v>
          </cell>
          <cell r="B883" t="str">
            <v xml:space="preserve"> Stanbic-Annuities  a/c</v>
          </cell>
          <cell r="C883" t="str">
            <v>Balance Sheet</v>
          </cell>
          <cell r="D883">
            <v>0</v>
          </cell>
          <cell r="E883">
            <v>0</v>
          </cell>
          <cell r="F883">
            <v>0</v>
          </cell>
          <cell r="G883">
            <v>0</v>
          </cell>
          <cell r="H883">
            <v>0</v>
          </cell>
          <cell r="I883">
            <v>0</v>
          </cell>
          <cell r="J883">
            <v>0</v>
          </cell>
          <cell r="K883">
            <v>0</v>
          </cell>
        </row>
        <row r="884">
          <cell r="A884" t="str">
            <v>G242012006</v>
          </cell>
          <cell r="B884" t="str">
            <v xml:space="preserve"> Stanbic-IPP fund a/c</v>
          </cell>
          <cell r="C884" t="str">
            <v>Balance Sheet</v>
          </cell>
          <cell r="D884">
            <v>58982</v>
          </cell>
          <cell r="E884">
            <v>152401977.59999999</v>
          </cell>
          <cell r="F884">
            <v>152408567.90000001</v>
          </cell>
          <cell r="G884">
            <v>-6590.3000000119209</v>
          </cell>
          <cell r="H884">
            <v>52391.699999988079</v>
          </cell>
          <cell r="I884">
            <v>52391.699999988079</v>
          </cell>
          <cell r="J884">
            <v>0</v>
          </cell>
          <cell r="K884">
            <v>0</v>
          </cell>
        </row>
        <row r="885">
          <cell r="A885" t="str">
            <v>G242012007</v>
          </cell>
          <cell r="B885" t="str">
            <v>Stanbic-Umbrella scheme  a/c</v>
          </cell>
          <cell r="C885" t="str">
            <v>Balance Sheet</v>
          </cell>
          <cell r="D885">
            <v>1586018.02</v>
          </cell>
          <cell r="E885">
            <v>1292518060.6800001</v>
          </cell>
          <cell r="F885">
            <v>1294069851.6900001</v>
          </cell>
          <cell r="G885">
            <v>-1551791.0099999905</v>
          </cell>
          <cell r="H885">
            <v>34227.010000009555</v>
          </cell>
          <cell r="I885">
            <v>34227.010000009555</v>
          </cell>
          <cell r="J885">
            <v>0</v>
          </cell>
          <cell r="K885">
            <v>0</v>
          </cell>
        </row>
        <row r="886">
          <cell r="A886" t="str">
            <v>G242012008</v>
          </cell>
          <cell r="B886" t="str">
            <v>Payments Control a/c</v>
          </cell>
          <cell r="C886" t="str">
            <v>Balance Sheet</v>
          </cell>
          <cell r="E886">
            <v>0</v>
          </cell>
          <cell r="F886">
            <v>0</v>
          </cell>
          <cell r="G886">
            <v>0</v>
          </cell>
          <cell r="H886">
            <v>0</v>
          </cell>
          <cell r="I886">
            <v>0</v>
          </cell>
          <cell r="J886">
            <v>0</v>
          </cell>
          <cell r="K886">
            <v>0</v>
          </cell>
        </row>
        <row r="887">
          <cell r="A887" t="str">
            <v>G242012009</v>
          </cell>
          <cell r="B887" t="str">
            <v>Payments Control a/c</v>
          </cell>
          <cell r="C887" t="str">
            <v>Balance Sheet</v>
          </cell>
          <cell r="D887">
            <v>0</v>
          </cell>
          <cell r="E887">
            <v>0</v>
          </cell>
          <cell r="F887">
            <v>0</v>
          </cell>
          <cell r="G887">
            <v>0</v>
          </cell>
          <cell r="H887">
            <v>0</v>
          </cell>
          <cell r="I887">
            <v>0</v>
          </cell>
          <cell r="J887">
            <v>0</v>
          </cell>
          <cell r="K887">
            <v>0</v>
          </cell>
        </row>
        <row r="888">
          <cell r="A888" t="str">
            <v>G243012</v>
          </cell>
          <cell r="B888" t="str">
            <v>M-Pesa</v>
          </cell>
          <cell r="C888">
            <v>0</v>
          </cell>
          <cell r="D888">
            <v>3056661</v>
          </cell>
          <cell r="E888">
            <v>10359563</v>
          </cell>
          <cell r="F888">
            <v>13091884.51344</v>
          </cell>
          <cell r="G888">
            <v>-2732321.5134399999</v>
          </cell>
          <cell r="H888">
            <v>324339.48656000011</v>
          </cell>
          <cell r="I888">
            <v>324339.48656000011</v>
          </cell>
          <cell r="J888">
            <v>0</v>
          </cell>
          <cell r="K888">
            <v>0</v>
          </cell>
        </row>
        <row r="889">
          <cell r="A889" t="str">
            <v>G243012001</v>
          </cell>
          <cell r="B889" t="str">
            <v>M-pesa-799522</v>
          </cell>
          <cell r="C889" t="str">
            <v>Balance Sheet</v>
          </cell>
          <cell r="D889">
            <v>2300511</v>
          </cell>
          <cell r="E889">
            <v>9561700</v>
          </cell>
          <cell r="F889">
            <v>11564985.51344</v>
          </cell>
          <cell r="G889">
            <v>-2003285.5134399999</v>
          </cell>
          <cell r="H889">
            <v>297225.48656000011</v>
          </cell>
          <cell r="I889">
            <v>297225.48656000011</v>
          </cell>
          <cell r="J889">
            <v>0</v>
          </cell>
          <cell r="K889">
            <v>0</v>
          </cell>
        </row>
        <row r="890">
          <cell r="A890" t="str">
            <v>G243012002</v>
          </cell>
          <cell r="B890" t="str">
            <v>M-pesa-687246</v>
          </cell>
          <cell r="C890" t="str">
            <v>Balance Sheet</v>
          </cell>
          <cell r="D890">
            <v>756150</v>
          </cell>
          <cell r="E890">
            <v>797863</v>
          </cell>
          <cell r="F890">
            <v>1526899</v>
          </cell>
          <cell r="G890">
            <v>-729036</v>
          </cell>
          <cell r="H890">
            <v>27114</v>
          </cell>
          <cell r="I890">
            <v>27114</v>
          </cell>
          <cell r="J890">
            <v>0</v>
          </cell>
          <cell r="K890">
            <v>0</v>
          </cell>
        </row>
        <row r="891">
          <cell r="A891" t="str">
            <v>Cash and Bank Balances Totals</v>
          </cell>
          <cell r="C891">
            <v>0</v>
          </cell>
          <cell r="D891">
            <v>8629662.0199999996</v>
          </cell>
          <cell r="E891">
            <v>4547931480.8800001</v>
          </cell>
          <cell r="F891">
            <v>4550854556.5454473</v>
          </cell>
          <cell r="G891">
            <v>-2923075.6654465441</v>
          </cell>
          <cell r="H891">
            <v>5706586.3545534555</v>
          </cell>
          <cell r="I891">
            <v>5706586.3545534555</v>
          </cell>
          <cell r="J891">
            <v>0</v>
          </cell>
        </row>
        <row r="892">
          <cell r="A892">
            <v>0</v>
          </cell>
          <cell r="C892">
            <v>0</v>
          </cell>
          <cell r="E892">
            <v>0</v>
          </cell>
          <cell r="F892">
            <v>0</v>
          </cell>
          <cell r="G892">
            <v>0</v>
          </cell>
          <cell r="I892">
            <v>0</v>
          </cell>
          <cell r="J892">
            <v>0</v>
          </cell>
        </row>
        <row r="893">
          <cell r="A893" t="str">
            <v>Expenses</v>
          </cell>
          <cell r="C893">
            <v>0</v>
          </cell>
          <cell r="E893">
            <v>0</v>
          </cell>
          <cell r="F893">
            <v>0</v>
          </cell>
          <cell r="G893">
            <v>0</v>
          </cell>
          <cell r="J893">
            <v>0</v>
          </cell>
        </row>
        <row r="894">
          <cell r="A894" t="str">
            <v>G351012</v>
          </cell>
          <cell r="B894" t="str">
            <v>Staff Costs</v>
          </cell>
          <cell r="C894">
            <v>0</v>
          </cell>
          <cell r="D894">
            <v>0</v>
          </cell>
          <cell r="E894">
            <v>38332629.475357145</v>
          </cell>
          <cell r="F894">
            <v>1614534.1400000001</v>
          </cell>
          <cell r="G894">
            <v>36718095.335357144</v>
          </cell>
          <cell r="H894">
            <v>36718095.335357144</v>
          </cell>
          <cell r="I894">
            <v>36718095.335357144</v>
          </cell>
          <cell r="J894">
            <v>0</v>
          </cell>
        </row>
        <row r="895">
          <cell r="A895" t="str">
            <v>G351012001</v>
          </cell>
          <cell r="B895" t="str">
            <v>Basic Salaries</v>
          </cell>
          <cell r="C895" t="str">
            <v>Profit &amp; Loss</v>
          </cell>
          <cell r="E895">
            <v>28405156.699999999</v>
          </cell>
          <cell r="F895">
            <v>1613984.1400000001</v>
          </cell>
          <cell r="G895">
            <v>26791172.559999999</v>
          </cell>
          <cell r="H895">
            <v>26791172.559999999</v>
          </cell>
          <cell r="I895">
            <v>26791172.559999999</v>
          </cell>
          <cell r="J895">
            <v>0</v>
          </cell>
        </row>
        <row r="896">
          <cell r="A896" t="str">
            <v>G351012002</v>
          </cell>
          <cell r="B896" t="str">
            <v>Allowances</v>
          </cell>
          <cell r="C896" t="str">
            <v>Profit &amp; Loss</v>
          </cell>
          <cell r="E896">
            <v>0</v>
          </cell>
          <cell r="F896">
            <v>0</v>
          </cell>
          <cell r="G896">
            <v>0</v>
          </cell>
          <cell r="H896">
            <v>0</v>
          </cell>
          <cell r="I896">
            <v>0</v>
          </cell>
          <cell r="J896">
            <v>0</v>
          </cell>
        </row>
        <row r="897">
          <cell r="A897" t="str">
            <v>G351012004</v>
          </cell>
          <cell r="B897" t="str">
            <v>Final Dues</v>
          </cell>
          <cell r="C897" t="str">
            <v>Profit &amp; Loss</v>
          </cell>
          <cell r="E897">
            <v>2678386.7000000002</v>
          </cell>
          <cell r="F897">
            <v>0</v>
          </cell>
          <cell r="G897">
            <v>2678386.7000000002</v>
          </cell>
          <cell r="H897">
            <v>2678386.7000000002</v>
          </cell>
          <cell r="I897">
            <v>2678386.7000000002</v>
          </cell>
          <cell r="J897">
            <v>0</v>
          </cell>
        </row>
        <row r="898">
          <cell r="A898" t="str">
            <v xml:space="preserve">Gross Premium - Direct </v>
          </cell>
          <cell r="B898" t="str">
            <v>Pension Employer Contribution</v>
          </cell>
          <cell r="C898" t="str">
            <v>Profit &amp; Loss</v>
          </cell>
          <cell r="E898">
            <v>952656.78</v>
          </cell>
          <cell r="F898">
            <v>0</v>
          </cell>
          <cell r="G898">
            <v>952656.78</v>
          </cell>
          <cell r="H898">
            <v>952656.78</v>
          </cell>
          <cell r="I898">
            <v>952656.78</v>
          </cell>
          <cell r="J898">
            <v>0</v>
          </cell>
        </row>
        <row r="899">
          <cell r="A899" t="str">
            <v>G351012006</v>
          </cell>
          <cell r="B899" t="str">
            <v>NSSF Employer Contribution</v>
          </cell>
          <cell r="C899" t="str">
            <v>Profit &amp; Loss</v>
          </cell>
          <cell r="E899">
            <v>31100</v>
          </cell>
          <cell r="F899">
            <v>0</v>
          </cell>
          <cell r="G899">
            <v>31100</v>
          </cell>
          <cell r="H899">
            <v>31100</v>
          </cell>
          <cell r="I899">
            <v>31100</v>
          </cell>
          <cell r="J899">
            <v>0</v>
          </cell>
        </row>
        <row r="900">
          <cell r="A900" t="str">
            <v>G351012007</v>
          </cell>
          <cell r="B900" t="str">
            <v>Medical Insurance</v>
          </cell>
          <cell r="C900" t="str">
            <v>Profit &amp; Loss</v>
          </cell>
          <cell r="E900">
            <v>5917769.2953571435</v>
          </cell>
          <cell r="F900">
            <v>0</v>
          </cell>
          <cell r="G900">
            <v>5917769.2953571435</v>
          </cell>
          <cell r="H900">
            <v>5917769.2953571435</v>
          </cell>
          <cell r="I900">
            <v>5917769.2953571435</v>
          </cell>
          <cell r="J900">
            <v>0</v>
          </cell>
        </row>
        <row r="901">
          <cell r="A901" t="str">
            <v>G351012008</v>
          </cell>
          <cell r="B901" t="str">
            <v>Other Staff Insurance</v>
          </cell>
          <cell r="C901" t="str">
            <v>Profit &amp; Loss</v>
          </cell>
          <cell r="E901">
            <v>0</v>
          </cell>
          <cell r="F901">
            <v>0</v>
          </cell>
          <cell r="G901">
            <v>0</v>
          </cell>
          <cell r="H901">
            <v>0</v>
          </cell>
          <cell r="I901">
            <v>0</v>
          </cell>
          <cell r="J901">
            <v>0</v>
          </cell>
        </row>
        <row r="902">
          <cell r="A902" t="str">
            <v>G351012009</v>
          </cell>
          <cell r="B902" t="str">
            <v>Casual Wages</v>
          </cell>
          <cell r="C902" t="str">
            <v>Profit &amp; Loss</v>
          </cell>
          <cell r="E902">
            <v>0</v>
          </cell>
          <cell r="F902">
            <v>0</v>
          </cell>
          <cell r="G902">
            <v>0</v>
          </cell>
          <cell r="H902">
            <v>0</v>
          </cell>
          <cell r="I902">
            <v>0</v>
          </cell>
          <cell r="J902">
            <v>0</v>
          </cell>
        </row>
        <row r="903">
          <cell r="A903" t="str">
            <v>G351012010</v>
          </cell>
          <cell r="B903" t="str">
            <v>Training and subscriptions</v>
          </cell>
          <cell r="C903" t="str">
            <v>Profit &amp; Loss</v>
          </cell>
          <cell r="E903">
            <v>340010</v>
          </cell>
          <cell r="F903">
            <v>0</v>
          </cell>
          <cell r="G903">
            <v>340010</v>
          </cell>
          <cell r="H903">
            <v>340010</v>
          </cell>
          <cell r="I903">
            <v>340010</v>
          </cell>
          <cell r="J903">
            <v>0</v>
          </cell>
        </row>
        <row r="904">
          <cell r="A904" t="str">
            <v>G351012011</v>
          </cell>
          <cell r="B904" t="str">
            <v>Staff Welfare</v>
          </cell>
          <cell r="C904" t="str">
            <v>Profit &amp; Loss</v>
          </cell>
          <cell r="E904">
            <v>0</v>
          </cell>
          <cell r="F904">
            <v>0</v>
          </cell>
          <cell r="G904">
            <v>0</v>
          </cell>
          <cell r="H904">
            <v>0</v>
          </cell>
          <cell r="I904">
            <v>0</v>
          </cell>
          <cell r="J904">
            <v>0</v>
          </cell>
        </row>
        <row r="905">
          <cell r="A905" t="str">
            <v>G351012012</v>
          </cell>
          <cell r="B905" t="str">
            <v>Staff Bonuses</v>
          </cell>
          <cell r="C905" t="str">
            <v>Profit &amp; Loss</v>
          </cell>
          <cell r="E905">
            <v>0</v>
          </cell>
          <cell r="F905">
            <v>0</v>
          </cell>
          <cell r="G905">
            <v>0</v>
          </cell>
          <cell r="H905">
            <v>0</v>
          </cell>
          <cell r="I905">
            <v>0</v>
          </cell>
          <cell r="J905">
            <v>0</v>
          </cell>
        </row>
        <row r="906">
          <cell r="A906" t="str">
            <v>G351012013</v>
          </cell>
          <cell r="B906" t="str">
            <v>Staff Events</v>
          </cell>
          <cell r="C906" t="str">
            <v>Profit &amp; Loss</v>
          </cell>
          <cell r="E906">
            <v>0</v>
          </cell>
          <cell r="F906">
            <v>0</v>
          </cell>
          <cell r="G906">
            <v>0</v>
          </cell>
          <cell r="H906">
            <v>0</v>
          </cell>
          <cell r="I906">
            <v>0</v>
          </cell>
          <cell r="J906">
            <v>0</v>
          </cell>
        </row>
        <row r="907">
          <cell r="A907" t="str">
            <v>G351012014</v>
          </cell>
          <cell r="B907" t="str">
            <v>DIT</v>
          </cell>
          <cell r="C907" t="str">
            <v>Profit &amp; Loss</v>
          </cell>
          <cell r="E907">
            <v>7550</v>
          </cell>
          <cell r="F907">
            <v>550</v>
          </cell>
          <cell r="G907">
            <v>7000</v>
          </cell>
          <cell r="H907">
            <v>7000</v>
          </cell>
          <cell r="I907">
            <v>7000</v>
          </cell>
          <cell r="J907">
            <v>0</v>
          </cell>
        </row>
        <row r="908">
          <cell r="A908" t="str">
            <v>G351022</v>
          </cell>
          <cell r="B908" t="str">
            <v>Operating Expenses</v>
          </cell>
          <cell r="C908">
            <v>0</v>
          </cell>
          <cell r="D908">
            <v>0</v>
          </cell>
          <cell r="E908">
            <v>15992341.143892661</v>
          </cell>
          <cell r="F908">
            <v>46429.579009758076</v>
          </cell>
          <cell r="G908">
            <v>15945911.564882901</v>
          </cell>
          <cell r="H908">
            <v>15945911.564882901</v>
          </cell>
          <cell r="I908">
            <v>15945911.561269417</v>
          </cell>
          <cell r="J908">
            <v>3.6134831607341766E-3</v>
          </cell>
        </row>
        <row r="909">
          <cell r="A909" t="str">
            <v>G351022001</v>
          </cell>
          <cell r="B909" t="str">
            <v>Credit Life Administration fee</v>
          </cell>
          <cell r="C909" t="str">
            <v>Profit &amp; Loss</v>
          </cell>
          <cell r="E909">
            <v>0</v>
          </cell>
          <cell r="F909">
            <v>0</v>
          </cell>
          <cell r="G909">
            <v>0</v>
          </cell>
          <cell r="H909">
            <v>0</v>
          </cell>
          <cell r="I909">
            <v>0</v>
          </cell>
          <cell r="J909">
            <v>0</v>
          </cell>
        </row>
        <row r="910">
          <cell r="A910" t="str">
            <v>G351022002</v>
          </cell>
          <cell r="B910" t="str">
            <v>Premium Tax</v>
          </cell>
          <cell r="C910" t="str">
            <v>Profit &amp; Loss</v>
          </cell>
          <cell r="E910">
            <v>5808965.5306945099</v>
          </cell>
          <cell r="F910">
            <v>46429.579009758076</v>
          </cell>
          <cell r="G910">
            <v>5762535.9516847515</v>
          </cell>
          <cell r="H910">
            <v>5762535.9516847515</v>
          </cell>
          <cell r="I910">
            <v>5762535.9516847515</v>
          </cell>
          <cell r="J910">
            <v>0</v>
          </cell>
        </row>
        <row r="911">
          <cell r="A911" t="str">
            <v>G351022003</v>
          </cell>
          <cell r="B911" t="str">
            <v>PHCF</v>
          </cell>
          <cell r="C911" t="str">
            <v>Profit &amp; Loss</v>
          </cell>
          <cell r="E911">
            <v>205819.82324999999</v>
          </cell>
          <cell r="F911">
            <v>0</v>
          </cell>
          <cell r="G911">
            <v>205819.82324999999</v>
          </cell>
          <cell r="H911">
            <v>205819.82324999999</v>
          </cell>
          <cell r="I911">
            <v>205819.82324999999</v>
          </cell>
          <cell r="J911">
            <v>0</v>
          </cell>
        </row>
        <row r="912">
          <cell r="A912" t="str">
            <v>G351022004</v>
          </cell>
          <cell r="B912" t="str">
            <v>Excise duty</v>
          </cell>
          <cell r="C912" t="str">
            <v>Profit &amp; Loss</v>
          </cell>
          <cell r="E912">
            <v>0</v>
          </cell>
          <cell r="F912">
            <v>0</v>
          </cell>
          <cell r="G912">
            <v>0</v>
          </cell>
          <cell r="H912">
            <v>0</v>
          </cell>
          <cell r="I912">
            <v>0</v>
          </cell>
          <cell r="J912">
            <v>0</v>
          </cell>
        </row>
        <row r="913">
          <cell r="A913" t="str">
            <v>G351022005</v>
          </cell>
          <cell r="B913" t="str">
            <v>Stamps</v>
          </cell>
          <cell r="C913" t="str">
            <v>Profit &amp; Loss</v>
          </cell>
          <cell r="E913">
            <v>0</v>
          </cell>
          <cell r="F913">
            <v>0</v>
          </cell>
          <cell r="G913">
            <v>0</v>
          </cell>
          <cell r="H913">
            <v>0</v>
          </cell>
          <cell r="I913">
            <v>0</v>
          </cell>
          <cell r="J913">
            <v>0</v>
          </cell>
        </row>
        <row r="914">
          <cell r="A914" t="str">
            <v>G351022006</v>
          </cell>
          <cell r="B914" t="str">
            <v>Corporate tax</v>
          </cell>
          <cell r="C914" t="str">
            <v>Profit &amp; Loss</v>
          </cell>
          <cell r="E914">
            <v>5821189.0825551702</v>
          </cell>
          <cell r="F914">
            <v>0</v>
          </cell>
          <cell r="G914">
            <v>5821189.0825551702</v>
          </cell>
          <cell r="H914">
            <v>5821189.0825551702</v>
          </cell>
          <cell r="I914">
            <v>5821189.0812085364</v>
          </cell>
          <cell r="J914">
            <v>1.3466337695717812E-3</v>
          </cell>
        </row>
        <row r="915">
          <cell r="A915" t="str">
            <v>G351022007</v>
          </cell>
          <cell r="B915" t="str">
            <v>COLLECTION CHARGE-CHECK OFF BUSINESS</v>
          </cell>
          <cell r="C915" t="str">
            <v>Profit &amp; Loss</v>
          </cell>
          <cell r="E915">
            <v>0</v>
          </cell>
          <cell r="F915">
            <v>0</v>
          </cell>
          <cell r="G915">
            <v>0</v>
          </cell>
          <cell r="H915">
            <v>0</v>
          </cell>
          <cell r="I915">
            <v>0</v>
          </cell>
          <cell r="J915">
            <v>0</v>
          </cell>
        </row>
        <row r="916">
          <cell r="A916" t="str">
            <v>G351022008</v>
          </cell>
          <cell r="B916" t="str">
            <v>Deferred Tax</v>
          </cell>
          <cell r="C916" t="str">
            <v>Profit &amp; Loss</v>
          </cell>
          <cell r="E916">
            <v>4156366.7073929799</v>
          </cell>
          <cell r="F916">
            <v>0</v>
          </cell>
          <cell r="G916">
            <v>4156366.7073929799</v>
          </cell>
          <cell r="H916">
            <v>4156366.7073929799</v>
          </cell>
          <cell r="I916">
            <v>4156366.7051261291</v>
          </cell>
          <cell r="J916">
            <v>2.2668507881462574E-3</v>
          </cell>
        </row>
        <row r="917">
          <cell r="A917" t="str">
            <v>G351032</v>
          </cell>
          <cell r="B917" t="str">
            <v>Administrative Expenses</v>
          </cell>
          <cell r="C917">
            <v>0</v>
          </cell>
          <cell r="D917">
            <v>0</v>
          </cell>
          <cell r="E917">
            <v>59845250.53504546</v>
          </cell>
          <cell r="F917">
            <v>2639539</v>
          </cell>
          <cell r="G917">
            <v>57205711.53504546</v>
          </cell>
          <cell r="H917">
            <v>57205711.53504546</v>
          </cell>
          <cell r="I917">
            <v>57205711.537090369</v>
          </cell>
          <cell r="J917">
            <v>-2.0449087023735046E-3</v>
          </cell>
        </row>
        <row r="918">
          <cell r="A918" t="str">
            <v>G351032001</v>
          </cell>
          <cell r="B918" t="str">
            <v>Actuarial fees</v>
          </cell>
          <cell r="C918" t="str">
            <v>Profit &amp; Loss</v>
          </cell>
          <cell r="E918">
            <v>2290998.48</v>
          </cell>
          <cell r="F918">
            <v>0</v>
          </cell>
          <cell r="G918">
            <v>2290998.48</v>
          </cell>
          <cell r="H918">
            <v>2290998.48</v>
          </cell>
          <cell r="I918">
            <v>2290998.48</v>
          </cell>
          <cell r="J918">
            <v>0</v>
          </cell>
        </row>
        <row r="919">
          <cell r="A919" t="str">
            <v>G351032002</v>
          </cell>
          <cell r="B919" t="str">
            <v>Directors' Fees</v>
          </cell>
          <cell r="C919" t="str">
            <v>Profit &amp; Loss</v>
          </cell>
          <cell r="E919">
            <v>12256666.67</v>
          </cell>
          <cell r="F919">
            <v>0</v>
          </cell>
          <cell r="G919">
            <v>12256666.67</v>
          </cell>
          <cell r="H919">
            <v>12256666.67</v>
          </cell>
          <cell r="I919">
            <v>12256666.67</v>
          </cell>
          <cell r="J919">
            <v>0</v>
          </cell>
        </row>
        <row r="920">
          <cell r="A920" t="str">
            <v>G351032003</v>
          </cell>
          <cell r="B920" t="str">
            <v>Audit Fees</v>
          </cell>
          <cell r="C920" t="str">
            <v>Profit &amp; Loss</v>
          </cell>
          <cell r="E920">
            <v>982575</v>
          </cell>
          <cell r="F920">
            <v>0</v>
          </cell>
          <cell r="G920">
            <v>982575</v>
          </cell>
          <cell r="H920">
            <v>982575</v>
          </cell>
          <cell r="I920">
            <v>982575</v>
          </cell>
          <cell r="J920">
            <v>0</v>
          </cell>
        </row>
        <row r="921">
          <cell r="A921" t="str">
            <v>G351032004</v>
          </cell>
          <cell r="B921" t="str">
            <v>Professional Fees</v>
          </cell>
          <cell r="C921" t="str">
            <v>Profit &amp; Loss</v>
          </cell>
          <cell r="E921">
            <v>6485285</v>
          </cell>
          <cell r="F921">
            <v>5900</v>
          </cell>
          <cell r="G921">
            <v>6479385</v>
          </cell>
          <cell r="H921">
            <v>6479385</v>
          </cell>
          <cell r="I921">
            <v>6479385</v>
          </cell>
          <cell r="J921">
            <v>0</v>
          </cell>
        </row>
        <row r="922">
          <cell r="A922" t="str">
            <v>G351032005</v>
          </cell>
          <cell r="B922" t="str">
            <v>Printing and Stationary</v>
          </cell>
          <cell r="C922" t="str">
            <v>Profit &amp; Loss</v>
          </cell>
          <cell r="E922">
            <v>245656</v>
          </cell>
          <cell r="F922">
            <v>2200</v>
          </cell>
          <cell r="G922">
            <v>243456</v>
          </cell>
          <cell r="H922">
            <v>243456</v>
          </cell>
          <cell r="I922">
            <v>243456</v>
          </cell>
          <cell r="J922">
            <v>0</v>
          </cell>
        </row>
        <row r="923">
          <cell r="A923" t="str">
            <v>G351032006</v>
          </cell>
          <cell r="B923" t="str">
            <v>Office Consumables</v>
          </cell>
          <cell r="C923" t="str">
            <v>Profit &amp; Loss</v>
          </cell>
          <cell r="E923">
            <v>986766</v>
          </cell>
          <cell r="F923">
            <v>0</v>
          </cell>
          <cell r="G923">
            <v>986766</v>
          </cell>
          <cell r="H923">
            <v>986766</v>
          </cell>
          <cell r="I923">
            <v>986766</v>
          </cell>
          <cell r="J923">
            <v>0</v>
          </cell>
        </row>
        <row r="924">
          <cell r="A924" t="str">
            <v>G351032007</v>
          </cell>
          <cell r="B924" t="str">
            <v xml:space="preserve"> Service charge</v>
          </cell>
          <cell r="C924" t="str">
            <v>Profit &amp; Loss</v>
          </cell>
          <cell r="E924">
            <v>1312555.2</v>
          </cell>
          <cell r="F924">
            <v>0</v>
          </cell>
          <cell r="G924">
            <v>1312555.2</v>
          </cell>
          <cell r="H924">
            <v>1312555.2</v>
          </cell>
          <cell r="I924">
            <v>1312555.2</v>
          </cell>
          <cell r="J924">
            <v>0</v>
          </cell>
        </row>
        <row r="925">
          <cell r="A925" t="str">
            <v>G351032008</v>
          </cell>
          <cell r="B925" t="str">
            <v>Travelling and Accomodation</v>
          </cell>
          <cell r="C925" t="str">
            <v>Profit &amp; Loss</v>
          </cell>
          <cell r="E925">
            <v>2240609</v>
          </cell>
          <cell r="F925">
            <v>1817750</v>
          </cell>
          <cell r="G925">
            <v>422859</v>
          </cell>
          <cell r="H925">
            <v>422859</v>
          </cell>
          <cell r="I925">
            <v>422859</v>
          </cell>
          <cell r="J925">
            <v>0</v>
          </cell>
        </row>
        <row r="926">
          <cell r="A926" t="str">
            <v>G351032009</v>
          </cell>
          <cell r="B926" t="str">
            <v>Legal Fees</v>
          </cell>
          <cell r="C926" t="str">
            <v>Profit &amp; Loss</v>
          </cell>
          <cell r="E926">
            <v>1374843</v>
          </cell>
          <cell r="F926">
            <v>0</v>
          </cell>
          <cell r="G926">
            <v>1374843</v>
          </cell>
          <cell r="H926">
            <v>1374843</v>
          </cell>
          <cell r="I926">
            <v>1374843</v>
          </cell>
          <cell r="J926">
            <v>0</v>
          </cell>
        </row>
        <row r="927">
          <cell r="A927" t="str">
            <v>G351032010</v>
          </cell>
          <cell r="B927" t="str">
            <v>Stamp Duty</v>
          </cell>
          <cell r="C927" t="str">
            <v>Profit &amp; Loss</v>
          </cell>
          <cell r="E927">
            <v>150000</v>
          </cell>
          <cell r="F927">
            <v>0</v>
          </cell>
          <cell r="G927">
            <v>150000</v>
          </cell>
          <cell r="H927">
            <v>150000</v>
          </cell>
          <cell r="I927">
            <v>150000</v>
          </cell>
          <cell r="J927">
            <v>0</v>
          </cell>
        </row>
        <row r="928">
          <cell r="A928" t="str">
            <v>G351032011</v>
          </cell>
          <cell r="B928" t="str">
            <v>Telephone</v>
          </cell>
          <cell r="C928" t="str">
            <v>Profit &amp; Loss</v>
          </cell>
          <cell r="E928">
            <v>20520</v>
          </cell>
          <cell r="F928">
            <v>0</v>
          </cell>
          <cell r="G928">
            <v>20520</v>
          </cell>
          <cell r="H928">
            <v>20520</v>
          </cell>
          <cell r="I928">
            <v>20520</v>
          </cell>
          <cell r="J928">
            <v>0</v>
          </cell>
        </row>
        <row r="929">
          <cell r="A929" t="str">
            <v>G351032012</v>
          </cell>
          <cell r="B929" t="str">
            <v>Licences &amp; Permits</v>
          </cell>
          <cell r="C929" t="str">
            <v>Profit &amp; Loss</v>
          </cell>
          <cell r="E929">
            <v>279921</v>
          </cell>
          <cell r="F929">
            <v>0</v>
          </cell>
          <cell r="G929">
            <v>279921</v>
          </cell>
          <cell r="H929">
            <v>279921</v>
          </cell>
          <cell r="I929">
            <v>279921</v>
          </cell>
          <cell r="J929">
            <v>0</v>
          </cell>
        </row>
        <row r="930">
          <cell r="A930" t="str">
            <v>G351032013</v>
          </cell>
          <cell r="B930" t="str">
            <v>Software Maintenance</v>
          </cell>
          <cell r="C930" t="str">
            <v>Profit &amp; Loss</v>
          </cell>
          <cell r="E930">
            <v>2162666.6666666665</v>
          </cell>
          <cell r="F930">
            <v>0</v>
          </cell>
          <cell r="G930">
            <v>2162666.6666666665</v>
          </cell>
          <cell r="H930">
            <v>2162666.6666666665</v>
          </cell>
          <cell r="I930">
            <v>2162666.6666666665</v>
          </cell>
          <cell r="J930">
            <v>0</v>
          </cell>
        </row>
        <row r="931">
          <cell r="A931" t="str">
            <v>G351032014</v>
          </cell>
          <cell r="B931" t="str">
            <v>Electricity</v>
          </cell>
          <cell r="C931" t="str">
            <v>Profit &amp; Loss</v>
          </cell>
          <cell r="E931">
            <v>220863</v>
          </cell>
          <cell r="F931">
            <v>0</v>
          </cell>
          <cell r="G931">
            <v>220863</v>
          </cell>
          <cell r="H931">
            <v>220863</v>
          </cell>
          <cell r="I931">
            <v>220863</v>
          </cell>
          <cell r="J931">
            <v>0</v>
          </cell>
        </row>
        <row r="932">
          <cell r="A932" t="str">
            <v>G351032015</v>
          </cell>
          <cell r="B932" t="str">
            <v>Water</v>
          </cell>
          <cell r="C932" t="str">
            <v>Profit &amp; Loss</v>
          </cell>
          <cell r="E932">
            <v>0</v>
          </cell>
          <cell r="F932">
            <v>0</v>
          </cell>
          <cell r="G932">
            <v>0</v>
          </cell>
          <cell r="H932">
            <v>0</v>
          </cell>
          <cell r="I932">
            <v>0</v>
          </cell>
          <cell r="J932">
            <v>0</v>
          </cell>
        </row>
        <row r="933">
          <cell r="A933" t="str">
            <v>G351032016</v>
          </cell>
          <cell r="B933" t="str">
            <v>Repairs &amp; Maintenance</v>
          </cell>
          <cell r="C933" t="str">
            <v>Profit &amp; Loss</v>
          </cell>
          <cell r="E933">
            <v>167100</v>
          </cell>
          <cell r="F933">
            <v>0</v>
          </cell>
          <cell r="G933">
            <v>167100</v>
          </cell>
          <cell r="H933">
            <v>167100</v>
          </cell>
          <cell r="I933">
            <v>167100</v>
          </cell>
          <cell r="J933">
            <v>0</v>
          </cell>
        </row>
        <row r="934">
          <cell r="A934" t="str">
            <v>G351032017</v>
          </cell>
          <cell r="B934" t="str">
            <v>Notices and Publication</v>
          </cell>
          <cell r="C934" t="str">
            <v>Profit &amp; Loss</v>
          </cell>
          <cell r="E934">
            <v>397461</v>
          </cell>
          <cell r="F934">
            <v>0</v>
          </cell>
          <cell r="G934">
            <v>397461</v>
          </cell>
          <cell r="H934">
            <v>397461</v>
          </cell>
          <cell r="I934">
            <v>397461</v>
          </cell>
          <cell r="J934">
            <v>0</v>
          </cell>
        </row>
        <row r="935">
          <cell r="A935" t="str">
            <v>G351032018</v>
          </cell>
          <cell r="B935" t="str">
            <v>Corporate Subscriptions</v>
          </cell>
          <cell r="C935" t="str">
            <v>Profit &amp; Loss</v>
          </cell>
          <cell r="E935">
            <v>1044922</v>
          </cell>
          <cell r="F935">
            <v>0</v>
          </cell>
          <cell r="G935">
            <v>1044922</v>
          </cell>
          <cell r="H935">
            <v>1044922</v>
          </cell>
          <cell r="I935">
            <v>1044922</v>
          </cell>
          <cell r="J935">
            <v>0</v>
          </cell>
        </row>
        <row r="936">
          <cell r="A936" t="str">
            <v>G351032019</v>
          </cell>
          <cell r="B936" t="str">
            <v>Email and Internet</v>
          </cell>
          <cell r="C936" t="str">
            <v>Profit &amp; Loss</v>
          </cell>
          <cell r="E936">
            <v>286939.40000000002</v>
          </cell>
          <cell r="F936">
            <v>0</v>
          </cell>
          <cell r="G936">
            <v>286939.40000000002</v>
          </cell>
          <cell r="H936">
            <v>286939.40000000002</v>
          </cell>
          <cell r="I936">
            <v>286939.40000000002</v>
          </cell>
          <cell r="J936">
            <v>0</v>
          </cell>
        </row>
        <row r="937">
          <cell r="A937" t="str">
            <v>G351032020</v>
          </cell>
          <cell r="B937" t="str">
            <v>General Insurances</v>
          </cell>
          <cell r="C937" t="str">
            <v>Profit &amp; Loss</v>
          </cell>
          <cell r="E937">
            <v>740194.66666666674</v>
          </cell>
          <cell r="F937">
            <v>0</v>
          </cell>
          <cell r="G937">
            <v>740194.66666666674</v>
          </cell>
          <cell r="H937">
            <v>740194.66666666674</v>
          </cell>
          <cell r="I937">
            <v>740194.66666666674</v>
          </cell>
          <cell r="J937">
            <v>0</v>
          </cell>
        </row>
        <row r="938">
          <cell r="A938" t="str">
            <v>G351032021</v>
          </cell>
          <cell r="B938" t="str">
            <v>Storage &amp; Handling</v>
          </cell>
          <cell r="C938" t="str">
            <v>Profit &amp; Loss</v>
          </cell>
          <cell r="E938">
            <v>0</v>
          </cell>
          <cell r="F938">
            <v>0</v>
          </cell>
          <cell r="G938">
            <v>0</v>
          </cell>
          <cell r="H938">
            <v>0</v>
          </cell>
          <cell r="I938">
            <v>0</v>
          </cell>
          <cell r="J938">
            <v>0</v>
          </cell>
        </row>
        <row r="939">
          <cell r="A939" t="str">
            <v>G351032022</v>
          </cell>
          <cell r="B939" t="str">
            <v>Postage &amp; Courier</v>
          </cell>
          <cell r="C939" t="str">
            <v>Profit &amp; Loss</v>
          </cell>
          <cell r="E939">
            <v>0</v>
          </cell>
          <cell r="F939">
            <v>0</v>
          </cell>
          <cell r="G939">
            <v>0</v>
          </cell>
          <cell r="H939">
            <v>0</v>
          </cell>
          <cell r="I939">
            <v>0</v>
          </cell>
          <cell r="J939">
            <v>0</v>
          </cell>
        </row>
        <row r="940">
          <cell r="A940" t="str">
            <v>G351032023</v>
          </cell>
          <cell r="B940" t="str">
            <v>Security Services</v>
          </cell>
          <cell r="C940" t="str">
            <v>Profit &amp; Loss</v>
          </cell>
          <cell r="E940">
            <v>0</v>
          </cell>
          <cell r="F940">
            <v>0</v>
          </cell>
          <cell r="G940">
            <v>0</v>
          </cell>
          <cell r="H940">
            <v>0</v>
          </cell>
          <cell r="I940">
            <v>0</v>
          </cell>
          <cell r="J940">
            <v>0</v>
          </cell>
        </row>
        <row r="941">
          <cell r="A941" t="str">
            <v>G351032024</v>
          </cell>
          <cell r="B941" t="str">
            <v>Office cleaning</v>
          </cell>
          <cell r="C941" t="str">
            <v>Profit &amp; Loss</v>
          </cell>
          <cell r="E941">
            <v>268560</v>
          </cell>
          <cell r="F941">
            <v>0</v>
          </cell>
          <cell r="G941">
            <v>268560</v>
          </cell>
          <cell r="H941">
            <v>268560</v>
          </cell>
          <cell r="I941">
            <v>268560</v>
          </cell>
          <cell r="J941">
            <v>0</v>
          </cell>
        </row>
        <row r="942">
          <cell r="A942" t="str">
            <v>G351032025</v>
          </cell>
          <cell r="B942" t="str">
            <v>Parking fees</v>
          </cell>
          <cell r="C942" t="str">
            <v>Profit &amp; Loss</v>
          </cell>
          <cell r="E942">
            <v>142500</v>
          </cell>
          <cell r="F942">
            <v>0</v>
          </cell>
          <cell r="G942">
            <v>142500</v>
          </cell>
          <cell r="H942">
            <v>142500</v>
          </cell>
          <cell r="I942">
            <v>142500</v>
          </cell>
          <cell r="J942">
            <v>0</v>
          </cell>
        </row>
        <row r="943">
          <cell r="A943" t="str">
            <v>G351032026</v>
          </cell>
          <cell r="B943" t="str">
            <v>KOIL SHARED SERVICES</v>
          </cell>
          <cell r="C943" t="str">
            <v>Profit &amp; Loss</v>
          </cell>
          <cell r="E943">
            <v>20041903.060000002</v>
          </cell>
          <cell r="F943">
            <v>813689</v>
          </cell>
          <cell r="G943">
            <v>19228214.060000002</v>
          </cell>
          <cell r="H943">
            <v>19228214.060000002</v>
          </cell>
          <cell r="I943">
            <v>19228214.060000002</v>
          </cell>
          <cell r="J943">
            <v>0</v>
          </cell>
        </row>
        <row r="944">
          <cell r="A944" t="str">
            <v>G351032027</v>
          </cell>
          <cell r="B944" t="str">
            <v>IFRS 16 Dep &amp; Interest charge</v>
          </cell>
          <cell r="C944" t="str">
            <v>Profit &amp; Loss</v>
          </cell>
          <cell r="E944">
            <v>5745745.39171213</v>
          </cell>
          <cell r="F944">
            <v>0</v>
          </cell>
          <cell r="G944">
            <v>5745745.39171213</v>
          </cell>
          <cell r="H944">
            <v>5745745.39171213</v>
          </cell>
          <cell r="I944">
            <v>5745745.3937570378</v>
          </cell>
          <cell r="J944">
            <v>-2.04490777105093E-3</v>
          </cell>
        </row>
        <row r="945">
          <cell r="A945" t="str">
            <v>G351042</v>
          </cell>
          <cell r="B945" t="str">
            <v>Marketing Expenses</v>
          </cell>
          <cell r="C945">
            <v>0</v>
          </cell>
          <cell r="D945">
            <v>0</v>
          </cell>
          <cell r="E945">
            <v>65491703.028678782</v>
          </cell>
          <cell r="F945">
            <v>1052265</v>
          </cell>
          <cell r="G945">
            <v>64439438.028678782</v>
          </cell>
          <cell r="H945">
            <v>64439438.028678782</v>
          </cell>
          <cell r="I945">
            <v>64439438.028678782</v>
          </cell>
          <cell r="J945">
            <v>0</v>
          </cell>
        </row>
        <row r="946">
          <cell r="A946" t="str">
            <v>G351042001</v>
          </cell>
          <cell r="B946" t="str">
            <v>Advertising</v>
          </cell>
          <cell r="C946" t="str">
            <v>Profit &amp; Loss</v>
          </cell>
          <cell r="E946">
            <v>0</v>
          </cell>
          <cell r="F946">
            <v>0</v>
          </cell>
          <cell r="G946">
            <v>0</v>
          </cell>
          <cell r="H946">
            <v>0</v>
          </cell>
          <cell r="I946">
            <v>0</v>
          </cell>
          <cell r="J946">
            <v>0</v>
          </cell>
        </row>
        <row r="947">
          <cell r="A947" t="str">
            <v>G351042002</v>
          </cell>
          <cell r="B947" t="str">
            <v xml:space="preserve">Marketing Incentives </v>
          </cell>
          <cell r="C947" t="str">
            <v>Profit &amp; Loss</v>
          </cell>
          <cell r="D947">
            <v>0</v>
          </cell>
          <cell r="E947">
            <v>1829421.8162499999</v>
          </cell>
          <cell r="F947">
            <v>0</v>
          </cell>
          <cell r="G947">
            <v>1829421.8162499999</v>
          </cell>
          <cell r="H947">
            <v>1829421.8162499999</v>
          </cell>
          <cell r="I947">
            <v>1829421.8162499999</v>
          </cell>
          <cell r="J947">
            <v>0</v>
          </cell>
        </row>
        <row r="948">
          <cell r="A948" t="str">
            <v>G351012003</v>
          </cell>
          <cell r="B948" t="str">
            <v>Sales team retainer</v>
          </cell>
          <cell r="C948" t="str">
            <v>Profit &amp; Loss</v>
          </cell>
          <cell r="E948">
            <v>14902380.543164799</v>
          </cell>
          <cell r="F948">
            <v>0</v>
          </cell>
          <cell r="G948">
            <v>14902380.543164799</v>
          </cell>
          <cell r="H948">
            <v>14902380.543164799</v>
          </cell>
          <cell r="I948">
            <v>14902380.543164799</v>
          </cell>
          <cell r="J948">
            <v>0</v>
          </cell>
        </row>
        <row r="949">
          <cell r="A949" t="str">
            <v>G351042003</v>
          </cell>
          <cell r="B949" t="str">
            <v>Sales team bonuses</v>
          </cell>
          <cell r="C949" t="str">
            <v>Profit &amp; Loss</v>
          </cell>
          <cell r="D949">
            <v>0</v>
          </cell>
          <cell r="E949">
            <v>0</v>
          </cell>
          <cell r="F949">
            <v>0</v>
          </cell>
          <cell r="G949">
            <v>0</v>
          </cell>
          <cell r="H949">
            <v>0</v>
          </cell>
          <cell r="I949">
            <v>0</v>
          </cell>
          <cell r="J949">
            <v>0</v>
          </cell>
        </row>
        <row r="950">
          <cell r="A950" t="str">
            <v>G351042004</v>
          </cell>
          <cell r="B950" t="str">
            <v>Business Acquisition Cost</v>
          </cell>
          <cell r="C950" t="str">
            <v>Profit &amp; Loss</v>
          </cell>
          <cell r="D950">
            <v>0</v>
          </cell>
          <cell r="E950">
            <v>45859065.669263981</v>
          </cell>
          <cell r="F950">
            <v>0</v>
          </cell>
          <cell r="G950">
            <v>45859065.669263981</v>
          </cell>
          <cell r="H950">
            <v>45859065.669263981</v>
          </cell>
          <cell r="I950">
            <v>45859065.669263981</v>
          </cell>
          <cell r="J950">
            <v>0</v>
          </cell>
        </row>
        <row r="951">
          <cell r="A951" t="str">
            <v>G351042005</v>
          </cell>
          <cell r="B951" t="str">
            <v>Promotional Events</v>
          </cell>
          <cell r="C951" t="str">
            <v>Profit &amp; Loss</v>
          </cell>
          <cell r="D951">
            <v>0</v>
          </cell>
          <cell r="E951">
            <v>0</v>
          </cell>
          <cell r="F951">
            <v>0</v>
          </cell>
          <cell r="G951">
            <v>0</v>
          </cell>
          <cell r="H951">
            <v>0</v>
          </cell>
          <cell r="I951">
            <v>0</v>
          </cell>
          <cell r="J951">
            <v>0</v>
          </cell>
        </row>
        <row r="952">
          <cell r="A952" t="str">
            <v>G351042006</v>
          </cell>
          <cell r="B952" t="str">
            <v>Product Development</v>
          </cell>
          <cell r="C952" t="str">
            <v>Profit &amp; Loss</v>
          </cell>
          <cell r="D952">
            <v>0</v>
          </cell>
          <cell r="E952">
            <v>0</v>
          </cell>
          <cell r="F952">
            <v>0</v>
          </cell>
          <cell r="G952">
            <v>0</v>
          </cell>
          <cell r="H952">
            <v>0</v>
          </cell>
          <cell r="I952">
            <v>0</v>
          </cell>
          <cell r="J952">
            <v>0</v>
          </cell>
        </row>
        <row r="953">
          <cell r="A953" t="str">
            <v>G351042007</v>
          </cell>
          <cell r="B953" t="str">
            <v>Merchandise Costs</v>
          </cell>
          <cell r="C953" t="str">
            <v>Profit &amp; Loss</v>
          </cell>
          <cell r="D953">
            <v>0</v>
          </cell>
          <cell r="E953">
            <v>76375</v>
          </cell>
          <cell r="F953">
            <v>2265</v>
          </cell>
          <cell r="G953">
            <v>74110</v>
          </cell>
          <cell r="H953">
            <v>74110</v>
          </cell>
          <cell r="I953">
            <v>74110</v>
          </cell>
          <cell r="J953">
            <v>0</v>
          </cell>
        </row>
        <row r="954">
          <cell r="A954" t="str">
            <v>G351042008</v>
          </cell>
          <cell r="B954" t="str">
            <v>Business Entertainment</v>
          </cell>
          <cell r="C954" t="str">
            <v>Profit &amp; Loss</v>
          </cell>
          <cell r="D954">
            <v>0</v>
          </cell>
          <cell r="E954">
            <v>6710</v>
          </cell>
          <cell r="F954">
            <v>0</v>
          </cell>
          <cell r="G954">
            <v>6710</v>
          </cell>
          <cell r="H954">
            <v>6710</v>
          </cell>
          <cell r="I954">
            <v>6710</v>
          </cell>
          <cell r="J954">
            <v>0</v>
          </cell>
        </row>
        <row r="955">
          <cell r="A955" t="str">
            <v>G351042009</v>
          </cell>
          <cell r="B955" t="str">
            <v>Business Promotion</v>
          </cell>
          <cell r="C955" t="str">
            <v>Profit &amp; Loss</v>
          </cell>
          <cell r="D955">
            <v>0</v>
          </cell>
          <cell r="E955">
            <v>0</v>
          </cell>
          <cell r="F955">
            <v>0</v>
          </cell>
          <cell r="G955">
            <v>0</v>
          </cell>
          <cell r="H955">
            <v>0</v>
          </cell>
          <cell r="I955">
            <v>0</v>
          </cell>
          <cell r="J955">
            <v>0</v>
          </cell>
        </row>
        <row r="956">
          <cell r="A956" t="str">
            <v>G351042010</v>
          </cell>
          <cell r="B956" t="str">
            <v>Corporate Social Responsibility</v>
          </cell>
          <cell r="C956" t="str">
            <v>Profit &amp; Loss</v>
          </cell>
          <cell r="D956">
            <v>0</v>
          </cell>
          <cell r="E956">
            <v>1000000</v>
          </cell>
          <cell r="F956">
            <v>0</v>
          </cell>
          <cell r="G956">
            <v>1000000</v>
          </cell>
          <cell r="H956">
            <v>1000000</v>
          </cell>
          <cell r="I956">
            <v>1000000</v>
          </cell>
          <cell r="J956">
            <v>0</v>
          </cell>
        </row>
        <row r="957">
          <cell r="A957" t="str">
            <v>G351042011</v>
          </cell>
          <cell r="B957" t="str">
            <v>Sales team trainings</v>
          </cell>
          <cell r="C957" t="str">
            <v>Profit &amp; Loss</v>
          </cell>
          <cell r="D957">
            <v>0</v>
          </cell>
          <cell r="E957">
            <v>0</v>
          </cell>
          <cell r="F957">
            <v>0</v>
          </cell>
          <cell r="G957">
            <v>0</v>
          </cell>
          <cell r="H957">
            <v>0</v>
          </cell>
          <cell r="I957">
            <v>0</v>
          </cell>
          <cell r="J957">
            <v>0</v>
          </cell>
        </row>
        <row r="958">
          <cell r="A958" t="str">
            <v>G351042012</v>
          </cell>
          <cell r="B958" t="str">
            <v>Sales team welfare</v>
          </cell>
          <cell r="C958" t="str">
            <v>Profit &amp; Loss</v>
          </cell>
          <cell r="D958">
            <v>0</v>
          </cell>
          <cell r="E958">
            <v>0</v>
          </cell>
          <cell r="F958">
            <v>0</v>
          </cell>
          <cell r="G958">
            <v>0</v>
          </cell>
          <cell r="H958">
            <v>0</v>
          </cell>
          <cell r="I958">
            <v>0</v>
          </cell>
          <cell r="J958">
            <v>0</v>
          </cell>
        </row>
        <row r="959">
          <cell r="A959" t="str">
            <v>G351042013</v>
          </cell>
          <cell r="B959" t="str">
            <v>Group Marketing Office</v>
          </cell>
          <cell r="C959" t="str">
            <v>Profit &amp; Loss</v>
          </cell>
          <cell r="D959">
            <v>0</v>
          </cell>
          <cell r="E959">
            <v>1817750</v>
          </cell>
          <cell r="F959">
            <v>1050000</v>
          </cell>
          <cell r="G959">
            <v>767750</v>
          </cell>
          <cell r="H959">
            <v>767750</v>
          </cell>
          <cell r="I959">
            <v>767750</v>
          </cell>
          <cell r="J959">
            <v>0</v>
          </cell>
        </row>
        <row r="960">
          <cell r="A960" t="str">
            <v>G351042014</v>
          </cell>
          <cell r="B960" t="str">
            <v>Golf Tournaments</v>
          </cell>
          <cell r="C960" t="str">
            <v>Profit &amp; Loss</v>
          </cell>
          <cell r="D960">
            <v>0</v>
          </cell>
          <cell r="E960">
            <v>0</v>
          </cell>
          <cell r="F960">
            <v>0</v>
          </cell>
          <cell r="G960">
            <v>0</v>
          </cell>
          <cell r="H960">
            <v>0</v>
          </cell>
          <cell r="I960">
            <v>0</v>
          </cell>
          <cell r="J960">
            <v>0</v>
          </cell>
        </row>
        <row r="961">
          <cell r="A961" t="str">
            <v>G351052</v>
          </cell>
          <cell r="B961" t="str">
            <v>Finance Costs</v>
          </cell>
          <cell r="C961">
            <v>0</v>
          </cell>
          <cell r="D961">
            <v>0</v>
          </cell>
          <cell r="E961">
            <v>10625830.04468192</v>
          </cell>
          <cell r="F961">
            <v>0</v>
          </cell>
          <cell r="G961">
            <v>10625830.04468192</v>
          </cell>
          <cell r="H961">
            <v>10625830.04468192</v>
          </cell>
          <cell r="I961">
            <v>10625830.04468192</v>
          </cell>
          <cell r="J961">
            <v>0</v>
          </cell>
        </row>
        <row r="962">
          <cell r="A962" t="str">
            <v>G351052001</v>
          </cell>
          <cell r="B962" t="str">
            <v>Bank Charges</v>
          </cell>
          <cell r="C962" t="str">
            <v>Profit &amp; Loss</v>
          </cell>
          <cell r="E962">
            <v>868499.03</v>
          </cell>
          <cell r="F962">
            <v>0</v>
          </cell>
          <cell r="G962">
            <v>868499.03</v>
          </cell>
          <cell r="H962">
            <v>868499.03</v>
          </cell>
          <cell r="I962">
            <v>868499.03</v>
          </cell>
          <cell r="J962">
            <v>0</v>
          </cell>
        </row>
        <row r="963">
          <cell r="A963" t="str">
            <v>G351052002</v>
          </cell>
          <cell r="B963" t="str">
            <v>Custodial Fees - CFC</v>
          </cell>
          <cell r="C963" t="str">
            <v>Profit &amp; Loss</v>
          </cell>
          <cell r="D963">
            <v>0</v>
          </cell>
          <cell r="E963">
            <v>1152844.96</v>
          </cell>
          <cell r="F963">
            <v>0</v>
          </cell>
          <cell r="G963">
            <v>1152844.96</v>
          </cell>
          <cell r="H963">
            <v>1152844.96</v>
          </cell>
          <cell r="I963">
            <v>1152844.96</v>
          </cell>
          <cell r="J963">
            <v>0</v>
          </cell>
        </row>
        <row r="964">
          <cell r="A964" t="str">
            <v>G351052003</v>
          </cell>
          <cell r="B964" t="str">
            <v>Management Fees - Alpha</v>
          </cell>
          <cell r="C964" t="str">
            <v>Profit &amp; Loss</v>
          </cell>
          <cell r="E964">
            <v>8604486.0546819195</v>
          </cell>
          <cell r="F964">
            <v>0</v>
          </cell>
          <cell r="G964">
            <v>8604486.0546819195</v>
          </cell>
          <cell r="H964">
            <v>8604486.0546819195</v>
          </cell>
          <cell r="I964">
            <v>8604486.0546819195</v>
          </cell>
          <cell r="J964">
            <v>0</v>
          </cell>
        </row>
        <row r="965">
          <cell r="A965" t="str">
            <v>G351052004</v>
          </cell>
          <cell r="B965" t="str">
            <v>Interest on loan</v>
          </cell>
          <cell r="C965" t="str">
            <v>Profit &amp; Loss</v>
          </cell>
          <cell r="E965">
            <v>0</v>
          </cell>
          <cell r="F965">
            <v>0</v>
          </cell>
          <cell r="G965">
            <v>0</v>
          </cell>
          <cell r="H965">
            <v>0</v>
          </cell>
          <cell r="I965">
            <v>0</v>
          </cell>
          <cell r="J965">
            <v>0</v>
          </cell>
        </row>
        <row r="966">
          <cell r="A966" t="str">
            <v>FOR PERIOD ENDED 31ST DEC 2020</v>
          </cell>
          <cell r="B966" t="str">
            <v>Interest write off</v>
          </cell>
          <cell r="C966" t="str">
            <v>Profit &amp; Loss</v>
          </cell>
          <cell r="E966">
            <v>0</v>
          </cell>
          <cell r="F966">
            <v>0</v>
          </cell>
          <cell r="G966">
            <v>0</v>
          </cell>
          <cell r="H966">
            <v>0</v>
          </cell>
          <cell r="I966">
            <v>0</v>
          </cell>
          <cell r="J966">
            <v>0</v>
          </cell>
        </row>
        <row r="967">
          <cell r="A967" t="str">
            <v>G351052006</v>
          </cell>
          <cell r="B967" t="str">
            <v xml:space="preserve">Dividends </v>
          </cell>
          <cell r="C967" t="str">
            <v>Profit &amp; Loss</v>
          </cell>
          <cell r="D967">
            <v>0</v>
          </cell>
          <cell r="E967">
            <v>0</v>
          </cell>
          <cell r="F967">
            <v>0</v>
          </cell>
          <cell r="G967">
            <v>0</v>
          </cell>
          <cell r="H967">
            <v>0</v>
          </cell>
          <cell r="I967">
            <v>0</v>
          </cell>
          <cell r="J967">
            <v>0</v>
          </cell>
        </row>
        <row r="968">
          <cell r="A968" t="str">
            <v>G351062</v>
          </cell>
          <cell r="B968" t="str">
            <v>Pension Expenses</v>
          </cell>
          <cell r="C968">
            <v>0</v>
          </cell>
          <cell r="D968">
            <v>0</v>
          </cell>
          <cell r="E968">
            <v>4783537.6373473741</v>
          </cell>
          <cell r="F968">
            <v>0</v>
          </cell>
          <cell r="G968">
            <v>4783537.6373473741</v>
          </cell>
          <cell r="H968">
            <v>4783537.6373473741</v>
          </cell>
          <cell r="I968">
            <v>4783537.6373473741</v>
          </cell>
          <cell r="J968">
            <v>0</v>
          </cell>
        </row>
        <row r="969">
          <cell r="A969" t="str">
            <v>G351062001</v>
          </cell>
          <cell r="B969" t="str">
            <v>Pension Consultancy fees</v>
          </cell>
          <cell r="C969" t="str">
            <v>Profit &amp; Loss</v>
          </cell>
          <cell r="E969">
            <v>2820915.4751886432</v>
          </cell>
          <cell r="F969">
            <v>0</v>
          </cell>
          <cell r="G969">
            <v>2820915.4751886432</v>
          </cell>
          <cell r="H969">
            <v>2820915.4751886432</v>
          </cell>
          <cell r="I969">
            <v>2820915.4751886432</v>
          </cell>
          <cell r="J969">
            <v>0</v>
          </cell>
        </row>
        <row r="970">
          <cell r="A970" t="str">
            <v>G351062002</v>
          </cell>
          <cell r="B970" t="str">
            <v>Trustees Costs</v>
          </cell>
          <cell r="C970" t="str">
            <v>Profit &amp; Loss</v>
          </cell>
          <cell r="E970">
            <v>0</v>
          </cell>
          <cell r="F970">
            <v>0</v>
          </cell>
          <cell r="G970">
            <v>0</v>
          </cell>
          <cell r="H970">
            <v>0</v>
          </cell>
          <cell r="I970">
            <v>0</v>
          </cell>
          <cell r="J970">
            <v>0</v>
          </cell>
        </row>
        <row r="971">
          <cell r="A971" t="str">
            <v>G351062003</v>
          </cell>
          <cell r="B971" t="str">
            <v>Members Costs</v>
          </cell>
          <cell r="C971" t="str">
            <v>Profit &amp; Loss</v>
          </cell>
          <cell r="E971">
            <v>1962622.1621587309</v>
          </cell>
          <cell r="F971">
            <v>0</v>
          </cell>
          <cell r="G971">
            <v>1962622.1621587309</v>
          </cell>
          <cell r="H971">
            <v>1962622.1621587309</v>
          </cell>
          <cell r="I971">
            <v>1962622.1621587309</v>
          </cell>
          <cell r="J971">
            <v>0</v>
          </cell>
        </row>
        <row r="972">
          <cell r="A972" t="str">
            <v>G351062004</v>
          </cell>
          <cell r="B972" t="str">
            <v>Finance Charges</v>
          </cell>
          <cell r="C972" t="str">
            <v>Profit &amp; Loss</v>
          </cell>
          <cell r="E972">
            <v>0</v>
          </cell>
          <cell r="F972">
            <v>0</v>
          </cell>
          <cell r="G972">
            <v>0</v>
          </cell>
          <cell r="H972">
            <v>0</v>
          </cell>
          <cell r="I972">
            <v>0</v>
          </cell>
          <cell r="J972">
            <v>0</v>
          </cell>
        </row>
        <row r="973">
          <cell r="A973" t="str">
            <v>G351062005</v>
          </cell>
          <cell r="B973" t="str">
            <v xml:space="preserve">Management Fees </v>
          </cell>
          <cell r="C973" t="str">
            <v>Profit &amp; Loss</v>
          </cell>
          <cell r="E973">
            <v>0</v>
          </cell>
          <cell r="F973">
            <v>0</v>
          </cell>
          <cell r="G973">
            <v>0</v>
          </cell>
          <cell r="H973">
            <v>0</v>
          </cell>
          <cell r="I973">
            <v>0</v>
          </cell>
          <cell r="J973">
            <v>0</v>
          </cell>
        </row>
        <row r="974">
          <cell r="A974" t="str">
            <v>G351072</v>
          </cell>
          <cell r="B974" t="str">
            <v>Other Expenses</v>
          </cell>
          <cell r="C974">
            <v>0</v>
          </cell>
          <cell r="D974">
            <v>0</v>
          </cell>
          <cell r="E974">
            <v>13684794.52712875</v>
          </cell>
          <cell r="F974">
            <v>0</v>
          </cell>
          <cell r="G974">
            <v>13684794.52712875</v>
          </cell>
          <cell r="H974">
            <v>13684794.52712875</v>
          </cell>
          <cell r="I974">
            <v>13684794.52712875</v>
          </cell>
          <cell r="J974">
            <v>0</v>
          </cell>
        </row>
        <row r="975">
          <cell r="A975" t="str">
            <v>G351072001</v>
          </cell>
          <cell r="B975" t="str">
            <v>Amortisation - Software</v>
          </cell>
          <cell r="C975" t="str">
            <v>Profit &amp; Loss</v>
          </cell>
          <cell r="E975">
            <v>4429736.9999999888</v>
          </cell>
          <cell r="F975">
            <v>0</v>
          </cell>
          <cell r="G975">
            <v>4429736.9999999888</v>
          </cell>
          <cell r="H975">
            <v>4429736.9999999888</v>
          </cell>
          <cell r="I975">
            <v>4429736.9999999888</v>
          </cell>
          <cell r="J975">
            <v>0</v>
          </cell>
        </row>
        <row r="976">
          <cell r="A976" t="str">
            <v>G351072002</v>
          </cell>
          <cell r="B976" t="str">
            <v>Depreciation - Furniture Fittings &amp; Equipment</v>
          </cell>
          <cell r="C976" t="str">
            <v>Profit &amp; Loss</v>
          </cell>
          <cell r="E976">
            <v>3259560.9326999839</v>
          </cell>
          <cell r="F976">
            <v>0</v>
          </cell>
          <cell r="G976">
            <v>3259560.9326999839</v>
          </cell>
          <cell r="H976">
            <v>3259560.9326999839</v>
          </cell>
          <cell r="I976">
            <v>3259560.9326999839</v>
          </cell>
          <cell r="J976">
            <v>0</v>
          </cell>
        </row>
        <row r="977">
          <cell r="A977" t="str">
            <v>G351072003</v>
          </cell>
          <cell r="B977" t="str">
            <v>Depreciation - Computer Equipment</v>
          </cell>
          <cell r="C977" t="str">
            <v>Profit &amp; Loss</v>
          </cell>
          <cell r="E977">
            <v>286748</v>
          </cell>
          <cell r="F977">
            <v>0</v>
          </cell>
          <cell r="G977">
            <v>286748</v>
          </cell>
          <cell r="H977">
            <v>286748</v>
          </cell>
          <cell r="I977">
            <v>286748</v>
          </cell>
          <cell r="J977">
            <v>0</v>
          </cell>
        </row>
        <row r="978">
          <cell r="A978" t="str">
            <v>G351072004</v>
          </cell>
          <cell r="B978" t="str">
            <v>Depreciation - Motor Vehicles</v>
          </cell>
          <cell r="C978" t="str">
            <v>Profit &amp; Loss</v>
          </cell>
          <cell r="E978">
            <v>0</v>
          </cell>
          <cell r="F978">
            <v>0</v>
          </cell>
          <cell r="G978">
            <v>0</v>
          </cell>
          <cell r="H978">
            <v>0</v>
          </cell>
          <cell r="I978">
            <v>0</v>
          </cell>
          <cell r="J978">
            <v>0</v>
          </cell>
        </row>
        <row r="979">
          <cell r="A979" t="str">
            <v>G351072005</v>
          </cell>
          <cell r="B979" t="str">
            <v>Depreciation - Office Buildings</v>
          </cell>
          <cell r="C979" t="str">
            <v>Profit &amp; Loss</v>
          </cell>
          <cell r="E979">
            <v>0</v>
          </cell>
          <cell r="F979">
            <v>0</v>
          </cell>
          <cell r="G979">
            <v>0</v>
          </cell>
          <cell r="H979">
            <v>0</v>
          </cell>
          <cell r="I979">
            <v>0</v>
          </cell>
          <cell r="J979">
            <v>0</v>
          </cell>
        </row>
        <row r="980">
          <cell r="A980" t="str">
            <v>G351072006</v>
          </cell>
          <cell r="B980" t="str">
            <v>Amortisation - Office Equipment</v>
          </cell>
          <cell r="C980" t="str">
            <v>Profit &amp; Loss</v>
          </cell>
          <cell r="E980">
            <v>219026.49999999942</v>
          </cell>
          <cell r="F980">
            <v>0</v>
          </cell>
          <cell r="G980">
            <v>219026.49999999942</v>
          </cell>
          <cell r="H980">
            <v>219026.49999999942</v>
          </cell>
          <cell r="I980">
            <v>219026.49999999942</v>
          </cell>
          <cell r="J980">
            <v>0</v>
          </cell>
        </row>
        <row r="981">
          <cell r="A981" t="str">
            <v>G351072007</v>
          </cell>
          <cell r="B981" t="str">
            <v>Bad debts</v>
          </cell>
          <cell r="C981" t="str">
            <v>Profit &amp; Loss</v>
          </cell>
          <cell r="E981">
            <v>0</v>
          </cell>
          <cell r="F981">
            <v>0</v>
          </cell>
          <cell r="G981">
            <v>0</v>
          </cell>
          <cell r="H981">
            <v>0</v>
          </cell>
          <cell r="I981">
            <v>0</v>
          </cell>
          <cell r="J981">
            <v>0</v>
          </cell>
        </row>
        <row r="982">
          <cell r="A982" t="str">
            <v>G351072008</v>
          </cell>
          <cell r="B982" t="str">
            <v>Impairment of financial assets</v>
          </cell>
          <cell r="C982" t="str">
            <v>Profit &amp; Loss</v>
          </cell>
          <cell r="E982">
            <v>5489722.0944287786</v>
          </cell>
          <cell r="F982">
            <v>0</v>
          </cell>
          <cell r="G982">
            <v>5489722.0944287786</v>
          </cell>
          <cell r="H982">
            <v>5489722.0944287786</v>
          </cell>
          <cell r="I982">
            <v>5489722.0944287786</v>
          </cell>
          <cell r="J982">
            <v>0</v>
          </cell>
        </row>
        <row r="983">
          <cell r="A983" t="str">
            <v>Total Expenses</v>
          </cell>
          <cell r="B983">
            <v>0</v>
          </cell>
          <cell r="C983">
            <v>0</v>
          </cell>
          <cell r="D983">
            <v>0</v>
          </cell>
          <cell r="E983">
            <v>208756086.39213207</v>
          </cell>
          <cell r="F983">
            <v>5352767.7190097589</v>
          </cell>
          <cell r="G983">
            <v>203403318.67312235</v>
          </cell>
          <cell r="H983">
            <v>203403318.67312235</v>
          </cell>
          <cell r="I983">
            <v>203403318.67155373</v>
          </cell>
          <cell r="J983">
            <v>1.5686154365539551E-3</v>
          </cell>
        </row>
        <row r="984">
          <cell r="A984" t="str">
            <v>TOTALS</v>
          </cell>
          <cell r="B984">
            <v>0</v>
          </cell>
          <cell r="C984">
            <v>0</v>
          </cell>
          <cell r="D984">
            <v>2.0237639546394348E-3</v>
          </cell>
          <cell r="E984">
            <v>10137219669.897861</v>
          </cell>
          <cell r="F984">
            <v>10137219669.899467</v>
          </cell>
          <cell r="G984">
            <v>-1.6088485717773438E-3</v>
          </cell>
          <cell r="H984">
            <v>4.1472911834716797E-4</v>
          </cell>
          <cell r="I984">
            <v>4.1472911834716797E-4</v>
          </cell>
          <cell r="J984">
            <v>0</v>
          </cell>
        </row>
      </sheetData>
      <sheetData sheetId="32">
        <row r="1">
          <cell r="A1" t="str">
            <v>KOLAL</v>
          </cell>
          <cell r="C1">
            <v>0</v>
          </cell>
          <cell r="D1">
            <v>0</v>
          </cell>
          <cell r="E1">
            <v>0</v>
          </cell>
          <cell r="F1">
            <v>0</v>
          </cell>
          <cell r="G1">
            <v>0</v>
          </cell>
          <cell r="H1">
            <v>0</v>
          </cell>
        </row>
        <row r="2">
          <cell r="A2" t="str">
            <v xml:space="preserve">TRIAL BALANCE </v>
          </cell>
          <cell r="C2">
            <v>0</v>
          </cell>
          <cell r="D2">
            <v>0</v>
          </cell>
          <cell r="E2">
            <v>0</v>
          </cell>
          <cell r="F2">
            <v>0</v>
          </cell>
          <cell r="G2">
            <v>0</v>
          </cell>
          <cell r="H2">
            <v>0</v>
          </cell>
        </row>
        <row r="3">
          <cell r="A3" t="str">
            <v>FOR PERIOD ENDED 31ST DEC 2021</v>
          </cell>
          <cell r="C3">
            <v>0</v>
          </cell>
          <cell r="D3">
            <v>0</v>
          </cell>
          <cell r="E3">
            <v>0</v>
          </cell>
          <cell r="F3">
            <v>0</v>
          </cell>
          <cell r="G3">
            <v>0</v>
          </cell>
          <cell r="H3">
            <v>0</v>
          </cell>
        </row>
        <row r="4">
          <cell r="A4" t="str">
            <v>Account Code</v>
          </cell>
          <cell r="B4" t="str">
            <v>Description</v>
          </cell>
          <cell r="C4" t="str">
            <v>Account Type</v>
          </cell>
          <cell r="D4" t="str">
            <v>Open Balance</v>
          </cell>
          <cell r="E4" t="str">
            <v>Debit</v>
          </cell>
          <cell r="F4" t="str">
            <v>Credit</v>
          </cell>
          <cell r="G4" t="str">
            <v>Activity</v>
          </cell>
          <cell r="H4" t="str">
            <v>Closing Bal</v>
          </cell>
        </row>
        <row r="5">
          <cell r="A5" t="str">
            <v xml:space="preserve">Gross Premium - Direct </v>
          </cell>
          <cell r="C5">
            <v>0</v>
          </cell>
        </row>
        <row r="6">
          <cell r="A6" t="str">
            <v>G411012</v>
          </cell>
          <cell r="B6" t="str">
            <v>Individual life</v>
          </cell>
          <cell r="C6">
            <v>0</v>
          </cell>
          <cell r="D6">
            <v>0</v>
          </cell>
          <cell r="E6">
            <v>10234655</v>
          </cell>
          <cell r="F6">
            <v>52287718.690000005</v>
          </cell>
          <cell r="G6">
            <v>-42053063.690000005</v>
          </cell>
          <cell r="H6">
            <v>-42053063.690000005</v>
          </cell>
          <cell r="I6">
            <v>-42053063.690000005</v>
          </cell>
          <cell r="J6">
            <v>0</v>
          </cell>
        </row>
        <row r="7">
          <cell r="A7" t="str">
            <v>G411012001</v>
          </cell>
          <cell r="B7" t="str">
            <v>Orient Endowment</v>
          </cell>
          <cell r="C7" t="str">
            <v>Profit &amp; Loss</v>
          </cell>
          <cell r="D7">
            <v>0</v>
          </cell>
          <cell r="E7">
            <v>10234655</v>
          </cell>
          <cell r="F7">
            <v>52161637.450000003</v>
          </cell>
          <cell r="G7">
            <v>-41926982.450000003</v>
          </cell>
          <cell r="H7">
            <v>-41926982.450000003</v>
          </cell>
          <cell r="I7">
            <v>-41926982.450000003</v>
          </cell>
          <cell r="J7">
            <v>0</v>
          </cell>
        </row>
        <row r="8">
          <cell r="A8" t="str">
            <v>G411012002</v>
          </cell>
          <cell r="B8" t="str">
            <v>Orient Educator</v>
          </cell>
          <cell r="C8" t="str">
            <v>Profit &amp; Loss</v>
          </cell>
          <cell r="D8">
            <v>0</v>
          </cell>
          <cell r="E8">
            <v>0</v>
          </cell>
          <cell r="F8">
            <v>0</v>
          </cell>
          <cell r="G8">
            <v>0</v>
          </cell>
          <cell r="H8">
            <v>0</v>
          </cell>
          <cell r="I8">
            <v>0</v>
          </cell>
          <cell r="J8">
            <v>0</v>
          </cell>
        </row>
        <row r="9">
          <cell r="A9" t="str">
            <v>G411012003</v>
          </cell>
          <cell r="B9" t="str">
            <v>Orient Smart Asset</v>
          </cell>
          <cell r="C9" t="str">
            <v>Profit &amp; Loss</v>
          </cell>
          <cell r="D9">
            <v>0</v>
          </cell>
          <cell r="E9">
            <v>0</v>
          </cell>
          <cell r="F9">
            <v>0</v>
          </cell>
          <cell r="G9">
            <v>0</v>
          </cell>
          <cell r="H9">
            <v>0</v>
          </cell>
          <cell r="I9">
            <v>0</v>
          </cell>
          <cell r="J9">
            <v>0</v>
          </cell>
        </row>
        <row r="10">
          <cell r="A10" t="str">
            <v>G411012004</v>
          </cell>
          <cell r="B10" t="str">
            <v>Orient 4 Life</v>
          </cell>
          <cell r="C10" t="str">
            <v>Profit &amp; Loss</v>
          </cell>
          <cell r="D10">
            <v>0</v>
          </cell>
          <cell r="E10">
            <v>0</v>
          </cell>
          <cell r="F10">
            <v>0</v>
          </cell>
          <cell r="G10">
            <v>0</v>
          </cell>
          <cell r="H10">
            <v>0</v>
          </cell>
          <cell r="I10">
            <v>0</v>
          </cell>
          <cell r="J10">
            <v>0</v>
          </cell>
        </row>
        <row r="11">
          <cell r="A11" t="str">
            <v>G411012005</v>
          </cell>
          <cell r="B11" t="str">
            <v>Orient Smart Educator</v>
          </cell>
          <cell r="C11" t="str">
            <v>Profit &amp; Loss</v>
          </cell>
          <cell r="D11">
            <v>0</v>
          </cell>
          <cell r="E11">
            <v>0</v>
          </cell>
          <cell r="F11">
            <v>0</v>
          </cell>
          <cell r="G11">
            <v>0</v>
          </cell>
          <cell r="H11">
            <v>0</v>
          </cell>
          <cell r="I11">
            <v>0</v>
          </cell>
          <cell r="J11">
            <v>0</v>
          </cell>
        </row>
        <row r="12">
          <cell r="A12" t="str">
            <v>G411012006</v>
          </cell>
          <cell r="B12" t="str">
            <v>Orient Individual Mortgage</v>
          </cell>
          <cell r="C12" t="str">
            <v>Profit &amp; Loss</v>
          </cell>
          <cell r="D12">
            <v>0</v>
          </cell>
          <cell r="E12">
            <v>0</v>
          </cell>
          <cell r="F12">
            <v>126081.23999999999</v>
          </cell>
          <cell r="G12">
            <v>-126081.23999999999</v>
          </cell>
          <cell r="H12">
            <v>-126081.23999999999</v>
          </cell>
          <cell r="I12">
            <v>-126081.23999999999</v>
          </cell>
          <cell r="J12">
            <v>0</v>
          </cell>
        </row>
        <row r="13">
          <cell r="A13" t="str">
            <v>G411022</v>
          </cell>
          <cell r="B13" t="str">
            <v>Group Life</v>
          </cell>
          <cell r="C13">
            <v>0</v>
          </cell>
          <cell r="D13">
            <v>0</v>
          </cell>
          <cell r="E13">
            <v>7167823.8246920938</v>
          </cell>
          <cell r="F13">
            <v>208695297.33551726</v>
          </cell>
          <cell r="G13">
            <v>-201527473.51082516</v>
          </cell>
          <cell r="H13">
            <v>-201527473.51082516</v>
          </cell>
          <cell r="I13">
            <v>-201527473.51082516</v>
          </cell>
          <cell r="J13">
            <v>0</v>
          </cell>
        </row>
        <row r="14">
          <cell r="A14" t="str">
            <v>G411022001</v>
          </cell>
          <cell r="B14" t="str">
            <v>Orient Group Life</v>
          </cell>
          <cell r="C14" t="str">
            <v>Profit &amp; Loss</v>
          </cell>
          <cell r="D14">
            <v>0</v>
          </cell>
          <cell r="E14">
            <v>7167823.8246920938</v>
          </cell>
          <cell r="F14">
            <v>208525179.33551726</v>
          </cell>
          <cell r="G14">
            <v>-201357355.51082516</v>
          </cell>
          <cell r="H14">
            <v>-201357355.51082516</v>
          </cell>
          <cell r="I14">
            <v>-201357355.51082516</v>
          </cell>
          <cell r="J14">
            <v>0</v>
          </cell>
        </row>
        <row r="15">
          <cell r="A15" t="str">
            <v>G411022002</v>
          </cell>
          <cell r="B15" t="str">
            <v>Orient Group Last Expense</v>
          </cell>
          <cell r="C15" t="str">
            <v>Profit &amp; Loss</v>
          </cell>
          <cell r="D15">
            <v>0</v>
          </cell>
          <cell r="E15">
            <v>0</v>
          </cell>
          <cell r="F15">
            <v>170118</v>
          </cell>
          <cell r="G15">
            <v>-170118</v>
          </cell>
          <cell r="H15">
            <v>-170118</v>
          </cell>
          <cell r="I15">
            <v>-170118</v>
          </cell>
          <cell r="J15">
            <v>0</v>
          </cell>
        </row>
        <row r="16">
          <cell r="A16" t="str">
            <v>G411032</v>
          </cell>
          <cell r="B16" t="str">
            <v>Group Credit</v>
          </cell>
          <cell r="C16">
            <v>0</v>
          </cell>
          <cell r="D16">
            <v>0</v>
          </cell>
          <cell r="E16">
            <v>0</v>
          </cell>
          <cell r="F16">
            <v>508993563.74865383</v>
          </cell>
          <cell r="G16">
            <v>-508993563.74865383</v>
          </cell>
          <cell r="H16">
            <v>-508993563.74865383</v>
          </cell>
          <cell r="I16">
            <v>-508993563.74865383</v>
          </cell>
          <cell r="J16">
            <v>0</v>
          </cell>
        </row>
        <row r="17">
          <cell r="A17" t="str">
            <v>G411032001</v>
          </cell>
          <cell r="B17" t="str">
            <v>Orient Group Creditor</v>
          </cell>
          <cell r="C17" t="str">
            <v>Profit &amp; Loss</v>
          </cell>
          <cell r="D17">
            <v>0</v>
          </cell>
          <cell r="E17">
            <v>0</v>
          </cell>
          <cell r="F17">
            <v>420985065.8386538</v>
          </cell>
          <cell r="G17">
            <v>-420985065.8386538</v>
          </cell>
          <cell r="H17">
            <v>-420985065.8386538</v>
          </cell>
          <cell r="I17">
            <v>-420985065.8386538</v>
          </cell>
          <cell r="J17">
            <v>0</v>
          </cell>
          <cell r="L17">
            <v>-692801085.27947915</v>
          </cell>
        </row>
        <row r="18">
          <cell r="A18" t="str">
            <v>G411032002</v>
          </cell>
          <cell r="B18" t="str">
            <v>Orient Group Mortgage</v>
          </cell>
          <cell r="C18" t="str">
            <v>Profit &amp; Loss</v>
          </cell>
          <cell r="D18">
            <v>0</v>
          </cell>
          <cell r="E18">
            <v>0</v>
          </cell>
          <cell r="F18">
            <v>88008497.910000026</v>
          </cell>
          <cell r="G18">
            <v>-88008497.910000026</v>
          </cell>
          <cell r="H18">
            <v>-88008497.910000026</v>
          </cell>
          <cell r="I18">
            <v>-88008497.910000026</v>
          </cell>
          <cell r="J18">
            <v>0</v>
          </cell>
        </row>
        <row r="19">
          <cell r="A19" t="str">
            <v>G411042</v>
          </cell>
          <cell r="B19" t="str">
            <v>Annuities</v>
          </cell>
          <cell r="C19">
            <v>0</v>
          </cell>
          <cell r="D19">
            <v>0</v>
          </cell>
          <cell r="E19">
            <v>16904534.800000001</v>
          </cell>
          <cell r="F19">
            <v>192364399.49999997</v>
          </cell>
          <cell r="G19">
            <v>-175459864.69999996</v>
          </cell>
          <cell r="H19">
            <v>-175459864.69999996</v>
          </cell>
          <cell r="I19">
            <v>-175459864.69999996</v>
          </cell>
          <cell r="J19">
            <v>0</v>
          </cell>
        </row>
        <row r="20">
          <cell r="A20" t="str">
            <v>G411042001</v>
          </cell>
          <cell r="B20" t="str">
            <v>Immediate Annuity</v>
          </cell>
          <cell r="C20" t="str">
            <v>Profit &amp; Loss</v>
          </cell>
          <cell r="D20">
            <v>0</v>
          </cell>
          <cell r="E20">
            <v>16904534.800000001</v>
          </cell>
          <cell r="F20">
            <v>192364399.49999997</v>
          </cell>
          <cell r="G20">
            <v>-175459864.69999996</v>
          </cell>
          <cell r="H20">
            <v>-175459864.69999996</v>
          </cell>
          <cell r="I20">
            <v>-175459864.69999996</v>
          </cell>
          <cell r="J20">
            <v>0</v>
          </cell>
        </row>
        <row r="21">
          <cell r="A21" t="str">
            <v>G411042002</v>
          </cell>
          <cell r="B21" t="str">
            <v>Deffered Annuity</v>
          </cell>
          <cell r="C21" t="str">
            <v>Profit &amp; Loss</v>
          </cell>
          <cell r="D21">
            <v>0</v>
          </cell>
          <cell r="E21">
            <v>0</v>
          </cell>
          <cell r="F21">
            <v>0</v>
          </cell>
          <cell r="G21">
            <v>0</v>
          </cell>
          <cell r="H21">
            <v>0</v>
          </cell>
          <cell r="I21">
            <v>0</v>
          </cell>
          <cell r="J21">
            <v>0</v>
          </cell>
        </row>
        <row r="22">
          <cell r="A22" t="str">
            <v>Gross Premium - Direct Total</v>
          </cell>
          <cell r="B22">
            <v>0</v>
          </cell>
          <cell r="C22">
            <v>0</v>
          </cell>
          <cell r="D22">
            <v>0</v>
          </cell>
          <cell r="E22">
            <v>34307013.624692097</v>
          </cell>
          <cell r="F22">
            <v>962340979.27417111</v>
          </cell>
          <cell r="G22">
            <v>-928033965.64947903</v>
          </cell>
          <cell r="H22">
            <v>-928033965.64947903</v>
          </cell>
          <cell r="I22">
            <v>-928033965.64947903</v>
          </cell>
          <cell r="J22">
            <v>0</v>
          </cell>
        </row>
        <row r="23">
          <cell r="C23">
            <v>0</v>
          </cell>
          <cell r="E23">
            <v>0</v>
          </cell>
          <cell r="F23">
            <v>0</v>
          </cell>
          <cell r="G23">
            <v>0</v>
          </cell>
          <cell r="I23" t="e">
            <v>#REF!</v>
          </cell>
          <cell r="J23" t="e">
            <v>#REF!</v>
          </cell>
          <cell r="K23">
            <v>-201527473.51082516</v>
          </cell>
          <cell r="L23">
            <v>201527473.51082516</v>
          </cell>
        </row>
        <row r="24">
          <cell r="A24" t="str">
            <v>Gross Premium Reinsurance</v>
          </cell>
          <cell r="C24">
            <v>0</v>
          </cell>
          <cell r="E24">
            <v>0</v>
          </cell>
          <cell r="F24">
            <v>0</v>
          </cell>
          <cell r="G24">
            <v>0</v>
          </cell>
          <cell r="I24" t="e">
            <v>#REF!</v>
          </cell>
          <cell r="J24" t="e">
            <v>#REF!</v>
          </cell>
          <cell r="K24">
            <v>-491273611.76865393</v>
          </cell>
          <cell r="L24">
            <v>491273611.76865393</v>
          </cell>
        </row>
        <row r="25">
          <cell r="A25" t="str">
            <v>Facutative In</v>
          </cell>
          <cell r="B25">
            <v>0</v>
          </cell>
          <cell r="C25">
            <v>0</v>
          </cell>
          <cell r="E25">
            <v>0</v>
          </cell>
          <cell r="F25">
            <v>0</v>
          </cell>
          <cell r="G25">
            <v>0</v>
          </cell>
          <cell r="I25" t="e">
            <v>#REF!</v>
          </cell>
          <cell r="J25" t="e">
            <v>#REF!</v>
          </cell>
        </row>
        <row r="26">
          <cell r="A26" t="str">
            <v>G412012</v>
          </cell>
          <cell r="B26" t="str">
            <v>Individual life</v>
          </cell>
          <cell r="C26">
            <v>0</v>
          </cell>
          <cell r="D26">
            <v>0</v>
          </cell>
          <cell r="E26">
            <v>0</v>
          </cell>
          <cell r="F26">
            <v>0</v>
          </cell>
          <cell r="G26">
            <v>0</v>
          </cell>
          <cell r="H26">
            <v>0</v>
          </cell>
          <cell r="I26">
            <v>0</v>
          </cell>
          <cell r="J26">
            <v>0</v>
          </cell>
        </row>
        <row r="27">
          <cell r="A27" t="str">
            <v>G412012001</v>
          </cell>
          <cell r="B27" t="str">
            <v>Orient Endowment</v>
          </cell>
          <cell r="C27" t="str">
            <v>Profit &amp; Loss</v>
          </cell>
          <cell r="D27">
            <v>0</v>
          </cell>
          <cell r="E27">
            <v>0</v>
          </cell>
          <cell r="F27">
            <v>0</v>
          </cell>
          <cell r="G27">
            <v>0</v>
          </cell>
          <cell r="H27">
            <v>0</v>
          </cell>
          <cell r="I27">
            <v>0</v>
          </cell>
          <cell r="J27">
            <v>0</v>
          </cell>
        </row>
        <row r="28">
          <cell r="A28" t="str">
            <v>G412012002</v>
          </cell>
          <cell r="B28" t="str">
            <v>Orient Educator</v>
          </cell>
          <cell r="C28" t="str">
            <v>Profit &amp; Loss</v>
          </cell>
          <cell r="D28">
            <v>0</v>
          </cell>
          <cell r="E28">
            <v>0</v>
          </cell>
          <cell r="F28">
            <v>0</v>
          </cell>
          <cell r="G28">
            <v>0</v>
          </cell>
          <cell r="H28">
            <v>0</v>
          </cell>
          <cell r="I28">
            <v>0</v>
          </cell>
          <cell r="J28">
            <v>0</v>
          </cell>
        </row>
        <row r="29">
          <cell r="A29" t="str">
            <v>G412012003</v>
          </cell>
          <cell r="B29" t="str">
            <v>Orient Smart Asset</v>
          </cell>
          <cell r="C29" t="str">
            <v>Profit &amp; Loss</v>
          </cell>
          <cell r="D29">
            <v>0</v>
          </cell>
          <cell r="E29">
            <v>0</v>
          </cell>
          <cell r="F29">
            <v>0</v>
          </cell>
          <cell r="G29">
            <v>0</v>
          </cell>
          <cell r="H29">
            <v>0</v>
          </cell>
          <cell r="I29">
            <v>0</v>
          </cell>
          <cell r="J29">
            <v>0</v>
          </cell>
        </row>
        <row r="30">
          <cell r="A30" t="str">
            <v>G412012004</v>
          </cell>
          <cell r="B30" t="str">
            <v>Orient 4 Life</v>
          </cell>
          <cell r="C30" t="str">
            <v>Profit &amp; Loss</v>
          </cell>
          <cell r="D30">
            <v>0</v>
          </cell>
          <cell r="E30">
            <v>0</v>
          </cell>
          <cell r="F30">
            <v>0</v>
          </cell>
          <cell r="G30">
            <v>0</v>
          </cell>
          <cell r="H30">
            <v>0</v>
          </cell>
          <cell r="I30">
            <v>0</v>
          </cell>
          <cell r="J30">
            <v>0</v>
          </cell>
        </row>
        <row r="31">
          <cell r="A31" t="str">
            <v>G412012005</v>
          </cell>
          <cell r="B31" t="str">
            <v>Orient Smart Educator</v>
          </cell>
          <cell r="C31" t="str">
            <v>Profit &amp; Loss</v>
          </cell>
          <cell r="D31">
            <v>0</v>
          </cell>
          <cell r="E31">
            <v>0</v>
          </cell>
          <cell r="F31">
            <v>0</v>
          </cell>
          <cell r="G31">
            <v>0</v>
          </cell>
          <cell r="H31">
            <v>0</v>
          </cell>
          <cell r="I31">
            <v>0</v>
          </cell>
          <cell r="J31">
            <v>0</v>
          </cell>
        </row>
        <row r="32">
          <cell r="A32" t="str">
            <v>G412012006</v>
          </cell>
          <cell r="B32" t="str">
            <v>Orient Individual Mortgage</v>
          </cell>
          <cell r="C32" t="str">
            <v>Profit &amp; Loss</v>
          </cell>
          <cell r="D32">
            <v>0</v>
          </cell>
          <cell r="E32">
            <v>0</v>
          </cell>
          <cell r="F32">
            <v>0</v>
          </cell>
          <cell r="G32">
            <v>0</v>
          </cell>
          <cell r="H32">
            <v>0</v>
          </cell>
          <cell r="I32">
            <v>0</v>
          </cell>
          <cell r="J32">
            <v>0</v>
          </cell>
        </row>
        <row r="33">
          <cell r="A33" t="str">
            <v>G412022</v>
          </cell>
          <cell r="B33" t="str">
            <v>Group Life</v>
          </cell>
          <cell r="C33">
            <v>0</v>
          </cell>
          <cell r="D33">
            <v>0</v>
          </cell>
          <cell r="E33">
            <v>0</v>
          </cell>
          <cell r="F33">
            <v>0</v>
          </cell>
          <cell r="G33">
            <v>0</v>
          </cell>
          <cell r="H33">
            <v>0</v>
          </cell>
          <cell r="I33">
            <v>0</v>
          </cell>
          <cell r="J33">
            <v>0</v>
          </cell>
        </row>
        <row r="34">
          <cell r="A34" t="str">
            <v>G412022001</v>
          </cell>
          <cell r="B34" t="str">
            <v>Orient Group Life</v>
          </cell>
          <cell r="C34" t="str">
            <v>Profit &amp; Loss</v>
          </cell>
          <cell r="D34">
            <v>0</v>
          </cell>
          <cell r="E34">
            <v>0</v>
          </cell>
          <cell r="F34">
            <v>0</v>
          </cell>
          <cell r="G34">
            <v>0</v>
          </cell>
          <cell r="H34">
            <v>0</v>
          </cell>
          <cell r="I34">
            <v>0</v>
          </cell>
          <cell r="J34">
            <v>0</v>
          </cell>
        </row>
        <row r="35">
          <cell r="A35" t="str">
            <v>G412022002</v>
          </cell>
          <cell r="B35" t="str">
            <v>Orient Group Last Expense</v>
          </cell>
          <cell r="C35" t="str">
            <v>Profit &amp; Loss</v>
          </cell>
          <cell r="D35">
            <v>0</v>
          </cell>
          <cell r="E35">
            <v>0</v>
          </cell>
          <cell r="F35">
            <v>0</v>
          </cell>
          <cell r="G35">
            <v>0</v>
          </cell>
          <cell r="H35">
            <v>0</v>
          </cell>
          <cell r="I35">
            <v>0</v>
          </cell>
          <cell r="J35">
            <v>0</v>
          </cell>
        </row>
        <row r="36">
          <cell r="A36" t="str">
            <v>G412032</v>
          </cell>
          <cell r="B36" t="str">
            <v>Group Credit</v>
          </cell>
          <cell r="C36">
            <v>0</v>
          </cell>
          <cell r="D36">
            <v>0</v>
          </cell>
          <cell r="E36">
            <v>0</v>
          </cell>
          <cell r="F36">
            <v>0</v>
          </cell>
          <cell r="G36">
            <v>0</v>
          </cell>
          <cell r="H36">
            <v>0</v>
          </cell>
          <cell r="I36">
            <v>0</v>
          </cell>
          <cell r="J36">
            <v>0</v>
          </cell>
        </row>
        <row r="37">
          <cell r="A37" t="str">
            <v>G412032001</v>
          </cell>
          <cell r="B37" t="str">
            <v>Orient Group Creditor</v>
          </cell>
          <cell r="C37" t="str">
            <v>Profit &amp; Loss</v>
          </cell>
          <cell r="D37">
            <v>0</v>
          </cell>
          <cell r="E37">
            <v>0</v>
          </cell>
          <cell r="F37">
            <v>0</v>
          </cell>
          <cell r="G37">
            <v>0</v>
          </cell>
          <cell r="H37">
            <v>0</v>
          </cell>
          <cell r="I37">
            <v>0</v>
          </cell>
          <cell r="J37">
            <v>0</v>
          </cell>
        </row>
        <row r="38">
          <cell r="A38" t="str">
            <v>G412032002</v>
          </cell>
          <cell r="B38" t="str">
            <v>Orient Group Mortgage</v>
          </cell>
          <cell r="C38" t="str">
            <v>Profit &amp; Loss</v>
          </cell>
          <cell r="D38">
            <v>0</v>
          </cell>
          <cell r="E38">
            <v>0</v>
          </cell>
          <cell r="F38">
            <v>0</v>
          </cell>
          <cell r="G38">
            <v>0</v>
          </cell>
          <cell r="H38">
            <v>0</v>
          </cell>
          <cell r="I38">
            <v>0</v>
          </cell>
          <cell r="J38">
            <v>0</v>
          </cell>
        </row>
        <row r="39">
          <cell r="A39" t="str">
            <v>G412042</v>
          </cell>
          <cell r="B39" t="str">
            <v>Annuities</v>
          </cell>
          <cell r="C39">
            <v>0</v>
          </cell>
          <cell r="D39">
            <v>0</v>
          </cell>
          <cell r="E39">
            <v>0</v>
          </cell>
          <cell r="F39">
            <v>0</v>
          </cell>
          <cell r="G39">
            <v>0</v>
          </cell>
          <cell r="H39">
            <v>0</v>
          </cell>
          <cell r="I39">
            <v>0</v>
          </cell>
          <cell r="J39">
            <v>0</v>
          </cell>
        </row>
        <row r="40">
          <cell r="A40" t="str">
            <v>G412042001</v>
          </cell>
          <cell r="B40" t="str">
            <v>Immediate Annuity</v>
          </cell>
          <cell r="C40" t="str">
            <v>Profit &amp; Loss</v>
          </cell>
          <cell r="D40">
            <v>0</v>
          </cell>
          <cell r="E40">
            <v>0</v>
          </cell>
          <cell r="F40">
            <v>0</v>
          </cell>
          <cell r="G40">
            <v>0</v>
          </cell>
          <cell r="H40">
            <v>0</v>
          </cell>
          <cell r="I40">
            <v>0</v>
          </cell>
          <cell r="J40">
            <v>0</v>
          </cell>
        </row>
        <row r="41">
          <cell r="A41" t="str">
            <v>G412042002</v>
          </cell>
          <cell r="B41" t="str">
            <v>Deferred Annuity</v>
          </cell>
          <cell r="C41" t="str">
            <v>Profit &amp; Loss</v>
          </cell>
          <cell r="D41">
            <v>0</v>
          </cell>
          <cell r="E41">
            <v>0</v>
          </cell>
          <cell r="F41">
            <v>0</v>
          </cell>
          <cell r="G41">
            <v>0</v>
          </cell>
          <cell r="H41">
            <v>0</v>
          </cell>
          <cell r="I41">
            <v>0</v>
          </cell>
          <cell r="J41">
            <v>0</v>
          </cell>
        </row>
        <row r="42">
          <cell r="A42" t="str">
            <v>Gross Premium Reinsurance Facultative in Total</v>
          </cell>
          <cell r="B42">
            <v>0</v>
          </cell>
          <cell r="C42">
            <v>0</v>
          </cell>
          <cell r="D42">
            <v>0</v>
          </cell>
          <cell r="E42">
            <v>0</v>
          </cell>
          <cell r="F42">
            <v>0</v>
          </cell>
          <cell r="G42">
            <v>0</v>
          </cell>
          <cell r="H42">
            <v>0</v>
          </cell>
          <cell r="I42">
            <v>0</v>
          </cell>
          <cell r="J42">
            <v>0</v>
          </cell>
        </row>
        <row r="43">
          <cell r="A43">
            <v>0</v>
          </cell>
          <cell r="B43">
            <v>0</v>
          </cell>
          <cell r="C43">
            <v>0</v>
          </cell>
          <cell r="D43">
            <v>0</v>
          </cell>
          <cell r="E43">
            <v>0</v>
          </cell>
          <cell r="F43">
            <v>0</v>
          </cell>
          <cell r="G43">
            <v>0</v>
          </cell>
          <cell r="H43">
            <v>0</v>
          </cell>
          <cell r="I43" t="e">
            <v>#REF!</v>
          </cell>
          <cell r="J43" t="e">
            <v>#REF!</v>
          </cell>
        </row>
        <row r="44">
          <cell r="A44" t="str">
            <v>Gross Premium Reinsurance -</v>
          </cell>
          <cell r="C44">
            <v>0</v>
          </cell>
          <cell r="E44">
            <v>0</v>
          </cell>
          <cell r="F44">
            <v>0</v>
          </cell>
          <cell r="G44">
            <v>0</v>
          </cell>
          <cell r="I44" t="e">
            <v>#REF!</v>
          </cell>
          <cell r="J44" t="e">
            <v>#REF!</v>
          </cell>
        </row>
        <row r="45">
          <cell r="A45" t="str">
            <v>Treaty in</v>
          </cell>
          <cell r="C45">
            <v>0</v>
          </cell>
          <cell r="E45">
            <v>0</v>
          </cell>
          <cell r="F45">
            <v>0</v>
          </cell>
          <cell r="G45">
            <v>0</v>
          </cell>
          <cell r="I45" t="e">
            <v>#REF!</v>
          </cell>
          <cell r="J45" t="e">
            <v>#REF!</v>
          </cell>
        </row>
        <row r="46">
          <cell r="A46" t="str">
            <v>G413012</v>
          </cell>
          <cell r="B46" t="str">
            <v>Individual life</v>
          </cell>
          <cell r="C46">
            <v>0</v>
          </cell>
          <cell r="D46">
            <v>0</v>
          </cell>
          <cell r="E46">
            <v>0</v>
          </cell>
          <cell r="F46">
            <v>0</v>
          </cell>
          <cell r="G46">
            <v>0</v>
          </cell>
          <cell r="H46">
            <v>0</v>
          </cell>
          <cell r="I46">
            <v>0</v>
          </cell>
          <cell r="J46">
            <v>0</v>
          </cell>
        </row>
        <row r="47">
          <cell r="A47" t="str">
            <v>G413012001</v>
          </cell>
          <cell r="B47" t="str">
            <v>Orient Endowment</v>
          </cell>
          <cell r="C47" t="str">
            <v>Profit &amp; Loss</v>
          </cell>
          <cell r="D47">
            <v>0</v>
          </cell>
          <cell r="E47">
            <v>0</v>
          </cell>
          <cell r="F47">
            <v>0</v>
          </cell>
          <cell r="G47">
            <v>0</v>
          </cell>
          <cell r="H47">
            <v>0</v>
          </cell>
          <cell r="I47">
            <v>0</v>
          </cell>
          <cell r="J47">
            <v>0</v>
          </cell>
        </row>
        <row r="48">
          <cell r="A48" t="str">
            <v>G413012002</v>
          </cell>
          <cell r="B48" t="str">
            <v>Orient Educator</v>
          </cell>
          <cell r="C48" t="str">
            <v>Profit &amp; Loss</v>
          </cell>
          <cell r="D48">
            <v>0</v>
          </cell>
          <cell r="E48">
            <v>0</v>
          </cell>
          <cell r="F48">
            <v>0</v>
          </cell>
          <cell r="G48">
            <v>0</v>
          </cell>
          <cell r="H48">
            <v>0</v>
          </cell>
          <cell r="I48">
            <v>0</v>
          </cell>
          <cell r="J48">
            <v>0</v>
          </cell>
        </row>
        <row r="49">
          <cell r="A49" t="str">
            <v>G413012003</v>
          </cell>
          <cell r="B49" t="str">
            <v>Orient Smart Asset</v>
          </cell>
          <cell r="C49" t="str">
            <v>Profit &amp; Loss</v>
          </cell>
          <cell r="D49">
            <v>0</v>
          </cell>
          <cell r="E49">
            <v>0</v>
          </cell>
          <cell r="F49">
            <v>0</v>
          </cell>
          <cell r="G49">
            <v>0</v>
          </cell>
          <cell r="H49">
            <v>0</v>
          </cell>
          <cell r="I49">
            <v>0</v>
          </cell>
          <cell r="J49">
            <v>0</v>
          </cell>
        </row>
        <row r="50">
          <cell r="A50" t="str">
            <v>G413012004</v>
          </cell>
          <cell r="B50" t="str">
            <v>Orient 4 Life</v>
          </cell>
          <cell r="C50" t="str">
            <v>Profit &amp; Loss</v>
          </cell>
          <cell r="D50">
            <v>0</v>
          </cell>
          <cell r="E50">
            <v>0</v>
          </cell>
          <cell r="F50">
            <v>0</v>
          </cell>
          <cell r="G50">
            <v>0</v>
          </cell>
          <cell r="H50">
            <v>0</v>
          </cell>
          <cell r="I50">
            <v>0</v>
          </cell>
          <cell r="J50">
            <v>0</v>
          </cell>
        </row>
        <row r="51">
          <cell r="A51" t="str">
            <v>G413012005</v>
          </cell>
          <cell r="B51" t="str">
            <v>Orient Smart Educator</v>
          </cell>
          <cell r="C51" t="str">
            <v>Profit &amp; Loss</v>
          </cell>
          <cell r="D51">
            <v>0</v>
          </cell>
          <cell r="E51">
            <v>0</v>
          </cell>
          <cell r="F51">
            <v>0</v>
          </cell>
          <cell r="G51">
            <v>0</v>
          </cell>
          <cell r="H51">
            <v>0</v>
          </cell>
          <cell r="I51">
            <v>0</v>
          </cell>
          <cell r="J51">
            <v>0</v>
          </cell>
        </row>
        <row r="52">
          <cell r="A52" t="str">
            <v>G413012006</v>
          </cell>
          <cell r="B52" t="str">
            <v>Orient Individual Mortgage</v>
          </cell>
          <cell r="C52" t="str">
            <v>Profit &amp; Loss</v>
          </cell>
          <cell r="D52">
            <v>0</v>
          </cell>
          <cell r="E52">
            <v>0</v>
          </cell>
          <cell r="F52">
            <v>0</v>
          </cell>
          <cell r="G52">
            <v>0</v>
          </cell>
          <cell r="H52">
            <v>0</v>
          </cell>
          <cell r="I52">
            <v>0</v>
          </cell>
          <cell r="J52">
            <v>0</v>
          </cell>
        </row>
        <row r="53">
          <cell r="A53" t="str">
            <v>G413022</v>
          </cell>
          <cell r="B53" t="str">
            <v>Group Life</v>
          </cell>
          <cell r="C53">
            <v>0</v>
          </cell>
          <cell r="D53">
            <v>0</v>
          </cell>
          <cell r="E53">
            <v>0</v>
          </cell>
          <cell r="F53">
            <v>0</v>
          </cell>
          <cell r="G53">
            <v>0</v>
          </cell>
          <cell r="H53">
            <v>0</v>
          </cell>
          <cell r="I53">
            <v>0</v>
          </cell>
          <cell r="J53">
            <v>0</v>
          </cell>
        </row>
        <row r="54">
          <cell r="A54" t="str">
            <v>G413022001</v>
          </cell>
          <cell r="B54" t="str">
            <v>Orient Group Life</v>
          </cell>
          <cell r="C54" t="str">
            <v>Profit &amp; Loss</v>
          </cell>
          <cell r="D54">
            <v>0</v>
          </cell>
          <cell r="E54">
            <v>0</v>
          </cell>
          <cell r="F54">
            <v>0</v>
          </cell>
          <cell r="G54">
            <v>0</v>
          </cell>
          <cell r="H54">
            <v>0</v>
          </cell>
          <cell r="I54">
            <v>0</v>
          </cell>
          <cell r="J54">
            <v>0</v>
          </cell>
        </row>
        <row r="55">
          <cell r="A55" t="str">
            <v>G413022002</v>
          </cell>
          <cell r="B55" t="str">
            <v>Orient Last Expense</v>
          </cell>
          <cell r="C55" t="str">
            <v>Profit &amp; Loss</v>
          </cell>
          <cell r="D55">
            <v>0</v>
          </cell>
          <cell r="E55">
            <v>0</v>
          </cell>
          <cell r="F55">
            <v>0</v>
          </cell>
          <cell r="G55">
            <v>0</v>
          </cell>
          <cell r="H55">
            <v>0</v>
          </cell>
          <cell r="I55">
            <v>0</v>
          </cell>
          <cell r="J55">
            <v>0</v>
          </cell>
        </row>
        <row r="56">
          <cell r="A56" t="str">
            <v>G413032</v>
          </cell>
          <cell r="B56" t="str">
            <v>Group Credit</v>
          </cell>
          <cell r="C56">
            <v>0</v>
          </cell>
          <cell r="D56">
            <v>0</v>
          </cell>
          <cell r="E56">
            <v>0</v>
          </cell>
          <cell r="F56">
            <v>0</v>
          </cell>
          <cell r="G56">
            <v>0</v>
          </cell>
          <cell r="H56">
            <v>0</v>
          </cell>
          <cell r="I56">
            <v>0</v>
          </cell>
          <cell r="J56">
            <v>0</v>
          </cell>
        </row>
        <row r="57">
          <cell r="A57" t="str">
            <v>G413032001</v>
          </cell>
          <cell r="B57" t="str">
            <v>Orient Group Creditor</v>
          </cell>
          <cell r="C57" t="str">
            <v>Profit &amp; Loss</v>
          </cell>
          <cell r="D57">
            <v>0</v>
          </cell>
          <cell r="E57">
            <v>0</v>
          </cell>
          <cell r="F57">
            <v>0</v>
          </cell>
          <cell r="G57">
            <v>0</v>
          </cell>
          <cell r="H57">
            <v>0</v>
          </cell>
          <cell r="I57">
            <v>0</v>
          </cell>
          <cell r="J57">
            <v>0</v>
          </cell>
        </row>
        <row r="58">
          <cell r="A58" t="str">
            <v>G413032002</v>
          </cell>
          <cell r="B58" t="str">
            <v>Orient Group Mortgage</v>
          </cell>
          <cell r="C58" t="str">
            <v>Profit &amp; Loss</v>
          </cell>
          <cell r="D58">
            <v>0</v>
          </cell>
          <cell r="E58">
            <v>0</v>
          </cell>
          <cell r="F58">
            <v>0</v>
          </cell>
          <cell r="G58">
            <v>0</v>
          </cell>
          <cell r="H58">
            <v>0</v>
          </cell>
          <cell r="I58">
            <v>0</v>
          </cell>
          <cell r="J58">
            <v>0</v>
          </cell>
        </row>
        <row r="59">
          <cell r="A59" t="str">
            <v>G413042</v>
          </cell>
          <cell r="B59" t="str">
            <v>Annuities</v>
          </cell>
          <cell r="C59">
            <v>0</v>
          </cell>
          <cell r="D59">
            <v>0</v>
          </cell>
          <cell r="E59">
            <v>0</v>
          </cell>
          <cell r="F59">
            <v>0</v>
          </cell>
          <cell r="G59">
            <v>0</v>
          </cell>
          <cell r="H59">
            <v>0</v>
          </cell>
          <cell r="I59">
            <v>0</v>
          </cell>
          <cell r="J59">
            <v>0</v>
          </cell>
        </row>
        <row r="60">
          <cell r="A60" t="str">
            <v>G413042001</v>
          </cell>
          <cell r="B60" t="str">
            <v>Immediate Annuity</v>
          </cell>
          <cell r="C60" t="str">
            <v>Profit &amp; Loss</v>
          </cell>
          <cell r="D60">
            <v>0</v>
          </cell>
          <cell r="E60">
            <v>0</v>
          </cell>
          <cell r="F60">
            <v>0</v>
          </cell>
          <cell r="G60">
            <v>0</v>
          </cell>
          <cell r="H60">
            <v>0</v>
          </cell>
          <cell r="I60">
            <v>0</v>
          </cell>
          <cell r="J60">
            <v>0</v>
          </cell>
        </row>
        <row r="61">
          <cell r="A61" t="str">
            <v>G413042002</v>
          </cell>
          <cell r="B61" t="str">
            <v>Deffered Annuity</v>
          </cell>
          <cell r="C61" t="str">
            <v>Profit &amp; Loss</v>
          </cell>
          <cell r="D61">
            <v>0</v>
          </cell>
          <cell r="E61">
            <v>0</v>
          </cell>
          <cell r="F61">
            <v>0</v>
          </cell>
          <cell r="G61">
            <v>0</v>
          </cell>
          <cell r="H61">
            <v>0</v>
          </cell>
          <cell r="I61">
            <v>0</v>
          </cell>
          <cell r="J61">
            <v>0</v>
          </cell>
        </row>
        <row r="62">
          <cell r="A62" t="str">
            <v>Gross Premium Reinsurance Treaty in Total</v>
          </cell>
          <cell r="B62">
            <v>0</v>
          </cell>
          <cell r="C62">
            <v>0</v>
          </cell>
          <cell r="D62">
            <v>0</v>
          </cell>
          <cell r="E62">
            <v>0</v>
          </cell>
          <cell r="F62">
            <v>0</v>
          </cell>
          <cell r="G62">
            <v>0</v>
          </cell>
          <cell r="H62">
            <v>0</v>
          </cell>
          <cell r="I62">
            <v>0</v>
          </cell>
          <cell r="J62">
            <v>0</v>
          </cell>
        </row>
        <row r="63">
          <cell r="C63">
            <v>0</v>
          </cell>
          <cell r="E63">
            <v>0</v>
          </cell>
          <cell r="F63">
            <v>0</v>
          </cell>
          <cell r="G63">
            <v>0</v>
          </cell>
          <cell r="I63" t="e">
            <v>#REF!</v>
          </cell>
          <cell r="J63" t="e">
            <v>#REF!</v>
          </cell>
        </row>
        <row r="64">
          <cell r="A64" t="str">
            <v xml:space="preserve">Gross Proposal Income - Direct </v>
          </cell>
          <cell r="C64">
            <v>0</v>
          </cell>
          <cell r="E64">
            <v>0</v>
          </cell>
          <cell r="F64">
            <v>0</v>
          </cell>
          <cell r="G64">
            <v>0</v>
          </cell>
          <cell r="I64" t="e">
            <v>#REF!</v>
          </cell>
          <cell r="J64" t="e">
            <v>#REF!</v>
          </cell>
        </row>
        <row r="65">
          <cell r="A65" t="str">
            <v>G551012</v>
          </cell>
          <cell r="B65" t="str">
            <v>Individual life</v>
          </cell>
          <cell r="C65">
            <v>0</v>
          </cell>
          <cell r="D65">
            <v>0</v>
          </cell>
          <cell r="E65">
            <v>0</v>
          </cell>
          <cell r="F65">
            <v>0</v>
          </cell>
          <cell r="G65">
            <v>0</v>
          </cell>
          <cell r="H65">
            <v>0</v>
          </cell>
          <cell r="I65">
            <v>0</v>
          </cell>
          <cell r="J65">
            <v>0</v>
          </cell>
        </row>
        <row r="66">
          <cell r="A66" t="str">
            <v>G551012001</v>
          </cell>
          <cell r="B66" t="str">
            <v>Orient Endowment</v>
          </cell>
          <cell r="C66" t="str">
            <v>Bal Sheet</v>
          </cell>
          <cell r="D66">
            <v>0</v>
          </cell>
          <cell r="E66">
            <v>0</v>
          </cell>
          <cell r="F66">
            <v>0</v>
          </cell>
          <cell r="G66">
            <v>0</v>
          </cell>
          <cell r="H66">
            <v>0</v>
          </cell>
          <cell r="I66">
            <v>0</v>
          </cell>
          <cell r="J66">
            <v>0</v>
          </cell>
        </row>
        <row r="67">
          <cell r="A67" t="str">
            <v>G551012002</v>
          </cell>
          <cell r="B67" t="str">
            <v>Orient Educator</v>
          </cell>
          <cell r="C67" t="str">
            <v>Bal Sheet</v>
          </cell>
          <cell r="D67">
            <v>0</v>
          </cell>
          <cell r="E67">
            <v>0</v>
          </cell>
          <cell r="F67">
            <v>0</v>
          </cell>
          <cell r="G67">
            <v>0</v>
          </cell>
          <cell r="H67">
            <v>0</v>
          </cell>
          <cell r="I67">
            <v>0</v>
          </cell>
          <cell r="J67">
            <v>0</v>
          </cell>
        </row>
        <row r="68">
          <cell r="A68" t="str">
            <v>G551012003</v>
          </cell>
          <cell r="B68" t="str">
            <v>Orient Smart Asset</v>
          </cell>
          <cell r="C68" t="str">
            <v>Bal Sheet</v>
          </cell>
          <cell r="D68">
            <v>0</v>
          </cell>
          <cell r="E68">
            <v>0</v>
          </cell>
          <cell r="F68">
            <v>0</v>
          </cell>
          <cell r="G68">
            <v>0</v>
          </cell>
          <cell r="H68">
            <v>0</v>
          </cell>
          <cell r="I68">
            <v>0</v>
          </cell>
          <cell r="J68">
            <v>0</v>
          </cell>
        </row>
        <row r="69">
          <cell r="A69" t="str">
            <v>G551012004</v>
          </cell>
          <cell r="B69" t="str">
            <v>Orient 4 Life</v>
          </cell>
          <cell r="C69" t="str">
            <v>Bal Sheet</v>
          </cell>
          <cell r="D69">
            <v>0</v>
          </cell>
          <cell r="E69">
            <v>0</v>
          </cell>
          <cell r="F69">
            <v>0</v>
          </cell>
          <cell r="G69">
            <v>0</v>
          </cell>
          <cell r="H69">
            <v>0</v>
          </cell>
          <cell r="I69">
            <v>0</v>
          </cell>
          <cell r="J69">
            <v>0</v>
          </cell>
        </row>
        <row r="70">
          <cell r="A70" t="str">
            <v>G551012005</v>
          </cell>
          <cell r="B70" t="str">
            <v>Orient Smart Educator</v>
          </cell>
          <cell r="C70" t="str">
            <v>Bal Sheet</v>
          </cell>
          <cell r="D70">
            <v>0</v>
          </cell>
          <cell r="E70">
            <v>0</v>
          </cell>
          <cell r="F70">
            <v>0</v>
          </cell>
          <cell r="G70">
            <v>0</v>
          </cell>
          <cell r="H70">
            <v>0</v>
          </cell>
          <cell r="I70">
            <v>0</v>
          </cell>
          <cell r="J70">
            <v>0</v>
          </cell>
        </row>
        <row r="71">
          <cell r="A71" t="str">
            <v>G551012006</v>
          </cell>
          <cell r="B71" t="str">
            <v>Orient Individual Mortgage</v>
          </cell>
          <cell r="C71" t="str">
            <v>Bal Sheet</v>
          </cell>
          <cell r="D71">
            <v>0</v>
          </cell>
          <cell r="E71">
            <v>0</v>
          </cell>
          <cell r="F71">
            <v>0</v>
          </cell>
          <cell r="G71">
            <v>0</v>
          </cell>
          <cell r="H71">
            <v>0</v>
          </cell>
          <cell r="I71">
            <v>0</v>
          </cell>
          <cell r="J71">
            <v>0</v>
          </cell>
        </row>
        <row r="72">
          <cell r="A72" t="str">
            <v>G551022</v>
          </cell>
          <cell r="B72" t="str">
            <v>Group Life</v>
          </cell>
          <cell r="C72">
            <v>0</v>
          </cell>
          <cell r="D72">
            <v>0</v>
          </cell>
          <cell r="E72">
            <v>0</v>
          </cell>
          <cell r="F72">
            <v>0</v>
          </cell>
          <cell r="G72">
            <v>0</v>
          </cell>
          <cell r="H72">
            <v>0</v>
          </cell>
          <cell r="I72">
            <v>0</v>
          </cell>
          <cell r="J72">
            <v>0</v>
          </cell>
        </row>
        <row r="73">
          <cell r="A73" t="str">
            <v>G551022001</v>
          </cell>
          <cell r="B73" t="str">
            <v>Orient Group Life</v>
          </cell>
          <cell r="C73" t="str">
            <v>Bal Sheet</v>
          </cell>
          <cell r="D73">
            <v>0</v>
          </cell>
          <cell r="E73">
            <v>0</v>
          </cell>
          <cell r="F73">
            <v>0</v>
          </cell>
          <cell r="G73">
            <v>0</v>
          </cell>
          <cell r="H73">
            <v>0</v>
          </cell>
          <cell r="I73">
            <v>0</v>
          </cell>
          <cell r="J73">
            <v>0</v>
          </cell>
        </row>
        <row r="74">
          <cell r="A74" t="str">
            <v>G551022002</v>
          </cell>
          <cell r="B74" t="str">
            <v>Orient Group Last Expense</v>
          </cell>
          <cell r="C74" t="str">
            <v>Bal Sheet</v>
          </cell>
          <cell r="D74">
            <v>0</v>
          </cell>
          <cell r="E74">
            <v>0</v>
          </cell>
          <cell r="F74">
            <v>0</v>
          </cell>
          <cell r="G74">
            <v>0</v>
          </cell>
          <cell r="H74">
            <v>0</v>
          </cell>
          <cell r="I74">
            <v>0</v>
          </cell>
          <cell r="J74">
            <v>0</v>
          </cell>
        </row>
        <row r="75">
          <cell r="A75" t="str">
            <v>G551032</v>
          </cell>
          <cell r="B75" t="str">
            <v>Group Credit</v>
          </cell>
          <cell r="C75">
            <v>0</v>
          </cell>
          <cell r="D75">
            <v>0</v>
          </cell>
          <cell r="E75">
            <v>0</v>
          </cell>
          <cell r="F75">
            <v>0</v>
          </cell>
          <cell r="G75">
            <v>0</v>
          </cell>
          <cell r="H75">
            <v>0</v>
          </cell>
          <cell r="I75">
            <v>0</v>
          </cell>
          <cell r="J75">
            <v>0</v>
          </cell>
        </row>
        <row r="76">
          <cell r="A76" t="str">
            <v>G551032001</v>
          </cell>
          <cell r="B76" t="str">
            <v>Orient Group Creditor</v>
          </cell>
          <cell r="C76" t="str">
            <v>Bal Sheet</v>
          </cell>
          <cell r="D76">
            <v>0</v>
          </cell>
          <cell r="E76">
            <v>0</v>
          </cell>
          <cell r="F76">
            <v>0</v>
          </cell>
          <cell r="G76">
            <v>0</v>
          </cell>
          <cell r="H76">
            <v>0</v>
          </cell>
          <cell r="I76">
            <v>0</v>
          </cell>
          <cell r="J76">
            <v>0</v>
          </cell>
        </row>
        <row r="77">
          <cell r="A77" t="str">
            <v>G551032002</v>
          </cell>
          <cell r="B77" t="str">
            <v>Orient Group Mortgage</v>
          </cell>
          <cell r="C77" t="str">
            <v>Bal Sheet</v>
          </cell>
          <cell r="D77">
            <v>0</v>
          </cell>
          <cell r="E77">
            <v>0</v>
          </cell>
          <cell r="F77">
            <v>0</v>
          </cell>
          <cell r="G77">
            <v>0</v>
          </cell>
          <cell r="H77">
            <v>0</v>
          </cell>
          <cell r="I77">
            <v>0</v>
          </cell>
          <cell r="J77">
            <v>0</v>
          </cell>
        </row>
        <row r="78">
          <cell r="A78" t="str">
            <v>G551042</v>
          </cell>
          <cell r="B78" t="str">
            <v>Annuities</v>
          </cell>
          <cell r="C78">
            <v>0</v>
          </cell>
          <cell r="D78">
            <v>0</v>
          </cell>
          <cell r="E78">
            <v>0</v>
          </cell>
          <cell r="F78">
            <v>0</v>
          </cell>
          <cell r="G78">
            <v>0</v>
          </cell>
          <cell r="H78">
            <v>0</v>
          </cell>
          <cell r="I78">
            <v>0</v>
          </cell>
          <cell r="J78">
            <v>0</v>
          </cell>
        </row>
        <row r="79">
          <cell r="A79" t="str">
            <v>G551042001</v>
          </cell>
          <cell r="B79" t="str">
            <v>Immediate Annuity</v>
          </cell>
          <cell r="C79" t="str">
            <v>Bal Sheet</v>
          </cell>
          <cell r="D79">
            <v>0</v>
          </cell>
          <cell r="E79">
            <v>0</v>
          </cell>
          <cell r="F79">
            <v>0</v>
          </cell>
          <cell r="G79">
            <v>0</v>
          </cell>
          <cell r="H79">
            <v>0</v>
          </cell>
          <cell r="I79">
            <v>0</v>
          </cell>
          <cell r="J79">
            <v>0</v>
          </cell>
        </row>
        <row r="80">
          <cell r="A80" t="str">
            <v>G551042002</v>
          </cell>
          <cell r="B80" t="str">
            <v>Deffered Annuity</v>
          </cell>
          <cell r="C80" t="str">
            <v>Bal Sheet</v>
          </cell>
          <cell r="D80">
            <v>0</v>
          </cell>
          <cell r="E80">
            <v>0</v>
          </cell>
          <cell r="F80">
            <v>0</v>
          </cell>
          <cell r="G80">
            <v>0</v>
          </cell>
          <cell r="H80">
            <v>0</v>
          </cell>
          <cell r="I80">
            <v>0</v>
          </cell>
          <cell r="J80">
            <v>0</v>
          </cell>
        </row>
        <row r="81">
          <cell r="A81" t="str">
            <v>Gross Proposal Income - Direct Total</v>
          </cell>
          <cell r="B81">
            <v>0</v>
          </cell>
          <cell r="C81">
            <v>0</v>
          </cell>
          <cell r="D81">
            <v>0</v>
          </cell>
          <cell r="E81">
            <v>0</v>
          </cell>
          <cell r="F81">
            <v>0</v>
          </cell>
          <cell r="G81">
            <v>0</v>
          </cell>
          <cell r="H81">
            <v>0</v>
          </cell>
          <cell r="I81">
            <v>0</v>
          </cell>
          <cell r="J81">
            <v>0</v>
          </cell>
        </row>
        <row r="82">
          <cell r="A82">
            <v>0</v>
          </cell>
          <cell r="B82">
            <v>0</v>
          </cell>
          <cell r="C82">
            <v>0</v>
          </cell>
          <cell r="E82">
            <v>0</v>
          </cell>
          <cell r="F82">
            <v>0</v>
          </cell>
          <cell r="G82">
            <v>0</v>
          </cell>
          <cell r="I82" t="e">
            <v>#REF!</v>
          </cell>
          <cell r="J82" t="e">
            <v>#REF!</v>
          </cell>
        </row>
        <row r="83">
          <cell r="A83" t="str">
            <v>Proposal Refunds - Direct Total</v>
          </cell>
          <cell r="C83">
            <v>0</v>
          </cell>
          <cell r="E83">
            <v>0</v>
          </cell>
          <cell r="F83">
            <v>0</v>
          </cell>
          <cell r="G83">
            <v>0</v>
          </cell>
          <cell r="I83" t="e">
            <v>#REF!</v>
          </cell>
          <cell r="J83" t="e">
            <v>#REF!</v>
          </cell>
        </row>
        <row r="84">
          <cell r="A84" t="str">
            <v>G361012</v>
          </cell>
          <cell r="B84" t="str">
            <v>Individual life</v>
          </cell>
          <cell r="C84">
            <v>0</v>
          </cell>
          <cell r="D84">
            <v>0</v>
          </cell>
          <cell r="E84">
            <v>0</v>
          </cell>
          <cell r="F84">
            <v>0</v>
          </cell>
          <cell r="G84">
            <v>0</v>
          </cell>
          <cell r="H84">
            <v>0</v>
          </cell>
          <cell r="I84">
            <v>0</v>
          </cell>
          <cell r="J84">
            <v>0</v>
          </cell>
        </row>
        <row r="85">
          <cell r="A85" t="str">
            <v>G361012001</v>
          </cell>
          <cell r="B85" t="str">
            <v>Orient Endowment</v>
          </cell>
          <cell r="C85" t="str">
            <v>Profit &amp; Loss</v>
          </cell>
          <cell r="D85">
            <v>0</v>
          </cell>
          <cell r="E85">
            <v>0</v>
          </cell>
          <cell r="F85">
            <v>0</v>
          </cell>
          <cell r="G85">
            <v>0</v>
          </cell>
          <cell r="H85">
            <v>0</v>
          </cell>
          <cell r="I85">
            <v>0</v>
          </cell>
          <cell r="J85">
            <v>0</v>
          </cell>
        </row>
        <row r="86">
          <cell r="A86" t="str">
            <v>G361012002</v>
          </cell>
          <cell r="B86" t="str">
            <v>Orient Educator</v>
          </cell>
          <cell r="C86" t="str">
            <v>Profit &amp; Loss</v>
          </cell>
          <cell r="D86">
            <v>0</v>
          </cell>
          <cell r="E86">
            <v>0</v>
          </cell>
          <cell r="F86">
            <v>0</v>
          </cell>
          <cell r="G86">
            <v>0</v>
          </cell>
          <cell r="H86">
            <v>0</v>
          </cell>
          <cell r="I86">
            <v>0</v>
          </cell>
          <cell r="J86">
            <v>0</v>
          </cell>
        </row>
        <row r="87">
          <cell r="A87" t="str">
            <v>G361012003</v>
          </cell>
          <cell r="B87" t="str">
            <v>Orient Smart Asset</v>
          </cell>
          <cell r="C87" t="str">
            <v>Profit &amp; Loss</v>
          </cell>
          <cell r="D87">
            <v>0</v>
          </cell>
          <cell r="E87">
            <v>0</v>
          </cell>
          <cell r="F87">
            <v>0</v>
          </cell>
          <cell r="G87">
            <v>0</v>
          </cell>
          <cell r="H87">
            <v>0</v>
          </cell>
          <cell r="I87">
            <v>0</v>
          </cell>
          <cell r="J87">
            <v>0</v>
          </cell>
        </row>
        <row r="88">
          <cell r="A88" t="str">
            <v>G361012004</v>
          </cell>
          <cell r="B88" t="str">
            <v>Orient 4 Life</v>
          </cell>
          <cell r="C88" t="str">
            <v>Profit &amp; Loss</v>
          </cell>
          <cell r="D88">
            <v>0</v>
          </cell>
          <cell r="E88">
            <v>0</v>
          </cell>
          <cell r="F88">
            <v>0</v>
          </cell>
          <cell r="G88">
            <v>0</v>
          </cell>
          <cell r="H88">
            <v>0</v>
          </cell>
          <cell r="I88">
            <v>0</v>
          </cell>
          <cell r="J88">
            <v>0</v>
          </cell>
        </row>
        <row r="89">
          <cell r="A89" t="str">
            <v>G361012005</v>
          </cell>
          <cell r="B89" t="str">
            <v>Orient Smart Educator</v>
          </cell>
          <cell r="C89" t="str">
            <v>Profit &amp; Loss</v>
          </cell>
          <cell r="D89">
            <v>0</v>
          </cell>
          <cell r="E89">
            <v>0</v>
          </cell>
          <cell r="F89">
            <v>0</v>
          </cell>
          <cell r="G89">
            <v>0</v>
          </cell>
          <cell r="H89">
            <v>0</v>
          </cell>
          <cell r="I89">
            <v>0</v>
          </cell>
          <cell r="J89">
            <v>0</v>
          </cell>
        </row>
        <row r="90">
          <cell r="A90" t="str">
            <v>G361012006</v>
          </cell>
          <cell r="B90" t="str">
            <v>Orient Individual Mortgage</v>
          </cell>
          <cell r="C90" t="str">
            <v>Profit &amp; Loss</v>
          </cell>
          <cell r="D90">
            <v>0</v>
          </cell>
          <cell r="E90">
            <v>0</v>
          </cell>
          <cell r="F90">
            <v>0</v>
          </cell>
          <cell r="G90">
            <v>0</v>
          </cell>
          <cell r="H90">
            <v>0</v>
          </cell>
          <cell r="I90">
            <v>0</v>
          </cell>
          <cell r="J90">
            <v>0</v>
          </cell>
        </row>
        <row r="91">
          <cell r="A91" t="str">
            <v>G361022</v>
          </cell>
          <cell r="B91" t="str">
            <v>Group Life</v>
          </cell>
          <cell r="C91">
            <v>0</v>
          </cell>
          <cell r="D91">
            <v>0</v>
          </cell>
          <cell r="E91">
            <v>0</v>
          </cell>
          <cell r="F91">
            <v>0</v>
          </cell>
          <cell r="G91">
            <v>0</v>
          </cell>
          <cell r="H91">
            <v>0</v>
          </cell>
          <cell r="I91">
            <v>0</v>
          </cell>
          <cell r="J91">
            <v>0</v>
          </cell>
        </row>
        <row r="92">
          <cell r="A92" t="str">
            <v>G361022001</v>
          </cell>
          <cell r="B92" t="str">
            <v>Orient Group Life</v>
          </cell>
          <cell r="C92" t="str">
            <v>Profit &amp; Loss</v>
          </cell>
          <cell r="D92">
            <v>0</v>
          </cell>
          <cell r="E92">
            <v>0</v>
          </cell>
          <cell r="F92">
            <v>0</v>
          </cell>
          <cell r="G92">
            <v>0</v>
          </cell>
          <cell r="H92">
            <v>0</v>
          </cell>
          <cell r="I92">
            <v>0</v>
          </cell>
          <cell r="J92">
            <v>0</v>
          </cell>
        </row>
        <row r="93">
          <cell r="A93" t="str">
            <v>G361022002</v>
          </cell>
          <cell r="B93" t="str">
            <v>Orient Group Last Expense</v>
          </cell>
          <cell r="C93" t="str">
            <v>Profit &amp; Loss</v>
          </cell>
          <cell r="D93">
            <v>0</v>
          </cell>
          <cell r="E93">
            <v>0</v>
          </cell>
          <cell r="F93">
            <v>0</v>
          </cell>
          <cell r="G93">
            <v>0</v>
          </cell>
          <cell r="H93">
            <v>0</v>
          </cell>
          <cell r="I93">
            <v>0</v>
          </cell>
          <cell r="J93">
            <v>0</v>
          </cell>
        </row>
        <row r="94">
          <cell r="A94" t="str">
            <v>G361032</v>
          </cell>
          <cell r="B94" t="str">
            <v>Group Credit</v>
          </cell>
          <cell r="C94">
            <v>0</v>
          </cell>
          <cell r="D94">
            <v>0</v>
          </cell>
          <cell r="E94">
            <v>0</v>
          </cell>
          <cell r="F94">
            <v>0</v>
          </cell>
          <cell r="G94">
            <v>0</v>
          </cell>
          <cell r="H94">
            <v>0</v>
          </cell>
          <cell r="I94">
            <v>0</v>
          </cell>
          <cell r="J94">
            <v>0</v>
          </cell>
        </row>
        <row r="95">
          <cell r="A95" t="str">
            <v>G361032001</v>
          </cell>
          <cell r="B95" t="str">
            <v>Orient Group Creditor</v>
          </cell>
          <cell r="C95" t="str">
            <v>Profit &amp; Loss</v>
          </cell>
          <cell r="D95">
            <v>0</v>
          </cell>
          <cell r="E95">
            <v>0</v>
          </cell>
          <cell r="F95">
            <v>0</v>
          </cell>
          <cell r="G95">
            <v>0</v>
          </cell>
          <cell r="H95">
            <v>0</v>
          </cell>
          <cell r="I95">
            <v>0</v>
          </cell>
          <cell r="J95">
            <v>0</v>
          </cell>
        </row>
        <row r="96">
          <cell r="A96" t="str">
            <v>G361032002</v>
          </cell>
          <cell r="B96" t="str">
            <v>Orient Group Mortgage</v>
          </cell>
          <cell r="C96" t="str">
            <v>Profit &amp; Loss</v>
          </cell>
          <cell r="D96">
            <v>0</v>
          </cell>
          <cell r="E96">
            <v>0</v>
          </cell>
          <cell r="F96">
            <v>0</v>
          </cell>
          <cell r="G96">
            <v>0</v>
          </cell>
          <cell r="H96">
            <v>0</v>
          </cell>
          <cell r="I96">
            <v>0</v>
          </cell>
          <cell r="J96">
            <v>0</v>
          </cell>
        </row>
        <row r="97">
          <cell r="A97" t="str">
            <v>G361042</v>
          </cell>
          <cell r="B97" t="str">
            <v>Annuities</v>
          </cell>
          <cell r="C97">
            <v>0</v>
          </cell>
          <cell r="D97">
            <v>0</v>
          </cell>
          <cell r="E97">
            <v>0</v>
          </cell>
          <cell r="F97">
            <v>0</v>
          </cell>
          <cell r="G97">
            <v>0</v>
          </cell>
          <cell r="H97">
            <v>0</v>
          </cell>
          <cell r="I97">
            <v>0</v>
          </cell>
          <cell r="J97">
            <v>0</v>
          </cell>
        </row>
        <row r="98">
          <cell r="A98" t="str">
            <v>G361042001</v>
          </cell>
          <cell r="B98" t="str">
            <v>Immediate Annuity</v>
          </cell>
          <cell r="C98" t="str">
            <v>Profit &amp; Loss</v>
          </cell>
          <cell r="D98">
            <v>0</v>
          </cell>
          <cell r="E98">
            <v>0</v>
          </cell>
          <cell r="F98">
            <v>0</v>
          </cell>
          <cell r="G98">
            <v>0</v>
          </cell>
          <cell r="H98">
            <v>0</v>
          </cell>
          <cell r="I98">
            <v>0</v>
          </cell>
          <cell r="J98">
            <v>0</v>
          </cell>
        </row>
        <row r="99">
          <cell r="A99" t="str">
            <v>G361042002</v>
          </cell>
          <cell r="B99" t="str">
            <v>Deffered Annuity</v>
          </cell>
          <cell r="C99" t="str">
            <v>Profit &amp; Loss</v>
          </cell>
          <cell r="D99">
            <v>0</v>
          </cell>
          <cell r="E99">
            <v>0</v>
          </cell>
          <cell r="F99">
            <v>0</v>
          </cell>
          <cell r="G99">
            <v>0</v>
          </cell>
          <cell r="H99">
            <v>0</v>
          </cell>
          <cell r="I99">
            <v>0</v>
          </cell>
          <cell r="J99">
            <v>0</v>
          </cell>
        </row>
        <row r="100">
          <cell r="A100" t="str">
            <v>Proposal Refunds - Direct Total</v>
          </cell>
          <cell r="B100">
            <v>0</v>
          </cell>
          <cell r="C100">
            <v>0</v>
          </cell>
          <cell r="D100">
            <v>0</v>
          </cell>
          <cell r="E100">
            <v>0</v>
          </cell>
          <cell r="F100">
            <v>0</v>
          </cell>
          <cell r="G100">
            <v>0</v>
          </cell>
          <cell r="H100">
            <v>0</v>
          </cell>
          <cell r="I100" t="e">
            <v>#REF!</v>
          </cell>
          <cell r="J100" t="e">
            <v>#REF!</v>
          </cell>
        </row>
        <row r="101">
          <cell r="A101">
            <v>0</v>
          </cell>
          <cell r="B101">
            <v>0</v>
          </cell>
          <cell r="C101">
            <v>0</v>
          </cell>
          <cell r="E101">
            <v>0</v>
          </cell>
          <cell r="F101">
            <v>0</v>
          </cell>
          <cell r="G101">
            <v>0</v>
          </cell>
          <cell r="I101" t="e">
            <v>#REF!</v>
          </cell>
          <cell r="J101" t="e">
            <v>#REF!</v>
          </cell>
        </row>
        <row r="102">
          <cell r="A102" t="str">
            <v xml:space="preserve"> Premium Refunds</v>
          </cell>
          <cell r="C102">
            <v>0</v>
          </cell>
          <cell r="E102">
            <v>0</v>
          </cell>
          <cell r="F102">
            <v>0</v>
          </cell>
          <cell r="G102">
            <v>0</v>
          </cell>
          <cell r="I102" t="e">
            <v>#REF!</v>
          </cell>
          <cell r="J102" t="e">
            <v>#REF!</v>
          </cell>
        </row>
        <row r="103">
          <cell r="A103" t="str">
            <v>G362012</v>
          </cell>
          <cell r="B103" t="str">
            <v>Individual life</v>
          </cell>
          <cell r="C103">
            <v>0</v>
          </cell>
          <cell r="D103">
            <v>0</v>
          </cell>
          <cell r="E103">
            <v>59959</v>
          </cell>
          <cell r="F103">
            <v>0</v>
          </cell>
          <cell r="G103">
            <v>59959</v>
          </cell>
          <cell r="H103">
            <v>59959</v>
          </cell>
          <cell r="I103">
            <v>59959</v>
          </cell>
          <cell r="J103">
            <v>0</v>
          </cell>
        </row>
        <row r="104">
          <cell r="A104" t="str">
            <v>G362012001</v>
          </cell>
          <cell r="B104" t="str">
            <v>Orient Endowment</v>
          </cell>
          <cell r="C104" t="str">
            <v>Profit &amp; Loss</v>
          </cell>
          <cell r="D104">
            <v>0</v>
          </cell>
          <cell r="E104">
            <v>59959</v>
          </cell>
          <cell r="F104">
            <v>0</v>
          </cell>
          <cell r="G104">
            <v>59959</v>
          </cell>
          <cell r="H104">
            <v>59959</v>
          </cell>
          <cell r="I104">
            <v>59959</v>
          </cell>
          <cell r="J104">
            <v>0</v>
          </cell>
        </row>
        <row r="105">
          <cell r="A105" t="str">
            <v>G362012002</v>
          </cell>
          <cell r="B105" t="str">
            <v>Orient Educator</v>
          </cell>
          <cell r="C105" t="str">
            <v>Profit &amp; Loss</v>
          </cell>
          <cell r="D105">
            <v>0</v>
          </cell>
          <cell r="E105">
            <v>0</v>
          </cell>
          <cell r="F105">
            <v>0</v>
          </cell>
          <cell r="G105">
            <v>0</v>
          </cell>
          <cell r="H105">
            <v>0</v>
          </cell>
          <cell r="I105">
            <v>0</v>
          </cell>
          <cell r="J105">
            <v>0</v>
          </cell>
        </row>
        <row r="106">
          <cell r="A106" t="str">
            <v>G362012003</v>
          </cell>
          <cell r="B106" t="str">
            <v>Orient Smart Asset</v>
          </cell>
          <cell r="C106" t="str">
            <v>Profit &amp; Loss</v>
          </cell>
          <cell r="D106">
            <v>0</v>
          </cell>
          <cell r="E106">
            <v>0</v>
          </cell>
          <cell r="F106">
            <v>0</v>
          </cell>
          <cell r="G106">
            <v>0</v>
          </cell>
          <cell r="H106">
            <v>0</v>
          </cell>
          <cell r="I106">
            <v>0</v>
          </cell>
          <cell r="J106">
            <v>0</v>
          </cell>
        </row>
        <row r="107">
          <cell r="A107" t="str">
            <v>G362012004</v>
          </cell>
          <cell r="B107" t="str">
            <v>Orient 4 Life</v>
          </cell>
          <cell r="C107" t="str">
            <v>Profit &amp; Loss</v>
          </cell>
          <cell r="D107">
            <v>0</v>
          </cell>
          <cell r="E107">
            <v>0</v>
          </cell>
          <cell r="F107">
            <v>0</v>
          </cell>
          <cell r="G107">
            <v>0</v>
          </cell>
          <cell r="H107">
            <v>0</v>
          </cell>
          <cell r="I107">
            <v>0</v>
          </cell>
          <cell r="J107">
            <v>0</v>
          </cell>
        </row>
        <row r="108">
          <cell r="A108" t="str">
            <v>G362012005</v>
          </cell>
          <cell r="B108" t="str">
            <v>Orient Smart Educator</v>
          </cell>
          <cell r="C108" t="str">
            <v>Profit &amp; Loss</v>
          </cell>
          <cell r="D108">
            <v>0</v>
          </cell>
          <cell r="E108">
            <v>0</v>
          </cell>
          <cell r="F108">
            <v>0</v>
          </cell>
          <cell r="G108">
            <v>0</v>
          </cell>
          <cell r="H108">
            <v>0</v>
          </cell>
          <cell r="I108">
            <v>0</v>
          </cell>
          <cell r="J108">
            <v>0</v>
          </cell>
        </row>
        <row r="109">
          <cell r="A109" t="str">
            <v>G362012006</v>
          </cell>
          <cell r="B109" t="str">
            <v>Orient Individual Mortgage</v>
          </cell>
          <cell r="C109" t="str">
            <v>Profit &amp; Loss</v>
          </cell>
          <cell r="D109">
            <v>0</v>
          </cell>
          <cell r="E109">
            <v>0</v>
          </cell>
          <cell r="F109">
            <v>0</v>
          </cell>
          <cell r="G109">
            <v>0</v>
          </cell>
          <cell r="H109">
            <v>0</v>
          </cell>
          <cell r="I109">
            <v>0</v>
          </cell>
          <cell r="J109">
            <v>0</v>
          </cell>
        </row>
        <row r="110">
          <cell r="A110" t="str">
            <v>G362022</v>
          </cell>
          <cell r="B110" t="str">
            <v>Group Life</v>
          </cell>
          <cell r="C110">
            <v>0</v>
          </cell>
          <cell r="D110">
            <v>0</v>
          </cell>
          <cell r="E110">
            <v>0</v>
          </cell>
          <cell r="F110">
            <v>0</v>
          </cell>
          <cell r="G110">
            <v>0</v>
          </cell>
          <cell r="H110">
            <v>0</v>
          </cell>
          <cell r="I110">
            <v>0</v>
          </cell>
          <cell r="J110">
            <v>0</v>
          </cell>
        </row>
        <row r="111">
          <cell r="A111" t="str">
            <v>G362022001</v>
          </cell>
          <cell r="B111" t="str">
            <v>Orient Group Life</v>
          </cell>
          <cell r="C111" t="str">
            <v>Profit &amp; Loss</v>
          </cell>
          <cell r="D111">
            <v>0</v>
          </cell>
          <cell r="E111">
            <v>0</v>
          </cell>
          <cell r="F111">
            <v>0</v>
          </cell>
          <cell r="G111">
            <v>0</v>
          </cell>
          <cell r="H111">
            <v>0</v>
          </cell>
          <cell r="I111">
            <v>0</v>
          </cell>
          <cell r="J111">
            <v>0</v>
          </cell>
        </row>
        <row r="112">
          <cell r="A112" t="str">
            <v>G362022002</v>
          </cell>
          <cell r="B112" t="str">
            <v>Orient Group Last Expense</v>
          </cell>
          <cell r="C112" t="str">
            <v>Profit &amp; Loss</v>
          </cell>
          <cell r="D112">
            <v>0</v>
          </cell>
          <cell r="E112">
            <v>0</v>
          </cell>
          <cell r="F112">
            <v>0</v>
          </cell>
          <cell r="G112">
            <v>0</v>
          </cell>
          <cell r="H112">
            <v>0</v>
          </cell>
          <cell r="I112">
            <v>0</v>
          </cell>
          <cell r="J112">
            <v>0</v>
          </cell>
        </row>
        <row r="113">
          <cell r="A113" t="str">
            <v>G362032</v>
          </cell>
          <cell r="B113" t="str">
            <v>Group Credit</v>
          </cell>
          <cell r="C113">
            <v>0</v>
          </cell>
          <cell r="D113">
            <v>0</v>
          </cell>
          <cell r="E113">
            <v>17719951.979999889</v>
          </cell>
          <cell r="F113">
            <v>0</v>
          </cell>
          <cell r="G113">
            <v>17719951.979999889</v>
          </cell>
          <cell r="H113">
            <v>17719951.979999889</v>
          </cell>
          <cell r="I113">
            <v>17719951.979999889</v>
          </cell>
          <cell r="J113">
            <v>0</v>
          </cell>
        </row>
        <row r="114">
          <cell r="A114" t="str">
            <v>G362032001</v>
          </cell>
          <cell r="B114" t="str">
            <v>Orient Group Creditor</v>
          </cell>
          <cell r="C114" t="str">
            <v>Profit &amp; Loss</v>
          </cell>
          <cell r="D114">
            <v>0</v>
          </cell>
          <cell r="E114">
            <v>17719951.979999889</v>
          </cell>
          <cell r="F114">
            <v>0</v>
          </cell>
          <cell r="G114">
            <v>17719951.979999889</v>
          </cell>
          <cell r="H114">
            <v>17719951.979999889</v>
          </cell>
          <cell r="I114">
            <v>17719951.979999889</v>
          </cell>
          <cell r="J114">
            <v>0</v>
          </cell>
        </row>
        <row r="115">
          <cell r="A115" t="str">
            <v>G362032002</v>
          </cell>
          <cell r="B115" t="str">
            <v>Orient Group Mortgage</v>
          </cell>
          <cell r="C115" t="str">
            <v>Profit &amp; Loss</v>
          </cell>
          <cell r="D115">
            <v>0</v>
          </cell>
          <cell r="E115">
            <v>0</v>
          </cell>
          <cell r="F115">
            <v>0</v>
          </cell>
          <cell r="G115">
            <v>0</v>
          </cell>
          <cell r="H115">
            <v>0</v>
          </cell>
          <cell r="I115">
            <v>0</v>
          </cell>
          <cell r="J115">
            <v>0</v>
          </cell>
        </row>
        <row r="116">
          <cell r="A116" t="str">
            <v>G362042</v>
          </cell>
          <cell r="B116" t="str">
            <v>Annuities</v>
          </cell>
          <cell r="C116">
            <v>0</v>
          </cell>
          <cell r="D116">
            <v>0</v>
          </cell>
          <cell r="E116">
            <v>0</v>
          </cell>
          <cell r="F116">
            <v>0</v>
          </cell>
          <cell r="G116">
            <v>0</v>
          </cell>
          <cell r="H116">
            <v>0</v>
          </cell>
          <cell r="I116">
            <v>0</v>
          </cell>
          <cell r="J116">
            <v>0</v>
          </cell>
        </row>
        <row r="117">
          <cell r="A117" t="str">
            <v>G362042001</v>
          </cell>
          <cell r="B117" t="str">
            <v>Immediate Annuity</v>
          </cell>
          <cell r="C117" t="str">
            <v>Profit &amp; Loss</v>
          </cell>
          <cell r="D117">
            <v>0</v>
          </cell>
          <cell r="E117">
            <v>0</v>
          </cell>
          <cell r="F117">
            <v>0</v>
          </cell>
          <cell r="G117">
            <v>0</v>
          </cell>
          <cell r="H117">
            <v>0</v>
          </cell>
          <cell r="I117">
            <v>0</v>
          </cell>
          <cell r="J117">
            <v>0</v>
          </cell>
        </row>
        <row r="118">
          <cell r="A118" t="str">
            <v>G362042002</v>
          </cell>
          <cell r="B118" t="str">
            <v>Deffered Annuity</v>
          </cell>
          <cell r="C118" t="str">
            <v>Profit &amp; Loss</v>
          </cell>
          <cell r="D118">
            <v>0</v>
          </cell>
          <cell r="E118">
            <v>0</v>
          </cell>
          <cell r="F118">
            <v>0</v>
          </cell>
          <cell r="G118">
            <v>0</v>
          </cell>
          <cell r="H118">
            <v>0</v>
          </cell>
          <cell r="I118">
            <v>0</v>
          </cell>
          <cell r="J118">
            <v>0</v>
          </cell>
        </row>
        <row r="119">
          <cell r="A119" t="str">
            <v xml:space="preserve"> Premium Refunds - Direct Total</v>
          </cell>
          <cell r="B119">
            <v>0</v>
          </cell>
          <cell r="C119">
            <v>0</v>
          </cell>
          <cell r="D119">
            <v>0</v>
          </cell>
          <cell r="E119">
            <v>17779910.979999889</v>
          </cell>
          <cell r="F119">
            <v>0</v>
          </cell>
          <cell r="G119">
            <v>17779910.979999889</v>
          </cell>
          <cell r="H119">
            <v>17779910.979999889</v>
          </cell>
          <cell r="I119">
            <v>17779910.979999889</v>
          </cell>
          <cell r="J119">
            <v>0</v>
          </cell>
        </row>
        <row r="120">
          <cell r="A120">
            <v>0</v>
          </cell>
          <cell r="B120">
            <v>0</v>
          </cell>
          <cell r="C120">
            <v>0</v>
          </cell>
          <cell r="E120">
            <v>0</v>
          </cell>
          <cell r="F120">
            <v>0</v>
          </cell>
          <cell r="G120">
            <v>0</v>
          </cell>
          <cell r="I120" t="e">
            <v>#REF!</v>
          </cell>
          <cell r="J120" t="e">
            <v>#REF!</v>
          </cell>
        </row>
        <row r="121">
          <cell r="A121" t="str">
            <v>Gross Premium Reinsurance Ceded</v>
          </cell>
          <cell r="C121">
            <v>0</v>
          </cell>
          <cell r="D121">
            <v>0</v>
          </cell>
          <cell r="E121">
            <v>0</v>
          </cell>
          <cell r="F121">
            <v>0</v>
          </cell>
          <cell r="G121">
            <v>0</v>
          </cell>
          <cell r="H121">
            <v>0</v>
          </cell>
          <cell r="I121">
            <v>0</v>
          </cell>
          <cell r="J121">
            <v>0</v>
          </cell>
        </row>
        <row r="122">
          <cell r="A122" t="str">
            <v>Treaty</v>
          </cell>
          <cell r="C122">
            <v>0</v>
          </cell>
          <cell r="E122">
            <v>0</v>
          </cell>
          <cell r="F122">
            <v>0</v>
          </cell>
          <cell r="G122">
            <v>0</v>
          </cell>
          <cell r="I122" t="e">
            <v>#REF!</v>
          </cell>
          <cell r="J122" t="e">
            <v>#REF!</v>
          </cell>
        </row>
        <row r="123">
          <cell r="A123" t="str">
            <v>G311012</v>
          </cell>
          <cell r="B123" t="str">
            <v>Individual life</v>
          </cell>
          <cell r="C123">
            <v>0</v>
          </cell>
          <cell r="D123">
            <v>0</v>
          </cell>
          <cell r="E123">
            <v>0</v>
          </cell>
          <cell r="F123">
            <v>0</v>
          </cell>
          <cell r="G123">
            <v>0</v>
          </cell>
          <cell r="H123">
            <v>0</v>
          </cell>
          <cell r="I123">
            <v>0</v>
          </cell>
          <cell r="J123">
            <v>0</v>
          </cell>
        </row>
        <row r="124">
          <cell r="A124" t="str">
            <v>G311012001</v>
          </cell>
          <cell r="B124" t="str">
            <v>Orient Endowment</v>
          </cell>
          <cell r="C124" t="str">
            <v>Profit &amp; Loss</v>
          </cell>
          <cell r="D124">
            <v>0</v>
          </cell>
          <cell r="E124">
            <v>0</v>
          </cell>
          <cell r="F124">
            <v>0</v>
          </cell>
          <cell r="G124">
            <v>0</v>
          </cell>
          <cell r="H124">
            <v>0</v>
          </cell>
          <cell r="I124">
            <v>0</v>
          </cell>
          <cell r="J124">
            <v>0</v>
          </cell>
        </row>
        <row r="125">
          <cell r="A125" t="str">
            <v>G311012002</v>
          </cell>
          <cell r="B125" t="str">
            <v>Orient Educator</v>
          </cell>
          <cell r="C125" t="str">
            <v>Profit &amp; Loss</v>
          </cell>
          <cell r="D125">
            <v>0</v>
          </cell>
          <cell r="E125">
            <v>0</v>
          </cell>
          <cell r="F125">
            <v>0</v>
          </cell>
          <cell r="G125">
            <v>0</v>
          </cell>
          <cell r="H125">
            <v>0</v>
          </cell>
          <cell r="I125">
            <v>0</v>
          </cell>
          <cell r="J125">
            <v>0</v>
          </cell>
        </row>
        <row r="126">
          <cell r="A126" t="str">
            <v>G311012003</v>
          </cell>
          <cell r="B126" t="str">
            <v>Orient Smart Asset</v>
          </cell>
          <cell r="C126" t="str">
            <v>Profit &amp; Loss</v>
          </cell>
          <cell r="D126">
            <v>0</v>
          </cell>
          <cell r="E126">
            <v>0</v>
          </cell>
          <cell r="F126">
            <v>0</v>
          </cell>
          <cell r="G126">
            <v>0</v>
          </cell>
          <cell r="H126">
            <v>0</v>
          </cell>
          <cell r="I126">
            <v>0</v>
          </cell>
          <cell r="J126">
            <v>0</v>
          </cell>
        </row>
        <row r="127">
          <cell r="A127" t="str">
            <v>G311012004</v>
          </cell>
          <cell r="B127" t="str">
            <v>Orient 4 Life</v>
          </cell>
          <cell r="C127" t="str">
            <v>Profit &amp; Loss</v>
          </cell>
          <cell r="D127">
            <v>0</v>
          </cell>
          <cell r="E127">
            <v>0</v>
          </cell>
          <cell r="F127">
            <v>0</v>
          </cell>
          <cell r="G127">
            <v>0</v>
          </cell>
          <cell r="H127">
            <v>0</v>
          </cell>
          <cell r="I127">
            <v>0</v>
          </cell>
          <cell r="J127">
            <v>0</v>
          </cell>
        </row>
        <row r="128">
          <cell r="A128" t="str">
            <v>G311012005</v>
          </cell>
          <cell r="B128" t="str">
            <v>Orient Smart Educator</v>
          </cell>
          <cell r="C128" t="str">
            <v>Profit &amp; Loss</v>
          </cell>
          <cell r="D128">
            <v>0</v>
          </cell>
          <cell r="E128">
            <v>0</v>
          </cell>
          <cell r="F128">
            <v>0</v>
          </cell>
          <cell r="G128">
            <v>0</v>
          </cell>
          <cell r="H128">
            <v>0</v>
          </cell>
          <cell r="I128">
            <v>0</v>
          </cell>
          <cell r="J128">
            <v>0</v>
          </cell>
        </row>
        <row r="129">
          <cell r="A129" t="str">
            <v>G311012006</v>
          </cell>
          <cell r="B129" t="str">
            <v>Orient Individual Mortgage</v>
          </cell>
          <cell r="C129" t="str">
            <v>Profit &amp; Loss</v>
          </cell>
          <cell r="D129">
            <v>0</v>
          </cell>
          <cell r="E129">
            <v>0</v>
          </cell>
          <cell r="F129">
            <v>0</v>
          </cell>
          <cell r="G129">
            <v>0</v>
          </cell>
          <cell r="H129">
            <v>0</v>
          </cell>
          <cell r="I129">
            <v>0</v>
          </cell>
          <cell r="J129">
            <v>0</v>
          </cell>
        </row>
        <row r="130">
          <cell r="A130" t="str">
            <v>G311022</v>
          </cell>
          <cell r="B130" t="str">
            <v>Group Life</v>
          </cell>
          <cell r="C130">
            <v>0</v>
          </cell>
          <cell r="D130">
            <v>0</v>
          </cell>
          <cell r="E130">
            <v>22134659.132699639</v>
          </cell>
          <cell r="F130">
            <v>0</v>
          </cell>
          <cell r="G130">
            <v>22134659.132699639</v>
          </cell>
          <cell r="H130">
            <v>22134659.132699639</v>
          </cell>
          <cell r="I130">
            <v>22134659.132699639</v>
          </cell>
          <cell r="J130">
            <v>0</v>
          </cell>
        </row>
        <row r="131">
          <cell r="A131" t="str">
            <v>G311022001</v>
          </cell>
          <cell r="B131" t="str">
            <v>Orient Group Life</v>
          </cell>
          <cell r="C131" t="str">
            <v>Profit &amp; Loss</v>
          </cell>
          <cell r="D131">
            <v>0</v>
          </cell>
          <cell r="E131">
            <v>22134659.132699639</v>
          </cell>
          <cell r="F131">
            <v>0</v>
          </cell>
          <cell r="G131">
            <v>22134659.132699639</v>
          </cell>
          <cell r="H131">
            <v>22134659.132699639</v>
          </cell>
          <cell r="I131">
            <v>22134659.132699639</v>
          </cell>
          <cell r="J131">
            <v>0</v>
          </cell>
        </row>
        <row r="132">
          <cell r="A132" t="str">
            <v>G311022002</v>
          </cell>
          <cell r="B132" t="str">
            <v>Orient Last Expense</v>
          </cell>
          <cell r="C132" t="str">
            <v>Profit &amp; Loss</v>
          </cell>
          <cell r="D132">
            <v>0</v>
          </cell>
          <cell r="E132">
            <v>0</v>
          </cell>
          <cell r="F132">
            <v>0</v>
          </cell>
          <cell r="G132">
            <v>0</v>
          </cell>
          <cell r="H132">
            <v>0</v>
          </cell>
          <cell r="I132">
            <v>0</v>
          </cell>
          <cell r="J132">
            <v>0</v>
          </cell>
        </row>
        <row r="133">
          <cell r="A133" t="str">
            <v>G311032</v>
          </cell>
          <cell r="B133" t="str">
            <v>Group Credit</v>
          </cell>
          <cell r="C133">
            <v>0</v>
          </cell>
          <cell r="D133">
            <v>0</v>
          </cell>
          <cell r="E133">
            <v>41362261.265673153</v>
          </cell>
          <cell r="F133">
            <v>0</v>
          </cell>
          <cell r="G133">
            <v>41362261.265673153</v>
          </cell>
          <cell r="H133">
            <v>41362261.265673153</v>
          </cell>
          <cell r="I133">
            <v>41362261.265673153</v>
          </cell>
          <cell r="J133">
            <v>0</v>
          </cell>
        </row>
        <row r="134">
          <cell r="A134" t="str">
            <v>G311032001</v>
          </cell>
          <cell r="B134" t="str">
            <v>Orient Group Creditor</v>
          </cell>
          <cell r="C134" t="str">
            <v>Profit &amp; Loss</v>
          </cell>
          <cell r="D134">
            <v>0</v>
          </cell>
          <cell r="E134">
            <v>36484750.496629573</v>
          </cell>
          <cell r="F134">
            <v>0</v>
          </cell>
          <cell r="G134">
            <v>36484750.496629573</v>
          </cell>
          <cell r="H134">
            <v>36484750.496629573</v>
          </cell>
          <cell r="I134">
            <v>36484750.496629573</v>
          </cell>
          <cell r="J134">
            <v>0</v>
          </cell>
        </row>
        <row r="135">
          <cell r="A135" t="str">
            <v>G311032002</v>
          </cell>
          <cell r="B135" t="str">
            <v>Orient Group Mortgage</v>
          </cell>
          <cell r="C135" t="str">
            <v>Profit &amp; Loss</v>
          </cell>
          <cell r="D135">
            <v>0</v>
          </cell>
          <cell r="E135">
            <v>4877510.7690435788</v>
          </cell>
          <cell r="F135">
            <v>0</v>
          </cell>
          <cell r="G135">
            <v>4877510.7690435788</v>
          </cell>
          <cell r="H135">
            <v>4877510.7690435788</v>
          </cell>
          <cell r="I135">
            <v>4877510.7690435788</v>
          </cell>
          <cell r="J135">
            <v>0</v>
          </cell>
        </row>
        <row r="136">
          <cell r="A136" t="str">
            <v>G311042</v>
          </cell>
          <cell r="B136" t="str">
            <v>Annuities</v>
          </cell>
          <cell r="C136">
            <v>0</v>
          </cell>
          <cell r="D136">
            <v>0</v>
          </cell>
          <cell r="E136">
            <v>0</v>
          </cell>
          <cell r="F136">
            <v>0</v>
          </cell>
          <cell r="G136">
            <v>0</v>
          </cell>
          <cell r="H136">
            <v>0</v>
          </cell>
          <cell r="I136">
            <v>0</v>
          </cell>
          <cell r="J136">
            <v>0</v>
          </cell>
        </row>
        <row r="137">
          <cell r="A137" t="str">
            <v>G311042001</v>
          </cell>
          <cell r="B137" t="str">
            <v>Immediate Annuity</v>
          </cell>
          <cell r="C137" t="str">
            <v>Profit &amp; Loss</v>
          </cell>
          <cell r="E137">
            <v>0</v>
          </cell>
          <cell r="F137">
            <v>0</v>
          </cell>
          <cell r="G137">
            <v>0</v>
          </cell>
          <cell r="I137" t="e">
            <v>#REF!</v>
          </cell>
          <cell r="J137" t="e">
            <v>#REF!</v>
          </cell>
        </row>
        <row r="138">
          <cell r="A138" t="str">
            <v>G311042002</v>
          </cell>
          <cell r="B138" t="str">
            <v>Deffered Annuity</v>
          </cell>
          <cell r="C138" t="str">
            <v>Profit &amp; Loss</v>
          </cell>
          <cell r="E138">
            <v>0</v>
          </cell>
          <cell r="F138">
            <v>0</v>
          </cell>
          <cell r="G138">
            <v>0</v>
          </cell>
          <cell r="I138" t="e">
            <v>#REF!</v>
          </cell>
          <cell r="J138" t="e">
            <v>#REF!</v>
          </cell>
        </row>
        <row r="139">
          <cell r="A139" t="str">
            <v>Gross Premium Reinsurance Ceded Treaty Total</v>
          </cell>
          <cell r="C139">
            <v>0</v>
          </cell>
          <cell r="D139">
            <v>0</v>
          </cell>
          <cell r="E139">
            <v>63496920.398372792</v>
          </cell>
          <cell r="F139">
            <v>0</v>
          </cell>
          <cell r="G139">
            <v>63496920.398372792</v>
          </cell>
          <cell r="H139">
            <v>63496920.398372792</v>
          </cell>
          <cell r="I139">
            <v>63496920.398372792</v>
          </cell>
          <cell r="J139">
            <v>0</v>
          </cell>
        </row>
        <row r="140">
          <cell r="C140">
            <v>0</v>
          </cell>
          <cell r="E140">
            <v>0</v>
          </cell>
          <cell r="F140">
            <v>0</v>
          </cell>
          <cell r="G140">
            <v>0</v>
          </cell>
          <cell r="I140" t="e">
            <v>#REF!</v>
          </cell>
          <cell r="J140" t="e">
            <v>#REF!</v>
          </cell>
        </row>
        <row r="141">
          <cell r="A141" t="str">
            <v>Gross Premium Reinsurance</v>
          </cell>
          <cell r="C141">
            <v>0</v>
          </cell>
          <cell r="D141">
            <v>0</v>
          </cell>
          <cell r="E141">
            <v>0</v>
          </cell>
          <cell r="F141">
            <v>0</v>
          </cell>
          <cell r="G141">
            <v>0</v>
          </cell>
          <cell r="H141">
            <v>0</v>
          </cell>
          <cell r="I141" t="e">
            <v>#REF!</v>
          </cell>
          <cell r="J141" t="e">
            <v>#REF!</v>
          </cell>
        </row>
        <row r="142">
          <cell r="A142" t="str">
            <v>Facultative Out</v>
          </cell>
          <cell r="C142">
            <v>0</v>
          </cell>
          <cell r="E142">
            <v>0</v>
          </cell>
          <cell r="F142">
            <v>0</v>
          </cell>
          <cell r="G142">
            <v>0</v>
          </cell>
          <cell r="I142" t="e">
            <v>#REF!</v>
          </cell>
          <cell r="J142" t="e">
            <v>#REF!</v>
          </cell>
        </row>
        <row r="143">
          <cell r="A143" t="str">
            <v>G312012</v>
          </cell>
          <cell r="B143" t="str">
            <v>Individual life</v>
          </cell>
          <cell r="C143">
            <v>0</v>
          </cell>
          <cell r="D143">
            <v>0</v>
          </cell>
          <cell r="E143">
            <v>0</v>
          </cell>
          <cell r="F143">
            <v>0</v>
          </cell>
          <cell r="G143">
            <v>0</v>
          </cell>
          <cell r="H143">
            <v>0</v>
          </cell>
          <cell r="I143">
            <v>0</v>
          </cell>
          <cell r="J143">
            <v>0</v>
          </cell>
        </row>
        <row r="144">
          <cell r="A144" t="str">
            <v>G312012001</v>
          </cell>
          <cell r="B144" t="str">
            <v>Orient Endowment</v>
          </cell>
          <cell r="C144" t="str">
            <v>Profit &amp; Loss</v>
          </cell>
          <cell r="E144">
            <v>0</v>
          </cell>
          <cell r="F144">
            <v>0</v>
          </cell>
          <cell r="G144">
            <v>0</v>
          </cell>
          <cell r="I144" t="e">
            <v>#REF!</v>
          </cell>
          <cell r="J144" t="e">
            <v>#REF!</v>
          </cell>
        </row>
        <row r="145">
          <cell r="A145" t="str">
            <v>G312012002</v>
          </cell>
          <cell r="B145" t="str">
            <v>Orient Educator</v>
          </cell>
          <cell r="C145" t="str">
            <v>Profit &amp; Loss</v>
          </cell>
          <cell r="E145">
            <v>0</v>
          </cell>
          <cell r="F145">
            <v>0</v>
          </cell>
          <cell r="G145">
            <v>0</v>
          </cell>
          <cell r="I145" t="e">
            <v>#REF!</v>
          </cell>
          <cell r="J145" t="e">
            <v>#REF!</v>
          </cell>
        </row>
        <row r="146">
          <cell r="A146" t="str">
            <v>G312012003</v>
          </cell>
          <cell r="B146" t="str">
            <v>Orient Smart Asset</v>
          </cell>
          <cell r="C146" t="str">
            <v>Profit &amp; Loss</v>
          </cell>
          <cell r="E146">
            <v>0</v>
          </cell>
          <cell r="F146">
            <v>0</v>
          </cell>
          <cell r="G146">
            <v>0</v>
          </cell>
          <cell r="I146" t="e">
            <v>#REF!</v>
          </cell>
          <cell r="J146" t="e">
            <v>#REF!</v>
          </cell>
        </row>
        <row r="147">
          <cell r="A147" t="str">
            <v>G312012004</v>
          </cell>
          <cell r="B147" t="str">
            <v>Orient 4 Life</v>
          </cell>
          <cell r="C147" t="str">
            <v>Profit &amp; Loss</v>
          </cell>
          <cell r="E147">
            <v>0</v>
          </cell>
          <cell r="F147">
            <v>0</v>
          </cell>
          <cell r="G147">
            <v>0</v>
          </cell>
          <cell r="I147" t="e">
            <v>#REF!</v>
          </cell>
          <cell r="J147" t="e">
            <v>#REF!</v>
          </cell>
        </row>
        <row r="148">
          <cell r="A148" t="str">
            <v>G312012005</v>
          </cell>
          <cell r="B148" t="str">
            <v>Orient Smart Educator</v>
          </cell>
          <cell r="C148" t="str">
            <v>Profit &amp; Loss</v>
          </cell>
          <cell r="E148">
            <v>0</v>
          </cell>
          <cell r="F148">
            <v>0</v>
          </cell>
          <cell r="G148">
            <v>0</v>
          </cell>
          <cell r="I148" t="e">
            <v>#REF!</v>
          </cell>
          <cell r="J148" t="e">
            <v>#REF!</v>
          </cell>
        </row>
        <row r="149">
          <cell r="A149" t="str">
            <v>G312012006</v>
          </cell>
          <cell r="B149" t="str">
            <v>Orient Individual Mortgage</v>
          </cell>
          <cell r="C149" t="str">
            <v>Profit &amp; Loss</v>
          </cell>
          <cell r="E149">
            <v>0</v>
          </cell>
          <cell r="F149">
            <v>0</v>
          </cell>
          <cell r="G149">
            <v>0</v>
          </cell>
          <cell r="I149" t="e">
            <v>#REF!</v>
          </cell>
          <cell r="J149" t="e">
            <v>#REF!</v>
          </cell>
        </row>
        <row r="150">
          <cell r="A150" t="str">
            <v>G312022</v>
          </cell>
          <cell r="B150" t="str">
            <v>Group Life</v>
          </cell>
          <cell r="C150">
            <v>0</v>
          </cell>
          <cell r="D150">
            <v>0</v>
          </cell>
          <cell r="E150">
            <v>0</v>
          </cell>
          <cell r="F150">
            <v>0</v>
          </cell>
          <cell r="G150">
            <v>0</v>
          </cell>
          <cell r="H150">
            <v>0</v>
          </cell>
          <cell r="I150">
            <v>0</v>
          </cell>
          <cell r="J150">
            <v>0</v>
          </cell>
        </row>
        <row r="151">
          <cell r="A151" t="str">
            <v>G312022001</v>
          </cell>
          <cell r="B151" t="str">
            <v>Orient Group Life</v>
          </cell>
          <cell r="C151" t="str">
            <v>Profit &amp; Loss</v>
          </cell>
          <cell r="E151">
            <v>0</v>
          </cell>
          <cell r="F151">
            <v>0</v>
          </cell>
          <cell r="G151">
            <v>0</v>
          </cell>
          <cell r="I151" t="e">
            <v>#REF!</v>
          </cell>
          <cell r="J151" t="e">
            <v>#REF!</v>
          </cell>
        </row>
        <row r="152">
          <cell r="A152" t="str">
            <v>G312022002</v>
          </cell>
          <cell r="B152" t="str">
            <v>Orient Last Expense</v>
          </cell>
          <cell r="C152" t="str">
            <v>Profit &amp; Loss</v>
          </cell>
          <cell r="E152">
            <v>0</v>
          </cell>
          <cell r="F152">
            <v>0</v>
          </cell>
          <cell r="G152">
            <v>0</v>
          </cell>
          <cell r="I152" t="e">
            <v>#REF!</v>
          </cell>
          <cell r="J152" t="e">
            <v>#REF!</v>
          </cell>
        </row>
        <row r="153">
          <cell r="A153" t="str">
            <v>G312032</v>
          </cell>
          <cell r="B153" t="str">
            <v>Group Credit</v>
          </cell>
          <cell r="C153">
            <v>0</v>
          </cell>
          <cell r="D153">
            <v>0</v>
          </cell>
          <cell r="E153">
            <v>0</v>
          </cell>
          <cell r="F153">
            <v>0</v>
          </cell>
          <cell r="G153">
            <v>0</v>
          </cell>
          <cell r="H153">
            <v>0</v>
          </cell>
          <cell r="I153">
            <v>0</v>
          </cell>
          <cell r="J153">
            <v>0</v>
          </cell>
        </row>
        <row r="154">
          <cell r="A154" t="str">
            <v>G312032001</v>
          </cell>
          <cell r="B154" t="str">
            <v>Orient Group Creditor</v>
          </cell>
          <cell r="C154" t="str">
            <v>Profit &amp; Loss</v>
          </cell>
          <cell r="E154">
            <v>0</v>
          </cell>
          <cell r="F154">
            <v>0</v>
          </cell>
          <cell r="G154">
            <v>0</v>
          </cell>
          <cell r="I154" t="e">
            <v>#REF!</v>
          </cell>
          <cell r="J154" t="e">
            <v>#REF!</v>
          </cell>
        </row>
        <row r="155">
          <cell r="A155" t="str">
            <v>G312032002</v>
          </cell>
          <cell r="B155" t="str">
            <v>Orient Group Mortgage</v>
          </cell>
          <cell r="C155" t="str">
            <v>Profit &amp; Loss</v>
          </cell>
          <cell r="E155">
            <v>0</v>
          </cell>
          <cell r="F155">
            <v>0</v>
          </cell>
          <cell r="G155">
            <v>0</v>
          </cell>
          <cell r="I155" t="e">
            <v>#REF!</v>
          </cell>
          <cell r="J155" t="e">
            <v>#REF!</v>
          </cell>
        </row>
        <row r="156">
          <cell r="A156" t="str">
            <v>G312042</v>
          </cell>
          <cell r="B156" t="str">
            <v>Annuities</v>
          </cell>
          <cell r="C156">
            <v>0</v>
          </cell>
          <cell r="D156">
            <v>0</v>
          </cell>
          <cell r="E156">
            <v>0</v>
          </cell>
          <cell r="F156">
            <v>0</v>
          </cell>
          <cell r="G156">
            <v>0</v>
          </cell>
          <cell r="H156">
            <v>0</v>
          </cell>
          <cell r="I156">
            <v>0</v>
          </cell>
          <cell r="J156">
            <v>0</v>
          </cell>
        </row>
        <row r="157">
          <cell r="A157" t="str">
            <v>G312042001</v>
          </cell>
          <cell r="B157" t="str">
            <v>Immediate Annuity</v>
          </cell>
          <cell r="C157" t="str">
            <v>Profit &amp; Loss</v>
          </cell>
          <cell r="E157">
            <v>0</v>
          </cell>
          <cell r="F157">
            <v>0</v>
          </cell>
          <cell r="G157">
            <v>0</v>
          </cell>
          <cell r="I157" t="e">
            <v>#REF!</v>
          </cell>
          <cell r="J157" t="e">
            <v>#REF!</v>
          </cell>
        </row>
        <row r="158">
          <cell r="A158" t="str">
            <v>G312042002</v>
          </cell>
          <cell r="B158" t="str">
            <v>Deffered Annuity</v>
          </cell>
          <cell r="C158" t="str">
            <v>Profit &amp; Loss</v>
          </cell>
          <cell r="E158">
            <v>0</v>
          </cell>
          <cell r="F158">
            <v>0</v>
          </cell>
          <cell r="G158">
            <v>0</v>
          </cell>
          <cell r="I158" t="e">
            <v>#REF!</v>
          </cell>
          <cell r="J158" t="e">
            <v>#REF!</v>
          </cell>
        </row>
        <row r="159">
          <cell r="A159" t="str">
            <v>Gross Premium Reinsurance Facultative Out Total</v>
          </cell>
          <cell r="B159">
            <v>0</v>
          </cell>
          <cell r="C159">
            <v>0</v>
          </cell>
          <cell r="D159">
            <v>0</v>
          </cell>
          <cell r="E159">
            <v>0</v>
          </cell>
          <cell r="F159">
            <v>0</v>
          </cell>
          <cell r="G159">
            <v>0</v>
          </cell>
          <cell r="H159">
            <v>0</v>
          </cell>
          <cell r="I159">
            <v>0</v>
          </cell>
          <cell r="J159">
            <v>0</v>
          </cell>
        </row>
        <row r="160">
          <cell r="A160">
            <v>0</v>
          </cell>
          <cell r="C160">
            <v>0</v>
          </cell>
          <cell r="E160">
            <v>0</v>
          </cell>
          <cell r="F160">
            <v>0</v>
          </cell>
          <cell r="G160">
            <v>0</v>
          </cell>
          <cell r="I160" t="e">
            <v>#REF!</v>
          </cell>
          <cell r="J160" t="e">
            <v>#REF!</v>
          </cell>
        </row>
        <row r="161">
          <cell r="A161" t="str">
            <v>Commision Earned/Received</v>
          </cell>
          <cell r="C161">
            <v>0</v>
          </cell>
          <cell r="E161">
            <v>0</v>
          </cell>
          <cell r="F161">
            <v>0</v>
          </cell>
          <cell r="G161">
            <v>0</v>
          </cell>
          <cell r="I161" t="e">
            <v>#REF!</v>
          </cell>
          <cell r="J161" t="e">
            <v>#REF!</v>
          </cell>
        </row>
        <row r="162">
          <cell r="A162" t="str">
            <v>Treaty</v>
          </cell>
          <cell r="B162">
            <v>0</v>
          </cell>
          <cell r="C162">
            <v>0</v>
          </cell>
          <cell r="E162">
            <v>0</v>
          </cell>
          <cell r="F162">
            <v>0</v>
          </cell>
          <cell r="G162">
            <v>0</v>
          </cell>
          <cell r="I162" t="e">
            <v>#REF!</v>
          </cell>
          <cell r="J162" t="e">
            <v>#REF!</v>
          </cell>
        </row>
        <row r="163">
          <cell r="A163" t="str">
            <v>G421012</v>
          </cell>
          <cell r="B163" t="str">
            <v>Individual life</v>
          </cell>
          <cell r="C163">
            <v>0</v>
          </cell>
          <cell r="D163">
            <v>0</v>
          </cell>
          <cell r="E163">
            <v>0</v>
          </cell>
          <cell r="F163">
            <v>0</v>
          </cell>
          <cell r="G163">
            <v>0</v>
          </cell>
          <cell r="H163">
            <v>0</v>
          </cell>
          <cell r="I163">
            <v>0</v>
          </cell>
          <cell r="J163">
            <v>0</v>
          </cell>
        </row>
        <row r="164">
          <cell r="A164" t="str">
            <v>G421012001</v>
          </cell>
          <cell r="B164" t="str">
            <v>Orient Endowment</v>
          </cell>
          <cell r="C164" t="str">
            <v>Profit &amp; Loss</v>
          </cell>
          <cell r="D164">
            <v>0</v>
          </cell>
          <cell r="E164">
            <v>0</v>
          </cell>
          <cell r="F164">
            <v>0</v>
          </cell>
          <cell r="G164">
            <v>0</v>
          </cell>
          <cell r="H164">
            <v>0</v>
          </cell>
          <cell r="I164">
            <v>0</v>
          </cell>
          <cell r="J164">
            <v>0</v>
          </cell>
        </row>
        <row r="165">
          <cell r="A165" t="str">
            <v>G421012002</v>
          </cell>
          <cell r="B165" t="str">
            <v>Orient Educator</v>
          </cell>
          <cell r="C165" t="str">
            <v>Profit &amp; Loss</v>
          </cell>
          <cell r="D165">
            <v>0</v>
          </cell>
          <cell r="E165">
            <v>0</v>
          </cell>
          <cell r="F165">
            <v>0</v>
          </cell>
          <cell r="G165">
            <v>0</v>
          </cell>
          <cell r="H165">
            <v>0</v>
          </cell>
          <cell r="I165">
            <v>0</v>
          </cell>
          <cell r="J165">
            <v>0</v>
          </cell>
        </row>
        <row r="166">
          <cell r="A166" t="str">
            <v>G421012003</v>
          </cell>
          <cell r="B166" t="str">
            <v>Orient Smart Asset</v>
          </cell>
          <cell r="C166" t="str">
            <v>Profit &amp; Loss</v>
          </cell>
          <cell r="D166">
            <v>0</v>
          </cell>
          <cell r="E166">
            <v>0</v>
          </cell>
          <cell r="F166">
            <v>0</v>
          </cell>
          <cell r="G166">
            <v>0</v>
          </cell>
          <cell r="H166">
            <v>0</v>
          </cell>
          <cell r="I166">
            <v>0</v>
          </cell>
          <cell r="J166">
            <v>0</v>
          </cell>
        </row>
        <row r="167">
          <cell r="A167" t="str">
            <v>G421012004</v>
          </cell>
          <cell r="B167" t="str">
            <v>Orient 4 Life</v>
          </cell>
          <cell r="C167" t="str">
            <v>Profit &amp; Loss</v>
          </cell>
          <cell r="D167">
            <v>0</v>
          </cell>
          <cell r="E167">
            <v>0</v>
          </cell>
          <cell r="F167">
            <v>0</v>
          </cell>
          <cell r="G167">
            <v>0</v>
          </cell>
          <cell r="H167">
            <v>0</v>
          </cell>
          <cell r="I167">
            <v>0</v>
          </cell>
          <cell r="J167">
            <v>0</v>
          </cell>
        </row>
        <row r="168">
          <cell r="A168" t="str">
            <v>G421012005</v>
          </cell>
          <cell r="B168" t="str">
            <v>Orient Smart Educator</v>
          </cell>
          <cell r="C168" t="str">
            <v>Profit &amp; Loss</v>
          </cell>
          <cell r="D168">
            <v>0</v>
          </cell>
          <cell r="E168">
            <v>0</v>
          </cell>
          <cell r="F168">
            <v>0</v>
          </cell>
          <cell r="G168">
            <v>0</v>
          </cell>
          <cell r="H168">
            <v>0</v>
          </cell>
          <cell r="I168">
            <v>0</v>
          </cell>
          <cell r="J168">
            <v>0</v>
          </cell>
        </row>
        <row r="169">
          <cell r="A169" t="str">
            <v>G421012006</v>
          </cell>
          <cell r="B169" t="str">
            <v>Orient Individual Mortgage</v>
          </cell>
          <cell r="C169" t="str">
            <v>Profit &amp; Loss</v>
          </cell>
          <cell r="D169">
            <v>0</v>
          </cell>
          <cell r="E169">
            <v>0</v>
          </cell>
          <cell r="F169">
            <v>0</v>
          </cell>
          <cell r="G169">
            <v>0</v>
          </cell>
          <cell r="H169">
            <v>0</v>
          </cell>
          <cell r="I169">
            <v>0</v>
          </cell>
          <cell r="J169">
            <v>0</v>
          </cell>
        </row>
        <row r="170">
          <cell r="A170" t="str">
            <v>G421022</v>
          </cell>
          <cell r="B170" t="str">
            <v>Group Life</v>
          </cell>
          <cell r="C170">
            <v>0</v>
          </cell>
          <cell r="D170">
            <v>0</v>
          </cell>
          <cell r="E170">
            <v>0</v>
          </cell>
          <cell r="F170">
            <v>6087031.2614924014</v>
          </cell>
          <cell r="G170">
            <v>-6087031.2614924014</v>
          </cell>
          <cell r="H170">
            <v>-6087031.2614924014</v>
          </cell>
          <cell r="I170">
            <v>-6087031.2614924014</v>
          </cell>
          <cell r="J170">
            <v>0</v>
          </cell>
        </row>
        <row r="171">
          <cell r="A171" t="str">
            <v>G421022001</v>
          </cell>
          <cell r="B171" t="str">
            <v>Orient Group Life</v>
          </cell>
          <cell r="C171" t="str">
            <v>Profit &amp; Loss</v>
          </cell>
          <cell r="D171">
            <v>0</v>
          </cell>
          <cell r="E171">
            <v>0</v>
          </cell>
          <cell r="F171">
            <v>6087031.2614924014</v>
          </cell>
          <cell r="G171">
            <v>-6087031.2614924014</v>
          </cell>
          <cell r="H171">
            <v>-6087031.2614924014</v>
          </cell>
          <cell r="I171">
            <v>-6087031.2614924014</v>
          </cell>
          <cell r="J171">
            <v>0</v>
          </cell>
        </row>
        <row r="172">
          <cell r="A172" t="str">
            <v>G421022002</v>
          </cell>
          <cell r="B172" t="str">
            <v>Orient Last Expense</v>
          </cell>
          <cell r="C172" t="str">
            <v>Profit &amp; Loss</v>
          </cell>
          <cell r="D172">
            <v>0</v>
          </cell>
          <cell r="E172">
            <v>0</v>
          </cell>
          <cell r="F172">
            <v>0</v>
          </cell>
          <cell r="G172">
            <v>0</v>
          </cell>
          <cell r="H172">
            <v>0</v>
          </cell>
          <cell r="I172">
            <v>0</v>
          </cell>
          <cell r="J172">
            <v>0</v>
          </cell>
        </row>
        <row r="173">
          <cell r="A173" t="str">
            <v>G421032</v>
          </cell>
          <cell r="B173" t="str">
            <v>Group Credit</v>
          </cell>
          <cell r="C173">
            <v>0</v>
          </cell>
          <cell r="D173">
            <v>0</v>
          </cell>
          <cell r="E173">
            <v>0</v>
          </cell>
          <cell r="F173">
            <v>11374621.848060116</v>
          </cell>
          <cell r="G173">
            <v>-11374621.848060116</v>
          </cell>
          <cell r="H173">
            <v>-11374621.848060116</v>
          </cell>
          <cell r="I173">
            <v>-11374621.848060116</v>
          </cell>
          <cell r="J173">
            <v>0</v>
          </cell>
        </row>
        <row r="174">
          <cell r="A174" t="str">
            <v>G421032001</v>
          </cell>
          <cell r="B174" t="str">
            <v>Orient Group Creditor</v>
          </cell>
          <cell r="C174" t="str">
            <v>Profit &amp; Loss</v>
          </cell>
          <cell r="D174">
            <v>0</v>
          </cell>
          <cell r="E174">
            <v>0</v>
          </cell>
          <cell r="F174">
            <v>10033306.386573132</v>
          </cell>
          <cell r="G174">
            <v>-10033306.386573132</v>
          </cell>
          <cell r="H174">
            <v>-10033306.386573132</v>
          </cell>
          <cell r="I174">
            <v>-10033306.386573132</v>
          </cell>
          <cell r="J174">
            <v>0</v>
          </cell>
        </row>
        <row r="175">
          <cell r="A175" t="str">
            <v>G421032002</v>
          </cell>
          <cell r="B175" t="str">
            <v>Orient Group Mortgage</v>
          </cell>
          <cell r="C175" t="str">
            <v>Profit &amp; Loss</v>
          </cell>
          <cell r="D175">
            <v>0</v>
          </cell>
          <cell r="E175">
            <v>0</v>
          </cell>
          <cell r="F175">
            <v>1341315.461486984</v>
          </cell>
          <cell r="G175">
            <v>-1341315.461486984</v>
          </cell>
          <cell r="H175">
            <v>-1341315.461486984</v>
          </cell>
          <cell r="I175">
            <v>-1341315.461486984</v>
          </cell>
          <cell r="J175">
            <v>0</v>
          </cell>
        </row>
        <row r="176">
          <cell r="A176" t="str">
            <v>G421042</v>
          </cell>
          <cell r="B176" t="str">
            <v>Annuities</v>
          </cell>
          <cell r="C176">
            <v>0</v>
          </cell>
          <cell r="D176">
            <v>0</v>
          </cell>
          <cell r="E176">
            <v>0</v>
          </cell>
          <cell r="F176">
            <v>0</v>
          </cell>
          <cell r="G176">
            <v>0</v>
          </cell>
          <cell r="H176">
            <v>0</v>
          </cell>
          <cell r="I176">
            <v>0</v>
          </cell>
          <cell r="J176">
            <v>0</v>
          </cell>
        </row>
        <row r="177">
          <cell r="A177" t="str">
            <v>G421042001</v>
          </cell>
          <cell r="B177" t="str">
            <v>Immediate Annuity</v>
          </cell>
          <cell r="C177" t="str">
            <v>Profit &amp; Loss</v>
          </cell>
          <cell r="D177">
            <v>0</v>
          </cell>
          <cell r="E177">
            <v>0</v>
          </cell>
          <cell r="F177">
            <v>0</v>
          </cell>
          <cell r="G177">
            <v>0</v>
          </cell>
          <cell r="H177">
            <v>0</v>
          </cell>
          <cell r="I177">
            <v>0</v>
          </cell>
          <cell r="J177">
            <v>0</v>
          </cell>
        </row>
        <row r="178">
          <cell r="A178" t="str">
            <v>G421042002</v>
          </cell>
          <cell r="B178" t="str">
            <v>Deffered Annuity</v>
          </cell>
          <cell r="C178" t="str">
            <v>Profit &amp; Loss</v>
          </cell>
          <cell r="D178">
            <v>0</v>
          </cell>
          <cell r="E178">
            <v>0</v>
          </cell>
          <cell r="F178">
            <v>0</v>
          </cell>
          <cell r="G178">
            <v>0</v>
          </cell>
          <cell r="H178">
            <v>0</v>
          </cell>
          <cell r="I178">
            <v>0</v>
          </cell>
          <cell r="J178">
            <v>0</v>
          </cell>
        </row>
        <row r="179">
          <cell r="A179" t="str">
            <v>G421052</v>
          </cell>
          <cell r="B179" t="str">
            <v>Profit Commission</v>
          </cell>
          <cell r="C179">
            <v>0</v>
          </cell>
          <cell r="D179">
            <v>0</v>
          </cell>
          <cell r="E179">
            <v>0</v>
          </cell>
          <cell r="F179">
            <v>0</v>
          </cell>
          <cell r="G179">
            <v>0</v>
          </cell>
          <cell r="H179">
            <v>0</v>
          </cell>
          <cell r="I179">
            <v>0</v>
          </cell>
          <cell r="J179">
            <v>0</v>
          </cell>
        </row>
        <row r="180">
          <cell r="A180" t="str">
            <v>G421052001</v>
          </cell>
          <cell r="B180" t="str">
            <v>Profit Commission</v>
          </cell>
          <cell r="C180" t="str">
            <v>Profit &amp; Loss</v>
          </cell>
          <cell r="D180">
            <v>0</v>
          </cell>
          <cell r="E180">
            <v>0</v>
          </cell>
          <cell r="F180">
            <v>0</v>
          </cell>
          <cell r="G180">
            <v>0</v>
          </cell>
          <cell r="H180">
            <v>0</v>
          </cell>
          <cell r="I180">
            <v>0</v>
          </cell>
          <cell r="J180">
            <v>0</v>
          </cell>
        </row>
        <row r="181">
          <cell r="C181">
            <v>0</v>
          </cell>
          <cell r="E181">
            <v>0</v>
          </cell>
          <cell r="F181">
            <v>0</v>
          </cell>
          <cell r="G181">
            <v>0</v>
          </cell>
          <cell r="I181" t="e">
            <v>#REF!</v>
          </cell>
          <cell r="J181" t="e">
            <v>#REF!</v>
          </cell>
        </row>
        <row r="182">
          <cell r="A182" t="str">
            <v>Commision Earned Treaty Total</v>
          </cell>
          <cell r="B182">
            <v>0</v>
          </cell>
          <cell r="C182">
            <v>0</v>
          </cell>
          <cell r="D182">
            <v>0</v>
          </cell>
          <cell r="E182">
            <v>0</v>
          </cell>
          <cell r="F182">
            <v>17461653.109552518</v>
          </cell>
          <cell r="G182">
            <v>-17461653.109552518</v>
          </cell>
          <cell r="H182">
            <v>-17461653.109552518</v>
          </cell>
          <cell r="I182">
            <v>-17461653.109552518</v>
          </cell>
          <cell r="J182">
            <v>0</v>
          </cell>
        </row>
        <row r="183">
          <cell r="C183">
            <v>0</v>
          </cell>
          <cell r="E183">
            <v>0</v>
          </cell>
          <cell r="F183">
            <v>0</v>
          </cell>
          <cell r="G183">
            <v>0</v>
          </cell>
          <cell r="I183" t="e">
            <v>#REF!</v>
          </cell>
          <cell r="J183" t="e">
            <v>#REF!</v>
          </cell>
        </row>
        <row r="184">
          <cell r="A184" t="str">
            <v>Commision Earned - FAC</v>
          </cell>
          <cell r="C184">
            <v>0</v>
          </cell>
          <cell r="E184">
            <v>0</v>
          </cell>
          <cell r="F184">
            <v>0</v>
          </cell>
          <cell r="G184">
            <v>0</v>
          </cell>
          <cell r="I184" t="e">
            <v>#REF!</v>
          </cell>
          <cell r="J184" t="e">
            <v>#REF!</v>
          </cell>
        </row>
        <row r="185">
          <cell r="A185" t="str">
            <v>G422012</v>
          </cell>
          <cell r="B185" t="str">
            <v>Individual life</v>
          </cell>
          <cell r="C185">
            <v>0</v>
          </cell>
          <cell r="D185">
            <v>0</v>
          </cell>
          <cell r="E185">
            <v>0</v>
          </cell>
          <cell r="F185">
            <v>0</v>
          </cell>
          <cell r="G185">
            <v>0</v>
          </cell>
          <cell r="H185">
            <v>0</v>
          </cell>
          <cell r="I185">
            <v>0</v>
          </cell>
          <cell r="J185">
            <v>0</v>
          </cell>
        </row>
        <row r="186">
          <cell r="A186" t="str">
            <v>G422012001</v>
          </cell>
          <cell r="B186" t="str">
            <v>Orient Endowment</v>
          </cell>
          <cell r="C186" t="str">
            <v>Profit &amp; Loss</v>
          </cell>
          <cell r="D186">
            <v>0</v>
          </cell>
          <cell r="E186">
            <v>0</v>
          </cell>
          <cell r="F186">
            <v>0</v>
          </cell>
          <cell r="G186">
            <v>0</v>
          </cell>
          <cell r="H186">
            <v>0</v>
          </cell>
          <cell r="I186">
            <v>0</v>
          </cell>
          <cell r="J186">
            <v>0</v>
          </cell>
        </row>
        <row r="187">
          <cell r="A187" t="str">
            <v>G422012002</v>
          </cell>
          <cell r="B187" t="str">
            <v>Orient Educator</v>
          </cell>
          <cell r="C187" t="str">
            <v>Profit &amp; Loss</v>
          </cell>
          <cell r="D187">
            <v>0</v>
          </cell>
          <cell r="E187">
            <v>0</v>
          </cell>
          <cell r="F187">
            <v>0</v>
          </cell>
          <cell r="G187">
            <v>0</v>
          </cell>
          <cell r="H187">
            <v>0</v>
          </cell>
          <cell r="I187">
            <v>0</v>
          </cell>
          <cell r="J187">
            <v>0</v>
          </cell>
        </row>
        <row r="188">
          <cell r="A188" t="str">
            <v>G422012003</v>
          </cell>
          <cell r="B188" t="str">
            <v>Orient Smart Asset</v>
          </cell>
          <cell r="C188" t="str">
            <v>Profit &amp; Loss</v>
          </cell>
          <cell r="D188">
            <v>0</v>
          </cell>
          <cell r="E188">
            <v>0</v>
          </cell>
          <cell r="F188">
            <v>0</v>
          </cell>
          <cell r="G188">
            <v>0</v>
          </cell>
          <cell r="H188">
            <v>0</v>
          </cell>
          <cell r="I188">
            <v>0</v>
          </cell>
          <cell r="J188">
            <v>0</v>
          </cell>
        </row>
        <row r="189">
          <cell r="A189" t="str">
            <v>G422012004</v>
          </cell>
          <cell r="B189" t="str">
            <v>Orient 4 Life</v>
          </cell>
          <cell r="C189" t="str">
            <v>Profit &amp; Loss</v>
          </cell>
          <cell r="D189">
            <v>0</v>
          </cell>
          <cell r="E189">
            <v>0</v>
          </cell>
          <cell r="F189">
            <v>0</v>
          </cell>
          <cell r="G189">
            <v>0</v>
          </cell>
          <cell r="H189">
            <v>0</v>
          </cell>
          <cell r="I189">
            <v>0</v>
          </cell>
          <cell r="J189">
            <v>0</v>
          </cell>
        </row>
        <row r="190">
          <cell r="A190" t="str">
            <v>G422012005</v>
          </cell>
          <cell r="B190" t="str">
            <v>Orient Smart Educator</v>
          </cell>
          <cell r="C190" t="str">
            <v>Profit &amp; Loss</v>
          </cell>
          <cell r="D190">
            <v>0</v>
          </cell>
          <cell r="E190">
            <v>0</v>
          </cell>
          <cell r="F190">
            <v>0</v>
          </cell>
          <cell r="G190">
            <v>0</v>
          </cell>
          <cell r="H190">
            <v>0</v>
          </cell>
          <cell r="I190">
            <v>0</v>
          </cell>
          <cell r="J190">
            <v>0</v>
          </cell>
        </row>
        <row r="191">
          <cell r="A191" t="str">
            <v>G422012006</v>
          </cell>
          <cell r="B191" t="str">
            <v>Orient Individual Mortgage</v>
          </cell>
          <cell r="C191" t="str">
            <v>Profit &amp; Loss</v>
          </cell>
          <cell r="D191">
            <v>0</v>
          </cell>
          <cell r="E191">
            <v>0</v>
          </cell>
          <cell r="F191">
            <v>0</v>
          </cell>
          <cell r="G191">
            <v>0</v>
          </cell>
          <cell r="H191">
            <v>0</v>
          </cell>
          <cell r="I191">
            <v>0</v>
          </cell>
          <cell r="J191">
            <v>0</v>
          </cell>
        </row>
        <row r="192">
          <cell r="A192" t="str">
            <v>G422022</v>
          </cell>
          <cell r="B192" t="str">
            <v>Group Life</v>
          </cell>
          <cell r="C192">
            <v>0</v>
          </cell>
          <cell r="D192">
            <v>0</v>
          </cell>
          <cell r="E192">
            <v>0</v>
          </cell>
          <cell r="F192">
            <v>0</v>
          </cell>
          <cell r="G192">
            <v>0</v>
          </cell>
          <cell r="H192">
            <v>0</v>
          </cell>
          <cell r="I192">
            <v>0</v>
          </cell>
          <cell r="J192">
            <v>0</v>
          </cell>
        </row>
        <row r="193">
          <cell r="A193" t="str">
            <v>G422022001</v>
          </cell>
          <cell r="B193" t="str">
            <v>Orient Group Life</v>
          </cell>
          <cell r="C193" t="str">
            <v>Profit &amp; Loss</v>
          </cell>
          <cell r="D193">
            <v>0</v>
          </cell>
          <cell r="E193">
            <v>0</v>
          </cell>
          <cell r="F193">
            <v>0</v>
          </cell>
          <cell r="G193">
            <v>0</v>
          </cell>
          <cell r="H193">
            <v>0</v>
          </cell>
          <cell r="I193">
            <v>0</v>
          </cell>
          <cell r="J193">
            <v>0</v>
          </cell>
        </row>
        <row r="194">
          <cell r="A194" t="str">
            <v>G422022002</v>
          </cell>
          <cell r="B194" t="str">
            <v>Orient Last Expense</v>
          </cell>
          <cell r="C194" t="str">
            <v>Profit &amp; Loss</v>
          </cell>
          <cell r="D194">
            <v>0</v>
          </cell>
          <cell r="E194">
            <v>0</v>
          </cell>
          <cell r="F194">
            <v>0</v>
          </cell>
          <cell r="G194">
            <v>0</v>
          </cell>
          <cell r="H194">
            <v>0</v>
          </cell>
          <cell r="I194">
            <v>0</v>
          </cell>
          <cell r="J194">
            <v>0</v>
          </cell>
        </row>
        <row r="195">
          <cell r="A195" t="str">
            <v>G422032</v>
          </cell>
          <cell r="B195" t="str">
            <v>Group Credit</v>
          </cell>
          <cell r="C195">
            <v>0</v>
          </cell>
          <cell r="D195">
            <v>0</v>
          </cell>
          <cell r="E195">
            <v>0</v>
          </cell>
          <cell r="F195">
            <v>0</v>
          </cell>
          <cell r="G195">
            <v>0</v>
          </cell>
          <cell r="H195">
            <v>0</v>
          </cell>
          <cell r="I195">
            <v>0</v>
          </cell>
          <cell r="J195">
            <v>0</v>
          </cell>
        </row>
        <row r="196">
          <cell r="A196" t="str">
            <v>G422032001</v>
          </cell>
          <cell r="B196" t="str">
            <v>Orient Group Creditor</v>
          </cell>
          <cell r="C196" t="str">
            <v>Profit &amp; Loss</v>
          </cell>
          <cell r="D196">
            <v>0</v>
          </cell>
          <cell r="E196">
            <v>0</v>
          </cell>
          <cell r="F196">
            <v>0</v>
          </cell>
          <cell r="G196">
            <v>0</v>
          </cell>
          <cell r="H196">
            <v>0</v>
          </cell>
          <cell r="I196">
            <v>0</v>
          </cell>
          <cell r="J196">
            <v>0</v>
          </cell>
        </row>
        <row r="197">
          <cell r="A197" t="str">
            <v>G422032002</v>
          </cell>
          <cell r="B197" t="str">
            <v>Orient Group Mortgage</v>
          </cell>
          <cell r="C197" t="str">
            <v>Profit &amp; Loss</v>
          </cell>
          <cell r="D197">
            <v>0</v>
          </cell>
          <cell r="E197">
            <v>0</v>
          </cell>
          <cell r="F197">
            <v>0</v>
          </cell>
          <cell r="G197">
            <v>0</v>
          </cell>
          <cell r="H197">
            <v>0</v>
          </cell>
          <cell r="I197">
            <v>0</v>
          </cell>
          <cell r="J197">
            <v>0</v>
          </cell>
        </row>
        <row r="198">
          <cell r="A198" t="str">
            <v>G422042</v>
          </cell>
          <cell r="B198" t="str">
            <v>Annuities</v>
          </cell>
          <cell r="C198">
            <v>0</v>
          </cell>
          <cell r="D198">
            <v>0</v>
          </cell>
          <cell r="E198">
            <v>0</v>
          </cell>
          <cell r="F198">
            <v>0</v>
          </cell>
          <cell r="G198">
            <v>0</v>
          </cell>
          <cell r="H198">
            <v>0</v>
          </cell>
          <cell r="I198">
            <v>0</v>
          </cell>
          <cell r="J198">
            <v>0</v>
          </cell>
        </row>
        <row r="199">
          <cell r="A199" t="str">
            <v>G422042001</v>
          </cell>
          <cell r="B199" t="str">
            <v>Immediate Annuity</v>
          </cell>
          <cell r="C199" t="str">
            <v>Profit &amp; Loss</v>
          </cell>
          <cell r="D199">
            <v>0</v>
          </cell>
          <cell r="E199">
            <v>0</v>
          </cell>
          <cell r="F199">
            <v>0</v>
          </cell>
          <cell r="G199">
            <v>0</v>
          </cell>
          <cell r="H199">
            <v>0</v>
          </cell>
          <cell r="I199">
            <v>0</v>
          </cell>
          <cell r="J199">
            <v>0</v>
          </cell>
        </row>
        <row r="200">
          <cell r="A200" t="str">
            <v>G422042002</v>
          </cell>
          <cell r="B200" t="str">
            <v>Deffered Annuity</v>
          </cell>
          <cell r="C200" t="str">
            <v>Profit &amp; Loss</v>
          </cell>
          <cell r="D200">
            <v>0</v>
          </cell>
          <cell r="E200">
            <v>0</v>
          </cell>
          <cell r="F200">
            <v>0</v>
          </cell>
          <cell r="G200">
            <v>0</v>
          </cell>
          <cell r="H200">
            <v>0</v>
          </cell>
          <cell r="I200">
            <v>0</v>
          </cell>
          <cell r="J200">
            <v>0</v>
          </cell>
        </row>
        <row r="201">
          <cell r="C201">
            <v>0</v>
          </cell>
          <cell r="E201">
            <v>0</v>
          </cell>
          <cell r="F201">
            <v>0</v>
          </cell>
          <cell r="G201">
            <v>0</v>
          </cell>
          <cell r="I201" t="e">
            <v>#REF!</v>
          </cell>
          <cell r="J201" t="e">
            <v>#REF!</v>
          </cell>
        </row>
        <row r="202">
          <cell r="C202">
            <v>0</v>
          </cell>
          <cell r="E202">
            <v>0</v>
          </cell>
          <cell r="F202">
            <v>0</v>
          </cell>
          <cell r="G202">
            <v>0</v>
          </cell>
          <cell r="I202" t="e">
            <v>#REF!</v>
          </cell>
          <cell r="J202" t="e">
            <v>#REF!</v>
          </cell>
        </row>
        <row r="203">
          <cell r="A203" t="str">
            <v>Commision Earned FAC Total</v>
          </cell>
          <cell r="C203">
            <v>0</v>
          </cell>
          <cell r="D203">
            <v>0</v>
          </cell>
          <cell r="E203">
            <v>0</v>
          </cell>
          <cell r="F203">
            <v>0</v>
          </cell>
          <cell r="G203">
            <v>0</v>
          </cell>
          <cell r="H203">
            <v>0</v>
          </cell>
          <cell r="I203">
            <v>0</v>
          </cell>
          <cell r="J203">
            <v>0</v>
          </cell>
        </row>
        <row r="204">
          <cell r="C204">
            <v>0</v>
          </cell>
          <cell r="E204">
            <v>0</v>
          </cell>
          <cell r="F204">
            <v>0</v>
          </cell>
          <cell r="G204">
            <v>0</v>
          </cell>
          <cell r="I204" t="e">
            <v>#REF!</v>
          </cell>
          <cell r="J204" t="e">
            <v>#REF!</v>
          </cell>
        </row>
        <row r="205">
          <cell r="A205" t="str">
            <v>Claims Expense - Direct</v>
          </cell>
          <cell r="C205">
            <v>0</v>
          </cell>
          <cell r="E205">
            <v>0</v>
          </cell>
          <cell r="F205">
            <v>0</v>
          </cell>
          <cell r="G205">
            <v>0</v>
          </cell>
          <cell r="I205" t="e">
            <v>#REF!</v>
          </cell>
          <cell r="J205" t="e">
            <v>#REF!</v>
          </cell>
        </row>
        <row r="206">
          <cell r="A206" t="str">
            <v>G331012</v>
          </cell>
          <cell r="B206" t="str">
            <v>Individual life</v>
          </cell>
          <cell r="C206">
            <v>0</v>
          </cell>
          <cell r="D206">
            <v>0</v>
          </cell>
          <cell r="E206">
            <v>190000</v>
          </cell>
          <cell r="F206">
            <v>0</v>
          </cell>
          <cell r="G206">
            <v>190000</v>
          </cell>
          <cell r="H206">
            <v>190000</v>
          </cell>
          <cell r="I206">
            <v>190000</v>
          </cell>
          <cell r="J206">
            <v>0</v>
          </cell>
        </row>
        <row r="207">
          <cell r="A207" t="str">
            <v>G331012001</v>
          </cell>
          <cell r="B207" t="str">
            <v>Orient Endowment</v>
          </cell>
          <cell r="C207" t="str">
            <v>Profit &amp; Loss</v>
          </cell>
          <cell r="D207">
            <v>0</v>
          </cell>
          <cell r="E207">
            <v>190000</v>
          </cell>
          <cell r="F207">
            <v>0</v>
          </cell>
          <cell r="G207">
            <v>190000</v>
          </cell>
          <cell r="H207">
            <v>190000</v>
          </cell>
          <cell r="I207">
            <v>190000</v>
          </cell>
          <cell r="J207">
            <v>0</v>
          </cell>
        </row>
        <row r="208">
          <cell r="A208" t="str">
            <v>G331012002</v>
          </cell>
          <cell r="B208" t="str">
            <v>Orient Educator</v>
          </cell>
          <cell r="C208" t="str">
            <v>Profit &amp; Loss</v>
          </cell>
          <cell r="D208">
            <v>0</v>
          </cell>
          <cell r="E208">
            <v>0</v>
          </cell>
          <cell r="F208">
            <v>0</v>
          </cell>
          <cell r="G208">
            <v>0</v>
          </cell>
          <cell r="H208">
            <v>0</v>
          </cell>
          <cell r="I208">
            <v>0</v>
          </cell>
          <cell r="J208">
            <v>0</v>
          </cell>
        </row>
        <row r="209">
          <cell r="A209" t="str">
            <v>G331012003</v>
          </cell>
          <cell r="B209" t="str">
            <v>Orient Smart Asset</v>
          </cell>
          <cell r="C209" t="str">
            <v>Profit &amp; Loss</v>
          </cell>
          <cell r="D209">
            <v>0</v>
          </cell>
          <cell r="E209">
            <v>0</v>
          </cell>
          <cell r="F209">
            <v>0</v>
          </cell>
          <cell r="G209">
            <v>0</v>
          </cell>
          <cell r="H209">
            <v>0</v>
          </cell>
          <cell r="I209">
            <v>0</v>
          </cell>
          <cell r="J209">
            <v>0</v>
          </cell>
        </row>
        <row r="210">
          <cell r="A210" t="str">
            <v>G331012004</v>
          </cell>
          <cell r="B210" t="str">
            <v>Orient 4 Life</v>
          </cell>
          <cell r="C210" t="str">
            <v>Profit &amp; Loss</v>
          </cell>
          <cell r="D210">
            <v>0</v>
          </cell>
          <cell r="E210">
            <v>0</v>
          </cell>
          <cell r="F210">
            <v>0</v>
          </cell>
          <cell r="G210">
            <v>0</v>
          </cell>
          <cell r="H210">
            <v>0</v>
          </cell>
          <cell r="I210">
            <v>0</v>
          </cell>
          <cell r="J210">
            <v>0</v>
          </cell>
        </row>
        <row r="211">
          <cell r="A211" t="str">
            <v>G331012005</v>
          </cell>
          <cell r="B211" t="str">
            <v>Orient Smart Educator</v>
          </cell>
          <cell r="C211" t="str">
            <v>Profit &amp; Loss</v>
          </cell>
          <cell r="D211">
            <v>0</v>
          </cell>
          <cell r="E211">
            <v>0</v>
          </cell>
          <cell r="F211">
            <v>0</v>
          </cell>
          <cell r="G211">
            <v>0</v>
          </cell>
          <cell r="H211">
            <v>0</v>
          </cell>
          <cell r="I211">
            <v>0</v>
          </cell>
          <cell r="J211">
            <v>0</v>
          </cell>
        </row>
        <row r="212">
          <cell r="A212" t="str">
            <v>G331012006</v>
          </cell>
          <cell r="B212" t="str">
            <v>Orient Individual Mortgage</v>
          </cell>
          <cell r="C212" t="str">
            <v>Profit &amp; Loss</v>
          </cell>
          <cell r="D212">
            <v>0</v>
          </cell>
          <cell r="E212">
            <v>0</v>
          </cell>
          <cell r="F212">
            <v>0</v>
          </cell>
          <cell r="G212">
            <v>0</v>
          </cell>
          <cell r="H212">
            <v>0</v>
          </cell>
          <cell r="I212">
            <v>0</v>
          </cell>
          <cell r="J212">
            <v>0</v>
          </cell>
        </row>
        <row r="213">
          <cell r="A213" t="str">
            <v>G331022</v>
          </cell>
          <cell r="B213" t="str">
            <v>Group Life</v>
          </cell>
          <cell r="C213">
            <v>0</v>
          </cell>
          <cell r="D213">
            <v>0</v>
          </cell>
          <cell r="E213">
            <v>33119298</v>
          </cell>
          <cell r="F213">
            <v>0</v>
          </cell>
          <cell r="G213">
            <v>33119298</v>
          </cell>
          <cell r="H213">
            <v>33119298</v>
          </cell>
          <cell r="I213">
            <v>33119298</v>
          </cell>
          <cell r="J213">
            <v>0</v>
          </cell>
        </row>
        <row r="214">
          <cell r="A214" t="str">
            <v>G331022001</v>
          </cell>
          <cell r="B214" t="str">
            <v>Orient Group Life</v>
          </cell>
          <cell r="C214" t="str">
            <v>Profit &amp; Loss</v>
          </cell>
          <cell r="D214">
            <v>0</v>
          </cell>
          <cell r="E214">
            <v>19810980</v>
          </cell>
          <cell r="F214">
            <v>0</v>
          </cell>
          <cell r="G214">
            <v>19810980</v>
          </cell>
          <cell r="H214">
            <v>19810980</v>
          </cell>
          <cell r="I214">
            <v>19810980</v>
          </cell>
          <cell r="J214">
            <v>0</v>
          </cell>
        </row>
        <row r="215">
          <cell r="A215" t="str">
            <v>G331022002</v>
          </cell>
          <cell r="B215" t="str">
            <v>Orient Last Expense</v>
          </cell>
          <cell r="C215" t="str">
            <v>Profit &amp; Loss</v>
          </cell>
          <cell r="D215">
            <v>0</v>
          </cell>
          <cell r="E215">
            <v>13308318</v>
          </cell>
          <cell r="F215">
            <v>0</v>
          </cell>
          <cell r="G215">
            <v>13308318</v>
          </cell>
          <cell r="H215">
            <v>13308318</v>
          </cell>
          <cell r="I215">
            <v>13308318</v>
          </cell>
          <cell r="J215">
            <v>0</v>
          </cell>
        </row>
        <row r="216">
          <cell r="A216" t="str">
            <v>G331032</v>
          </cell>
          <cell r="B216" t="str">
            <v>Group Credit</v>
          </cell>
          <cell r="C216">
            <v>0</v>
          </cell>
          <cell r="D216">
            <v>0</v>
          </cell>
          <cell r="E216">
            <v>156540352</v>
          </cell>
          <cell r="F216">
            <v>4191483.4</v>
          </cell>
          <cell r="G216">
            <v>152348868.59999999</v>
          </cell>
          <cell r="H216">
            <v>152348868.59999999</v>
          </cell>
          <cell r="I216">
            <v>152348868.59999999</v>
          </cell>
          <cell r="J216">
            <v>0</v>
          </cell>
        </row>
        <row r="217">
          <cell r="A217" t="str">
            <v>G331032001</v>
          </cell>
          <cell r="B217" t="str">
            <v>Orient Group Creditor</v>
          </cell>
          <cell r="C217" t="str">
            <v>Profit &amp; Loss</v>
          </cell>
          <cell r="D217">
            <v>0</v>
          </cell>
          <cell r="E217">
            <v>156540352</v>
          </cell>
          <cell r="F217">
            <v>4191483.4</v>
          </cell>
          <cell r="G217">
            <v>152348868.59999999</v>
          </cell>
          <cell r="H217">
            <v>152348868.59999999</v>
          </cell>
          <cell r="I217">
            <v>152348868.59999999</v>
          </cell>
          <cell r="J217">
            <v>0</v>
          </cell>
        </row>
        <row r="218">
          <cell r="A218" t="str">
            <v>G331032002</v>
          </cell>
          <cell r="B218" t="str">
            <v>Orient Group Mortgage</v>
          </cell>
          <cell r="C218" t="str">
            <v>Profit &amp; Loss</v>
          </cell>
          <cell r="D218">
            <v>0</v>
          </cell>
          <cell r="E218">
            <v>0</v>
          </cell>
          <cell r="F218">
            <v>0</v>
          </cell>
          <cell r="G218">
            <v>0</v>
          </cell>
          <cell r="H218">
            <v>0</v>
          </cell>
          <cell r="I218">
            <v>0</v>
          </cell>
          <cell r="J218">
            <v>0</v>
          </cell>
        </row>
        <row r="219">
          <cell r="A219" t="str">
            <v>G331042</v>
          </cell>
          <cell r="B219" t="str">
            <v>Annuities</v>
          </cell>
          <cell r="C219">
            <v>0</v>
          </cell>
          <cell r="D219">
            <v>0</v>
          </cell>
          <cell r="E219">
            <v>100904068.13792799</v>
          </cell>
          <cell r="F219">
            <v>0</v>
          </cell>
          <cell r="G219">
            <v>100904068.13792799</v>
          </cell>
          <cell r="H219">
            <v>100904068.13792799</v>
          </cell>
          <cell r="I219">
            <v>100904068.13792799</v>
          </cell>
          <cell r="J219">
            <v>0</v>
          </cell>
        </row>
        <row r="220">
          <cell r="A220" t="str">
            <v>G331042001</v>
          </cell>
          <cell r="B220" t="str">
            <v>Immediate Annuity</v>
          </cell>
          <cell r="C220" t="str">
            <v>Profit &amp; Loss</v>
          </cell>
          <cell r="D220">
            <v>0</v>
          </cell>
          <cell r="E220">
            <v>100904068.13792799</v>
          </cell>
          <cell r="F220">
            <v>0</v>
          </cell>
          <cell r="G220">
            <v>100904068.13792799</v>
          </cell>
          <cell r="H220">
            <v>100904068.13792799</v>
          </cell>
          <cell r="I220">
            <v>100904068.13792799</v>
          </cell>
          <cell r="J220">
            <v>0</v>
          </cell>
        </row>
        <row r="221">
          <cell r="A221" t="str">
            <v>G331042002</v>
          </cell>
          <cell r="B221" t="str">
            <v>Deffered Annuity</v>
          </cell>
          <cell r="C221" t="str">
            <v>Profit &amp; Loss</v>
          </cell>
          <cell r="D221">
            <v>0</v>
          </cell>
          <cell r="E221">
            <v>0</v>
          </cell>
          <cell r="F221">
            <v>0</v>
          </cell>
          <cell r="G221">
            <v>0</v>
          </cell>
          <cell r="H221">
            <v>0</v>
          </cell>
          <cell r="I221">
            <v>0</v>
          </cell>
          <cell r="J221">
            <v>0</v>
          </cell>
        </row>
        <row r="222">
          <cell r="A222" t="str">
            <v>Claims Expense Direct Total</v>
          </cell>
          <cell r="C222">
            <v>0</v>
          </cell>
          <cell r="D222">
            <v>0</v>
          </cell>
          <cell r="E222">
            <v>290753718.13792801</v>
          </cell>
          <cell r="F222">
            <v>4191483.4</v>
          </cell>
          <cell r="G222">
            <v>286562234.73792797</v>
          </cell>
          <cell r="H222">
            <v>286562234.73792797</v>
          </cell>
          <cell r="I222">
            <v>286562234.73792797</v>
          </cell>
          <cell r="J222">
            <v>0</v>
          </cell>
        </row>
        <row r="223">
          <cell r="C223">
            <v>0</v>
          </cell>
          <cell r="E223">
            <v>0</v>
          </cell>
          <cell r="F223">
            <v>0</v>
          </cell>
          <cell r="G223">
            <v>0</v>
          </cell>
          <cell r="I223" t="e">
            <v>#REF!</v>
          </cell>
          <cell r="J223" t="e">
            <v>#REF!</v>
          </cell>
        </row>
        <row r="224">
          <cell r="A224" t="str">
            <v>Claims Expense - FAC</v>
          </cell>
          <cell r="C224">
            <v>0</v>
          </cell>
          <cell r="E224">
            <v>0</v>
          </cell>
          <cell r="F224">
            <v>0</v>
          </cell>
          <cell r="G224">
            <v>0</v>
          </cell>
          <cell r="I224" t="e">
            <v>#REF!</v>
          </cell>
          <cell r="J224" t="e">
            <v>#REF!</v>
          </cell>
        </row>
        <row r="225">
          <cell r="A225" t="str">
            <v>G332012</v>
          </cell>
          <cell r="B225" t="str">
            <v>Individual life</v>
          </cell>
          <cell r="C225">
            <v>0</v>
          </cell>
          <cell r="D225">
            <v>0</v>
          </cell>
          <cell r="E225">
            <v>0</v>
          </cell>
          <cell r="F225">
            <v>0</v>
          </cell>
          <cell r="G225">
            <v>0</v>
          </cell>
          <cell r="H225">
            <v>0</v>
          </cell>
          <cell r="I225">
            <v>0</v>
          </cell>
          <cell r="J225">
            <v>0</v>
          </cell>
        </row>
        <row r="226">
          <cell r="A226" t="str">
            <v>G332012001</v>
          </cell>
          <cell r="B226" t="str">
            <v>Orient Endowment</v>
          </cell>
          <cell r="C226" t="str">
            <v>Profit &amp; Loss</v>
          </cell>
          <cell r="D226">
            <v>0</v>
          </cell>
          <cell r="E226">
            <v>0</v>
          </cell>
          <cell r="F226">
            <v>0</v>
          </cell>
          <cell r="G226">
            <v>0</v>
          </cell>
          <cell r="H226">
            <v>0</v>
          </cell>
          <cell r="I226">
            <v>0</v>
          </cell>
          <cell r="J226">
            <v>0</v>
          </cell>
        </row>
        <row r="227">
          <cell r="A227" t="str">
            <v>G332012002</v>
          </cell>
          <cell r="B227" t="str">
            <v>Orient Educator</v>
          </cell>
          <cell r="C227" t="str">
            <v>Profit &amp; Loss</v>
          </cell>
          <cell r="D227">
            <v>0</v>
          </cell>
          <cell r="E227">
            <v>0</v>
          </cell>
          <cell r="F227">
            <v>0</v>
          </cell>
          <cell r="G227">
            <v>0</v>
          </cell>
          <cell r="H227">
            <v>0</v>
          </cell>
          <cell r="I227">
            <v>0</v>
          </cell>
          <cell r="J227">
            <v>0</v>
          </cell>
        </row>
        <row r="228">
          <cell r="A228" t="str">
            <v>G332012003</v>
          </cell>
          <cell r="B228" t="str">
            <v>Orient Smart Asset</v>
          </cell>
          <cell r="C228" t="str">
            <v>Profit &amp; Loss</v>
          </cell>
          <cell r="D228">
            <v>0</v>
          </cell>
          <cell r="E228">
            <v>0</v>
          </cell>
          <cell r="F228">
            <v>0</v>
          </cell>
          <cell r="G228">
            <v>0</v>
          </cell>
          <cell r="H228">
            <v>0</v>
          </cell>
          <cell r="I228">
            <v>0</v>
          </cell>
          <cell r="J228">
            <v>0</v>
          </cell>
        </row>
        <row r="229">
          <cell r="A229" t="str">
            <v>G332012004</v>
          </cell>
          <cell r="B229" t="str">
            <v>Orient 4 Life</v>
          </cell>
          <cell r="C229" t="str">
            <v>Profit &amp; Loss</v>
          </cell>
          <cell r="D229">
            <v>0</v>
          </cell>
          <cell r="E229">
            <v>0</v>
          </cell>
          <cell r="F229">
            <v>0</v>
          </cell>
          <cell r="G229">
            <v>0</v>
          </cell>
          <cell r="H229">
            <v>0</v>
          </cell>
          <cell r="I229">
            <v>0</v>
          </cell>
          <cell r="J229">
            <v>0</v>
          </cell>
        </row>
        <row r="230">
          <cell r="A230" t="str">
            <v>G332012005</v>
          </cell>
          <cell r="B230" t="str">
            <v>Orient Smart Educator</v>
          </cell>
          <cell r="C230" t="str">
            <v>Profit &amp; Loss</v>
          </cell>
          <cell r="D230">
            <v>0</v>
          </cell>
          <cell r="E230">
            <v>0</v>
          </cell>
          <cell r="F230">
            <v>0</v>
          </cell>
          <cell r="G230">
            <v>0</v>
          </cell>
          <cell r="H230">
            <v>0</v>
          </cell>
          <cell r="I230">
            <v>0</v>
          </cell>
          <cell r="J230">
            <v>0</v>
          </cell>
        </row>
        <row r="231">
          <cell r="A231" t="str">
            <v>G332012006</v>
          </cell>
          <cell r="B231" t="str">
            <v>Orient Individual Mortgage</v>
          </cell>
          <cell r="C231" t="str">
            <v>Profit &amp; Loss</v>
          </cell>
          <cell r="D231">
            <v>0</v>
          </cell>
          <cell r="E231">
            <v>0</v>
          </cell>
          <cell r="F231">
            <v>0</v>
          </cell>
          <cell r="G231">
            <v>0</v>
          </cell>
          <cell r="H231">
            <v>0</v>
          </cell>
          <cell r="I231">
            <v>0</v>
          </cell>
          <cell r="J231">
            <v>0</v>
          </cell>
        </row>
        <row r="232">
          <cell r="A232" t="str">
            <v>G332022</v>
          </cell>
          <cell r="B232" t="str">
            <v>Group Life</v>
          </cell>
          <cell r="C232">
            <v>0</v>
          </cell>
          <cell r="D232">
            <v>0</v>
          </cell>
          <cell r="E232">
            <v>0</v>
          </cell>
          <cell r="F232">
            <v>0</v>
          </cell>
          <cell r="G232">
            <v>0</v>
          </cell>
          <cell r="H232">
            <v>0</v>
          </cell>
          <cell r="I232">
            <v>0</v>
          </cell>
          <cell r="J232">
            <v>0</v>
          </cell>
        </row>
        <row r="233">
          <cell r="A233" t="str">
            <v>G332022001</v>
          </cell>
          <cell r="B233" t="str">
            <v>Orient Group Life</v>
          </cell>
          <cell r="C233" t="str">
            <v>Profit &amp; Loss</v>
          </cell>
          <cell r="D233">
            <v>0</v>
          </cell>
          <cell r="E233">
            <v>0</v>
          </cell>
          <cell r="F233">
            <v>0</v>
          </cell>
          <cell r="G233">
            <v>0</v>
          </cell>
          <cell r="H233">
            <v>0</v>
          </cell>
          <cell r="I233">
            <v>0</v>
          </cell>
          <cell r="J233">
            <v>0</v>
          </cell>
        </row>
        <row r="234">
          <cell r="A234" t="str">
            <v>G332022002</v>
          </cell>
          <cell r="B234" t="str">
            <v>Orient Last Expense</v>
          </cell>
          <cell r="C234" t="str">
            <v>Profit &amp; Loss</v>
          </cell>
          <cell r="D234">
            <v>0</v>
          </cell>
          <cell r="E234">
            <v>0</v>
          </cell>
          <cell r="F234">
            <v>0</v>
          </cell>
          <cell r="G234">
            <v>0</v>
          </cell>
          <cell r="H234">
            <v>0</v>
          </cell>
          <cell r="I234">
            <v>0</v>
          </cell>
          <cell r="J234">
            <v>0</v>
          </cell>
        </row>
        <row r="235">
          <cell r="A235" t="str">
            <v>G332032</v>
          </cell>
          <cell r="B235" t="str">
            <v>Group Credit</v>
          </cell>
          <cell r="C235">
            <v>0</v>
          </cell>
          <cell r="D235">
            <v>0</v>
          </cell>
          <cell r="E235">
            <v>0</v>
          </cell>
          <cell r="F235">
            <v>0</v>
          </cell>
          <cell r="G235">
            <v>0</v>
          </cell>
          <cell r="H235">
            <v>0</v>
          </cell>
          <cell r="I235">
            <v>0</v>
          </cell>
          <cell r="J235">
            <v>0</v>
          </cell>
        </row>
        <row r="236">
          <cell r="A236" t="str">
            <v>G332032001</v>
          </cell>
          <cell r="B236" t="str">
            <v>Orient Group Creditor</v>
          </cell>
          <cell r="C236" t="str">
            <v>Profit &amp; Loss</v>
          </cell>
          <cell r="D236">
            <v>0</v>
          </cell>
          <cell r="E236">
            <v>0</v>
          </cell>
          <cell r="F236">
            <v>0</v>
          </cell>
          <cell r="G236">
            <v>0</v>
          </cell>
          <cell r="H236">
            <v>0</v>
          </cell>
          <cell r="I236">
            <v>0</v>
          </cell>
          <cell r="J236">
            <v>0</v>
          </cell>
        </row>
        <row r="237">
          <cell r="A237" t="str">
            <v>G332032002</v>
          </cell>
          <cell r="B237" t="str">
            <v>Orient Group Mortgage</v>
          </cell>
          <cell r="C237" t="str">
            <v>Profit &amp; Loss</v>
          </cell>
          <cell r="D237">
            <v>0</v>
          </cell>
          <cell r="E237">
            <v>0</v>
          </cell>
          <cell r="F237">
            <v>0</v>
          </cell>
          <cell r="G237">
            <v>0</v>
          </cell>
          <cell r="H237">
            <v>0</v>
          </cell>
          <cell r="I237">
            <v>0</v>
          </cell>
          <cell r="J237">
            <v>0</v>
          </cell>
        </row>
        <row r="238">
          <cell r="A238" t="str">
            <v>G332042</v>
          </cell>
          <cell r="B238" t="str">
            <v>Annuities</v>
          </cell>
          <cell r="C238">
            <v>0</v>
          </cell>
          <cell r="D238">
            <v>0</v>
          </cell>
          <cell r="E238">
            <v>0</v>
          </cell>
          <cell r="F238">
            <v>0</v>
          </cell>
          <cell r="G238">
            <v>0</v>
          </cell>
          <cell r="H238">
            <v>0</v>
          </cell>
          <cell r="I238">
            <v>0</v>
          </cell>
          <cell r="J238">
            <v>0</v>
          </cell>
        </row>
        <row r="239">
          <cell r="A239" t="str">
            <v>G332042001</v>
          </cell>
          <cell r="B239" t="str">
            <v>Immediate Annuity</v>
          </cell>
          <cell r="C239" t="str">
            <v>Profit &amp; Loss</v>
          </cell>
          <cell r="D239">
            <v>0</v>
          </cell>
          <cell r="E239">
            <v>0</v>
          </cell>
          <cell r="F239">
            <v>0</v>
          </cell>
          <cell r="G239">
            <v>0</v>
          </cell>
          <cell r="H239">
            <v>0</v>
          </cell>
          <cell r="I239">
            <v>0</v>
          </cell>
          <cell r="J239">
            <v>0</v>
          </cell>
        </row>
        <row r="240">
          <cell r="A240" t="str">
            <v>G332042002</v>
          </cell>
          <cell r="B240" t="str">
            <v>Deffered Annuity</v>
          </cell>
          <cell r="C240" t="str">
            <v>Profit &amp; Loss</v>
          </cell>
          <cell r="D240">
            <v>0</v>
          </cell>
          <cell r="E240">
            <v>0</v>
          </cell>
          <cell r="F240">
            <v>0</v>
          </cell>
          <cell r="G240">
            <v>0</v>
          </cell>
          <cell r="H240">
            <v>0</v>
          </cell>
          <cell r="I240">
            <v>0</v>
          </cell>
          <cell r="J240">
            <v>0</v>
          </cell>
        </row>
        <row r="241">
          <cell r="A241" t="str">
            <v>Claims Expense FAC Total</v>
          </cell>
          <cell r="C241">
            <v>0</v>
          </cell>
          <cell r="D241">
            <v>0</v>
          </cell>
          <cell r="E241">
            <v>0</v>
          </cell>
          <cell r="F241">
            <v>0</v>
          </cell>
          <cell r="G241">
            <v>0</v>
          </cell>
          <cell r="H241">
            <v>0</v>
          </cell>
          <cell r="I241">
            <v>0</v>
          </cell>
          <cell r="J241">
            <v>0</v>
          </cell>
        </row>
        <row r="242">
          <cell r="C242">
            <v>0</v>
          </cell>
          <cell r="E242">
            <v>0</v>
          </cell>
          <cell r="F242">
            <v>0</v>
          </cell>
          <cell r="G242">
            <v>0</v>
          </cell>
          <cell r="I242" t="e">
            <v>#REF!</v>
          </cell>
          <cell r="J242" t="e">
            <v>#REF!</v>
          </cell>
        </row>
        <row r="243">
          <cell r="A243" t="str">
            <v>Claims Expense- Treaty</v>
          </cell>
          <cell r="C243">
            <v>0</v>
          </cell>
          <cell r="E243">
            <v>0</v>
          </cell>
          <cell r="F243">
            <v>0</v>
          </cell>
          <cell r="G243">
            <v>0</v>
          </cell>
          <cell r="I243" t="e">
            <v>#REF!</v>
          </cell>
          <cell r="J243" t="e">
            <v>#REF!</v>
          </cell>
        </row>
        <row r="244">
          <cell r="A244" t="str">
            <v>G333012</v>
          </cell>
          <cell r="B244" t="str">
            <v>Individual life</v>
          </cell>
          <cell r="C244">
            <v>0</v>
          </cell>
          <cell r="D244">
            <v>0</v>
          </cell>
          <cell r="E244">
            <v>0</v>
          </cell>
          <cell r="F244">
            <v>0</v>
          </cell>
          <cell r="G244">
            <v>0</v>
          </cell>
          <cell r="H244">
            <v>0</v>
          </cell>
          <cell r="I244">
            <v>0</v>
          </cell>
          <cell r="J244">
            <v>0</v>
          </cell>
        </row>
        <row r="245">
          <cell r="A245" t="str">
            <v>G333012001</v>
          </cell>
          <cell r="B245" t="str">
            <v>Orient Endowment</v>
          </cell>
          <cell r="C245" t="str">
            <v>Profit &amp; Loss</v>
          </cell>
          <cell r="D245">
            <v>0</v>
          </cell>
          <cell r="E245">
            <v>0</v>
          </cell>
          <cell r="F245">
            <v>0</v>
          </cell>
          <cell r="G245">
            <v>0</v>
          </cell>
          <cell r="H245">
            <v>0</v>
          </cell>
          <cell r="I245">
            <v>0</v>
          </cell>
          <cell r="J245">
            <v>0</v>
          </cell>
        </row>
        <row r="246">
          <cell r="A246" t="str">
            <v>G333012002</v>
          </cell>
          <cell r="B246" t="str">
            <v>Orient Educator</v>
          </cell>
          <cell r="C246" t="str">
            <v>Profit &amp; Loss</v>
          </cell>
          <cell r="D246">
            <v>0</v>
          </cell>
          <cell r="E246">
            <v>0</v>
          </cell>
          <cell r="F246">
            <v>0</v>
          </cell>
          <cell r="G246">
            <v>0</v>
          </cell>
          <cell r="H246">
            <v>0</v>
          </cell>
          <cell r="I246">
            <v>0</v>
          </cell>
          <cell r="J246">
            <v>0</v>
          </cell>
        </row>
        <row r="247">
          <cell r="A247" t="str">
            <v>G333012003</v>
          </cell>
          <cell r="B247" t="str">
            <v>Orient Smart Asset</v>
          </cell>
          <cell r="C247" t="str">
            <v>Profit &amp; Loss</v>
          </cell>
          <cell r="D247">
            <v>0</v>
          </cell>
          <cell r="E247">
            <v>0</v>
          </cell>
          <cell r="F247">
            <v>0</v>
          </cell>
          <cell r="G247">
            <v>0</v>
          </cell>
          <cell r="H247">
            <v>0</v>
          </cell>
          <cell r="I247">
            <v>0</v>
          </cell>
          <cell r="J247">
            <v>0</v>
          </cell>
        </row>
        <row r="248">
          <cell r="A248" t="str">
            <v>G333012004</v>
          </cell>
          <cell r="B248" t="str">
            <v>Orient 4 Life</v>
          </cell>
          <cell r="C248" t="str">
            <v>Profit &amp; Loss</v>
          </cell>
          <cell r="D248">
            <v>0</v>
          </cell>
          <cell r="E248">
            <v>0</v>
          </cell>
          <cell r="F248">
            <v>0</v>
          </cell>
          <cell r="G248">
            <v>0</v>
          </cell>
          <cell r="H248">
            <v>0</v>
          </cell>
          <cell r="I248">
            <v>0</v>
          </cell>
          <cell r="J248">
            <v>0</v>
          </cell>
        </row>
        <row r="249">
          <cell r="A249" t="str">
            <v>G333012005</v>
          </cell>
          <cell r="B249" t="str">
            <v>Orient Smart Educator</v>
          </cell>
          <cell r="C249" t="str">
            <v>Profit &amp; Loss</v>
          </cell>
          <cell r="D249">
            <v>0</v>
          </cell>
          <cell r="E249">
            <v>0</v>
          </cell>
          <cell r="F249">
            <v>0</v>
          </cell>
          <cell r="G249">
            <v>0</v>
          </cell>
          <cell r="H249">
            <v>0</v>
          </cell>
          <cell r="I249">
            <v>0</v>
          </cell>
          <cell r="J249">
            <v>0</v>
          </cell>
        </row>
        <row r="250">
          <cell r="A250" t="str">
            <v>G333012006</v>
          </cell>
          <cell r="B250" t="str">
            <v>Orient Individual Mortgage</v>
          </cell>
          <cell r="C250" t="str">
            <v>Profit &amp; Loss</v>
          </cell>
          <cell r="D250">
            <v>0</v>
          </cell>
          <cell r="E250">
            <v>0</v>
          </cell>
          <cell r="F250">
            <v>0</v>
          </cell>
          <cell r="G250">
            <v>0</v>
          </cell>
          <cell r="H250">
            <v>0</v>
          </cell>
          <cell r="I250">
            <v>0</v>
          </cell>
          <cell r="J250">
            <v>0</v>
          </cell>
        </row>
        <row r="251">
          <cell r="A251" t="str">
            <v>G333022</v>
          </cell>
          <cell r="B251" t="str">
            <v>Group Life</v>
          </cell>
          <cell r="C251">
            <v>0</v>
          </cell>
          <cell r="D251">
            <v>0</v>
          </cell>
          <cell r="E251">
            <v>0</v>
          </cell>
          <cell r="F251">
            <v>0</v>
          </cell>
          <cell r="G251">
            <v>0</v>
          </cell>
          <cell r="H251">
            <v>0</v>
          </cell>
          <cell r="I251">
            <v>0</v>
          </cell>
          <cell r="J251">
            <v>0</v>
          </cell>
        </row>
        <row r="252">
          <cell r="A252" t="str">
            <v>G333022001</v>
          </cell>
          <cell r="B252" t="str">
            <v>Orient Group Life</v>
          </cell>
          <cell r="C252" t="str">
            <v>Profit &amp; Loss</v>
          </cell>
          <cell r="D252">
            <v>0</v>
          </cell>
          <cell r="E252">
            <v>0</v>
          </cell>
          <cell r="F252">
            <v>0</v>
          </cell>
          <cell r="G252">
            <v>0</v>
          </cell>
          <cell r="H252">
            <v>0</v>
          </cell>
          <cell r="I252">
            <v>0</v>
          </cell>
          <cell r="J252">
            <v>0</v>
          </cell>
        </row>
        <row r="253">
          <cell r="A253" t="str">
            <v>G333022002</v>
          </cell>
          <cell r="B253" t="str">
            <v>Orient Last Expense</v>
          </cell>
          <cell r="C253" t="str">
            <v>Profit &amp; Loss</v>
          </cell>
          <cell r="D253">
            <v>0</v>
          </cell>
          <cell r="E253">
            <v>0</v>
          </cell>
          <cell r="F253">
            <v>0</v>
          </cell>
          <cell r="G253">
            <v>0</v>
          </cell>
          <cell r="H253">
            <v>0</v>
          </cell>
          <cell r="I253">
            <v>0</v>
          </cell>
          <cell r="J253">
            <v>0</v>
          </cell>
        </row>
        <row r="254">
          <cell r="A254" t="str">
            <v>G333032</v>
          </cell>
          <cell r="B254" t="str">
            <v>Group Credit</v>
          </cell>
          <cell r="C254">
            <v>0</v>
          </cell>
          <cell r="D254">
            <v>0</v>
          </cell>
          <cell r="E254">
            <v>0</v>
          </cell>
          <cell r="F254">
            <v>0</v>
          </cell>
          <cell r="G254">
            <v>0</v>
          </cell>
          <cell r="H254">
            <v>0</v>
          </cell>
          <cell r="I254">
            <v>0</v>
          </cell>
          <cell r="J254">
            <v>0</v>
          </cell>
        </row>
        <row r="255">
          <cell r="A255" t="str">
            <v>G333032001</v>
          </cell>
          <cell r="B255" t="str">
            <v>Orient Group Creditor</v>
          </cell>
          <cell r="C255" t="str">
            <v>Profit &amp; Loss</v>
          </cell>
          <cell r="D255">
            <v>0</v>
          </cell>
          <cell r="E255">
            <v>0</v>
          </cell>
          <cell r="F255">
            <v>0</v>
          </cell>
          <cell r="G255">
            <v>0</v>
          </cell>
          <cell r="H255">
            <v>0</v>
          </cell>
          <cell r="I255">
            <v>0</v>
          </cell>
          <cell r="J255">
            <v>0</v>
          </cell>
        </row>
        <row r="256">
          <cell r="A256" t="str">
            <v>G333032002</v>
          </cell>
          <cell r="B256" t="str">
            <v>Orient Group Mortgage</v>
          </cell>
          <cell r="C256" t="str">
            <v>Profit &amp; Loss</v>
          </cell>
          <cell r="D256">
            <v>0</v>
          </cell>
          <cell r="E256">
            <v>0</v>
          </cell>
          <cell r="F256">
            <v>0</v>
          </cell>
          <cell r="G256">
            <v>0</v>
          </cell>
          <cell r="H256">
            <v>0</v>
          </cell>
          <cell r="I256">
            <v>0</v>
          </cell>
          <cell r="J256">
            <v>0</v>
          </cell>
        </row>
        <row r="257">
          <cell r="A257" t="str">
            <v>G333042</v>
          </cell>
          <cell r="B257" t="str">
            <v>Annuities</v>
          </cell>
          <cell r="C257">
            <v>0</v>
          </cell>
          <cell r="D257">
            <v>0</v>
          </cell>
          <cell r="E257">
            <v>0</v>
          </cell>
          <cell r="F257">
            <v>0</v>
          </cell>
          <cell r="G257">
            <v>0</v>
          </cell>
          <cell r="H257">
            <v>0</v>
          </cell>
          <cell r="I257">
            <v>0</v>
          </cell>
          <cell r="J257">
            <v>0</v>
          </cell>
        </row>
        <row r="258">
          <cell r="A258" t="str">
            <v>G333042001</v>
          </cell>
          <cell r="B258" t="str">
            <v>Immediate Annuity</v>
          </cell>
          <cell r="C258" t="str">
            <v>Profit &amp; Loss</v>
          </cell>
          <cell r="D258">
            <v>0</v>
          </cell>
          <cell r="E258">
            <v>0</v>
          </cell>
          <cell r="F258">
            <v>0</v>
          </cell>
          <cell r="G258">
            <v>0</v>
          </cell>
          <cell r="H258">
            <v>0</v>
          </cell>
          <cell r="I258">
            <v>0</v>
          </cell>
          <cell r="J258">
            <v>0</v>
          </cell>
        </row>
        <row r="259">
          <cell r="A259" t="str">
            <v>G333042002</v>
          </cell>
          <cell r="B259" t="str">
            <v>Deffered Annuity</v>
          </cell>
          <cell r="C259" t="str">
            <v>Profit &amp; Loss</v>
          </cell>
          <cell r="D259">
            <v>0</v>
          </cell>
          <cell r="E259">
            <v>0</v>
          </cell>
          <cell r="F259">
            <v>0</v>
          </cell>
          <cell r="G259">
            <v>0</v>
          </cell>
          <cell r="H259">
            <v>0</v>
          </cell>
          <cell r="I259">
            <v>0</v>
          </cell>
          <cell r="J259">
            <v>0</v>
          </cell>
        </row>
        <row r="260">
          <cell r="A260" t="str">
            <v>Claims Expense Treaty Total</v>
          </cell>
          <cell r="C260">
            <v>0</v>
          </cell>
          <cell r="D260">
            <v>0</v>
          </cell>
          <cell r="E260">
            <v>0</v>
          </cell>
          <cell r="F260">
            <v>0</v>
          </cell>
          <cell r="G260">
            <v>0</v>
          </cell>
          <cell r="H260">
            <v>0</v>
          </cell>
          <cell r="I260">
            <v>0</v>
          </cell>
          <cell r="J260">
            <v>0</v>
          </cell>
        </row>
        <row r="261">
          <cell r="C261">
            <v>0</v>
          </cell>
          <cell r="E261">
            <v>0</v>
          </cell>
          <cell r="F261">
            <v>0</v>
          </cell>
          <cell r="G261">
            <v>0</v>
          </cell>
          <cell r="I261" t="e">
            <v>#REF!</v>
          </cell>
          <cell r="J261" t="e">
            <v>#REF!</v>
          </cell>
        </row>
        <row r="262">
          <cell r="A262" t="str">
            <v>Reinsurers'Share of claims - Treaty</v>
          </cell>
          <cell r="C262">
            <v>0</v>
          </cell>
          <cell r="E262">
            <v>0</v>
          </cell>
          <cell r="F262">
            <v>0</v>
          </cell>
          <cell r="G262">
            <v>0</v>
          </cell>
          <cell r="I262" t="e">
            <v>#REF!</v>
          </cell>
          <cell r="J262" t="e">
            <v>#REF!</v>
          </cell>
        </row>
        <row r="263">
          <cell r="A263" t="str">
            <v>G441012</v>
          </cell>
          <cell r="B263" t="str">
            <v>Individual life</v>
          </cell>
          <cell r="C263">
            <v>0</v>
          </cell>
          <cell r="D263">
            <v>0</v>
          </cell>
          <cell r="E263">
            <v>0</v>
          </cell>
          <cell r="F263">
            <v>0</v>
          </cell>
          <cell r="G263">
            <v>0</v>
          </cell>
          <cell r="H263">
            <v>0</v>
          </cell>
          <cell r="I263">
            <v>0</v>
          </cell>
          <cell r="J263">
            <v>0</v>
          </cell>
        </row>
        <row r="264">
          <cell r="A264" t="str">
            <v>G441012001</v>
          </cell>
          <cell r="B264" t="str">
            <v>Orient Endowment</v>
          </cell>
          <cell r="C264" t="str">
            <v>Profit &amp; Loss</v>
          </cell>
          <cell r="D264">
            <v>0</v>
          </cell>
          <cell r="E264">
            <v>0</v>
          </cell>
          <cell r="F264">
            <v>0</v>
          </cell>
          <cell r="G264">
            <v>0</v>
          </cell>
          <cell r="H264">
            <v>0</v>
          </cell>
          <cell r="I264">
            <v>0</v>
          </cell>
          <cell r="J264">
            <v>0</v>
          </cell>
        </row>
        <row r="265">
          <cell r="A265" t="str">
            <v>G441012002</v>
          </cell>
          <cell r="B265" t="str">
            <v>Orient Educator</v>
          </cell>
          <cell r="C265" t="str">
            <v>Profit &amp; Loss</v>
          </cell>
          <cell r="D265">
            <v>0</v>
          </cell>
          <cell r="E265">
            <v>0</v>
          </cell>
          <cell r="F265">
            <v>0</v>
          </cell>
          <cell r="G265">
            <v>0</v>
          </cell>
          <cell r="H265">
            <v>0</v>
          </cell>
          <cell r="I265">
            <v>0</v>
          </cell>
          <cell r="J265">
            <v>0</v>
          </cell>
        </row>
        <row r="266">
          <cell r="A266" t="str">
            <v>G441012003</v>
          </cell>
          <cell r="B266" t="str">
            <v>Orient Smart Asset</v>
          </cell>
          <cell r="C266" t="str">
            <v>Profit &amp; Loss</v>
          </cell>
          <cell r="D266">
            <v>0</v>
          </cell>
          <cell r="E266">
            <v>0</v>
          </cell>
          <cell r="F266">
            <v>0</v>
          </cell>
          <cell r="G266">
            <v>0</v>
          </cell>
          <cell r="H266">
            <v>0</v>
          </cell>
          <cell r="I266">
            <v>0</v>
          </cell>
          <cell r="J266">
            <v>0</v>
          </cell>
        </row>
        <row r="267">
          <cell r="A267" t="str">
            <v>G441012004</v>
          </cell>
          <cell r="B267" t="str">
            <v>Orient 4 Life</v>
          </cell>
          <cell r="C267" t="str">
            <v>Profit &amp; Loss</v>
          </cell>
          <cell r="D267">
            <v>0</v>
          </cell>
          <cell r="E267">
            <v>0</v>
          </cell>
          <cell r="F267">
            <v>0</v>
          </cell>
          <cell r="G267">
            <v>0</v>
          </cell>
          <cell r="H267">
            <v>0</v>
          </cell>
          <cell r="I267">
            <v>0</v>
          </cell>
          <cell r="J267">
            <v>0</v>
          </cell>
        </row>
        <row r="268">
          <cell r="A268" t="str">
            <v>G441012005</v>
          </cell>
          <cell r="B268" t="str">
            <v>Orient Smart Educator</v>
          </cell>
          <cell r="C268" t="str">
            <v>Profit &amp; Loss</v>
          </cell>
          <cell r="D268">
            <v>0</v>
          </cell>
          <cell r="E268">
            <v>0</v>
          </cell>
          <cell r="F268">
            <v>0</v>
          </cell>
          <cell r="G268">
            <v>0</v>
          </cell>
          <cell r="H268">
            <v>0</v>
          </cell>
          <cell r="I268">
            <v>0</v>
          </cell>
          <cell r="J268">
            <v>0</v>
          </cell>
        </row>
        <row r="269">
          <cell r="A269" t="str">
            <v>G441012006</v>
          </cell>
          <cell r="B269" t="str">
            <v>Orient Individual Mortgage</v>
          </cell>
          <cell r="C269" t="str">
            <v>Profit &amp; Loss</v>
          </cell>
          <cell r="D269">
            <v>0</v>
          </cell>
          <cell r="E269">
            <v>0</v>
          </cell>
          <cell r="F269">
            <v>0</v>
          </cell>
          <cell r="G269">
            <v>0</v>
          </cell>
          <cell r="H269">
            <v>0</v>
          </cell>
          <cell r="I269">
            <v>0</v>
          </cell>
          <cell r="J269">
            <v>0</v>
          </cell>
        </row>
        <row r="270">
          <cell r="A270" t="str">
            <v>G441022</v>
          </cell>
          <cell r="B270" t="str">
            <v>Group Life</v>
          </cell>
          <cell r="C270">
            <v>0</v>
          </cell>
          <cell r="D270">
            <v>0</v>
          </cell>
          <cell r="E270">
            <v>0</v>
          </cell>
          <cell r="F270">
            <v>2458716</v>
          </cell>
          <cell r="G270">
            <v>-2458716</v>
          </cell>
          <cell r="H270">
            <v>-2458716</v>
          </cell>
          <cell r="I270">
            <v>-2458716</v>
          </cell>
          <cell r="J270">
            <v>0</v>
          </cell>
        </row>
        <row r="271">
          <cell r="A271" t="str">
            <v>G441022001</v>
          </cell>
          <cell r="B271" t="str">
            <v>Orient Group Life</v>
          </cell>
          <cell r="C271" t="str">
            <v>Profit &amp; Loss</v>
          </cell>
          <cell r="D271">
            <v>0</v>
          </cell>
          <cell r="E271">
            <v>0</v>
          </cell>
          <cell r="F271">
            <v>2458716</v>
          </cell>
          <cell r="G271">
            <v>-2458716</v>
          </cell>
          <cell r="H271">
            <v>-2458716</v>
          </cell>
          <cell r="I271">
            <v>-2458716</v>
          </cell>
          <cell r="J271">
            <v>0</v>
          </cell>
        </row>
        <row r="272">
          <cell r="A272" t="str">
            <v>G441022002</v>
          </cell>
          <cell r="B272" t="str">
            <v>Orient Last Expense</v>
          </cell>
          <cell r="C272" t="str">
            <v>Profit &amp; Loss</v>
          </cell>
          <cell r="D272">
            <v>0</v>
          </cell>
          <cell r="E272">
            <v>0</v>
          </cell>
          <cell r="F272">
            <v>0</v>
          </cell>
          <cell r="G272">
            <v>0</v>
          </cell>
          <cell r="H272">
            <v>0</v>
          </cell>
          <cell r="I272">
            <v>0</v>
          </cell>
          <cell r="J272">
            <v>0</v>
          </cell>
        </row>
        <row r="273">
          <cell r="A273" t="str">
            <v>G441032</v>
          </cell>
          <cell r="B273" t="str">
            <v>Group Credit</v>
          </cell>
          <cell r="C273">
            <v>0</v>
          </cell>
          <cell r="D273">
            <v>0</v>
          </cell>
          <cell r="E273">
            <v>0</v>
          </cell>
          <cell r="F273">
            <v>60144889.695963174</v>
          </cell>
          <cell r="G273">
            <v>-60144889.695963174</v>
          </cell>
          <cell r="H273">
            <v>-60144889.695963174</v>
          </cell>
          <cell r="I273">
            <v>-60144889.695963174</v>
          </cell>
          <cell r="J273">
            <v>0</v>
          </cell>
        </row>
        <row r="274">
          <cell r="A274" t="str">
            <v>G441032001</v>
          </cell>
          <cell r="B274" t="str">
            <v>Orient Group Creditor</v>
          </cell>
          <cell r="C274" t="str">
            <v>Profit &amp; Loss</v>
          </cell>
          <cell r="D274">
            <v>0</v>
          </cell>
          <cell r="E274">
            <v>0</v>
          </cell>
          <cell r="F274">
            <v>60144889.695963174</v>
          </cell>
          <cell r="G274">
            <v>-60144889.695963174</v>
          </cell>
          <cell r="H274">
            <v>-60144889.695963174</v>
          </cell>
          <cell r="I274">
            <v>-60144889.695963174</v>
          </cell>
          <cell r="J274">
            <v>0</v>
          </cell>
        </row>
        <row r="275">
          <cell r="A275" t="str">
            <v>G441032002</v>
          </cell>
          <cell r="B275" t="str">
            <v>Orient Group Mortgage</v>
          </cell>
          <cell r="C275" t="str">
            <v>Profit &amp; Loss</v>
          </cell>
          <cell r="D275">
            <v>0</v>
          </cell>
          <cell r="E275">
            <v>0</v>
          </cell>
          <cell r="F275">
            <v>0</v>
          </cell>
          <cell r="G275">
            <v>0</v>
          </cell>
          <cell r="H275">
            <v>0</v>
          </cell>
          <cell r="I275">
            <v>0</v>
          </cell>
          <cell r="J275">
            <v>0</v>
          </cell>
        </row>
        <row r="276">
          <cell r="A276" t="str">
            <v>G441042</v>
          </cell>
          <cell r="B276" t="str">
            <v>Annuities</v>
          </cell>
          <cell r="C276">
            <v>0</v>
          </cell>
          <cell r="D276">
            <v>0</v>
          </cell>
          <cell r="E276">
            <v>0</v>
          </cell>
          <cell r="F276">
            <v>0</v>
          </cell>
          <cell r="G276">
            <v>0</v>
          </cell>
          <cell r="H276">
            <v>0</v>
          </cell>
          <cell r="I276">
            <v>0</v>
          </cell>
          <cell r="J276">
            <v>0</v>
          </cell>
        </row>
        <row r="277">
          <cell r="A277" t="str">
            <v>G441042001</v>
          </cell>
          <cell r="B277" t="str">
            <v>Immediate Annuity</v>
          </cell>
          <cell r="C277" t="str">
            <v>Profit &amp; Loss</v>
          </cell>
          <cell r="D277">
            <v>0</v>
          </cell>
          <cell r="E277">
            <v>0</v>
          </cell>
          <cell r="F277">
            <v>0</v>
          </cell>
          <cell r="G277">
            <v>0</v>
          </cell>
          <cell r="H277">
            <v>0</v>
          </cell>
          <cell r="I277">
            <v>0</v>
          </cell>
          <cell r="J277">
            <v>0</v>
          </cell>
        </row>
        <row r="278">
          <cell r="A278" t="str">
            <v>G441042002</v>
          </cell>
          <cell r="B278" t="str">
            <v>Deffered Annuity</v>
          </cell>
          <cell r="C278" t="str">
            <v>Profit &amp; Loss</v>
          </cell>
          <cell r="D278">
            <v>0</v>
          </cell>
          <cell r="E278">
            <v>0</v>
          </cell>
          <cell r="F278">
            <v>0</v>
          </cell>
          <cell r="G278">
            <v>0</v>
          </cell>
          <cell r="H278">
            <v>0</v>
          </cell>
          <cell r="I278">
            <v>0</v>
          </cell>
          <cell r="J278">
            <v>0</v>
          </cell>
        </row>
        <row r="279">
          <cell r="A279" t="str">
            <v>Reinsurers' Share of claims- Treaty Total</v>
          </cell>
          <cell r="C279">
            <v>0</v>
          </cell>
          <cell r="D279">
            <v>0</v>
          </cell>
          <cell r="E279">
            <v>0</v>
          </cell>
          <cell r="F279">
            <v>62603605.695963174</v>
          </cell>
          <cell r="G279">
            <v>-62603605.695963174</v>
          </cell>
          <cell r="H279">
            <v>-62603605.695963174</v>
          </cell>
          <cell r="I279">
            <v>-62603605.695963174</v>
          </cell>
          <cell r="J279">
            <v>0</v>
          </cell>
        </row>
        <row r="280">
          <cell r="C280">
            <v>0</v>
          </cell>
          <cell r="E280">
            <v>0</v>
          </cell>
          <cell r="F280">
            <v>0</v>
          </cell>
          <cell r="G280">
            <v>0</v>
          </cell>
          <cell r="I280" t="e">
            <v>#REF!</v>
          </cell>
          <cell r="J280" t="e">
            <v>#REF!</v>
          </cell>
        </row>
        <row r="281">
          <cell r="A281" t="str">
            <v>Reinsurance Share of Claims- FAC</v>
          </cell>
          <cell r="C281">
            <v>0</v>
          </cell>
          <cell r="E281">
            <v>0</v>
          </cell>
          <cell r="F281">
            <v>0</v>
          </cell>
          <cell r="G281">
            <v>0</v>
          </cell>
          <cell r="I281" t="e">
            <v>#REF!</v>
          </cell>
          <cell r="J281" t="e">
            <v>#REF!</v>
          </cell>
        </row>
        <row r="282">
          <cell r="A282" t="str">
            <v>G442012</v>
          </cell>
          <cell r="B282" t="str">
            <v>Individual life</v>
          </cell>
          <cell r="C282">
            <v>0</v>
          </cell>
          <cell r="D282">
            <v>0</v>
          </cell>
          <cell r="E282">
            <v>0</v>
          </cell>
          <cell r="F282">
            <v>0</v>
          </cell>
          <cell r="G282">
            <v>0</v>
          </cell>
          <cell r="H282">
            <v>0</v>
          </cell>
          <cell r="I282">
            <v>0</v>
          </cell>
          <cell r="J282">
            <v>0</v>
          </cell>
        </row>
        <row r="283">
          <cell r="A283" t="str">
            <v>G442012001</v>
          </cell>
          <cell r="B283" t="str">
            <v>Orient Endowment</v>
          </cell>
          <cell r="C283" t="str">
            <v>Profit &amp; Loss</v>
          </cell>
          <cell r="D283">
            <v>0</v>
          </cell>
          <cell r="E283">
            <v>0</v>
          </cell>
          <cell r="F283">
            <v>0</v>
          </cell>
          <cell r="G283">
            <v>0</v>
          </cell>
          <cell r="H283">
            <v>0</v>
          </cell>
          <cell r="I283">
            <v>0</v>
          </cell>
          <cell r="J283">
            <v>0</v>
          </cell>
        </row>
        <row r="284">
          <cell r="A284" t="str">
            <v>G442012002</v>
          </cell>
          <cell r="B284" t="str">
            <v>Orient Educator</v>
          </cell>
          <cell r="C284" t="str">
            <v>Profit &amp; Loss</v>
          </cell>
          <cell r="D284">
            <v>0</v>
          </cell>
          <cell r="E284">
            <v>0</v>
          </cell>
          <cell r="F284">
            <v>0</v>
          </cell>
          <cell r="G284">
            <v>0</v>
          </cell>
          <cell r="H284">
            <v>0</v>
          </cell>
          <cell r="I284">
            <v>0</v>
          </cell>
          <cell r="J284">
            <v>0</v>
          </cell>
        </row>
        <row r="285">
          <cell r="A285" t="str">
            <v>G442012003</v>
          </cell>
          <cell r="B285" t="str">
            <v>Orient Smart Asset</v>
          </cell>
          <cell r="C285" t="str">
            <v>Profit &amp; Loss</v>
          </cell>
          <cell r="D285">
            <v>0</v>
          </cell>
          <cell r="E285">
            <v>0</v>
          </cell>
          <cell r="F285">
            <v>0</v>
          </cell>
          <cell r="G285">
            <v>0</v>
          </cell>
          <cell r="H285">
            <v>0</v>
          </cell>
          <cell r="I285">
            <v>0</v>
          </cell>
          <cell r="J285">
            <v>0</v>
          </cell>
        </row>
        <row r="286">
          <cell r="A286" t="str">
            <v>G442012004</v>
          </cell>
          <cell r="B286" t="str">
            <v>Orient 4 Life</v>
          </cell>
          <cell r="C286" t="str">
            <v>Profit &amp; Loss</v>
          </cell>
          <cell r="D286">
            <v>0</v>
          </cell>
          <cell r="E286">
            <v>0</v>
          </cell>
          <cell r="F286">
            <v>0</v>
          </cell>
          <cell r="G286">
            <v>0</v>
          </cell>
          <cell r="H286">
            <v>0</v>
          </cell>
          <cell r="I286">
            <v>0</v>
          </cell>
          <cell r="J286">
            <v>0</v>
          </cell>
        </row>
        <row r="287">
          <cell r="A287" t="str">
            <v>G442012005</v>
          </cell>
          <cell r="B287" t="str">
            <v>Orient Smart Educator</v>
          </cell>
          <cell r="C287" t="str">
            <v>Profit &amp; Loss</v>
          </cell>
          <cell r="D287">
            <v>0</v>
          </cell>
          <cell r="E287">
            <v>0</v>
          </cell>
          <cell r="F287">
            <v>0</v>
          </cell>
          <cell r="G287">
            <v>0</v>
          </cell>
          <cell r="H287">
            <v>0</v>
          </cell>
          <cell r="I287">
            <v>0</v>
          </cell>
          <cell r="J287">
            <v>0</v>
          </cell>
        </row>
        <row r="288">
          <cell r="A288" t="str">
            <v>G442012006</v>
          </cell>
          <cell r="B288" t="str">
            <v>Orient Individual Mortgage</v>
          </cell>
          <cell r="C288" t="str">
            <v>Profit &amp; Loss</v>
          </cell>
          <cell r="D288">
            <v>0</v>
          </cell>
          <cell r="E288">
            <v>0</v>
          </cell>
          <cell r="F288">
            <v>0</v>
          </cell>
          <cell r="G288">
            <v>0</v>
          </cell>
          <cell r="H288">
            <v>0</v>
          </cell>
          <cell r="I288">
            <v>0</v>
          </cell>
          <cell r="J288">
            <v>0</v>
          </cell>
        </row>
        <row r="289">
          <cell r="A289" t="str">
            <v>G442022</v>
          </cell>
          <cell r="B289" t="str">
            <v>Group Life</v>
          </cell>
          <cell r="C289">
            <v>0</v>
          </cell>
          <cell r="D289">
            <v>0</v>
          </cell>
          <cell r="E289">
            <v>0</v>
          </cell>
          <cell r="F289">
            <v>0</v>
          </cell>
          <cell r="G289">
            <v>0</v>
          </cell>
          <cell r="H289">
            <v>0</v>
          </cell>
          <cell r="I289">
            <v>0</v>
          </cell>
          <cell r="J289">
            <v>0</v>
          </cell>
        </row>
        <row r="290">
          <cell r="A290" t="str">
            <v>G442022001</v>
          </cell>
          <cell r="B290" t="str">
            <v>Orient Group Life</v>
          </cell>
          <cell r="C290" t="str">
            <v>Profit &amp; Loss</v>
          </cell>
          <cell r="D290">
            <v>0</v>
          </cell>
          <cell r="E290">
            <v>0</v>
          </cell>
          <cell r="F290">
            <v>0</v>
          </cell>
          <cell r="G290">
            <v>0</v>
          </cell>
          <cell r="H290">
            <v>0</v>
          </cell>
          <cell r="I290">
            <v>0</v>
          </cell>
          <cell r="J290">
            <v>0</v>
          </cell>
        </row>
        <row r="291">
          <cell r="A291" t="str">
            <v>G442022002</v>
          </cell>
          <cell r="B291" t="str">
            <v>Orient Last Expense</v>
          </cell>
          <cell r="C291" t="str">
            <v>Profit &amp; Loss</v>
          </cell>
          <cell r="D291">
            <v>0</v>
          </cell>
          <cell r="E291">
            <v>0</v>
          </cell>
          <cell r="F291">
            <v>0</v>
          </cell>
          <cell r="G291">
            <v>0</v>
          </cell>
          <cell r="H291">
            <v>0</v>
          </cell>
          <cell r="I291">
            <v>0</v>
          </cell>
          <cell r="J291">
            <v>0</v>
          </cell>
        </row>
        <row r="292">
          <cell r="A292" t="str">
            <v>G442032</v>
          </cell>
          <cell r="B292" t="str">
            <v>Group Credit</v>
          </cell>
          <cell r="C292">
            <v>0</v>
          </cell>
          <cell r="D292">
            <v>0</v>
          </cell>
          <cell r="E292">
            <v>0</v>
          </cell>
          <cell r="F292">
            <v>0</v>
          </cell>
          <cell r="G292">
            <v>0</v>
          </cell>
          <cell r="H292">
            <v>0</v>
          </cell>
          <cell r="I292">
            <v>0</v>
          </cell>
          <cell r="J292">
            <v>0</v>
          </cell>
        </row>
        <row r="293">
          <cell r="A293" t="str">
            <v>G442032001</v>
          </cell>
          <cell r="B293" t="str">
            <v>Orient Group Creditor</v>
          </cell>
          <cell r="C293" t="str">
            <v>Profit &amp; Loss</v>
          </cell>
          <cell r="D293">
            <v>0</v>
          </cell>
          <cell r="E293">
            <v>0</v>
          </cell>
          <cell r="F293">
            <v>0</v>
          </cell>
          <cell r="G293">
            <v>0</v>
          </cell>
          <cell r="H293">
            <v>0</v>
          </cell>
          <cell r="I293">
            <v>0</v>
          </cell>
          <cell r="J293">
            <v>0</v>
          </cell>
        </row>
        <row r="294">
          <cell r="A294" t="str">
            <v>G442032002</v>
          </cell>
          <cell r="B294" t="str">
            <v>Orient Group Mortgage</v>
          </cell>
          <cell r="C294" t="str">
            <v>Profit &amp; Loss</v>
          </cell>
          <cell r="D294">
            <v>0</v>
          </cell>
          <cell r="E294">
            <v>0</v>
          </cell>
          <cell r="F294">
            <v>0</v>
          </cell>
          <cell r="G294">
            <v>0</v>
          </cell>
          <cell r="H294">
            <v>0</v>
          </cell>
          <cell r="I294">
            <v>0</v>
          </cell>
          <cell r="J294">
            <v>0</v>
          </cell>
        </row>
        <row r="295">
          <cell r="A295" t="str">
            <v>G442042</v>
          </cell>
          <cell r="B295" t="str">
            <v>Annuities</v>
          </cell>
          <cell r="C295">
            <v>0</v>
          </cell>
          <cell r="D295">
            <v>0</v>
          </cell>
          <cell r="E295">
            <v>0</v>
          </cell>
          <cell r="F295">
            <v>0</v>
          </cell>
          <cell r="G295">
            <v>0</v>
          </cell>
          <cell r="H295">
            <v>0</v>
          </cell>
          <cell r="I295">
            <v>0</v>
          </cell>
          <cell r="J295">
            <v>0</v>
          </cell>
        </row>
        <row r="296">
          <cell r="A296" t="str">
            <v>G442042001</v>
          </cell>
          <cell r="B296" t="str">
            <v>Immediate Annuity</v>
          </cell>
          <cell r="C296" t="str">
            <v>Profit &amp; Loss</v>
          </cell>
          <cell r="D296">
            <v>0</v>
          </cell>
          <cell r="E296">
            <v>0</v>
          </cell>
          <cell r="F296">
            <v>0</v>
          </cell>
          <cell r="G296">
            <v>0</v>
          </cell>
          <cell r="H296">
            <v>0</v>
          </cell>
          <cell r="I296">
            <v>0</v>
          </cell>
          <cell r="J296">
            <v>0</v>
          </cell>
        </row>
        <row r="297">
          <cell r="A297" t="str">
            <v>G442042002</v>
          </cell>
          <cell r="B297" t="str">
            <v>Deffered Annuity</v>
          </cell>
          <cell r="C297" t="str">
            <v>Profit &amp; Loss</v>
          </cell>
          <cell r="D297">
            <v>0</v>
          </cell>
          <cell r="E297">
            <v>0</v>
          </cell>
          <cell r="F297">
            <v>0</v>
          </cell>
          <cell r="G297">
            <v>0</v>
          </cell>
          <cell r="H297">
            <v>0</v>
          </cell>
          <cell r="I297">
            <v>0</v>
          </cell>
          <cell r="J297">
            <v>0</v>
          </cell>
        </row>
        <row r="298">
          <cell r="A298" t="str">
            <v>Reinsurers' Share of claims- FAC Total</v>
          </cell>
          <cell r="C298">
            <v>0</v>
          </cell>
          <cell r="D298">
            <v>0</v>
          </cell>
          <cell r="E298">
            <v>0</v>
          </cell>
          <cell r="F298">
            <v>0</v>
          </cell>
          <cell r="G298">
            <v>0</v>
          </cell>
          <cell r="H298">
            <v>0</v>
          </cell>
          <cell r="I298">
            <v>0</v>
          </cell>
          <cell r="J298">
            <v>0</v>
          </cell>
        </row>
        <row r="299">
          <cell r="C299">
            <v>0</v>
          </cell>
          <cell r="E299">
            <v>0</v>
          </cell>
          <cell r="F299">
            <v>0</v>
          </cell>
          <cell r="G299">
            <v>0</v>
          </cell>
          <cell r="I299" t="e">
            <v>#REF!</v>
          </cell>
          <cell r="J299" t="e">
            <v>#REF!</v>
          </cell>
        </row>
        <row r="300">
          <cell r="A300" t="str">
            <v>Claims Outstanding - Direct</v>
          </cell>
          <cell r="C300">
            <v>0</v>
          </cell>
          <cell r="E300">
            <v>0</v>
          </cell>
          <cell r="F300">
            <v>0</v>
          </cell>
          <cell r="G300">
            <v>0</v>
          </cell>
          <cell r="I300" t="e">
            <v>#REF!</v>
          </cell>
          <cell r="J300" t="e">
            <v>#REF!</v>
          </cell>
        </row>
        <row r="301">
          <cell r="A301" t="str">
            <v>G511012</v>
          </cell>
          <cell r="B301" t="str">
            <v>Individual life</v>
          </cell>
          <cell r="C301">
            <v>0</v>
          </cell>
          <cell r="D301">
            <v>0</v>
          </cell>
          <cell r="E301">
            <v>0</v>
          </cell>
          <cell r="F301">
            <v>0</v>
          </cell>
          <cell r="G301">
            <v>0</v>
          </cell>
          <cell r="H301">
            <v>0</v>
          </cell>
          <cell r="I301">
            <v>0</v>
          </cell>
          <cell r="J301">
            <v>0</v>
          </cell>
        </row>
        <row r="302">
          <cell r="A302" t="str">
            <v>G511012001</v>
          </cell>
          <cell r="B302" t="str">
            <v>Orient Endowment</v>
          </cell>
          <cell r="C302" t="str">
            <v xml:space="preserve">Balance sheet </v>
          </cell>
          <cell r="D302">
            <v>0</v>
          </cell>
          <cell r="E302">
            <v>0</v>
          </cell>
          <cell r="F302">
            <v>0</v>
          </cell>
          <cell r="G302">
            <v>0</v>
          </cell>
          <cell r="H302">
            <v>0</v>
          </cell>
          <cell r="I302">
            <v>0</v>
          </cell>
          <cell r="J302">
            <v>0</v>
          </cell>
        </row>
        <row r="303">
          <cell r="A303" t="str">
            <v>G511012002</v>
          </cell>
          <cell r="B303" t="str">
            <v>Orient Educator</v>
          </cell>
          <cell r="C303" t="str">
            <v xml:space="preserve">Balance sheet </v>
          </cell>
          <cell r="D303">
            <v>0</v>
          </cell>
          <cell r="E303">
            <v>0</v>
          </cell>
          <cell r="F303">
            <v>0</v>
          </cell>
          <cell r="G303">
            <v>0</v>
          </cell>
          <cell r="H303">
            <v>0</v>
          </cell>
          <cell r="I303">
            <v>0</v>
          </cell>
          <cell r="J303">
            <v>0</v>
          </cell>
        </row>
        <row r="304">
          <cell r="A304" t="str">
            <v>G511012003</v>
          </cell>
          <cell r="B304" t="str">
            <v>Orient Smart Asset</v>
          </cell>
          <cell r="C304" t="str">
            <v xml:space="preserve">Balance sheet </v>
          </cell>
          <cell r="D304">
            <v>0</v>
          </cell>
          <cell r="E304">
            <v>0</v>
          </cell>
          <cell r="F304">
            <v>0</v>
          </cell>
          <cell r="G304">
            <v>0</v>
          </cell>
          <cell r="H304">
            <v>0</v>
          </cell>
          <cell r="I304">
            <v>0</v>
          </cell>
          <cell r="J304">
            <v>0</v>
          </cell>
        </row>
        <row r="305">
          <cell r="A305" t="str">
            <v>G511012004</v>
          </cell>
          <cell r="B305" t="str">
            <v>Orient 4 Life</v>
          </cell>
          <cell r="C305" t="str">
            <v xml:space="preserve">Balance sheet </v>
          </cell>
          <cell r="D305">
            <v>0</v>
          </cell>
          <cell r="E305">
            <v>0</v>
          </cell>
          <cell r="F305">
            <v>0</v>
          </cell>
          <cell r="G305">
            <v>0</v>
          </cell>
          <cell r="H305">
            <v>0</v>
          </cell>
          <cell r="I305">
            <v>0</v>
          </cell>
          <cell r="J305">
            <v>0</v>
          </cell>
        </row>
        <row r="306">
          <cell r="A306" t="str">
            <v>G511012005</v>
          </cell>
          <cell r="B306" t="str">
            <v>Orient Smart Educator</v>
          </cell>
          <cell r="C306" t="str">
            <v xml:space="preserve">Balance sheet </v>
          </cell>
          <cell r="D306">
            <v>0</v>
          </cell>
          <cell r="E306">
            <v>0</v>
          </cell>
          <cell r="F306">
            <v>0</v>
          </cell>
          <cell r="G306">
            <v>0</v>
          </cell>
          <cell r="H306">
            <v>0</v>
          </cell>
          <cell r="I306">
            <v>0</v>
          </cell>
          <cell r="J306">
            <v>0</v>
          </cell>
        </row>
        <row r="307">
          <cell r="A307" t="str">
            <v>G511012006</v>
          </cell>
          <cell r="B307" t="str">
            <v>Orient Individual Mortgage</v>
          </cell>
          <cell r="C307" t="str">
            <v xml:space="preserve">Balance sheet </v>
          </cell>
          <cell r="D307">
            <v>0</v>
          </cell>
          <cell r="E307">
            <v>0</v>
          </cell>
          <cell r="F307">
            <v>0</v>
          </cell>
          <cell r="G307">
            <v>0</v>
          </cell>
          <cell r="H307">
            <v>0</v>
          </cell>
          <cell r="I307">
            <v>0</v>
          </cell>
          <cell r="J307">
            <v>0</v>
          </cell>
        </row>
        <row r="308">
          <cell r="A308" t="str">
            <v>G511022</v>
          </cell>
          <cell r="B308" t="str">
            <v>Group Life</v>
          </cell>
          <cell r="C308">
            <v>0</v>
          </cell>
          <cell r="D308">
            <v>0</v>
          </cell>
          <cell r="E308">
            <v>0</v>
          </cell>
          <cell r="F308">
            <v>0</v>
          </cell>
          <cell r="G308">
            <v>0</v>
          </cell>
          <cell r="H308">
            <v>0</v>
          </cell>
          <cell r="I308">
            <v>0</v>
          </cell>
          <cell r="J308">
            <v>0</v>
          </cell>
        </row>
        <row r="309">
          <cell r="A309" t="str">
            <v>G511022001</v>
          </cell>
          <cell r="B309" t="str">
            <v>Orient Group Life</v>
          </cell>
          <cell r="C309" t="str">
            <v xml:space="preserve">Balance sheet </v>
          </cell>
          <cell r="D309">
            <v>0</v>
          </cell>
          <cell r="E309">
            <v>0</v>
          </cell>
          <cell r="F309">
            <v>0</v>
          </cell>
          <cell r="G309">
            <v>0</v>
          </cell>
          <cell r="H309">
            <v>0</v>
          </cell>
          <cell r="I309">
            <v>0</v>
          </cell>
          <cell r="J309">
            <v>0</v>
          </cell>
        </row>
        <row r="310">
          <cell r="A310" t="str">
            <v>G511022002</v>
          </cell>
          <cell r="B310" t="str">
            <v>Orient Last Expense</v>
          </cell>
          <cell r="C310" t="str">
            <v xml:space="preserve">Balance sheet </v>
          </cell>
          <cell r="D310">
            <v>0</v>
          </cell>
          <cell r="E310">
            <v>0</v>
          </cell>
          <cell r="F310">
            <v>0</v>
          </cell>
          <cell r="G310">
            <v>0</v>
          </cell>
          <cell r="H310">
            <v>0</v>
          </cell>
          <cell r="I310">
            <v>0</v>
          </cell>
          <cell r="J310">
            <v>0</v>
          </cell>
        </row>
        <row r="311">
          <cell r="A311" t="str">
            <v>G511032</v>
          </cell>
          <cell r="B311" t="str">
            <v>Group Credit</v>
          </cell>
          <cell r="C311">
            <v>0</v>
          </cell>
          <cell r="D311">
            <v>-7710715.552507435</v>
          </cell>
          <cell r="E311">
            <v>11378501.382507436</v>
          </cell>
          <cell r="F311">
            <v>31610545</v>
          </cell>
          <cell r="G311">
            <v>-20232043.617492564</v>
          </cell>
          <cell r="H311">
            <v>-27942759.169999998</v>
          </cell>
          <cell r="I311">
            <v>-27942759.169999998</v>
          </cell>
          <cell r="J311">
            <v>0</v>
          </cell>
        </row>
        <row r="312">
          <cell r="A312" t="str">
            <v>G511032001</v>
          </cell>
          <cell r="B312" t="str">
            <v>Orient Group Creditor</v>
          </cell>
          <cell r="C312" t="str">
            <v xml:space="preserve">Balance sheet </v>
          </cell>
          <cell r="D312">
            <v>-7710715.552507435</v>
          </cell>
          <cell r="E312">
            <v>11378501.382507436</v>
          </cell>
          <cell r="F312">
            <v>31610545</v>
          </cell>
          <cell r="G312">
            <v>-20232043.617492564</v>
          </cell>
          <cell r="H312">
            <v>-27942759.169999998</v>
          </cell>
          <cell r="I312">
            <v>-27942759.169999998</v>
          </cell>
          <cell r="J312">
            <v>0</v>
          </cell>
        </row>
        <row r="313">
          <cell r="A313" t="str">
            <v>G511032002</v>
          </cell>
          <cell r="B313" t="str">
            <v>Orient Group Mortgage</v>
          </cell>
          <cell r="C313" t="str">
            <v xml:space="preserve">Balance sheet </v>
          </cell>
          <cell r="D313">
            <v>0</v>
          </cell>
          <cell r="E313">
            <v>0</v>
          </cell>
          <cell r="F313">
            <v>0</v>
          </cell>
          <cell r="G313">
            <v>0</v>
          </cell>
          <cell r="H313">
            <v>0</v>
          </cell>
          <cell r="I313">
            <v>0</v>
          </cell>
          <cell r="J313">
            <v>0</v>
          </cell>
        </row>
        <row r="314">
          <cell r="A314" t="str">
            <v>G511042</v>
          </cell>
          <cell r="B314" t="str">
            <v>Annuities</v>
          </cell>
          <cell r="C314">
            <v>0</v>
          </cell>
          <cell r="D314">
            <v>0</v>
          </cell>
          <cell r="E314">
            <v>0</v>
          </cell>
          <cell r="F314">
            <v>0</v>
          </cell>
          <cell r="G314">
            <v>0</v>
          </cell>
          <cell r="H314">
            <v>0</v>
          </cell>
          <cell r="I314">
            <v>0</v>
          </cell>
          <cell r="J314">
            <v>0</v>
          </cell>
        </row>
        <row r="315">
          <cell r="A315" t="str">
            <v>G511042001</v>
          </cell>
          <cell r="B315" t="str">
            <v>Immediate Annuity</v>
          </cell>
          <cell r="C315" t="str">
            <v xml:space="preserve">Balance sheet </v>
          </cell>
          <cell r="D315">
            <v>0</v>
          </cell>
          <cell r="E315">
            <v>0</v>
          </cell>
          <cell r="F315">
            <v>0</v>
          </cell>
          <cell r="G315">
            <v>0</v>
          </cell>
          <cell r="H315">
            <v>0</v>
          </cell>
          <cell r="I315">
            <v>0</v>
          </cell>
          <cell r="J315">
            <v>0</v>
          </cell>
        </row>
        <row r="316">
          <cell r="A316" t="str">
            <v>G511042002</v>
          </cell>
          <cell r="B316" t="str">
            <v>Deffered Annuity</v>
          </cell>
          <cell r="C316" t="str">
            <v xml:space="preserve">Balance sheet </v>
          </cell>
          <cell r="D316">
            <v>0</v>
          </cell>
          <cell r="E316">
            <v>0</v>
          </cell>
          <cell r="F316">
            <v>0</v>
          </cell>
          <cell r="G316">
            <v>0</v>
          </cell>
          <cell r="H316">
            <v>0</v>
          </cell>
          <cell r="I316">
            <v>0</v>
          </cell>
          <cell r="J316">
            <v>0</v>
          </cell>
        </row>
        <row r="317">
          <cell r="A317" t="str">
            <v>Claims Outstanding Direct Total</v>
          </cell>
          <cell r="C317">
            <v>0</v>
          </cell>
          <cell r="D317">
            <v>-7710715.552507435</v>
          </cell>
          <cell r="E317">
            <v>11378501.382507436</v>
          </cell>
          <cell r="F317">
            <v>31610545</v>
          </cell>
          <cell r="G317">
            <v>-20232043.617492564</v>
          </cell>
          <cell r="H317">
            <v>-27942759.169999998</v>
          </cell>
          <cell r="I317">
            <v>-27942759.169999998</v>
          </cell>
          <cell r="J317">
            <v>0</v>
          </cell>
        </row>
        <row r="318">
          <cell r="C318">
            <v>0</v>
          </cell>
          <cell r="E318">
            <v>0</v>
          </cell>
          <cell r="F318">
            <v>0</v>
          </cell>
          <cell r="G318">
            <v>0</v>
          </cell>
          <cell r="I318" t="e">
            <v>#REF!</v>
          </cell>
          <cell r="J318" t="e">
            <v>#REF!</v>
          </cell>
        </row>
        <row r="319">
          <cell r="A319" t="str">
            <v>Claims Outstanding - FAC</v>
          </cell>
          <cell r="C319">
            <v>0</v>
          </cell>
          <cell r="E319">
            <v>0</v>
          </cell>
          <cell r="F319">
            <v>0</v>
          </cell>
          <cell r="G319">
            <v>0</v>
          </cell>
          <cell r="I319" t="e">
            <v>#REF!</v>
          </cell>
          <cell r="J319" t="e">
            <v>#REF!</v>
          </cell>
        </row>
        <row r="320">
          <cell r="A320" t="str">
            <v>G512012</v>
          </cell>
          <cell r="B320" t="str">
            <v>Individual life</v>
          </cell>
          <cell r="C320">
            <v>0</v>
          </cell>
          <cell r="D320">
            <v>0</v>
          </cell>
          <cell r="E320">
            <v>0</v>
          </cell>
          <cell r="F320">
            <v>0</v>
          </cell>
          <cell r="G320">
            <v>0</v>
          </cell>
          <cell r="H320">
            <v>0</v>
          </cell>
          <cell r="I320">
            <v>0</v>
          </cell>
          <cell r="J320">
            <v>0</v>
          </cell>
        </row>
        <row r="321">
          <cell r="A321" t="str">
            <v>G512012001</v>
          </cell>
          <cell r="B321" t="str">
            <v>Orient Endowment</v>
          </cell>
          <cell r="C321" t="str">
            <v xml:space="preserve">Balance sheet </v>
          </cell>
          <cell r="D321">
            <v>0</v>
          </cell>
          <cell r="E321">
            <v>0</v>
          </cell>
          <cell r="F321">
            <v>0</v>
          </cell>
          <cell r="G321">
            <v>0</v>
          </cell>
          <cell r="H321">
            <v>0</v>
          </cell>
          <cell r="I321">
            <v>0</v>
          </cell>
          <cell r="J321">
            <v>0</v>
          </cell>
        </row>
        <row r="322">
          <cell r="A322" t="str">
            <v>G512012002</v>
          </cell>
          <cell r="B322" t="str">
            <v>Orient Educator</v>
          </cell>
          <cell r="C322" t="str">
            <v xml:space="preserve">Balance sheet </v>
          </cell>
          <cell r="D322">
            <v>0</v>
          </cell>
          <cell r="E322">
            <v>0</v>
          </cell>
          <cell r="F322">
            <v>0</v>
          </cell>
          <cell r="G322">
            <v>0</v>
          </cell>
          <cell r="H322">
            <v>0</v>
          </cell>
          <cell r="I322">
            <v>0</v>
          </cell>
          <cell r="J322">
            <v>0</v>
          </cell>
        </row>
        <row r="323">
          <cell r="A323" t="str">
            <v>G512012003</v>
          </cell>
          <cell r="B323" t="str">
            <v>Orient Smart Asset</v>
          </cell>
          <cell r="C323" t="str">
            <v xml:space="preserve">Balance sheet </v>
          </cell>
          <cell r="D323">
            <v>0</v>
          </cell>
          <cell r="E323">
            <v>0</v>
          </cell>
          <cell r="F323">
            <v>0</v>
          </cell>
          <cell r="G323">
            <v>0</v>
          </cell>
          <cell r="H323">
            <v>0</v>
          </cell>
          <cell r="I323">
            <v>0</v>
          </cell>
          <cell r="J323">
            <v>0</v>
          </cell>
        </row>
        <row r="324">
          <cell r="A324" t="str">
            <v>G512012004</v>
          </cell>
          <cell r="B324" t="str">
            <v>Orient 4 Life</v>
          </cell>
          <cell r="C324" t="str">
            <v xml:space="preserve">Balance sheet </v>
          </cell>
          <cell r="D324">
            <v>0</v>
          </cell>
          <cell r="E324">
            <v>0</v>
          </cell>
          <cell r="F324">
            <v>0</v>
          </cell>
          <cell r="G324">
            <v>0</v>
          </cell>
          <cell r="H324">
            <v>0</v>
          </cell>
          <cell r="I324">
            <v>0</v>
          </cell>
          <cell r="J324">
            <v>0</v>
          </cell>
        </row>
        <row r="325">
          <cell r="A325" t="str">
            <v>G512012005</v>
          </cell>
          <cell r="B325" t="str">
            <v>Orient Smart Educator</v>
          </cell>
          <cell r="C325" t="str">
            <v xml:space="preserve">Balance sheet </v>
          </cell>
          <cell r="D325">
            <v>0</v>
          </cell>
          <cell r="E325">
            <v>0</v>
          </cell>
          <cell r="F325">
            <v>0</v>
          </cell>
          <cell r="G325">
            <v>0</v>
          </cell>
          <cell r="H325">
            <v>0</v>
          </cell>
          <cell r="I325">
            <v>0</v>
          </cell>
          <cell r="J325">
            <v>0</v>
          </cell>
        </row>
        <row r="326">
          <cell r="A326" t="str">
            <v>G512012006</v>
          </cell>
          <cell r="B326" t="str">
            <v>Orient Individual Mortgage</v>
          </cell>
          <cell r="C326" t="str">
            <v xml:space="preserve">Balance sheet </v>
          </cell>
          <cell r="D326">
            <v>0</v>
          </cell>
          <cell r="E326">
            <v>0</v>
          </cell>
          <cell r="F326">
            <v>0</v>
          </cell>
          <cell r="G326">
            <v>0</v>
          </cell>
          <cell r="H326">
            <v>0</v>
          </cell>
          <cell r="I326">
            <v>0</v>
          </cell>
          <cell r="J326">
            <v>0</v>
          </cell>
        </row>
        <row r="327">
          <cell r="A327" t="str">
            <v>G512022</v>
          </cell>
          <cell r="B327" t="str">
            <v>Group Life</v>
          </cell>
          <cell r="C327">
            <v>0</v>
          </cell>
          <cell r="D327">
            <v>0</v>
          </cell>
          <cell r="E327">
            <v>0</v>
          </cell>
          <cell r="F327">
            <v>0</v>
          </cell>
          <cell r="G327">
            <v>0</v>
          </cell>
          <cell r="H327">
            <v>0</v>
          </cell>
          <cell r="I327">
            <v>0</v>
          </cell>
          <cell r="J327">
            <v>0</v>
          </cell>
        </row>
        <row r="328">
          <cell r="A328" t="str">
            <v>G512022001</v>
          </cell>
          <cell r="B328" t="str">
            <v>Orient Group Life</v>
          </cell>
          <cell r="C328" t="str">
            <v xml:space="preserve">Balance sheet </v>
          </cell>
          <cell r="D328">
            <v>0</v>
          </cell>
          <cell r="E328">
            <v>0</v>
          </cell>
          <cell r="F328">
            <v>0</v>
          </cell>
          <cell r="G328">
            <v>0</v>
          </cell>
          <cell r="H328">
            <v>0</v>
          </cell>
          <cell r="I328">
            <v>0</v>
          </cell>
          <cell r="J328">
            <v>0</v>
          </cell>
        </row>
        <row r="329">
          <cell r="A329" t="str">
            <v>G512022002</v>
          </cell>
          <cell r="B329" t="str">
            <v>Orient Last Expense</v>
          </cell>
          <cell r="C329" t="str">
            <v xml:space="preserve">Balance sheet </v>
          </cell>
          <cell r="D329">
            <v>0</v>
          </cell>
          <cell r="E329">
            <v>0</v>
          </cell>
          <cell r="F329">
            <v>0</v>
          </cell>
          <cell r="G329">
            <v>0</v>
          </cell>
          <cell r="H329">
            <v>0</v>
          </cell>
          <cell r="I329">
            <v>0</v>
          </cell>
          <cell r="J329">
            <v>0</v>
          </cell>
        </row>
        <row r="330">
          <cell r="A330" t="str">
            <v>G512032</v>
          </cell>
          <cell r="B330" t="str">
            <v>Group Credit</v>
          </cell>
          <cell r="C330">
            <v>0</v>
          </cell>
          <cell r="D330">
            <v>0</v>
          </cell>
          <cell r="E330">
            <v>0</v>
          </cell>
          <cell r="F330">
            <v>0</v>
          </cell>
          <cell r="G330">
            <v>0</v>
          </cell>
          <cell r="H330">
            <v>0</v>
          </cell>
          <cell r="I330">
            <v>0</v>
          </cell>
          <cell r="J330">
            <v>0</v>
          </cell>
        </row>
        <row r="331">
          <cell r="A331" t="str">
            <v>G512032001</v>
          </cell>
          <cell r="B331" t="str">
            <v>Orient Group Creditor</v>
          </cell>
          <cell r="C331" t="str">
            <v xml:space="preserve">Balance sheet </v>
          </cell>
          <cell r="D331">
            <v>0</v>
          </cell>
          <cell r="E331">
            <v>0</v>
          </cell>
          <cell r="F331">
            <v>0</v>
          </cell>
          <cell r="G331">
            <v>0</v>
          </cell>
          <cell r="H331">
            <v>0</v>
          </cell>
          <cell r="I331">
            <v>0</v>
          </cell>
          <cell r="J331">
            <v>0</v>
          </cell>
        </row>
        <row r="332">
          <cell r="A332" t="str">
            <v>G512032002</v>
          </cell>
          <cell r="B332" t="str">
            <v>Orient Group Mortgage</v>
          </cell>
          <cell r="C332" t="str">
            <v xml:space="preserve">Balance sheet </v>
          </cell>
          <cell r="D332">
            <v>0</v>
          </cell>
          <cell r="E332">
            <v>0</v>
          </cell>
          <cell r="F332">
            <v>0</v>
          </cell>
          <cell r="G332">
            <v>0</v>
          </cell>
          <cell r="H332">
            <v>0</v>
          </cell>
          <cell r="I332">
            <v>0</v>
          </cell>
          <cell r="J332">
            <v>0</v>
          </cell>
        </row>
        <row r="333">
          <cell r="A333" t="str">
            <v>G512042</v>
          </cell>
          <cell r="B333" t="str">
            <v>Annuities</v>
          </cell>
          <cell r="C333">
            <v>0</v>
          </cell>
          <cell r="D333">
            <v>0</v>
          </cell>
          <cell r="E333">
            <v>0</v>
          </cell>
          <cell r="F333">
            <v>0</v>
          </cell>
          <cell r="G333">
            <v>0</v>
          </cell>
          <cell r="H333">
            <v>0</v>
          </cell>
          <cell r="I333">
            <v>0</v>
          </cell>
          <cell r="J333">
            <v>0</v>
          </cell>
        </row>
        <row r="334">
          <cell r="A334" t="str">
            <v>G512042001</v>
          </cell>
          <cell r="B334" t="str">
            <v>Immediate Annuity</v>
          </cell>
          <cell r="C334" t="str">
            <v xml:space="preserve">Balance sheet </v>
          </cell>
          <cell r="D334">
            <v>0</v>
          </cell>
          <cell r="E334">
            <v>0</v>
          </cell>
          <cell r="F334">
            <v>0</v>
          </cell>
          <cell r="G334">
            <v>0</v>
          </cell>
          <cell r="H334">
            <v>0</v>
          </cell>
          <cell r="I334">
            <v>0</v>
          </cell>
          <cell r="J334">
            <v>0</v>
          </cell>
        </row>
        <row r="335">
          <cell r="A335" t="str">
            <v>G512042002</v>
          </cell>
          <cell r="B335" t="str">
            <v>Deffered Annuity</v>
          </cell>
          <cell r="C335" t="str">
            <v xml:space="preserve">Balance sheet </v>
          </cell>
          <cell r="D335">
            <v>0</v>
          </cell>
          <cell r="E335">
            <v>0</v>
          </cell>
          <cell r="F335">
            <v>0</v>
          </cell>
          <cell r="G335">
            <v>0</v>
          </cell>
          <cell r="H335">
            <v>0</v>
          </cell>
          <cell r="I335">
            <v>0</v>
          </cell>
          <cell r="J335">
            <v>0</v>
          </cell>
        </row>
        <row r="336">
          <cell r="A336" t="str">
            <v>Claims Outstanding FAC Total</v>
          </cell>
          <cell r="C336">
            <v>0</v>
          </cell>
          <cell r="D336">
            <v>0</v>
          </cell>
          <cell r="E336">
            <v>0</v>
          </cell>
          <cell r="F336">
            <v>0</v>
          </cell>
          <cell r="G336">
            <v>0</v>
          </cell>
          <cell r="H336">
            <v>0</v>
          </cell>
          <cell r="I336">
            <v>0</v>
          </cell>
          <cell r="J336">
            <v>0</v>
          </cell>
        </row>
        <row r="337">
          <cell r="C337">
            <v>0</v>
          </cell>
          <cell r="E337">
            <v>0</v>
          </cell>
          <cell r="F337">
            <v>0</v>
          </cell>
          <cell r="G337">
            <v>0</v>
          </cell>
          <cell r="I337" t="e">
            <v>#REF!</v>
          </cell>
          <cell r="J337" t="e">
            <v>#REF!</v>
          </cell>
        </row>
        <row r="338">
          <cell r="A338" t="str">
            <v>Claims Outstanding- Treaty</v>
          </cell>
          <cell r="C338">
            <v>0</v>
          </cell>
          <cell r="E338">
            <v>0</v>
          </cell>
          <cell r="F338">
            <v>0</v>
          </cell>
          <cell r="G338">
            <v>0</v>
          </cell>
          <cell r="I338" t="e">
            <v>#REF!</v>
          </cell>
          <cell r="J338" t="e">
            <v>#REF!</v>
          </cell>
        </row>
        <row r="339">
          <cell r="A339" t="str">
            <v>G513012</v>
          </cell>
          <cell r="B339" t="str">
            <v>Individual life</v>
          </cell>
          <cell r="C339">
            <v>0</v>
          </cell>
          <cell r="D339">
            <v>0</v>
          </cell>
          <cell r="E339">
            <v>0</v>
          </cell>
          <cell r="F339">
            <v>0</v>
          </cell>
          <cell r="G339">
            <v>0</v>
          </cell>
          <cell r="H339">
            <v>0</v>
          </cell>
          <cell r="I339">
            <v>0</v>
          </cell>
          <cell r="J339">
            <v>0</v>
          </cell>
        </row>
        <row r="340">
          <cell r="A340" t="str">
            <v>G513012001</v>
          </cell>
          <cell r="B340" t="str">
            <v>Orient Endowment</v>
          </cell>
          <cell r="C340" t="str">
            <v xml:space="preserve">Balance sheet </v>
          </cell>
          <cell r="D340">
            <v>0</v>
          </cell>
          <cell r="E340">
            <v>0</v>
          </cell>
          <cell r="F340">
            <v>0</v>
          </cell>
          <cell r="G340">
            <v>0</v>
          </cell>
          <cell r="H340">
            <v>0</v>
          </cell>
          <cell r="I340">
            <v>0</v>
          </cell>
          <cell r="J340">
            <v>0</v>
          </cell>
        </row>
        <row r="341">
          <cell r="A341" t="str">
            <v>G513012002</v>
          </cell>
          <cell r="B341" t="str">
            <v>Orient Educator</v>
          </cell>
          <cell r="C341" t="str">
            <v xml:space="preserve">Balance sheet </v>
          </cell>
          <cell r="D341">
            <v>0</v>
          </cell>
          <cell r="E341">
            <v>0</v>
          </cell>
          <cell r="F341">
            <v>0</v>
          </cell>
          <cell r="G341">
            <v>0</v>
          </cell>
          <cell r="H341">
            <v>0</v>
          </cell>
          <cell r="I341">
            <v>0</v>
          </cell>
          <cell r="J341">
            <v>0</v>
          </cell>
        </row>
        <row r="342">
          <cell r="A342" t="str">
            <v>G513012003</v>
          </cell>
          <cell r="B342" t="str">
            <v>Orient Smart Asset</v>
          </cell>
          <cell r="C342" t="str">
            <v xml:space="preserve">Balance sheet </v>
          </cell>
          <cell r="D342">
            <v>0</v>
          </cell>
          <cell r="E342">
            <v>0</v>
          </cell>
          <cell r="F342">
            <v>0</v>
          </cell>
          <cell r="G342">
            <v>0</v>
          </cell>
          <cell r="H342">
            <v>0</v>
          </cell>
          <cell r="I342">
            <v>0</v>
          </cell>
          <cell r="J342">
            <v>0</v>
          </cell>
        </row>
        <row r="343">
          <cell r="A343" t="str">
            <v>G513012004</v>
          </cell>
          <cell r="B343" t="str">
            <v>Orient 4 Life</v>
          </cell>
          <cell r="C343" t="str">
            <v xml:space="preserve">Balance sheet </v>
          </cell>
          <cell r="D343">
            <v>0</v>
          </cell>
          <cell r="E343">
            <v>0</v>
          </cell>
          <cell r="F343">
            <v>0</v>
          </cell>
          <cell r="G343">
            <v>0</v>
          </cell>
          <cell r="H343">
            <v>0</v>
          </cell>
          <cell r="I343">
            <v>0</v>
          </cell>
          <cell r="J343">
            <v>0</v>
          </cell>
        </row>
        <row r="344">
          <cell r="A344" t="str">
            <v>G513012005</v>
          </cell>
          <cell r="B344" t="str">
            <v>Orient Smart Educator</v>
          </cell>
          <cell r="C344" t="str">
            <v xml:space="preserve">Balance sheet </v>
          </cell>
          <cell r="D344">
            <v>0</v>
          </cell>
          <cell r="E344">
            <v>0</v>
          </cell>
          <cell r="F344">
            <v>0</v>
          </cell>
          <cell r="G344">
            <v>0</v>
          </cell>
          <cell r="H344">
            <v>0</v>
          </cell>
          <cell r="I344">
            <v>0</v>
          </cell>
          <cell r="J344">
            <v>0</v>
          </cell>
        </row>
        <row r="345">
          <cell r="A345" t="str">
            <v>G513012006</v>
          </cell>
          <cell r="B345" t="str">
            <v>Orient Individual Mortgage</v>
          </cell>
          <cell r="C345" t="str">
            <v xml:space="preserve">Balance sheet </v>
          </cell>
          <cell r="D345">
            <v>0</v>
          </cell>
          <cell r="E345">
            <v>0</v>
          </cell>
          <cell r="F345">
            <v>0</v>
          </cell>
          <cell r="G345">
            <v>0</v>
          </cell>
          <cell r="H345">
            <v>0</v>
          </cell>
          <cell r="I345">
            <v>0</v>
          </cell>
          <cell r="J345">
            <v>0</v>
          </cell>
        </row>
        <row r="346">
          <cell r="A346" t="str">
            <v>G513022</v>
          </cell>
          <cell r="B346" t="str">
            <v>Group Life</v>
          </cell>
          <cell r="C346">
            <v>0</v>
          </cell>
          <cell r="D346">
            <v>0</v>
          </cell>
          <cell r="E346">
            <v>0</v>
          </cell>
          <cell r="F346">
            <v>0</v>
          </cell>
          <cell r="G346">
            <v>0</v>
          </cell>
          <cell r="H346">
            <v>0</v>
          </cell>
          <cell r="I346">
            <v>0</v>
          </cell>
          <cell r="J346">
            <v>0</v>
          </cell>
        </row>
        <row r="347">
          <cell r="A347" t="str">
            <v>G513022001</v>
          </cell>
          <cell r="B347" t="str">
            <v>Orient Group Life</v>
          </cell>
          <cell r="C347" t="str">
            <v xml:space="preserve">Balance sheet </v>
          </cell>
          <cell r="D347">
            <v>0</v>
          </cell>
          <cell r="E347">
            <v>0</v>
          </cell>
          <cell r="F347">
            <v>0</v>
          </cell>
          <cell r="G347">
            <v>0</v>
          </cell>
          <cell r="H347">
            <v>0</v>
          </cell>
          <cell r="I347">
            <v>0</v>
          </cell>
          <cell r="J347">
            <v>0</v>
          </cell>
        </row>
        <row r="348">
          <cell r="A348" t="str">
            <v>G513022002</v>
          </cell>
          <cell r="B348" t="str">
            <v>Orient Last Expense</v>
          </cell>
          <cell r="C348" t="str">
            <v xml:space="preserve">Balance sheet </v>
          </cell>
          <cell r="D348">
            <v>0</v>
          </cell>
          <cell r="E348">
            <v>0</v>
          </cell>
          <cell r="F348">
            <v>0</v>
          </cell>
          <cell r="G348">
            <v>0</v>
          </cell>
          <cell r="H348">
            <v>0</v>
          </cell>
          <cell r="I348">
            <v>0</v>
          </cell>
          <cell r="J348">
            <v>0</v>
          </cell>
        </row>
        <row r="349">
          <cell r="A349" t="str">
            <v>G513032</v>
          </cell>
          <cell r="B349" t="str">
            <v>Group Credit</v>
          </cell>
          <cell r="C349">
            <v>0</v>
          </cell>
          <cell r="D349">
            <v>0</v>
          </cell>
          <cell r="E349">
            <v>0</v>
          </cell>
          <cell r="F349">
            <v>0</v>
          </cell>
          <cell r="G349">
            <v>0</v>
          </cell>
          <cell r="H349">
            <v>0</v>
          </cell>
          <cell r="I349">
            <v>0</v>
          </cell>
          <cell r="J349">
            <v>0</v>
          </cell>
        </row>
        <row r="350">
          <cell r="A350" t="str">
            <v>G513032001</v>
          </cell>
          <cell r="B350" t="str">
            <v>Orient Group Creditor</v>
          </cell>
          <cell r="C350" t="str">
            <v xml:space="preserve">Balance sheet </v>
          </cell>
          <cell r="D350">
            <v>0</v>
          </cell>
          <cell r="E350">
            <v>0</v>
          </cell>
          <cell r="F350">
            <v>0</v>
          </cell>
          <cell r="G350">
            <v>0</v>
          </cell>
          <cell r="H350">
            <v>0</v>
          </cell>
          <cell r="I350">
            <v>0</v>
          </cell>
          <cell r="J350">
            <v>0</v>
          </cell>
        </row>
        <row r="351">
          <cell r="A351" t="str">
            <v>G513032002</v>
          </cell>
          <cell r="B351" t="str">
            <v>Orient Group Mortgage</v>
          </cell>
          <cell r="C351" t="str">
            <v xml:space="preserve">Balance sheet </v>
          </cell>
          <cell r="D351">
            <v>0</v>
          </cell>
          <cell r="E351">
            <v>0</v>
          </cell>
          <cell r="F351">
            <v>0</v>
          </cell>
          <cell r="G351">
            <v>0</v>
          </cell>
          <cell r="H351">
            <v>0</v>
          </cell>
          <cell r="I351">
            <v>0</v>
          </cell>
          <cell r="J351">
            <v>0</v>
          </cell>
        </row>
        <row r="352">
          <cell r="A352" t="str">
            <v>G513042</v>
          </cell>
          <cell r="B352" t="str">
            <v>Annuities</v>
          </cell>
          <cell r="C352">
            <v>0</v>
          </cell>
          <cell r="D352">
            <v>0</v>
          </cell>
          <cell r="E352">
            <v>0</v>
          </cell>
          <cell r="F352">
            <v>0</v>
          </cell>
          <cell r="G352">
            <v>0</v>
          </cell>
          <cell r="H352">
            <v>0</v>
          </cell>
          <cell r="I352">
            <v>0</v>
          </cell>
          <cell r="J352">
            <v>0</v>
          </cell>
        </row>
        <row r="353">
          <cell r="A353" t="str">
            <v>G513042001</v>
          </cell>
          <cell r="B353" t="str">
            <v>Immediate Annuity</v>
          </cell>
          <cell r="C353" t="str">
            <v xml:space="preserve">Balance sheet </v>
          </cell>
          <cell r="D353">
            <v>0</v>
          </cell>
          <cell r="E353">
            <v>0</v>
          </cell>
          <cell r="F353">
            <v>0</v>
          </cell>
          <cell r="G353">
            <v>0</v>
          </cell>
          <cell r="H353">
            <v>0</v>
          </cell>
          <cell r="I353">
            <v>0</v>
          </cell>
          <cell r="J353">
            <v>0</v>
          </cell>
        </row>
        <row r="354">
          <cell r="A354" t="str">
            <v>G513042002</v>
          </cell>
          <cell r="B354" t="str">
            <v>Deffered Annuity</v>
          </cell>
          <cell r="C354" t="str">
            <v xml:space="preserve">Balance sheet </v>
          </cell>
          <cell r="D354">
            <v>0</v>
          </cell>
          <cell r="E354">
            <v>0</v>
          </cell>
          <cell r="F354">
            <v>0</v>
          </cell>
          <cell r="G354">
            <v>0</v>
          </cell>
          <cell r="H354">
            <v>0</v>
          </cell>
          <cell r="I354">
            <v>0</v>
          </cell>
          <cell r="J354">
            <v>0</v>
          </cell>
        </row>
        <row r="355">
          <cell r="A355" t="str">
            <v>Claims Outstanding Treaty Total</v>
          </cell>
          <cell r="C355">
            <v>0</v>
          </cell>
          <cell r="D355">
            <v>0</v>
          </cell>
          <cell r="E355">
            <v>0</v>
          </cell>
          <cell r="F355">
            <v>0</v>
          </cell>
          <cell r="G355">
            <v>0</v>
          </cell>
          <cell r="H355">
            <v>0</v>
          </cell>
          <cell r="I355">
            <v>0</v>
          </cell>
          <cell r="J355">
            <v>0</v>
          </cell>
        </row>
        <row r="356">
          <cell r="A356">
            <v>0</v>
          </cell>
          <cell r="C356">
            <v>0</v>
          </cell>
          <cell r="E356">
            <v>0</v>
          </cell>
          <cell r="F356">
            <v>0</v>
          </cell>
          <cell r="G356">
            <v>0</v>
          </cell>
          <cell r="I356" t="e">
            <v>#REF!</v>
          </cell>
          <cell r="J356" t="e">
            <v>#REF!</v>
          </cell>
        </row>
        <row r="357">
          <cell r="A357" t="str">
            <v>Claims Incurred</v>
          </cell>
          <cell r="C357">
            <v>0</v>
          </cell>
          <cell r="E357">
            <v>0</v>
          </cell>
          <cell r="F357">
            <v>0</v>
          </cell>
          <cell r="G357">
            <v>0</v>
          </cell>
          <cell r="I357" t="e">
            <v>#REF!</v>
          </cell>
          <cell r="J357" t="e">
            <v>#REF!</v>
          </cell>
        </row>
        <row r="358">
          <cell r="A358" t="str">
            <v>G334012</v>
          </cell>
          <cell r="B358" t="str">
            <v>Claims Expense</v>
          </cell>
          <cell r="C358">
            <v>0</v>
          </cell>
          <cell r="D358">
            <v>0</v>
          </cell>
          <cell r="E358">
            <v>2419043</v>
          </cell>
          <cell r="F358">
            <v>0</v>
          </cell>
          <cell r="G358">
            <v>2419043</v>
          </cell>
          <cell r="H358">
            <v>2419043</v>
          </cell>
          <cell r="I358">
            <v>2419043</v>
          </cell>
          <cell r="J358">
            <v>0</v>
          </cell>
        </row>
        <row r="359">
          <cell r="A359" t="str">
            <v>G334012001</v>
          </cell>
          <cell r="B359" t="str">
            <v>CLAIMS Incurred- MATURITY</v>
          </cell>
          <cell r="C359" t="str">
            <v>Profit &amp; Loss</v>
          </cell>
          <cell r="D359">
            <v>0</v>
          </cell>
          <cell r="E359">
            <v>821676</v>
          </cell>
          <cell r="F359">
            <v>0</v>
          </cell>
          <cell r="G359">
            <v>821676</v>
          </cell>
          <cell r="H359">
            <v>821676</v>
          </cell>
          <cell r="I359">
            <v>821676</v>
          </cell>
          <cell r="J359">
            <v>0</v>
          </cell>
        </row>
        <row r="360">
          <cell r="A360" t="str">
            <v>G334012002</v>
          </cell>
          <cell r="B360" t="str">
            <v>CLAIMS Incurred- Critical illness</v>
          </cell>
          <cell r="C360" t="str">
            <v>Profit &amp; Loss</v>
          </cell>
          <cell r="D360">
            <v>0</v>
          </cell>
          <cell r="E360">
            <v>0</v>
          </cell>
          <cell r="F360">
            <v>0</v>
          </cell>
          <cell r="G360">
            <v>0</v>
          </cell>
          <cell r="H360">
            <v>0</v>
          </cell>
          <cell r="I360">
            <v>0</v>
          </cell>
          <cell r="J360">
            <v>0</v>
          </cell>
        </row>
        <row r="361">
          <cell r="A361" t="str">
            <v>G334012003</v>
          </cell>
          <cell r="B361" t="str">
            <v>CLAIMS Incurred- Death</v>
          </cell>
          <cell r="C361" t="str">
            <v>Profit &amp; Loss</v>
          </cell>
          <cell r="D361">
            <v>0</v>
          </cell>
          <cell r="E361">
            <v>0</v>
          </cell>
          <cell r="F361">
            <v>0</v>
          </cell>
          <cell r="G361">
            <v>0</v>
          </cell>
          <cell r="H361">
            <v>0</v>
          </cell>
          <cell r="I361">
            <v>0</v>
          </cell>
          <cell r="J361">
            <v>0</v>
          </cell>
        </row>
        <row r="362">
          <cell r="A362" t="str">
            <v>G334012004</v>
          </cell>
          <cell r="B362" t="str">
            <v>CLAIMS Incurred- Total Permanent Disability</v>
          </cell>
          <cell r="C362" t="str">
            <v>Profit &amp; Loss</v>
          </cell>
          <cell r="D362">
            <v>0</v>
          </cell>
          <cell r="E362">
            <v>0</v>
          </cell>
          <cell r="F362">
            <v>0</v>
          </cell>
          <cell r="G362">
            <v>0</v>
          </cell>
          <cell r="H362">
            <v>0</v>
          </cell>
          <cell r="I362">
            <v>0</v>
          </cell>
          <cell r="J362">
            <v>0</v>
          </cell>
        </row>
        <row r="363">
          <cell r="A363" t="str">
            <v>G334012005</v>
          </cell>
          <cell r="B363" t="str">
            <v>CLAIMS Incurred- Surrender</v>
          </cell>
          <cell r="C363" t="str">
            <v>Profit &amp; Loss</v>
          </cell>
          <cell r="D363">
            <v>0</v>
          </cell>
          <cell r="E363">
            <v>1597367</v>
          </cell>
          <cell r="F363">
            <v>0</v>
          </cell>
          <cell r="G363">
            <v>1597367</v>
          </cell>
          <cell r="H363">
            <v>1597367</v>
          </cell>
          <cell r="I363">
            <v>1597367</v>
          </cell>
          <cell r="J363">
            <v>0</v>
          </cell>
        </row>
        <row r="364">
          <cell r="A364" t="str">
            <v>G334012006</v>
          </cell>
          <cell r="B364" t="str">
            <v>CLAIMS Incurred- Temporary Disability</v>
          </cell>
          <cell r="C364" t="str">
            <v>Profit &amp; Loss</v>
          </cell>
          <cell r="D364">
            <v>0</v>
          </cell>
          <cell r="E364">
            <v>0</v>
          </cell>
          <cell r="F364">
            <v>0</v>
          </cell>
          <cell r="G364">
            <v>0</v>
          </cell>
          <cell r="H364">
            <v>0</v>
          </cell>
          <cell r="I364">
            <v>0</v>
          </cell>
          <cell r="J364">
            <v>0</v>
          </cell>
        </row>
        <row r="365">
          <cell r="A365" t="str">
            <v>Claims Incurred Totals</v>
          </cell>
          <cell r="C365">
            <v>0</v>
          </cell>
          <cell r="D365">
            <v>0</v>
          </cell>
          <cell r="E365">
            <v>2419043</v>
          </cell>
          <cell r="F365">
            <v>0</v>
          </cell>
          <cell r="G365">
            <v>2419043</v>
          </cell>
          <cell r="H365">
            <v>2419043</v>
          </cell>
          <cell r="I365">
            <v>2419043</v>
          </cell>
          <cell r="J365">
            <v>0</v>
          </cell>
        </row>
        <row r="366">
          <cell r="A366">
            <v>0</v>
          </cell>
          <cell r="C366">
            <v>0</v>
          </cell>
          <cell r="E366">
            <v>0</v>
          </cell>
          <cell r="F366">
            <v>0</v>
          </cell>
          <cell r="G366">
            <v>0</v>
          </cell>
          <cell r="I366" t="e">
            <v>#REF!</v>
          </cell>
          <cell r="J366" t="e">
            <v>#REF!</v>
          </cell>
        </row>
        <row r="367">
          <cell r="A367" t="str">
            <v xml:space="preserve">Claims Outstanding </v>
          </cell>
          <cell r="C367">
            <v>0</v>
          </cell>
          <cell r="E367">
            <v>0</v>
          </cell>
          <cell r="F367">
            <v>0</v>
          </cell>
          <cell r="G367">
            <v>0</v>
          </cell>
          <cell r="I367" t="e">
            <v>#REF!</v>
          </cell>
          <cell r="J367" t="e">
            <v>#REF!</v>
          </cell>
        </row>
        <row r="368">
          <cell r="A368" t="str">
            <v>G514012</v>
          </cell>
          <cell r="B368" t="str">
            <v>Claims Outstanding</v>
          </cell>
          <cell r="C368">
            <v>0</v>
          </cell>
          <cell r="D368">
            <v>0</v>
          </cell>
          <cell r="E368">
            <v>0</v>
          </cell>
          <cell r="F368">
            <v>0</v>
          </cell>
          <cell r="G368">
            <v>0</v>
          </cell>
          <cell r="H368">
            <v>0</v>
          </cell>
          <cell r="I368">
            <v>0</v>
          </cell>
          <cell r="J368">
            <v>0</v>
          </cell>
        </row>
        <row r="369">
          <cell r="A369" t="str">
            <v>G514012001</v>
          </cell>
          <cell r="B369" t="str">
            <v>CLAIMS Outstanding- MATURITY</v>
          </cell>
          <cell r="C369" t="str">
            <v xml:space="preserve">Balance sheet </v>
          </cell>
          <cell r="D369">
            <v>0</v>
          </cell>
          <cell r="E369">
            <v>0</v>
          </cell>
          <cell r="F369">
            <v>0</v>
          </cell>
          <cell r="G369">
            <v>0</v>
          </cell>
          <cell r="H369">
            <v>0</v>
          </cell>
          <cell r="I369">
            <v>0</v>
          </cell>
          <cell r="J369">
            <v>0</v>
          </cell>
        </row>
        <row r="370">
          <cell r="A370" t="str">
            <v>G514012002</v>
          </cell>
          <cell r="B370" t="str">
            <v>CLAIMS Outstanding- Critical illness</v>
          </cell>
          <cell r="C370" t="str">
            <v xml:space="preserve">Balance sheet </v>
          </cell>
          <cell r="D370">
            <v>0</v>
          </cell>
          <cell r="E370">
            <v>0</v>
          </cell>
          <cell r="F370">
            <v>0</v>
          </cell>
          <cell r="G370">
            <v>0</v>
          </cell>
          <cell r="H370">
            <v>0</v>
          </cell>
          <cell r="I370">
            <v>0</v>
          </cell>
          <cell r="J370">
            <v>0</v>
          </cell>
        </row>
        <row r="371">
          <cell r="A371" t="str">
            <v>G514012003</v>
          </cell>
          <cell r="B371" t="str">
            <v>CLAIMS Outstanding- Death</v>
          </cell>
          <cell r="C371" t="str">
            <v xml:space="preserve">Balance sheet </v>
          </cell>
          <cell r="D371">
            <v>0</v>
          </cell>
          <cell r="E371">
            <v>0</v>
          </cell>
          <cell r="F371">
            <v>0</v>
          </cell>
          <cell r="G371">
            <v>0</v>
          </cell>
          <cell r="H371">
            <v>0</v>
          </cell>
          <cell r="I371">
            <v>0</v>
          </cell>
          <cell r="J371">
            <v>0</v>
          </cell>
        </row>
        <row r="372">
          <cell r="A372" t="str">
            <v>G514012004</v>
          </cell>
          <cell r="B372" t="str">
            <v>CLAIMS Outstanding- Total Permanent Disability</v>
          </cell>
          <cell r="C372" t="str">
            <v xml:space="preserve">Balance sheet </v>
          </cell>
          <cell r="D372">
            <v>0</v>
          </cell>
          <cell r="E372">
            <v>0</v>
          </cell>
          <cell r="F372">
            <v>0</v>
          </cell>
          <cell r="G372">
            <v>0</v>
          </cell>
          <cell r="H372">
            <v>0</v>
          </cell>
          <cell r="I372">
            <v>0</v>
          </cell>
          <cell r="J372">
            <v>0</v>
          </cell>
        </row>
        <row r="373">
          <cell r="A373" t="str">
            <v>G514012005</v>
          </cell>
          <cell r="B373" t="str">
            <v>CLAIMS Outstanding- Surrender</v>
          </cell>
          <cell r="C373" t="str">
            <v xml:space="preserve">Balance sheet </v>
          </cell>
          <cell r="D373">
            <v>0</v>
          </cell>
          <cell r="E373">
            <v>0</v>
          </cell>
          <cell r="F373">
            <v>0</v>
          </cell>
          <cell r="G373">
            <v>0</v>
          </cell>
          <cell r="H373">
            <v>0</v>
          </cell>
          <cell r="I373">
            <v>0</v>
          </cell>
          <cell r="J373">
            <v>0</v>
          </cell>
        </row>
        <row r="374">
          <cell r="A374" t="str">
            <v>G514012006</v>
          </cell>
          <cell r="B374" t="str">
            <v>CLAIMS Outstanding- Temporary Disability</v>
          </cell>
          <cell r="C374" t="str">
            <v xml:space="preserve">Balance sheet </v>
          </cell>
          <cell r="D374">
            <v>0</v>
          </cell>
          <cell r="E374">
            <v>0</v>
          </cell>
          <cell r="F374">
            <v>0</v>
          </cell>
          <cell r="G374">
            <v>0</v>
          </cell>
          <cell r="H374">
            <v>0</v>
          </cell>
          <cell r="I374">
            <v>0</v>
          </cell>
          <cell r="J374">
            <v>0</v>
          </cell>
        </row>
        <row r="375">
          <cell r="A375" t="str">
            <v>Claims Outstanding Totals</v>
          </cell>
          <cell r="C375">
            <v>0</v>
          </cell>
          <cell r="D375">
            <v>0</v>
          </cell>
          <cell r="E375">
            <v>0</v>
          </cell>
          <cell r="F375">
            <v>0</v>
          </cell>
          <cell r="G375">
            <v>0</v>
          </cell>
          <cell r="H375">
            <v>0</v>
          </cell>
          <cell r="I375">
            <v>0</v>
          </cell>
          <cell r="J375">
            <v>0</v>
          </cell>
        </row>
        <row r="376">
          <cell r="A376">
            <v>0</v>
          </cell>
          <cell r="C376">
            <v>0</v>
          </cell>
          <cell r="E376">
            <v>0</v>
          </cell>
          <cell r="F376">
            <v>0</v>
          </cell>
          <cell r="G376">
            <v>0</v>
          </cell>
          <cell r="I376" t="e">
            <v>#REF!</v>
          </cell>
          <cell r="J376" t="e">
            <v>#REF!</v>
          </cell>
        </row>
        <row r="377">
          <cell r="A377" t="str">
            <v>Change in Actuarial Valuation</v>
          </cell>
          <cell r="C377">
            <v>0</v>
          </cell>
          <cell r="E377">
            <v>0</v>
          </cell>
          <cell r="F377">
            <v>0</v>
          </cell>
          <cell r="G377">
            <v>0</v>
          </cell>
          <cell r="I377" t="e">
            <v>#REF!</v>
          </cell>
          <cell r="J377" t="e">
            <v>#REF!</v>
          </cell>
        </row>
        <row r="378">
          <cell r="A378" t="str">
            <v>G341012</v>
          </cell>
          <cell r="B378" t="str">
            <v>Individual life</v>
          </cell>
          <cell r="C378">
            <v>0</v>
          </cell>
          <cell r="D378">
            <v>0</v>
          </cell>
          <cell r="E378">
            <v>19525829.295058906</v>
          </cell>
          <cell r="F378">
            <v>0</v>
          </cell>
          <cell r="G378">
            <v>19525829.295058906</v>
          </cell>
          <cell r="H378">
            <v>19525829.295058906</v>
          </cell>
          <cell r="I378">
            <v>12929490.451276958</v>
          </cell>
          <cell r="J378">
            <v>6596338.8437819481</v>
          </cell>
        </row>
        <row r="379">
          <cell r="A379" t="str">
            <v>G341012001</v>
          </cell>
          <cell r="B379" t="str">
            <v>Orient Endowment</v>
          </cell>
          <cell r="C379" t="str">
            <v>Profit &amp; Loss</v>
          </cell>
          <cell r="E379">
            <v>19525829.295058906</v>
          </cell>
          <cell r="F379">
            <v>0</v>
          </cell>
          <cell r="G379">
            <v>19525829.295058906</v>
          </cell>
          <cell r="H379">
            <v>19525829.295058906</v>
          </cell>
          <cell r="I379">
            <v>12929490.451276958</v>
          </cell>
          <cell r="J379">
            <v>6596338.8437819481</v>
          </cell>
        </row>
        <row r="380">
          <cell r="A380" t="str">
            <v>G341012002</v>
          </cell>
          <cell r="B380" t="str">
            <v>Orient Educator</v>
          </cell>
          <cell r="C380" t="str">
            <v>Profit &amp; Loss</v>
          </cell>
          <cell r="D380">
            <v>0</v>
          </cell>
          <cell r="E380">
            <v>0</v>
          </cell>
          <cell r="F380">
            <v>0</v>
          </cell>
          <cell r="G380">
            <v>0</v>
          </cell>
          <cell r="H380">
            <v>0</v>
          </cell>
          <cell r="I380">
            <v>0</v>
          </cell>
          <cell r="J380">
            <v>0</v>
          </cell>
        </row>
        <row r="381">
          <cell r="A381" t="str">
            <v>G341012003</v>
          </cell>
          <cell r="B381" t="str">
            <v>Orient Smart Asset</v>
          </cell>
          <cell r="C381" t="str">
            <v>Profit &amp; Loss</v>
          </cell>
          <cell r="D381">
            <v>0</v>
          </cell>
          <cell r="E381">
            <v>0</v>
          </cell>
          <cell r="F381">
            <v>0</v>
          </cell>
          <cell r="G381">
            <v>0</v>
          </cell>
          <cell r="H381">
            <v>0</v>
          </cell>
          <cell r="I381">
            <v>0</v>
          </cell>
          <cell r="J381">
            <v>0</v>
          </cell>
        </row>
        <row r="382">
          <cell r="A382" t="str">
            <v>G341012004</v>
          </cell>
          <cell r="B382" t="str">
            <v>Orient 4 Life</v>
          </cell>
          <cell r="C382" t="str">
            <v>Profit &amp; Loss</v>
          </cell>
          <cell r="D382">
            <v>0</v>
          </cell>
          <cell r="E382">
            <v>0</v>
          </cell>
          <cell r="F382">
            <v>0</v>
          </cell>
          <cell r="G382">
            <v>0</v>
          </cell>
          <cell r="H382">
            <v>0</v>
          </cell>
          <cell r="I382">
            <v>0</v>
          </cell>
          <cell r="J382">
            <v>0</v>
          </cell>
        </row>
        <row r="383">
          <cell r="A383" t="str">
            <v>G341012005</v>
          </cell>
          <cell r="B383" t="str">
            <v>Orient Smart Educator</v>
          </cell>
          <cell r="C383" t="str">
            <v>Profit &amp; Loss</v>
          </cell>
          <cell r="D383">
            <v>0</v>
          </cell>
          <cell r="E383">
            <v>0</v>
          </cell>
          <cell r="F383">
            <v>0</v>
          </cell>
          <cell r="G383">
            <v>0</v>
          </cell>
          <cell r="H383">
            <v>0</v>
          </cell>
          <cell r="I383">
            <v>0</v>
          </cell>
          <cell r="J383">
            <v>0</v>
          </cell>
        </row>
        <row r="384">
          <cell r="A384" t="str">
            <v>G341012006</v>
          </cell>
          <cell r="B384" t="str">
            <v>Orient Individual Mortgage</v>
          </cell>
          <cell r="C384" t="str">
            <v>Profit &amp; Loss</v>
          </cell>
          <cell r="D384">
            <v>0</v>
          </cell>
          <cell r="E384">
            <v>0</v>
          </cell>
          <cell r="F384">
            <v>0</v>
          </cell>
          <cell r="G384">
            <v>0</v>
          </cell>
          <cell r="H384">
            <v>0</v>
          </cell>
          <cell r="I384">
            <v>0</v>
          </cell>
          <cell r="J384">
            <v>0</v>
          </cell>
        </row>
        <row r="385">
          <cell r="A385" t="str">
            <v>G341022</v>
          </cell>
          <cell r="B385" t="str">
            <v>Group Life</v>
          </cell>
          <cell r="C385">
            <v>0</v>
          </cell>
          <cell r="D385">
            <v>0</v>
          </cell>
          <cell r="E385">
            <v>0</v>
          </cell>
          <cell r="F385">
            <v>-64101352.08719705</v>
          </cell>
          <cell r="G385">
            <v>64101352.08719705</v>
          </cell>
          <cell r="H385">
            <v>64101352.08719705</v>
          </cell>
          <cell r="I385">
            <v>64101352.08719705</v>
          </cell>
          <cell r="J385">
            <v>0</v>
          </cell>
        </row>
        <row r="386">
          <cell r="A386" t="str">
            <v>G341022001</v>
          </cell>
          <cell r="B386" t="str">
            <v>Orient Group Life</v>
          </cell>
          <cell r="C386" t="str">
            <v>Profit &amp; Loss</v>
          </cell>
          <cell r="E386">
            <v>0</v>
          </cell>
          <cell r="F386">
            <v>-64101352.08719705</v>
          </cell>
          <cell r="G386">
            <v>64101352.08719705</v>
          </cell>
          <cell r="H386">
            <v>64101352.08719705</v>
          </cell>
          <cell r="I386">
            <v>64101352.08719705</v>
          </cell>
          <cell r="J386">
            <v>0</v>
          </cell>
        </row>
        <row r="387">
          <cell r="A387" t="str">
            <v>G341022002</v>
          </cell>
          <cell r="B387" t="str">
            <v>Orient Last Expense</v>
          </cell>
          <cell r="C387" t="str">
            <v>Profit &amp; Loss</v>
          </cell>
          <cell r="D387">
            <v>0</v>
          </cell>
          <cell r="E387">
            <v>0</v>
          </cell>
          <cell r="F387">
            <v>0</v>
          </cell>
          <cell r="G387">
            <v>0</v>
          </cell>
          <cell r="H387">
            <v>0</v>
          </cell>
          <cell r="I387">
            <v>0</v>
          </cell>
          <cell r="J387">
            <v>0</v>
          </cell>
        </row>
        <row r="388">
          <cell r="A388" t="str">
            <v>G341032</v>
          </cell>
          <cell r="B388" t="str">
            <v>Group Credit</v>
          </cell>
          <cell r="C388">
            <v>0</v>
          </cell>
          <cell r="D388">
            <v>0</v>
          </cell>
          <cell r="E388">
            <v>0</v>
          </cell>
          <cell r="F388">
            <v>-24570506.826421738</v>
          </cell>
          <cell r="G388">
            <v>24570506.826421738</v>
          </cell>
          <cell r="H388">
            <v>24570506.826421738</v>
          </cell>
          <cell r="I388">
            <v>24570506.826421738</v>
          </cell>
          <cell r="J388">
            <v>0</v>
          </cell>
        </row>
        <row r="389">
          <cell r="A389" t="str">
            <v>G341032001</v>
          </cell>
          <cell r="B389" t="str">
            <v>Orient Group Creditor</v>
          </cell>
          <cell r="C389" t="str">
            <v>Profit &amp; Loss</v>
          </cell>
          <cell r="E389">
            <v>0</v>
          </cell>
          <cell r="F389">
            <v>-24570506.826421738</v>
          </cell>
          <cell r="G389">
            <v>24570506.826421738</v>
          </cell>
          <cell r="H389">
            <v>24570506.826421738</v>
          </cell>
          <cell r="I389">
            <v>24570506.826421738</v>
          </cell>
          <cell r="J389">
            <v>0</v>
          </cell>
        </row>
        <row r="390">
          <cell r="A390" t="str">
            <v>G341032002</v>
          </cell>
          <cell r="B390" t="str">
            <v>Orient Group Mortgage</v>
          </cell>
          <cell r="C390" t="str">
            <v>Profit &amp; Loss</v>
          </cell>
          <cell r="D390">
            <v>0</v>
          </cell>
          <cell r="E390">
            <v>0</v>
          </cell>
          <cell r="F390">
            <v>0</v>
          </cell>
          <cell r="G390">
            <v>0</v>
          </cell>
          <cell r="H390">
            <v>0</v>
          </cell>
          <cell r="I390">
            <v>0</v>
          </cell>
          <cell r="J390">
            <v>0</v>
          </cell>
        </row>
        <row r="391">
          <cell r="A391" t="str">
            <v>G341042</v>
          </cell>
          <cell r="B391" t="str">
            <v>Annuities</v>
          </cell>
          <cell r="C391">
            <v>0</v>
          </cell>
          <cell r="D391">
            <v>0</v>
          </cell>
          <cell r="E391">
            <v>150056619</v>
          </cell>
          <cell r="F391">
            <v>0</v>
          </cell>
          <cell r="G391">
            <v>150056619</v>
          </cell>
          <cell r="H391">
            <v>150056619</v>
          </cell>
          <cell r="I391">
            <v>150056619</v>
          </cell>
          <cell r="J391">
            <v>0</v>
          </cell>
        </row>
        <row r="392">
          <cell r="A392" t="str">
            <v>G341042001</v>
          </cell>
          <cell r="B392" t="str">
            <v>Immediate Annuity</v>
          </cell>
          <cell r="C392" t="str">
            <v>Profit &amp; Loss</v>
          </cell>
          <cell r="E392">
            <v>150056619</v>
          </cell>
          <cell r="F392">
            <v>0</v>
          </cell>
          <cell r="G392">
            <v>150056619</v>
          </cell>
          <cell r="H392">
            <v>150056619</v>
          </cell>
          <cell r="I392">
            <v>150056619</v>
          </cell>
          <cell r="J392">
            <v>0</v>
          </cell>
        </row>
        <row r="393">
          <cell r="A393" t="str">
            <v>G341042002</v>
          </cell>
          <cell r="B393" t="str">
            <v>Deffered Annuity</v>
          </cell>
          <cell r="C393" t="str">
            <v>Profit &amp; Loss</v>
          </cell>
          <cell r="D393">
            <v>0</v>
          </cell>
          <cell r="E393">
            <v>0</v>
          </cell>
          <cell r="F393">
            <v>0</v>
          </cell>
          <cell r="G393">
            <v>0</v>
          </cell>
          <cell r="H393">
            <v>0</v>
          </cell>
          <cell r="I393">
            <v>0</v>
          </cell>
          <cell r="J393">
            <v>0</v>
          </cell>
        </row>
        <row r="394">
          <cell r="A394" t="str">
            <v>G341052</v>
          </cell>
          <cell r="B394" t="str">
            <v>Deposit Administraion</v>
          </cell>
          <cell r="C394">
            <v>0</v>
          </cell>
          <cell r="D394">
            <v>0</v>
          </cell>
          <cell r="E394">
            <v>0</v>
          </cell>
          <cell r="F394">
            <v>0</v>
          </cell>
          <cell r="G394">
            <v>0</v>
          </cell>
          <cell r="H394">
            <v>0</v>
          </cell>
          <cell r="I394">
            <v>0</v>
          </cell>
          <cell r="J394">
            <v>0</v>
          </cell>
        </row>
        <row r="395">
          <cell r="A395" t="str">
            <v>G341052001</v>
          </cell>
          <cell r="B395" t="str">
            <v>Individual Pension Plan</v>
          </cell>
          <cell r="C395" t="str">
            <v>Profit &amp; Loss</v>
          </cell>
          <cell r="D395">
            <v>0</v>
          </cell>
          <cell r="E395">
            <v>0</v>
          </cell>
          <cell r="F395">
            <v>0</v>
          </cell>
          <cell r="G395">
            <v>0</v>
          </cell>
          <cell r="H395">
            <v>0</v>
          </cell>
          <cell r="I395">
            <v>0</v>
          </cell>
          <cell r="J395">
            <v>0</v>
          </cell>
        </row>
        <row r="396">
          <cell r="A396" t="str">
            <v>G341052002</v>
          </cell>
          <cell r="B396" t="str">
            <v>KOLAL Umbrella Scheme</v>
          </cell>
          <cell r="C396" t="str">
            <v>Profit &amp; Loss</v>
          </cell>
          <cell r="D396">
            <v>0</v>
          </cell>
          <cell r="E396">
            <v>0</v>
          </cell>
          <cell r="F396">
            <v>0</v>
          </cell>
          <cell r="G396">
            <v>0</v>
          </cell>
          <cell r="H396">
            <v>0</v>
          </cell>
          <cell r="I396">
            <v>0</v>
          </cell>
          <cell r="J396">
            <v>0</v>
          </cell>
        </row>
        <row r="397">
          <cell r="A397" t="str">
            <v>G341052003</v>
          </cell>
          <cell r="B397" t="str">
            <v xml:space="preserve">KOIL SRBS </v>
          </cell>
          <cell r="C397" t="str">
            <v>Profit &amp; Loss</v>
          </cell>
          <cell r="D397">
            <v>0</v>
          </cell>
          <cell r="E397">
            <v>0</v>
          </cell>
          <cell r="F397">
            <v>0</v>
          </cell>
          <cell r="G397">
            <v>0</v>
          </cell>
          <cell r="H397">
            <v>0</v>
          </cell>
          <cell r="I397">
            <v>0</v>
          </cell>
          <cell r="J397">
            <v>0</v>
          </cell>
        </row>
        <row r="398">
          <cell r="A398" t="str">
            <v xml:space="preserve"> Change in Actuarial Valuation Total</v>
          </cell>
          <cell r="C398">
            <v>0</v>
          </cell>
          <cell r="D398">
            <v>0</v>
          </cell>
          <cell r="E398">
            <v>162986109.45127696</v>
          </cell>
          <cell r="F398">
            <v>-88671858.913618788</v>
          </cell>
          <cell r="G398">
            <v>251657968.36489576</v>
          </cell>
          <cell r="H398">
            <v>251657968.36489576</v>
          </cell>
          <cell r="I398">
            <v>251657968.36489576</v>
          </cell>
          <cell r="J398">
            <v>0</v>
          </cell>
        </row>
        <row r="399">
          <cell r="A399">
            <v>0</v>
          </cell>
          <cell r="C399">
            <v>0</v>
          </cell>
          <cell r="E399">
            <v>0</v>
          </cell>
          <cell r="F399">
            <v>0</v>
          </cell>
          <cell r="G399">
            <v>0</v>
          </cell>
          <cell r="I399" t="e">
            <v>#REF!</v>
          </cell>
          <cell r="J399" t="e">
            <v>#REF!</v>
          </cell>
        </row>
        <row r="400">
          <cell r="A400" t="str">
            <v>Actuarial Valuation</v>
          </cell>
          <cell r="C400">
            <v>0</v>
          </cell>
          <cell r="E400">
            <v>0</v>
          </cell>
          <cell r="F400">
            <v>0</v>
          </cell>
          <cell r="G400">
            <v>0</v>
          </cell>
          <cell r="I400" t="e">
            <v>#REF!</v>
          </cell>
          <cell r="J400" t="e">
            <v>#REF!</v>
          </cell>
        </row>
        <row r="401">
          <cell r="A401" t="str">
            <v>G521012</v>
          </cell>
          <cell r="B401" t="str">
            <v>Individual life</v>
          </cell>
          <cell r="C401">
            <v>0</v>
          </cell>
          <cell r="D401">
            <v>-80067516.5636141</v>
          </cell>
          <cell r="E401">
            <v>0</v>
          </cell>
          <cell r="F401">
            <v>19525829.295058906</v>
          </cell>
          <cell r="G401">
            <v>-19525829.295058906</v>
          </cell>
          <cell r="H401">
            <v>-99593345.858673006</v>
          </cell>
          <cell r="I401">
            <v>-92997007.014891058</v>
          </cell>
          <cell r="J401">
            <v>-6596338.8437819481</v>
          </cell>
        </row>
        <row r="402">
          <cell r="A402" t="str">
            <v>G521012001</v>
          </cell>
          <cell r="B402" t="str">
            <v>Orient Endowment</v>
          </cell>
          <cell r="C402" t="str">
            <v xml:space="preserve">Balance sheet </v>
          </cell>
          <cell r="D402">
            <v>-80067516.5636141</v>
          </cell>
          <cell r="E402">
            <v>0</v>
          </cell>
          <cell r="F402">
            <v>19525829.295058906</v>
          </cell>
          <cell r="G402">
            <v>-19525829.295058906</v>
          </cell>
          <cell r="H402">
            <v>-99593345.858673006</v>
          </cell>
          <cell r="I402">
            <v>-92997007.014891058</v>
          </cell>
          <cell r="J402">
            <v>-6596338.8437819481</v>
          </cell>
          <cell r="K402">
            <v>6596338.8437819071</v>
          </cell>
        </row>
        <row r="403">
          <cell r="A403" t="str">
            <v>G521012002</v>
          </cell>
          <cell r="B403" t="str">
            <v>Orient Educator</v>
          </cell>
          <cell r="C403" t="str">
            <v xml:space="preserve">Balance sheet </v>
          </cell>
          <cell r="D403">
            <v>0</v>
          </cell>
          <cell r="E403">
            <v>0</v>
          </cell>
          <cell r="F403">
            <v>0</v>
          </cell>
          <cell r="G403">
            <v>0</v>
          </cell>
          <cell r="H403">
            <v>0</v>
          </cell>
          <cell r="I403">
            <v>0</v>
          </cell>
          <cell r="J403">
            <v>0</v>
          </cell>
        </row>
        <row r="404">
          <cell r="A404" t="str">
            <v>G521012003</v>
          </cell>
          <cell r="B404" t="str">
            <v>Orient Smart Asset</v>
          </cell>
          <cell r="C404" t="str">
            <v xml:space="preserve">Balance sheet </v>
          </cell>
          <cell r="D404">
            <v>0</v>
          </cell>
          <cell r="E404">
            <v>0</v>
          </cell>
          <cell r="F404">
            <v>0</v>
          </cell>
          <cell r="G404">
            <v>0</v>
          </cell>
          <cell r="H404">
            <v>0</v>
          </cell>
          <cell r="I404">
            <v>0</v>
          </cell>
          <cell r="J404">
            <v>0</v>
          </cell>
        </row>
        <row r="405">
          <cell r="A405" t="str">
            <v>G521012004</v>
          </cell>
          <cell r="B405" t="str">
            <v>Orient 4 Life</v>
          </cell>
          <cell r="C405" t="str">
            <v xml:space="preserve">Balance sheet </v>
          </cell>
          <cell r="D405">
            <v>0</v>
          </cell>
          <cell r="E405">
            <v>0</v>
          </cell>
          <cell r="F405">
            <v>0</v>
          </cell>
          <cell r="G405">
            <v>0</v>
          </cell>
          <cell r="H405">
            <v>0</v>
          </cell>
          <cell r="I405">
            <v>0</v>
          </cell>
          <cell r="J405">
            <v>0</v>
          </cell>
        </row>
        <row r="406">
          <cell r="A406" t="str">
            <v>G521012005</v>
          </cell>
          <cell r="B406" t="str">
            <v>Orient Smart Educator</v>
          </cell>
          <cell r="C406" t="str">
            <v xml:space="preserve">Balance sheet </v>
          </cell>
          <cell r="D406">
            <v>0</v>
          </cell>
          <cell r="E406">
            <v>0</v>
          </cell>
          <cell r="F406">
            <v>0</v>
          </cell>
          <cell r="G406">
            <v>0</v>
          </cell>
          <cell r="H406">
            <v>0</v>
          </cell>
          <cell r="I406">
            <v>0</v>
          </cell>
          <cell r="J406">
            <v>0</v>
          </cell>
        </row>
        <row r="407">
          <cell r="A407" t="str">
            <v>G521012006</v>
          </cell>
          <cell r="B407" t="str">
            <v>Orient Individual Mortgage</v>
          </cell>
          <cell r="C407" t="str">
            <v xml:space="preserve">Balance sheet </v>
          </cell>
          <cell r="D407">
            <v>0</v>
          </cell>
          <cell r="E407">
            <v>0</v>
          </cell>
          <cell r="F407">
            <v>0</v>
          </cell>
          <cell r="G407">
            <v>0</v>
          </cell>
          <cell r="H407">
            <v>0</v>
          </cell>
          <cell r="I407">
            <v>0</v>
          </cell>
          <cell r="J407">
            <v>0</v>
          </cell>
        </row>
        <row r="408">
          <cell r="A408" t="str">
            <v>G521022</v>
          </cell>
          <cell r="B408" t="str">
            <v>Group Life</v>
          </cell>
          <cell r="C408">
            <v>0</v>
          </cell>
          <cell r="D408">
            <v>-8520868.3718410209</v>
          </cell>
          <cell r="E408">
            <v>-64101352.08719705</v>
          </cell>
          <cell r="F408">
            <v>0</v>
          </cell>
          <cell r="G408">
            <v>-64101352.08719705</v>
          </cell>
          <cell r="H408">
            <v>-72622220.459038079</v>
          </cell>
          <cell r="I408">
            <v>-72622220.459038079</v>
          </cell>
          <cell r="J408">
            <v>0</v>
          </cell>
        </row>
        <row r="409">
          <cell r="A409" t="str">
            <v>G521022001</v>
          </cell>
          <cell r="B409" t="str">
            <v>Orient Group Life</v>
          </cell>
          <cell r="C409" t="str">
            <v xml:space="preserve">Balance sheet </v>
          </cell>
          <cell r="D409">
            <v>-8520868.3718410209</v>
          </cell>
          <cell r="E409">
            <v>-64101352.08719705</v>
          </cell>
          <cell r="F409">
            <v>0</v>
          </cell>
          <cell r="G409">
            <v>-64101352.08719705</v>
          </cell>
          <cell r="H409">
            <v>-72622220.459038079</v>
          </cell>
          <cell r="I409">
            <v>-72622220.459038079</v>
          </cell>
          <cell r="J409">
            <v>0</v>
          </cell>
        </row>
        <row r="410">
          <cell r="A410" t="str">
            <v>G521022002</v>
          </cell>
          <cell r="B410" t="str">
            <v>Orient Last Expense</v>
          </cell>
          <cell r="C410" t="str">
            <v xml:space="preserve">Balance sheet </v>
          </cell>
          <cell r="D410">
            <v>0</v>
          </cell>
          <cell r="E410">
            <v>0</v>
          </cell>
          <cell r="F410">
            <v>0</v>
          </cell>
          <cell r="G410">
            <v>0</v>
          </cell>
          <cell r="H410">
            <v>0</v>
          </cell>
          <cell r="I410">
            <v>0</v>
          </cell>
          <cell r="J410">
            <v>0</v>
          </cell>
        </row>
        <row r="411">
          <cell r="A411" t="str">
            <v>G521032</v>
          </cell>
          <cell r="B411" t="str">
            <v>Group Credit</v>
          </cell>
          <cell r="C411">
            <v>0</v>
          </cell>
          <cell r="D411">
            <v>-247952635.32577908</v>
          </cell>
          <cell r="E411">
            <v>-24570506.826421738</v>
          </cell>
          <cell r="F411">
            <v>0</v>
          </cell>
          <cell r="G411">
            <v>-24570506.826421738</v>
          </cell>
          <cell r="H411">
            <v>-272523142.15220082</v>
          </cell>
          <cell r="I411">
            <v>-272523142.15220082</v>
          </cell>
          <cell r="J411">
            <v>0</v>
          </cell>
        </row>
        <row r="412">
          <cell r="A412" t="str">
            <v>G521032001</v>
          </cell>
          <cell r="B412" t="str">
            <v>Orient Group Creditor</v>
          </cell>
          <cell r="C412" t="str">
            <v xml:space="preserve">Balance sheet </v>
          </cell>
          <cell r="D412">
            <v>-247952635.32577908</v>
          </cell>
          <cell r="E412">
            <v>-24570506.826421738</v>
          </cell>
          <cell r="F412">
            <v>0</v>
          </cell>
          <cell r="G412">
            <v>-24570506.826421738</v>
          </cell>
          <cell r="H412">
            <v>-272523142.15220082</v>
          </cell>
          <cell r="I412">
            <v>-272523142.15220082</v>
          </cell>
          <cell r="J412">
            <v>0</v>
          </cell>
        </row>
        <row r="413">
          <cell r="A413" t="str">
            <v>G521032002</v>
          </cell>
          <cell r="B413" t="str">
            <v>Orient Group Mortgage</v>
          </cell>
          <cell r="C413" t="str">
            <v xml:space="preserve">Balance sheet </v>
          </cell>
          <cell r="D413">
            <v>0</v>
          </cell>
          <cell r="E413">
            <v>0</v>
          </cell>
          <cell r="F413">
            <v>0</v>
          </cell>
          <cell r="G413">
            <v>0</v>
          </cell>
          <cell r="H413">
            <v>0</v>
          </cell>
          <cell r="I413">
            <v>0</v>
          </cell>
          <cell r="J413">
            <v>0</v>
          </cell>
        </row>
        <row r="414">
          <cell r="A414" t="str">
            <v>G521042</v>
          </cell>
          <cell r="B414" t="str">
            <v>Annuities</v>
          </cell>
          <cell r="C414">
            <v>0</v>
          </cell>
          <cell r="D414">
            <v>-769049784.87655115</v>
          </cell>
          <cell r="E414">
            <v>0</v>
          </cell>
          <cell r="F414">
            <v>150056619</v>
          </cell>
          <cell r="G414">
            <v>-150056619</v>
          </cell>
          <cell r="H414">
            <v>-919106403.87655115</v>
          </cell>
          <cell r="I414">
            <v>-919106403.87655115</v>
          </cell>
          <cell r="J414">
            <v>0</v>
          </cell>
        </row>
        <row r="415">
          <cell r="A415" t="str">
            <v>G521042001</v>
          </cell>
          <cell r="B415" t="str">
            <v>Immediate Annuity</v>
          </cell>
          <cell r="C415" t="str">
            <v xml:space="preserve">Balance sheet </v>
          </cell>
          <cell r="D415">
            <v>-769049784.87655115</v>
          </cell>
          <cell r="E415">
            <v>0</v>
          </cell>
          <cell r="F415">
            <v>150056619</v>
          </cell>
          <cell r="G415">
            <v>-150056619</v>
          </cell>
          <cell r="H415">
            <v>-919106403.87655115</v>
          </cell>
          <cell r="I415">
            <v>-919106403.87655115</v>
          </cell>
          <cell r="J415">
            <v>0</v>
          </cell>
        </row>
        <row r="416">
          <cell r="A416" t="str">
            <v>G521042002</v>
          </cell>
          <cell r="B416" t="str">
            <v>Deffered Annuity</v>
          </cell>
          <cell r="C416" t="str">
            <v xml:space="preserve">Balance sheet </v>
          </cell>
          <cell r="D416">
            <v>0</v>
          </cell>
          <cell r="E416">
            <v>0</v>
          </cell>
          <cell r="F416">
            <v>0</v>
          </cell>
          <cell r="G416">
            <v>0</v>
          </cell>
          <cell r="H416">
            <v>0</v>
          </cell>
          <cell r="I416">
            <v>0</v>
          </cell>
          <cell r="J416">
            <v>0</v>
          </cell>
        </row>
        <row r="417">
          <cell r="A417" t="str">
            <v>Actuarial Valuation Total</v>
          </cell>
          <cell r="C417">
            <v>0</v>
          </cell>
          <cell r="D417">
            <v>-1105590805.1377854</v>
          </cell>
          <cell r="E417">
            <v>-88671858.913618788</v>
          </cell>
          <cell r="F417">
            <v>162986109.45127696</v>
          </cell>
          <cell r="G417">
            <v>-251657968.36489576</v>
          </cell>
          <cell r="H417">
            <v>-1363845112.346462</v>
          </cell>
          <cell r="I417">
            <v>-1357248773.502681</v>
          </cell>
          <cell r="J417">
            <v>-6596338.8437809944</v>
          </cell>
        </row>
        <row r="418">
          <cell r="A418">
            <v>0</v>
          </cell>
          <cell r="C418">
            <v>0</v>
          </cell>
          <cell r="E418">
            <v>0</v>
          </cell>
          <cell r="F418">
            <v>0</v>
          </cell>
          <cell r="G418">
            <v>0</v>
          </cell>
          <cell r="I418" t="e">
            <v>#REF!</v>
          </cell>
          <cell r="J418" t="e">
            <v>#REF!</v>
          </cell>
        </row>
        <row r="419">
          <cell r="A419" t="str">
            <v>Unearned Premium Reserve</v>
          </cell>
          <cell r="C419">
            <v>0</v>
          </cell>
          <cell r="E419">
            <v>0</v>
          </cell>
          <cell r="F419">
            <v>0</v>
          </cell>
          <cell r="G419">
            <v>0</v>
          </cell>
          <cell r="I419" t="e">
            <v>#REF!</v>
          </cell>
          <cell r="J419" t="e">
            <v>#REF!</v>
          </cell>
        </row>
        <row r="420">
          <cell r="A420" t="str">
            <v>G522012</v>
          </cell>
          <cell r="B420" t="str">
            <v>Individual life</v>
          </cell>
          <cell r="C420">
            <v>0</v>
          </cell>
          <cell r="D420">
            <v>0</v>
          </cell>
          <cell r="E420">
            <v>0</v>
          </cell>
          <cell r="F420">
            <v>0</v>
          </cell>
          <cell r="G420">
            <v>0</v>
          </cell>
          <cell r="H420">
            <v>0</v>
          </cell>
          <cell r="I420">
            <v>0</v>
          </cell>
          <cell r="J420">
            <v>0</v>
          </cell>
        </row>
        <row r="421">
          <cell r="A421" t="str">
            <v>G522012001</v>
          </cell>
          <cell r="B421" t="str">
            <v>Orient Endowment</v>
          </cell>
          <cell r="C421" t="str">
            <v xml:space="preserve">Balance sheet </v>
          </cell>
          <cell r="D421">
            <v>0</v>
          </cell>
          <cell r="E421">
            <v>0</v>
          </cell>
          <cell r="F421">
            <v>0</v>
          </cell>
          <cell r="G421">
            <v>0</v>
          </cell>
          <cell r="H421">
            <v>0</v>
          </cell>
          <cell r="I421">
            <v>0</v>
          </cell>
          <cell r="J421">
            <v>0</v>
          </cell>
        </row>
        <row r="422">
          <cell r="A422" t="str">
            <v>G522012002</v>
          </cell>
          <cell r="B422" t="str">
            <v>Orient Educator</v>
          </cell>
          <cell r="C422" t="str">
            <v xml:space="preserve">Balance sheet </v>
          </cell>
          <cell r="D422">
            <v>0</v>
          </cell>
          <cell r="E422">
            <v>0</v>
          </cell>
          <cell r="F422">
            <v>0</v>
          </cell>
          <cell r="G422">
            <v>0</v>
          </cell>
          <cell r="H422">
            <v>0</v>
          </cell>
          <cell r="I422">
            <v>0</v>
          </cell>
          <cell r="J422">
            <v>0</v>
          </cell>
        </row>
        <row r="423">
          <cell r="A423" t="str">
            <v>G522012003</v>
          </cell>
          <cell r="B423" t="str">
            <v>Orient Smart Asset</v>
          </cell>
          <cell r="C423" t="str">
            <v xml:space="preserve">Balance sheet </v>
          </cell>
          <cell r="D423">
            <v>0</v>
          </cell>
          <cell r="E423">
            <v>0</v>
          </cell>
          <cell r="F423">
            <v>0</v>
          </cell>
          <cell r="G423">
            <v>0</v>
          </cell>
          <cell r="H423">
            <v>0</v>
          </cell>
          <cell r="I423">
            <v>0</v>
          </cell>
          <cell r="J423">
            <v>0</v>
          </cell>
        </row>
        <row r="424">
          <cell r="A424" t="str">
            <v>G522012004</v>
          </cell>
          <cell r="B424" t="str">
            <v>Orient 4 Life</v>
          </cell>
          <cell r="C424" t="str">
            <v xml:space="preserve">Balance sheet </v>
          </cell>
          <cell r="D424">
            <v>0</v>
          </cell>
          <cell r="E424">
            <v>0</v>
          </cell>
          <cell r="F424">
            <v>0</v>
          </cell>
          <cell r="G424">
            <v>0</v>
          </cell>
          <cell r="H424">
            <v>0</v>
          </cell>
          <cell r="I424">
            <v>0</v>
          </cell>
          <cell r="J424">
            <v>0</v>
          </cell>
        </row>
        <row r="425">
          <cell r="A425" t="str">
            <v>G522012005</v>
          </cell>
          <cell r="B425" t="str">
            <v>Orient Smart Educator</v>
          </cell>
          <cell r="C425" t="str">
            <v xml:space="preserve">Balance sheet </v>
          </cell>
          <cell r="D425">
            <v>0</v>
          </cell>
          <cell r="E425">
            <v>0</v>
          </cell>
          <cell r="F425">
            <v>0</v>
          </cell>
          <cell r="G425">
            <v>0</v>
          </cell>
          <cell r="H425">
            <v>0</v>
          </cell>
          <cell r="I425">
            <v>0</v>
          </cell>
          <cell r="J425">
            <v>0</v>
          </cell>
        </row>
        <row r="426">
          <cell r="A426" t="str">
            <v>G522012006</v>
          </cell>
          <cell r="B426" t="str">
            <v>Orient Individual Mortgage</v>
          </cell>
          <cell r="C426" t="str">
            <v xml:space="preserve">Balance sheet </v>
          </cell>
          <cell r="D426">
            <v>0</v>
          </cell>
          <cell r="E426">
            <v>0</v>
          </cell>
          <cell r="F426">
            <v>0</v>
          </cell>
          <cell r="G426">
            <v>0</v>
          </cell>
          <cell r="H426">
            <v>0</v>
          </cell>
          <cell r="I426">
            <v>0</v>
          </cell>
          <cell r="J426">
            <v>0</v>
          </cell>
        </row>
        <row r="427">
          <cell r="A427" t="str">
            <v>G522022</v>
          </cell>
          <cell r="B427" t="str">
            <v>Group Life</v>
          </cell>
          <cell r="C427">
            <v>0</v>
          </cell>
          <cell r="D427">
            <v>0</v>
          </cell>
          <cell r="E427">
            <v>0</v>
          </cell>
          <cell r="F427">
            <v>0</v>
          </cell>
          <cell r="G427">
            <v>0</v>
          </cell>
          <cell r="H427">
            <v>0</v>
          </cell>
          <cell r="I427">
            <v>0</v>
          </cell>
          <cell r="J427">
            <v>0</v>
          </cell>
        </row>
        <row r="428">
          <cell r="A428" t="str">
            <v>G522022001</v>
          </cell>
          <cell r="B428" t="str">
            <v>Orient Group Life</v>
          </cell>
          <cell r="C428" t="str">
            <v xml:space="preserve">Balance sheet </v>
          </cell>
          <cell r="D428">
            <v>0</v>
          </cell>
          <cell r="E428">
            <v>0</v>
          </cell>
          <cell r="F428">
            <v>0</v>
          </cell>
          <cell r="G428">
            <v>0</v>
          </cell>
          <cell r="H428">
            <v>0</v>
          </cell>
          <cell r="I428">
            <v>0</v>
          </cell>
          <cell r="J428">
            <v>0</v>
          </cell>
        </row>
        <row r="429">
          <cell r="A429" t="str">
            <v>G522022002</v>
          </cell>
          <cell r="B429" t="str">
            <v>Orient Last Expense</v>
          </cell>
          <cell r="C429" t="str">
            <v xml:space="preserve">Balance sheet </v>
          </cell>
          <cell r="D429">
            <v>0</v>
          </cell>
          <cell r="E429">
            <v>0</v>
          </cell>
          <cell r="F429">
            <v>0</v>
          </cell>
          <cell r="G429">
            <v>0</v>
          </cell>
          <cell r="H429">
            <v>0</v>
          </cell>
          <cell r="I429">
            <v>0</v>
          </cell>
          <cell r="J429">
            <v>0</v>
          </cell>
        </row>
        <row r="430">
          <cell r="A430" t="str">
            <v>G522032</v>
          </cell>
          <cell r="B430" t="str">
            <v>Group Credit</v>
          </cell>
          <cell r="C430">
            <v>0</v>
          </cell>
          <cell r="D430">
            <v>0</v>
          </cell>
          <cell r="E430">
            <v>0</v>
          </cell>
          <cell r="F430">
            <v>0</v>
          </cell>
          <cell r="G430">
            <v>0</v>
          </cell>
          <cell r="H430">
            <v>0</v>
          </cell>
          <cell r="I430">
            <v>0</v>
          </cell>
          <cell r="J430">
            <v>0</v>
          </cell>
        </row>
        <row r="431">
          <cell r="A431" t="str">
            <v>G522032001</v>
          </cell>
          <cell r="B431" t="str">
            <v>Orient Group Creditor</v>
          </cell>
          <cell r="C431" t="str">
            <v xml:space="preserve">Balance sheet </v>
          </cell>
          <cell r="D431">
            <v>0</v>
          </cell>
          <cell r="E431">
            <v>0</v>
          </cell>
          <cell r="F431">
            <v>0</v>
          </cell>
          <cell r="G431">
            <v>0</v>
          </cell>
          <cell r="H431">
            <v>0</v>
          </cell>
          <cell r="I431">
            <v>0</v>
          </cell>
          <cell r="J431">
            <v>0</v>
          </cell>
        </row>
        <row r="432">
          <cell r="A432" t="str">
            <v>G522032002</v>
          </cell>
          <cell r="B432" t="str">
            <v>Orient Group Mortgage</v>
          </cell>
          <cell r="C432" t="str">
            <v xml:space="preserve">Balance sheet </v>
          </cell>
          <cell r="D432">
            <v>0</v>
          </cell>
          <cell r="E432">
            <v>0</v>
          </cell>
          <cell r="F432">
            <v>0</v>
          </cell>
          <cell r="G432">
            <v>0</v>
          </cell>
          <cell r="H432">
            <v>0</v>
          </cell>
          <cell r="I432">
            <v>0</v>
          </cell>
          <cell r="J432">
            <v>0</v>
          </cell>
        </row>
        <row r="433">
          <cell r="A433" t="str">
            <v>G522042</v>
          </cell>
          <cell r="B433" t="str">
            <v>Annuities</v>
          </cell>
          <cell r="C433">
            <v>0</v>
          </cell>
          <cell r="D433">
            <v>0</v>
          </cell>
          <cell r="E433">
            <v>0</v>
          </cell>
          <cell r="F433">
            <v>0</v>
          </cell>
          <cell r="G433">
            <v>0</v>
          </cell>
          <cell r="H433">
            <v>0</v>
          </cell>
          <cell r="I433">
            <v>0</v>
          </cell>
          <cell r="J433">
            <v>0</v>
          </cell>
        </row>
        <row r="434">
          <cell r="A434" t="str">
            <v>G522042001</v>
          </cell>
          <cell r="B434" t="str">
            <v>Immediate Annuity</v>
          </cell>
          <cell r="C434" t="str">
            <v xml:space="preserve">Balance sheet </v>
          </cell>
          <cell r="D434">
            <v>0</v>
          </cell>
          <cell r="E434">
            <v>0</v>
          </cell>
          <cell r="F434">
            <v>0</v>
          </cell>
          <cell r="G434">
            <v>0</v>
          </cell>
          <cell r="H434">
            <v>0</v>
          </cell>
          <cell r="I434">
            <v>0</v>
          </cell>
          <cell r="J434">
            <v>0</v>
          </cell>
        </row>
        <row r="435">
          <cell r="A435" t="str">
            <v>G522042002</v>
          </cell>
          <cell r="B435" t="str">
            <v>Deffered Annuity</v>
          </cell>
          <cell r="C435" t="str">
            <v xml:space="preserve">Balance sheet </v>
          </cell>
          <cell r="D435">
            <v>0</v>
          </cell>
          <cell r="E435">
            <v>0</v>
          </cell>
          <cell r="F435">
            <v>0</v>
          </cell>
          <cell r="G435">
            <v>0</v>
          </cell>
          <cell r="H435">
            <v>0</v>
          </cell>
          <cell r="I435">
            <v>0</v>
          </cell>
          <cell r="J435">
            <v>0</v>
          </cell>
        </row>
        <row r="436">
          <cell r="A436" t="str">
            <v>Unearned Premium Reserve Total</v>
          </cell>
          <cell r="C436">
            <v>0</v>
          </cell>
          <cell r="D436">
            <v>0</v>
          </cell>
          <cell r="E436">
            <v>0</v>
          </cell>
          <cell r="F436">
            <v>0</v>
          </cell>
          <cell r="G436">
            <v>0</v>
          </cell>
          <cell r="H436">
            <v>0</v>
          </cell>
          <cell r="I436">
            <v>0</v>
          </cell>
          <cell r="J436">
            <v>0</v>
          </cell>
        </row>
        <row r="437">
          <cell r="A437">
            <v>0</v>
          </cell>
          <cell r="C437">
            <v>0</v>
          </cell>
          <cell r="E437">
            <v>0</v>
          </cell>
          <cell r="F437">
            <v>0</v>
          </cell>
          <cell r="G437">
            <v>0</v>
          </cell>
          <cell r="I437" t="e">
            <v>#REF!</v>
          </cell>
          <cell r="J437" t="e">
            <v>#REF!</v>
          </cell>
        </row>
        <row r="438">
          <cell r="A438" t="str">
            <v>Incurred But Not Reported Claims</v>
          </cell>
          <cell r="C438">
            <v>0</v>
          </cell>
          <cell r="E438">
            <v>0</v>
          </cell>
          <cell r="F438">
            <v>0</v>
          </cell>
          <cell r="G438">
            <v>0</v>
          </cell>
          <cell r="I438" t="e">
            <v>#REF!</v>
          </cell>
          <cell r="J438" t="e">
            <v>#REF!</v>
          </cell>
        </row>
        <row r="439">
          <cell r="A439" t="str">
            <v>G523012</v>
          </cell>
          <cell r="B439" t="str">
            <v>Individual life</v>
          </cell>
          <cell r="C439">
            <v>0</v>
          </cell>
          <cell r="D439">
            <v>0</v>
          </cell>
          <cell r="E439">
            <v>0</v>
          </cell>
          <cell r="F439">
            <v>0</v>
          </cell>
          <cell r="G439">
            <v>0</v>
          </cell>
          <cell r="H439">
            <v>0</v>
          </cell>
          <cell r="I439">
            <v>0</v>
          </cell>
          <cell r="J439">
            <v>0</v>
          </cell>
        </row>
        <row r="440">
          <cell r="A440" t="str">
            <v>G523012001</v>
          </cell>
          <cell r="B440" t="str">
            <v>Orient Endowment</v>
          </cell>
          <cell r="C440" t="str">
            <v xml:space="preserve">Balance sheet </v>
          </cell>
          <cell r="D440">
            <v>0</v>
          </cell>
          <cell r="E440">
            <v>0</v>
          </cell>
          <cell r="F440">
            <v>0</v>
          </cell>
          <cell r="G440">
            <v>0</v>
          </cell>
          <cell r="H440">
            <v>0</v>
          </cell>
          <cell r="I440">
            <v>0</v>
          </cell>
          <cell r="J440">
            <v>0</v>
          </cell>
        </row>
        <row r="441">
          <cell r="A441" t="str">
            <v>G523012002</v>
          </cell>
          <cell r="B441" t="str">
            <v>Orient Educator</v>
          </cell>
          <cell r="C441" t="str">
            <v xml:space="preserve">Balance sheet </v>
          </cell>
          <cell r="D441">
            <v>0</v>
          </cell>
          <cell r="E441">
            <v>0</v>
          </cell>
          <cell r="F441">
            <v>0</v>
          </cell>
          <cell r="G441">
            <v>0</v>
          </cell>
          <cell r="H441">
            <v>0</v>
          </cell>
          <cell r="I441">
            <v>0</v>
          </cell>
          <cell r="J441">
            <v>0</v>
          </cell>
        </row>
        <row r="442">
          <cell r="A442" t="str">
            <v>G523012003</v>
          </cell>
          <cell r="B442" t="str">
            <v>Orient Smart Asset</v>
          </cell>
          <cell r="C442" t="str">
            <v xml:space="preserve">Balance sheet </v>
          </cell>
          <cell r="D442">
            <v>0</v>
          </cell>
          <cell r="E442">
            <v>0</v>
          </cell>
          <cell r="F442">
            <v>0</v>
          </cell>
          <cell r="G442">
            <v>0</v>
          </cell>
          <cell r="H442">
            <v>0</v>
          </cell>
          <cell r="I442">
            <v>0</v>
          </cell>
          <cell r="J442">
            <v>0</v>
          </cell>
        </row>
        <row r="443">
          <cell r="A443" t="str">
            <v>G523012004</v>
          </cell>
          <cell r="B443" t="str">
            <v>Orient 4 Life</v>
          </cell>
          <cell r="C443" t="str">
            <v xml:space="preserve">Balance sheet </v>
          </cell>
          <cell r="D443">
            <v>0</v>
          </cell>
          <cell r="E443">
            <v>0</v>
          </cell>
          <cell r="F443">
            <v>0</v>
          </cell>
          <cell r="G443">
            <v>0</v>
          </cell>
          <cell r="H443">
            <v>0</v>
          </cell>
          <cell r="I443">
            <v>0</v>
          </cell>
          <cell r="J443">
            <v>0</v>
          </cell>
        </row>
        <row r="444">
          <cell r="A444" t="str">
            <v>G523012005</v>
          </cell>
          <cell r="B444" t="str">
            <v>Orient Smart Educator</v>
          </cell>
          <cell r="C444" t="str">
            <v xml:space="preserve">Balance sheet </v>
          </cell>
          <cell r="D444">
            <v>0</v>
          </cell>
          <cell r="E444">
            <v>0</v>
          </cell>
          <cell r="F444">
            <v>0</v>
          </cell>
          <cell r="G444">
            <v>0</v>
          </cell>
          <cell r="H444">
            <v>0</v>
          </cell>
          <cell r="I444">
            <v>0</v>
          </cell>
          <cell r="J444">
            <v>0</v>
          </cell>
        </row>
        <row r="445">
          <cell r="A445" t="str">
            <v>G523012006</v>
          </cell>
          <cell r="B445" t="str">
            <v>Orient Individual Mortgage</v>
          </cell>
          <cell r="C445" t="str">
            <v xml:space="preserve">Balance sheet </v>
          </cell>
          <cell r="D445">
            <v>0</v>
          </cell>
          <cell r="E445">
            <v>0</v>
          </cell>
          <cell r="F445">
            <v>0</v>
          </cell>
          <cell r="G445">
            <v>0</v>
          </cell>
          <cell r="H445">
            <v>0</v>
          </cell>
          <cell r="I445">
            <v>0</v>
          </cell>
          <cell r="J445">
            <v>0</v>
          </cell>
        </row>
        <row r="446">
          <cell r="A446" t="str">
            <v>G523022</v>
          </cell>
          <cell r="B446" t="str">
            <v>Group Life</v>
          </cell>
          <cell r="C446">
            <v>0</v>
          </cell>
          <cell r="D446">
            <v>0</v>
          </cell>
          <cell r="E446">
            <v>0</v>
          </cell>
          <cell r="F446">
            <v>0</v>
          </cell>
          <cell r="G446">
            <v>0</v>
          </cell>
          <cell r="H446">
            <v>0</v>
          </cell>
          <cell r="I446">
            <v>0</v>
          </cell>
          <cell r="J446">
            <v>0</v>
          </cell>
        </row>
        <row r="447">
          <cell r="A447" t="str">
            <v>G523022001</v>
          </cell>
          <cell r="B447" t="str">
            <v>Orient Group Life</v>
          </cell>
          <cell r="C447" t="str">
            <v xml:space="preserve">Balance sheet </v>
          </cell>
          <cell r="D447">
            <v>0</v>
          </cell>
          <cell r="E447">
            <v>0</v>
          </cell>
          <cell r="F447">
            <v>0</v>
          </cell>
          <cell r="G447">
            <v>0</v>
          </cell>
          <cell r="H447">
            <v>0</v>
          </cell>
          <cell r="I447">
            <v>0</v>
          </cell>
          <cell r="J447">
            <v>0</v>
          </cell>
        </row>
        <row r="448">
          <cell r="A448" t="str">
            <v>G523022002</v>
          </cell>
          <cell r="B448" t="str">
            <v>Orient Last Expense</v>
          </cell>
          <cell r="C448" t="str">
            <v xml:space="preserve">Balance sheet </v>
          </cell>
          <cell r="D448">
            <v>0</v>
          </cell>
          <cell r="E448">
            <v>0</v>
          </cell>
          <cell r="F448">
            <v>0</v>
          </cell>
          <cell r="G448">
            <v>0</v>
          </cell>
          <cell r="H448">
            <v>0</v>
          </cell>
          <cell r="I448">
            <v>0</v>
          </cell>
          <cell r="J448">
            <v>0</v>
          </cell>
        </row>
        <row r="449">
          <cell r="A449" t="str">
            <v>G523032</v>
          </cell>
          <cell r="B449" t="str">
            <v>Group Credit</v>
          </cell>
          <cell r="C449">
            <v>0</v>
          </cell>
          <cell r="D449">
            <v>0</v>
          </cell>
          <cell r="E449">
            <v>0</v>
          </cell>
          <cell r="F449">
            <v>0</v>
          </cell>
          <cell r="G449">
            <v>0</v>
          </cell>
          <cell r="H449">
            <v>0</v>
          </cell>
          <cell r="I449">
            <v>0</v>
          </cell>
          <cell r="J449">
            <v>0</v>
          </cell>
        </row>
        <row r="450">
          <cell r="A450" t="str">
            <v>G523032001</v>
          </cell>
          <cell r="B450" t="str">
            <v>Orient Group Creditor</v>
          </cell>
          <cell r="C450" t="str">
            <v xml:space="preserve">Balance sheet </v>
          </cell>
          <cell r="D450">
            <v>0</v>
          </cell>
          <cell r="E450">
            <v>0</v>
          </cell>
          <cell r="F450">
            <v>0</v>
          </cell>
          <cell r="G450">
            <v>0</v>
          </cell>
          <cell r="H450">
            <v>0</v>
          </cell>
          <cell r="I450">
            <v>0</v>
          </cell>
          <cell r="J450">
            <v>0</v>
          </cell>
        </row>
        <row r="451">
          <cell r="A451" t="str">
            <v>G523032002</v>
          </cell>
          <cell r="B451" t="str">
            <v>Orient Group Mortgage</v>
          </cell>
          <cell r="C451" t="str">
            <v xml:space="preserve">Balance sheet </v>
          </cell>
          <cell r="D451">
            <v>0</v>
          </cell>
          <cell r="E451">
            <v>0</v>
          </cell>
          <cell r="F451">
            <v>0</v>
          </cell>
          <cell r="G451">
            <v>0</v>
          </cell>
          <cell r="H451">
            <v>0</v>
          </cell>
          <cell r="I451">
            <v>0</v>
          </cell>
          <cell r="J451">
            <v>0</v>
          </cell>
        </row>
        <row r="452">
          <cell r="A452" t="str">
            <v>G523042</v>
          </cell>
          <cell r="B452" t="str">
            <v>Annuities</v>
          </cell>
          <cell r="C452">
            <v>0</v>
          </cell>
          <cell r="D452">
            <v>0</v>
          </cell>
          <cell r="E452">
            <v>0</v>
          </cell>
          <cell r="F452">
            <v>0</v>
          </cell>
          <cell r="G452">
            <v>0</v>
          </cell>
          <cell r="H452">
            <v>0</v>
          </cell>
          <cell r="I452">
            <v>0</v>
          </cell>
          <cell r="J452">
            <v>0</v>
          </cell>
        </row>
        <row r="453">
          <cell r="A453" t="str">
            <v>G523042001</v>
          </cell>
          <cell r="B453" t="str">
            <v>Immediate Annuity</v>
          </cell>
          <cell r="C453" t="str">
            <v xml:space="preserve">Balance sheet </v>
          </cell>
          <cell r="D453">
            <v>0</v>
          </cell>
          <cell r="E453">
            <v>0</v>
          </cell>
          <cell r="F453">
            <v>0</v>
          </cell>
          <cell r="G453">
            <v>0</v>
          </cell>
          <cell r="H453">
            <v>0</v>
          </cell>
          <cell r="I453">
            <v>0</v>
          </cell>
          <cell r="J453">
            <v>0</v>
          </cell>
        </row>
        <row r="454">
          <cell r="A454" t="str">
            <v>G523042002</v>
          </cell>
          <cell r="B454" t="str">
            <v>Deffered Annuity</v>
          </cell>
          <cell r="C454" t="str">
            <v xml:space="preserve">Balance sheet </v>
          </cell>
          <cell r="D454">
            <v>0</v>
          </cell>
          <cell r="E454">
            <v>0</v>
          </cell>
          <cell r="F454">
            <v>0</v>
          </cell>
          <cell r="G454">
            <v>0</v>
          </cell>
          <cell r="H454">
            <v>0</v>
          </cell>
          <cell r="I454">
            <v>0</v>
          </cell>
          <cell r="J454">
            <v>0</v>
          </cell>
        </row>
        <row r="455">
          <cell r="A455" t="str">
            <v>Incurred But Not Reported Claims Total</v>
          </cell>
          <cell r="C455">
            <v>0</v>
          </cell>
          <cell r="D455">
            <v>0</v>
          </cell>
          <cell r="E455">
            <v>0</v>
          </cell>
          <cell r="F455">
            <v>0</v>
          </cell>
          <cell r="G455">
            <v>0</v>
          </cell>
          <cell r="H455">
            <v>0</v>
          </cell>
          <cell r="I455">
            <v>0</v>
          </cell>
          <cell r="J455">
            <v>0</v>
          </cell>
        </row>
        <row r="456">
          <cell r="A456">
            <v>0</v>
          </cell>
          <cell r="C456">
            <v>0</v>
          </cell>
          <cell r="E456">
            <v>0</v>
          </cell>
          <cell r="F456">
            <v>0</v>
          </cell>
          <cell r="G456">
            <v>0</v>
          </cell>
          <cell r="I456" t="e">
            <v>#REF!</v>
          </cell>
          <cell r="J456" t="e">
            <v>#REF!</v>
          </cell>
        </row>
        <row r="457">
          <cell r="A457" t="str">
            <v>Deferred Acquisition Cost</v>
          </cell>
          <cell r="C457">
            <v>0</v>
          </cell>
          <cell r="D457">
            <v>0</v>
          </cell>
          <cell r="E457">
            <v>0</v>
          </cell>
          <cell r="F457">
            <v>0</v>
          </cell>
          <cell r="G457">
            <v>0</v>
          </cell>
          <cell r="H457">
            <v>0</v>
          </cell>
          <cell r="I457">
            <v>0</v>
          </cell>
          <cell r="J457">
            <v>0</v>
          </cell>
        </row>
        <row r="458">
          <cell r="A458" t="str">
            <v>G261012</v>
          </cell>
          <cell r="B458" t="str">
            <v>Individual life</v>
          </cell>
          <cell r="C458">
            <v>0</v>
          </cell>
          <cell r="D458">
            <v>0</v>
          </cell>
          <cell r="E458">
            <v>0</v>
          </cell>
          <cell r="F458">
            <v>0</v>
          </cell>
          <cell r="G458">
            <v>0</v>
          </cell>
          <cell r="H458">
            <v>0</v>
          </cell>
          <cell r="I458">
            <v>0</v>
          </cell>
          <cell r="J458">
            <v>0</v>
          </cell>
        </row>
        <row r="459">
          <cell r="A459" t="str">
            <v>G261012001</v>
          </cell>
          <cell r="B459" t="str">
            <v>Orient Endowment</v>
          </cell>
          <cell r="C459" t="str">
            <v xml:space="preserve">Balance sheet </v>
          </cell>
          <cell r="D459">
            <v>0</v>
          </cell>
          <cell r="E459">
            <v>0</v>
          </cell>
          <cell r="F459">
            <v>0</v>
          </cell>
          <cell r="G459">
            <v>0</v>
          </cell>
          <cell r="H459">
            <v>0</v>
          </cell>
          <cell r="I459">
            <v>0</v>
          </cell>
          <cell r="J459">
            <v>0</v>
          </cell>
        </row>
        <row r="460">
          <cell r="A460" t="str">
            <v>G261012002</v>
          </cell>
          <cell r="B460" t="str">
            <v>Orient Educator</v>
          </cell>
          <cell r="C460" t="str">
            <v xml:space="preserve">Balance sheet </v>
          </cell>
          <cell r="D460">
            <v>0</v>
          </cell>
          <cell r="E460">
            <v>0</v>
          </cell>
          <cell r="F460">
            <v>0</v>
          </cell>
          <cell r="G460">
            <v>0</v>
          </cell>
          <cell r="H460">
            <v>0</v>
          </cell>
          <cell r="I460">
            <v>0</v>
          </cell>
          <cell r="J460">
            <v>0</v>
          </cell>
        </row>
        <row r="461">
          <cell r="A461" t="str">
            <v>G261012003</v>
          </cell>
          <cell r="B461" t="str">
            <v>Orient Smart Asset</v>
          </cell>
          <cell r="C461" t="str">
            <v xml:space="preserve">Balance sheet </v>
          </cell>
          <cell r="D461">
            <v>0</v>
          </cell>
          <cell r="E461">
            <v>0</v>
          </cell>
          <cell r="F461">
            <v>0</v>
          </cell>
          <cell r="G461">
            <v>0</v>
          </cell>
          <cell r="H461">
            <v>0</v>
          </cell>
          <cell r="I461">
            <v>0</v>
          </cell>
          <cell r="J461">
            <v>0</v>
          </cell>
        </row>
        <row r="462">
          <cell r="A462" t="str">
            <v>G261012004</v>
          </cell>
          <cell r="B462" t="str">
            <v>Orient 4 Life</v>
          </cell>
          <cell r="C462" t="str">
            <v xml:space="preserve">Balance sheet </v>
          </cell>
          <cell r="D462">
            <v>0</v>
          </cell>
          <cell r="E462">
            <v>0</v>
          </cell>
          <cell r="F462">
            <v>0</v>
          </cell>
          <cell r="G462">
            <v>0</v>
          </cell>
          <cell r="H462">
            <v>0</v>
          </cell>
          <cell r="I462">
            <v>0</v>
          </cell>
          <cell r="J462">
            <v>0</v>
          </cell>
        </row>
        <row r="463">
          <cell r="A463" t="str">
            <v>G261012005</v>
          </cell>
          <cell r="B463" t="str">
            <v>Orient Smart Educator</v>
          </cell>
          <cell r="C463" t="str">
            <v xml:space="preserve">Balance sheet </v>
          </cell>
          <cell r="D463">
            <v>0</v>
          </cell>
          <cell r="E463">
            <v>0</v>
          </cell>
          <cell r="F463">
            <v>0</v>
          </cell>
          <cell r="G463">
            <v>0</v>
          </cell>
          <cell r="H463">
            <v>0</v>
          </cell>
          <cell r="I463">
            <v>0</v>
          </cell>
          <cell r="J463">
            <v>0</v>
          </cell>
        </row>
        <row r="464">
          <cell r="A464" t="str">
            <v>G261012006</v>
          </cell>
          <cell r="B464" t="str">
            <v>Orient Individual Mortgage</v>
          </cell>
          <cell r="C464" t="str">
            <v xml:space="preserve">Balance sheet </v>
          </cell>
          <cell r="D464">
            <v>0</v>
          </cell>
          <cell r="E464">
            <v>0</v>
          </cell>
          <cell r="F464">
            <v>0</v>
          </cell>
          <cell r="G464">
            <v>0</v>
          </cell>
          <cell r="H464">
            <v>0</v>
          </cell>
          <cell r="I464">
            <v>0</v>
          </cell>
          <cell r="J464">
            <v>0</v>
          </cell>
        </row>
        <row r="465">
          <cell r="A465" t="str">
            <v>G261022</v>
          </cell>
          <cell r="B465" t="str">
            <v>Group Life</v>
          </cell>
          <cell r="C465">
            <v>0</v>
          </cell>
          <cell r="D465">
            <v>0</v>
          </cell>
          <cell r="E465">
            <v>0</v>
          </cell>
          <cell r="F465">
            <v>0</v>
          </cell>
          <cell r="G465">
            <v>0</v>
          </cell>
          <cell r="H465">
            <v>0</v>
          </cell>
          <cell r="I465">
            <v>0</v>
          </cell>
          <cell r="J465">
            <v>0</v>
          </cell>
        </row>
        <row r="466">
          <cell r="A466" t="str">
            <v>G261022001</v>
          </cell>
          <cell r="B466" t="str">
            <v>Orient Group Life</v>
          </cell>
          <cell r="C466" t="str">
            <v xml:space="preserve">Balance sheet </v>
          </cell>
          <cell r="D466">
            <v>0</v>
          </cell>
          <cell r="E466">
            <v>0</v>
          </cell>
          <cell r="F466">
            <v>0</v>
          </cell>
          <cell r="G466">
            <v>0</v>
          </cell>
          <cell r="H466">
            <v>0</v>
          </cell>
          <cell r="I466">
            <v>0</v>
          </cell>
          <cell r="J466">
            <v>0</v>
          </cell>
        </row>
        <row r="467">
          <cell r="A467" t="str">
            <v>G261022002</v>
          </cell>
          <cell r="B467" t="str">
            <v>Orient Last Expense</v>
          </cell>
          <cell r="C467" t="str">
            <v xml:space="preserve">Balance sheet </v>
          </cell>
          <cell r="D467">
            <v>0</v>
          </cell>
          <cell r="E467">
            <v>0</v>
          </cell>
          <cell r="F467">
            <v>0</v>
          </cell>
          <cell r="G467">
            <v>0</v>
          </cell>
          <cell r="H467">
            <v>0</v>
          </cell>
          <cell r="I467">
            <v>0</v>
          </cell>
          <cell r="J467">
            <v>0</v>
          </cell>
        </row>
        <row r="468">
          <cell r="A468" t="str">
            <v>G261032</v>
          </cell>
          <cell r="B468" t="str">
            <v>Group Credit</v>
          </cell>
          <cell r="C468">
            <v>0</v>
          </cell>
          <cell r="D468">
            <v>0</v>
          </cell>
          <cell r="E468">
            <v>0</v>
          </cell>
          <cell r="F468">
            <v>0</v>
          </cell>
          <cell r="G468">
            <v>0</v>
          </cell>
          <cell r="H468">
            <v>0</v>
          </cell>
          <cell r="I468">
            <v>0</v>
          </cell>
          <cell r="J468">
            <v>0</v>
          </cell>
        </row>
        <row r="469">
          <cell r="A469" t="str">
            <v>G261032001</v>
          </cell>
          <cell r="B469" t="str">
            <v>Orient Group Creditor</v>
          </cell>
          <cell r="C469" t="str">
            <v xml:space="preserve">Balance sheet </v>
          </cell>
          <cell r="D469">
            <v>0</v>
          </cell>
          <cell r="E469">
            <v>0</v>
          </cell>
          <cell r="F469">
            <v>0</v>
          </cell>
          <cell r="G469">
            <v>0</v>
          </cell>
          <cell r="H469">
            <v>0</v>
          </cell>
          <cell r="I469">
            <v>0</v>
          </cell>
          <cell r="J469">
            <v>0</v>
          </cell>
        </row>
        <row r="470">
          <cell r="A470" t="str">
            <v>G261032002</v>
          </cell>
          <cell r="B470" t="str">
            <v>Orient Group Mortgage</v>
          </cell>
          <cell r="C470" t="str">
            <v xml:space="preserve">Balance sheet </v>
          </cell>
          <cell r="D470">
            <v>0</v>
          </cell>
          <cell r="E470">
            <v>0</v>
          </cell>
          <cell r="F470">
            <v>0</v>
          </cell>
          <cell r="G470">
            <v>0</v>
          </cell>
          <cell r="H470">
            <v>0</v>
          </cell>
          <cell r="I470">
            <v>0</v>
          </cell>
          <cell r="J470">
            <v>0</v>
          </cell>
        </row>
        <row r="471">
          <cell r="A471" t="str">
            <v>G261042</v>
          </cell>
          <cell r="B471" t="str">
            <v>Annuities</v>
          </cell>
          <cell r="C471">
            <v>0</v>
          </cell>
          <cell r="D471">
            <v>0</v>
          </cell>
          <cell r="E471">
            <v>0</v>
          </cell>
          <cell r="F471">
            <v>0</v>
          </cell>
          <cell r="G471">
            <v>0</v>
          </cell>
          <cell r="H471">
            <v>0</v>
          </cell>
          <cell r="I471">
            <v>0</v>
          </cell>
          <cell r="J471">
            <v>0</v>
          </cell>
        </row>
        <row r="472">
          <cell r="A472" t="str">
            <v>G261042001</v>
          </cell>
          <cell r="B472" t="str">
            <v>Immediate Annuity</v>
          </cell>
          <cell r="C472" t="str">
            <v xml:space="preserve">Balance sheet </v>
          </cell>
          <cell r="D472">
            <v>0</v>
          </cell>
          <cell r="E472">
            <v>0</v>
          </cell>
          <cell r="F472">
            <v>0</v>
          </cell>
          <cell r="G472">
            <v>0</v>
          </cell>
          <cell r="H472">
            <v>0</v>
          </cell>
          <cell r="I472">
            <v>0</v>
          </cell>
          <cell r="J472">
            <v>0</v>
          </cell>
        </row>
        <row r="473">
          <cell r="A473" t="str">
            <v>G261042002</v>
          </cell>
          <cell r="B473" t="str">
            <v>Deffered Annuity</v>
          </cell>
          <cell r="C473" t="str">
            <v xml:space="preserve">Balance sheet </v>
          </cell>
          <cell r="D473">
            <v>0</v>
          </cell>
          <cell r="E473">
            <v>0</v>
          </cell>
          <cell r="F473">
            <v>0</v>
          </cell>
          <cell r="G473">
            <v>0</v>
          </cell>
          <cell r="H473">
            <v>0</v>
          </cell>
          <cell r="I473">
            <v>0</v>
          </cell>
          <cell r="J473">
            <v>0</v>
          </cell>
        </row>
        <row r="474">
          <cell r="A474" t="str">
            <v>Deferred Acquisition Cost Total</v>
          </cell>
          <cell r="C474">
            <v>0</v>
          </cell>
          <cell r="E474">
            <v>0</v>
          </cell>
          <cell r="F474">
            <v>0</v>
          </cell>
          <cell r="G474">
            <v>0</v>
          </cell>
          <cell r="I474" t="e">
            <v>#REF!</v>
          </cell>
          <cell r="J474" t="e">
            <v>#REF!</v>
          </cell>
        </row>
        <row r="475">
          <cell r="C475">
            <v>0</v>
          </cell>
          <cell r="E475">
            <v>0</v>
          </cell>
          <cell r="F475">
            <v>0</v>
          </cell>
          <cell r="G475">
            <v>0</v>
          </cell>
          <cell r="I475" t="e">
            <v>#REF!</v>
          </cell>
          <cell r="J475" t="e">
            <v>#REF!</v>
          </cell>
        </row>
        <row r="476">
          <cell r="A476" t="str">
            <v>Commision Paid - Direct</v>
          </cell>
          <cell r="C476">
            <v>0</v>
          </cell>
          <cell r="E476">
            <v>0</v>
          </cell>
          <cell r="F476">
            <v>0</v>
          </cell>
          <cell r="G476">
            <v>0</v>
          </cell>
          <cell r="I476" t="e">
            <v>#REF!</v>
          </cell>
          <cell r="J476" t="e">
            <v>#REF!</v>
          </cell>
        </row>
        <row r="477">
          <cell r="A477" t="str">
            <v>G321012</v>
          </cell>
          <cell r="B477" t="str">
            <v>Individual life</v>
          </cell>
          <cell r="C477">
            <v>0</v>
          </cell>
          <cell r="D477">
            <v>0</v>
          </cell>
          <cell r="E477">
            <v>4759972.3177222218</v>
          </cell>
          <cell r="F477">
            <v>32935.949999999997</v>
          </cell>
          <cell r="G477">
            <v>4727036.3677222217</v>
          </cell>
          <cell r="H477">
            <v>4727036.3677222217</v>
          </cell>
          <cell r="I477">
            <v>4727036.3677222217</v>
          </cell>
          <cell r="J477">
            <v>0</v>
          </cell>
        </row>
        <row r="478">
          <cell r="A478" t="str">
            <v>G321012001</v>
          </cell>
          <cell r="B478" t="str">
            <v>Orient Endowment</v>
          </cell>
          <cell r="C478" t="str">
            <v>Profit &amp; Loss</v>
          </cell>
          <cell r="E478">
            <v>4759972.3177222218</v>
          </cell>
          <cell r="F478">
            <v>32935.949999999997</v>
          </cell>
          <cell r="G478">
            <v>4727036.3677222217</v>
          </cell>
          <cell r="H478">
            <v>4727036.3677222217</v>
          </cell>
          <cell r="I478">
            <v>4727036.3677222217</v>
          </cell>
          <cell r="J478">
            <v>0</v>
          </cell>
        </row>
        <row r="479">
          <cell r="A479" t="str">
            <v>G321012002</v>
          </cell>
          <cell r="B479" t="str">
            <v>Orient Educator</v>
          </cell>
          <cell r="C479" t="str">
            <v>Profit &amp; Loss</v>
          </cell>
          <cell r="D479">
            <v>0</v>
          </cell>
          <cell r="E479">
            <v>0</v>
          </cell>
          <cell r="F479">
            <v>0</v>
          </cell>
          <cell r="G479">
            <v>0</v>
          </cell>
          <cell r="H479">
            <v>0</v>
          </cell>
          <cell r="I479">
            <v>0</v>
          </cell>
          <cell r="J479">
            <v>0</v>
          </cell>
        </row>
        <row r="480">
          <cell r="A480" t="str">
            <v>G321012003</v>
          </cell>
          <cell r="B480" t="str">
            <v>Orient Smart Asset</v>
          </cell>
          <cell r="C480" t="str">
            <v>Profit &amp; Loss</v>
          </cell>
          <cell r="D480">
            <v>0</v>
          </cell>
          <cell r="E480">
            <v>0</v>
          </cell>
          <cell r="F480">
            <v>0</v>
          </cell>
          <cell r="G480">
            <v>0</v>
          </cell>
          <cell r="H480">
            <v>0</v>
          </cell>
          <cell r="I480">
            <v>0</v>
          </cell>
          <cell r="J480">
            <v>0</v>
          </cell>
        </row>
        <row r="481">
          <cell r="A481" t="str">
            <v>G321012004</v>
          </cell>
          <cell r="B481" t="str">
            <v>Orient 4 Life</v>
          </cell>
          <cell r="C481" t="str">
            <v>Profit &amp; Loss</v>
          </cell>
          <cell r="D481">
            <v>0</v>
          </cell>
          <cell r="E481">
            <v>0</v>
          </cell>
          <cell r="F481">
            <v>0</v>
          </cell>
          <cell r="G481">
            <v>0</v>
          </cell>
          <cell r="H481">
            <v>0</v>
          </cell>
          <cell r="I481">
            <v>0</v>
          </cell>
          <cell r="J481">
            <v>0</v>
          </cell>
        </row>
        <row r="482">
          <cell r="A482" t="str">
            <v>G321012005</v>
          </cell>
          <cell r="B482" t="str">
            <v>Orient Smart Educator</v>
          </cell>
          <cell r="C482" t="str">
            <v>Profit &amp; Loss</v>
          </cell>
          <cell r="D482">
            <v>0</v>
          </cell>
          <cell r="E482">
            <v>0</v>
          </cell>
          <cell r="F482">
            <v>0</v>
          </cell>
          <cell r="G482">
            <v>0</v>
          </cell>
          <cell r="H482">
            <v>0</v>
          </cell>
          <cell r="I482">
            <v>0</v>
          </cell>
          <cell r="J482">
            <v>0</v>
          </cell>
        </row>
        <row r="483">
          <cell r="A483" t="str">
            <v>G321012006</v>
          </cell>
          <cell r="B483" t="str">
            <v>Orient Individual Mortgage</v>
          </cell>
          <cell r="C483" t="str">
            <v>Profit &amp; Loss</v>
          </cell>
          <cell r="D483">
            <v>0</v>
          </cell>
          <cell r="E483">
            <v>0</v>
          </cell>
          <cell r="F483">
            <v>0</v>
          </cell>
          <cell r="G483">
            <v>0</v>
          </cell>
          <cell r="H483">
            <v>0</v>
          </cell>
          <cell r="I483">
            <v>0</v>
          </cell>
          <cell r="J483">
            <v>0</v>
          </cell>
        </row>
        <row r="484">
          <cell r="A484" t="str">
            <v>G321022</v>
          </cell>
          <cell r="B484" t="str">
            <v>Group Life</v>
          </cell>
          <cell r="C484">
            <v>0</v>
          </cell>
          <cell r="D484">
            <v>0</v>
          </cell>
          <cell r="E484">
            <v>15509988.108352493</v>
          </cell>
          <cell r="F484">
            <v>0</v>
          </cell>
          <cell r="G484">
            <v>15509988.108352493</v>
          </cell>
          <cell r="H484">
            <v>15509988.108352493</v>
          </cell>
          <cell r="I484">
            <v>15509988.108352493</v>
          </cell>
          <cell r="J484">
            <v>0</v>
          </cell>
        </row>
        <row r="485">
          <cell r="A485" t="str">
            <v>G321022001</v>
          </cell>
          <cell r="B485" t="str">
            <v>Orient Group Life</v>
          </cell>
          <cell r="C485" t="str">
            <v>Profit &amp; Loss</v>
          </cell>
          <cell r="E485">
            <v>15509988.108352493</v>
          </cell>
          <cell r="F485">
            <v>0</v>
          </cell>
          <cell r="G485">
            <v>15509988.108352493</v>
          </cell>
          <cell r="H485">
            <v>15509988.108352493</v>
          </cell>
          <cell r="I485">
            <v>15509988.108352493</v>
          </cell>
          <cell r="J485">
            <v>0</v>
          </cell>
        </row>
        <row r="486">
          <cell r="A486" t="str">
            <v>G321022002</v>
          </cell>
          <cell r="B486" t="str">
            <v>Orient Last Expense</v>
          </cell>
          <cell r="C486" t="str">
            <v>Profit &amp; Loss</v>
          </cell>
          <cell r="D486">
            <v>0</v>
          </cell>
          <cell r="E486">
            <v>0</v>
          </cell>
          <cell r="F486">
            <v>0</v>
          </cell>
          <cell r="G486">
            <v>0</v>
          </cell>
          <cell r="H486">
            <v>0</v>
          </cell>
          <cell r="I486">
            <v>0</v>
          </cell>
          <cell r="J486">
            <v>0</v>
          </cell>
        </row>
        <row r="487">
          <cell r="A487" t="str">
            <v>G321032</v>
          </cell>
          <cell r="B487" t="str">
            <v>Group Credit</v>
          </cell>
          <cell r="C487">
            <v>0</v>
          </cell>
          <cell r="D487">
            <v>0</v>
          </cell>
          <cell r="E487">
            <v>40832390.686379924</v>
          </cell>
          <cell r="F487">
            <v>0</v>
          </cell>
          <cell r="G487">
            <v>40832390.686379924</v>
          </cell>
          <cell r="H487">
            <v>40832390.686379924</v>
          </cell>
          <cell r="I487">
            <v>40832390.686379924</v>
          </cell>
          <cell r="J487">
            <v>0</v>
          </cell>
        </row>
        <row r="488">
          <cell r="A488" t="str">
            <v>G321032001</v>
          </cell>
          <cell r="B488" t="str">
            <v>Orient Group Creditor</v>
          </cell>
          <cell r="C488" t="str">
            <v>Profit &amp; Loss</v>
          </cell>
          <cell r="E488">
            <v>33791710.853579924</v>
          </cell>
          <cell r="F488">
            <v>0</v>
          </cell>
          <cell r="G488">
            <v>33791710.853579924</v>
          </cell>
          <cell r="H488">
            <v>33791710.853579924</v>
          </cell>
          <cell r="I488">
            <v>33791710.853579924</v>
          </cell>
          <cell r="J488">
            <v>0</v>
          </cell>
        </row>
        <row r="489">
          <cell r="A489" t="str">
            <v>G321032002</v>
          </cell>
          <cell r="B489" t="str">
            <v>Orient Group Mortgage</v>
          </cell>
          <cell r="C489" t="str">
            <v>Profit &amp; Loss</v>
          </cell>
          <cell r="E489">
            <v>7040679.8328000028</v>
          </cell>
          <cell r="F489">
            <v>0</v>
          </cell>
          <cell r="G489">
            <v>7040679.8328000028</v>
          </cell>
          <cell r="H489">
            <v>7040679.8328000028</v>
          </cell>
          <cell r="I489">
            <v>7040679.8328000028</v>
          </cell>
          <cell r="J489">
            <v>0</v>
          </cell>
        </row>
        <row r="490">
          <cell r="A490" t="str">
            <v>G321042</v>
          </cell>
          <cell r="B490" t="str">
            <v>Annuities</v>
          </cell>
          <cell r="C490">
            <v>0</v>
          </cell>
          <cell r="D490">
            <v>0</v>
          </cell>
          <cell r="E490">
            <v>6128959.5766666662</v>
          </cell>
          <cell r="F490">
            <v>0</v>
          </cell>
          <cell r="G490">
            <v>6128959.5766666662</v>
          </cell>
          <cell r="H490">
            <v>6128959.5766666662</v>
          </cell>
          <cell r="I490">
            <v>6128959.5766666662</v>
          </cell>
          <cell r="J490">
            <v>0</v>
          </cell>
        </row>
        <row r="491">
          <cell r="A491" t="str">
            <v>G321042001</v>
          </cell>
          <cell r="B491" t="str">
            <v>Immediate Annuity</v>
          </cell>
          <cell r="C491" t="str">
            <v>Profit &amp; Loss</v>
          </cell>
          <cell r="E491">
            <v>6128959.5766666662</v>
          </cell>
          <cell r="F491">
            <v>0</v>
          </cell>
          <cell r="G491">
            <v>6128959.5766666662</v>
          </cell>
          <cell r="H491">
            <v>6128959.5766666662</v>
          </cell>
          <cell r="I491">
            <v>6128959.5766666662</v>
          </cell>
          <cell r="J491">
            <v>0</v>
          </cell>
        </row>
        <row r="492">
          <cell r="A492" t="str">
            <v>G321042002</v>
          </cell>
          <cell r="B492" t="str">
            <v>Deffered Annuity</v>
          </cell>
          <cell r="C492" t="str">
            <v>Profit &amp; Loss</v>
          </cell>
          <cell r="D492">
            <v>0</v>
          </cell>
          <cell r="E492">
            <v>0</v>
          </cell>
          <cell r="F492">
            <v>0</v>
          </cell>
          <cell r="G492">
            <v>0</v>
          </cell>
          <cell r="H492">
            <v>0</v>
          </cell>
          <cell r="I492">
            <v>0</v>
          </cell>
          <cell r="J492">
            <v>0</v>
          </cell>
        </row>
        <row r="493">
          <cell r="A493" t="str">
            <v>Commision Paid Direct Total</v>
          </cell>
          <cell r="C493">
            <v>0</v>
          </cell>
          <cell r="D493">
            <v>0</v>
          </cell>
          <cell r="E493">
            <v>67231310.689121306</v>
          </cell>
          <cell r="F493">
            <v>32935.949999999997</v>
          </cell>
          <cell r="G493">
            <v>67198374.739121303</v>
          </cell>
          <cell r="H493">
            <v>67198374.739121303</v>
          </cell>
          <cell r="I493">
            <v>67198374.739121318</v>
          </cell>
          <cell r="J493">
            <v>0</v>
          </cell>
        </row>
        <row r="494">
          <cell r="C494">
            <v>0</v>
          </cell>
          <cell r="E494">
            <v>0</v>
          </cell>
          <cell r="F494">
            <v>0</v>
          </cell>
          <cell r="G494">
            <v>0</v>
          </cell>
          <cell r="I494" t="e">
            <v>#REF!</v>
          </cell>
          <cell r="J494" t="e">
            <v>#REF!</v>
          </cell>
        </row>
        <row r="495">
          <cell r="A495" t="str">
            <v>Commision Paid - FAC</v>
          </cell>
          <cell r="C495">
            <v>0</v>
          </cell>
          <cell r="E495">
            <v>0</v>
          </cell>
          <cell r="F495">
            <v>0</v>
          </cell>
          <cell r="G495">
            <v>0</v>
          </cell>
          <cell r="I495" t="e">
            <v>#REF!</v>
          </cell>
          <cell r="J495" t="e">
            <v>#REF!</v>
          </cell>
        </row>
        <row r="496">
          <cell r="A496" t="str">
            <v>G322012</v>
          </cell>
          <cell r="B496" t="str">
            <v>Individual life</v>
          </cell>
          <cell r="C496">
            <v>0</v>
          </cell>
          <cell r="D496">
            <v>0</v>
          </cell>
          <cell r="E496">
            <v>0</v>
          </cell>
          <cell r="F496">
            <v>0</v>
          </cell>
          <cell r="G496">
            <v>0</v>
          </cell>
          <cell r="H496">
            <v>0</v>
          </cell>
          <cell r="I496">
            <v>0</v>
          </cell>
          <cell r="J496">
            <v>0</v>
          </cell>
        </row>
        <row r="497">
          <cell r="A497" t="str">
            <v>G322012001</v>
          </cell>
          <cell r="B497" t="str">
            <v>Orient Endowment</v>
          </cell>
          <cell r="C497" t="str">
            <v>Profit &amp; Loss</v>
          </cell>
          <cell r="D497">
            <v>0</v>
          </cell>
          <cell r="E497">
            <v>0</v>
          </cell>
          <cell r="F497">
            <v>0</v>
          </cell>
          <cell r="G497">
            <v>0</v>
          </cell>
          <cell r="H497">
            <v>0</v>
          </cell>
          <cell r="I497">
            <v>0</v>
          </cell>
          <cell r="J497">
            <v>0</v>
          </cell>
        </row>
        <row r="498">
          <cell r="A498" t="str">
            <v>G322012002</v>
          </cell>
          <cell r="B498" t="str">
            <v>Orient Educator</v>
          </cell>
          <cell r="C498" t="str">
            <v>Profit &amp; Loss</v>
          </cell>
          <cell r="D498">
            <v>0</v>
          </cell>
          <cell r="E498">
            <v>0</v>
          </cell>
          <cell r="F498">
            <v>0</v>
          </cell>
          <cell r="G498">
            <v>0</v>
          </cell>
          <cell r="H498">
            <v>0</v>
          </cell>
          <cell r="I498">
            <v>0</v>
          </cell>
          <cell r="J498">
            <v>0</v>
          </cell>
        </row>
        <row r="499">
          <cell r="A499" t="str">
            <v>G322012003</v>
          </cell>
          <cell r="B499" t="str">
            <v>Orient Smart Asset</v>
          </cell>
          <cell r="C499" t="str">
            <v>Profit &amp; Loss</v>
          </cell>
          <cell r="D499">
            <v>0</v>
          </cell>
          <cell r="E499">
            <v>0</v>
          </cell>
          <cell r="F499">
            <v>0</v>
          </cell>
          <cell r="G499">
            <v>0</v>
          </cell>
          <cell r="H499">
            <v>0</v>
          </cell>
          <cell r="I499">
            <v>0</v>
          </cell>
          <cell r="J499">
            <v>0</v>
          </cell>
        </row>
        <row r="500">
          <cell r="A500" t="str">
            <v>G322012004</v>
          </cell>
          <cell r="B500" t="str">
            <v>Orient 4 Life</v>
          </cell>
          <cell r="C500" t="str">
            <v>Profit &amp; Loss</v>
          </cell>
          <cell r="D500">
            <v>0</v>
          </cell>
          <cell r="E500">
            <v>0</v>
          </cell>
          <cell r="F500">
            <v>0</v>
          </cell>
          <cell r="G500">
            <v>0</v>
          </cell>
          <cell r="H500">
            <v>0</v>
          </cell>
          <cell r="I500">
            <v>0</v>
          </cell>
          <cell r="J500">
            <v>0</v>
          </cell>
        </row>
        <row r="501">
          <cell r="A501" t="str">
            <v>G322012005</v>
          </cell>
          <cell r="B501" t="str">
            <v>Orient Smart Educator</v>
          </cell>
          <cell r="C501" t="str">
            <v>Profit &amp; Loss</v>
          </cell>
          <cell r="D501">
            <v>0</v>
          </cell>
          <cell r="E501">
            <v>0</v>
          </cell>
          <cell r="F501">
            <v>0</v>
          </cell>
          <cell r="G501">
            <v>0</v>
          </cell>
          <cell r="H501">
            <v>0</v>
          </cell>
          <cell r="I501">
            <v>0</v>
          </cell>
          <cell r="J501">
            <v>0</v>
          </cell>
        </row>
        <row r="502">
          <cell r="A502" t="str">
            <v>G322012006</v>
          </cell>
          <cell r="B502" t="str">
            <v>Orient Individual Mortgage</v>
          </cell>
          <cell r="C502" t="str">
            <v>Profit &amp; Loss</v>
          </cell>
          <cell r="D502">
            <v>0</v>
          </cell>
          <cell r="E502">
            <v>0</v>
          </cell>
          <cell r="F502">
            <v>0</v>
          </cell>
          <cell r="G502">
            <v>0</v>
          </cell>
          <cell r="H502">
            <v>0</v>
          </cell>
          <cell r="I502">
            <v>0</v>
          </cell>
          <cell r="J502">
            <v>0</v>
          </cell>
        </row>
        <row r="503">
          <cell r="A503" t="str">
            <v>G322022</v>
          </cell>
          <cell r="B503" t="str">
            <v>Group Life</v>
          </cell>
          <cell r="C503">
            <v>0</v>
          </cell>
          <cell r="D503">
            <v>0</v>
          </cell>
          <cell r="E503">
            <v>0</v>
          </cell>
          <cell r="F503">
            <v>0</v>
          </cell>
          <cell r="G503">
            <v>0</v>
          </cell>
          <cell r="H503">
            <v>0</v>
          </cell>
          <cell r="I503">
            <v>0</v>
          </cell>
          <cell r="J503">
            <v>0</v>
          </cell>
        </row>
        <row r="504">
          <cell r="A504" t="str">
            <v>G322022001</v>
          </cell>
          <cell r="B504" t="str">
            <v>Orient Group Life</v>
          </cell>
          <cell r="C504" t="str">
            <v>Profit &amp; Loss</v>
          </cell>
          <cell r="D504">
            <v>0</v>
          </cell>
          <cell r="E504">
            <v>0</v>
          </cell>
          <cell r="F504">
            <v>0</v>
          </cell>
          <cell r="G504">
            <v>0</v>
          </cell>
          <cell r="H504">
            <v>0</v>
          </cell>
          <cell r="I504">
            <v>0</v>
          </cell>
          <cell r="J504">
            <v>0</v>
          </cell>
        </row>
        <row r="505">
          <cell r="A505" t="str">
            <v>G322022002</v>
          </cell>
          <cell r="B505" t="str">
            <v>Orient Last Expense</v>
          </cell>
          <cell r="C505" t="str">
            <v>Profit &amp; Loss</v>
          </cell>
          <cell r="D505">
            <v>0</v>
          </cell>
          <cell r="E505">
            <v>0</v>
          </cell>
          <cell r="F505">
            <v>0</v>
          </cell>
          <cell r="G505">
            <v>0</v>
          </cell>
          <cell r="H505">
            <v>0</v>
          </cell>
          <cell r="I505">
            <v>0</v>
          </cell>
          <cell r="J505">
            <v>0</v>
          </cell>
        </row>
        <row r="506">
          <cell r="A506" t="str">
            <v>G322032</v>
          </cell>
          <cell r="B506" t="str">
            <v>Group Credit</v>
          </cell>
          <cell r="C506">
            <v>0</v>
          </cell>
          <cell r="D506">
            <v>0</v>
          </cell>
          <cell r="E506">
            <v>0</v>
          </cell>
          <cell r="F506">
            <v>0</v>
          </cell>
          <cell r="G506">
            <v>0</v>
          </cell>
          <cell r="H506">
            <v>0</v>
          </cell>
          <cell r="I506">
            <v>0</v>
          </cell>
          <cell r="J506">
            <v>0</v>
          </cell>
        </row>
        <row r="507">
          <cell r="A507" t="str">
            <v>G322032001</v>
          </cell>
          <cell r="B507" t="str">
            <v>Orient Group Creditor</v>
          </cell>
          <cell r="C507" t="str">
            <v>Profit &amp; Loss</v>
          </cell>
          <cell r="D507">
            <v>0</v>
          </cell>
          <cell r="E507">
            <v>0</v>
          </cell>
          <cell r="F507">
            <v>0</v>
          </cell>
          <cell r="G507">
            <v>0</v>
          </cell>
          <cell r="H507">
            <v>0</v>
          </cell>
          <cell r="I507">
            <v>0</v>
          </cell>
          <cell r="J507">
            <v>0</v>
          </cell>
        </row>
        <row r="508">
          <cell r="A508" t="str">
            <v>G322032002</v>
          </cell>
          <cell r="B508" t="str">
            <v>Orient Group Mortgage</v>
          </cell>
          <cell r="C508" t="str">
            <v>Profit &amp; Loss</v>
          </cell>
          <cell r="D508">
            <v>0</v>
          </cell>
          <cell r="E508">
            <v>0</v>
          </cell>
          <cell r="F508">
            <v>0</v>
          </cell>
          <cell r="G508">
            <v>0</v>
          </cell>
          <cell r="H508">
            <v>0</v>
          </cell>
          <cell r="I508">
            <v>0</v>
          </cell>
          <cell r="J508">
            <v>0</v>
          </cell>
        </row>
        <row r="509">
          <cell r="A509" t="str">
            <v>G322042</v>
          </cell>
          <cell r="B509" t="str">
            <v>Annuities</v>
          </cell>
          <cell r="C509">
            <v>0</v>
          </cell>
          <cell r="D509">
            <v>0</v>
          </cell>
          <cell r="E509">
            <v>0</v>
          </cell>
          <cell r="F509">
            <v>0</v>
          </cell>
          <cell r="G509">
            <v>0</v>
          </cell>
          <cell r="H509">
            <v>0</v>
          </cell>
          <cell r="I509">
            <v>0</v>
          </cell>
          <cell r="J509">
            <v>0</v>
          </cell>
        </row>
        <row r="510">
          <cell r="A510" t="str">
            <v>G322042001</v>
          </cell>
          <cell r="B510" t="str">
            <v>Immediate Annuity</v>
          </cell>
          <cell r="C510" t="str">
            <v>Profit &amp; Loss</v>
          </cell>
          <cell r="D510">
            <v>0</v>
          </cell>
          <cell r="E510">
            <v>0</v>
          </cell>
          <cell r="F510">
            <v>0</v>
          </cell>
          <cell r="G510">
            <v>0</v>
          </cell>
          <cell r="H510">
            <v>0</v>
          </cell>
          <cell r="I510">
            <v>0</v>
          </cell>
          <cell r="J510">
            <v>0</v>
          </cell>
        </row>
        <row r="511">
          <cell r="A511" t="str">
            <v>G322042002</v>
          </cell>
          <cell r="B511" t="str">
            <v>Deffered Annuity</v>
          </cell>
          <cell r="C511" t="str">
            <v>Profit &amp; Loss</v>
          </cell>
          <cell r="D511">
            <v>0</v>
          </cell>
          <cell r="E511">
            <v>0</v>
          </cell>
          <cell r="F511">
            <v>0</v>
          </cell>
          <cell r="G511">
            <v>0</v>
          </cell>
          <cell r="H511">
            <v>0</v>
          </cell>
          <cell r="I511">
            <v>0</v>
          </cell>
          <cell r="J511">
            <v>0</v>
          </cell>
        </row>
        <row r="512">
          <cell r="A512" t="str">
            <v>Commision Paid FAC Total</v>
          </cell>
          <cell r="C512">
            <v>0</v>
          </cell>
          <cell r="D512">
            <v>0</v>
          </cell>
          <cell r="E512">
            <v>0</v>
          </cell>
          <cell r="F512">
            <v>0</v>
          </cell>
          <cell r="G512">
            <v>0</v>
          </cell>
          <cell r="H512">
            <v>0</v>
          </cell>
          <cell r="I512">
            <v>0</v>
          </cell>
          <cell r="J512">
            <v>0</v>
          </cell>
        </row>
        <row r="513">
          <cell r="C513">
            <v>0</v>
          </cell>
          <cell r="E513">
            <v>0</v>
          </cell>
          <cell r="F513">
            <v>0</v>
          </cell>
          <cell r="G513">
            <v>0</v>
          </cell>
          <cell r="I513" t="e">
            <v>#REF!</v>
          </cell>
          <cell r="J513" t="e">
            <v>#REF!</v>
          </cell>
        </row>
        <row r="514">
          <cell r="A514" t="str">
            <v>Commision Paid - Treaty</v>
          </cell>
          <cell r="C514">
            <v>0</v>
          </cell>
          <cell r="E514">
            <v>0</v>
          </cell>
          <cell r="F514">
            <v>0</v>
          </cell>
          <cell r="G514">
            <v>0</v>
          </cell>
          <cell r="I514" t="e">
            <v>#REF!</v>
          </cell>
          <cell r="J514" t="e">
            <v>#REF!</v>
          </cell>
        </row>
        <row r="515">
          <cell r="A515" t="str">
            <v>G323012</v>
          </cell>
          <cell r="B515" t="str">
            <v>Individual life</v>
          </cell>
          <cell r="C515">
            <v>0</v>
          </cell>
          <cell r="D515">
            <v>0</v>
          </cell>
          <cell r="E515">
            <v>0</v>
          </cell>
          <cell r="F515">
            <v>0</v>
          </cell>
          <cell r="G515">
            <v>0</v>
          </cell>
          <cell r="H515">
            <v>0</v>
          </cell>
          <cell r="I515">
            <v>0</v>
          </cell>
          <cell r="J515">
            <v>0</v>
          </cell>
        </row>
        <row r="516">
          <cell r="A516" t="str">
            <v>G323012001</v>
          </cell>
          <cell r="B516" t="str">
            <v>Orient Endowment</v>
          </cell>
          <cell r="C516" t="str">
            <v>Profit &amp; Loss</v>
          </cell>
          <cell r="D516">
            <v>0</v>
          </cell>
          <cell r="E516">
            <v>0</v>
          </cell>
          <cell r="F516">
            <v>0</v>
          </cell>
          <cell r="G516">
            <v>0</v>
          </cell>
          <cell r="H516">
            <v>0</v>
          </cell>
          <cell r="I516">
            <v>0</v>
          </cell>
          <cell r="J516">
            <v>0</v>
          </cell>
        </row>
        <row r="517">
          <cell r="A517" t="str">
            <v>G323012002</v>
          </cell>
          <cell r="B517" t="str">
            <v>Orient Educator</v>
          </cell>
          <cell r="C517" t="str">
            <v>Profit &amp; Loss</v>
          </cell>
          <cell r="D517">
            <v>0</v>
          </cell>
          <cell r="E517">
            <v>0</v>
          </cell>
          <cell r="F517">
            <v>0</v>
          </cell>
          <cell r="G517">
            <v>0</v>
          </cell>
          <cell r="H517">
            <v>0</v>
          </cell>
          <cell r="I517">
            <v>0</v>
          </cell>
          <cell r="J517">
            <v>0</v>
          </cell>
        </row>
        <row r="518">
          <cell r="A518" t="str">
            <v>G323012003</v>
          </cell>
          <cell r="B518" t="str">
            <v>Orient Smart Asset</v>
          </cell>
          <cell r="C518" t="str">
            <v>Profit &amp; Loss</v>
          </cell>
          <cell r="D518">
            <v>0</v>
          </cell>
          <cell r="E518">
            <v>0</v>
          </cell>
          <cell r="F518">
            <v>0</v>
          </cell>
          <cell r="G518">
            <v>0</v>
          </cell>
          <cell r="H518">
            <v>0</v>
          </cell>
          <cell r="I518">
            <v>0</v>
          </cell>
          <cell r="J518">
            <v>0</v>
          </cell>
        </row>
        <row r="519">
          <cell r="A519" t="str">
            <v>G323012004</v>
          </cell>
          <cell r="B519" t="str">
            <v>Orient 4 Life</v>
          </cell>
          <cell r="C519" t="str">
            <v>Profit &amp; Loss</v>
          </cell>
          <cell r="D519">
            <v>0</v>
          </cell>
          <cell r="E519">
            <v>0</v>
          </cell>
          <cell r="F519">
            <v>0</v>
          </cell>
          <cell r="G519">
            <v>0</v>
          </cell>
          <cell r="H519">
            <v>0</v>
          </cell>
          <cell r="I519">
            <v>0</v>
          </cell>
          <cell r="J519">
            <v>0</v>
          </cell>
        </row>
        <row r="520">
          <cell r="A520" t="str">
            <v>G323012005</v>
          </cell>
          <cell r="B520" t="str">
            <v>Orient Smart Educator</v>
          </cell>
          <cell r="C520" t="str">
            <v>Profit &amp; Loss</v>
          </cell>
          <cell r="D520">
            <v>0</v>
          </cell>
          <cell r="E520">
            <v>0</v>
          </cell>
          <cell r="F520">
            <v>0</v>
          </cell>
          <cell r="G520">
            <v>0</v>
          </cell>
          <cell r="H520">
            <v>0</v>
          </cell>
          <cell r="I520">
            <v>0</v>
          </cell>
          <cell r="J520">
            <v>0</v>
          </cell>
        </row>
        <row r="521">
          <cell r="A521" t="str">
            <v>G323012006</v>
          </cell>
          <cell r="B521" t="str">
            <v>Orient Individual Mortgage</v>
          </cell>
          <cell r="C521" t="str">
            <v>Profit &amp; Loss</v>
          </cell>
          <cell r="D521">
            <v>0</v>
          </cell>
          <cell r="E521">
            <v>0</v>
          </cell>
          <cell r="F521">
            <v>0</v>
          </cell>
          <cell r="G521">
            <v>0</v>
          </cell>
          <cell r="H521">
            <v>0</v>
          </cell>
          <cell r="I521">
            <v>0</v>
          </cell>
          <cell r="J521">
            <v>0</v>
          </cell>
        </row>
        <row r="522">
          <cell r="A522" t="str">
            <v>G323022</v>
          </cell>
          <cell r="B522" t="str">
            <v>Group Life</v>
          </cell>
          <cell r="C522">
            <v>0</v>
          </cell>
          <cell r="D522">
            <v>0</v>
          </cell>
          <cell r="E522">
            <v>0</v>
          </cell>
          <cell r="F522">
            <v>0</v>
          </cell>
          <cell r="G522">
            <v>0</v>
          </cell>
          <cell r="H522">
            <v>0</v>
          </cell>
          <cell r="I522">
            <v>0</v>
          </cell>
          <cell r="J522">
            <v>0</v>
          </cell>
        </row>
        <row r="523">
          <cell r="A523" t="str">
            <v>G323022001</v>
          </cell>
          <cell r="B523" t="str">
            <v>Orient Group Life</v>
          </cell>
          <cell r="C523" t="str">
            <v>Profit &amp; Loss</v>
          </cell>
          <cell r="D523">
            <v>0</v>
          </cell>
          <cell r="E523">
            <v>0</v>
          </cell>
          <cell r="F523">
            <v>0</v>
          </cell>
          <cell r="G523">
            <v>0</v>
          </cell>
          <cell r="H523">
            <v>0</v>
          </cell>
          <cell r="I523">
            <v>0</v>
          </cell>
          <cell r="J523">
            <v>0</v>
          </cell>
        </row>
        <row r="524">
          <cell r="A524" t="str">
            <v>G323022002</v>
          </cell>
          <cell r="B524" t="str">
            <v>Orient Last Expense</v>
          </cell>
          <cell r="C524" t="str">
            <v>Profit &amp; Loss</v>
          </cell>
          <cell r="D524">
            <v>0</v>
          </cell>
          <cell r="E524">
            <v>0</v>
          </cell>
          <cell r="F524">
            <v>0</v>
          </cell>
          <cell r="G524">
            <v>0</v>
          </cell>
          <cell r="H524">
            <v>0</v>
          </cell>
          <cell r="I524">
            <v>0</v>
          </cell>
          <cell r="J524">
            <v>0</v>
          </cell>
        </row>
        <row r="525">
          <cell r="A525" t="str">
            <v>G323032</v>
          </cell>
          <cell r="B525" t="str">
            <v>Group Credit</v>
          </cell>
          <cell r="C525">
            <v>0</v>
          </cell>
          <cell r="D525">
            <v>0</v>
          </cell>
          <cell r="E525">
            <v>0</v>
          </cell>
          <cell r="F525">
            <v>0</v>
          </cell>
          <cell r="G525">
            <v>0</v>
          </cell>
          <cell r="H525">
            <v>0</v>
          </cell>
          <cell r="I525">
            <v>0</v>
          </cell>
          <cell r="J525">
            <v>0</v>
          </cell>
        </row>
        <row r="526">
          <cell r="A526" t="str">
            <v>G323032001</v>
          </cell>
          <cell r="B526" t="str">
            <v>Orient Group Creditor</v>
          </cell>
          <cell r="C526" t="str">
            <v>Profit &amp; Loss</v>
          </cell>
          <cell r="D526">
            <v>0</v>
          </cell>
          <cell r="E526">
            <v>0</v>
          </cell>
          <cell r="F526">
            <v>0</v>
          </cell>
          <cell r="G526">
            <v>0</v>
          </cell>
          <cell r="H526">
            <v>0</v>
          </cell>
          <cell r="I526">
            <v>0</v>
          </cell>
          <cell r="J526">
            <v>0</v>
          </cell>
        </row>
        <row r="527">
          <cell r="A527" t="str">
            <v>G323032002</v>
          </cell>
          <cell r="B527" t="str">
            <v>Orient Group Mortgage</v>
          </cell>
          <cell r="C527" t="str">
            <v>Profit &amp; Loss</v>
          </cell>
          <cell r="D527">
            <v>0</v>
          </cell>
          <cell r="E527">
            <v>0</v>
          </cell>
          <cell r="F527">
            <v>0</v>
          </cell>
          <cell r="G527">
            <v>0</v>
          </cell>
          <cell r="H527">
            <v>0</v>
          </cell>
          <cell r="I527">
            <v>0</v>
          </cell>
          <cell r="J527">
            <v>0</v>
          </cell>
        </row>
        <row r="528">
          <cell r="A528" t="str">
            <v>G323042</v>
          </cell>
          <cell r="B528" t="str">
            <v>Annuities</v>
          </cell>
          <cell r="C528">
            <v>0</v>
          </cell>
          <cell r="D528">
            <v>0</v>
          </cell>
          <cell r="E528">
            <v>0</v>
          </cell>
          <cell r="F528">
            <v>0</v>
          </cell>
          <cell r="G528">
            <v>0</v>
          </cell>
          <cell r="H528">
            <v>0</v>
          </cell>
          <cell r="I528">
            <v>0</v>
          </cell>
          <cell r="J528">
            <v>0</v>
          </cell>
        </row>
        <row r="529">
          <cell r="A529" t="str">
            <v>G323042001</v>
          </cell>
          <cell r="B529" t="str">
            <v>Immediate Annuity</v>
          </cell>
          <cell r="C529" t="str">
            <v>Profit &amp; Loss</v>
          </cell>
          <cell r="D529">
            <v>0</v>
          </cell>
          <cell r="E529">
            <v>0</v>
          </cell>
          <cell r="F529">
            <v>0</v>
          </cell>
          <cell r="G529">
            <v>0</v>
          </cell>
          <cell r="H529">
            <v>0</v>
          </cell>
          <cell r="I529">
            <v>0</v>
          </cell>
          <cell r="J529">
            <v>0</v>
          </cell>
        </row>
        <row r="530">
          <cell r="A530" t="str">
            <v>G323042002</v>
          </cell>
          <cell r="B530" t="str">
            <v>Deffered Annuity</v>
          </cell>
          <cell r="C530" t="str">
            <v>Profit &amp; Loss</v>
          </cell>
          <cell r="D530">
            <v>0</v>
          </cell>
          <cell r="E530">
            <v>0</v>
          </cell>
          <cell r="F530">
            <v>0</v>
          </cell>
          <cell r="G530">
            <v>0</v>
          </cell>
          <cell r="H530">
            <v>0</v>
          </cell>
          <cell r="I530">
            <v>0</v>
          </cell>
          <cell r="J530">
            <v>0</v>
          </cell>
        </row>
        <row r="531">
          <cell r="A531" t="str">
            <v>Commision Paid Treaty Total</v>
          </cell>
          <cell r="C531">
            <v>0</v>
          </cell>
          <cell r="D531">
            <v>0</v>
          </cell>
          <cell r="E531">
            <v>0</v>
          </cell>
          <cell r="F531">
            <v>0</v>
          </cell>
          <cell r="G531">
            <v>0</v>
          </cell>
          <cell r="H531">
            <v>0</v>
          </cell>
          <cell r="I531">
            <v>0</v>
          </cell>
          <cell r="J531">
            <v>0</v>
          </cell>
        </row>
        <row r="532">
          <cell r="A532">
            <v>0</v>
          </cell>
          <cell r="C532">
            <v>0</v>
          </cell>
          <cell r="E532">
            <v>0</v>
          </cell>
          <cell r="F532">
            <v>0</v>
          </cell>
          <cell r="G532">
            <v>0</v>
          </cell>
          <cell r="I532" t="e">
            <v>#REF!</v>
          </cell>
          <cell r="J532" t="e">
            <v>#REF!</v>
          </cell>
        </row>
        <row r="533">
          <cell r="A533" t="str">
            <v xml:space="preserve">Pension </v>
          </cell>
          <cell r="C533">
            <v>0</v>
          </cell>
          <cell r="E533">
            <v>0</v>
          </cell>
          <cell r="F533">
            <v>0</v>
          </cell>
          <cell r="G533">
            <v>0</v>
          </cell>
          <cell r="I533" t="e">
            <v>#REF!</v>
          </cell>
          <cell r="J533" t="e">
            <v>#REF!</v>
          </cell>
        </row>
        <row r="534">
          <cell r="A534" t="str">
            <v>G611012</v>
          </cell>
          <cell r="B534" t="str">
            <v>Contributions</v>
          </cell>
          <cell r="C534">
            <v>0</v>
          </cell>
          <cell r="D534">
            <v>0</v>
          </cell>
          <cell r="E534">
            <v>0</v>
          </cell>
          <cell r="F534">
            <v>0</v>
          </cell>
          <cell r="G534">
            <v>0</v>
          </cell>
          <cell r="H534">
            <v>0</v>
          </cell>
          <cell r="I534">
            <v>0</v>
          </cell>
          <cell r="J534">
            <v>0</v>
          </cell>
        </row>
        <row r="535">
          <cell r="A535" t="str">
            <v>G611012001</v>
          </cell>
          <cell r="B535" t="str">
            <v>Individual Pension Plan</v>
          </cell>
          <cell r="C535" t="str">
            <v xml:space="preserve">Balance sheet </v>
          </cell>
          <cell r="D535">
            <v>0</v>
          </cell>
          <cell r="E535">
            <v>0</v>
          </cell>
          <cell r="F535">
            <v>0</v>
          </cell>
          <cell r="G535">
            <v>0</v>
          </cell>
          <cell r="H535">
            <v>0</v>
          </cell>
          <cell r="I535">
            <v>0</v>
          </cell>
          <cell r="J535">
            <v>0</v>
          </cell>
        </row>
        <row r="536">
          <cell r="A536" t="str">
            <v>G611012002</v>
          </cell>
          <cell r="B536" t="str">
            <v>KOLAL Umbrella scheme</v>
          </cell>
          <cell r="C536" t="str">
            <v xml:space="preserve">Balance sheet </v>
          </cell>
          <cell r="D536">
            <v>0</v>
          </cell>
          <cell r="E536">
            <v>0</v>
          </cell>
          <cell r="F536">
            <v>0</v>
          </cell>
          <cell r="G536">
            <v>0</v>
          </cell>
          <cell r="H536">
            <v>0</v>
          </cell>
          <cell r="I536">
            <v>0</v>
          </cell>
          <cell r="J536">
            <v>0</v>
          </cell>
        </row>
        <row r="537">
          <cell r="A537" t="str">
            <v>G611012003</v>
          </cell>
          <cell r="B537" t="str">
            <v>KOIL SRBS scheme</v>
          </cell>
          <cell r="C537" t="str">
            <v xml:space="preserve">Balance sheet </v>
          </cell>
          <cell r="D537">
            <v>0</v>
          </cell>
          <cell r="E537">
            <v>0</v>
          </cell>
          <cell r="F537">
            <v>0</v>
          </cell>
          <cell r="G537">
            <v>0</v>
          </cell>
          <cell r="H537">
            <v>0</v>
          </cell>
          <cell r="I537">
            <v>0</v>
          </cell>
          <cell r="J537">
            <v>0</v>
          </cell>
        </row>
        <row r="538">
          <cell r="A538" t="str">
            <v>G621012</v>
          </cell>
          <cell r="B538" t="str">
            <v>Transfers In</v>
          </cell>
          <cell r="C538">
            <v>0</v>
          </cell>
          <cell r="D538">
            <v>0</v>
          </cell>
          <cell r="E538">
            <v>0</v>
          </cell>
          <cell r="F538">
            <v>0</v>
          </cell>
          <cell r="G538">
            <v>0</v>
          </cell>
          <cell r="H538">
            <v>0</v>
          </cell>
          <cell r="I538">
            <v>0</v>
          </cell>
          <cell r="J538">
            <v>0</v>
          </cell>
        </row>
        <row r="539">
          <cell r="A539" t="str">
            <v>G621012001</v>
          </cell>
          <cell r="B539" t="str">
            <v>Individual Pension Plan</v>
          </cell>
          <cell r="C539" t="str">
            <v xml:space="preserve">Balance sheet </v>
          </cell>
          <cell r="D539">
            <v>0</v>
          </cell>
          <cell r="E539">
            <v>0</v>
          </cell>
          <cell r="F539">
            <v>0</v>
          </cell>
          <cell r="G539">
            <v>0</v>
          </cell>
          <cell r="H539">
            <v>0</v>
          </cell>
          <cell r="I539">
            <v>0</v>
          </cell>
          <cell r="J539">
            <v>0</v>
          </cell>
        </row>
        <row r="540">
          <cell r="A540" t="str">
            <v>G621012002</v>
          </cell>
          <cell r="B540" t="str">
            <v>KOLAL Umbrella scheme</v>
          </cell>
          <cell r="C540" t="str">
            <v xml:space="preserve">Balance sheet </v>
          </cell>
          <cell r="D540">
            <v>0</v>
          </cell>
          <cell r="E540">
            <v>0</v>
          </cell>
          <cell r="F540">
            <v>0</v>
          </cell>
          <cell r="G540">
            <v>0</v>
          </cell>
          <cell r="H540">
            <v>0</v>
          </cell>
          <cell r="I540">
            <v>0</v>
          </cell>
          <cell r="J540">
            <v>0</v>
          </cell>
        </row>
        <row r="541">
          <cell r="A541" t="str">
            <v>G621012003</v>
          </cell>
          <cell r="B541" t="str">
            <v>KOIL SRBS scheme</v>
          </cell>
          <cell r="C541" t="str">
            <v xml:space="preserve">Balance sheet </v>
          </cell>
          <cell r="D541">
            <v>0</v>
          </cell>
          <cell r="E541">
            <v>0</v>
          </cell>
          <cell r="F541">
            <v>0</v>
          </cell>
          <cell r="G541">
            <v>0</v>
          </cell>
          <cell r="H541">
            <v>0</v>
          </cell>
          <cell r="I541">
            <v>0</v>
          </cell>
          <cell r="J541">
            <v>0</v>
          </cell>
        </row>
        <row r="542">
          <cell r="A542" t="str">
            <v>G631012</v>
          </cell>
          <cell r="B542" t="str">
            <v>Interest Earned</v>
          </cell>
          <cell r="C542">
            <v>0</v>
          </cell>
          <cell r="D542">
            <v>0</v>
          </cell>
          <cell r="E542">
            <v>0</v>
          </cell>
          <cell r="F542">
            <v>0</v>
          </cell>
          <cell r="G542">
            <v>0</v>
          </cell>
          <cell r="H542">
            <v>0</v>
          </cell>
          <cell r="I542">
            <v>0</v>
          </cell>
          <cell r="J542">
            <v>0</v>
          </cell>
        </row>
        <row r="543">
          <cell r="A543" t="str">
            <v>G631012001</v>
          </cell>
          <cell r="B543" t="str">
            <v>Individual Pension Plan</v>
          </cell>
          <cell r="C543" t="str">
            <v>Profit &amp; Loss</v>
          </cell>
          <cell r="D543">
            <v>0</v>
          </cell>
          <cell r="E543">
            <v>0</v>
          </cell>
          <cell r="F543">
            <v>0</v>
          </cell>
          <cell r="G543">
            <v>0</v>
          </cell>
          <cell r="H543">
            <v>0</v>
          </cell>
          <cell r="I543">
            <v>0</v>
          </cell>
          <cell r="J543">
            <v>0</v>
          </cell>
        </row>
        <row r="544">
          <cell r="A544" t="str">
            <v>G631012002</v>
          </cell>
          <cell r="B544" t="str">
            <v>KOLAL Umbrella scheme</v>
          </cell>
          <cell r="C544" t="str">
            <v>Profit &amp; Loss</v>
          </cell>
          <cell r="D544">
            <v>0</v>
          </cell>
          <cell r="E544">
            <v>0</v>
          </cell>
          <cell r="F544">
            <v>0</v>
          </cell>
          <cell r="G544">
            <v>0</v>
          </cell>
          <cell r="H544">
            <v>0</v>
          </cell>
          <cell r="I544">
            <v>0</v>
          </cell>
          <cell r="J544">
            <v>0</v>
          </cell>
        </row>
        <row r="545">
          <cell r="A545" t="str">
            <v>G631012003</v>
          </cell>
          <cell r="B545" t="str">
            <v>KOIL SRBS scheme</v>
          </cell>
          <cell r="C545" t="str">
            <v>Profit &amp; Loss</v>
          </cell>
          <cell r="D545">
            <v>0</v>
          </cell>
          <cell r="E545">
            <v>0</v>
          </cell>
          <cell r="F545">
            <v>0</v>
          </cell>
          <cell r="G545">
            <v>0</v>
          </cell>
          <cell r="H545">
            <v>0</v>
          </cell>
          <cell r="I545">
            <v>0</v>
          </cell>
          <cell r="J545">
            <v>0</v>
          </cell>
        </row>
        <row r="546">
          <cell r="A546" t="str">
            <v>G641012</v>
          </cell>
          <cell r="B546" t="str">
            <v xml:space="preserve">Interest Payable </v>
          </cell>
          <cell r="C546">
            <v>0</v>
          </cell>
          <cell r="D546">
            <v>0</v>
          </cell>
          <cell r="E546">
            <v>73659204.917618066</v>
          </cell>
          <cell r="F546">
            <v>0</v>
          </cell>
          <cell r="G546">
            <v>73659204.917618066</v>
          </cell>
          <cell r="H546">
            <v>73659204.917618066</v>
          </cell>
          <cell r="I546">
            <v>73659204.917618066</v>
          </cell>
          <cell r="J546">
            <v>0</v>
          </cell>
        </row>
        <row r="547">
          <cell r="A547" t="str">
            <v>G641012001</v>
          </cell>
          <cell r="B547" t="str">
            <v>Individual Pension Plan</v>
          </cell>
          <cell r="C547" t="str">
            <v xml:space="preserve">Balance sheet </v>
          </cell>
          <cell r="D547">
            <v>0</v>
          </cell>
          <cell r="E547">
            <v>10712556.357808184</v>
          </cell>
          <cell r="F547">
            <v>0</v>
          </cell>
          <cell r="G547">
            <v>10712556.357808184</v>
          </cell>
          <cell r="H547">
            <v>10712556.357808184</v>
          </cell>
          <cell r="I547">
            <v>10712556.357808184</v>
          </cell>
          <cell r="J547">
            <v>0</v>
          </cell>
          <cell r="K547">
            <v>10712318</v>
          </cell>
          <cell r="L547">
            <v>-238.35780818387866</v>
          </cell>
        </row>
        <row r="548">
          <cell r="A548" t="str">
            <v>G641012002</v>
          </cell>
          <cell r="B548" t="str">
            <v>KOLAL Umbrella scheme</v>
          </cell>
          <cell r="C548" t="str">
            <v xml:space="preserve">Balance sheet </v>
          </cell>
          <cell r="D548">
            <v>0</v>
          </cell>
          <cell r="E548">
            <v>62946648.559809878</v>
          </cell>
          <cell r="F548">
            <v>0</v>
          </cell>
          <cell r="G548">
            <v>62946648.559809878</v>
          </cell>
          <cell r="H548">
            <v>62946648.559809878</v>
          </cell>
          <cell r="I548">
            <v>62946648.559809878</v>
          </cell>
          <cell r="J548">
            <v>0</v>
          </cell>
          <cell r="K548">
            <v>62933705</v>
          </cell>
          <cell r="L548">
            <v>-12943.559809878469</v>
          </cell>
        </row>
        <row r="549">
          <cell r="A549" t="str">
            <v>G641012003</v>
          </cell>
          <cell r="B549" t="str">
            <v>KOIL SRBS scheme</v>
          </cell>
          <cell r="C549" t="str">
            <v xml:space="preserve">Balance sheet </v>
          </cell>
          <cell r="D549">
            <v>0</v>
          </cell>
          <cell r="E549">
            <v>0</v>
          </cell>
          <cell r="F549">
            <v>0</v>
          </cell>
          <cell r="G549">
            <v>0</v>
          </cell>
          <cell r="H549">
            <v>0</v>
          </cell>
          <cell r="I549">
            <v>0</v>
          </cell>
          <cell r="J549">
            <v>0</v>
          </cell>
        </row>
        <row r="550">
          <cell r="A550" t="str">
            <v>G651012</v>
          </cell>
          <cell r="B550" t="str">
            <v>Withdrawals</v>
          </cell>
          <cell r="C550">
            <v>0</v>
          </cell>
          <cell r="D550">
            <v>0</v>
          </cell>
          <cell r="E550">
            <v>0</v>
          </cell>
          <cell r="F550">
            <v>0</v>
          </cell>
          <cell r="G550">
            <v>0</v>
          </cell>
          <cell r="H550">
            <v>0</v>
          </cell>
          <cell r="I550">
            <v>0</v>
          </cell>
          <cell r="J550">
            <v>0</v>
          </cell>
        </row>
        <row r="551">
          <cell r="A551" t="str">
            <v>G651012001</v>
          </cell>
          <cell r="B551" t="str">
            <v>Individual Pension Plan</v>
          </cell>
          <cell r="C551" t="str">
            <v>Profit &amp; Loss</v>
          </cell>
          <cell r="D551">
            <v>0</v>
          </cell>
          <cell r="E551">
            <v>0</v>
          </cell>
          <cell r="F551">
            <v>0</v>
          </cell>
          <cell r="G551">
            <v>0</v>
          </cell>
          <cell r="H551">
            <v>0</v>
          </cell>
          <cell r="I551">
            <v>0</v>
          </cell>
          <cell r="J551">
            <v>0</v>
          </cell>
        </row>
        <row r="552">
          <cell r="A552" t="str">
            <v>G651012002</v>
          </cell>
          <cell r="B552" t="str">
            <v>KOLAL Umbrella scheme</v>
          </cell>
          <cell r="C552" t="str">
            <v>Profit &amp; Loss</v>
          </cell>
          <cell r="D552">
            <v>0</v>
          </cell>
          <cell r="E552">
            <v>0</v>
          </cell>
          <cell r="F552">
            <v>0</v>
          </cell>
          <cell r="G552">
            <v>0</v>
          </cell>
          <cell r="H552">
            <v>0</v>
          </cell>
          <cell r="I552">
            <v>0</v>
          </cell>
          <cell r="J552">
            <v>0</v>
          </cell>
        </row>
        <row r="553">
          <cell r="A553" t="str">
            <v>G651012003</v>
          </cell>
          <cell r="B553" t="str">
            <v>KOIL SRBS scheme</v>
          </cell>
          <cell r="C553" t="str">
            <v>Profit &amp; Loss</v>
          </cell>
          <cell r="D553">
            <v>0</v>
          </cell>
          <cell r="E553">
            <v>0</v>
          </cell>
          <cell r="F553">
            <v>0</v>
          </cell>
          <cell r="G553">
            <v>0</v>
          </cell>
          <cell r="H553">
            <v>0</v>
          </cell>
          <cell r="I553">
            <v>0</v>
          </cell>
          <cell r="J553">
            <v>0</v>
          </cell>
        </row>
        <row r="554">
          <cell r="A554" t="str">
            <v>G662012</v>
          </cell>
          <cell r="B554" t="str">
            <v>Transfers Out</v>
          </cell>
          <cell r="C554">
            <v>0</v>
          </cell>
          <cell r="D554">
            <v>0</v>
          </cell>
          <cell r="E554">
            <v>0</v>
          </cell>
          <cell r="F554">
            <v>0</v>
          </cell>
          <cell r="G554">
            <v>0</v>
          </cell>
          <cell r="H554">
            <v>0</v>
          </cell>
          <cell r="I554">
            <v>0</v>
          </cell>
          <cell r="J554">
            <v>0</v>
          </cell>
        </row>
        <row r="555">
          <cell r="A555" t="str">
            <v>G662012001</v>
          </cell>
          <cell r="B555" t="str">
            <v>Individual Pension Plan</v>
          </cell>
          <cell r="C555" t="str">
            <v>Profit &amp; Loss</v>
          </cell>
          <cell r="D555">
            <v>0</v>
          </cell>
          <cell r="E555">
            <v>0</v>
          </cell>
          <cell r="F555">
            <v>0</v>
          </cell>
          <cell r="G555">
            <v>0</v>
          </cell>
          <cell r="H555">
            <v>0</v>
          </cell>
          <cell r="I555">
            <v>0</v>
          </cell>
          <cell r="J555">
            <v>0</v>
          </cell>
        </row>
        <row r="556">
          <cell r="A556" t="str">
            <v>G662012002</v>
          </cell>
          <cell r="B556" t="str">
            <v>KOLAL Umbrella scheme</v>
          </cell>
          <cell r="C556" t="str">
            <v>Profit &amp; Loss</v>
          </cell>
          <cell r="D556">
            <v>0</v>
          </cell>
          <cell r="E556">
            <v>0</v>
          </cell>
          <cell r="F556">
            <v>0</v>
          </cell>
          <cell r="G556">
            <v>0</v>
          </cell>
          <cell r="H556">
            <v>0</v>
          </cell>
          <cell r="I556">
            <v>0</v>
          </cell>
          <cell r="J556">
            <v>0</v>
          </cell>
        </row>
        <row r="557">
          <cell r="A557" t="str">
            <v>G662012003</v>
          </cell>
          <cell r="B557" t="str">
            <v>KOIL SRBS scheme</v>
          </cell>
          <cell r="C557" t="str">
            <v>Profit &amp; Loss</v>
          </cell>
          <cell r="D557">
            <v>0</v>
          </cell>
          <cell r="E557">
            <v>0</v>
          </cell>
          <cell r="F557">
            <v>0</v>
          </cell>
          <cell r="G557">
            <v>0</v>
          </cell>
          <cell r="H557">
            <v>0</v>
          </cell>
          <cell r="I557">
            <v>0</v>
          </cell>
          <cell r="J557">
            <v>0</v>
          </cell>
        </row>
        <row r="558">
          <cell r="A558" t="str">
            <v>G661012</v>
          </cell>
          <cell r="B558" t="str">
            <v>Service Costs</v>
          </cell>
          <cell r="C558">
            <v>0</v>
          </cell>
          <cell r="D558">
            <v>0</v>
          </cell>
          <cell r="E558">
            <v>0</v>
          </cell>
          <cell r="F558">
            <v>0</v>
          </cell>
          <cell r="G558">
            <v>0</v>
          </cell>
          <cell r="H558">
            <v>0</v>
          </cell>
          <cell r="I558">
            <v>0</v>
          </cell>
          <cell r="J558">
            <v>0</v>
          </cell>
        </row>
        <row r="559">
          <cell r="A559" t="str">
            <v>G661012001</v>
          </cell>
          <cell r="B559" t="str">
            <v>Individual Pension Plan</v>
          </cell>
          <cell r="C559" t="str">
            <v>Profit &amp; Loss</v>
          </cell>
          <cell r="D559">
            <v>0</v>
          </cell>
          <cell r="E559">
            <v>0</v>
          </cell>
          <cell r="F559">
            <v>0</v>
          </cell>
          <cell r="G559">
            <v>0</v>
          </cell>
          <cell r="H559">
            <v>0</v>
          </cell>
          <cell r="I559">
            <v>0</v>
          </cell>
          <cell r="J559">
            <v>0</v>
          </cell>
        </row>
        <row r="560">
          <cell r="A560" t="str">
            <v>G661012002</v>
          </cell>
          <cell r="B560" t="str">
            <v>KOLAL Umbrella scheme</v>
          </cell>
          <cell r="C560" t="str">
            <v>Profit &amp; Loss</v>
          </cell>
          <cell r="D560">
            <v>0</v>
          </cell>
          <cell r="E560">
            <v>0</v>
          </cell>
          <cell r="F560">
            <v>0</v>
          </cell>
          <cell r="G560">
            <v>0</v>
          </cell>
          <cell r="H560">
            <v>0</v>
          </cell>
          <cell r="I560">
            <v>0</v>
          </cell>
          <cell r="J560">
            <v>0</v>
          </cell>
        </row>
        <row r="561">
          <cell r="A561" t="str">
            <v>G661012003</v>
          </cell>
          <cell r="B561" t="str">
            <v>KOIL SRBS scheme</v>
          </cell>
          <cell r="C561" t="str">
            <v>Profit &amp; Loss</v>
          </cell>
          <cell r="D561">
            <v>0</v>
          </cell>
          <cell r="E561">
            <v>0</v>
          </cell>
          <cell r="F561">
            <v>0</v>
          </cell>
          <cell r="G561">
            <v>0</v>
          </cell>
          <cell r="H561">
            <v>0</v>
          </cell>
          <cell r="I561">
            <v>0</v>
          </cell>
          <cell r="J561">
            <v>0</v>
          </cell>
        </row>
        <row r="562">
          <cell r="A562" t="str">
            <v>G671012</v>
          </cell>
          <cell r="B562" t="str">
            <v>Administration fee income</v>
          </cell>
          <cell r="C562">
            <v>0</v>
          </cell>
          <cell r="D562">
            <v>0</v>
          </cell>
          <cell r="E562">
            <v>0</v>
          </cell>
          <cell r="F562">
            <v>0</v>
          </cell>
          <cell r="G562">
            <v>0</v>
          </cell>
          <cell r="H562">
            <v>0</v>
          </cell>
          <cell r="I562">
            <v>0</v>
          </cell>
          <cell r="J562">
            <v>0</v>
          </cell>
        </row>
        <row r="563">
          <cell r="A563" t="str">
            <v>G671012001</v>
          </cell>
          <cell r="B563" t="str">
            <v>Individual Pension Plan</v>
          </cell>
          <cell r="C563" t="str">
            <v>Profit &amp; Loss</v>
          </cell>
          <cell r="D563">
            <v>0</v>
          </cell>
          <cell r="E563">
            <v>0</v>
          </cell>
          <cell r="F563">
            <v>0</v>
          </cell>
          <cell r="G563">
            <v>0</v>
          </cell>
          <cell r="H563">
            <v>0</v>
          </cell>
          <cell r="I563">
            <v>0</v>
          </cell>
          <cell r="J563">
            <v>0</v>
          </cell>
        </row>
        <row r="564">
          <cell r="A564" t="str">
            <v>G671012002</v>
          </cell>
          <cell r="B564" t="str">
            <v>KOLAL Umbrella scheme</v>
          </cell>
          <cell r="C564" t="str">
            <v>Profit &amp; Loss</v>
          </cell>
          <cell r="D564">
            <v>0</v>
          </cell>
          <cell r="E564">
            <v>0</v>
          </cell>
          <cell r="F564">
            <v>0</v>
          </cell>
          <cell r="G564">
            <v>0</v>
          </cell>
          <cell r="H564">
            <v>0</v>
          </cell>
          <cell r="I564">
            <v>0</v>
          </cell>
          <cell r="J564">
            <v>0</v>
          </cell>
        </row>
        <row r="565">
          <cell r="A565" t="str">
            <v>G671012003</v>
          </cell>
          <cell r="B565" t="str">
            <v>KOIL SRBS scheme</v>
          </cell>
          <cell r="C565" t="str">
            <v>Profit &amp; Loss</v>
          </cell>
          <cell r="D565">
            <v>0</v>
          </cell>
          <cell r="E565">
            <v>0</v>
          </cell>
          <cell r="F565">
            <v>0</v>
          </cell>
          <cell r="G565">
            <v>0</v>
          </cell>
          <cell r="H565">
            <v>0</v>
          </cell>
          <cell r="I565">
            <v>0</v>
          </cell>
          <cell r="J565">
            <v>0</v>
          </cell>
        </row>
        <row r="566">
          <cell r="A566" t="str">
            <v>G681012</v>
          </cell>
          <cell r="B566" t="str">
            <v>Recoveries</v>
          </cell>
          <cell r="C566">
            <v>0</v>
          </cell>
          <cell r="D566">
            <v>0</v>
          </cell>
          <cell r="E566">
            <v>0</v>
          </cell>
          <cell r="F566">
            <v>0</v>
          </cell>
          <cell r="G566">
            <v>0</v>
          </cell>
          <cell r="H566">
            <v>0</v>
          </cell>
          <cell r="I566">
            <v>0</v>
          </cell>
          <cell r="J566">
            <v>0</v>
          </cell>
        </row>
        <row r="567">
          <cell r="A567" t="str">
            <v>G681012001</v>
          </cell>
          <cell r="B567" t="str">
            <v>Individual Pension Plan</v>
          </cell>
          <cell r="C567" t="str">
            <v>Profit &amp; Loss</v>
          </cell>
          <cell r="D567">
            <v>0</v>
          </cell>
          <cell r="E567">
            <v>0</v>
          </cell>
          <cell r="F567">
            <v>0</v>
          </cell>
          <cell r="G567">
            <v>0</v>
          </cell>
          <cell r="H567">
            <v>0</v>
          </cell>
          <cell r="I567">
            <v>0</v>
          </cell>
          <cell r="J567">
            <v>0</v>
          </cell>
        </row>
        <row r="568">
          <cell r="A568" t="str">
            <v>G681012002</v>
          </cell>
          <cell r="B568" t="str">
            <v>KOLAL Umbrella scheme</v>
          </cell>
          <cell r="C568" t="str">
            <v>Profit &amp; Loss</v>
          </cell>
          <cell r="D568">
            <v>0</v>
          </cell>
          <cell r="E568">
            <v>0</v>
          </cell>
          <cell r="F568">
            <v>0</v>
          </cell>
          <cell r="G568">
            <v>0</v>
          </cell>
          <cell r="H568">
            <v>0</v>
          </cell>
          <cell r="I568">
            <v>0</v>
          </cell>
          <cell r="J568">
            <v>0</v>
          </cell>
        </row>
        <row r="569">
          <cell r="A569" t="str">
            <v>G681012003</v>
          </cell>
          <cell r="B569" t="str">
            <v>KOIL SRBS scheme</v>
          </cell>
          <cell r="C569" t="str">
            <v>Profit &amp; Loss</v>
          </cell>
          <cell r="D569">
            <v>0</v>
          </cell>
          <cell r="E569">
            <v>0</v>
          </cell>
          <cell r="F569">
            <v>0</v>
          </cell>
          <cell r="G569">
            <v>0</v>
          </cell>
          <cell r="H569">
            <v>0</v>
          </cell>
          <cell r="I569">
            <v>0</v>
          </cell>
          <cell r="J569">
            <v>0</v>
          </cell>
        </row>
        <row r="570">
          <cell r="A570" t="str">
            <v>G691012</v>
          </cell>
          <cell r="B570" t="str">
            <v xml:space="preserve">Commissions </v>
          </cell>
          <cell r="C570">
            <v>0</v>
          </cell>
          <cell r="D570">
            <v>0</v>
          </cell>
          <cell r="E570">
            <v>0</v>
          </cell>
          <cell r="F570">
            <v>0</v>
          </cell>
          <cell r="G570">
            <v>0</v>
          </cell>
          <cell r="H570">
            <v>0</v>
          </cell>
          <cell r="I570">
            <v>0</v>
          </cell>
          <cell r="J570">
            <v>0</v>
          </cell>
        </row>
        <row r="571">
          <cell r="A571" t="str">
            <v>G691012001</v>
          </cell>
          <cell r="B571" t="str">
            <v>Individual Pension Plan</v>
          </cell>
          <cell r="C571" t="str">
            <v>Profit &amp; Loss</v>
          </cell>
          <cell r="D571">
            <v>0</v>
          </cell>
          <cell r="E571">
            <v>0</v>
          </cell>
          <cell r="F571">
            <v>0</v>
          </cell>
          <cell r="G571">
            <v>0</v>
          </cell>
          <cell r="H571">
            <v>0</v>
          </cell>
          <cell r="I571">
            <v>0</v>
          </cell>
          <cell r="J571">
            <v>0</v>
          </cell>
        </row>
        <row r="572">
          <cell r="A572" t="str">
            <v>G691012002</v>
          </cell>
          <cell r="B572" t="str">
            <v>KOLAL Umbrella scheme</v>
          </cell>
          <cell r="C572" t="str">
            <v>Profit &amp; Loss</v>
          </cell>
          <cell r="D572">
            <v>0</v>
          </cell>
          <cell r="E572">
            <v>0</v>
          </cell>
          <cell r="F572">
            <v>0</v>
          </cell>
          <cell r="G572">
            <v>0</v>
          </cell>
          <cell r="H572">
            <v>0</v>
          </cell>
          <cell r="I572">
            <v>0</v>
          </cell>
          <cell r="J572">
            <v>0</v>
          </cell>
        </row>
        <row r="573">
          <cell r="A573" t="str">
            <v>G691012003</v>
          </cell>
          <cell r="B573" t="str">
            <v>KOIL SRBS scheme</v>
          </cell>
          <cell r="C573" t="str">
            <v>Profit &amp; Loss</v>
          </cell>
          <cell r="D573">
            <v>0</v>
          </cell>
          <cell r="E573">
            <v>0</v>
          </cell>
          <cell r="F573">
            <v>0</v>
          </cell>
          <cell r="G573">
            <v>0</v>
          </cell>
          <cell r="H573">
            <v>0</v>
          </cell>
          <cell r="I573">
            <v>0</v>
          </cell>
          <cell r="J573">
            <v>0</v>
          </cell>
        </row>
        <row r="574">
          <cell r="A574" t="str">
            <v>G692012</v>
          </cell>
          <cell r="B574" t="str">
            <v>Commissions Received</v>
          </cell>
          <cell r="C574">
            <v>0</v>
          </cell>
          <cell r="D574">
            <v>0</v>
          </cell>
          <cell r="E574">
            <v>0</v>
          </cell>
          <cell r="F574">
            <v>0</v>
          </cell>
          <cell r="G574">
            <v>0</v>
          </cell>
          <cell r="H574">
            <v>0</v>
          </cell>
          <cell r="I574">
            <v>0</v>
          </cell>
          <cell r="J574">
            <v>0</v>
          </cell>
        </row>
        <row r="575">
          <cell r="A575" t="str">
            <v>G692012001</v>
          </cell>
          <cell r="B575" t="str">
            <v>Individual Pension Plan</v>
          </cell>
          <cell r="C575" t="str">
            <v>Profit &amp; Loss</v>
          </cell>
          <cell r="D575">
            <v>0</v>
          </cell>
          <cell r="E575">
            <v>0</v>
          </cell>
          <cell r="F575">
            <v>0</v>
          </cell>
          <cell r="G575">
            <v>0</v>
          </cell>
          <cell r="H575">
            <v>0</v>
          </cell>
          <cell r="I575">
            <v>0</v>
          </cell>
          <cell r="J575">
            <v>0</v>
          </cell>
        </row>
        <row r="576">
          <cell r="A576" t="str">
            <v>G692012002</v>
          </cell>
          <cell r="B576" t="str">
            <v>KOLAL Umbrella scheme</v>
          </cell>
          <cell r="C576" t="str">
            <v>Profit &amp; Loss</v>
          </cell>
          <cell r="D576">
            <v>0</v>
          </cell>
          <cell r="E576">
            <v>0</v>
          </cell>
          <cell r="F576">
            <v>0</v>
          </cell>
          <cell r="G576">
            <v>0</v>
          </cell>
          <cell r="H576">
            <v>0</v>
          </cell>
          <cell r="I576">
            <v>0</v>
          </cell>
          <cell r="J576">
            <v>0</v>
          </cell>
        </row>
        <row r="577">
          <cell r="A577" t="str">
            <v>G692012003</v>
          </cell>
          <cell r="B577" t="str">
            <v>KOIL SRBS scheme</v>
          </cell>
          <cell r="C577" t="str">
            <v>Profit &amp; Loss</v>
          </cell>
          <cell r="D577">
            <v>0</v>
          </cell>
          <cell r="E577">
            <v>0</v>
          </cell>
          <cell r="F577">
            <v>0</v>
          </cell>
          <cell r="G577">
            <v>0</v>
          </cell>
          <cell r="H577">
            <v>0</v>
          </cell>
          <cell r="I577">
            <v>0</v>
          </cell>
          <cell r="J577">
            <v>0</v>
          </cell>
        </row>
        <row r="578">
          <cell r="A578" t="str">
            <v>Pension Totals</v>
          </cell>
          <cell r="C578">
            <v>0</v>
          </cell>
          <cell r="D578">
            <v>0</v>
          </cell>
          <cell r="E578">
            <v>73659204.917618066</v>
          </cell>
          <cell r="F578">
            <v>0</v>
          </cell>
          <cell r="G578">
            <v>73659204.917618066</v>
          </cell>
          <cell r="H578">
            <v>73659204.917618066</v>
          </cell>
          <cell r="I578">
            <v>73659204.917618066</v>
          </cell>
          <cell r="J578">
            <v>0</v>
          </cell>
        </row>
        <row r="579">
          <cell r="C579">
            <v>0</v>
          </cell>
          <cell r="E579">
            <v>0</v>
          </cell>
          <cell r="F579">
            <v>0</v>
          </cell>
          <cell r="G579">
            <v>0</v>
          </cell>
          <cell r="I579" t="e">
            <v>#REF!</v>
          </cell>
          <cell r="J579" t="e">
            <v>#REF!</v>
          </cell>
        </row>
        <row r="580">
          <cell r="A580" t="str">
            <v>Fixed Assets</v>
          </cell>
          <cell r="C580">
            <v>0</v>
          </cell>
          <cell r="E580">
            <v>0</v>
          </cell>
          <cell r="F580">
            <v>0</v>
          </cell>
          <cell r="G580">
            <v>0</v>
          </cell>
          <cell r="I580" t="e">
            <v>#REF!</v>
          </cell>
          <cell r="J580" t="e">
            <v>#REF!</v>
          </cell>
        </row>
        <row r="581">
          <cell r="A581" t="str">
            <v>G211012</v>
          </cell>
          <cell r="B581" t="str">
            <v>Computer Software</v>
          </cell>
          <cell r="C581">
            <v>0</v>
          </cell>
          <cell r="D581">
            <v>25219540</v>
          </cell>
          <cell r="E581">
            <v>0</v>
          </cell>
          <cell r="F581">
            <v>0</v>
          </cell>
          <cell r="G581">
            <v>0</v>
          </cell>
          <cell r="H581">
            <v>25219540</v>
          </cell>
          <cell r="I581">
            <v>25219540</v>
          </cell>
          <cell r="J581">
            <v>0</v>
          </cell>
        </row>
        <row r="582">
          <cell r="A582" t="str">
            <v>G211012011</v>
          </cell>
          <cell r="B582" t="str">
            <v>Software-Cost</v>
          </cell>
          <cell r="C582" t="str">
            <v>Balance Sheet</v>
          </cell>
          <cell r="D582">
            <v>25219540</v>
          </cell>
          <cell r="E582">
            <v>0</v>
          </cell>
          <cell r="F582">
            <v>0</v>
          </cell>
          <cell r="G582">
            <v>0</v>
          </cell>
          <cell r="H582">
            <v>25219540</v>
          </cell>
          <cell r="I582">
            <v>25219540</v>
          </cell>
          <cell r="J582">
            <v>0</v>
          </cell>
        </row>
        <row r="583">
          <cell r="A583" t="str">
            <v>G212012</v>
          </cell>
          <cell r="B583" t="str">
            <v>Office Furniture and Fittings</v>
          </cell>
          <cell r="C583">
            <v>0</v>
          </cell>
          <cell r="D583">
            <v>26077987.260000002</v>
          </cell>
          <cell r="E583">
            <v>1945796</v>
          </cell>
          <cell r="F583">
            <v>0</v>
          </cell>
          <cell r="G583">
            <v>1945796</v>
          </cell>
          <cell r="H583">
            <v>28023783.260000002</v>
          </cell>
          <cell r="I583">
            <v>28023783.260000002</v>
          </cell>
          <cell r="J583">
            <v>0</v>
          </cell>
        </row>
        <row r="584">
          <cell r="A584" t="str">
            <v>G212012011</v>
          </cell>
          <cell r="B584" t="str">
            <v>Office Furniture-Cost</v>
          </cell>
          <cell r="C584" t="str">
            <v>Balance Sheet</v>
          </cell>
          <cell r="D584">
            <v>26077987.260000002</v>
          </cell>
          <cell r="E584">
            <v>1945796</v>
          </cell>
          <cell r="F584">
            <v>0</v>
          </cell>
          <cell r="G584">
            <v>1945796</v>
          </cell>
          <cell r="H584">
            <v>28023783.260000002</v>
          </cell>
          <cell r="I584">
            <v>28023783.260000002</v>
          </cell>
          <cell r="J584">
            <v>0</v>
          </cell>
        </row>
        <row r="585">
          <cell r="A585" t="str">
            <v>G213012</v>
          </cell>
          <cell r="B585" t="str">
            <v>Computer Equipment</v>
          </cell>
          <cell r="C585">
            <v>0</v>
          </cell>
          <cell r="D585">
            <v>2700541</v>
          </cell>
          <cell r="E585">
            <v>35380</v>
          </cell>
          <cell r="F585">
            <v>0</v>
          </cell>
          <cell r="G585">
            <v>35380</v>
          </cell>
          <cell r="H585">
            <v>2735921</v>
          </cell>
          <cell r="I585">
            <v>2735921</v>
          </cell>
          <cell r="J585">
            <v>0</v>
          </cell>
        </row>
        <row r="586">
          <cell r="A586" t="str">
            <v>G213012011</v>
          </cell>
          <cell r="B586" t="str">
            <v>Computer Equipment _cost</v>
          </cell>
          <cell r="C586" t="str">
            <v>Balance Sheet</v>
          </cell>
          <cell r="D586">
            <v>2700541</v>
          </cell>
          <cell r="E586">
            <v>35380</v>
          </cell>
          <cell r="F586">
            <v>0</v>
          </cell>
          <cell r="G586">
            <v>35380</v>
          </cell>
          <cell r="H586">
            <v>2735921</v>
          </cell>
          <cell r="I586">
            <v>2735921</v>
          </cell>
          <cell r="J586">
            <v>0</v>
          </cell>
        </row>
        <row r="587">
          <cell r="A587" t="str">
            <v>G214012</v>
          </cell>
          <cell r="B587" t="str">
            <v>Office Equipment</v>
          </cell>
          <cell r="C587">
            <v>0</v>
          </cell>
          <cell r="D587">
            <v>1752212</v>
          </cell>
          <cell r="E587">
            <v>364060</v>
          </cell>
          <cell r="F587">
            <v>0</v>
          </cell>
          <cell r="G587">
            <v>364060</v>
          </cell>
          <cell r="H587">
            <v>2116272</v>
          </cell>
          <cell r="I587">
            <v>2116272</v>
          </cell>
          <cell r="J587">
            <v>0</v>
          </cell>
        </row>
        <row r="588">
          <cell r="A588" t="str">
            <v>G214012011</v>
          </cell>
          <cell r="B588" t="str">
            <v>Office Equipment _cost</v>
          </cell>
          <cell r="C588" t="str">
            <v>Balance Sheet</v>
          </cell>
          <cell r="D588">
            <v>1752212</v>
          </cell>
          <cell r="E588">
            <v>364060</v>
          </cell>
          <cell r="F588">
            <v>0</v>
          </cell>
          <cell r="G588">
            <v>364060</v>
          </cell>
          <cell r="H588">
            <v>2116272</v>
          </cell>
          <cell r="I588">
            <v>2116272</v>
          </cell>
          <cell r="J588">
            <v>0</v>
          </cell>
        </row>
        <row r="589">
          <cell r="A589" t="str">
            <v>G215012</v>
          </cell>
          <cell r="B589" t="str">
            <v>Motor Vehicles</v>
          </cell>
          <cell r="C589">
            <v>0</v>
          </cell>
          <cell r="D589">
            <v>0</v>
          </cell>
          <cell r="E589">
            <v>0</v>
          </cell>
          <cell r="F589">
            <v>0</v>
          </cell>
          <cell r="G589">
            <v>0</v>
          </cell>
          <cell r="H589">
            <v>0</v>
          </cell>
          <cell r="I589">
            <v>0</v>
          </cell>
          <cell r="J589">
            <v>0</v>
          </cell>
        </row>
        <row r="590">
          <cell r="A590" t="str">
            <v>G215012011</v>
          </cell>
          <cell r="B590" t="str">
            <v>Motor Vehicles_cost</v>
          </cell>
          <cell r="C590" t="str">
            <v>Balance Sheet</v>
          </cell>
          <cell r="D590">
            <v>0</v>
          </cell>
          <cell r="E590">
            <v>0</v>
          </cell>
          <cell r="F590">
            <v>0</v>
          </cell>
          <cell r="G590">
            <v>0</v>
          </cell>
          <cell r="H590">
            <v>0</v>
          </cell>
          <cell r="I590">
            <v>0</v>
          </cell>
          <cell r="J590">
            <v>0</v>
          </cell>
        </row>
        <row r="591">
          <cell r="A591" t="str">
            <v>G216012</v>
          </cell>
          <cell r="B591" t="str">
            <v>Office Buildings</v>
          </cell>
          <cell r="C591">
            <v>0</v>
          </cell>
          <cell r="D591">
            <v>0</v>
          </cell>
          <cell r="E591">
            <v>0</v>
          </cell>
          <cell r="F591">
            <v>0</v>
          </cell>
          <cell r="G591">
            <v>0</v>
          </cell>
          <cell r="H591">
            <v>0</v>
          </cell>
          <cell r="I591">
            <v>0</v>
          </cell>
          <cell r="J591">
            <v>0</v>
          </cell>
        </row>
        <row r="592">
          <cell r="A592" t="str">
            <v>G216012011</v>
          </cell>
          <cell r="B592" t="str">
            <v>Office Buildings_cost</v>
          </cell>
          <cell r="C592" t="str">
            <v>Balance Sheet</v>
          </cell>
          <cell r="D592">
            <v>0</v>
          </cell>
          <cell r="E592">
            <v>0</v>
          </cell>
          <cell r="F592">
            <v>0</v>
          </cell>
          <cell r="G592">
            <v>0</v>
          </cell>
          <cell r="H592">
            <v>0</v>
          </cell>
          <cell r="I592">
            <v>0</v>
          </cell>
          <cell r="J592">
            <v>0</v>
          </cell>
        </row>
        <row r="593">
          <cell r="A593" t="str">
            <v>G217012</v>
          </cell>
          <cell r="B593" t="str">
            <v>Intangible Assets</v>
          </cell>
          <cell r="C593">
            <v>0</v>
          </cell>
          <cell r="D593">
            <v>0</v>
          </cell>
          <cell r="E593">
            <v>0</v>
          </cell>
          <cell r="F593">
            <v>0</v>
          </cell>
          <cell r="G593">
            <v>0</v>
          </cell>
          <cell r="H593">
            <v>0</v>
          </cell>
          <cell r="I593">
            <v>0</v>
          </cell>
          <cell r="J593">
            <v>0</v>
          </cell>
        </row>
        <row r="594">
          <cell r="A594" t="str">
            <v>G217012011</v>
          </cell>
          <cell r="B594" t="str">
            <v>Intangible Assets-Cost</v>
          </cell>
          <cell r="C594" t="str">
            <v>Balance Sheet</v>
          </cell>
          <cell r="D594">
            <v>0</v>
          </cell>
          <cell r="E594">
            <v>0</v>
          </cell>
          <cell r="F594">
            <v>0</v>
          </cell>
          <cell r="G594">
            <v>0</v>
          </cell>
          <cell r="H594">
            <v>0</v>
          </cell>
          <cell r="I594">
            <v>0</v>
          </cell>
          <cell r="J594">
            <v>0</v>
          </cell>
        </row>
        <row r="595">
          <cell r="A595" t="str">
            <v>Total Fixed Assets</v>
          </cell>
          <cell r="C595">
            <v>0</v>
          </cell>
          <cell r="D595">
            <v>55750280.260000005</v>
          </cell>
          <cell r="E595">
            <v>2345236</v>
          </cell>
          <cell r="F595">
            <v>0</v>
          </cell>
          <cell r="G595">
            <v>2345236</v>
          </cell>
          <cell r="H595">
            <v>58095516.260000005</v>
          </cell>
          <cell r="I595">
            <v>58095516.260000005</v>
          </cell>
          <cell r="J595">
            <v>0</v>
          </cell>
        </row>
        <row r="596">
          <cell r="A596">
            <v>0</v>
          </cell>
          <cell r="B596">
            <v>0</v>
          </cell>
          <cell r="C596">
            <v>0</v>
          </cell>
          <cell r="E596">
            <v>0</v>
          </cell>
          <cell r="F596">
            <v>0</v>
          </cell>
          <cell r="G596">
            <v>0</v>
          </cell>
          <cell r="I596" t="e">
            <v>#REF!</v>
          </cell>
          <cell r="J596" t="e">
            <v>#REF!</v>
          </cell>
        </row>
        <row r="597">
          <cell r="A597" t="str">
            <v>Financial Assets</v>
          </cell>
          <cell r="C597">
            <v>0</v>
          </cell>
          <cell r="E597">
            <v>0</v>
          </cell>
          <cell r="F597">
            <v>0</v>
          </cell>
          <cell r="G597">
            <v>0</v>
          </cell>
          <cell r="I597" t="e">
            <v>#REF!</v>
          </cell>
          <cell r="J597" t="e">
            <v>#REF!</v>
          </cell>
        </row>
        <row r="598">
          <cell r="A598" t="str">
            <v>G221012</v>
          </cell>
          <cell r="B598" t="str">
            <v>Treasury Bills</v>
          </cell>
          <cell r="C598">
            <v>0</v>
          </cell>
          <cell r="D598">
            <v>0</v>
          </cell>
          <cell r="E598">
            <v>0</v>
          </cell>
          <cell r="F598">
            <v>0</v>
          </cell>
          <cell r="G598">
            <v>0</v>
          </cell>
          <cell r="H598">
            <v>0</v>
          </cell>
          <cell r="I598">
            <v>0</v>
          </cell>
          <cell r="J598">
            <v>0</v>
          </cell>
        </row>
        <row r="599">
          <cell r="A599" t="str">
            <v>G221012001</v>
          </cell>
          <cell r="B599" t="str">
            <v>Treasury Bills-Life Fund</v>
          </cell>
          <cell r="C599" t="str">
            <v>Balance Sheet</v>
          </cell>
          <cell r="D599">
            <v>0</v>
          </cell>
          <cell r="E599">
            <v>0</v>
          </cell>
          <cell r="F599">
            <v>0</v>
          </cell>
          <cell r="G599">
            <v>0</v>
          </cell>
          <cell r="H599">
            <v>0</v>
          </cell>
          <cell r="I599">
            <v>0</v>
          </cell>
          <cell r="J599">
            <v>0</v>
          </cell>
        </row>
        <row r="600">
          <cell r="A600" t="str">
            <v>G221012002</v>
          </cell>
          <cell r="B600" t="str">
            <v>Treasury Bills-Annuities</v>
          </cell>
          <cell r="C600" t="str">
            <v>Balance Sheet</v>
          </cell>
          <cell r="E600">
            <v>0</v>
          </cell>
          <cell r="F600">
            <v>0</v>
          </cell>
          <cell r="G600">
            <v>0</v>
          </cell>
          <cell r="H600">
            <v>0</v>
          </cell>
          <cell r="I600">
            <v>0</v>
          </cell>
          <cell r="J600">
            <v>0</v>
          </cell>
        </row>
        <row r="601">
          <cell r="A601" t="str">
            <v>G221012003</v>
          </cell>
          <cell r="B601" t="str">
            <v>Treasury Bills-Individual Pension Plan</v>
          </cell>
          <cell r="C601" t="str">
            <v>Balance Sheet</v>
          </cell>
          <cell r="E601">
            <v>0</v>
          </cell>
          <cell r="F601">
            <v>0</v>
          </cell>
          <cell r="G601">
            <v>0</v>
          </cell>
          <cell r="H601">
            <v>0</v>
          </cell>
          <cell r="I601">
            <v>0</v>
          </cell>
          <cell r="J601">
            <v>0</v>
          </cell>
        </row>
        <row r="602">
          <cell r="A602" t="str">
            <v>G221012004</v>
          </cell>
          <cell r="B602" t="str">
            <v>Treasury Bills-Umbrella Scheme</v>
          </cell>
          <cell r="C602" t="str">
            <v>Balance Sheet</v>
          </cell>
          <cell r="D602">
            <v>0</v>
          </cell>
          <cell r="E602">
            <v>0</v>
          </cell>
          <cell r="F602">
            <v>0</v>
          </cell>
          <cell r="G602">
            <v>0</v>
          </cell>
          <cell r="H602">
            <v>0</v>
          </cell>
          <cell r="I602">
            <v>0</v>
          </cell>
          <cell r="J602">
            <v>0</v>
          </cell>
        </row>
        <row r="603">
          <cell r="A603" t="str">
            <v>G222012</v>
          </cell>
          <cell r="B603" t="str">
            <v>Treasury Bonds</v>
          </cell>
          <cell r="C603">
            <v>0</v>
          </cell>
          <cell r="D603">
            <v>1189837543.7529826</v>
          </cell>
          <cell r="E603">
            <v>1266956777.5572467</v>
          </cell>
          <cell r="F603">
            <v>382736674.43861359</v>
          </cell>
          <cell r="G603">
            <v>884220103.11863303</v>
          </cell>
          <cell r="H603">
            <v>2072913576.8716199</v>
          </cell>
          <cell r="I603">
            <v>2074057646.8716159</v>
          </cell>
          <cell r="J603">
            <v>-1144069.9999959469</v>
          </cell>
        </row>
        <row r="604">
          <cell r="A604" t="str">
            <v>G222012001</v>
          </cell>
          <cell r="B604" t="str">
            <v>Treasury Bonds-Life Fund</v>
          </cell>
          <cell r="C604" t="str">
            <v>Balance Sheet</v>
          </cell>
          <cell r="D604">
            <v>762178825.19857633</v>
          </cell>
          <cell r="E604">
            <v>783258952.53282535</v>
          </cell>
          <cell r="F604">
            <v>308209594.29861403</v>
          </cell>
          <cell r="G604">
            <v>475049358.23421133</v>
          </cell>
          <cell r="H604">
            <v>1237228183.4327877</v>
          </cell>
          <cell r="I604">
            <v>1238372253.4327881</v>
          </cell>
          <cell r="J604">
            <v>-1144070.0000004768</v>
          </cell>
          <cell r="L604">
            <v>0</v>
          </cell>
          <cell r="M604" t="str">
            <v>Initial Provision</v>
          </cell>
        </row>
        <row r="605">
          <cell r="A605" t="str">
            <v>G222012002</v>
          </cell>
          <cell r="B605" t="str">
            <v>Treasury Bonds-Annuities</v>
          </cell>
          <cell r="C605" t="str">
            <v>Balance Sheet</v>
          </cell>
          <cell r="D605">
            <v>0</v>
          </cell>
          <cell r="E605">
            <v>0</v>
          </cell>
          <cell r="F605">
            <v>0</v>
          </cell>
          <cell r="G605">
            <v>0</v>
          </cell>
          <cell r="H605">
            <v>0</v>
          </cell>
          <cell r="I605">
            <v>0</v>
          </cell>
          <cell r="J605">
            <v>0</v>
          </cell>
          <cell r="L605" t="str">
            <v>Deposits</v>
          </cell>
          <cell r="M605">
            <v>1570158.2541195301</v>
          </cell>
        </row>
        <row r="606">
          <cell r="A606" t="str">
            <v>G222012003</v>
          </cell>
          <cell r="B606" t="str">
            <v>Treasury Bonds-Individual Pension Plan</v>
          </cell>
          <cell r="C606" t="str">
            <v>Balance Sheet</v>
          </cell>
          <cell r="D606">
            <v>61426639.999076001</v>
          </cell>
          <cell r="E606">
            <v>69606011.213900179</v>
          </cell>
          <cell r="F606">
            <v>7802579.21</v>
          </cell>
          <cell r="G606">
            <v>61803432.003900178</v>
          </cell>
          <cell r="H606">
            <v>123230072.00297618</v>
          </cell>
          <cell r="I606">
            <v>123230072.00297618</v>
          </cell>
          <cell r="J606">
            <v>0</v>
          </cell>
          <cell r="L606" t="str">
            <v>Premium Debtors</v>
          </cell>
          <cell r="M606">
            <v>10293852.189764801</v>
          </cell>
        </row>
        <row r="607">
          <cell r="A607" t="str">
            <v>G222012004</v>
          </cell>
          <cell r="B607" t="str">
            <v>Treasury Bonds-Umbrella Scheme</v>
          </cell>
          <cell r="C607" t="str">
            <v>Balance Sheet</v>
          </cell>
          <cell r="D607">
            <v>366232078.5553304</v>
          </cell>
          <cell r="E607">
            <v>414091813.81052113</v>
          </cell>
          <cell r="F607">
            <v>67868570.930000007</v>
          </cell>
          <cell r="G607">
            <v>346223242.88052112</v>
          </cell>
          <cell r="H607">
            <v>712455321.43585157</v>
          </cell>
          <cell r="I607">
            <v>712455321.43585157</v>
          </cell>
          <cell r="J607">
            <v>0</v>
          </cell>
          <cell r="L607" t="str">
            <v>CBK</v>
          </cell>
          <cell r="M607">
            <v>6427363.9033123245</v>
          </cell>
        </row>
        <row r="608">
          <cell r="A608" t="str">
            <v>G223012</v>
          </cell>
          <cell r="B608" t="str">
            <v>Corporate Bonds</v>
          </cell>
          <cell r="C608">
            <v>0</v>
          </cell>
          <cell r="D608">
            <v>68365258.417527273</v>
          </cell>
          <cell r="E608">
            <v>216712632.03155845</v>
          </cell>
          <cell r="F608">
            <v>161768515.30892575</v>
          </cell>
          <cell r="G608">
            <v>54944116.722632721</v>
          </cell>
          <cell r="H608">
            <v>123309375.14015999</v>
          </cell>
          <cell r="I608">
            <v>123309375.14015999</v>
          </cell>
          <cell r="J608">
            <v>0</v>
          </cell>
          <cell r="L608">
            <v>0</v>
          </cell>
          <cell r="M608">
            <v>18291374.347196657</v>
          </cell>
        </row>
        <row r="609">
          <cell r="A609" t="str">
            <v>G223012001</v>
          </cell>
          <cell r="B609" t="str">
            <v>Platinum Bond-Life Fund</v>
          </cell>
          <cell r="C609" t="str">
            <v>Balance Sheet</v>
          </cell>
          <cell r="D609">
            <v>54051363.298646152</v>
          </cell>
          <cell r="E609">
            <v>5565535.711978022</v>
          </cell>
          <cell r="F609">
            <v>60912985.40892572</v>
          </cell>
          <cell r="G609">
            <v>-55347449.696947694</v>
          </cell>
          <cell r="H609">
            <v>-1296086.3983015418</v>
          </cell>
          <cell r="I609">
            <v>-1296086.3983015418</v>
          </cell>
          <cell r="J609">
            <v>0</v>
          </cell>
        </row>
        <row r="610">
          <cell r="A610" t="str">
            <v>G223012002</v>
          </cell>
          <cell r="B610" t="str">
            <v>Platinum Bond-Annuities</v>
          </cell>
          <cell r="C610" t="str">
            <v>Balance Sheet</v>
          </cell>
          <cell r="D610">
            <v>0</v>
          </cell>
          <cell r="E610">
            <v>0</v>
          </cell>
          <cell r="F610">
            <v>0</v>
          </cell>
          <cell r="G610">
            <v>0</v>
          </cell>
          <cell r="H610">
            <v>0</v>
          </cell>
          <cell r="I610">
            <v>0</v>
          </cell>
          <cell r="J610">
            <v>0</v>
          </cell>
        </row>
        <row r="611">
          <cell r="A611" t="str">
            <v>G223012003</v>
          </cell>
          <cell r="B611" t="str">
            <v>Platinum Bond-Individual Pension Plan</v>
          </cell>
          <cell r="C611" t="str">
            <v>Balance Sheet</v>
          </cell>
          <cell r="D611">
            <v>0</v>
          </cell>
          <cell r="E611">
            <v>0</v>
          </cell>
          <cell r="F611">
            <v>0</v>
          </cell>
          <cell r="G611">
            <v>0</v>
          </cell>
          <cell r="H611">
            <v>0</v>
          </cell>
          <cell r="I611">
            <v>0</v>
          </cell>
          <cell r="J611">
            <v>0</v>
          </cell>
        </row>
        <row r="612">
          <cell r="A612" t="str">
            <v>G223012004</v>
          </cell>
          <cell r="B612" t="str">
            <v>Platinum Bond-Umbrella Scheme</v>
          </cell>
          <cell r="C612" t="str">
            <v>Balance Sheet</v>
          </cell>
          <cell r="D612">
            <v>0</v>
          </cell>
          <cell r="E612">
            <v>0</v>
          </cell>
          <cell r="F612">
            <v>0</v>
          </cell>
          <cell r="G612">
            <v>0</v>
          </cell>
          <cell r="H612">
            <v>0</v>
          </cell>
          <cell r="I612">
            <v>0</v>
          </cell>
          <cell r="J612">
            <v>0</v>
          </cell>
        </row>
        <row r="613">
          <cell r="A613" t="str">
            <v>G223012005</v>
          </cell>
          <cell r="B613" t="str">
            <v>Family Bank Bond-Life Fund</v>
          </cell>
          <cell r="C613" t="str">
            <v>Balance Sheet</v>
          </cell>
          <cell r="D613">
            <v>14313895.118881119</v>
          </cell>
          <cell r="E613">
            <v>168990658.61958042</v>
          </cell>
          <cell r="F613">
            <v>98297842.200000003</v>
          </cell>
          <cell r="G613">
            <v>70692816.419580415</v>
          </cell>
          <cell r="H613">
            <v>85006711.538461536</v>
          </cell>
          <cell r="I613">
            <v>85006711.538461536</v>
          </cell>
          <cell r="J613">
            <v>0</v>
          </cell>
        </row>
        <row r="614">
          <cell r="A614" t="str">
            <v>G223012006</v>
          </cell>
          <cell r="B614" t="str">
            <v>Family Bank Bond-Annuities</v>
          </cell>
          <cell r="C614" t="str">
            <v>Balance Sheet</v>
          </cell>
          <cell r="D614">
            <v>0</v>
          </cell>
          <cell r="E614">
            <v>0</v>
          </cell>
          <cell r="F614">
            <v>0</v>
          </cell>
          <cell r="G614">
            <v>0</v>
          </cell>
          <cell r="H614">
            <v>0</v>
          </cell>
          <cell r="I614">
            <v>0</v>
          </cell>
          <cell r="J614">
            <v>0</v>
          </cell>
        </row>
        <row r="615">
          <cell r="A615" t="str">
            <v>G223012007</v>
          </cell>
          <cell r="B615" t="str">
            <v>Family Bank Bond-Individual Pension Plan</v>
          </cell>
          <cell r="C615" t="str">
            <v>Balance Sheet</v>
          </cell>
          <cell r="D615">
            <v>0</v>
          </cell>
          <cell r="E615">
            <v>8322332.9000000004</v>
          </cell>
          <cell r="F615">
            <v>502832.9</v>
          </cell>
          <cell r="G615">
            <v>7819500</v>
          </cell>
          <cell r="H615">
            <v>7819500</v>
          </cell>
          <cell r="I615">
            <v>7819500</v>
          </cell>
          <cell r="J615">
            <v>0</v>
          </cell>
        </row>
        <row r="616">
          <cell r="A616" t="str">
            <v>G223012008</v>
          </cell>
          <cell r="B616" t="str">
            <v>Family Bank Bond-Umbrella Scheme</v>
          </cell>
          <cell r="C616" t="str">
            <v>Balance Sheet</v>
          </cell>
          <cell r="D616">
            <v>0</v>
          </cell>
          <cell r="E616">
            <v>33834104.799999997</v>
          </cell>
          <cell r="F616">
            <v>2054854.8</v>
          </cell>
          <cell r="G616">
            <v>31779249.999999996</v>
          </cell>
          <cell r="H616">
            <v>31779249.999999996</v>
          </cell>
          <cell r="I616">
            <v>31779249.999999996</v>
          </cell>
          <cell r="J616">
            <v>0</v>
          </cell>
        </row>
        <row r="617">
          <cell r="A617" t="str">
            <v>G224012</v>
          </cell>
          <cell r="B617" t="str">
            <v xml:space="preserve"> Deposits</v>
          </cell>
          <cell r="C617">
            <v>0</v>
          </cell>
          <cell r="D617">
            <v>401543845.51394033</v>
          </cell>
          <cell r="E617">
            <v>1892847940.0965443</v>
          </cell>
          <cell r="F617">
            <v>2038867700.7398636</v>
          </cell>
          <cell r="G617">
            <v>-146019760.64331967</v>
          </cell>
          <cell r="H617">
            <v>254712349.870621</v>
          </cell>
          <cell r="I617">
            <v>255524084.87062064</v>
          </cell>
          <cell r="J617">
            <v>-811734.99999964237</v>
          </cell>
        </row>
        <row r="618">
          <cell r="A618" t="str">
            <v>G224012001</v>
          </cell>
          <cell r="B618" t="str">
            <v>Stanbic Bank  Deposit-Life Fund</v>
          </cell>
          <cell r="C618" t="str">
            <v>Balance Sheet</v>
          </cell>
          <cell r="E618">
            <v>9717539.7260273974</v>
          </cell>
          <cell r="F618">
            <v>9717539.75</v>
          </cell>
          <cell r="G618">
            <v>-2.3972602561116219E-2</v>
          </cell>
          <cell r="H618">
            <v>-2.3972602561116219E-2</v>
          </cell>
          <cell r="I618">
            <v>-2.3972602561116219E-2</v>
          </cell>
          <cell r="J618">
            <v>0</v>
          </cell>
        </row>
        <row r="619">
          <cell r="A619" t="str">
            <v>G224012002</v>
          </cell>
          <cell r="B619" t="str">
            <v>Stanbic Bank  Deposit-Annuities</v>
          </cell>
          <cell r="C619" t="str">
            <v>Balance Sheet</v>
          </cell>
          <cell r="D619">
            <v>0</v>
          </cell>
          <cell r="E619">
            <v>0</v>
          </cell>
          <cell r="F619">
            <v>0</v>
          </cell>
          <cell r="G619">
            <v>0</v>
          </cell>
          <cell r="H619">
            <v>0</v>
          </cell>
          <cell r="I619">
            <v>0</v>
          </cell>
          <cell r="J619">
            <v>0</v>
          </cell>
        </row>
        <row r="620">
          <cell r="A620" t="str">
            <v>G224012003</v>
          </cell>
          <cell r="B620" t="str">
            <v>Stanbic Bank  Deposit-Individual Pension Plan</v>
          </cell>
          <cell r="C620" t="str">
            <v>Balance Sheet</v>
          </cell>
          <cell r="E620">
            <v>10267197.279545205</v>
          </cell>
          <cell r="F620">
            <v>10267197.25</v>
          </cell>
          <cell r="G620">
            <v>2.954520471394062E-2</v>
          </cell>
          <cell r="H620">
            <v>2.954520471394062E-2</v>
          </cell>
          <cell r="I620">
            <v>2.954520471394062E-2</v>
          </cell>
          <cell r="J620">
            <v>0</v>
          </cell>
        </row>
        <row r="621">
          <cell r="A621" t="str">
            <v>G224012004</v>
          </cell>
          <cell r="B621" t="str">
            <v>Stanbic Bank  Deposit-Umbrella Scheme</v>
          </cell>
          <cell r="C621" t="str">
            <v>Balance Sheet</v>
          </cell>
          <cell r="E621">
            <v>45605883.586210653</v>
          </cell>
          <cell r="F621">
            <v>45605883.480000004</v>
          </cell>
          <cell r="G621">
            <v>0.10621064901351929</v>
          </cell>
          <cell r="H621">
            <v>0.10621064901351929</v>
          </cell>
          <cell r="I621">
            <v>0.10621064901351929</v>
          </cell>
          <cell r="J621">
            <v>0</v>
          </cell>
        </row>
        <row r="622">
          <cell r="A622" t="str">
            <v>G224012005</v>
          </cell>
          <cell r="B622" t="str">
            <v>Family Bank  Deposit-Life Fund</v>
          </cell>
          <cell r="C622" t="str">
            <v>Balance Sheet</v>
          </cell>
          <cell r="D622">
            <v>198570392.80234101</v>
          </cell>
          <cell r="E622">
            <v>1083817296.9115062</v>
          </cell>
          <cell r="F622">
            <v>1175087035.7298601</v>
          </cell>
          <cell r="G622">
            <v>-91269738.818353891</v>
          </cell>
          <cell r="H622">
            <v>107300653.98398712</v>
          </cell>
          <cell r="I622">
            <v>108112388.98398331</v>
          </cell>
          <cell r="J622">
            <v>-811734.9999961853</v>
          </cell>
        </row>
        <row r="623">
          <cell r="A623" t="str">
            <v>G224012006</v>
          </cell>
          <cell r="B623" t="str">
            <v>Family Bank  Deposit-Annuities</v>
          </cell>
          <cell r="C623" t="str">
            <v>Balance Sheet</v>
          </cell>
          <cell r="E623">
            <v>0</v>
          </cell>
          <cell r="F623">
            <v>0</v>
          </cell>
          <cell r="G623">
            <v>0</v>
          </cell>
          <cell r="H623">
            <v>0</v>
          </cell>
          <cell r="I623">
            <v>0</v>
          </cell>
          <cell r="J623">
            <v>0</v>
          </cell>
        </row>
        <row r="624">
          <cell r="A624" t="str">
            <v>G224012007</v>
          </cell>
          <cell r="B624" t="str">
            <v>Family Bank  Deposit-Individual Pension Plan</v>
          </cell>
          <cell r="C624" t="str">
            <v>Balance Sheet</v>
          </cell>
          <cell r="D624">
            <v>16331898.116679452</v>
          </cell>
          <cell r="E624">
            <v>161287328.6661863</v>
          </cell>
          <cell r="F624">
            <v>156898996.65000001</v>
          </cell>
          <cell r="G624">
            <v>4388332.0161862969</v>
          </cell>
          <cell r="H624">
            <v>20720230.132865749</v>
          </cell>
          <cell r="I624">
            <v>20720230.132865749</v>
          </cell>
          <cell r="J624">
            <v>0</v>
          </cell>
        </row>
        <row r="625">
          <cell r="A625" t="str">
            <v>G224012008</v>
          </cell>
          <cell r="B625" t="str">
            <v>Family Bank  Deposit-Umbrella Scheme</v>
          </cell>
          <cell r="C625" t="str">
            <v>Balance Sheet</v>
          </cell>
          <cell r="D625">
            <v>34194556.775956288</v>
          </cell>
          <cell r="E625">
            <v>272505333.80398434</v>
          </cell>
          <cell r="F625">
            <v>305484113.19999999</v>
          </cell>
          <cell r="G625">
            <v>-32978779.396015644</v>
          </cell>
          <cell r="H625">
            <v>1215777.3799406439</v>
          </cell>
          <cell r="I625">
            <v>1215777.3799406439</v>
          </cell>
          <cell r="J625">
            <v>0</v>
          </cell>
        </row>
        <row r="626">
          <cell r="A626" t="str">
            <v>G224012009</v>
          </cell>
          <cell r="B626" t="str">
            <v>NIC Bank  Deposit-Life Fund</v>
          </cell>
          <cell r="C626" t="str">
            <v>Balance Sheet</v>
          </cell>
          <cell r="E626">
            <v>0</v>
          </cell>
          <cell r="F626">
            <v>0</v>
          </cell>
          <cell r="G626">
            <v>0</v>
          </cell>
          <cell r="H626">
            <v>0</v>
          </cell>
          <cell r="I626">
            <v>0</v>
          </cell>
          <cell r="J626">
            <v>0</v>
          </cell>
        </row>
        <row r="627">
          <cell r="A627" t="str">
            <v>G224012010</v>
          </cell>
          <cell r="B627" t="str">
            <v>NIC Bank  Deposit-Annuities</v>
          </cell>
          <cell r="C627" t="str">
            <v>Balance Sheet</v>
          </cell>
          <cell r="D627">
            <v>0</v>
          </cell>
          <cell r="E627">
            <v>0</v>
          </cell>
          <cell r="F627">
            <v>0</v>
          </cell>
          <cell r="G627">
            <v>0</v>
          </cell>
          <cell r="H627">
            <v>0</v>
          </cell>
          <cell r="I627">
            <v>0</v>
          </cell>
          <cell r="J627">
            <v>0</v>
          </cell>
        </row>
        <row r="628">
          <cell r="A628" t="str">
            <v>G224012011</v>
          </cell>
          <cell r="B628" t="str">
            <v>NIC Bank  Deposit-Individual Pension Plan</v>
          </cell>
          <cell r="C628" t="str">
            <v>Balance Sheet</v>
          </cell>
          <cell r="D628">
            <v>0</v>
          </cell>
          <cell r="E628">
            <v>0</v>
          </cell>
          <cell r="F628">
            <v>0</v>
          </cell>
          <cell r="G628">
            <v>0</v>
          </cell>
          <cell r="H628">
            <v>0</v>
          </cell>
          <cell r="I628">
            <v>0</v>
          </cell>
          <cell r="J628">
            <v>0</v>
          </cell>
        </row>
        <row r="629">
          <cell r="A629" t="str">
            <v>G224012012</v>
          </cell>
          <cell r="B629" t="str">
            <v>NIC Bank  Deposit-Umbrella Scheme</v>
          </cell>
          <cell r="C629" t="str">
            <v>Balance Sheet</v>
          </cell>
          <cell r="E629">
            <v>0</v>
          </cell>
          <cell r="F629">
            <v>0</v>
          </cell>
          <cell r="G629">
            <v>0</v>
          </cell>
          <cell r="H629">
            <v>0</v>
          </cell>
          <cell r="I629">
            <v>0</v>
          </cell>
          <cell r="J629">
            <v>0</v>
          </cell>
        </row>
        <row r="630">
          <cell r="A630" t="str">
            <v>G224012013</v>
          </cell>
          <cell r="B630" t="str">
            <v>Sidian Bank  Deposit-Life Fund</v>
          </cell>
          <cell r="C630" t="str">
            <v>Balance Sheet</v>
          </cell>
          <cell r="E630">
            <v>34450000</v>
          </cell>
          <cell r="F630">
            <v>20535945.199999999</v>
          </cell>
          <cell r="G630">
            <v>13914054.800000001</v>
          </cell>
          <cell r="H630">
            <v>13914054.800000001</v>
          </cell>
          <cell r="I630">
            <v>13914054.800000001</v>
          </cell>
          <cell r="J630">
            <v>0</v>
          </cell>
        </row>
        <row r="631">
          <cell r="A631" t="str">
            <v>G224012014</v>
          </cell>
          <cell r="B631" t="str">
            <v>Sidian Bank  Deposit-Annuities</v>
          </cell>
          <cell r="C631" t="str">
            <v>Balance Sheet</v>
          </cell>
          <cell r="D631">
            <v>0</v>
          </cell>
          <cell r="E631">
            <v>0</v>
          </cell>
          <cell r="F631">
            <v>0</v>
          </cell>
          <cell r="G631">
            <v>0</v>
          </cell>
          <cell r="H631">
            <v>0</v>
          </cell>
          <cell r="I631">
            <v>0</v>
          </cell>
          <cell r="J631">
            <v>0</v>
          </cell>
        </row>
        <row r="632">
          <cell r="A632" t="str">
            <v>G224012015</v>
          </cell>
          <cell r="B632" t="str">
            <v>Sidian Bank  Deposit-Individual Pension Plan</v>
          </cell>
          <cell r="C632" t="str">
            <v>Balance Sheet</v>
          </cell>
          <cell r="D632">
            <v>0</v>
          </cell>
          <cell r="E632">
            <v>8000000</v>
          </cell>
          <cell r="F632">
            <v>3001972.6</v>
          </cell>
          <cell r="G632">
            <v>4998027.4000000004</v>
          </cell>
          <cell r="H632">
            <v>4998027.4000000004</v>
          </cell>
          <cell r="I632">
            <v>4998027.4000000004</v>
          </cell>
          <cell r="J632">
            <v>0</v>
          </cell>
        </row>
        <row r="633">
          <cell r="A633" t="str">
            <v>G224012016</v>
          </cell>
          <cell r="B633" t="str">
            <v>Sidian Bank  Deposit-Umbrella Scheme</v>
          </cell>
          <cell r="C633" t="str">
            <v>Balance Sheet</v>
          </cell>
          <cell r="D633">
            <v>8478159.888157377</v>
          </cell>
          <cell r="E633">
            <v>47326766.081967212</v>
          </cell>
          <cell r="F633">
            <v>48910635.149999999</v>
          </cell>
          <cell r="G633">
            <v>-1583869.0680327863</v>
          </cell>
          <cell r="H633">
            <v>6894290.8201245908</v>
          </cell>
          <cell r="I633">
            <v>6894290.8201245908</v>
          </cell>
          <cell r="J633">
            <v>0</v>
          </cell>
        </row>
        <row r="634">
          <cell r="A634" t="str">
            <v>G224012017</v>
          </cell>
          <cell r="B634" t="str">
            <v>UBA Bank  Deposit-Life Fund</v>
          </cell>
          <cell r="C634">
            <v>0</v>
          </cell>
          <cell r="D634">
            <v>31049095.902465753</v>
          </cell>
          <cell r="E634">
            <v>165953.63369863012</v>
          </cell>
          <cell r="F634">
            <v>31215049.5</v>
          </cell>
          <cell r="G634">
            <v>-31049095.866301369</v>
          </cell>
          <cell r="H634">
            <v>3.6164384335279465E-2</v>
          </cell>
          <cell r="I634">
            <v>3.6164384335279465E-2</v>
          </cell>
          <cell r="J634">
            <v>0</v>
          </cell>
        </row>
        <row r="635">
          <cell r="A635" t="str">
            <v>G224012018</v>
          </cell>
          <cell r="B635" t="str">
            <v>UBA Bank  Deposit-Annuities</v>
          </cell>
          <cell r="C635">
            <v>0</v>
          </cell>
          <cell r="D635">
            <v>0</v>
          </cell>
          <cell r="E635">
            <v>0</v>
          </cell>
          <cell r="F635">
            <v>0</v>
          </cell>
          <cell r="G635">
            <v>0</v>
          </cell>
          <cell r="H635">
            <v>0</v>
          </cell>
          <cell r="I635">
            <v>0</v>
          </cell>
          <cell r="J635">
            <v>0</v>
          </cell>
        </row>
        <row r="636">
          <cell r="A636" t="str">
            <v>G224012019</v>
          </cell>
          <cell r="B636" t="str">
            <v>UBA Bank  Deposit-Individual Pension Plan</v>
          </cell>
          <cell r="C636">
            <v>0</v>
          </cell>
          <cell r="D636">
            <v>12859593.698630137</v>
          </cell>
          <cell r="E636">
            <v>36626.534246575342</v>
          </cell>
          <cell r="F636">
            <v>12896220.199999999</v>
          </cell>
          <cell r="G636">
            <v>-12859593.665753424</v>
          </cell>
          <cell r="H636">
            <v>3.2876713201403618E-2</v>
          </cell>
          <cell r="I636">
            <v>3.2876713201403618E-2</v>
          </cell>
          <cell r="J636">
            <v>0</v>
          </cell>
        </row>
        <row r="637">
          <cell r="A637" t="str">
            <v>G224012020</v>
          </cell>
          <cell r="B637" t="str">
            <v>UBA Bank  Deposit-Umbrella Scheme</v>
          </cell>
          <cell r="C637">
            <v>0</v>
          </cell>
          <cell r="E637">
            <v>25164627.377049182</v>
          </cell>
          <cell r="F637">
            <v>25164627.350000001</v>
          </cell>
          <cell r="G637">
            <v>2.7049180120229721E-2</v>
          </cell>
          <cell r="H637">
            <v>2.7049180120229721E-2</v>
          </cell>
          <cell r="I637">
            <v>2.7049180120229721E-2</v>
          </cell>
          <cell r="J637">
            <v>0</v>
          </cell>
        </row>
        <row r="638">
          <cell r="A638" t="str">
            <v>G224012021</v>
          </cell>
          <cell r="B638" t="str">
            <v>Equity Bank  Deposit-Life Fund</v>
          </cell>
          <cell r="C638">
            <v>0</v>
          </cell>
          <cell r="E638">
            <v>0</v>
          </cell>
          <cell r="F638">
            <v>0</v>
          </cell>
          <cell r="G638">
            <v>0</v>
          </cell>
          <cell r="H638">
            <v>0</v>
          </cell>
          <cell r="I638">
            <v>0</v>
          </cell>
          <cell r="J638">
            <v>0</v>
          </cell>
        </row>
        <row r="639">
          <cell r="A639" t="str">
            <v>G224012022</v>
          </cell>
          <cell r="B639" t="str">
            <v>Equity Bank  Deposit-Annuities</v>
          </cell>
          <cell r="C639">
            <v>0</v>
          </cell>
          <cell r="D639">
            <v>0</v>
          </cell>
          <cell r="E639">
            <v>0</v>
          </cell>
          <cell r="F639">
            <v>0</v>
          </cell>
          <cell r="G639">
            <v>0</v>
          </cell>
          <cell r="H639">
            <v>0</v>
          </cell>
          <cell r="I639">
            <v>0</v>
          </cell>
          <cell r="J639">
            <v>0</v>
          </cell>
        </row>
        <row r="640">
          <cell r="A640" t="str">
            <v>G224012023</v>
          </cell>
          <cell r="B640" t="str">
            <v>Equity Bank  Deposit-Individual Pension Plan</v>
          </cell>
          <cell r="C640">
            <v>0</v>
          </cell>
          <cell r="D640">
            <v>0</v>
          </cell>
          <cell r="E640">
            <v>0</v>
          </cell>
          <cell r="F640">
            <v>0</v>
          </cell>
          <cell r="G640">
            <v>0</v>
          </cell>
          <cell r="H640">
            <v>0</v>
          </cell>
          <cell r="I640">
            <v>0</v>
          </cell>
          <cell r="J640">
            <v>0</v>
          </cell>
        </row>
        <row r="641">
          <cell r="A641" t="str">
            <v>G224012024</v>
          </cell>
          <cell r="B641" t="str">
            <v>Equity Bank  Deposit-Umbrella Scheme</v>
          </cell>
          <cell r="C641">
            <v>0</v>
          </cell>
          <cell r="D641">
            <v>0</v>
          </cell>
          <cell r="E641">
            <v>0</v>
          </cell>
          <cell r="F641">
            <v>0</v>
          </cell>
          <cell r="G641">
            <v>0</v>
          </cell>
          <cell r="H641">
            <v>0</v>
          </cell>
          <cell r="I641">
            <v>0</v>
          </cell>
          <cell r="J641">
            <v>0</v>
          </cell>
        </row>
        <row r="642">
          <cell r="A642" t="str">
            <v>G224012025</v>
          </cell>
          <cell r="B642" t="str">
            <v>NCBA Bank  Deposit-Life Fund</v>
          </cell>
          <cell r="C642">
            <v>0</v>
          </cell>
          <cell r="E642">
            <v>0</v>
          </cell>
          <cell r="F642">
            <v>0</v>
          </cell>
          <cell r="G642">
            <v>0</v>
          </cell>
          <cell r="H642">
            <v>0</v>
          </cell>
          <cell r="I642">
            <v>0</v>
          </cell>
          <cell r="J642">
            <v>0</v>
          </cell>
        </row>
        <row r="643">
          <cell r="A643" t="str">
            <v>G224012026</v>
          </cell>
          <cell r="B643" t="str">
            <v>NCBA Bank  Deposit-Annuities</v>
          </cell>
          <cell r="C643">
            <v>0</v>
          </cell>
          <cell r="D643">
            <v>0</v>
          </cell>
          <cell r="E643">
            <v>0</v>
          </cell>
          <cell r="F643">
            <v>0</v>
          </cell>
          <cell r="G643">
            <v>0</v>
          </cell>
          <cell r="H643">
            <v>0</v>
          </cell>
          <cell r="I643">
            <v>0</v>
          </cell>
          <cell r="J643">
            <v>0</v>
          </cell>
        </row>
        <row r="644">
          <cell r="A644" t="str">
            <v>G224012027</v>
          </cell>
          <cell r="B644" t="str">
            <v>NCBA Bank  Deposit-Individual Pension Plan</v>
          </cell>
          <cell r="C644">
            <v>0</v>
          </cell>
          <cell r="E644">
            <v>0</v>
          </cell>
          <cell r="F644">
            <v>0</v>
          </cell>
          <cell r="G644">
            <v>0</v>
          </cell>
          <cell r="H644">
            <v>0</v>
          </cell>
          <cell r="I644">
            <v>0</v>
          </cell>
          <cell r="J644">
            <v>0</v>
          </cell>
        </row>
        <row r="645">
          <cell r="A645" t="str">
            <v>G224012028</v>
          </cell>
          <cell r="B645" t="str">
            <v>NCBA Bank  Deposit-Umbrella Scheme</v>
          </cell>
          <cell r="C645">
            <v>0</v>
          </cell>
          <cell r="E645">
            <v>0</v>
          </cell>
          <cell r="F645">
            <v>0</v>
          </cell>
          <cell r="G645">
            <v>0</v>
          </cell>
          <cell r="H645">
            <v>0</v>
          </cell>
          <cell r="I645">
            <v>0</v>
          </cell>
          <cell r="J645">
            <v>0</v>
          </cell>
        </row>
        <row r="646">
          <cell r="A646" t="str">
            <v>G224012029</v>
          </cell>
          <cell r="B646" t="str">
            <v>COOP Bank  Deposit-Life Fund</v>
          </cell>
          <cell r="C646">
            <v>0</v>
          </cell>
          <cell r="E646">
            <v>0</v>
          </cell>
          <cell r="F646">
            <v>0</v>
          </cell>
          <cell r="G646">
            <v>0</v>
          </cell>
          <cell r="H646">
            <v>0</v>
          </cell>
          <cell r="I646">
            <v>0</v>
          </cell>
          <cell r="J646">
            <v>0</v>
          </cell>
        </row>
        <row r="647">
          <cell r="A647" t="str">
            <v>G224012030</v>
          </cell>
          <cell r="B647" t="str">
            <v>COOP Bank  Deposit-Annuities</v>
          </cell>
          <cell r="C647">
            <v>0</v>
          </cell>
          <cell r="D647">
            <v>0</v>
          </cell>
          <cell r="E647">
            <v>0</v>
          </cell>
          <cell r="F647">
            <v>0</v>
          </cell>
          <cell r="G647">
            <v>0</v>
          </cell>
          <cell r="H647">
            <v>0</v>
          </cell>
          <cell r="I647">
            <v>0</v>
          </cell>
          <cell r="J647">
            <v>0</v>
          </cell>
        </row>
        <row r="648">
          <cell r="A648" t="str">
            <v>G224012031</v>
          </cell>
          <cell r="B648" t="str">
            <v>COOP Bank  Deposit-Individual Pension Plan</v>
          </cell>
          <cell r="C648">
            <v>0</v>
          </cell>
          <cell r="E648">
            <v>1731089.0410958903</v>
          </cell>
          <cell r="F648">
            <v>1731089.5</v>
          </cell>
          <cell r="G648">
            <v>-0.4589041096623987</v>
          </cell>
          <cell r="H648">
            <v>-0.4589041096623987</v>
          </cell>
          <cell r="I648">
            <v>-0.4589041096623987</v>
          </cell>
          <cell r="J648">
            <v>0</v>
          </cell>
        </row>
        <row r="649">
          <cell r="A649" t="str">
            <v>G224012032</v>
          </cell>
          <cell r="B649" t="str">
            <v>COOP Bank  Deposit-Umbrella Scheme</v>
          </cell>
          <cell r="C649">
            <v>0</v>
          </cell>
          <cell r="E649">
            <v>11067807.750819672</v>
          </cell>
          <cell r="F649">
            <v>11067808.1</v>
          </cell>
          <cell r="G649">
            <v>-0.34918032772839069</v>
          </cell>
          <cell r="H649">
            <v>-0.34918032772839069</v>
          </cell>
          <cell r="I649">
            <v>-0.34918032772839069</v>
          </cell>
          <cell r="J649">
            <v>0</v>
          </cell>
        </row>
        <row r="650">
          <cell r="A650" t="str">
            <v>G224012033</v>
          </cell>
          <cell r="B650" t="str">
            <v>I&amp;M Bank  Deposit-Life Fund</v>
          </cell>
          <cell r="C650">
            <v>0</v>
          </cell>
          <cell r="E650">
            <v>0</v>
          </cell>
          <cell r="F650">
            <v>0</v>
          </cell>
          <cell r="G650">
            <v>0</v>
          </cell>
          <cell r="H650">
            <v>0</v>
          </cell>
          <cell r="I650">
            <v>0</v>
          </cell>
          <cell r="J650">
            <v>0</v>
          </cell>
        </row>
        <row r="651">
          <cell r="A651" t="str">
            <v>G224012034</v>
          </cell>
          <cell r="B651" t="str">
            <v>I&amp;M Bank  Deposit-Annuities</v>
          </cell>
          <cell r="C651">
            <v>0</v>
          </cell>
          <cell r="D651">
            <v>0</v>
          </cell>
          <cell r="E651">
            <v>0</v>
          </cell>
          <cell r="F651">
            <v>0</v>
          </cell>
          <cell r="G651">
            <v>0</v>
          </cell>
          <cell r="H651">
            <v>0</v>
          </cell>
          <cell r="I651">
            <v>0</v>
          </cell>
          <cell r="J651">
            <v>0</v>
          </cell>
        </row>
        <row r="652">
          <cell r="A652" t="str">
            <v>G224012035</v>
          </cell>
          <cell r="B652" t="str">
            <v>I&amp;M Bank  Deposit-Individual Pension Plan</v>
          </cell>
          <cell r="C652">
            <v>0</v>
          </cell>
          <cell r="D652">
            <v>0</v>
          </cell>
          <cell r="E652">
            <v>0</v>
          </cell>
          <cell r="F652">
            <v>0</v>
          </cell>
          <cell r="G652">
            <v>0</v>
          </cell>
          <cell r="H652">
            <v>0</v>
          </cell>
          <cell r="I652">
            <v>0</v>
          </cell>
          <cell r="J652">
            <v>0</v>
          </cell>
        </row>
        <row r="653">
          <cell r="A653" t="str">
            <v>G224012036</v>
          </cell>
          <cell r="B653" t="str">
            <v>I&amp;M Bank  Deposit-Umbrella Scheme</v>
          </cell>
          <cell r="C653">
            <v>0</v>
          </cell>
          <cell r="D653">
            <v>0</v>
          </cell>
          <cell r="E653">
            <v>0</v>
          </cell>
          <cell r="F653">
            <v>0</v>
          </cell>
          <cell r="G653">
            <v>0</v>
          </cell>
          <cell r="H653">
            <v>0</v>
          </cell>
          <cell r="I653">
            <v>0</v>
          </cell>
          <cell r="J653">
            <v>0</v>
          </cell>
        </row>
        <row r="654">
          <cell r="A654" t="str">
            <v>G224012037</v>
          </cell>
          <cell r="B654" t="str">
            <v>KASHA Bank  Deposit-Life Fund</v>
          </cell>
          <cell r="C654">
            <v>0</v>
          </cell>
          <cell r="D654">
            <v>0</v>
          </cell>
          <cell r="E654">
            <v>0</v>
          </cell>
          <cell r="F654">
            <v>0</v>
          </cell>
          <cell r="G654">
            <v>0</v>
          </cell>
          <cell r="H654">
            <v>0</v>
          </cell>
          <cell r="I654">
            <v>0</v>
          </cell>
          <cell r="J654">
            <v>0</v>
          </cell>
        </row>
        <row r="655">
          <cell r="A655" t="str">
            <v>G224012038</v>
          </cell>
          <cell r="B655" t="str">
            <v>KASHA  Deposit-Annuities</v>
          </cell>
          <cell r="C655">
            <v>0</v>
          </cell>
          <cell r="D655">
            <v>0</v>
          </cell>
          <cell r="E655">
            <v>0</v>
          </cell>
          <cell r="F655">
            <v>0</v>
          </cell>
          <cell r="G655">
            <v>0</v>
          </cell>
          <cell r="H655">
            <v>0</v>
          </cell>
          <cell r="I655">
            <v>0</v>
          </cell>
          <cell r="J655">
            <v>0</v>
          </cell>
        </row>
        <row r="656">
          <cell r="A656" t="str">
            <v>G224012039</v>
          </cell>
          <cell r="B656" t="str">
            <v>KASHA  Deposit-Individual Pension Plan</v>
          </cell>
          <cell r="C656">
            <v>0</v>
          </cell>
          <cell r="D656">
            <v>0</v>
          </cell>
          <cell r="E656">
            <v>0</v>
          </cell>
          <cell r="F656">
            <v>0</v>
          </cell>
          <cell r="G656">
            <v>0</v>
          </cell>
          <cell r="H656">
            <v>0</v>
          </cell>
          <cell r="I656">
            <v>0</v>
          </cell>
          <cell r="J656">
            <v>0</v>
          </cell>
        </row>
        <row r="657">
          <cell r="A657" t="str">
            <v>G224012040</v>
          </cell>
          <cell r="B657" t="str">
            <v>KASHA  Deposit-Umbrella Scheme</v>
          </cell>
          <cell r="C657">
            <v>0</v>
          </cell>
          <cell r="D657">
            <v>15397361.383251742</v>
          </cell>
          <cell r="E657">
            <v>1627557.3770491804</v>
          </cell>
          <cell r="F657">
            <v>0</v>
          </cell>
          <cell r="G657">
            <v>1627557.3770491804</v>
          </cell>
          <cell r="H657">
            <v>17024918.760300923</v>
          </cell>
          <cell r="I657">
            <v>17024918.760300923</v>
          </cell>
          <cell r="J657">
            <v>0</v>
          </cell>
        </row>
        <row r="658">
          <cell r="A658" t="str">
            <v>G224012041</v>
          </cell>
          <cell r="B658" t="str">
            <v>FAULU Bank  Deposit-Life Fund</v>
          </cell>
          <cell r="C658">
            <v>0</v>
          </cell>
          <cell r="D658">
            <v>2.7397274971008301E-3</v>
          </cell>
          <cell r="E658">
            <v>430432.93220547948</v>
          </cell>
          <cell r="F658">
            <v>430432.89999999997</v>
          </cell>
          <cell r="G658">
            <v>3.2205479510594159E-2</v>
          </cell>
          <cell r="H658">
            <v>3.4945207007694989E-2</v>
          </cell>
          <cell r="I658">
            <v>3.4945207007694989E-2</v>
          </cell>
          <cell r="J658">
            <v>0</v>
          </cell>
        </row>
        <row r="659">
          <cell r="A659" t="str">
            <v>G224012042</v>
          </cell>
          <cell r="B659" t="str">
            <v>FAULU  Deposit-Annuities</v>
          </cell>
          <cell r="C659">
            <v>0</v>
          </cell>
          <cell r="D659">
            <v>0</v>
          </cell>
          <cell r="E659">
            <v>0</v>
          </cell>
          <cell r="F659">
            <v>0</v>
          </cell>
          <cell r="G659">
            <v>0</v>
          </cell>
          <cell r="H659">
            <v>0</v>
          </cell>
          <cell r="I659">
            <v>0</v>
          </cell>
          <cell r="J659">
            <v>0</v>
          </cell>
        </row>
        <row r="660">
          <cell r="A660" t="str">
            <v>G224012043</v>
          </cell>
          <cell r="B660" t="str">
            <v>FAULU  Deposit-Individual Pension Plan</v>
          </cell>
          <cell r="C660">
            <v>0</v>
          </cell>
          <cell r="D660">
            <v>0</v>
          </cell>
          <cell r="E660">
            <v>15654564.024345892</v>
          </cell>
          <cell r="F660">
            <v>12655652.790000001</v>
          </cell>
          <cell r="G660">
            <v>2998911.2343458906</v>
          </cell>
          <cell r="H660">
            <v>2998911.2343458906</v>
          </cell>
          <cell r="I660">
            <v>2998911.2343458906</v>
          </cell>
          <cell r="J660">
            <v>0</v>
          </cell>
        </row>
        <row r="661">
          <cell r="A661" t="str">
            <v>G224012044</v>
          </cell>
          <cell r="B661" t="str">
            <v>FAULU  Deposit-Umbrella Scheme</v>
          </cell>
          <cell r="C661">
            <v>0</v>
          </cell>
          <cell r="D661">
            <v>0</v>
          </cell>
          <cell r="E661">
            <v>34004669.598443985</v>
          </cell>
          <cell r="F661">
            <v>34004670.609999999</v>
          </cell>
          <cell r="G661">
            <v>-1.011556014418602</v>
          </cell>
          <cell r="H661">
            <v>-1.011556014418602</v>
          </cell>
          <cell r="I661">
            <v>-1.011556014418602</v>
          </cell>
          <cell r="J661">
            <v>0</v>
          </cell>
        </row>
        <row r="662">
          <cell r="A662" t="str">
            <v>G224012045</v>
          </cell>
          <cell r="B662" t="str">
            <v>IMARA Bank  Deposit-Life Fund</v>
          </cell>
          <cell r="C662">
            <v>0</v>
          </cell>
          <cell r="D662">
            <v>48119766.451915562</v>
          </cell>
          <cell r="E662">
            <v>888908.42609315063</v>
          </cell>
          <cell r="F662">
            <v>48212196.100000001</v>
          </cell>
          <cell r="G662">
            <v>-47323287.673906848</v>
          </cell>
          <cell r="H662">
            <v>796478.77800871432</v>
          </cell>
          <cell r="I662">
            <v>796478.77800871432</v>
          </cell>
          <cell r="J662">
            <v>0</v>
          </cell>
        </row>
        <row r="663">
          <cell r="A663" t="str">
            <v>G224012046</v>
          </cell>
          <cell r="B663" t="str">
            <v>IMARA  Deposit-Annuities</v>
          </cell>
          <cell r="C663">
            <v>0</v>
          </cell>
          <cell r="D663">
            <v>0</v>
          </cell>
          <cell r="E663">
            <v>0</v>
          </cell>
          <cell r="F663">
            <v>0</v>
          </cell>
          <cell r="G663">
            <v>0</v>
          </cell>
          <cell r="H663">
            <v>0</v>
          </cell>
          <cell r="I663">
            <v>0</v>
          </cell>
          <cell r="J663">
            <v>0</v>
          </cell>
        </row>
        <row r="664">
          <cell r="A664" t="str">
            <v>G224012047</v>
          </cell>
          <cell r="B664" t="str">
            <v>IMARA  Deposit-Individual Pension Plan</v>
          </cell>
          <cell r="C664">
            <v>0</v>
          </cell>
          <cell r="D664">
            <v>0</v>
          </cell>
          <cell r="E664">
            <v>0</v>
          </cell>
          <cell r="F664">
            <v>0</v>
          </cell>
          <cell r="G664">
            <v>0</v>
          </cell>
          <cell r="H664">
            <v>0</v>
          </cell>
          <cell r="I664">
            <v>0</v>
          </cell>
          <cell r="J664">
            <v>0</v>
          </cell>
        </row>
        <row r="665">
          <cell r="A665" t="str">
            <v>G224012048</v>
          </cell>
          <cell r="B665" t="str">
            <v>IMARA  Deposit-Umbrella Scheme</v>
          </cell>
          <cell r="C665">
            <v>0</v>
          </cell>
          <cell r="D665">
            <v>20568032.786885247</v>
          </cell>
          <cell r="E665">
            <v>11594067.742131148</v>
          </cell>
          <cell r="F665">
            <v>26081763.199999999</v>
          </cell>
          <cell r="G665">
            <v>-14487695.457868852</v>
          </cell>
          <cell r="H665">
            <v>6080337.3290163949</v>
          </cell>
          <cell r="I665">
            <v>6080337.3290163949</v>
          </cell>
          <cell r="J665">
            <v>0</v>
          </cell>
        </row>
        <row r="666">
          <cell r="A666" t="str">
            <v>G224012049</v>
          </cell>
          <cell r="B666" t="str">
            <v>HIFADHI Bank  Deposit-Life Fund</v>
          </cell>
          <cell r="C666">
            <v>0</v>
          </cell>
          <cell r="D666">
            <v>0</v>
          </cell>
          <cell r="E666">
            <v>0</v>
          </cell>
          <cell r="F666">
            <v>0</v>
          </cell>
          <cell r="G666">
            <v>0</v>
          </cell>
          <cell r="H666">
            <v>0</v>
          </cell>
          <cell r="I666">
            <v>0</v>
          </cell>
          <cell r="J666">
            <v>0</v>
          </cell>
        </row>
        <row r="667">
          <cell r="A667" t="str">
            <v>G224012050</v>
          </cell>
          <cell r="B667" t="str">
            <v>HIFADHI  Deposit-Annuities</v>
          </cell>
          <cell r="C667">
            <v>0</v>
          </cell>
          <cell r="D667">
            <v>0</v>
          </cell>
          <cell r="E667">
            <v>0</v>
          </cell>
          <cell r="F667">
            <v>0</v>
          </cell>
          <cell r="G667">
            <v>0</v>
          </cell>
          <cell r="H667">
            <v>0</v>
          </cell>
          <cell r="I667">
            <v>0</v>
          </cell>
          <cell r="J667">
            <v>0</v>
          </cell>
        </row>
        <row r="668">
          <cell r="A668" t="str">
            <v>G224012051</v>
          </cell>
          <cell r="B668" t="str">
            <v>HIFADHI  Deposit-Individual Pension Plan</v>
          </cell>
          <cell r="C668">
            <v>0</v>
          </cell>
          <cell r="D668">
            <v>0</v>
          </cell>
          <cell r="E668">
            <v>0</v>
          </cell>
          <cell r="F668">
            <v>0</v>
          </cell>
          <cell r="G668">
            <v>0</v>
          </cell>
          <cell r="H668">
            <v>0</v>
          </cell>
          <cell r="I668">
            <v>0</v>
          </cell>
          <cell r="J668">
            <v>0</v>
          </cell>
        </row>
        <row r="669">
          <cell r="A669" t="str">
            <v>G224012052</v>
          </cell>
          <cell r="B669" t="str">
            <v>HIFADHI  Deposit-Umbrella Scheme</v>
          </cell>
          <cell r="C669">
            <v>0</v>
          </cell>
          <cell r="D669">
            <v>15974987.704918033</v>
          </cell>
          <cell r="E669">
            <v>1329196.7213114754</v>
          </cell>
          <cell r="F669">
            <v>0</v>
          </cell>
          <cell r="G669">
            <v>1329196.7213114754</v>
          </cell>
          <cell r="H669">
            <v>17304184.426229507</v>
          </cell>
          <cell r="I669">
            <v>17304184.426229507</v>
          </cell>
          <cell r="J669">
            <v>0</v>
          </cell>
        </row>
        <row r="670">
          <cell r="A670" t="str">
            <v>G224012053</v>
          </cell>
          <cell r="B670" t="str">
            <v>CONSOLIDATED BANK Bank  Deposit-Life Fund</v>
          </cell>
          <cell r="C670">
            <v>0</v>
          </cell>
          <cell r="E670">
            <v>3019833.5543835615</v>
          </cell>
          <cell r="F670">
            <v>3019833.55</v>
          </cell>
          <cell r="G670">
            <v>4.3835616670548916E-3</v>
          </cell>
          <cell r="H670">
            <v>4.3835616670548916E-3</v>
          </cell>
          <cell r="I670">
            <v>4.3835616670548916E-3</v>
          </cell>
          <cell r="J670">
            <v>0</v>
          </cell>
        </row>
        <row r="671">
          <cell r="A671" t="str">
            <v>G224012054</v>
          </cell>
          <cell r="B671" t="str">
            <v>CONSOLIDATED BANK  Deposit-Annuities</v>
          </cell>
          <cell r="C671">
            <v>0</v>
          </cell>
          <cell r="E671">
            <v>0</v>
          </cell>
          <cell r="F671">
            <v>0</v>
          </cell>
          <cell r="G671">
            <v>0</v>
          </cell>
          <cell r="H671">
            <v>0</v>
          </cell>
          <cell r="I671">
            <v>0</v>
          </cell>
          <cell r="J671">
            <v>0</v>
          </cell>
        </row>
        <row r="672">
          <cell r="A672" t="str">
            <v>G224012055</v>
          </cell>
          <cell r="B672" t="str">
            <v>CONSOLIDATED BANK  Deposit-Individual Pension Plan</v>
          </cell>
          <cell r="C672">
            <v>0</v>
          </cell>
          <cell r="E672">
            <v>0</v>
          </cell>
          <cell r="F672">
            <v>0</v>
          </cell>
          <cell r="G672">
            <v>0</v>
          </cell>
          <cell r="H672">
            <v>0</v>
          </cell>
          <cell r="I672">
            <v>0</v>
          </cell>
          <cell r="J672">
            <v>0</v>
          </cell>
        </row>
        <row r="673">
          <cell r="A673" t="str">
            <v>G224012056</v>
          </cell>
          <cell r="B673" t="str">
            <v>CONSOLIDATED BANK  Deposit-Umbrella Scheme</v>
          </cell>
          <cell r="C673">
            <v>0</v>
          </cell>
          <cell r="E673">
            <v>27192279.010928962</v>
          </cell>
          <cell r="F673">
            <v>27192279.810000002</v>
          </cell>
          <cell r="G673">
            <v>-0.79907104000449181</v>
          </cell>
          <cell r="H673">
            <v>-0.79907104000449181</v>
          </cell>
          <cell r="I673">
            <v>-0.79907104000449181</v>
          </cell>
          <cell r="J673">
            <v>0</v>
          </cell>
        </row>
        <row r="674">
          <cell r="A674" t="str">
            <v>G224012057</v>
          </cell>
          <cell r="B674" t="str">
            <v>KINGDOM BANK  Deposit-Life Fund</v>
          </cell>
          <cell r="C674">
            <v>0</v>
          </cell>
          <cell r="E674">
            <v>37392951.02739726</v>
          </cell>
          <cell r="F674">
            <v>5104794.5199999996</v>
          </cell>
          <cell r="G674">
            <v>32288156.507397261</v>
          </cell>
          <cell r="H674">
            <v>32288156.507397261</v>
          </cell>
          <cell r="I674">
            <v>32288156.507397261</v>
          </cell>
          <cell r="J674">
            <v>0</v>
          </cell>
        </row>
        <row r="675">
          <cell r="A675" t="str">
            <v>G224012058</v>
          </cell>
          <cell r="B675" t="str">
            <v>KINGDOM BANK  Deposit-Annuities</v>
          </cell>
          <cell r="C675">
            <v>0</v>
          </cell>
          <cell r="E675">
            <v>0</v>
          </cell>
          <cell r="F675">
            <v>0</v>
          </cell>
          <cell r="G675">
            <v>0</v>
          </cell>
          <cell r="H675">
            <v>0</v>
          </cell>
          <cell r="I675">
            <v>0</v>
          </cell>
          <cell r="J675">
            <v>0</v>
          </cell>
        </row>
        <row r="676">
          <cell r="A676" t="str">
            <v>G224012059</v>
          </cell>
          <cell r="B676" t="str">
            <v>KINGDOM BANK  Deposit-Individual Pension Plan</v>
          </cell>
          <cell r="C676">
            <v>0</v>
          </cell>
          <cell r="E676">
            <v>6022404.1095890412</v>
          </cell>
          <cell r="F676">
            <v>0</v>
          </cell>
          <cell r="G676">
            <v>6022404.1095890412</v>
          </cell>
          <cell r="H676">
            <v>6022404.1095890412</v>
          </cell>
          <cell r="I676">
            <v>6022404.1095890412</v>
          </cell>
          <cell r="J676">
            <v>0</v>
          </cell>
        </row>
        <row r="677">
          <cell r="A677" t="str">
            <v>G224012060</v>
          </cell>
          <cell r="B677" t="str">
            <v>KINGDOM BANK  Deposit-Umbrella Scheme</v>
          </cell>
          <cell r="C677">
            <v>0</v>
          </cell>
          <cell r="E677">
            <v>24735296.098360654</v>
          </cell>
          <cell r="F677">
            <v>20381369.850000001</v>
          </cell>
          <cell r="G677">
            <v>4353926.2483606525</v>
          </cell>
          <cell r="H677">
            <v>4353926.2483606525</v>
          </cell>
          <cell r="I677">
            <v>4353926.2483606525</v>
          </cell>
          <cell r="J677">
            <v>0</v>
          </cell>
        </row>
        <row r="678">
          <cell r="A678" t="str">
            <v>G224012061</v>
          </cell>
          <cell r="B678" t="str">
            <v>HF BANK  Deposit-Life Fund</v>
          </cell>
          <cell r="C678">
            <v>0</v>
          </cell>
          <cell r="E678">
            <v>0</v>
          </cell>
          <cell r="F678">
            <v>0</v>
          </cell>
          <cell r="G678">
            <v>0</v>
          </cell>
          <cell r="H678">
            <v>0</v>
          </cell>
          <cell r="I678">
            <v>0</v>
          </cell>
          <cell r="J678">
            <v>0</v>
          </cell>
        </row>
        <row r="679">
          <cell r="A679" t="str">
            <v>G224012062</v>
          </cell>
          <cell r="B679" t="str">
            <v>HF BANK  Deposit-Annuities</v>
          </cell>
          <cell r="C679">
            <v>0</v>
          </cell>
          <cell r="E679">
            <v>0</v>
          </cell>
          <cell r="F679">
            <v>0</v>
          </cell>
          <cell r="G679">
            <v>0</v>
          </cell>
          <cell r="H679">
            <v>0</v>
          </cell>
          <cell r="I679">
            <v>0</v>
          </cell>
          <cell r="J679">
            <v>0</v>
          </cell>
        </row>
        <row r="680">
          <cell r="A680" t="str">
            <v>G224012063</v>
          </cell>
          <cell r="B680" t="str">
            <v>HF BANK  Deposit-Individual Pension Plan</v>
          </cell>
          <cell r="C680">
            <v>0</v>
          </cell>
          <cell r="E680">
            <v>0</v>
          </cell>
          <cell r="F680">
            <v>0</v>
          </cell>
          <cell r="G680">
            <v>0</v>
          </cell>
          <cell r="H680">
            <v>0</v>
          </cell>
          <cell r="I680">
            <v>0</v>
          </cell>
          <cell r="J680">
            <v>0</v>
          </cell>
        </row>
        <row r="681">
          <cell r="A681" t="str">
            <v>G224012064</v>
          </cell>
          <cell r="B681" t="str">
            <v>HF BANK  Deposit-Umbrella Scheme</v>
          </cell>
          <cell r="C681">
            <v>0</v>
          </cell>
          <cell r="E681">
            <v>5012329.0819672132</v>
          </cell>
          <cell r="F681">
            <v>5012328.75</v>
          </cell>
          <cell r="G681">
            <v>0.33196721319109201</v>
          </cell>
          <cell r="H681">
            <v>0.33196721319109201</v>
          </cell>
          <cell r="I681">
            <v>0.33196721319109201</v>
          </cell>
          <cell r="J681">
            <v>0</v>
          </cell>
        </row>
        <row r="682">
          <cell r="A682" t="str">
            <v>G224012065</v>
          </cell>
          <cell r="B682" t="str">
            <v>DEVT BANK  Deposit-Life Fund</v>
          </cell>
          <cell r="C682">
            <v>0</v>
          </cell>
          <cell r="E682">
            <v>7000000</v>
          </cell>
          <cell r="F682">
            <v>0</v>
          </cell>
          <cell r="G682">
            <v>7000000</v>
          </cell>
          <cell r="H682">
            <v>7000000</v>
          </cell>
          <cell r="I682">
            <v>7000000</v>
          </cell>
          <cell r="J682">
            <v>0</v>
          </cell>
        </row>
        <row r="683">
          <cell r="A683" t="str">
            <v>G224012066</v>
          </cell>
          <cell r="B683" t="str">
            <v>DEVT BANK  Deposit-Annuities</v>
          </cell>
          <cell r="C683">
            <v>0</v>
          </cell>
          <cell r="E683">
            <v>0</v>
          </cell>
          <cell r="F683">
            <v>0</v>
          </cell>
          <cell r="G683">
            <v>0</v>
          </cell>
          <cell r="H683">
            <v>0</v>
          </cell>
          <cell r="I683">
            <v>0</v>
          </cell>
          <cell r="J683">
            <v>0</v>
          </cell>
        </row>
        <row r="684">
          <cell r="A684" t="str">
            <v>G224012067</v>
          </cell>
          <cell r="B684" t="str">
            <v>DEVT BANK  Deposit-Individual Pension Plan</v>
          </cell>
          <cell r="C684">
            <v>0</v>
          </cell>
          <cell r="E684">
            <v>0</v>
          </cell>
          <cell r="F684">
            <v>0</v>
          </cell>
          <cell r="G684">
            <v>0</v>
          </cell>
          <cell r="H684">
            <v>0</v>
          </cell>
          <cell r="I684">
            <v>0</v>
          </cell>
          <cell r="J684">
            <v>0</v>
          </cell>
        </row>
        <row r="685">
          <cell r="A685" t="str">
            <v>G224012068</v>
          </cell>
          <cell r="B685" t="str">
            <v>DEVT BANK  Deposit-Umbrella Scheme</v>
          </cell>
          <cell r="C685">
            <v>0</v>
          </cell>
          <cell r="E685">
            <v>5800000</v>
          </cell>
          <cell r="F685">
            <v>0</v>
          </cell>
          <cell r="G685">
            <v>5800000</v>
          </cell>
          <cell r="H685">
            <v>5800000</v>
          </cell>
          <cell r="I685">
            <v>5800000</v>
          </cell>
          <cell r="J685">
            <v>0</v>
          </cell>
        </row>
        <row r="686">
          <cell r="A686" t="str">
            <v>G225012</v>
          </cell>
          <cell r="B686" t="str">
            <v>Commercial Paper</v>
          </cell>
          <cell r="C686">
            <v>0</v>
          </cell>
          <cell r="D686">
            <v>64296072.7092022</v>
          </cell>
          <cell r="E686">
            <v>63993773.288461536</v>
          </cell>
          <cell r="F686">
            <v>50427472.982103296</v>
          </cell>
          <cell r="G686">
            <v>13566300.306358244</v>
          </cell>
          <cell r="H686">
            <v>77862373.015560448</v>
          </cell>
          <cell r="I686">
            <v>77862373.015560448</v>
          </cell>
          <cell r="J686">
            <v>0</v>
          </cell>
        </row>
        <row r="687">
          <cell r="A687" t="str">
            <v>G225012001</v>
          </cell>
          <cell r="B687" t="str">
            <v>Platinum Commercial Paper-Life Fund</v>
          </cell>
          <cell r="C687" t="str">
            <v>Balance Sheet</v>
          </cell>
          <cell r="D687">
            <v>0</v>
          </cell>
          <cell r="E687">
            <v>0</v>
          </cell>
          <cell r="F687">
            <v>0</v>
          </cell>
          <cell r="G687">
            <v>0</v>
          </cell>
          <cell r="H687">
            <v>0</v>
          </cell>
          <cell r="I687">
            <v>0</v>
          </cell>
          <cell r="J687">
            <v>0</v>
          </cell>
        </row>
        <row r="688">
          <cell r="A688" t="str">
            <v>G225012002</v>
          </cell>
          <cell r="B688" t="str">
            <v>Platinum Commercial Paper-Annuities</v>
          </cell>
          <cell r="C688" t="str">
            <v>Balance Sheet</v>
          </cell>
          <cell r="D688">
            <v>0</v>
          </cell>
          <cell r="E688">
            <v>0</v>
          </cell>
          <cell r="F688">
            <v>0</v>
          </cell>
          <cell r="G688">
            <v>0</v>
          </cell>
          <cell r="H688">
            <v>0</v>
          </cell>
          <cell r="I688">
            <v>0</v>
          </cell>
          <cell r="J688">
            <v>0</v>
          </cell>
        </row>
        <row r="689">
          <cell r="A689" t="str">
            <v>G225012003</v>
          </cell>
          <cell r="B689" t="str">
            <v>Platinum Commercial Paper-Individual Pension Plan</v>
          </cell>
          <cell r="C689" t="str">
            <v>Balance Sheet</v>
          </cell>
          <cell r="D689">
            <v>0</v>
          </cell>
          <cell r="E689">
            <v>0</v>
          </cell>
          <cell r="F689">
            <v>0</v>
          </cell>
          <cell r="G689">
            <v>0</v>
          </cell>
          <cell r="H689">
            <v>0</v>
          </cell>
          <cell r="I689">
            <v>0</v>
          </cell>
          <cell r="J689">
            <v>0</v>
          </cell>
        </row>
        <row r="690">
          <cell r="A690" t="str">
            <v>G225012004</v>
          </cell>
          <cell r="B690" t="str">
            <v>Platinum Commercial Paper-Umbrella Scheme</v>
          </cell>
          <cell r="C690" t="str">
            <v>Balance Sheet</v>
          </cell>
          <cell r="D690">
            <v>32975777.815934066</v>
          </cell>
          <cell r="E690">
            <v>28027089.28846154</v>
          </cell>
          <cell r="F690">
            <v>37243788.982103296</v>
          </cell>
          <cell r="G690">
            <v>-9216699.6936417557</v>
          </cell>
          <cell r="H690">
            <v>23759078.12229231</v>
          </cell>
          <cell r="I690">
            <v>23759078.12229231</v>
          </cell>
          <cell r="J690">
            <v>0</v>
          </cell>
        </row>
        <row r="691">
          <cell r="A691" t="str">
            <v>G225012005</v>
          </cell>
          <cell r="B691" t="str">
            <v>Premier Commercial Paper-Life Fund</v>
          </cell>
          <cell r="C691" t="str">
            <v>Balance Sheet</v>
          </cell>
          <cell r="D691">
            <v>31320294.893268131</v>
          </cell>
          <cell r="E691">
            <v>15266684</v>
          </cell>
          <cell r="F691">
            <v>13183684</v>
          </cell>
          <cell r="G691">
            <v>2083000</v>
          </cell>
          <cell r="H691">
            <v>33403294.893268131</v>
          </cell>
          <cell r="I691">
            <v>33403294.893268131</v>
          </cell>
          <cell r="J691">
            <v>0</v>
          </cell>
        </row>
        <row r="692">
          <cell r="A692" t="str">
            <v>G225012006</v>
          </cell>
          <cell r="B692" t="str">
            <v>Premier Commercial Paper-Annuities</v>
          </cell>
          <cell r="C692" t="str">
            <v>Balance Sheet</v>
          </cell>
          <cell r="D692">
            <v>0</v>
          </cell>
          <cell r="E692">
            <v>0</v>
          </cell>
          <cell r="F692">
            <v>0</v>
          </cell>
          <cell r="G692">
            <v>0</v>
          </cell>
          <cell r="H692">
            <v>0</v>
          </cell>
          <cell r="I692">
            <v>0</v>
          </cell>
          <cell r="J692">
            <v>0</v>
          </cell>
        </row>
        <row r="693">
          <cell r="A693" t="str">
            <v>G225012007</v>
          </cell>
          <cell r="B693" t="str">
            <v>Premier Commercial Paper-Individual Pension Plan</v>
          </cell>
          <cell r="C693" t="str">
            <v>Balance Sheet</v>
          </cell>
          <cell r="D693">
            <v>0</v>
          </cell>
          <cell r="E693">
            <v>0</v>
          </cell>
          <cell r="F693">
            <v>0</v>
          </cell>
          <cell r="G693">
            <v>0</v>
          </cell>
          <cell r="H693">
            <v>0</v>
          </cell>
          <cell r="I693">
            <v>0</v>
          </cell>
          <cell r="J693">
            <v>0</v>
          </cell>
        </row>
        <row r="694">
          <cell r="A694" t="str">
            <v>G225012008</v>
          </cell>
          <cell r="B694" t="str">
            <v>Premier Commercial Paper-Umbrella Scheme</v>
          </cell>
          <cell r="C694" t="str">
            <v>Balance Sheet</v>
          </cell>
          <cell r="D694">
            <v>0</v>
          </cell>
          <cell r="E694">
            <v>0</v>
          </cell>
          <cell r="F694">
            <v>0</v>
          </cell>
          <cell r="G694">
            <v>0</v>
          </cell>
          <cell r="H694">
            <v>0</v>
          </cell>
          <cell r="I694">
            <v>0</v>
          </cell>
          <cell r="J694">
            <v>0</v>
          </cell>
        </row>
        <row r="695">
          <cell r="A695" t="str">
            <v>G225012009</v>
          </cell>
          <cell r="B695" t="str">
            <v>WATU CREDIT  Commercial Paper-Life Fund</v>
          </cell>
          <cell r="C695" t="str">
            <v>Balance Sheet</v>
          </cell>
          <cell r="D695">
            <v>0</v>
          </cell>
          <cell r="E695">
            <v>20700000</v>
          </cell>
          <cell r="F695">
            <v>0</v>
          </cell>
          <cell r="G695">
            <v>20700000</v>
          </cell>
          <cell r="H695">
            <v>20700000</v>
          </cell>
          <cell r="I695">
            <v>20700000</v>
          </cell>
          <cell r="J695">
            <v>0</v>
          </cell>
        </row>
        <row r="696">
          <cell r="A696" t="str">
            <v>G225012010</v>
          </cell>
          <cell r="B696" t="str">
            <v>WATU CREDIT  Commercial Paper-Annuities</v>
          </cell>
          <cell r="C696" t="str">
            <v>Balance Sheet</v>
          </cell>
          <cell r="D696">
            <v>0</v>
          </cell>
          <cell r="E696">
            <v>0</v>
          </cell>
          <cell r="F696">
            <v>0</v>
          </cell>
          <cell r="G696">
            <v>0</v>
          </cell>
          <cell r="H696">
            <v>0</v>
          </cell>
          <cell r="I696">
            <v>0</v>
          </cell>
          <cell r="J696">
            <v>0</v>
          </cell>
        </row>
        <row r="697">
          <cell r="A697" t="str">
            <v>G225012011</v>
          </cell>
          <cell r="B697" t="str">
            <v>WATU CREDIT  Commercial Paper-Individual Pension Plan</v>
          </cell>
          <cell r="C697" t="str">
            <v>Balance Sheet</v>
          </cell>
          <cell r="D697">
            <v>0</v>
          </cell>
          <cell r="E697">
            <v>0</v>
          </cell>
          <cell r="F697">
            <v>0</v>
          </cell>
          <cell r="G697">
            <v>0</v>
          </cell>
          <cell r="H697">
            <v>0</v>
          </cell>
          <cell r="I697">
            <v>0</v>
          </cell>
          <cell r="J697">
            <v>0</v>
          </cell>
        </row>
        <row r="698">
          <cell r="A698" t="str">
            <v>G225012012</v>
          </cell>
          <cell r="B698" t="str">
            <v>WATU CREDIT  Commercial Paper-Umbrella Scheme</v>
          </cell>
          <cell r="C698" t="str">
            <v>Balance Sheet</v>
          </cell>
          <cell r="D698">
            <v>0</v>
          </cell>
          <cell r="E698">
            <v>0</v>
          </cell>
          <cell r="F698">
            <v>0</v>
          </cell>
          <cell r="G698">
            <v>0</v>
          </cell>
          <cell r="H698">
            <v>0</v>
          </cell>
          <cell r="I698">
            <v>0</v>
          </cell>
          <cell r="J698">
            <v>0</v>
          </cell>
        </row>
        <row r="699">
          <cell r="A699" t="str">
            <v>G226012</v>
          </cell>
          <cell r="B699" t="str">
            <v>Quoted Shares</v>
          </cell>
          <cell r="C699" t="str">
            <v xml:space="preserve"> </v>
          </cell>
          <cell r="D699">
            <v>0</v>
          </cell>
          <cell r="E699">
            <v>0</v>
          </cell>
          <cell r="F699">
            <v>0</v>
          </cell>
          <cell r="G699">
            <v>0</v>
          </cell>
          <cell r="H699">
            <v>0</v>
          </cell>
          <cell r="I699">
            <v>0</v>
          </cell>
          <cell r="J699">
            <v>0</v>
          </cell>
        </row>
        <row r="700">
          <cell r="A700" t="str">
            <v>G226012001</v>
          </cell>
          <cell r="B700" t="str">
            <v>Quoted Shares-Life Fund</v>
          </cell>
          <cell r="C700" t="str">
            <v>Balance Sheet</v>
          </cell>
          <cell r="D700">
            <v>0</v>
          </cell>
          <cell r="E700">
            <v>0</v>
          </cell>
          <cell r="F700">
            <v>0</v>
          </cell>
          <cell r="G700">
            <v>0</v>
          </cell>
          <cell r="H700">
            <v>0</v>
          </cell>
          <cell r="I700">
            <v>0</v>
          </cell>
          <cell r="J700">
            <v>0</v>
          </cell>
        </row>
        <row r="701">
          <cell r="A701" t="str">
            <v>G226012002</v>
          </cell>
          <cell r="B701" t="str">
            <v>Quoted Shares-Annuities</v>
          </cell>
          <cell r="C701" t="str">
            <v>Balance Sheet</v>
          </cell>
          <cell r="D701">
            <v>0</v>
          </cell>
          <cell r="E701">
            <v>0</v>
          </cell>
          <cell r="F701">
            <v>0</v>
          </cell>
          <cell r="G701">
            <v>0</v>
          </cell>
          <cell r="H701">
            <v>0</v>
          </cell>
          <cell r="I701">
            <v>0</v>
          </cell>
          <cell r="J701">
            <v>0</v>
          </cell>
        </row>
        <row r="702">
          <cell r="A702" t="str">
            <v>G226012003</v>
          </cell>
          <cell r="B702" t="str">
            <v>Quoted Shares-Individual Pension Plan</v>
          </cell>
          <cell r="C702" t="str">
            <v>Balance Sheet</v>
          </cell>
          <cell r="D702">
            <v>0</v>
          </cell>
          <cell r="E702">
            <v>0</v>
          </cell>
          <cell r="F702">
            <v>0</v>
          </cell>
          <cell r="G702">
            <v>0</v>
          </cell>
          <cell r="H702">
            <v>0</v>
          </cell>
          <cell r="I702">
            <v>0</v>
          </cell>
          <cell r="J702">
            <v>0</v>
          </cell>
        </row>
        <row r="703">
          <cell r="A703" t="str">
            <v>G226012004</v>
          </cell>
          <cell r="B703" t="str">
            <v>Quoted Shares-Umbrella Scheme</v>
          </cell>
          <cell r="C703" t="str">
            <v>Balance Sheet</v>
          </cell>
          <cell r="D703">
            <v>0</v>
          </cell>
          <cell r="E703">
            <v>0</v>
          </cell>
          <cell r="F703">
            <v>0</v>
          </cell>
          <cell r="G703">
            <v>0</v>
          </cell>
          <cell r="H703">
            <v>0</v>
          </cell>
          <cell r="I703">
            <v>0</v>
          </cell>
          <cell r="J703">
            <v>0</v>
          </cell>
        </row>
        <row r="704">
          <cell r="A704" t="str">
            <v>G227012</v>
          </cell>
          <cell r="B704" t="str">
            <v>UnQuoted Shares</v>
          </cell>
          <cell r="C704">
            <v>0</v>
          </cell>
          <cell r="D704">
            <v>54066600</v>
          </cell>
          <cell r="E704">
            <v>0</v>
          </cell>
          <cell r="F704">
            <v>0</v>
          </cell>
          <cell r="G704">
            <v>0</v>
          </cell>
          <cell r="H704">
            <v>54066600</v>
          </cell>
          <cell r="I704">
            <v>54066600</v>
          </cell>
          <cell r="J704">
            <v>0</v>
          </cell>
        </row>
        <row r="705">
          <cell r="A705" t="str">
            <v>G227012001</v>
          </cell>
          <cell r="B705" t="str">
            <v>Family Bank-Life Fund</v>
          </cell>
          <cell r="C705" t="str">
            <v>Balance Sheet</v>
          </cell>
          <cell r="D705">
            <v>54066600</v>
          </cell>
          <cell r="E705">
            <v>0</v>
          </cell>
          <cell r="F705">
            <v>0</v>
          </cell>
          <cell r="G705">
            <v>0</v>
          </cell>
          <cell r="H705">
            <v>54066600</v>
          </cell>
          <cell r="I705">
            <v>54066600</v>
          </cell>
          <cell r="J705">
            <v>0</v>
          </cell>
        </row>
        <row r="706">
          <cell r="A706" t="str">
            <v>G227012002</v>
          </cell>
          <cell r="B706" t="str">
            <v>Family Bank-Annuities</v>
          </cell>
          <cell r="C706" t="str">
            <v>Balance Sheet</v>
          </cell>
          <cell r="D706">
            <v>0</v>
          </cell>
          <cell r="E706">
            <v>0</v>
          </cell>
          <cell r="F706">
            <v>0</v>
          </cell>
          <cell r="G706">
            <v>0</v>
          </cell>
          <cell r="H706">
            <v>0</v>
          </cell>
          <cell r="I706">
            <v>0</v>
          </cell>
          <cell r="J706">
            <v>0</v>
          </cell>
        </row>
        <row r="707">
          <cell r="A707" t="str">
            <v>G227012003</v>
          </cell>
          <cell r="B707" t="str">
            <v>Family Bank-Individual Pension Plan</v>
          </cell>
          <cell r="C707" t="str">
            <v>Balance Sheet</v>
          </cell>
          <cell r="D707">
            <v>0</v>
          </cell>
          <cell r="E707">
            <v>0</v>
          </cell>
          <cell r="F707">
            <v>0</v>
          </cell>
          <cell r="G707">
            <v>0</v>
          </cell>
          <cell r="H707">
            <v>0</v>
          </cell>
          <cell r="I707">
            <v>0</v>
          </cell>
          <cell r="J707">
            <v>0</v>
          </cell>
        </row>
        <row r="708">
          <cell r="A708" t="str">
            <v>G227012004</v>
          </cell>
          <cell r="B708" t="str">
            <v>Family Bank-Umbrella Scheme</v>
          </cell>
          <cell r="C708" t="str">
            <v>Balance Sheet</v>
          </cell>
          <cell r="D708">
            <v>0</v>
          </cell>
          <cell r="E708">
            <v>0</v>
          </cell>
          <cell r="F708">
            <v>0</v>
          </cell>
          <cell r="G708">
            <v>0</v>
          </cell>
          <cell r="H708">
            <v>0</v>
          </cell>
          <cell r="I708">
            <v>0</v>
          </cell>
          <cell r="J708">
            <v>0</v>
          </cell>
        </row>
        <row r="709">
          <cell r="A709" t="str">
            <v>G228012</v>
          </cell>
          <cell r="B709" t="str">
            <v>Loans</v>
          </cell>
          <cell r="C709">
            <v>0</v>
          </cell>
          <cell r="D709">
            <v>6033271.0136617031</v>
          </cell>
          <cell r="E709">
            <v>433968.75381195056</v>
          </cell>
          <cell r="F709">
            <v>2103538.609060172</v>
          </cell>
          <cell r="G709">
            <v>-1669569.8552482214</v>
          </cell>
          <cell r="H709">
            <v>4363701.1584134819</v>
          </cell>
          <cell r="I709">
            <v>4363701.1584134819</v>
          </cell>
          <cell r="J709">
            <v>0</v>
          </cell>
        </row>
        <row r="710">
          <cell r="A710" t="str">
            <v>G228012001</v>
          </cell>
          <cell r="B710" t="str">
            <v>Daykio Plantations Ltd-Life Fund</v>
          </cell>
          <cell r="C710" t="str">
            <v>Balance Sheet</v>
          </cell>
          <cell r="D710">
            <v>6033271.0136617031</v>
          </cell>
          <cell r="E710">
            <v>433968.75381195056</v>
          </cell>
          <cell r="F710">
            <v>2103538.609060172</v>
          </cell>
          <cell r="G710">
            <v>-1669569.8552482214</v>
          </cell>
          <cell r="H710">
            <v>4363701.1584134819</v>
          </cell>
          <cell r="I710">
            <v>4363701.1584134819</v>
          </cell>
          <cell r="J710">
            <v>0</v>
          </cell>
        </row>
        <row r="711">
          <cell r="A711" t="str">
            <v>G228012002</v>
          </cell>
          <cell r="B711" t="str">
            <v>Daykio Plantations Ltd-Annuities</v>
          </cell>
          <cell r="C711" t="str">
            <v>Balance Sheet</v>
          </cell>
          <cell r="D711">
            <v>0</v>
          </cell>
          <cell r="E711">
            <v>0</v>
          </cell>
          <cell r="F711">
            <v>0</v>
          </cell>
          <cell r="G711">
            <v>0</v>
          </cell>
          <cell r="H711">
            <v>0</v>
          </cell>
          <cell r="I711">
            <v>0</v>
          </cell>
          <cell r="J711">
            <v>0</v>
          </cell>
        </row>
        <row r="712">
          <cell r="A712" t="str">
            <v>G228012003</v>
          </cell>
          <cell r="B712" t="str">
            <v>Daykio Plantations Ltd-Individual Pension Plan</v>
          </cell>
          <cell r="C712" t="str">
            <v>Balance Sheet</v>
          </cell>
          <cell r="D712">
            <v>0</v>
          </cell>
          <cell r="E712">
            <v>0</v>
          </cell>
          <cell r="F712">
            <v>0</v>
          </cell>
          <cell r="G712">
            <v>0</v>
          </cell>
          <cell r="H712">
            <v>0</v>
          </cell>
          <cell r="I712">
            <v>0</v>
          </cell>
          <cell r="J712">
            <v>0</v>
          </cell>
        </row>
        <row r="713">
          <cell r="A713" t="str">
            <v>G228012004</v>
          </cell>
          <cell r="B713" t="str">
            <v>Daykio Plantations Ltd-Umbrella Scheme</v>
          </cell>
          <cell r="C713" t="str">
            <v>Balance Sheet</v>
          </cell>
          <cell r="D713">
            <v>0</v>
          </cell>
          <cell r="E713">
            <v>0</v>
          </cell>
          <cell r="F713">
            <v>0</v>
          </cell>
          <cell r="G713">
            <v>0</v>
          </cell>
          <cell r="H713">
            <v>0</v>
          </cell>
          <cell r="I713">
            <v>0</v>
          </cell>
          <cell r="J713">
            <v>0</v>
          </cell>
        </row>
        <row r="714">
          <cell r="A714" t="str">
            <v>Financial Assets Total</v>
          </cell>
          <cell r="B714">
            <v>0</v>
          </cell>
          <cell r="C714">
            <v>0</v>
          </cell>
          <cell r="D714">
            <v>1784142591.4073143</v>
          </cell>
          <cell r="E714">
            <v>3440945091.727623</v>
          </cell>
          <cell r="F714">
            <v>2635903902.0785661</v>
          </cell>
          <cell r="G714">
            <v>805041189.64905608</v>
          </cell>
          <cell r="H714">
            <v>2589183781.0563703</v>
          </cell>
          <cell r="I714">
            <v>2589183781.0563703</v>
          </cell>
          <cell r="J714">
            <v>0</v>
          </cell>
        </row>
        <row r="715">
          <cell r="A715">
            <v>0</v>
          </cell>
          <cell r="B715">
            <v>0</v>
          </cell>
          <cell r="C715">
            <v>0</v>
          </cell>
          <cell r="E715">
            <v>0</v>
          </cell>
          <cell r="F715">
            <v>0</v>
          </cell>
          <cell r="G715">
            <v>0</v>
          </cell>
          <cell r="I715" t="e">
            <v>#REF!</v>
          </cell>
          <cell r="J715" t="e">
            <v>#REF!</v>
          </cell>
        </row>
        <row r="716">
          <cell r="A716" t="str">
            <v>Investment Income</v>
          </cell>
          <cell r="C716">
            <v>0</v>
          </cell>
          <cell r="E716">
            <v>0</v>
          </cell>
          <cell r="F716">
            <v>0</v>
          </cell>
          <cell r="G716">
            <v>0</v>
          </cell>
          <cell r="I716" t="e">
            <v>#REF!</v>
          </cell>
          <cell r="J716" t="e">
            <v>#REF!</v>
          </cell>
        </row>
        <row r="717">
          <cell r="A717" t="str">
            <v>G431012</v>
          </cell>
          <cell r="B717" t="str">
            <v>Interest Income</v>
          </cell>
          <cell r="C717">
            <v>0</v>
          </cell>
          <cell r="D717">
            <v>0</v>
          </cell>
          <cell r="E717">
            <v>355202.15</v>
          </cell>
          <cell r="F717">
            <v>227735108.86271906</v>
          </cell>
          <cell r="G717">
            <v>-227379906.71271908</v>
          </cell>
          <cell r="H717">
            <v>-227379906.71271908</v>
          </cell>
          <cell r="I717">
            <v>-227379906.71271908</v>
          </cell>
          <cell r="J717">
            <v>0</v>
          </cell>
        </row>
        <row r="718">
          <cell r="A718" t="str">
            <v>G431012001</v>
          </cell>
          <cell r="B718" t="str">
            <v>Interest on Treasury Bills</v>
          </cell>
          <cell r="C718" t="str">
            <v>Profit &amp; Loss</v>
          </cell>
          <cell r="D718">
            <v>0</v>
          </cell>
          <cell r="E718">
            <v>0</v>
          </cell>
          <cell r="F718">
            <v>0</v>
          </cell>
          <cell r="G718">
            <v>0</v>
          </cell>
          <cell r="H718">
            <v>0</v>
          </cell>
          <cell r="I718">
            <v>0</v>
          </cell>
          <cell r="J718">
            <v>0</v>
          </cell>
        </row>
        <row r="719">
          <cell r="A719" t="str">
            <v>G431012002</v>
          </cell>
          <cell r="B719" t="str">
            <v>Interest on Treasury Bonds</v>
          </cell>
          <cell r="C719" t="str">
            <v>Profit &amp; Loss</v>
          </cell>
          <cell r="E719">
            <v>0</v>
          </cell>
          <cell r="F719">
            <v>180856364.96325108</v>
          </cell>
          <cell r="G719">
            <v>-180856364.96325108</v>
          </cell>
          <cell r="H719">
            <v>-180856364.96325108</v>
          </cell>
          <cell r="I719">
            <v>-180856364.96325108</v>
          </cell>
          <cell r="J719">
            <v>0</v>
          </cell>
        </row>
        <row r="720">
          <cell r="A720" t="str">
            <v>G431012003</v>
          </cell>
          <cell r="B720" t="str">
            <v>Interest on  Deposits</v>
          </cell>
          <cell r="C720" t="str">
            <v>Profit &amp; Loss</v>
          </cell>
          <cell r="E720">
            <v>355202.15</v>
          </cell>
          <cell r="F720">
            <v>21362478.225636043</v>
          </cell>
          <cell r="G720">
            <v>-21007276.075636044</v>
          </cell>
          <cell r="H720">
            <v>-21007276.075636044</v>
          </cell>
          <cell r="I720">
            <v>-21007276.075636044</v>
          </cell>
          <cell r="J720">
            <v>0</v>
          </cell>
        </row>
        <row r="721">
          <cell r="A721" t="str">
            <v>G431012004</v>
          </cell>
          <cell r="B721" t="str">
            <v>Interest on Corporate Bonds</v>
          </cell>
          <cell r="C721" t="str">
            <v>Profit &amp; Loss</v>
          </cell>
          <cell r="E721">
            <v>0</v>
          </cell>
          <cell r="F721">
            <v>14312632.031558443</v>
          </cell>
          <cell r="G721">
            <v>-14312632.031558443</v>
          </cell>
          <cell r="H721">
            <v>-14312632.031558443</v>
          </cell>
          <cell r="I721">
            <v>-14312632.031558443</v>
          </cell>
          <cell r="J721">
            <v>0</v>
          </cell>
        </row>
        <row r="722">
          <cell r="A722" t="str">
            <v>G431012005</v>
          </cell>
          <cell r="B722" t="str">
            <v>Interest on Commercial Papers</v>
          </cell>
          <cell r="C722" t="str">
            <v>Profit &amp; Loss</v>
          </cell>
          <cell r="E722">
            <v>0</v>
          </cell>
          <cell r="F722">
            <v>8993773.2884615399</v>
          </cell>
          <cell r="G722">
            <v>-8993773.2884615399</v>
          </cell>
          <cell r="H722">
            <v>-8993773.2884615399</v>
          </cell>
          <cell r="I722">
            <v>-8993773.2884615399</v>
          </cell>
          <cell r="J722">
            <v>0</v>
          </cell>
        </row>
        <row r="723">
          <cell r="A723" t="str">
            <v>G431012006</v>
          </cell>
          <cell r="B723" t="str">
            <v>Interest on Policy Loans</v>
          </cell>
          <cell r="C723" t="str">
            <v>Profit &amp; Loss</v>
          </cell>
          <cell r="E723">
            <v>0</v>
          </cell>
          <cell r="F723">
            <v>0</v>
          </cell>
          <cell r="G723">
            <v>0</v>
          </cell>
          <cell r="H723">
            <v>0</v>
          </cell>
          <cell r="I723">
            <v>0</v>
          </cell>
          <cell r="J723">
            <v>0</v>
          </cell>
        </row>
        <row r="724">
          <cell r="A724" t="str">
            <v>G431012007</v>
          </cell>
          <cell r="B724" t="str">
            <v>Interest on Loans</v>
          </cell>
          <cell r="C724" t="str">
            <v>Profit &amp; Loss</v>
          </cell>
          <cell r="E724">
            <v>0</v>
          </cell>
          <cell r="F724">
            <v>433968.75381195056</v>
          </cell>
          <cell r="G724">
            <v>-433968.75381195056</v>
          </cell>
          <cell r="H724">
            <v>-433968.75381195056</v>
          </cell>
          <cell r="I724">
            <v>-433968.75381195056</v>
          </cell>
          <cell r="J724">
            <v>0</v>
          </cell>
        </row>
        <row r="725">
          <cell r="A725" t="str">
            <v>G431012008</v>
          </cell>
          <cell r="B725" t="str">
            <v>Bank Interest</v>
          </cell>
          <cell r="C725" t="str">
            <v>Profit &amp; Loss</v>
          </cell>
          <cell r="E725">
            <v>0</v>
          </cell>
          <cell r="F725">
            <v>1775891.5999999996</v>
          </cell>
          <cell r="G725">
            <v>-1775891.5999999996</v>
          </cell>
          <cell r="H725">
            <v>-1775891.5999999996</v>
          </cell>
          <cell r="I725">
            <v>-1775891.5999999996</v>
          </cell>
          <cell r="J725">
            <v>0</v>
          </cell>
        </row>
        <row r="726">
          <cell r="A726" t="str">
            <v>G432022</v>
          </cell>
          <cell r="B726" t="str">
            <v>Dividend Income</v>
          </cell>
          <cell r="C726">
            <v>0</v>
          </cell>
          <cell r="E726">
            <v>0</v>
          </cell>
          <cell r="F726">
            <v>0</v>
          </cell>
          <cell r="G726">
            <v>0</v>
          </cell>
          <cell r="H726">
            <v>0</v>
          </cell>
          <cell r="I726">
            <v>0</v>
          </cell>
          <cell r="J726">
            <v>0</v>
          </cell>
        </row>
        <row r="727">
          <cell r="A727" t="str">
            <v xml:space="preserve">  G432022001</v>
          </cell>
          <cell r="B727" t="str">
            <v>Dividend Income</v>
          </cell>
          <cell r="C727" t="str">
            <v>Profit &amp; Loss</v>
          </cell>
          <cell r="D727">
            <v>0</v>
          </cell>
          <cell r="E727">
            <v>0</v>
          </cell>
          <cell r="F727">
            <v>0</v>
          </cell>
          <cell r="G727">
            <v>0</v>
          </cell>
          <cell r="H727">
            <v>0</v>
          </cell>
          <cell r="I727">
            <v>0</v>
          </cell>
          <cell r="J727">
            <v>0</v>
          </cell>
        </row>
        <row r="728">
          <cell r="A728" t="str">
            <v>G433032</v>
          </cell>
          <cell r="B728" t="str">
            <v xml:space="preserve">(Losses )/ Gains on Financial Assets </v>
          </cell>
          <cell r="C728">
            <v>0</v>
          </cell>
          <cell r="D728">
            <v>0</v>
          </cell>
          <cell r="E728">
            <v>0</v>
          </cell>
          <cell r="F728">
            <v>0</v>
          </cell>
          <cell r="G728">
            <v>0</v>
          </cell>
          <cell r="H728">
            <v>0</v>
          </cell>
          <cell r="I728">
            <v>0</v>
          </cell>
          <cell r="J728">
            <v>0</v>
          </cell>
        </row>
        <row r="729">
          <cell r="A729" t="str">
            <v>G433032001</v>
          </cell>
          <cell r="B729" t="str">
            <v>Appreciation/Depreciation of Quoted Shares</v>
          </cell>
          <cell r="C729" t="str">
            <v>Profit &amp; Loss</v>
          </cell>
          <cell r="D729">
            <v>0</v>
          </cell>
          <cell r="E729">
            <v>0</v>
          </cell>
          <cell r="F729">
            <v>0</v>
          </cell>
          <cell r="G729">
            <v>0</v>
          </cell>
          <cell r="H729">
            <v>0</v>
          </cell>
          <cell r="I729">
            <v>0</v>
          </cell>
          <cell r="J729">
            <v>0</v>
          </cell>
        </row>
        <row r="730">
          <cell r="A730" t="str">
            <v>G433032002</v>
          </cell>
          <cell r="B730" t="str">
            <v>Appreciation/Depreciation of Unquoted Shares</v>
          </cell>
          <cell r="C730" t="str">
            <v>Profit &amp; Loss</v>
          </cell>
          <cell r="D730">
            <v>0</v>
          </cell>
          <cell r="E730">
            <v>0</v>
          </cell>
          <cell r="F730">
            <v>0</v>
          </cell>
          <cell r="G730">
            <v>0</v>
          </cell>
          <cell r="H730">
            <v>0</v>
          </cell>
          <cell r="I730">
            <v>0</v>
          </cell>
          <cell r="J730">
            <v>0</v>
          </cell>
        </row>
        <row r="731">
          <cell r="A731" t="str">
            <v>G433032003</v>
          </cell>
          <cell r="B731" t="str">
            <v>Gain/Loss on sale of Quoted Shares</v>
          </cell>
          <cell r="C731" t="str">
            <v>Profit &amp; Loss</v>
          </cell>
          <cell r="D731">
            <v>0</v>
          </cell>
          <cell r="E731">
            <v>0</v>
          </cell>
          <cell r="F731">
            <v>0</v>
          </cell>
          <cell r="G731">
            <v>0</v>
          </cell>
          <cell r="H731">
            <v>0</v>
          </cell>
          <cell r="I731">
            <v>0</v>
          </cell>
          <cell r="J731">
            <v>0</v>
          </cell>
        </row>
        <row r="732">
          <cell r="A732" t="str">
            <v>G433032004</v>
          </cell>
          <cell r="B732" t="str">
            <v>Gain/Loss on sale of Unquoted Shares</v>
          </cell>
          <cell r="C732" t="str">
            <v>Profit &amp; Loss</v>
          </cell>
          <cell r="D732">
            <v>0</v>
          </cell>
          <cell r="E732">
            <v>0</v>
          </cell>
          <cell r="F732">
            <v>0</v>
          </cell>
          <cell r="G732">
            <v>0</v>
          </cell>
          <cell r="H732">
            <v>0</v>
          </cell>
          <cell r="I732">
            <v>0</v>
          </cell>
          <cell r="J732">
            <v>0</v>
          </cell>
        </row>
        <row r="733">
          <cell r="A733" t="str">
            <v>G433032005</v>
          </cell>
          <cell r="B733" t="str">
            <v>Revaluation Gain/Loss on Investment Property</v>
          </cell>
          <cell r="C733" t="str">
            <v>Profit &amp; Loss</v>
          </cell>
          <cell r="D733">
            <v>0</v>
          </cell>
          <cell r="E733">
            <v>0</v>
          </cell>
          <cell r="F733">
            <v>0</v>
          </cell>
          <cell r="G733">
            <v>0</v>
          </cell>
          <cell r="H733">
            <v>0</v>
          </cell>
          <cell r="I733">
            <v>0</v>
          </cell>
          <cell r="J733">
            <v>0</v>
          </cell>
        </row>
        <row r="734">
          <cell r="A734" t="str">
            <v>G433032006</v>
          </cell>
          <cell r="B734" t="str">
            <v>Gain/Loss on Sale of Investment Property</v>
          </cell>
          <cell r="C734" t="str">
            <v>Profit &amp; Loss</v>
          </cell>
          <cell r="D734">
            <v>0</v>
          </cell>
          <cell r="E734">
            <v>0</v>
          </cell>
          <cell r="F734">
            <v>0</v>
          </cell>
          <cell r="G734">
            <v>0</v>
          </cell>
          <cell r="H734">
            <v>0</v>
          </cell>
          <cell r="I734">
            <v>0</v>
          </cell>
          <cell r="J734">
            <v>0</v>
          </cell>
        </row>
        <row r="735">
          <cell r="A735" t="str">
            <v>G433032007</v>
          </cell>
          <cell r="B735" t="str">
            <v>Gain/Loss on Sale of Assets</v>
          </cell>
          <cell r="C735" t="str">
            <v>Profit &amp; Loss</v>
          </cell>
          <cell r="D735">
            <v>0</v>
          </cell>
          <cell r="E735">
            <v>0</v>
          </cell>
          <cell r="F735">
            <v>0</v>
          </cell>
          <cell r="G735">
            <v>0</v>
          </cell>
          <cell r="H735">
            <v>0</v>
          </cell>
          <cell r="I735">
            <v>0</v>
          </cell>
          <cell r="J735">
            <v>0</v>
          </cell>
        </row>
        <row r="736">
          <cell r="A736" t="str">
            <v>G433032008</v>
          </cell>
          <cell r="B736" t="str">
            <v>Foreign Exchange Gain/Loss</v>
          </cell>
          <cell r="C736" t="str">
            <v>Profit &amp; Loss</v>
          </cell>
          <cell r="D736">
            <v>0</v>
          </cell>
          <cell r="E736">
            <v>0</v>
          </cell>
          <cell r="F736">
            <v>0</v>
          </cell>
          <cell r="G736">
            <v>0</v>
          </cell>
          <cell r="H736">
            <v>0</v>
          </cell>
          <cell r="I736">
            <v>0</v>
          </cell>
          <cell r="J736">
            <v>0</v>
          </cell>
        </row>
        <row r="737">
          <cell r="A737" t="str">
            <v>G434042</v>
          </cell>
          <cell r="B737" t="str">
            <v>Rent Income</v>
          </cell>
          <cell r="C737">
            <v>0</v>
          </cell>
          <cell r="D737">
            <v>0</v>
          </cell>
          <cell r="E737">
            <v>595000</v>
          </cell>
          <cell r="F737">
            <v>9869904</v>
          </cell>
          <cell r="G737">
            <v>-9274904</v>
          </cell>
          <cell r="H737">
            <v>-9274904</v>
          </cell>
          <cell r="I737">
            <v>-9274904</v>
          </cell>
          <cell r="J737">
            <v>0</v>
          </cell>
        </row>
        <row r="738">
          <cell r="A738" t="str">
            <v>G434042001</v>
          </cell>
          <cell r="B738" t="str">
            <v>Rent Income</v>
          </cell>
          <cell r="C738" t="str">
            <v>Profit &amp; Loss</v>
          </cell>
          <cell r="D738">
            <v>0</v>
          </cell>
          <cell r="E738">
            <v>595000</v>
          </cell>
          <cell r="F738">
            <v>9869904</v>
          </cell>
          <cell r="G738">
            <v>-9274904</v>
          </cell>
          <cell r="H738">
            <v>-9274904</v>
          </cell>
          <cell r="I738">
            <v>-9274904</v>
          </cell>
          <cell r="J738">
            <v>0</v>
          </cell>
        </row>
        <row r="739">
          <cell r="A739" t="str">
            <v>G435052</v>
          </cell>
          <cell r="B739" t="str">
            <v>Pension Admin fee Income</v>
          </cell>
          <cell r="C739">
            <v>0</v>
          </cell>
          <cell r="D739">
            <v>0</v>
          </cell>
          <cell r="E739">
            <v>0</v>
          </cell>
          <cell r="F739">
            <v>0</v>
          </cell>
          <cell r="G739">
            <v>0</v>
          </cell>
          <cell r="H739">
            <v>0</v>
          </cell>
          <cell r="I739">
            <v>0</v>
          </cell>
          <cell r="J739">
            <v>0</v>
          </cell>
        </row>
        <row r="740">
          <cell r="A740" t="str">
            <v>G435052001</v>
          </cell>
          <cell r="B740" t="str">
            <v>Administration fee income-Individual Pension Plan</v>
          </cell>
          <cell r="C740" t="str">
            <v>Profit &amp; Loss</v>
          </cell>
          <cell r="D740">
            <v>0</v>
          </cell>
          <cell r="E740">
            <v>0</v>
          </cell>
          <cell r="F740">
            <v>0</v>
          </cell>
          <cell r="G740">
            <v>0</v>
          </cell>
          <cell r="H740">
            <v>0</v>
          </cell>
          <cell r="I740">
            <v>0</v>
          </cell>
          <cell r="J740">
            <v>0</v>
          </cell>
        </row>
        <row r="741">
          <cell r="A741" t="str">
            <v>G435052002</v>
          </cell>
          <cell r="B741" t="str">
            <v>Administration fee income-KOLAL Umbrella scheme</v>
          </cell>
          <cell r="C741" t="str">
            <v>Profit &amp; Loss</v>
          </cell>
          <cell r="D741">
            <v>0</v>
          </cell>
          <cell r="E741">
            <v>0</v>
          </cell>
          <cell r="F741">
            <v>0</v>
          </cell>
          <cell r="G741">
            <v>0</v>
          </cell>
          <cell r="H741">
            <v>0</v>
          </cell>
          <cell r="I741">
            <v>0</v>
          </cell>
          <cell r="J741">
            <v>0</v>
          </cell>
        </row>
        <row r="742">
          <cell r="A742" t="str">
            <v>G435052003</v>
          </cell>
          <cell r="B742" t="str">
            <v>Administration fee income-KOIL SRBS scheme</v>
          </cell>
          <cell r="C742" t="str">
            <v>Profit &amp; Loss</v>
          </cell>
          <cell r="D742">
            <v>0</v>
          </cell>
          <cell r="E742">
            <v>0</v>
          </cell>
          <cell r="F742">
            <v>0</v>
          </cell>
          <cell r="G742">
            <v>0</v>
          </cell>
          <cell r="H742">
            <v>0</v>
          </cell>
          <cell r="I742">
            <v>0</v>
          </cell>
          <cell r="J742">
            <v>0</v>
          </cell>
        </row>
        <row r="743">
          <cell r="A743" t="str">
            <v>G436062</v>
          </cell>
          <cell r="B743" t="str">
            <v>Other Income</v>
          </cell>
          <cell r="C743">
            <v>0</v>
          </cell>
          <cell r="D743">
            <v>0</v>
          </cell>
          <cell r="E743">
            <v>0</v>
          </cell>
          <cell r="F743">
            <v>0</v>
          </cell>
          <cell r="G743">
            <v>0</v>
          </cell>
          <cell r="H743">
            <v>0</v>
          </cell>
          <cell r="I743">
            <v>0</v>
          </cell>
          <cell r="J743">
            <v>0</v>
          </cell>
        </row>
        <row r="744">
          <cell r="A744" t="str">
            <v>G436062001</v>
          </cell>
          <cell r="B744" t="str">
            <v>Miscelleneous Income</v>
          </cell>
          <cell r="C744" t="str">
            <v>Profit &amp; Loss</v>
          </cell>
          <cell r="D744">
            <v>0</v>
          </cell>
          <cell r="E744">
            <v>0</v>
          </cell>
          <cell r="F744">
            <v>0</v>
          </cell>
          <cell r="G744">
            <v>0</v>
          </cell>
          <cell r="H744">
            <v>0</v>
          </cell>
          <cell r="I744">
            <v>0</v>
          </cell>
          <cell r="J744">
            <v>0</v>
          </cell>
        </row>
        <row r="745">
          <cell r="A745" t="str">
            <v>Investment Income Total</v>
          </cell>
          <cell r="C745">
            <v>0</v>
          </cell>
          <cell r="D745">
            <v>0</v>
          </cell>
          <cell r="E745">
            <v>950202.15</v>
          </cell>
          <cell r="F745">
            <v>237605012.86271906</v>
          </cell>
          <cell r="G745">
            <v>-236654810.71271908</v>
          </cell>
          <cell r="H745">
            <v>-236654810.71271908</v>
          </cell>
          <cell r="I745">
            <v>-236654810.71271908</v>
          </cell>
          <cell r="J745">
            <v>0</v>
          </cell>
        </row>
        <row r="746">
          <cell r="C746">
            <v>0</v>
          </cell>
          <cell r="E746">
            <v>0</v>
          </cell>
          <cell r="F746">
            <v>0</v>
          </cell>
          <cell r="G746">
            <v>0</v>
          </cell>
          <cell r="I746" t="e">
            <v>#REF!</v>
          </cell>
          <cell r="J746" t="e">
            <v>#REF!</v>
          </cell>
        </row>
        <row r="747">
          <cell r="A747" t="str">
            <v>Investment Property</v>
          </cell>
          <cell r="C747">
            <v>0</v>
          </cell>
          <cell r="E747">
            <v>0</v>
          </cell>
          <cell r="F747">
            <v>0</v>
          </cell>
          <cell r="G747">
            <v>0</v>
          </cell>
          <cell r="I747" t="e">
            <v>#REF!</v>
          </cell>
          <cell r="J747" t="e">
            <v>#REF!</v>
          </cell>
        </row>
        <row r="748">
          <cell r="A748" t="str">
            <v>G231012</v>
          </cell>
          <cell r="B748" t="str">
            <v>Investment Property</v>
          </cell>
          <cell r="C748">
            <v>0</v>
          </cell>
          <cell r="D748">
            <v>264800040</v>
          </cell>
          <cell r="E748">
            <v>0</v>
          </cell>
          <cell r="F748">
            <v>0</v>
          </cell>
          <cell r="G748">
            <v>0</v>
          </cell>
          <cell r="H748">
            <v>264800040</v>
          </cell>
          <cell r="I748">
            <v>264800040</v>
          </cell>
          <cell r="J748">
            <v>0</v>
          </cell>
        </row>
        <row r="749">
          <cell r="A749" t="str">
            <v>G231012001</v>
          </cell>
          <cell r="B749" t="str">
            <v>Properties-Life Fund</v>
          </cell>
          <cell r="C749" t="str">
            <v>Balance Sheet</v>
          </cell>
          <cell r="D749">
            <v>4800040</v>
          </cell>
          <cell r="E749">
            <v>0</v>
          </cell>
          <cell r="F749">
            <v>0</v>
          </cell>
          <cell r="G749">
            <v>0</v>
          </cell>
          <cell r="H749">
            <v>4800040</v>
          </cell>
          <cell r="I749">
            <v>4800040</v>
          </cell>
          <cell r="J749">
            <v>0</v>
          </cell>
        </row>
        <row r="750">
          <cell r="A750" t="str">
            <v>G231012002</v>
          </cell>
          <cell r="B750" t="str">
            <v>Properties-Annuities</v>
          </cell>
          <cell r="C750" t="str">
            <v>Balance Sheet</v>
          </cell>
          <cell r="D750">
            <v>140000000</v>
          </cell>
          <cell r="E750">
            <v>0</v>
          </cell>
          <cell r="F750">
            <v>0</v>
          </cell>
          <cell r="G750">
            <v>0</v>
          </cell>
          <cell r="H750">
            <v>140000000</v>
          </cell>
          <cell r="I750">
            <v>140000000</v>
          </cell>
          <cell r="J750">
            <v>0</v>
          </cell>
        </row>
        <row r="751">
          <cell r="A751" t="str">
            <v>G231012003</v>
          </cell>
          <cell r="B751" t="str">
            <v>Properties-Individual Pension Plan</v>
          </cell>
          <cell r="C751" t="str">
            <v>Balance Sheet</v>
          </cell>
          <cell r="D751">
            <v>0</v>
          </cell>
          <cell r="E751">
            <v>0</v>
          </cell>
          <cell r="F751">
            <v>0</v>
          </cell>
          <cell r="G751">
            <v>0</v>
          </cell>
          <cell r="H751">
            <v>0</v>
          </cell>
          <cell r="I751">
            <v>0</v>
          </cell>
          <cell r="J751">
            <v>0</v>
          </cell>
        </row>
        <row r="752">
          <cell r="A752" t="str">
            <v>G231012004</v>
          </cell>
          <cell r="B752" t="str">
            <v>Properties-Umbrella Scheme</v>
          </cell>
          <cell r="C752" t="str">
            <v>Balance Sheet</v>
          </cell>
          <cell r="D752">
            <v>0</v>
          </cell>
          <cell r="E752">
            <v>0</v>
          </cell>
          <cell r="F752">
            <v>0</v>
          </cell>
          <cell r="G752">
            <v>0</v>
          </cell>
          <cell r="H752">
            <v>0</v>
          </cell>
          <cell r="I752">
            <v>0</v>
          </cell>
          <cell r="J752">
            <v>0</v>
          </cell>
        </row>
        <row r="753">
          <cell r="A753" t="str">
            <v>G231012005</v>
          </cell>
          <cell r="B753" t="str">
            <v>Properties-Shareholders fund</v>
          </cell>
          <cell r="C753" t="str">
            <v>Balance Sheet</v>
          </cell>
          <cell r="D753">
            <v>120000000</v>
          </cell>
          <cell r="E753">
            <v>0</v>
          </cell>
          <cell r="F753">
            <v>0</v>
          </cell>
          <cell r="G753">
            <v>0</v>
          </cell>
          <cell r="H753">
            <v>120000000</v>
          </cell>
          <cell r="I753">
            <v>120000000</v>
          </cell>
          <cell r="J753">
            <v>0</v>
          </cell>
        </row>
        <row r="754">
          <cell r="A754" t="str">
            <v>Total Investment Property</v>
          </cell>
          <cell r="B754">
            <v>0</v>
          </cell>
          <cell r="C754">
            <v>0</v>
          </cell>
          <cell r="D754">
            <v>264800040</v>
          </cell>
          <cell r="E754">
            <v>0</v>
          </cell>
          <cell r="F754">
            <v>0</v>
          </cell>
          <cell r="G754">
            <v>0</v>
          </cell>
          <cell r="H754">
            <v>264800040</v>
          </cell>
          <cell r="I754">
            <v>264800040</v>
          </cell>
          <cell r="J754">
            <v>0</v>
          </cell>
        </row>
        <row r="755">
          <cell r="C755">
            <v>0</v>
          </cell>
          <cell r="E755">
            <v>0</v>
          </cell>
          <cell r="F755">
            <v>0</v>
          </cell>
          <cell r="G755">
            <v>0</v>
          </cell>
          <cell r="I755" t="e">
            <v>#REF!</v>
          </cell>
          <cell r="J755" t="e">
            <v>#REF!</v>
          </cell>
        </row>
        <row r="756">
          <cell r="A756" t="str">
            <v>Share Capital</v>
          </cell>
          <cell r="C756">
            <v>0</v>
          </cell>
          <cell r="E756">
            <v>0</v>
          </cell>
          <cell r="F756">
            <v>0</v>
          </cell>
          <cell r="G756">
            <v>0</v>
          </cell>
          <cell r="I756" t="e">
            <v>#REF!</v>
          </cell>
          <cell r="J756" t="e">
            <v>#REF!</v>
          </cell>
        </row>
        <row r="757">
          <cell r="A757" t="str">
            <v>G111012</v>
          </cell>
          <cell r="B757" t="str">
            <v>Share Capital</v>
          </cell>
          <cell r="C757">
            <v>0</v>
          </cell>
          <cell r="D757">
            <v>-313000000</v>
          </cell>
          <cell r="E757">
            <v>0</v>
          </cell>
          <cell r="F757">
            <v>0</v>
          </cell>
          <cell r="G757">
            <v>0</v>
          </cell>
          <cell r="H757">
            <v>-313000000</v>
          </cell>
          <cell r="I757">
            <v>-313000000</v>
          </cell>
          <cell r="J757">
            <v>0</v>
          </cell>
        </row>
        <row r="758">
          <cell r="A758" t="str">
            <v>G111012001</v>
          </cell>
          <cell r="B758" t="str">
            <v>Authorised Share Capital</v>
          </cell>
          <cell r="C758" t="str">
            <v>Balance Sheet</v>
          </cell>
          <cell r="D758">
            <v>-150000000</v>
          </cell>
          <cell r="E758">
            <v>0</v>
          </cell>
          <cell r="F758">
            <v>0</v>
          </cell>
          <cell r="G758">
            <v>0</v>
          </cell>
          <cell r="H758">
            <v>-150000000</v>
          </cell>
          <cell r="I758">
            <v>-150000000</v>
          </cell>
          <cell r="J758">
            <v>0</v>
          </cell>
        </row>
        <row r="759">
          <cell r="A759" t="str">
            <v>G111012002</v>
          </cell>
          <cell r="B759" t="str">
            <v>Paid Up Capital</v>
          </cell>
          <cell r="C759" t="str">
            <v>Balance Sheet</v>
          </cell>
          <cell r="D759">
            <v>0</v>
          </cell>
          <cell r="E759">
            <v>0</v>
          </cell>
          <cell r="F759">
            <v>0</v>
          </cell>
          <cell r="G759">
            <v>0</v>
          </cell>
          <cell r="H759">
            <v>0</v>
          </cell>
          <cell r="I759">
            <v>0</v>
          </cell>
          <cell r="J759">
            <v>0</v>
          </cell>
        </row>
        <row r="760">
          <cell r="A760" t="str">
            <v>G111012003</v>
          </cell>
          <cell r="B760" t="str">
            <v>Shares awaiting allotment</v>
          </cell>
          <cell r="C760" t="str">
            <v>Balance Sheet</v>
          </cell>
          <cell r="D760">
            <v>-163000000</v>
          </cell>
          <cell r="E760">
            <v>0</v>
          </cell>
          <cell r="F760">
            <v>0</v>
          </cell>
          <cell r="G760">
            <v>0</v>
          </cell>
          <cell r="H760">
            <v>-163000000</v>
          </cell>
          <cell r="I760">
            <v>-163000000</v>
          </cell>
          <cell r="J760">
            <v>0</v>
          </cell>
        </row>
        <row r="761">
          <cell r="A761" t="str">
            <v>G111012004</v>
          </cell>
          <cell r="B761" t="str">
            <v>Share Premium</v>
          </cell>
          <cell r="C761" t="str">
            <v>Balance Sheet</v>
          </cell>
          <cell r="D761">
            <v>0</v>
          </cell>
          <cell r="E761">
            <v>0</v>
          </cell>
          <cell r="F761">
            <v>0</v>
          </cell>
          <cell r="G761">
            <v>0</v>
          </cell>
          <cell r="H761">
            <v>0</v>
          </cell>
          <cell r="I761">
            <v>0</v>
          </cell>
          <cell r="J761">
            <v>0</v>
          </cell>
        </row>
        <row r="762">
          <cell r="A762" t="str">
            <v>Total Share Capital</v>
          </cell>
          <cell r="B762">
            <v>0</v>
          </cell>
          <cell r="C762">
            <v>0</v>
          </cell>
          <cell r="D762">
            <v>-313000000</v>
          </cell>
          <cell r="E762">
            <v>0</v>
          </cell>
          <cell r="F762">
            <v>0</v>
          </cell>
          <cell r="G762">
            <v>0</v>
          </cell>
          <cell r="H762">
            <v>-313000000</v>
          </cell>
          <cell r="I762">
            <v>-313000000</v>
          </cell>
          <cell r="J762">
            <v>0</v>
          </cell>
        </row>
        <row r="763">
          <cell r="C763">
            <v>0</v>
          </cell>
          <cell r="E763">
            <v>0</v>
          </cell>
          <cell r="F763">
            <v>0</v>
          </cell>
          <cell r="G763">
            <v>0</v>
          </cell>
          <cell r="I763" t="e">
            <v>#REF!</v>
          </cell>
          <cell r="J763" t="e">
            <v>#REF!</v>
          </cell>
        </row>
        <row r="764">
          <cell r="A764" t="str">
            <v>Reserves</v>
          </cell>
          <cell r="C764">
            <v>0</v>
          </cell>
          <cell r="E764">
            <v>0</v>
          </cell>
          <cell r="F764">
            <v>0</v>
          </cell>
          <cell r="G764">
            <v>0</v>
          </cell>
          <cell r="I764" t="e">
            <v>#REF!</v>
          </cell>
          <cell r="J764" t="e">
            <v>#REF!</v>
          </cell>
        </row>
        <row r="765">
          <cell r="A765" t="str">
            <v>G121012</v>
          </cell>
          <cell r="B765" t="str">
            <v>Reserves</v>
          </cell>
          <cell r="C765">
            <v>0</v>
          </cell>
          <cell r="D765">
            <v>-131160087</v>
          </cell>
          <cell r="E765">
            <v>0</v>
          </cell>
          <cell r="F765">
            <v>147408939.46771193</v>
          </cell>
          <cell r="G765">
            <v>-147408939.46771193</v>
          </cell>
          <cell r="H765">
            <v>-278569026.46771193</v>
          </cell>
          <cell r="I765">
            <v>-278569026.46771193</v>
          </cell>
          <cell r="J765">
            <v>0</v>
          </cell>
        </row>
        <row r="766">
          <cell r="A766" t="str">
            <v>G121012001</v>
          </cell>
          <cell r="B766" t="str">
            <v>Retained Earnings Realised</v>
          </cell>
          <cell r="C766" t="str">
            <v>Balance Sheet</v>
          </cell>
          <cell r="D766">
            <v>-50531636</v>
          </cell>
          <cell r="E766">
            <v>0</v>
          </cell>
          <cell r="F766">
            <v>5347353.5727286134</v>
          </cell>
          <cell r="G766">
            <v>-5347353.5727286134</v>
          </cell>
          <cell r="H766">
            <v>-55878989.572728612</v>
          </cell>
          <cell r="I766">
            <v>-55878989.572728612</v>
          </cell>
          <cell r="J766">
            <v>0</v>
          </cell>
        </row>
        <row r="767">
          <cell r="A767" t="str">
            <v>G121012002</v>
          </cell>
          <cell r="B767" t="str">
            <v>General Reserves</v>
          </cell>
          <cell r="C767" t="str">
            <v>Balance Sheet</v>
          </cell>
          <cell r="D767">
            <v>0</v>
          </cell>
          <cell r="E767">
            <v>0</v>
          </cell>
          <cell r="F767">
            <v>0</v>
          </cell>
          <cell r="G767">
            <v>0</v>
          </cell>
          <cell r="H767">
            <v>0</v>
          </cell>
          <cell r="I767">
            <v>0</v>
          </cell>
          <cell r="J767">
            <v>0</v>
          </cell>
        </row>
        <row r="768">
          <cell r="A768" t="str">
            <v>G121012003</v>
          </cell>
          <cell r="B768" t="str">
            <v>Revaluation Reserves</v>
          </cell>
          <cell r="C768" t="str">
            <v>Balance Sheet</v>
          </cell>
          <cell r="D768">
            <v>0</v>
          </cell>
          <cell r="E768">
            <v>0</v>
          </cell>
          <cell r="F768">
            <v>0</v>
          </cell>
          <cell r="G768">
            <v>0</v>
          </cell>
          <cell r="H768">
            <v>0</v>
          </cell>
          <cell r="I768">
            <v>0</v>
          </cell>
          <cell r="J768">
            <v>0</v>
          </cell>
        </row>
        <row r="769">
          <cell r="A769" t="str">
            <v>G121012004</v>
          </cell>
          <cell r="B769" t="str">
            <v>Statutory Reserves</v>
          </cell>
          <cell r="C769" t="str">
            <v>Balance Sheet</v>
          </cell>
          <cell r="D769">
            <v>-80628451</v>
          </cell>
          <cell r="E769">
            <v>0</v>
          </cell>
          <cell r="F769">
            <v>142061585.89498332</v>
          </cell>
          <cell r="G769">
            <v>-142061585.89498332</v>
          </cell>
          <cell r="H769">
            <v>-222690036.89498332</v>
          </cell>
          <cell r="I769">
            <v>-222690036.89498332</v>
          </cell>
          <cell r="J769">
            <v>0</v>
          </cell>
        </row>
        <row r="770">
          <cell r="A770" t="str">
            <v>G121012005</v>
          </cell>
          <cell r="B770" t="str">
            <v>Other Reserves</v>
          </cell>
          <cell r="C770" t="str">
            <v>Balance Sheet</v>
          </cell>
          <cell r="D770">
            <v>0</v>
          </cell>
          <cell r="E770">
            <v>0</v>
          </cell>
          <cell r="F770">
            <v>0</v>
          </cell>
          <cell r="G770">
            <v>0</v>
          </cell>
          <cell r="H770">
            <v>0</v>
          </cell>
          <cell r="I770">
            <v>0</v>
          </cell>
          <cell r="J770">
            <v>0</v>
          </cell>
        </row>
        <row r="771">
          <cell r="A771" t="str">
            <v xml:space="preserve">Total Reserves </v>
          </cell>
          <cell r="C771">
            <v>0</v>
          </cell>
          <cell r="D771">
            <v>-131160087</v>
          </cell>
          <cell r="E771">
            <v>0</v>
          </cell>
          <cell r="F771">
            <v>147408939.46771193</v>
          </cell>
          <cell r="G771">
            <v>-147408939.46771193</v>
          </cell>
          <cell r="H771">
            <v>-278569026.46771193</v>
          </cell>
          <cell r="I771">
            <v>-278569026.46771193</v>
          </cell>
          <cell r="J771">
            <v>0</v>
          </cell>
        </row>
        <row r="772">
          <cell r="C772">
            <v>0</v>
          </cell>
          <cell r="E772">
            <v>0</v>
          </cell>
          <cell r="F772">
            <v>0</v>
          </cell>
          <cell r="G772">
            <v>0</v>
          </cell>
          <cell r="I772" t="e">
            <v>#REF!</v>
          </cell>
          <cell r="J772" t="e">
            <v>#REF!</v>
          </cell>
        </row>
        <row r="773">
          <cell r="A773" t="str">
            <v xml:space="preserve">Profit &amp; Loss </v>
          </cell>
          <cell r="C773">
            <v>0</v>
          </cell>
          <cell r="E773">
            <v>0</v>
          </cell>
          <cell r="F773">
            <v>0</v>
          </cell>
          <cell r="G773">
            <v>0</v>
          </cell>
          <cell r="I773" t="e">
            <v>#REF!</v>
          </cell>
          <cell r="J773" t="e">
            <v>#REF!</v>
          </cell>
        </row>
        <row r="774">
          <cell r="A774" t="str">
            <v>G131012</v>
          </cell>
          <cell r="C774">
            <v>0</v>
          </cell>
          <cell r="D774">
            <v>0</v>
          </cell>
          <cell r="E774">
            <v>147408939.46771199</v>
          </cell>
          <cell r="F774">
            <v>0</v>
          </cell>
          <cell r="G774">
            <v>147408939.46771199</v>
          </cell>
          <cell r="H774">
            <v>147408939.46771199</v>
          </cell>
          <cell r="I774">
            <v>147408939.46771196</v>
          </cell>
          <cell r="J774">
            <v>0</v>
          </cell>
        </row>
        <row r="775">
          <cell r="A775" t="str">
            <v>G131012001</v>
          </cell>
          <cell r="B775" t="str">
            <v>Profit and Loss</v>
          </cell>
          <cell r="C775" t="str">
            <v>Profit &amp; Loss</v>
          </cell>
          <cell r="D775">
            <v>0</v>
          </cell>
          <cell r="E775">
            <v>147408939.46771199</v>
          </cell>
          <cell r="F775">
            <v>0</v>
          </cell>
          <cell r="G775">
            <v>147408939.46771199</v>
          </cell>
          <cell r="H775">
            <v>147408939.46771199</v>
          </cell>
          <cell r="I775">
            <v>147408939.46771196</v>
          </cell>
          <cell r="J775">
            <v>0</v>
          </cell>
        </row>
        <row r="776">
          <cell r="A776" t="str">
            <v>Total Profit and Loss</v>
          </cell>
          <cell r="C776">
            <v>0</v>
          </cell>
          <cell r="D776">
            <v>0</v>
          </cell>
          <cell r="E776">
            <v>147408939.46771199</v>
          </cell>
          <cell r="F776">
            <v>0</v>
          </cell>
          <cell r="G776">
            <v>147408939.46771199</v>
          </cell>
          <cell r="H776">
            <v>147408939.46771199</v>
          </cell>
          <cell r="I776">
            <v>147408939.46771196</v>
          </cell>
          <cell r="J776">
            <v>0</v>
          </cell>
        </row>
        <row r="777">
          <cell r="A777">
            <v>0</v>
          </cell>
          <cell r="C777">
            <v>0</v>
          </cell>
          <cell r="E777">
            <v>0</v>
          </cell>
          <cell r="F777">
            <v>0</v>
          </cell>
          <cell r="G777">
            <v>0</v>
          </cell>
          <cell r="I777" t="e">
            <v>#REF!</v>
          </cell>
          <cell r="J777" t="e">
            <v>#REF!</v>
          </cell>
        </row>
        <row r="778">
          <cell r="A778" t="str">
            <v>Creditors</v>
          </cell>
          <cell r="C778">
            <v>0</v>
          </cell>
          <cell r="E778">
            <v>0</v>
          </cell>
          <cell r="F778">
            <v>0</v>
          </cell>
          <cell r="G778">
            <v>0</v>
          </cell>
          <cell r="I778" t="e">
            <v>#REF!</v>
          </cell>
          <cell r="J778" t="e">
            <v>#REF!</v>
          </cell>
        </row>
        <row r="779">
          <cell r="A779" t="str">
            <v>G531012</v>
          </cell>
          <cell r="B779" t="str">
            <v>Reinsurance Premium Creditors</v>
          </cell>
          <cell r="C779">
            <v>0</v>
          </cell>
          <cell r="D779">
            <v>40724748.9980428</v>
          </cell>
          <cell r="E779">
            <v>3644455</v>
          </cell>
          <cell r="F779">
            <v>63496920.398372792</v>
          </cell>
          <cell r="G779">
            <v>-59852465.398372799</v>
          </cell>
          <cell r="H779">
            <v>-19127716.40033</v>
          </cell>
          <cell r="I779">
            <v>-19127716.400329992</v>
          </cell>
          <cell r="J779">
            <v>0</v>
          </cell>
        </row>
        <row r="780">
          <cell r="A780" t="str">
            <v>G531012001</v>
          </cell>
          <cell r="B780" t="str">
            <v>Reinsurance Treaty Creditors</v>
          </cell>
          <cell r="C780" t="str">
            <v>Balance Sheet</v>
          </cell>
          <cell r="D780">
            <v>40724748.9980428</v>
          </cell>
          <cell r="E780">
            <v>3644455</v>
          </cell>
          <cell r="F780">
            <v>63496920.398372792</v>
          </cell>
          <cell r="G780">
            <v>-59852465.398372792</v>
          </cell>
          <cell r="H780">
            <v>-19127716.400329992</v>
          </cell>
          <cell r="I780">
            <v>-19127716.400329992</v>
          </cell>
          <cell r="J780">
            <v>0</v>
          </cell>
        </row>
        <row r="781">
          <cell r="A781" t="str">
            <v>G531012002</v>
          </cell>
          <cell r="B781" t="str">
            <v>Reinsurance Facultative  Creditors</v>
          </cell>
          <cell r="C781" t="str">
            <v>Balance Sheet</v>
          </cell>
          <cell r="D781">
            <v>0</v>
          </cell>
          <cell r="E781">
            <v>0</v>
          </cell>
          <cell r="F781">
            <v>0</v>
          </cell>
          <cell r="G781">
            <v>0</v>
          </cell>
          <cell r="H781">
            <v>0</v>
          </cell>
          <cell r="I781">
            <v>0</v>
          </cell>
          <cell r="J781">
            <v>0</v>
          </cell>
        </row>
        <row r="782">
          <cell r="A782" t="str">
            <v>G532012</v>
          </cell>
          <cell r="B782" t="str">
            <v>Financial Creditors</v>
          </cell>
          <cell r="C782">
            <v>0</v>
          </cell>
          <cell r="D782">
            <v>0</v>
          </cell>
          <cell r="E782">
            <v>0</v>
          </cell>
          <cell r="F782">
            <v>0</v>
          </cell>
          <cell r="G782">
            <v>0</v>
          </cell>
          <cell r="H782">
            <v>0</v>
          </cell>
          <cell r="I782">
            <v>0</v>
          </cell>
          <cell r="J782">
            <v>0</v>
          </cell>
        </row>
        <row r="783">
          <cell r="A783" t="str">
            <v>G532012001</v>
          </cell>
          <cell r="B783" t="str">
            <v>Loan a/c</v>
          </cell>
          <cell r="C783" t="str">
            <v>Balance Sheet</v>
          </cell>
          <cell r="D783">
            <v>0</v>
          </cell>
          <cell r="E783">
            <v>0</v>
          </cell>
          <cell r="F783">
            <v>0</v>
          </cell>
          <cell r="G783">
            <v>0</v>
          </cell>
          <cell r="H783">
            <v>0</v>
          </cell>
          <cell r="I783">
            <v>0</v>
          </cell>
          <cell r="J783">
            <v>0</v>
          </cell>
        </row>
        <row r="784">
          <cell r="A784" t="str">
            <v>G532012002</v>
          </cell>
          <cell r="B784" t="str">
            <v>Unrealized discount on purchase of bonds</v>
          </cell>
          <cell r="C784" t="str">
            <v>Balance Sheet</v>
          </cell>
          <cell r="D784">
            <v>0</v>
          </cell>
          <cell r="E784">
            <v>0</v>
          </cell>
          <cell r="F784">
            <v>0</v>
          </cell>
          <cell r="G784">
            <v>0</v>
          </cell>
          <cell r="H784">
            <v>0</v>
          </cell>
          <cell r="I784">
            <v>0</v>
          </cell>
          <cell r="J784">
            <v>0</v>
          </cell>
        </row>
        <row r="785">
          <cell r="A785" t="str">
            <v>G532012003</v>
          </cell>
          <cell r="B785" t="str">
            <v>Dividend Payable</v>
          </cell>
          <cell r="C785" t="str">
            <v>Balance Sheet</v>
          </cell>
          <cell r="D785">
            <v>0</v>
          </cell>
          <cell r="E785">
            <v>0</v>
          </cell>
          <cell r="F785">
            <v>0</v>
          </cell>
          <cell r="G785">
            <v>0</v>
          </cell>
          <cell r="H785">
            <v>0</v>
          </cell>
          <cell r="I785">
            <v>0</v>
          </cell>
          <cell r="J785">
            <v>0</v>
          </cell>
        </row>
        <row r="786">
          <cell r="A786" t="str">
            <v>G532012004</v>
          </cell>
          <cell r="B786" t="str">
            <v>Policy Loan a/c</v>
          </cell>
          <cell r="C786" t="str">
            <v>Balance Sheet</v>
          </cell>
          <cell r="D786">
            <v>0</v>
          </cell>
          <cell r="E786">
            <v>0</v>
          </cell>
          <cell r="F786">
            <v>0</v>
          </cell>
          <cell r="G786">
            <v>0</v>
          </cell>
          <cell r="H786">
            <v>0</v>
          </cell>
          <cell r="I786">
            <v>0</v>
          </cell>
          <cell r="J786">
            <v>0</v>
          </cell>
        </row>
        <row r="787">
          <cell r="A787" t="str">
            <v>G533012</v>
          </cell>
          <cell r="B787" t="str">
            <v>Taxation</v>
          </cell>
          <cell r="C787">
            <v>0</v>
          </cell>
          <cell r="D787">
            <v>-30790147.297208536</v>
          </cell>
          <cell r="E787">
            <v>12692452.300000001</v>
          </cell>
          <cell r="F787">
            <v>77354979.61706993</v>
          </cell>
          <cell r="G787">
            <v>-64662527.317069918</v>
          </cell>
          <cell r="H787">
            <v>-95452674.614278451</v>
          </cell>
          <cell r="I787">
            <v>-95452674.614278466</v>
          </cell>
          <cell r="J787">
            <v>0</v>
          </cell>
        </row>
        <row r="788">
          <cell r="A788" t="str">
            <v>G533012001</v>
          </cell>
          <cell r="B788" t="str">
            <v>Deferred Tax</v>
          </cell>
          <cell r="C788" t="str">
            <v>Balance Sheet</v>
          </cell>
          <cell r="D788">
            <v>-34555051</v>
          </cell>
          <cell r="E788">
            <v>0</v>
          </cell>
          <cell r="F788">
            <v>60883536.41213569</v>
          </cell>
          <cell r="G788">
            <v>-60883536.41213569</v>
          </cell>
          <cell r="H788">
            <v>-95438587.41213569</v>
          </cell>
          <cell r="I788">
            <v>-95438587.41213569</v>
          </cell>
          <cell r="J788">
            <v>0</v>
          </cell>
          <cell r="K788">
            <v>9408261.9301271681</v>
          </cell>
        </row>
        <row r="789">
          <cell r="A789" t="str">
            <v>G533012002</v>
          </cell>
          <cell r="B789" t="str">
            <v xml:space="preserve"> Corporate Tax Payable </v>
          </cell>
          <cell r="C789" t="str">
            <v>Balance Sheet</v>
          </cell>
          <cell r="D789">
            <v>3899491.6987914629</v>
          </cell>
          <cell r="E789">
            <v>8065010.2999999998</v>
          </cell>
          <cell r="F789">
            <v>11918971.016663888</v>
          </cell>
          <cell r="G789">
            <v>-3853960.7166638887</v>
          </cell>
          <cell r="H789">
            <v>45530.982127574272</v>
          </cell>
          <cell r="I789">
            <v>45530.982127574272</v>
          </cell>
          <cell r="J789">
            <v>0</v>
          </cell>
        </row>
        <row r="790">
          <cell r="A790" t="str">
            <v>G533012003</v>
          </cell>
          <cell r="B790" t="str">
            <v>VAT Payable</v>
          </cell>
          <cell r="C790" t="str">
            <v>Balance Sheet</v>
          </cell>
          <cell r="D790">
            <v>0</v>
          </cell>
          <cell r="E790">
            <v>417389</v>
          </cell>
          <cell r="F790">
            <v>423765.69180689659</v>
          </cell>
          <cell r="G790">
            <v>-6376.6918068965897</v>
          </cell>
          <cell r="H790">
            <v>-6376.6918068965897</v>
          </cell>
          <cell r="I790">
            <v>-6376.6918068965897</v>
          </cell>
          <cell r="J790">
            <v>0</v>
          </cell>
        </row>
        <row r="791">
          <cell r="A791" t="str">
            <v>G533012004</v>
          </cell>
          <cell r="B791" t="str">
            <v>Witholding Tax - Professional Fees</v>
          </cell>
          <cell r="C791" t="str">
            <v>Balance Sheet</v>
          </cell>
          <cell r="D791">
            <v>-7999.9960000000428</v>
          </cell>
          <cell r="E791">
            <v>3682416</v>
          </cell>
          <cell r="F791">
            <v>3615259.5654289587</v>
          </cell>
          <cell r="G791">
            <v>67156.43457104126</v>
          </cell>
          <cell r="H791">
            <v>59156.438571041217</v>
          </cell>
          <cell r="I791">
            <v>59156.438571041217</v>
          </cell>
          <cell r="J791">
            <v>0</v>
          </cell>
        </row>
        <row r="792">
          <cell r="A792" t="str">
            <v>G533012005</v>
          </cell>
          <cell r="B792" t="str">
            <v>Witholding Tax-Rental</v>
          </cell>
          <cell r="C792" t="str">
            <v>Balance Sheet</v>
          </cell>
          <cell r="D792">
            <v>-126588</v>
          </cell>
          <cell r="E792">
            <v>527637</v>
          </cell>
          <cell r="F792">
            <v>513446.93103448302</v>
          </cell>
          <cell r="G792">
            <v>14190.068965516984</v>
          </cell>
          <cell r="H792">
            <v>-112397.93103448302</v>
          </cell>
          <cell r="I792">
            <v>-112397.93103448302</v>
          </cell>
          <cell r="J792">
            <v>0</v>
          </cell>
        </row>
        <row r="793">
          <cell r="A793" t="str">
            <v>G533012006</v>
          </cell>
          <cell r="B793" t="str">
            <v>WITHHOLDING TAX - DIVIDEND INCOME</v>
          </cell>
          <cell r="C793" t="str">
            <v>Balance Sheet</v>
          </cell>
          <cell r="D793">
            <v>0</v>
          </cell>
          <cell r="E793">
            <v>0</v>
          </cell>
          <cell r="F793">
            <v>0</v>
          </cell>
          <cell r="G793">
            <v>0</v>
          </cell>
          <cell r="H793">
            <v>0</v>
          </cell>
          <cell r="I793">
            <v>0</v>
          </cell>
          <cell r="J793">
            <v>0</v>
          </cell>
        </row>
        <row r="794">
          <cell r="A794" t="str">
            <v>G533012007</v>
          </cell>
          <cell r="B794" t="str">
            <v>WITHHOLDING TAX - INTEREST INCOME</v>
          </cell>
          <cell r="C794" t="str">
            <v>Balance Sheet</v>
          </cell>
          <cell r="D794">
            <v>0</v>
          </cell>
          <cell r="E794">
            <v>0</v>
          </cell>
          <cell r="F794">
            <v>0</v>
          </cell>
          <cell r="G794">
            <v>0</v>
          </cell>
          <cell r="H794">
            <v>0</v>
          </cell>
          <cell r="I794">
            <v>0</v>
          </cell>
          <cell r="J794">
            <v>0</v>
          </cell>
        </row>
        <row r="795">
          <cell r="A795" t="str">
            <v>G534012</v>
          </cell>
          <cell r="B795" t="str">
            <v>Premium Creditors</v>
          </cell>
          <cell r="C795">
            <v>0</v>
          </cell>
          <cell r="D795">
            <v>-2455234.7539500901</v>
          </cell>
          <cell r="E795">
            <v>22069918</v>
          </cell>
          <cell r="F795">
            <v>24273154.241364047</v>
          </cell>
          <cell r="G795">
            <v>-2203236.2413640488</v>
          </cell>
          <cell r="H795">
            <v>-4658470.9953141389</v>
          </cell>
          <cell r="I795">
            <v>-4658470.9953141389</v>
          </cell>
          <cell r="J795">
            <v>0</v>
          </cell>
        </row>
        <row r="796">
          <cell r="A796" t="str">
            <v>G534012001</v>
          </cell>
          <cell r="B796" t="str">
            <v>Stamp Duty</v>
          </cell>
          <cell r="C796" t="str">
            <v>Balance Sheet</v>
          </cell>
          <cell r="D796">
            <v>0</v>
          </cell>
          <cell r="E796">
            <v>0</v>
          </cell>
          <cell r="F796">
            <v>0</v>
          </cell>
          <cell r="G796">
            <v>0</v>
          </cell>
          <cell r="H796">
            <v>0</v>
          </cell>
          <cell r="I796">
            <v>0</v>
          </cell>
          <cell r="J796">
            <v>0</v>
          </cell>
        </row>
        <row r="797">
          <cell r="A797" t="str">
            <v>G534012002</v>
          </cell>
          <cell r="B797" t="str">
            <v>VAT Withheld</v>
          </cell>
          <cell r="C797" t="str">
            <v>Balance Sheet</v>
          </cell>
          <cell r="D797">
            <v>-30832.817556363647</v>
          </cell>
          <cell r="E797">
            <v>0</v>
          </cell>
          <cell r="F797">
            <v>0</v>
          </cell>
          <cell r="G797">
            <v>0</v>
          </cell>
          <cell r="H797">
            <v>-30832.817556363647</v>
          </cell>
          <cell r="I797">
            <v>-30832.817556363647</v>
          </cell>
          <cell r="J797">
            <v>0</v>
          </cell>
        </row>
        <row r="798">
          <cell r="A798" t="str">
            <v>G534012003</v>
          </cell>
          <cell r="B798" t="str">
            <v>Witholding Tax Payable - Commisisons</v>
          </cell>
          <cell r="C798" t="str">
            <v>Balance Sheet</v>
          </cell>
          <cell r="D798">
            <v>-2010105.4697937034</v>
          </cell>
          <cell r="E798">
            <v>19633017</v>
          </cell>
          <cell r="F798">
            <v>19505375.751364049</v>
          </cell>
          <cell r="G798">
            <v>127641.24863595143</v>
          </cell>
          <cell r="H798">
            <v>-1882464.221157752</v>
          </cell>
          <cell r="I798">
            <v>-1882464.221157752</v>
          </cell>
          <cell r="J798">
            <v>0</v>
          </cell>
        </row>
        <row r="799">
          <cell r="A799" t="str">
            <v>G534012004</v>
          </cell>
          <cell r="B799" t="str">
            <v>Witholding Tax-Annuities</v>
          </cell>
          <cell r="C799" t="str">
            <v>Balance Sheet</v>
          </cell>
          <cell r="D799">
            <v>0</v>
          </cell>
          <cell r="E799">
            <v>0</v>
          </cell>
          <cell r="F799">
            <v>0</v>
          </cell>
          <cell r="G799">
            <v>0</v>
          </cell>
          <cell r="H799">
            <v>0</v>
          </cell>
          <cell r="I799">
            <v>0</v>
          </cell>
          <cell r="J799">
            <v>0</v>
          </cell>
        </row>
        <row r="800">
          <cell r="A800" t="str">
            <v>G534012005</v>
          </cell>
          <cell r="B800" t="str">
            <v>Witholding Tax-Pensions</v>
          </cell>
          <cell r="C800" t="str">
            <v>Balance Sheet</v>
          </cell>
          <cell r="D800">
            <v>-11093</v>
          </cell>
          <cell r="E800">
            <v>2436901</v>
          </cell>
          <cell r="F800">
            <v>4767778.49</v>
          </cell>
          <cell r="G800">
            <v>-2330877.4900000002</v>
          </cell>
          <cell r="H800">
            <v>-2341970.4900000002</v>
          </cell>
          <cell r="I800">
            <v>-2341970.4900000002</v>
          </cell>
          <cell r="J800">
            <v>0</v>
          </cell>
        </row>
        <row r="801">
          <cell r="A801" t="str">
            <v>G534012006</v>
          </cell>
          <cell r="B801" t="str">
            <v>Excise Duty Payable</v>
          </cell>
          <cell r="C801" t="str">
            <v>Balance Sheet</v>
          </cell>
          <cell r="D801">
            <v>0</v>
          </cell>
          <cell r="E801">
            <v>0</v>
          </cell>
          <cell r="F801">
            <v>0</v>
          </cell>
          <cell r="G801">
            <v>0</v>
          </cell>
          <cell r="H801">
            <v>0</v>
          </cell>
          <cell r="I801">
            <v>0</v>
          </cell>
          <cell r="J801">
            <v>0</v>
          </cell>
        </row>
        <row r="802">
          <cell r="A802" t="str">
            <v>G534012007</v>
          </cell>
          <cell r="B802" t="str">
            <v>Reinsurance Premium reserve</v>
          </cell>
          <cell r="C802" t="str">
            <v>Balance Sheet</v>
          </cell>
          <cell r="D802">
            <v>0</v>
          </cell>
          <cell r="E802">
            <v>0</v>
          </cell>
          <cell r="F802">
            <v>0</v>
          </cell>
          <cell r="G802">
            <v>0</v>
          </cell>
          <cell r="H802">
            <v>0</v>
          </cell>
          <cell r="I802">
            <v>0</v>
          </cell>
          <cell r="J802">
            <v>0</v>
          </cell>
        </row>
        <row r="803">
          <cell r="A803" t="str">
            <v>G534012008</v>
          </cell>
          <cell r="B803" t="str">
            <v>Commissions Payable</v>
          </cell>
          <cell r="C803" t="str">
            <v>Balance Sheet</v>
          </cell>
          <cell r="D803">
            <v>0</v>
          </cell>
          <cell r="E803">
            <v>0</v>
          </cell>
          <cell r="F803">
            <v>0</v>
          </cell>
          <cell r="G803">
            <v>0</v>
          </cell>
          <cell r="H803">
            <v>0</v>
          </cell>
          <cell r="I803">
            <v>0</v>
          </cell>
          <cell r="J803">
            <v>0</v>
          </cell>
        </row>
        <row r="804">
          <cell r="A804" t="str">
            <v>G534012009</v>
          </cell>
          <cell r="B804" t="str">
            <v>Annuities Payable</v>
          </cell>
          <cell r="C804" t="str">
            <v>Balance Sheet</v>
          </cell>
          <cell r="D804">
            <v>0</v>
          </cell>
          <cell r="E804">
            <v>0</v>
          </cell>
          <cell r="F804">
            <v>0</v>
          </cell>
          <cell r="G804">
            <v>0</v>
          </cell>
          <cell r="H804">
            <v>0</v>
          </cell>
          <cell r="I804">
            <v>0</v>
          </cell>
          <cell r="J804">
            <v>0</v>
          </cell>
        </row>
        <row r="805">
          <cell r="A805" t="str">
            <v>G534012010</v>
          </cell>
          <cell r="B805" t="str">
            <v>Receipts Control Account</v>
          </cell>
          <cell r="C805" t="str">
            <v>Balance Sheet</v>
          </cell>
          <cell r="D805">
            <v>-403203.46660002321</v>
          </cell>
          <cell r="E805">
            <v>0</v>
          </cell>
          <cell r="F805">
            <v>0</v>
          </cell>
          <cell r="G805">
            <v>0</v>
          </cell>
          <cell r="H805">
            <v>-403203.46660002321</v>
          </cell>
          <cell r="I805">
            <v>-403203.46660002321</v>
          </cell>
          <cell r="J805">
            <v>0</v>
          </cell>
        </row>
        <row r="806">
          <cell r="A806" t="str">
            <v>G534012011</v>
          </cell>
          <cell r="B806" t="str">
            <v>Debit Control Account</v>
          </cell>
          <cell r="C806" t="str">
            <v>Balance Sheet</v>
          </cell>
          <cell r="D806">
            <v>0</v>
          </cell>
          <cell r="E806">
            <v>0</v>
          </cell>
          <cell r="F806">
            <v>0</v>
          </cell>
          <cell r="G806">
            <v>0</v>
          </cell>
          <cell r="H806">
            <v>0</v>
          </cell>
          <cell r="I806">
            <v>0</v>
          </cell>
          <cell r="J806">
            <v>0</v>
          </cell>
        </row>
        <row r="807">
          <cell r="A807" t="str">
            <v>G534012012</v>
          </cell>
          <cell r="B807" t="str">
            <v>JV Receipt Control Account</v>
          </cell>
          <cell r="C807" t="str">
            <v>Balance Sheet</v>
          </cell>
          <cell r="D807">
            <v>0</v>
          </cell>
          <cell r="E807">
            <v>0</v>
          </cell>
          <cell r="F807">
            <v>0</v>
          </cell>
          <cell r="G807">
            <v>0</v>
          </cell>
          <cell r="H807">
            <v>0</v>
          </cell>
          <cell r="I807">
            <v>0</v>
          </cell>
          <cell r="J807">
            <v>0</v>
          </cell>
        </row>
        <row r="808">
          <cell r="A808" t="str">
            <v>G534012013</v>
          </cell>
          <cell r="B808" t="str">
            <v>Check off Control Account</v>
          </cell>
          <cell r="C808" t="str">
            <v>Balance Sheet</v>
          </cell>
          <cell r="D808">
            <v>0</v>
          </cell>
          <cell r="E808">
            <v>0</v>
          </cell>
          <cell r="F808">
            <v>0</v>
          </cell>
          <cell r="G808">
            <v>0</v>
          </cell>
          <cell r="H808">
            <v>0</v>
          </cell>
          <cell r="I808">
            <v>0</v>
          </cell>
          <cell r="J808">
            <v>0</v>
          </cell>
        </row>
        <row r="809">
          <cell r="A809" t="str">
            <v>G534012014</v>
          </cell>
          <cell r="B809" t="str">
            <v>Advance Control Account</v>
          </cell>
          <cell r="C809" t="str">
            <v>Balance Sheet</v>
          </cell>
          <cell r="D809">
            <v>0</v>
          </cell>
          <cell r="E809">
            <v>0</v>
          </cell>
          <cell r="F809">
            <v>0</v>
          </cell>
          <cell r="G809">
            <v>0</v>
          </cell>
          <cell r="H809">
            <v>0</v>
          </cell>
          <cell r="I809">
            <v>0</v>
          </cell>
          <cell r="J809">
            <v>0</v>
          </cell>
        </row>
        <row r="810">
          <cell r="A810" t="str">
            <v>G535012</v>
          </cell>
          <cell r="B810" t="str">
            <v>Payroll Creditors</v>
          </cell>
          <cell r="C810">
            <v>0</v>
          </cell>
          <cell r="D810">
            <v>-3404370</v>
          </cell>
          <cell r="E810">
            <v>10737209</v>
          </cell>
          <cell r="F810">
            <v>11525033.520000001</v>
          </cell>
          <cell r="G810">
            <v>-787824.52000000142</v>
          </cell>
          <cell r="H810">
            <v>-4192194.5200000014</v>
          </cell>
          <cell r="I810">
            <v>-4192194.5200000014</v>
          </cell>
          <cell r="J810">
            <v>0</v>
          </cell>
        </row>
        <row r="811">
          <cell r="A811" t="str">
            <v>G535012001</v>
          </cell>
          <cell r="B811" t="str">
            <v>Net Pay Payable</v>
          </cell>
          <cell r="C811" t="str">
            <v>Balance Sheet</v>
          </cell>
          <cell r="D811">
            <v>0</v>
          </cell>
          <cell r="E811">
            <v>0</v>
          </cell>
          <cell r="F811">
            <v>0</v>
          </cell>
          <cell r="G811">
            <v>0</v>
          </cell>
          <cell r="H811">
            <v>0</v>
          </cell>
          <cell r="I811">
            <v>0</v>
          </cell>
          <cell r="J811">
            <v>0</v>
          </cell>
        </row>
        <row r="812">
          <cell r="A812" t="str">
            <v>G535012002</v>
          </cell>
          <cell r="B812" t="str">
            <v>PAYE Payable</v>
          </cell>
          <cell r="C812" t="str">
            <v>Balance Sheet</v>
          </cell>
          <cell r="D812">
            <v>-2967318</v>
          </cell>
          <cell r="E812">
            <v>10737209</v>
          </cell>
          <cell r="F812">
            <v>11475983.520000001</v>
          </cell>
          <cell r="G812">
            <v>-738774.52000000142</v>
          </cell>
          <cell r="H812">
            <v>-3706092.5200000014</v>
          </cell>
          <cell r="I812">
            <v>-3706092.5200000014</v>
          </cell>
          <cell r="J812">
            <v>0</v>
          </cell>
        </row>
        <row r="813">
          <cell r="A813" t="str">
            <v>G535012003</v>
          </cell>
          <cell r="B813" t="str">
            <v>NSSF Payable</v>
          </cell>
          <cell r="C813" t="str">
            <v>Balance Sheet</v>
          </cell>
          <cell r="D813">
            <v>0</v>
          </cell>
          <cell r="E813">
            <v>0</v>
          </cell>
          <cell r="F813">
            <v>0</v>
          </cell>
          <cell r="G813">
            <v>0</v>
          </cell>
          <cell r="H813">
            <v>0</v>
          </cell>
          <cell r="I813">
            <v>0</v>
          </cell>
          <cell r="J813">
            <v>0</v>
          </cell>
        </row>
        <row r="814">
          <cell r="A814" t="str">
            <v>G535012004</v>
          </cell>
          <cell r="B814" t="str">
            <v>Other payroll deductions payable</v>
          </cell>
          <cell r="C814" t="str">
            <v>Balance Sheet</v>
          </cell>
          <cell r="D814">
            <v>0</v>
          </cell>
          <cell r="E814">
            <v>0</v>
          </cell>
          <cell r="F814">
            <v>0</v>
          </cell>
          <cell r="G814">
            <v>0</v>
          </cell>
          <cell r="H814">
            <v>0</v>
          </cell>
          <cell r="I814">
            <v>0</v>
          </cell>
          <cell r="J814">
            <v>0</v>
          </cell>
        </row>
        <row r="815">
          <cell r="A815" t="str">
            <v>G535012005</v>
          </cell>
          <cell r="B815" t="str">
            <v xml:space="preserve">Pension Payable </v>
          </cell>
          <cell r="C815" t="str">
            <v>Balance Sheet</v>
          </cell>
          <cell r="D815">
            <v>0</v>
          </cell>
          <cell r="E815">
            <v>0</v>
          </cell>
          <cell r="F815">
            <v>0</v>
          </cell>
          <cell r="G815">
            <v>0</v>
          </cell>
          <cell r="H815">
            <v>0</v>
          </cell>
          <cell r="I815">
            <v>0</v>
          </cell>
          <cell r="J815">
            <v>0</v>
          </cell>
        </row>
        <row r="816">
          <cell r="A816" t="str">
            <v>G535012006</v>
          </cell>
          <cell r="B816" t="str">
            <v>Benevolent Fund</v>
          </cell>
          <cell r="C816" t="str">
            <v>Balance Sheet</v>
          </cell>
          <cell r="D816">
            <v>-126300</v>
          </cell>
          <cell r="E816">
            <v>0</v>
          </cell>
          <cell r="F816">
            <v>49050</v>
          </cell>
          <cell r="G816">
            <v>-49050</v>
          </cell>
          <cell r="H816">
            <v>-175350</v>
          </cell>
          <cell r="I816">
            <v>-175350</v>
          </cell>
          <cell r="J816">
            <v>0</v>
          </cell>
        </row>
        <row r="817">
          <cell r="A817" t="str">
            <v>G535012007</v>
          </cell>
          <cell r="B817" t="str">
            <v>Staff Welfare kitty</v>
          </cell>
          <cell r="C817" t="str">
            <v>Balance Sheet</v>
          </cell>
          <cell r="D817">
            <v>-1850</v>
          </cell>
          <cell r="E817">
            <v>0</v>
          </cell>
          <cell r="F817">
            <v>0</v>
          </cell>
          <cell r="G817">
            <v>0</v>
          </cell>
          <cell r="H817">
            <v>-1850</v>
          </cell>
          <cell r="I817">
            <v>-1850</v>
          </cell>
          <cell r="J817">
            <v>0</v>
          </cell>
        </row>
        <row r="818">
          <cell r="A818" t="str">
            <v>G535012008</v>
          </cell>
          <cell r="B818" t="str">
            <v>Security Bond</v>
          </cell>
          <cell r="C818" t="str">
            <v>Balance Sheet</v>
          </cell>
          <cell r="D818">
            <v>-308902</v>
          </cell>
          <cell r="E818">
            <v>0</v>
          </cell>
          <cell r="F818">
            <v>0</v>
          </cell>
          <cell r="G818">
            <v>0</v>
          </cell>
          <cell r="H818">
            <v>-308902</v>
          </cell>
          <cell r="I818">
            <v>-308902</v>
          </cell>
          <cell r="J818">
            <v>0</v>
          </cell>
        </row>
        <row r="819">
          <cell r="A819" t="str">
            <v>G536012</v>
          </cell>
          <cell r="B819" t="str">
            <v xml:space="preserve">Pension Payable </v>
          </cell>
          <cell r="C819">
            <v>0</v>
          </cell>
          <cell r="D819">
            <v>0</v>
          </cell>
          <cell r="E819">
            <v>0</v>
          </cell>
          <cell r="F819">
            <v>0</v>
          </cell>
          <cell r="G819">
            <v>0</v>
          </cell>
          <cell r="H819">
            <v>0</v>
          </cell>
          <cell r="I819">
            <v>0</v>
          </cell>
          <cell r="J819">
            <v>0</v>
          </cell>
        </row>
        <row r="820">
          <cell r="A820" t="str">
            <v>G536012001</v>
          </cell>
          <cell r="B820" t="str">
            <v>Payables under deposit administration contracts-IPP</v>
          </cell>
          <cell r="C820" t="str">
            <v>Balance Sheet</v>
          </cell>
          <cell r="D820">
            <v>0</v>
          </cell>
          <cell r="E820">
            <v>0</v>
          </cell>
          <cell r="F820">
            <v>0</v>
          </cell>
          <cell r="G820">
            <v>0</v>
          </cell>
          <cell r="H820">
            <v>0</v>
          </cell>
          <cell r="I820">
            <v>0</v>
          </cell>
          <cell r="J820">
            <v>0</v>
          </cell>
        </row>
        <row r="821">
          <cell r="A821" t="str">
            <v>G536012002</v>
          </cell>
          <cell r="B821" t="str">
            <v>Payables under deposit administration contracts-Umbrella</v>
          </cell>
          <cell r="C821" t="str">
            <v>Balance Sheet</v>
          </cell>
          <cell r="D821">
            <v>0</v>
          </cell>
          <cell r="E821">
            <v>0</v>
          </cell>
          <cell r="F821">
            <v>0</v>
          </cell>
          <cell r="G821">
            <v>0</v>
          </cell>
          <cell r="H821">
            <v>0</v>
          </cell>
          <cell r="I821">
            <v>0</v>
          </cell>
          <cell r="J821">
            <v>0</v>
          </cell>
        </row>
        <row r="822">
          <cell r="A822" t="str">
            <v>G537012</v>
          </cell>
          <cell r="B822" t="str">
            <v>Accrued Expense</v>
          </cell>
          <cell r="C822">
            <v>0</v>
          </cell>
          <cell r="D822">
            <v>-7385082.5534488019</v>
          </cell>
          <cell r="E822">
            <v>23737605.549999997</v>
          </cell>
          <cell r="F822">
            <v>24479770.101564344</v>
          </cell>
          <cell r="G822">
            <v>-742164.551564347</v>
          </cell>
          <cell r="H822">
            <v>-8127247.1050131489</v>
          </cell>
          <cell r="I822">
            <v>-8127247.1050131489</v>
          </cell>
          <cell r="J822">
            <v>0</v>
          </cell>
        </row>
        <row r="823">
          <cell r="A823" t="str">
            <v>G537012001</v>
          </cell>
          <cell r="B823" t="str">
            <v>Accrued Expenses</v>
          </cell>
          <cell r="C823" t="str">
            <v>Balance Sheet</v>
          </cell>
          <cell r="D823">
            <v>-7385082.5534488019</v>
          </cell>
          <cell r="E823">
            <v>23737605.549999997</v>
          </cell>
          <cell r="F823">
            <v>24479770.101564344</v>
          </cell>
          <cell r="G823">
            <v>-742164.551564347</v>
          </cell>
          <cell r="H823">
            <v>-8127247.1050131489</v>
          </cell>
          <cell r="I823">
            <v>-8127247.1050131489</v>
          </cell>
          <cell r="J823">
            <v>0</v>
          </cell>
        </row>
        <row r="824">
          <cell r="A824" t="str">
            <v>G538012</v>
          </cell>
          <cell r="B824" t="str">
            <v>Accumulated Depreciation</v>
          </cell>
          <cell r="C824">
            <v>0</v>
          </cell>
          <cell r="D824">
            <v>-40691529.262699999</v>
          </cell>
          <cell r="E824">
            <v>0</v>
          </cell>
          <cell r="F824">
            <v>8398449.0863832366</v>
          </cell>
          <cell r="G824">
            <v>-8398449.0863832366</v>
          </cell>
          <cell r="H824">
            <v>-49089978.349083215</v>
          </cell>
          <cell r="I824">
            <v>-49089978.349083215</v>
          </cell>
          <cell r="J824">
            <v>0</v>
          </cell>
        </row>
        <row r="825">
          <cell r="A825" t="str">
            <v>G538012001</v>
          </cell>
          <cell r="B825" t="str">
            <v>Software-Accumulated Amortization</v>
          </cell>
          <cell r="C825" t="str">
            <v>Balance Sheet</v>
          </cell>
          <cell r="D825">
            <v>-19957691.79999999</v>
          </cell>
          <cell r="E825">
            <v>0</v>
          </cell>
          <cell r="F825">
            <v>4417361.9999999553</v>
          </cell>
          <cell r="G825">
            <v>-4417361.9999999553</v>
          </cell>
          <cell r="H825">
            <v>-24375053.799999945</v>
          </cell>
          <cell r="I825">
            <v>-24375053.799999945</v>
          </cell>
          <cell r="J825">
            <v>0</v>
          </cell>
        </row>
        <row r="826">
          <cell r="A826" t="str">
            <v>G538012002</v>
          </cell>
          <cell r="B826" t="str">
            <v>Office Furniture-Accumulated Depreciation</v>
          </cell>
          <cell r="C826" t="str">
            <v>Balance Sheet</v>
          </cell>
          <cell r="D826">
            <v>-17527061.682699986</v>
          </cell>
          <cell r="E826">
            <v>0</v>
          </cell>
          <cell r="F826">
            <v>3469466.2530499501</v>
          </cell>
          <cell r="G826">
            <v>-3469466.2530499501</v>
          </cell>
          <cell r="H826">
            <v>-20996527.935749937</v>
          </cell>
          <cell r="I826">
            <v>-20996527.935749937</v>
          </cell>
          <cell r="J826">
            <v>0</v>
          </cell>
        </row>
        <row r="827">
          <cell r="A827" t="str">
            <v>G538012003</v>
          </cell>
          <cell r="B827" t="str">
            <v>Computer Equipment _Accumulated Depreciation</v>
          </cell>
          <cell r="C827" t="str">
            <v>Balance Sheet</v>
          </cell>
          <cell r="D827">
            <v>-2319150.58</v>
          </cell>
          <cell r="E827">
            <v>0</v>
          </cell>
          <cell r="F827">
            <v>264911</v>
          </cell>
          <cell r="G827">
            <v>-264911</v>
          </cell>
          <cell r="H827">
            <v>-2584061.58</v>
          </cell>
          <cell r="I827">
            <v>-2584061.58</v>
          </cell>
          <cell r="J827">
            <v>0</v>
          </cell>
        </row>
        <row r="828">
          <cell r="A828" t="str">
            <v>G538012004</v>
          </cell>
          <cell r="B828" t="str">
            <v>Motor Vehicles_Accumulated Depreciation</v>
          </cell>
          <cell r="C828" t="str">
            <v>Balance Sheet</v>
          </cell>
          <cell r="D828">
            <v>0</v>
          </cell>
          <cell r="E828">
            <v>0</v>
          </cell>
          <cell r="F828">
            <v>0</v>
          </cell>
          <cell r="G828">
            <v>0</v>
          </cell>
          <cell r="H828">
            <v>0</v>
          </cell>
          <cell r="I828">
            <v>0</v>
          </cell>
          <cell r="J828">
            <v>0</v>
          </cell>
        </row>
        <row r="829">
          <cell r="A829" t="str">
            <v>G538012005</v>
          </cell>
          <cell r="B829" t="str">
            <v>Office Buildings_Accumulated Depreciation</v>
          </cell>
          <cell r="C829" t="str">
            <v>Balance Sheet</v>
          </cell>
          <cell r="D829">
            <v>0</v>
          </cell>
          <cell r="E829">
            <v>0</v>
          </cell>
          <cell r="F829">
            <v>0</v>
          </cell>
          <cell r="G829">
            <v>0</v>
          </cell>
          <cell r="H829">
            <v>0</v>
          </cell>
          <cell r="I829">
            <v>0</v>
          </cell>
          <cell r="J829">
            <v>0</v>
          </cell>
        </row>
        <row r="830">
          <cell r="A830" t="str">
            <v>G538012006</v>
          </cell>
          <cell r="B830" t="str">
            <v>Office Equipment-Accumulated Amortization</v>
          </cell>
          <cell r="C830" t="str">
            <v>Balance Sheet</v>
          </cell>
          <cell r="D830">
            <v>-1029298.7399999994</v>
          </cell>
          <cell r="E830">
            <v>0</v>
          </cell>
          <cell r="F830">
            <v>246709.83333333069</v>
          </cell>
          <cell r="G830">
            <v>-246709.83333333069</v>
          </cell>
          <cell r="H830">
            <v>-1276008.57333333</v>
          </cell>
          <cell r="I830">
            <v>-1276008.57333333</v>
          </cell>
          <cell r="J830">
            <v>0</v>
          </cell>
        </row>
        <row r="831">
          <cell r="A831" t="str">
            <v>G538012007</v>
          </cell>
          <cell r="B831" t="str">
            <v>Fixed Asset Disposal</v>
          </cell>
          <cell r="C831" t="str">
            <v>Balance Sheet</v>
          </cell>
          <cell r="D831">
            <v>141673.54</v>
          </cell>
          <cell r="E831">
            <v>0</v>
          </cell>
          <cell r="F831">
            <v>0</v>
          </cell>
          <cell r="G831">
            <v>0</v>
          </cell>
          <cell r="H831">
            <v>141673.54</v>
          </cell>
          <cell r="I831">
            <v>141673.54</v>
          </cell>
          <cell r="J831">
            <v>0</v>
          </cell>
        </row>
        <row r="832">
          <cell r="A832" t="str">
            <v>G539012</v>
          </cell>
          <cell r="B832" t="str">
            <v>Other Creditors</v>
          </cell>
          <cell r="C832">
            <v>0</v>
          </cell>
          <cell r="D832">
            <v>-11536145.233962908</v>
          </cell>
          <cell r="E832">
            <v>11585271.275232019</v>
          </cell>
          <cell r="F832">
            <v>5417963.2305426933</v>
          </cell>
          <cell r="G832">
            <v>6167308.0446893256</v>
          </cell>
          <cell r="H832">
            <v>-5368837.1892735828</v>
          </cell>
          <cell r="I832">
            <v>-5368837.1892735828</v>
          </cell>
          <cell r="J832">
            <v>0</v>
          </cell>
        </row>
        <row r="833">
          <cell r="A833" t="str">
            <v>G539012001</v>
          </cell>
          <cell r="B833" t="str">
            <v>Sundry Creditors</v>
          </cell>
          <cell r="C833" t="str">
            <v>Balance Sheet</v>
          </cell>
          <cell r="D833">
            <v>0</v>
          </cell>
          <cell r="E833">
            <v>4979985</v>
          </cell>
          <cell r="F833">
            <v>5277963.2305426933</v>
          </cell>
          <cell r="G833">
            <v>-297978.23054269329</v>
          </cell>
          <cell r="H833">
            <v>-297978.23054269329</v>
          </cell>
          <cell r="I833">
            <v>-297978.23054269329</v>
          </cell>
          <cell r="J833">
            <v>0</v>
          </cell>
        </row>
        <row r="834">
          <cell r="A834" t="str">
            <v>G539012002</v>
          </cell>
          <cell r="B834" t="str">
            <v>Unallocated Premium Amount</v>
          </cell>
          <cell r="C834" t="str">
            <v>Balance Sheet</v>
          </cell>
          <cell r="D834">
            <v>0</v>
          </cell>
          <cell r="E834">
            <v>0</v>
          </cell>
          <cell r="F834">
            <v>0</v>
          </cell>
          <cell r="G834">
            <v>0</v>
          </cell>
          <cell r="H834">
            <v>0</v>
          </cell>
          <cell r="I834">
            <v>0</v>
          </cell>
          <cell r="J834">
            <v>0</v>
          </cell>
        </row>
        <row r="835">
          <cell r="A835" t="str">
            <v>G539012003</v>
          </cell>
          <cell r="B835" t="str">
            <v>Unallocated Loan Amount</v>
          </cell>
          <cell r="C835" t="str">
            <v>Balance Sheet</v>
          </cell>
          <cell r="D835">
            <v>0</v>
          </cell>
          <cell r="E835">
            <v>0</v>
          </cell>
          <cell r="F835">
            <v>0</v>
          </cell>
          <cell r="G835">
            <v>0</v>
          </cell>
          <cell r="H835">
            <v>0</v>
          </cell>
          <cell r="I835">
            <v>0</v>
          </cell>
          <cell r="J835">
            <v>0</v>
          </cell>
        </row>
        <row r="836">
          <cell r="A836" t="str">
            <v>G539012004</v>
          </cell>
          <cell r="B836" t="str">
            <v>Unallocated Pension Amount</v>
          </cell>
          <cell r="C836" t="str">
            <v>Balance Sheet</v>
          </cell>
          <cell r="D836">
            <v>0</v>
          </cell>
          <cell r="E836">
            <v>0</v>
          </cell>
          <cell r="F836">
            <v>0</v>
          </cell>
          <cell r="G836">
            <v>0</v>
          </cell>
          <cell r="H836">
            <v>0</v>
          </cell>
          <cell r="I836">
            <v>0</v>
          </cell>
          <cell r="J836">
            <v>0</v>
          </cell>
        </row>
        <row r="837">
          <cell r="A837" t="str">
            <v>G539012005</v>
          </cell>
          <cell r="B837" t="str">
            <v>Receipts Unknown Amounts</v>
          </cell>
          <cell r="C837" t="str">
            <v>Balance Sheet</v>
          </cell>
          <cell r="D837">
            <v>0</v>
          </cell>
          <cell r="E837">
            <v>0</v>
          </cell>
          <cell r="F837">
            <v>0</v>
          </cell>
          <cell r="G837">
            <v>0</v>
          </cell>
          <cell r="H837">
            <v>0</v>
          </cell>
          <cell r="I837">
            <v>0</v>
          </cell>
          <cell r="J837">
            <v>0</v>
          </cell>
        </row>
        <row r="838">
          <cell r="A838" t="str">
            <v>G539012006</v>
          </cell>
          <cell r="B838" t="str">
            <v>Rent Deposit</v>
          </cell>
          <cell r="C838" t="str">
            <v>Balance Sheet</v>
          </cell>
          <cell r="D838">
            <v>-210000</v>
          </cell>
          <cell r="E838">
            <v>150000</v>
          </cell>
          <cell r="F838">
            <v>140000</v>
          </cell>
          <cell r="G838">
            <v>10000</v>
          </cell>
          <cell r="H838">
            <v>-200000</v>
          </cell>
          <cell r="I838">
            <v>-200000</v>
          </cell>
          <cell r="J838">
            <v>0</v>
          </cell>
        </row>
        <row r="839">
          <cell r="A839" t="str">
            <v>G539012007</v>
          </cell>
          <cell r="B839" t="str">
            <v>Lease liabilities</v>
          </cell>
          <cell r="C839" t="str">
            <v>Balance Sheet</v>
          </cell>
          <cell r="D839">
            <v>-11326145.233962908</v>
          </cell>
          <cell r="E839">
            <v>6455286.2752320189</v>
          </cell>
          <cell r="F839">
            <v>0</v>
          </cell>
          <cell r="G839">
            <v>6455286.2752320189</v>
          </cell>
          <cell r="H839">
            <v>-4870858.9587308895</v>
          </cell>
          <cell r="I839">
            <v>-4870858.9587308895</v>
          </cell>
          <cell r="J839">
            <v>0</v>
          </cell>
        </row>
        <row r="840">
          <cell r="A840" t="str">
            <v>G541012</v>
          </cell>
          <cell r="B840" t="str">
            <v>Payable Under Deposit Administration Contracts</v>
          </cell>
          <cell r="C840">
            <v>0</v>
          </cell>
          <cell r="D840">
            <v>-578526933.39501011</v>
          </cell>
          <cell r="E840">
            <v>110787797.69600004</v>
          </cell>
          <cell r="F840">
            <v>505221857.41761804</v>
          </cell>
          <cell r="G840">
            <v>-394434059.72161794</v>
          </cell>
          <cell r="H840">
            <v>-972960993.11662805</v>
          </cell>
          <cell r="I840">
            <v>-972960993.11662805</v>
          </cell>
          <cell r="J840">
            <v>0</v>
          </cell>
        </row>
        <row r="841">
          <cell r="A841" t="str">
            <v>G541012001</v>
          </cell>
          <cell r="B841" t="str">
            <v>Individual Pension Plan</v>
          </cell>
          <cell r="C841" t="str">
            <v>Balance Sheet</v>
          </cell>
          <cell r="D841">
            <v>-93372249.853299886</v>
          </cell>
          <cell r="E841">
            <v>43907532.446000017</v>
          </cell>
          <cell r="F841">
            <v>119953681.30780819</v>
          </cell>
          <cell r="G841">
            <v>-76046148.861808181</v>
          </cell>
          <cell r="H841">
            <v>-169418398.71510807</v>
          </cell>
          <cell r="I841">
            <v>-169418398.71510807</v>
          </cell>
          <cell r="J841">
            <v>0</v>
          </cell>
        </row>
        <row r="842">
          <cell r="A842" t="str">
            <v>G541012002</v>
          </cell>
          <cell r="B842" t="str">
            <v>KOLAL Umbrella scheme</v>
          </cell>
          <cell r="C842" t="str">
            <v>Balance Sheet</v>
          </cell>
          <cell r="D842">
            <v>-485154683.54171026</v>
          </cell>
          <cell r="E842">
            <v>66880265.25000003</v>
          </cell>
          <cell r="F842">
            <v>385268176.10980982</v>
          </cell>
          <cell r="G842">
            <v>-318387910.85980976</v>
          </cell>
          <cell r="H842">
            <v>-803542594.40152001</v>
          </cell>
          <cell r="I842">
            <v>-803542594.40152001</v>
          </cell>
          <cell r="J842">
            <v>0</v>
          </cell>
        </row>
        <row r="843">
          <cell r="A843" t="str">
            <v>G541012003</v>
          </cell>
          <cell r="B843" t="str">
            <v>KOIL SRBS scheme</v>
          </cell>
          <cell r="C843" t="str">
            <v>Balance Sheet</v>
          </cell>
          <cell r="D843">
            <v>0</v>
          </cell>
          <cell r="E843">
            <v>0</v>
          </cell>
          <cell r="F843">
            <v>0</v>
          </cell>
          <cell r="G843">
            <v>0</v>
          </cell>
          <cell r="H843">
            <v>0</v>
          </cell>
          <cell r="I843">
            <v>0</v>
          </cell>
          <cell r="J843">
            <v>0</v>
          </cell>
        </row>
        <row r="844">
          <cell r="A844" t="str">
            <v>Creditors Total</v>
          </cell>
          <cell r="C844">
            <v>0</v>
          </cell>
          <cell r="D844">
            <v>-634064693.49823761</v>
          </cell>
          <cell r="E844">
            <v>195254708.82123199</v>
          </cell>
          <cell r="F844">
            <v>719789686.9932822</v>
          </cell>
          <cell r="G844">
            <v>-524913418.79168296</v>
          </cell>
          <cell r="H844">
            <v>-1158978112.2899206</v>
          </cell>
          <cell r="I844">
            <v>-1158978112.2899206</v>
          </cell>
          <cell r="J844">
            <v>0</v>
          </cell>
        </row>
        <row r="845">
          <cell r="B845">
            <v>0</v>
          </cell>
          <cell r="C845">
            <v>0</v>
          </cell>
          <cell r="E845">
            <v>0</v>
          </cell>
          <cell r="F845">
            <v>0</v>
          </cell>
          <cell r="G845">
            <v>0</v>
          </cell>
          <cell r="I845" t="e">
            <v>#REF!</v>
          </cell>
          <cell r="J845" t="e">
            <v>#REF!</v>
          </cell>
        </row>
        <row r="846">
          <cell r="A846" t="str">
            <v>Debtors</v>
          </cell>
          <cell r="C846">
            <v>0</v>
          </cell>
          <cell r="E846">
            <v>0</v>
          </cell>
          <cell r="F846">
            <v>0</v>
          </cell>
          <cell r="G846">
            <v>0</v>
          </cell>
          <cell r="I846" t="e">
            <v>#REF!</v>
          </cell>
          <cell r="J846" t="e">
            <v>#REF!</v>
          </cell>
        </row>
        <row r="847">
          <cell r="A847" t="str">
            <v>G251012</v>
          </cell>
          <cell r="B847" t="str">
            <v>Premium Debtors</v>
          </cell>
          <cell r="C847">
            <v>0</v>
          </cell>
          <cell r="D847">
            <v>56845641.990000002</v>
          </cell>
          <cell r="E847">
            <v>511556461.67808801</v>
          </cell>
          <cell r="F847">
            <v>437356341.61583132</v>
          </cell>
          <cell r="G847">
            <v>74200120.062256724</v>
          </cell>
          <cell r="H847">
            <v>131045762.05225672</v>
          </cell>
          <cell r="I847">
            <v>131045762.05225672</v>
          </cell>
          <cell r="J847">
            <v>0</v>
          </cell>
        </row>
        <row r="848">
          <cell r="A848" t="str">
            <v>G251012001</v>
          </cell>
          <cell r="B848" t="str">
            <v>Banc Assurance</v>
          </cell>
          <cell r="C848" t="str">
            <v>Balance Sheet</v>
          </cell>
          <cell r="D848">
            <v>0</v>
          </cell>
          <cell r="E848">
            <v>0</v>
          </cell>
          <cell r="F848">
            <v>0</v>
          </cell>
          <cell r="G848">
            <v>0</v>
          </cell>
          <cell r="H848">
            <v>0</v>
          </cell>
          <cell r="I848">
            <v>0</v>
          </cell>
          <cell r="J848">
            <v>0</v>
          </cell>
        </row>
        <row r="849">
          <cell r="A849" t="str">
            <v>G251012002</v>
          </cell>
          <cell r="B849" t="str">
            <v>Due from Agents</v>
          </cell>
          <cell r="C849" t="str">
            <v>Group Credit</v>
          </cell>
          <cell r="D849">
            <v>54086703</v>
          </cell>
          <cell r="E849">
            <v>385833113.35507977</v>
          </cell>
          <cell r="F849">
            <v>371437181.69916499</v>
          </cell>
          <cell r="G849">
            <v>14395931.655914783</v>
          </cell>
          <cell r="H849">
            <v>68482634.655914783</v>
          </cell>
          <cell r="I849">
            <v>68665030.655915141</v>
          </cell>
          <cell r="J849">
            <v>-182396.00000035763</v>
          </cell>
        </row>
        <row r="850">
          <cell r="A850" t="str">
            <v>G251012003</v>
          </cell>
          <cell r="B850" t="str">
            <v>Due from Brokers</v>
          </cell>
          <cell r="C850" t="str">
            <v>Balance Sheet</v>
          </cell>
          <cell r="D850">
            <v>0</v>
          </cell>
          <cell r="E850">
            <v>0</v>
          </cell>
          <cell r="F850">
            <v>0</v>
          </cell>
          <cell r="G850">
            <v>0</v>
          </cell>
          <cell r="H850">
            <v>0</v>
          </cell>
          <cell r="I850">
            <v>0</v>
          </cell>
          <cell r="J850">
            <v>0</v>
          </cell>
        </row>
        <row r="851">
          <cell r="A851" t="str">
            <v>G251012004</v>
          </cell>
          <cell r="B851" t="str">
            <v>Due from Direct Clients</v>
          </cell>
          <cell r="C851" t="str">
            <v>Group Life</v>
          </cell>
          <cell r="D851">
            <v>0</v>
          </cell>
          <cell r="E851">
            <v>3896164.4</v>
          </cell>
          <cell r="F851">
            <v>156962.91</v>
          </cell>
          <cell r="G851">
            <v>3739201.4899999998</v>
          </cell>
          <cell r="H851">
            <v>3739201.4899999998</v>
          </cell>
          <cell r="I851">
            <v>3739201.4899999998</v>
          </cell>
          <cell r="J851">
            <v>0</v>
          </cell>
        </row>
        <row r="852">
          <cell r="A852" t="str">
            <v>G251012005</v>
          </cell>
          <cell r="B852" t="str">
            <v>Due from Facultative in</v>
          </cell>
          <cell r="C852" t="str">
            <v>Balance Sheet</v>
          </cell>
          <cell r="D852">
            <v>0</v>
          </cell>
          <cell r="E852">
            <v>0</v>
          </cell>
          <cell r="F852">
            <v>0</v>
          </cell>
          <cell r="G852">
            <v>0</v>
          </cell>
          <cell r="H852">
            <v>0</v>
          </cell>
          <cell r="I852">
            <v>0</v>
          </cell>
          <cell r="J852">
            <v>0</v>
          </cell>
        </row>
        <row r="853">
          <cell r="A853" t="str">
            <v>G251012006</v>
          </cell>
          <cell r="B853" t="str">
            <v>Due from Treaties</v>
          </cell>
          <cell r="C853" t="str">
            <v>Balance Sheet</v>
          </cell>
          <cell r="D853">
            <v>0</v>
          </cell>
          <cell r="E853">
            <v>120427010.42300826</v>
          </cell>
          <cell r="F853">
            <v>65557119.99000001</v>
          </cell>
          <cell r="G853">
            <v>54869890.433008254</v>
          </cell>
          <cell r="H853">
            <v>54869890.433008254</v>
          </cell>
          <cell r="I853">
            <v>54869890.433008254</v>
          </cell>
          <cell r="J853">
            <v>0</v>
          </cell>
        </row>
        <row r="854">
          <cell r="A854" t="str">
            <v>G251012007</v>
          </cell>
          <cell r="B854" t="str">
            <v>Account Receivable - Group Credit</v>
          </cell>
          <cell r="C854" t="str">
            <v>Balance Sheet</v>
          </cell>
          <cell r="D854">
            <v>0</v>
          </cell>
          <cell r="E854">
            <v>0</v>
          </cell>
          <cell r="F854">
            <v>0</v>
          </cell>
          <cell r="G854">
            <v>0</v>
          </cell>
          <cell r="H854">
            <v>0</v>
          </cell>
          <cell r="I854">
            <v>0</v>
          </cell>
          <cell r="J854">
            <v>0</v>
          </cell>
        </row>
        <row r="855">
          <cell r="A855" t="str">
            <v>G251012008</v>
          </cell>
          <cell r="B855" t="str">
            <v>Account Receivable - Individual Life</v>
          </cell>
          <cell r="C855" t="str">
            <v>Balance Sheet</v>
          </cell>
          <cell r="D855">
            <v>0</v>
          </cell>
          <cell r="E855">
            <v>0</v>
          </cell>
          <cell r="F855">
            <v>0</v>
          </cell>
          <cell r="G855">
            <v>0</v>
          </cell>
          <cell r="H855">
            <v>0</v>
          </cell>
          <cell r="I855">
            <v>0</v>
          </cell>
          <cell r="J855">
            <v>0</v>
          </cell>
        </row>
        <row r="856">
          <cell r="A856" t="str">
            <v>G251012009</v>
          </cell>
          <cell r="B856" t="str">
            <v>Account Receivable - Group Life</v>
          </cell>
          <cell r="C856" t="str">
            <v>Balance Sheet</v>
          </cell>
          <cell r="D856">
            <v>0</v>
          </cell>
          <cell r="E856">
            <v>0</v>
          </cell>
          <cell r="F856">
            <v>0</v>
          </cell>
          <cell r="G856">
            <v>0</v>
          </cell>
          <cell r="H856">
            <v>0</v>
          </cell>
          <cell r="I856">
            <v>0</v>
          </cell>
          <cell r="J856">
            <v>0</v>
          </cell>
        </row>
        <row r="857">
          <cell r="A857" t="str">
            <v>G251012010</v>
          </cell>
          <cell r="B857" t="str">
            <v>Commission Advance</v>
          </cell>
          <cell r="C857" t="str">
            <v>Balance Sheet</v>
          </cell>
          <cell r="D857">
            <v>0</v>
          </cell>
          <cell r="E857">
            <v>0</v>
          </cell>
          <cell r="F857">
            <v>0</v>
          </cell>
          <cell r="G857">
            <v>0</v>
          </cell>
          <cell r="H857">
            <v>0</v>
          </cell>
          <cell r="I857">
            <v>0</v>
          </cell>
          <cell r="J857">
            <v>0</v>
          </cell>
        </row>
        <row r="858">
          <cell r="A858" t="str">
            <v>G251012011</v>
          </cell>
          <cell r="B858" t="str">
            <v>Bank charges recoverable</v>
          </cell>
          <cell r="C858" t="str">
            <v>Balance Sheet</v>
          </cell>
          <cell r="D858">
            <v>0</v>
          </cell>
          <cell r="E858">
            <v>0</v>
          </cell>
          <cell r="F858">
            <v>0</v>
          </cell>
          <cell r="G858">
            <v>0</v>
          </cell>
          <cell r="H858">
            <v>0</v>
          </cell>
          <cell r="I858">
            <v>0</v>
          </cell>
          <cell r="J858">
            <v>0</v>
          </cell>
        </row>
        <row r="859">
          <cell r="A859" t="str">
            <v>G251012012</v>
          </cell>
          <cell r="B859" t="str">
            <v>Policy Loans</v>
          </cell>
          <cell r="C859" t="str">
            <v>Balance Sheet</v>
          </cell>
          <cell r="D859">
            <v>2668101</v>
          </cell>
          <cell r="E859">
            <v>1282251</v>
          </cell>
          <cell r="F859">
            <v>511570</v>
          </cell>
          <cell r="G859">
            <v>770681</v>
          </cell>
          <cell r="H859">
            <v>3438782</v>
          </cell>
          <cell r="I859">
            <v>3438782</v>
          </cell>
          <cell r="J859">
            <v>0</v>
          </cell>
        </row>
        <row r="860">
          <cell r="A860" t="str">
            <v>G251012013</v>
          </cell>
          <cell r="B860" t="str">
            <v>Sales team debtors</v>
          </cell>
          <cell r="C860" t="str">
            <v>Balance Sheet</v>
          </cell>
          <cell r="D860">
            <v>90837.989999999991</v>
          </cell>
          <cell r="E860">
            <v>117922.5</v>
          </cell>
          <cell r="F860">
            <v>-124096.9833333334</v>
          </cell>
          <cell r="G860">
            <v>242019.4833333334</v>
          </cell>
          <cell r="H860">
            <v>332857.47333333339</v>
          </cell>
          <cell r="I860">
            <v>332857.47333333339</v>
          </cell>
          <cell r="J860">
            <v>0</v>
          </cell>
        </row>
        <row r="861">
          <cell r="A861" t="str">
            <v>G251012014</v>
          </cell>
          <cell r="B861" t="str">
            <v>Unrecoverable premium on surrender</v>
          </cell>
          <cell r="C861" t="str">
            <v>Balance Sheet</v>
          </cell>
          <cell r="D861">
            <v>0</v>
          </cell>
          <cell r="E861">
            <v>0</v>
          </cell>
          <cell r="F861">
            <v>0</v>
          </cell>
          <cell r="G861">
            <v>0</v>
          </cell>
          <cell r="H861">
            <v>0</v>
          </cell>
          <cell r="I861">
            <v>0</v>
          </cell>
          <cell r="J861">
            <v>0</v>
          </cell>
        </row>
        <row r="862">
          <cell r="A862" t="str">
            <v>G252012</v>
          </cell>
          <cell r="B862" t="str">
            <v>Financial Debtors</v>
          </cell>
          <cell r="C862">
            <v>0</v>
          </cell>
          <cell r="D862">
            <v>6149991.0027333312</v>
          </cell>
          <cell r="E862">
            <v>53079699.088571429</v>
          </cell>
          <cell r="F862">
            <v>23448665.131904759</v>
          </cell>
          <cell r="G862">
            <v>29631033.956666671</v>
          </cell>
          <cell r="H862">
            <v>35781024.959399998</v>
          </cell>
          <cell r="I862">
            <v>35781024.959399998</v>
          </cell>
          <cell r="J862">
            <v>0</v>
          </cell>
        </row>
        <row r="863">
          <cell r="A863" t="str">
            <v>G252012001</v>
          </cell>
          <cell r="B863" t="str">
            <v>Rent Receivable</v>
          </cell>
          <cell r="C863" t="str">
            <v>Balance Sheet</v>
          </cell>
          <cell r="D863">
            <v>0</v>
          </cell>
          <cell r="E863">
            <v>0</v>
          </cell>
          <cell r="F863">
            <v>0</v>
          </cell>
          <cell r="G863">
            <v>0</v>
          </cell>
          <cell r="H863">
            <v>0</v>
          </cell>
          <cell r="I863">
            <v>0</v>
          </cell>
          <cell r="J863">
            <v>0</v>
          </cell>
        </row>
        <row r="864">
          <cell r="A864" t="str">
            <v>G252012002</v>
          </cell>
          <cell r="B864" t="str">
            <v>Interest Receivable</v>
          </cell>
          <cell r="C864" t="str">
            <v>Balance Sheet</v>
          </cell>
          <cell r="D864">
            <v>0</v>
          </cell>
          <cell r="E864">
            <v>0</v>
          </cell>
          <cell r="F864">
            <v>0</v>
          </cell>
          <cell r="G864">
            <v>0</v>
          </cell>
          <cell r="H864">
            <v>0</v>
          </cell>
          <cell r="I864">
            <v>0</v>
          </cell>
          <cell r="J864">
            <v>0</v>
          </cell>
        </row>
        <row r="865">
          <cell r="A865" t="str">
            <v>G252012003</v>
          </cell>
          <cell r="B865" t="str">
            <v>Deposits</v>
          </cell>
          <cell r="C865" t="str">
            <v>Balance Sheet</v>
          </cell>
          <cell r="D865">
            <v>1123980</v>
          </cell>
          <cell r="E865">
            <v>0</v>
          </cell>
          <cell r="F865">
            <v>0</v>
          </cell>
          <cell r="G865">
            <v>0</v>
          </cell>
          <cell r="H865">
            <v>1123980</v>
          </cell>
          <cell r="I865">
            <v>1123980</v>
          </cell>
          <cell r="J865">
            <v>0</v>
          </cell>
        </row>
        <row r="866">
          <cell r="A866" t="str">
            <v>G252012004</v>
          </cell>
          <cell r="B866" t="str">
            <v>Unrealised premium on purchase of bonds</v>
          </cell>
          <cell r="C866" t="str">
            <v>Balance Sheet</v>
          </cell>
          <cell r="D866">
            <v>0</v>
          </cell>
          <cell r="E866">
            <v>0</v>
          </cell>
          <cell r="F866">
            <v>0</v>
          </cell>
          <cell r="G866">
            <v>0</v>
          </cell>
          <cell r="H866">
            <v>0</v>
          </cell>
          <cell r="I866">
            <v>0</v>
          </cell>
          <cell r="J866">
            <v>0</v>
          </cell>
        </row>
        <row r="867">
          <cell r="A867" t="str">
            <v>G252012005</v>
          </cell>
          <cell r="B867" t="str">
            <v>Prepayments</v>
          </cell>
          <cell r="C867" t="str">
            <v>Balance Sheet</v>
          </cell>
          <cell r="D867">
            <v>5026011.0027333312</v>
          </cell>
          <cell r="E867">
            <v>23079699.088571429</v>
          </cell>
          <cell r="F867">
            <v>23448665.131904759</v>
          </cell>
          <cell r="G867">
            <v>-368966.04333332926</v>
          </cell>
          <cell r="H867">
            <v>4657044.9594000019</v>
          </cell>
          <cell r="I867">
            <v>4657044.9594000019</v>
          </cell>
          <cell r="J867">
            <v>0</v>
          </cell>
        </row>
        <row r="868">
          <cell r="A868" t="str">
            <v>G252012006</v>
          </cell>
          <cell r="B868" t="str">
            <v>Loans Receivable</v>
          </cell>
          <cell r="C868" t="str">
            <v>Balance Sheet</v>
          </cell>
          <cell r="D868">
            <v>0</v>
          </cell>
          <cell r="E868">
            <v>30000000</v>
          </cell>
          <cell r="F868">
            <v>0</v>
          </cell>
          <cell r="G868">
            <v>30000000</v>
          </cell>
          <cell r="H868">
            <v>30000000</v>
          </cell>
          <cell r="I868">
            <v>30000000</v>
          </cell>
          <cell r="J868">
            <v>0</v>
          </cell>
        </row>
        <row r="869">
          <cell r="A869" t="str">
            <v>G252012007</v>
          </cell>
          <cell r="B869" t="str">
            <v>Prospecting Fund</v>
          </cell>
          <cell r="C869" t="str">
            <v>Balance Sheet</v>
          </cell>
          <cell r="D869">
            <v>0</v>
          </cell>
          <cell r="E869">
            <v>0</v>
          </cell>
          <cell r="F869">
            <v>0</v>
          </cell>
          <cell r="G869">
            <v>0</v>
          </cell>
          <cell r="H869">
            <v>0</v>
          </cell>
          <cell r="I869">
            <v>0</v>
          </cell>
          <cell r="J869">
            <v>0</v>
          </cell>
        </row>
        <row r="870">
          <cell r="A870" t="str">
            <v>G253012</v>
          </cell>
          <cell r="B870" t="str">
            <v>Pension Debtors</v>
          </cell>
          <cell r="C870">
            <v>0</v>
          </cell>
          <cell r="D870">
            <v>260437.39999999851</v>
          </cell>
          <cell r="E870">
            <v>0</v>
          </cell>
          <cell r="F870">
            <v>0</v>
          </cell>
          <cell r="G870">
            <v>0</v>
          </cell>
          <cell r="H870">
            <v>260437.39999999851</v>
          </cell>
          <cell r="I870">
            <v>260437.39999999851</v>
          </cell>
          <cell r="J870">
            <v>0</v>
          </cell>
        </row>
        <row r="871">
          <cell r="A871" t="str">
            <v>G253012001</v>
          </cell>
          <cell r="B871" t="str">
            <v>Receivables under deposit administration contracts-Umbrella</v>
          </cell>
          <cell r="C871" t="str">
            <v>Balance Sheet</v>
          </cell>
          <cell r="D871">
            <v>10287622.050000001</v>
          </cell>
          <cell r="E871">
            <v>0</v>
          </cell>
          <cell r="F871">
            <v>0</v>
          </cell>
          <cell r="G871">
            <v>0</v>
          </cell>
          <cell r="H871">
            <v>10287622.050000001</v>
          </cell>
          <cell r="I871">
            <v>10287622.050000001</v>
          </cell>
          <cell r="J871">
            <v>0</v>
          </cell>
        </row>
        <row r="872">
          <cell r="A872" t="str">
            <v>G253012002</v>
          </cell>
          <cell r="B872" t="str">
            <v>Receivables under deposit administration contracts-IPP</v>
          </cell>
          <cell r="C872" t="str">
            <v>Balance Sheet</v>
          </cell>
          <cell r="D872">
            <v>-1274735.6500000001</v>
          </cell>
          <cell r="E872">
            <v>0</v>
          </cell>
          <cell r="F872">
            <v>0</v>
          </cell>
          <cell r="G872">
            <v>0</v>
          </cell>
          <cell r="H872">
            <v>-1274735.6500000001</v>
          </cell>
          <cell r="I872">
            <v>-1274735.6500000001</v>
          </cell>
          <cell r="J872">
            <v>0</v>
          </cell>
        </row>
        <row r="873">
          <cell r="A873" t="str">
            <v>G253012003</v>
          </cell>
          <cell r="B873" t="str">
            <v>Receivables under deposit administration contracts-KOIL SRBS</v>
          </cell>
          <cell r="C873">
            <v>0</v>
          </cell>
          <cell r="D873">
            <v>-8752449.0000000019</v>
          </cell>
          <cell r="E873">
            <v>0</v>
          </cell>
          <cell r="F873">
            <v>0</v>
          </cell>
          <cell r="G873">
            <v>0</v>
          </cell>
          <cell r="H873">
            <v>-8752449.0000000019</v>
          </cell>
          <cell r="I873">
            <v>-8752449.0000000019</v>
          </cell>
          <cell r="J873">
            <v>0</v>
          </cell>
        </row>
        <row r="874">
          <cell r="A874" t="str">
            <v>G254012</v>
          </cell>
          <cell r="B874" t="str">
            <v>Receivables from Related Parties</v>
          </cell>
          <cell r="C874">
            <v>0</v>
          </cell>
          <cell r="D874">
            <v>7395472.5999999996</v>
          </cell>
          <cell r="E874">
            <v>21630032.561000004</v>
          </cell>
          <cell r="F874">
            <v>40124575.31000001</v>
          </cell>
          <cell r="G874">
            <v>-18494542.749000005</v>
          </cell>
          <cell r="H874">
            <v>-11099070.149000006</v>
          </cell>
          <cell r="I874">
            <v>-11099070.149000006</v>
          </cell>
          <cell r="J874">
            <v>0</v>
          </cell>
        </row>
        <row r="875">
          <cell r="A875" t="str">
            <v>G254012001</v>
          </cell>
          <cell r="B875" t="str">
            <v>Inter Business Account-KOIL</v>
          </cell>
          <cell r="C875" t="str">
            <v>Balance Sheet</v>
          </cell>
          <cell r="D875">
            <v>4640082.5399999991</v>
          </cell>
          <cell r="E875">
            <v>20130032.561000004</v>
          </cell>
          <cell r="F875">
            <v>36374575.31000001</v>
          </cell>
          <cell r="G875">
            <v>-16244542.749000005</v>
          </cell>
          <cell r="H875">
            <v>-11604460.209000006</v>
          </cell>
          <cell r="I875">
            <v>-11604460.209000006</v>
          </cell>
          <cell r="J875">
            <v>0</v>
          </cell>
        </row>
        <row r="876">
          <cell r="A876" t="str">
            <v>G254012002</v>
          </cell>
          <cell r="B876" t="str">
            <v>Inter Business Account-ALPHA</v>
          </cell>
          <cell r="C876" t="str">
            <v>Balance Sheet</v>
          </cell>
          <cell r="D876">
            <v>2755390.06</v>
          </cell>
          <cell r="E876">
            <v>1500000</v>
          </cell>
          <cell r="F876">
            <v>3750000</v>
          </cell>
          <cell r="G876">
            <v>-2250000</v>
          </cell>
          <cell r="H876">
            <v>505390.06000000006</v>
          </cell>
          <cell r="I876">
            <v>505390.06000000006</v>
          </cell>
          <cell r="J876">
            <v>0</v>
          </cell>
        </row>
        <row r="877">
          <cell r="A877" t="str">
            <v>G254012003</v>
          </cell>
          <cell r="B877" t="str">
            <v>Inter Business Account-DAYKIO</v>
          </cell>
          <cell r="C877" t="str">
            <v>Balance Sheet</v>
          </cell>
          <cell r="D877">
            <v>0</v>
          </cell>
          <cell r="E877">
            <v>0</v>
          </cell>
          <cell r="F877">
            <v>0</v>
          </cell>
          <cell r="G877">
            <v>0</v>
          </cell>
          <cell r="H877">
            <v>0</v>
          </cell>
          <cell r="I877">
            <v>0</v>
          </cell>
          <cell r="J877">
            <v>0</v>
          </cell>
        </row>
        <row r="878">
          <cell r="A878" t="str">
            <v>G254012004</v>
          </cell>
          <cell r="B878" t="str">
            <v>Inter Business Account-PENSIONS</v>
          </cell>
          <cell r="C878" t="str">
            <v>Balance Sheet</v>
          </cell>
          <cell r="D878">
            <v>0</v>
          </cell>
          <cell r="E878">
            <v>0</v>
          </cell>
          <cell r="F878">
            <v>0</v>
          </cell>
          <cell r="G878">
            <v>0</v>
          </cell>
          <cell r="H878">
            <v>0</v>
          </cell>
          <cell r="I878">
            <v>0</v>
          </cell>
          <cell r="J878">
            <v>0</v>
          </cell>
        </row>
        <row r="879">
          <cell r="A879" t="str">
            <v>G254012005</v>
          </cell>
          <cell r="B879" t="str">
            <v>Share Capital Receivable</v>
          </cell>
          <cell r="C879" t="str">
            <v>Balance Sheet</v>
          </cell>
          <cell r="D879">
            <v>0</v>
          </cell>
          <cell r="E879">
            <v>0</v>
          </cell>
          <cell r="F879">
            <v>0</v>
          </cell>
          <cell r="G879">
            <v>0</v>
          </cell>
          <cell r="H879">
            <v>0</v>
          </cell>
          <cell r="I879">
            <v>0</v>
          </cell>
          <cell r="J879">
            <v>0</v>
          </cell>
        </row>
        <row r="880">
          <cell r="A880" t="str">
            <v>G255012</v>
          </cell>
          <cell r="B880" t="str">
            <v>Due from Reinsurers</v>
          </cell>
          <cell r="C880">
            <v>0</v>
          </cell>
          <cell r="D880">
            <v>0</v>
          </cell>
          <cell r="E880">
            <v>0</v>
          </cell>
          <cell r="F880">
            <v>0</v>
          </cell>
          <cell r="G880">
            <v>0</v>
          </cell>
          <cell r="H880">
            <v>0</v>
          </cell>
          <cell r="I880">
            <v>0</v>
          </cell>
          <cell r="J880">
            <v>0</v>
          </cell>
        </row>
        <row r="881">
          <cell r="A881" t="str">
            <v>G255012001</v>
          </cell>
          <cell r="B881" t="str">
            <v>Due from Reinsurers</v>
          </cell>
          <cell r="C881" t="str">
            <v>Balance Sheet</v>
          </cell>
          <cell r="D881">
            <v>0</v>
          </cell>
          <cell r="E881">
            <v>0</v>
          </cell>
          <cell r="F881">
            <v>0</v>
          </cell>
          <cell r="G881">
            <v>0</v>
          </cell>
          <cell r="H881">
            <v>0</v>
          </cell>
          <cell r="I881">
            <v>0</v>
          </cell>
          <cell r="J881">
            <v>0</v>
          </cell>
        </row>
        <row r="882">
          <cell r="A882" t="str">
            <v>G255012002</v>
          </cell>
          <cell r="B882" t="str">
            <v>Due from Facultative In</v>
          </cell>
          <cell r="C882" t="str">
            <v>Balance Sheet</v>
          </cell>
          <cell r="D882">
            <v>0</v>
          </cell>
          <cell r="E882">
            <v>0</v>
          </cell>
          <cell r="F882">
            <v>0</v>
          </cell>
          <cell r="G882">
            <v>0</v>
          </cell>
          <cell r="H882">
            <v>0</v>
          </cell>
          <cell r="I882">
            <v>0</v>
          </cell>
          <cell r="J882">
            <v>0</v>
          </cell>
        </row>
        <row r="883">
          <cell r="A883" t="str">
            <v>G255012003</v>
          </cell>
          <cell r="B883" t="str">
            <v>Due from Treaties</v>
          </cell>
          <cell r="C883" t="str">
            <v>Balance Sheet</v>
          </cell>
          <cell r="D883">
            <v>0</v>
          </cell>
          <cell r="E883">
            <v>0</v>
          </cell>
          <cell r="F883">
            <v>0</v>
          </cell>
          <cell r="G883">
            <v>0</v>
          </cell>
          <cell r="H883">
            <v>0</v>
          </cell>
          <cell r="I883">
            <v>0</v>
          </cell>
          <cell r="J883">
            <v>0</v>
          </cell>
        </row>
        <row r="884">
          <cell r="A884" t="str">
            <v>G255012004</v>
          </cell>
          <cell r="B884" t="str">
            <v>Due from XOL Treaties</v>
          </cell>
          <cell r="C884" t="str">
            <v>Balance Sheet</v>
          </cell>
          <cell r="D884">
            <v>0</v>
          </cell>
          <cell r="E884">
            <v>0</v>
          </cell>
          <cell r="F884">
            <v>0</v>
          </cell>
          <cell r="G884">
            <v>0</v>
          </cell>
          <cell r="H884">
            <v>0</v>
          </cell>
          <cell r="I884">
            <v>0</v>
          </cell>
          <cell r="J884">
            <v>0</v>
          </cell>
        </row>
        <row r="885">
          <cell r="A885" t="str">
            <v>G256012</v>
          </cell>
          <cell r="B885" t="str">
            <v>Imprests and Personal Accounts</v>
          </cell>
          <cell r="C885">
            <v>0</v>
          </cell>
          <cell r="D885">
            <v>0</v>
          </cell>
          <cell r="E885">
            <v>0</v>
          </cell>
          <cell r="F885">
            <v>0</v>
          </cell>
          <cell r="G885">
            <v>0</v>
          </cell>
          <cell r="H885">
            <v>0</v>
          </cell>
          <cell r="I885">
            <v>0</v>
          </cell>
          <cell r="J885">
            <v>0</v>
          </cell>
        </row>
        <row r="886">
          <cell r="A886" t="str">
            <v>G256012001</v>
          </cell>
          <cell r="B886" t="str">
            <v>Staff Salary Advance</v>
          </cell>
          <cell r="C886" t="str">
            <v>Balance Sheet</v>
          </cell>
          <cell r="D886">
            <v>0</v>
          </cell>
          <cell r="E886">
            <v>0</v>
          </cell>
          <cell r="F886">
            <v>0</v>
          </cell>
          <cell r="G886">
            <v>0</v>
          </cell>
          <cell r="H886">
            <v>0</v>
          </cell>
          <cell r="I886">
            <v>0</v>
          </cell>
          <cell r="J886">
            <v>0</v>
          </cell>
        </row>
        <row r="887">
          <cell r="A887" t="str">
            <v>G256012002</v>
          </cell>
          <cell r="B887" t="str">
            <v>Staff Debtors</v>
          </cell>
          <cell r="C887" t="str">
            <v>Balance Sheet</v>
          </cell>
          <cell r="D887">
            <v>0</v>
          </cell>
          <cell r="E887">
            <v>0</v>
          </cell>
          <cell r="F887">
            <v>0</v>
          </cell>
          <cell r="G887">
            <v>0</v>
          </cell>
          <cell r="H887">
            <v>0</v>
          </cell>
          <cell r="I887">
            <v>0</v>
          </cell>
          <cell r="J887">
            <v>0</v>
          </cell>
        </row>
        <row r="888">
          <cell r="A888" t="str">
            <v>G257012</v>
          </cell>
          <cell r="B888" t="str">
            <v>Other Debtors</v>
          </cell>
          <cell r="C888">
            <v>0</v>
          </cell>
          <cell r="D888">
            <v>10437694.090447709</v>
          </cell>
          <cell r="E888">
            <v>0</v>
          </cell>
          <cell r="F888">
            <v>6053942.1466758037</v>
          </cell>
          <cell r="G888">
            <v>-6053942.1466758037</v>
          </cell>
          <cell r="H888">
            <v>4383751.9437719053</v>
          </cell>
          <cell r="I888">
            <v>4383751.9437719053</v>
          </cell>
          <cell r="J888">
            <v>0</v>
          </cell>
        </row>
        <row r="889">
          <cell r="A889" t="str">
            <v>G257012001</v>
          </cell>
          <cell r="B889" t="str">
            <v>Sundry Debtors</v>
          </cell>
          <cell r="C889" t="str">
            <v>Balance Sheet</v>
          </cell>
          <cell r="D889">
            <v>0</v>
          </cell>
          <cell r="E889">
            <v>0</v>
          </cell>
          <cell r="F889">
            <v>0</v>
          </cell>
          <cell r="G889">
            <v>0</v>
          </cell>
          <cell r="H889">
            <v>0</v>
          </cell>
          <cell r="I889">
            <v>0</v>
          </cell>
          <cell r="J889">
            <v>0</v>
          </cell>
        </row>
        <row r="890">
          <cell r="A890" t="str">
            <v>G257012002</v>
          </cell>
          <cell r="B890" t="str">
            <v>Right of use assets</v>
          </cell>
          <cell r="C890" t="str">
            <v>Balance Sheet</v>
          </cell>
          <cell r="D890">
            <v>10437694.090447709</v>
          </cell>
          <cell r="E890">
            <v>0</v>
          </cell>
          <cell r="F890">
            <v>6053942.1466758037</v>
          </cell>
          <cell r="G890">
            <v>-6053942.1466758037</v>
          </cell>
          <cell r="H890">
            <v>4383751.9437719053</v>
          </cell>
          <cell r="I890">
            <v>4383751.9437719053</v>
          </cell>
          <cell r="J890">
            <v>0</v>
          </cell>
        </row>
        <row r="891">
          <cell r="A891" t="str">
            <v>Debtors Total</v>
          </cell>
          <cell r="C891">
            <v>0</v>
          </cell>
          <cell r="D891">
            <v>81089237.083181038</v>
          </cell>
          <cell r="E891">
            <v>586266193.32765949</v>
          </cell>
          <cell r="F891">
            <v>506983524.20441186</v>
          </cell>
          <cell r="G891">
            <v>79282669.123247623</v>
          </cell>
          <cell r="H891">
            <v>160371906.20642865</v>
          </cell>
          <cell r="I891">
            <v>160371906.20642862</v>
          </cell>
          <cell r="J891">
            <v>0</v>
          </cell>
        </row>
        <row r="892">
          <cell r="C892">
            <v>0</v>
          </cell>
          <cell r="E892">
            <v>0</v>
          </cell>
          <cell r="F892">
            <v>0</v>
          </cell>
          <cell r="G892">
            <v>0</v>
          </cell>
          <cell r="I892" t="e">
            <v>#REF!</v>
          </cell>
          <cell r="J892" t="e">
            <v>#REF!</v>
          </cell>
        </row>
        <row r="893">
          <cell r="A893" t="str">
            <v>Cash and Bank Balances</v>
          </cell>
          <cell r="C893">
            <v>0</v>
          </cell>
          <cell r="E893">
            <v>0</v>
          </cell>
          <cell r="F893">
            <v>0</v>
          </cell>
          <cell r="G893">
            <v>0</v>
          </cell>
          <cell r="I893" t="e">
            <v>#REF!</v>
          </cell>
          <cell r="J893" t="e">
            <v>#REF!</v>
          </cell>
        </row>
        <row r="894">
          <cell r="A894" t="str">
            <v>G241012</v>
          </cell>
          <cell r="B894" t="str">
            <v>Petty Cash</v>
          </cell>
          <cell r="C894">
            <v>0</v>
          </cell>
          <cell r="D894">
            <v>0</v>
          </cell>
          <cell r="E894">
            <v>0</v>
          </cell>
          <cell r="F894">
            <v>0</v>
          </cell>
          <cell r="G894">
            <v>0</v>
          </cell>
          <cell r="H894">
            <v>0</v>
          </cell>
          <cell r="I894">
            <v>0</v>
          </cell>
          <cell r="J894">
            <v>0</v>
          </cell>
        </row>
        <row r="895">
          <cell r="A895" t="str">
            <v>G241012001</v>
          </cell>
          <cell r="B895" t="str">
            <v>Petty Cash-Nyeri</v>
          </cell>
          <cell r="C895" t="str">
            <v>Balance Sheet</v>
          </cell>
          <cell r="D895">
            <v>0</v>
          </cell>
          <cell r="E895">
            <v>0</v>
          </cell>
          <cell r="F895">
            <v>0</v>
          </cell>
          <cell r="G895">
            <v>0</v>
          </cell>
          <cell r="H895">
            <v>0</v>
          </cell>
          <cell r="I895">
            <v>0</v>
          </cell>
          <cell r="J895">
            <v>0</v>
          </cell>
        </row>
        <row r="896">
          <cell r="A896" t="str">
            <v>G241012002</v>
          </cell>
          <cell r="B896" t="str">
            <v>Petty Cash-Kisumu</v>
          </cell>
          <cell r="C896" t="str">
            <v>Balance Sheet</v>
          </cell>
          <cell r="D896">
            <v>0</v>
          </cell>
          <cell r="E896">
            <v>0</v>
          </cell>
          <cell r="F896">
            <v>0</v>
          </cell>
          <cell r="G896">
            <v>0</v>
          </cell>
          <cell r="H896">
            <v>0</v>
          </cell>
          <cell r="I896">
            <v>0</v>
          </cell>
          <cell r="J896">
            <v>0</v>
          </cell>
        </row>
        <row r="897">
          <cell r="A897" t="str">
            <v>G241012003</v>
          </cell>
          <cell r="B897" t="str">
            <v>Petty Cash-Head Office</v>
          </cell>
          <cell r="C897" t="str">
            <v>Balance Sheet</v>
          </cell>
          <cell r="D897">
            <v>0</v>
          </cell>
          <cell r="E897">
            <v>0</v>
          </cell>
          <cell r="F897">
            <v>0</v>
          </cell>
          <cell r="G897">
            <v>0</v>
          </cell>
          <cell r="H897">
            <v>0</v>
          </cell>
          <cell r="I897">
            <v>0</v>
          </cell>
          <cell r="J897">
            <v>0</v>
          </cell>
        </row>
        <row r="898">
          <cell r="A898" t="str">
            <v>G242012</v>
          </cell>
          <cell r="B898" t="str">
            <v>Bank</v>
          </cell>
          <cell r="C898">
            <v>0</v>
          </cell>
          <cell r="D898">
            <v>5417355.4353207164</v>
          </cell>
          <cell r="E898">
            <v>4160573836.1399999</v>
          </cell>
          <cell r="F898">
            <v>4156100432.8830233</v>
          </cell>
          <cell r="G898">
            <v>4473403.2569763027</v>
          </cell>
          <cell r="H898">
            <v>9890758.6922970191</v>
          </cell>
          <cell r="I898">
            <v>9890758.6922970191</v>
          </cell>
          <cell r="J898">
            <v>0</v>
          </cell>
        </row>
        <row r="899">
          <cell r="A899" t="str">
            <v>G242012001</v>
          </cell>
          <cell r="B899" t="str">
            <v>Family Bank-Individual Life Collection a/c</v>
          </cell>
          <cell r="C899" t="str">
            <v>Balance Sheet</v>
          </cell>
          <cell r="D899">
            <v>2077007.9953202605</v>
          </cell>
          <cell r="E899">
            <v>1350399477.1799998</v>
          </cell>
          <cell r="F899">
            <v>1347799124.2947378</v>
          </cell>
          <cell r="G899">
            <v>2600352.8852620125</v>
          </cell>
          <cell r="H899">
            <v>4677360.880582273</v>
          </cell>
          <cell r="I899">
            <v>4677360.880582273</v>
          </cell>
          <cell r="J899">
            <v>0</v>
          </cell>
        </row>
        <row r="900">
          <cell r="A900" t="str">
            <v>G242012002</v>
          </cell>
          <cell r="B900" t="str">
            <v>Family Bank-Group Life &amp; Pensions Collection a/c</v>
          </cell>
          <cell r="C900" t="str">
            <v>Balance Sheet</v>
          </cell>
          <cell r="D900">
            <v>2662218.8300000429</v>
          </cell>
          <cell r="E900">
            <v>309160539.90999997</v>
          </cell>
          <cell r="F900">
            <v>309070480.22828603</v>
          </cell>
          <cell r="G900">
            <v>90059.681713938713</v>
          </cell>
          <cell r="H900">
            <v>2752278.5117139816</v>
          </cell>
          <cell r="I900">
            <v>2752278.5117139816</v>
          </cell>
          <cell r="J900">
            <v>0</v>
          </cell>
        </row>
        <row r="901">
          <cell r="A901" t="str">
            <v>G242012003</v>
          </cell>
          <cell r="B901" t="str">
            <v>Family Bank-Laptrust a/c</v>
          </cell>
          <cell r="C901" t="str">
            <v>Balance Sheet</v>
          </cell>
          <cell r="D901">
            <v>563080.83999999613</v>
          </cell>
          <cell r="E901">
            <v>132518900.94</v>
          </cell>
          <cell r="F901">
            <v>131367642.15000001</v>
          </cell>
          <cell r="G901">
            <v>1151258.7899999917</v>
          </cell>
          <cell r="H901">
            <v>1714339.6299999878</v>
          </cell>
          <cell r="I901">
            <v>1714339.6299999878</v>
          </cell>
          <cell r="J901">
            <v>0</v>
          </cell>
        </row>
        <row r="902">
          <cell r="A902" t="str">
            <v>G242012004</v>
          </cell>
          <cell r="B902" t="str">
            <v>Stanbic-Life fund a/c</v>
          </cell>
          <cell r="C902" t="str">
            <v>Balance Sheet</v>
          </cell>
          <cell r="D902">
            <v>28429.060000419617</v>
          </cell>
          <cell r="E902">
            <v>1056069697.51</v>
          </cell>
          <cell r="F902">
            <v>1056035179.2099998</v>
          </cell>
          <cell r="G902">
            <v>34518.300000190735</v>
          </cell>
          <cell r="H902">
            <v>62947.360000610352</v>
          </cell>
          <cell r="I902">
            <v>62947.360000610352</v>
          </cell>
          <cell r="J902">
            <v>0</v>
          </cell>
        </row>
        <row r="903">
          <cell r="A903" t="str">
            <v>G242012005</v>
          </cell>
          <cell r="B903" t="str">
            <v xml:space="preserve"> Stanbic-Annuities  a/c</v>
          </cell>
          <cell r="C903" t="str">
            <v>Balance Sheet</v>
          </cell>
          <cell r="D903">
            <v>0</v>
          </cell>
          <cell r="E903">
            <v>0</v>
          </cell>
          <cell r="F903">
            <v>0</v>
          </cell>
          <cell r="G903">
            <v>0</v>
          </cell>
          <cell r="H903">
            <v>0</v>
          </cell>
          <cell r="I903">
            <v>0</v>
          </cell>
          <cell r="J903">
            <v>0</v>
          </cell>
        </row>
        <row r="904">
          <cell r="A904" t="str">
            <v>G242012006</v>
          </cell>
          <cell r="B904" t="str">
            <v xml:space="preserve"> Stanbic-IPP fund a/c</v>
          </cell>
          <cell r="C904" t="str">
            <v>Balance Sheet</v>
          </cell>
          <cell r="D904">
            <v>52391.699999988079</v>
          </cell>
          <cell r="E904">
            <v>313968164.89999998</v>
          </cell>
          <cell r="F904">
            <v>313941957.00999993</v>
          </cell>
          <cell r="G904">
            <v>26207.8900000453</v>
          </cell>
          <cell r="H904">
            <v>78599.590000033379</v>
          </cell>
          <cell r="I904">
            <v>78599.590000033379</v>
          </cell>
          <cell r="J904">
            <v>0</v>
          </cell>
        </row>
        <row r="905">
          <cell r="A905" t="str">
            <v>G242012007</v>
          </cell>
          <cell r="B905" t="str">
            <v>Stanbic-Umbrella scheme  a/c</v>
          </cell>
          <cell r="C905" t="str">
            <v>Balance Sheet</v>
          </cell>
          <cell r="D905">
            <v>34227.010000009555</v>
          </cell>
          <cell r="E905">
            <v>975599935.17999995</v>
          </cell>
          <cell r="F905">
            <v>975268674.80999982</v>
          </cell>
          <cell r="G905">
            <v>331260.37000012398</v>
          </cell>
          <cell r="H905">
            <v>365487.38000013353</v>
          </cell>
          <cell r="I905">
            <v>365487.38000013353</v>
          </cell>
          <cell r="J905">
            <v>0</v>
          </cell>
        </row>
        <row r="906">
          <cell r="A906" t="str">
            <v>G242012008</v>
          </cell>
          <cell r="B906" t="str">
            <v>Payments Control a/c</v>
          </cell>
          <cell r="C906" t="str">
            <v>Balance Sheet</v>
          </cell>
          <cell r="D906">
            <v>0</v>
          </cell>
          <cell r="E906">
            <v>0</v>
          </cell>
          <cell r="F906">
            <v>0</v>
          </cell>
          <cell r="G906">
            <v>0</v>
          </cell>
          <cell r="H906">
            <v>0</v>
          </cell>
          <cell r="I906">
            <v>0</v>
          </cell>
          <cell r="J906">
            <v>0</v>
          </cell>
        </row>
        <row r="907">
          <cell r="A907" t="str">
            <v>G242012009</v>
          </cell>
          <cell r="B907" t="str">
            <v>Payments Control a/c</v>
          </cell>
          <cell r="C907" t="str">
            <v>Balance Sheet</v>
          </cell>
          <cell r="D907">
            <v>0</v>
          </cell>
          <cell r="E907">
            <v>0</v>
          </cell>
          <cell r="F907">
            <v>0</v>
          </cell>
          <cell r="G907">
            <v>0</v>
          </cell>
          <cell r="H907">
            <v>0</v>
          </cell>
          <cell r="I907">
            <v>0</v>
          </cell>
          <cell r="J907">
            <v>0</v>
          </cell>
        </row>
        <row r="908">
          <cell r="A908" t="str">
            <v>G242012010</v>
          </cell>
          <cell r="B908" t="str">
            <v>Kingdom Bank</v>
          </cell>
          <cell r="C908" t="str">
            <v>Balance Sheet</v>
          </cell>
          <cell r="D908">
            <v>0</v>
          </cell>
          <cell r="E908">
            <v>22857120.52</v>
          </cell>
          <cell r="F908">
            <v>22617375.18</v>
          </cell>
          <cell r="G908">
            <v>239745.33999999985</v>
          </cell>
          <cell r="H908">
            <v>239745.33999999985</v>
          </cell>
          <cell r="I908">
            <v>239745.33999999985</v>
          </cell>
          <cell r="J908">
            <v>0</v>
          </cell>
        </row>
        <row r="909">
          <cell r="A909" t="str">
            <v>G243012</v>
          </cell>
          <cell r="B909" t="str">
            <v>M-Pesa</v>
          </cell>
          <cell r="C909">
            <v>0</v>
          </cell>
          <cell r="D909">
            <v>326797</v>
          </cell>
          <cell r="E909">
            <v>13455195</v>
          </cell>
          <cell r="F909">
            <v>10385323</v>
          </cell>
          <cell r="G909">
            <v>3069872</v>
          </cell>
          <cell r="H909">
            <v>3396669</v>
          </cell>
          <cell r="I909">
            <v>3396669</v>
          </cell>
          <cell r="J909">
            <v>0</v>
          </cell>
        </row>
        <row r="910">
          <cell r="A910" t="str">
            <v>G243012001</v>
          </cell>
          <cell r="B910" t="str">
            <v>M-pesa-799522</v>
          </cell>
          <cell r="C910" t="str">
            <v>Balance Sheet</v>
          </cell>
          <cell r="D910">
            <v>299683</v>
          </cell>
          <cell r="E910">
            <v>12824237</v>
          </cell>
          <cell r="F910">
            <v>9886516</v>
          </cell>
          <cell r="G910">
            <v>2937721</v>
          </cell>
          <cell r="H910">
            <v>3237404</v>
          </cell>
          <cell r="I910">
            <v>3237404</v>
          </cell>
          <cell r="J910">
            <v>0</v>
          </cell>
        </row>
        <row r="911">
          <cell r="A911" t="str">
            <v>G243012002</v>
          </cell>
          <cell r="B911" t="str">
            <v>M-pesa-687246</v>
          </cell>
          <cell r="C911" t="str">
            <v>Balance Sheet</v>
          </cell>
          <cell r="D911">
            <v>27114</v>
          </cell>
          <cell r="E911">
            <v>630958</v>
          </cell>
          <cell r="F911">
            <v>498807</v>
          </cell>
          <cell r="G911">
            <v>132151</v>
          </cell>
          <cell r="H911">
            <v>159265</v>
          </cell>
          <cell r="I911">
            <v>159265</v>
          </cell>
          <cell r="J911">
            <v>0</v>
          </cell>
        </row>
        <row r="912">
          <cell r="A912" t="str">
            <v>Cash and Bank Balances Totals</v>
          </cell>
          <cell r="C912">
            <v>0</v>
          </cell>
          <cell r="D912">
            <v>5744152.4353207164</v>
          </cell>
          <cell r="E912">
            <v>4174029031.1399999</v>
          </cell>
          <cell r="F912">
            <v>4166485755.8830233</v>
          </cell>
          <cell r="G912">
            <v>7543275.2569763027</v>
          </cell>
          <cell r="H912">
            <v>13287427.692297019</v>
          </cell>
          <cell r="I912">
            <v>13287427.692297019</v>
          </cell>
          <cell r="J912">
            <v>0</v>
          </cell>
        </row>
        <row r="913">
          <cell r="A913">
            <v>0</v>
          </cell>
          <cell r="C913">
            <v>0</v>
          </cell>
          <cell r="E913">
            <v>0</v>
          </cell>
          <cell r="F913">
            <v>0</v>
          </cell>
          <cell r="G913">
            <v>0</v>
          </cell>
          <cell r="I913" t="e">
            <v>#REF!</v>
          </cell>
          <cell r="J913" t="e">
            <v>#REF!</v>
          </cell>
        </row>
        <row r="914">
          <cell r="A914" t="str">
            <v>Expenses</v>
          </cell>
          <cell r="C914">
            <v>0</v>
          </cell>
          <cell r="E914">
            <v>0</v>
          </cell>
          <cell r="F914">
            <v>0</v>
          </cell>
          <cell r="G914">
            <v>0</v>
          </cell>
          <cell r="I914" t="e">
            <v>#REF!</v>
          </cell>
          <cell r="J914" t="e">
            <v>#REF!</v>
          </cell>
        </row>
        <row r="915">
          <cell r="A915" t="str">
            <v>G351012</v>
          </cell>
          <cell r="B915" t="str">
            <v>Staff Costs</v>
          </cell>
          <cell r="C915">
            <v>0</v>
          </cell>
          <cell r="D915">
            <v>0</v>
          </cell>
          <cell r="E915">
            <v>39633880.895607218</v>
          </cell>
          <cell r="F915">
            <v>3503.75</v>
          </cell>
          <cell r="G915">
            <v>39630377.145607218</v>
          </cell>
          <cell r="H915">
            <v>39630377.145607218</v>
          </cell>
          <cell r="I915">
            <v>39630377.145607218</v>
          </cell>
          <cell r="J915">
            <v>0</v>
          </cell>
        </row>
        <row r="916">
          <cell r="A916" t="str">
            <v>G351012001</v>
          </cell>
          <cell r="B916" t="str">
            <v>Basic Salaries</v>
          </cell>
          <cell r="C916" t="str">
            <v>Profit &amp; Loss</v>
          </cell>
          <cell r="E916">
            <v>31716183.692273878</v>
          </cell>
          <cell r="F916">
            <v>0</v>
          </cell>
          <cell r="G916">
            <v>31716183.692273878</v>
          </cell>
          <cell r="H916">
            <v>31716183.692273878</v>
          </cell>
          <cell r="I916">
            <v>31716183.692273878</v>
          </cell>
          <cell r="J916">
            <v>0</v>
          </cell>
        </row>
        <row r="917">
          <cell r="A917" t="str">
            <v>G351012002</v>
          </cell>
          <cell r="B917" t="str">
            <v>Allowances</v>
          </cell>
          <cell r="C917" t="str">
            <v>Profit &amp; Loss</v>
          </cell>
          <cell r="E917">
            <v>0</v>
          </cell>
          <cell r="F917">
            <v>0</v>
          </cell>
          <cell r="G917">
            <v>0</v>
          </cell>
          <cell r="H917">
            <v>0</v>
          </cell>
          <cell r="I917">
            <v>0</v>
          </cell>
          <cell r="J917">
            <v>0</v>
          </cell>
        </row>
        <row r="918">
          <cell r="A918" t="str">
            <v>G351012004</v>
          </cell>
          <cell r="B918" t="str">
            <v>Final Dues</v>
          </cell>
          <cell r="C918" t="str">
            <v>Profit &amp; Loss</v>
          </cell>
          <cell r="E918">
            <v>300571</v>
          </cell>
          <cell r="F918">
            <v>0</v>
          </cell>
          <cell r="G918">
            <v>300571</v>
          </cell>
          <cell r="H918">
            <v>300571</v>
          </cell>
          <cell r="I918">
            <v>300571</v>
          </cell>
          <cell r="J918">
            <v>0</v>
          </cell>
        </row>
        <row r="919">
          <cell r="A919" t="str">
            <v>G351012005</v>
          </cell>
          <cell r="B919" t="str">
            <v>Pension Employer Contribution</v>
          </cell>
          <cell r="C919" t="str">
            <v>Profit &amp; Loss</v>
          </cell>
          <cell r="E919">
            <v>2003926.45</v>
          </cell>
          <cell r="F919">
            <v>0</v>
          </cell>
          <cell r="G919">
            <v>2003926.45</v>
          </cell>
          <cell r="H919">
            <v>2003926.45</v>
          </cell>
          <cell r="I919">
            <v>2003926.45</v>
          </cell>
          <cell r="J919">
            <v>0</v>
          </cell>
        </row>
        <row r="920">
          <cell r="A920" t="str">
            <v>G351012006</v>
          </cell>
          <cell r="B920" t="str">
            <v>NSSF Employer Contribution</v>
          </cell>
          <cell r="C920" t="str">
            <v>Profit &amp; Loss</v>
          </cell>
          <cell r="E920">
            <v>34000</v>
          </cell>
          <cell r="F920">
            <v>0</v>
          </cell>
          <cell r="G920">
            <v>34000</v>
          </cell>
          <cell r="H920">
            <v>34000</v>
          </cell>
          <cell r="I920">
            <v>34000</v>
          </cell>
          <cell r="J920">
            <v>0</v>
          </cell>
        </row>
        <row r="921">
          <cell r="A921" t="str">
            <v>G351012007</v>
          </cell>
          <cell r="B921" t="str">
            <v>Medical Insurance</v>
          </cell>
          <cell r="C921" t="str">
            <v>Profit &amp; Loss</v>
          </cell>
          <cell r="E921">
            <v>4853242.92</v>
          </cell>
          <cell r="F921">
            <v>3503.75</v>
          </cell>
          <cell r="G921">
            <v>4849739.17</v>
          </cell>
          <cell r="H921">
            <v>4849739.17</v>
          </cell>
          <cell r="I921">
            <v>4849739.17</v>
          </cell>
          <cell r="J921">
            <v>0</v>
          </cell>
        </row>
        <row r="922">
          <cell r="A922" t="str">
            <v>G351012008</v>
          </cell>
          <cell r="B922" t="str">
            <v>Other Staff Insurance</v>
          </cell>
          <cell r="C922" t="str">
            <v>Profit &amp; Loss</v>
          </cell>
          <cell r="E922">
            <v>472016.83333333331</v>
          </cell>
          <cell r="F922">
            <v>0</v>
          </cell>
          <cell r="G922">
            <v>472016.83333333331</v>
          </cell>
          <cell r="H922">
            <v>472016.83333333331</v>
          </cell>
          <cell r="I922">
            <v>472016.83333333331</v>
          </cell>
          <cell r="J922">
            <v>0</v>
          </cell>
        </row>
        <row r="923">
          <cell r="A923" t="str">
            <v>G351012009</v>
          </cell>
          <cell r="B923" t="str">
            <v>Casual Wages</v>
          </cell>
          <cell r="C923" t="str">
            <v>Profit &amp; Loss</v>
          </cell>
          <cell r="E923">
            <v>0</v>
          </cell>
          <cell r="F923">
            <v>0</v>
          </cell>
          <cell r="G923">
            <v>0</v>
          </cell>
          <cell r="H923">
            <v>0</v>
          </cell>
          <cell r="I923">
            <v>0</v>
          </cell>
          <cell r="J923">
            <v>0</v>
          </cell>
        </row>
        <row r="924">
          <cell r="A924" t="str">
            <v>G351012010</v>
          </cell>
          <cell r="B924" t="str">
            <v>Training and subscriptions</v>
          </cell>
          <cell r="C924" t="str">
            <v>Profit &amp; Loss</v>
          </cell>
          <cell r="E924">
            <v>245440</v>
          </cell>
          <cell r="F924">
            <v>0</v>
          </cell>
          <cell r="G924">
            <v>245440</v>
          </cell>
          <cell r="H924">
            <v>245440</v>
          </cell>
          <cell r="I924">
            <v>245440</v>
          </cell>
          <cell r="J924">
            <v>0</v>
          </cell>
        </row>
        <row r="925">
          <cell r="A925" t="str">
            <v>G351012011</v>
          </cell>
          <cell r="B925" t="str">
            <v>Staff Welfare</v>
          </cell>
          <cell r="C925" t="str">
            <v>Profit &amp; Loss</v>
          </cell>
          <cell r="E925">
            <v>0</v>
          </cell>
          <cell r="F925">
            <v>0</v>
          </cell>
          <cell r="G925">
            <v>0</v>
          </cell>
          <cell r="H925">
            <v>0</v>
          </cell>
          <cell r="I925">
            <v>0</v>
          </cell>
          <cell r="J925">
            <v>0</v>
          </cell>
        </row>
        <row r="926">
          <cell r="A926" t="str">
            <v>G351012012</v>
          </cell>
          <cell r="B926" t="str">
            <v>Staff Bonuses</v>
          </cell>
          <cell r="C926" t="str">
            <v>Profit &amp; Loss</v>
          </cell>
          <cell r="E926">
            <v>0</v>
          </cell>
          <cell r="F926">
            <v>0</v>
          </cell>
          <cell r="G926">
            <v>0</v>
          </cell>
          <cell r="H926">
            <v>0</v>
          </cell>
          <cell r="I926">
            <v>0</v>
          </cell>
          <cell r="J926">
            <v>0</v>
          </cell>
        </row>
        <row r="927">
          <cell r="A927" t="str">
            <v>G351012013</v>
          </cell>
          <cell r="B927" t="str">
            <v>Staff Events</v>
          </cell>
          <cell r="C927" t="str">
            <v>Profit &amp; Loss</v>
          </cell>
          <cell r="E927">
            <v>0</v>
          </cell>
          <cell r="F927">
            <v>0</v>
          </cell>
          <cell r="G927">
            <v>0</v>
          </cell>
          <cell r="H927">
            <v>0</v>
          </cell>
          <cell r="I927">
            <v>0</v>
          </cell>
          <cell r="J927">
            <v>0</v>
          </cell>
        </row>
        <row r="928">
          <cell r="A928" t="str">
            <v>G351012014</v>
          </cell>
          <cell r="B928" t="str">
            <v>DIT</v>
          </cell>
          <cell r="C928" t="str">
            <v>Profit &amp; Loss</v>
          </cell>
          <cell r="E928">
            <v>8500</v>
          </cell>
          <cell r="F928">
            <v>0</v>
          </cell>
          <cell r="G928">
            <v>8500</v>
          </cell>
          <cell r="H928">
            <v>8500</v>
          </cell>
          <cell r="I928">
            <v>8500</v>
          </cell>
          <cell r="J928">
            <v>0</v>
          </cell>
        </row>
        <row r="929">
          <cell r="A929" t="str">
            <v>G351022</v>
          </cell>
          <cell r="B929" t="str">
            <v>Operating Expenses</v>
          </cell>
          <cell r="C929">
            <v>0</v>
          </cell>
          <cell r="D929">
            <v>0</v>
          </cell>
          <cell r="E929">
            <v>80359784.837681293</v>
          </cell>
          <cell r="F929">
            <v>0</v>
          </cell>
          <cell r="G929">
            <v>80359784.837681293</v>
          </cell>
          <cell r="H929">
            <v>80359784.837681293</v>
          </cell>
          <cell r="I929">
            <v>80359784.837681293</v>
          </cell>
          <cell r="J929">
            <v>0</v>
          </cell>
        </row>
        <row r="930">
          <cell r="A930" t="str">
            <v>G351022001</v>
          </cell>
          <cell r="B930" t="str">
            <v>Credit Life Administration fee</v>
          </cell>
          <cell r="C930" t="str">
            <v>Profit &amp; Loss</v>
          </cell>
          <cell r="E930">
            <v>0</v>
          </cell>
          <cell r="F930">
            <v>0</v>
          </cell>
          <cell r="G930">
            <v>0</v>
          </cell>
          <cell r="H930">
            <v>0</v>
          </cell>
          <cell r="I930">
            <v>0</v>
          </cell>
          <cell r="J930">
            <v>0</v>
          </cell>
        </row>
        <row r="931">
          <cell r="A931" t="str">
            <v>G351022002</v>
          </cell>
          <cell r="B931" t="str">
            <v>Premium Tax</v>
          </cell>
          <cell r="C931" t="str">
            <v>Profit &amp; Loss</v>
          </cell>
          <cell r="E931">
            <v>7347941.891631701</v>
          </cell>
          <cell r="F931">
            <v>0</v>
          </cell>
          <cell r="G931">
            <v>7347941.891631701</v>
          </cell>
          <cell r="H931">
            <v>7347941.891631701</v>
          </cell>
          <cell r="I931">
            <v>7347941.891631701</v>
          </cell>
          <cell r="J931">
            <v>0</v>
          </cell>
        </row>
        <row r="932">
          <cell r="A932" t="str">
            <v>G351022003</v>
          </cell>
          <cell r="B932" t="str">
            <v>PHCF</v>
          </cell>
          <cell r="C932" t="str">
            <v>Profit &amp; Loss</v>
          </cell>
          <cell r="E932">
            <v>209335.11724999998</v>
          </cell>
          <cell r="F932">
            <v>0</v>
          </cell>
          <cell r="G932">
            <v>209335.11724999998</v>
          </cell>
          <cell r="H932">
            <v>209335.11724999998</v>
          </cell>
          <cell r="I932">
            <v>209335.11724999998</v>
          </cell>
          <cell r="J932">
            <v>0</v>
          </cell>
        </row>
        <row r="933">
          <cell r="A933" t="str">
            <v>G351022004</v>
          </cell>
          <cell r="B933" t="str">
            <v>Excise duty</v>
          </cell>
          <cell r="C933" t="str">
            <v>Profit &amp; Loss</v>
          </cell>
          <cell r="E933">
            <v>0</v>
          </cell>
          <cell r="F933">
            <v>0</v>
          </cell>
          <cell r="G933">
            <v>0</v>
          </cell>
          <cell r="H933">
            <v>0</v>
          </cell>
          <cell r="I933">
            <v>0</v>
          </cell>
          <cell r="J933">
            <v>0</v>
          </cell>
        </row>
        <row r="934">
          <cell r="A934" t="str">
            <v>G351022005</v>
          </cell>
          <cell r="B934" t="str">
            <v>Stamps</v>
          </cell>
          <cell r="C934" t="str">
            <v>Profit &amp; Loss</v>
          </cell>
          <cell r="E934">
            <v>0</v>
          </cell>
          <cell r="F934">
            <v>0</v>
          </cell>
          <cell r="G934">
            <v>0</v>
          </cell>
          <cell r="H934">
            <v>0</v>
          </cell>
          <cell r="I934">
            <v>0</v>
          </cell>
          <cell r="J934">
            <v>0</v>
          </cell>
        </row>
        <row r="935">
          <cell r="A935" t="str">
            <v>G351022006</v>
          </cell>
          <cell r="B935" t="str">
            <v>Corporate tax</v>
          </cell>
          <cell r="C935" t="str">
            <v>Profit &amp; Loss</v>
          </cell>
          <cell r="E935">
            <v>11918971.016663892</v>
          </cell>
          <cell r="F935">
            <v>0</v>
          </cell>
          <cell r="G935">
            <v>11918971.016663892</v>
          </cell>
          <cell r="H935">
            <v>11918971.016663892</v>
          </cell>
          <cell r="I935">
            <v>11918971.016663892</v>
          </cell>
          <cell r="J935">
            <v>0</v>
          </cell>
        </row>
        <row r="936">
          <cell r="A936" t="str">
            <v>G351022007</v>
          </cell>
          <cell r="B936" t="str">
            <v>COLLECTION CHARGE-CHECK OFF BUSINESS</v>
          </cell>
          <cell r="C936" t="str">
            <v>Profit &amp; Loss</v>
          </cell>
          <cell r="E936">
            <v>0</v>
          </cell>
          <cell r="F936">
            <v>0</v>
          </cell>
          <cell r="G936">
            <v>0</v>
          </cell>
          <cell r="H936">
            <v>0</v>
          </cell>
          <cell r="I936">
            <v>0</v>
          </cell>
          <cell r="J936">
            <v>0</v>
          </cell>
        </row>
        <row r="937">
          <cell r="A937" t="str">
            <v>G351022008</v>
          </cell>
          <cell r="B937" t="str">
            <v>Deferred Tax</v>
          </cell>
          <cell r="C937" t="str">
            <v>Profit &amp; Loss</v>
          </cell>
          <cell r="E937">
            <v>60883536.812135704</v>
          </cell>
          <cell r="F937">
            <v>0</v>
          </cell>
          <cell r="G937">
            <v>60883536.812135704</v>
          </cell>
          <cell r="H937">
            <v>60883536.812135704</v>
          </cell>
          <cell r="I937">
            <v>60883536.812135704</v>
          </cell>
          <cell r="J937">
            <v>0</v>
          </cell>
        </row>
        <row r="938">
          <cell r="A938" t="str">
            <v>G351032</v>
          </cell>
          <cell r="B938" t="str">
            <v>Administrative Expenses</v>
          </cell>
          <cell r="C938">
            <v>0</v>
          </cell>
          <cell r="D938">
            <v>0</v>
          </cell>
          <cell r="E938">
            <v>76216754.560015216</v>
          </cell>
          <cell r="F938">
            <v>2917340.4129999997</v>
          </cell>
          <cell r="G938">
            <v>73299414.147015214</v>
          </cell>
          <cell r="H938">
            <v>73299414.147015214</v>
          </cell>
          <cell r="I938">
            <v>73299414.147015214</v>
          </cell>
          <cell r="J938">
            <v>0</v>
          </cell>
        </row>
        <row r="939">
          <cell r="A939" t="str">
            <v>G351032001</v>
          </cell>
          <cell r="B939" t="str">
            <v>Actuarial fees</v>
          </cell>
          <cell r="C939" t="str">
            <v>Profit &amp; Loss</v>
          </cell>
          <cell r="E939">
            <v>1654400</v>
          </cell>
          <cell r="F939">
            <v>0</v>
          </cell>
          <cell r="G939">
            <v>1654400</v>
          </cell>
          <cell r="H939">
            <v>1654400</v>
          </cell>
          <cell r="I939">
            <v>1654400</v>
          </cell>
          <cell r="J939">
            <v>0</v>
          </cell>
        </row>
        <row r="940">
          <cell r="A940" t="str">
            <v>G351032002</v>
          </cell>
          <cell r="B940" t="str">
            <v>Directors' Fees</v>
          </cell>
          <cell r="C940" t="str">
            <v>Profit &amp; Loss</v>
          </cell>
          <cell r="E940">
            <v>10408571.428571429</v>
          </cell>
          <cell r="F940">
            <v>0</v>
          </cell>
          <cell r="G940">
            <v>10408571.428571429</v>
          </cell>
          <cell r="H940">
            <v>10408571.428571429</v>
          </cell>
          <cell r="I940">
            <v>10408571.428571429</v>
          </cell>
          <cell r="J940">
            <v>0</v>
          </cell>
        </row>
        <row r="941">
          <cell r="A941" t="str">
            <v>G351032003</v>
          </cell>
          <cell r="B941" t="str">
            <v>Audit Fees</v>
          </cell>
          <cell r="C941" t="str">
            <v>Profit &amp; Loss</v>
          </cell>
          <cell r="E941">
            <v>1048060</v>
          </cell>
          <cell r="F941">
            <v>0</v>
          </cell>
          <cell r="G941">
            <v>1048060</v>
          </cell>
          <cell r="H941">
            <v>1048060</v>
          </cell>
          <cell r="I941">
            <v>1048060</v>
          </cell>
          <cell r="J941">
            <v>0</v>
          </cell>
        </row>
        <row r="942">
          <cell r="A942" t="str">
            <v>G351032004</v>
          </cell>
          <cell r="B942" t="str">
            <v>Professional Fees</v>
          </cell>
          <cell r="C942" t="str">
            <v>Profit &amp; Loss</v>
          </cell>
          <cell r="E942">
            <v>5232511</v>
          </cell>
          <cell r="F942">
            <v>104400</v>
          </cell>
          <cell r="G942">
            <v>5128111</v>
          </cell>
          <cell r="H942">
            <v>5128111</v>
          </cell>
          <cell r="I942">
            <v>5128111</v>
          </cell>
          <cell r="J942">
            <v>0</v>
          </cell>
        </row>
        <row r="943">
          <cell r="A943" t="str">
            <v>G351032005</v>
          </cell>
          <cell r="B943" t="str">
            <v>Printing and Stationary</v>
          </cell>
          <cell r="C943" t="str">
            <v>Profit &amp; Loss</v>
          </cell>
          <cell r="E943">
            <v>389059</v>
          </cell>
          <cell r="F943">
            <v>2650</v>
          </cell>
          <cell r="G943">
            <v>386409</v>
          </cell>
          <cell r="H943">
            <v>386409</v>
          </cell>
          <cell r="I943">
            <v>386409</v>
          </cell>
          <cell r="J943">
            <v>0</v>
          </cell>
          <cell r="K943">
            <v>0</v>
          </cell>
        </row>
        <row r="944">
          <cell r="A944" t="str">
            <v>G351032006</v>
          </cell>
          <cell r="B944" t="str">
            <v>Office Consumables</v>
          </cell>
          <cell r="C944" t="str">
            <v>Profit &amp; Loss</v>
          </cell>
          <cell r="E944">
            <v>824989</v>
          </cell>
          <cell r="F944">
            <v>5000</v>
          </cell>
          <cell r="G944">
            <v>819989</v>
          </cell>
          <cell r="H944">
            <v>819989</v>
          </cell>
          <cell r="I944">
            <v>819989</v>
          </cell>
          <cell r="J944">
            <v>0</v>
          </cell>
        </row>
        <row r="945">
          <cell r="A945" t="str">
            <v>G351032007</v>
          </cell>
          <cell r="B945" t="str">
            <v xml:space="preserve"> Service charge</v>
          </cell>
          <cell r="C945" t="str">
            <v>Profit &amp; Loss</v>
          </cell>
          <cell r="E945">
            <v>1406600.6800000004</v>
          </cell>
          <cell r="F945">
            <v>0</v>
          </cell>
          <cell r="G945">
            <v>1406600.6800000004</v>
          </cell>
          <cell r="H945">
            <v>1406600.6800000004</v>
          </cell>
          <cell r="I945">
            <v>1406600.6800000004</v>
          </cell>
          <cell r="J945">
            <v>0</v>
          </cell>
        </row>
        <row r="946">
          <cell r="A946" t="str">
            <v>G351032008</v>
          </cell>
          <cell r="B946" t="str">
            <v>Travelling and Accomodation</v>
          </cell>
          <cell r="C946" t="str">
            <v>Profit &amp; Loss</v>
          </cell>
          <cell r="E946">
            <v>1606769</v>
          </cell>
          <cell r="F946">
            <v>0</v>
          </cell>
          <cell r="G946">
            <v>1606769</v>
          </cell>
          <cell r="H946">
            <v>1606769</v>
          </cell>
          <cell r="I946">
            <v>1606769</v>
          </cell>
          <cell r="J946">
            <v>0</v>
          </cell>
        </row>
        <row r="947">
          <cell r="A947" t="str">
            <v>G351032009</v>
          </cell>
          <cell r="B947" t="str">
            <v>Legal Fees</v>
          </cell>
          <cell r="C947" t="str">
            <v>Profit &amp; Loss</v>
          </cell>
          <cell r="E947">
            <v>3390104</v>
          </cell>
          <cell r="F947">
            <v>0</v>
          </cell>
          <cell r="G947">
            <v>3390104</v>
          </cell>
          <cell r="H947">
            <v>3390104</v>
          </cell>
          <cell r="I947">
            <v>3390104</v>
          </cell>
          <cell r="J947">
            <v>0</v>
          </cell>
        </row>
        <row r="948">
          <cell r="A948" t="str">
            <v>G351032010</v>
          </cell>
          <cell r="B948" t="str">
            <v>Stamp Duty</v>
          </cell>
          <cell r="C948" t="str">
            <v>Profit &amp; Loss</v>
          </cell>
          <cell r="E948">
            <v>0</v>
          </cell>
          <cell r="F948">
            <v>0</v>
          </cell>
          <cell r="G948">
            <v>0</v>
          </cell>
          <cell r="H948">
            <v>0</v>
          </cell>
          <cell r="I948">
            <v>0</v>
          </cell>
          <cell r="J948">
            <v>0</v>
          </cell>
        </row>
        <row r="949">
          <cell r="A949" t="str">
            <v>G351032011</v>
          </cell>
          <cell r="B949" t="str">
            <v>Telephone</v>
          </cell>
          <cell r="C949" t="str">
            <v>Profit &amp; Loss</v>
          </cell>
          <cell r="E949">
            <v>0</v>
          </cell>
          <cell r="F949">
            <v>0</v>
          </cell>
          <cell r="G949">
            <v>0</v>
          </cell>
          <cell r="H949">
            <v>0</v>
          </cell>
          <cell r="I949">
            <v>0</v>
          </cell>
          <cell r="J949">
            <v>0</v>
          </cell>
        </row>
        <row r="950">
          <cell r="A950" t="str">
            <v>G351032012</v>
          </cell>
          <cell r="B950" t="str">
            <v>Licences &amp; Permits</v>
          </cell>
          <cell r="C950" t="str">
            <v>Profit &amp; Loss</v>
          </cell>
          <cell r="E950">
            <v>462813.4</v>
          </cell>
          <cell r="F950">
            <v>0</v>
          </cell>
          <cell r="G950">
            <v>462813.4</v>
          </cell>
          <cell r="H950">
            <v>462813.4</v>
          </cell>
          <cell r="I950">
            <v>462813.4</v>
          </cell>
          <cell r="J950">
            <v>0</v>
          </cell>
        </row>
        <row r="951">
          <cell r="A951" t="str">
            <v>G351032013</v>
          </cell>
          <cell r="B951" t="str">
            <v>Software Maintenance</v>
          </cell>
          <cell r="C951" t="str">
            <v>Profit &amp; Loss</v>
          </cell>
          <cell r="E951">
            <v>3308333.333333333</v>
          </cell>
          <cell r="F951">
            <v>0</v>
          </cell>
          <cell r="G951">
            <v>3308333.333333333</v>
          </cell>
          <cell r="H951">
            <v>3308333.333333333</v>
          </cell>
          <cell r="I951">
            <v>3308333.333333333</v>
          </cell>
          <cell r="J951">
            <v>0</v>
          </cell>
        </row>
        <row r="952">
          <cell r="A952" t="str">
            <v>G351032014</v>
          </cell>
          <cell r="B952" t="str">
            <v>Electricity</v>
          </cell>
          <cell r="C952" t="str">
            <v>Profit &amp; Loss</v>
          </cell>
          <cell r="E952">
            <v>157260</v>
          </cell>
          <cell r="F952">
            <v>0</v>
          </cell>
          <cell r="G952">
            <v>157260</v>
          </cell>
          <cell r="H952">
            <v>157260</v>
          </cell>
          <cell r="I952">
            <v>157260</v>
          </cell>
          <cell r="J952">
            <v>0</v>
          </cell>
        </row>
        <row r="953">
          <cell r="A953" t="str">
            <v>G351032015</v>
          </cell>
          <cell r="B953" t="str">
            <v>Water</v>
          </cell>
          <cell r="C953" t="str">
            <v>Profit &amp; Loss</v>
          </cell>
          <cell r="E953">
            <v>0</v>
          </cell>
          <cell r="F953">
            <v>0</v>
          </cell>
          <cell r="G953">
            <v>0</v>
          </cell>
          <cell r="H953">
            <v>0</v>
          </cell>
          <cell r="I953">
            <v>0</v>
          </cell>
          <cell r="J953">
            <v>0</v>
          </cell>
        </row>
        <row r="954">
          <cell r="A954" t="str">
            <v>G351032016</v>
          </cell>
          <cell r="B954" t="str">
            <v>Repairs &amp; Maintenance</v>
          </cell>
          <cell r="C954" t="str">
            <v>Profit &amp; Loss</v>
          </cell>
          <cell r="E954">
            <v>859417.2</v>
          </cell>
          <cell r="F954">
            <v>0</v>
          </cell>
          <cell r="G954">
            <v>859417.2</v>
          </cell>
          <cell r="H954">
            <v>859417.2</v>
          </cell>
          <cell r="I954">
            <v>859417.2</v>
          </cell>
          <cell r="J954">
            <v>0</v>
          </cell>
        </row>
        <row r="955">
          <cell r="A955" t="str">
            <v>G351032017</v>
          </cell>
          <cell r="B955" t="str">
            <v>Notices and Publication</v>
          </cell>
          <cell r="C955" t="str">
            <v>Profit &amp; Loss</v>
          </cell>
          <cell r="E955">
            <v>476052</v>
          </cell>
          <cell r="F955">
            <v>0</v>
          </cell>
          <cell r="G955">
            <v>476052</v>
          </cell>
          <cell r="H955">
            <v>476052</v>
          </cell>
          <cell r="I955">
            <v>476052</v>
          </cell>
          <cell r="J955">
            <v>0</v>
          </cell>
        </row>
        <row r="956">
          <cell r="A956" t="str">
            <v>G351032018</v>
          </cell>
          <cell r="B956" t="str">
            <v>Corporate Subscriptions</v>
          </cell>
          <cell r="C956" t="str">
            <v>Profit &amp; Loss</v>
          </cell>
          <cell r="E956">
            <v>1044922.43</v>
          </cell>
          <cell r="F956">
            <v>0</v>
          </cell>
          <cell r="G956">
            <v>1044922.43</v>
          </cell>
          <cell r="H956">
            <v>1044922.43</v>
          </cell>
          <cell r="I956">
            <v>1044922.43</v>
          </cell>
          <cell r="J956">
            <v>0</v>
          </cell>
        </row>
        <row r="957">
          <cell r="A957" t="str">
            <v>G351032019</v>
          </cell>
          <cell r="B957" t="str">
            <v>Email and Internet</v>
          </cell>
          <cell r="C957" t="str">
            <v>Profit &amp; Loss</v>
          </cell>
          <cell r="E957">
            <v>1287598</v>
          </cell>
          <cell r="F957">
            <v>0</v>
          </cell>
          <cell r="G957">
            <v>1287598</v>
          </cell>
          <cell r="H957">
            <v>1287598</v>
          </cell>
          <cell r="I957">
            <v>1287598</v>
          </cell>
          <cell r="J957">
            <v>0</v>
          </cell>
        </row>
        <row r="958">
          <cell r="A958" t="str">
            <v>G351032020</v>
          </cell>
          <cell r="B958" t="str">
            <v>General Insurances</v>
          </cell>
          <cell r="C958" t="str">
            <v>Profit &amp; Loss</v>
          </cell>
          <cell r="E958">
            <v>476629.83333333343</v>
          </cell>
          <cell r="F958">
            <v>0</v>
          </cell>
          <cell r="G958">
            <v>476629.83333333343</v>
          </cell>
          <cell r="H958">
            <v>476629.83333333343</v>
          </cell>
          <cell r="I958">
            <v>476629.83333333343</v>
          </cell>
          <cell r="J958">
            <v>0</v>
          </cell>
        </row>
        <row r="959">
          <cell r="A959" t="str">
            <v>G351032021</v>
          </cell>
          <cell r="B959" t="str">
            <v>Storage &amp; Handling</v>
          </cell>
          <cell r="C959" t="str">
            <v>Profit &amp; Loss</v>
          </cell>
          <cell r="E959">
            <v>0</v>
          </cell>
          <cell r="F959">
            <v>0</v>
          </cell>
          <cell r="G959">
            <v>0</v>
          </cell>
          <cell r="H959">
            <v>0</v>
          </cell>
          <cell r="I959">
            <v>0</v>
          </cell>
          <cell r="J959">
            <v>0</v>
          </cell>
        </row>
        <row r="960">
          <cell r="A960" t="str">
            <v>G351032022</v>
          </cell>
          <cell r="B960" t="str">
            <v>Postage &amp; Courier</v>
          </cell>
          <cell r="C960" t="str">
            <v>Profit &amp; Loss</v>
          </cell>
          <cell r="E960">
            <v>0</v>
          </cell>
          <cell r="F960">
            <v>0</v>
          </cell>
          <cell r="G960">
            <v>0</v>
          </cell>
          <cell r="H960">
            <v>0</v>
          </cell>
          <cell r="I960">
            <v>0</v>
          </cell>
          <cell r="J960">
            <v>0</v>
          </cell>
        </row>
        <row r="961">
          <cell r="A961" t="str">
            <v>G351032023</v>
          </cell>
          <cell r="B961" t="str">
            <v>Security Services</v>
          </cell>
          <cell r="C961" t="str">
            <v>Profit &amp; Loss</v>
          </cell>
          <cell r="E961">
            <v>0</v>
          </cell>
          <cell r="F961">
            <v>0</v>
          </cell>
          <cell r="G961">
            <v>0</v>
          </cell>
          <cell r="H961">
            <v>0</v>
          </cell>
          <cell r="I961">
            <v>0</v>
          </cell>
          <cell r="J961">
            <v>0</v>
          </cell>
        </row>
        <row r="962">
          <cell r="A962" t="str">
            <v>G351032024</v>
          </cell>
          <cell r="B962" t="str">
            <v>Office cleaning</v>
          </cell>
          <cell r="C962" t="str">
            <v>Profit &amp; Loss</v>
          </cell>
          <cell r="E962">
            <v>330560</v>
          </cell>
          <cell r="F962">
            <v>0</v>
          </cell>
          <cell r="G962">
            <v>330560</v>
          </cell>
          <cell r="H962">
            <v>330560</v>
          </cell>
          <cell r="I962">
            <v>330560</v>
          </cell>
          <cell r="J962">
            <v>0</v>
          </cell>
        </row>
        <row r="963">
          <cell r="A963" t="str">
            <v>G351032025</v>
          </cell>
          <cell r="B963" t="str">
            <v>Parking fees</v>
          </cell>
          <cell r="C963" t="str">
            <v>Profit &amp; Loss</v>
          </cell>
          <cell r="E963">
            <v>114000</v>
          </cell>
          <cell r="F963">
            <v>0</v>
          </cell>
          <cell r="G963">
            <v>114000</v>
          </cell>
          <cell r="H963">
            <v>114000</v>
          </cell>
          <cell r="I963">
            <v>114000</v>
          </cell>
          <cell r="J963">
            <v>0</v>
          </cell>
        </row>
        <row r="964">
          <cell r="A964" t="str">
            <v>G351032026</v>
          </cell>
          <cell r="B964" t="str">
            <v>KOIL SHARED SERVICES</v>
          </cell>
          <cell r="C964" t="str">
            <v>Profit &amp; Loss</v>
          </cell>
          <cell r="E964">
            <v>34724513.31000001</v>
          </cell>
          <cell r="F964">
            <v>1341344.273</v>
          </cell>
          <cell r="G964">
            <v>33383169.037000008</v>
          </cell>
          <cell r="H964">
            <v>33383169.037000008</v>
          </cell>
          <cell r="I964">
            <v>33383169.037000008</v>
          </cell>
          <cell r="J964">
            <v>0</v>
          </cell>
        </row>
        <row r="965">
          <cell r="A965" t="str">
            <v>G351032027</v>
          </cell>
          <cell r="B965" t="str">
            <v>IFRS 16 Dep &amp; Interest charge</v>
          </cell>
          <cell r="C965" t="str">
            <v>Profit &amp; Loss</v>
          </cell>
          <cell r="E965">
            <v>7013590.9447771171</v>
          </cell>
          <cell r="F965">
            <v>1463946.14</v>
          </cell>
          <cell r="G965">
            <v>5549644.8047771174</v>
          </cell>
          <cell r="H965">
            <v>5549644.8047771174</v>
          </cell>
          <cell r="I965">
            <v>5549644.8047771174</v>
          </cell>
          <cell r="J965">
            <v>0</v>
          </cell>
        </row>
        <row r="966">
          <cell r="A966" t="str">
            <v>G351042</v>
          </cell>
          <cell r="B966" t="str">
            <v>Marketing Expenses</v>
          </cell>
          <cell r="C966">
            <v>0</v>
          </cell>
          <cell r="D966">
            <v>0</v>
          </cell>
          <cell r="E966">
            <v>107439390.37451661</v>
          </cell>
          <cell r="F966">
            <v>934266.59414940118</v>
          </cell>
          <cell r="G966">
            <v>106505123.78036721</v>
          </cell>
          <cell r="H966">
            <v>106505123.78036721</v>
          </cell>
          <cell r="I966">
            <v>106505123.78036721</v>
          </cell>
          <cell r="J966">
            <v>0</v>
          </cell>
        </row>
        <row r="967">
          <cell r="A967" t="str">
            <v>G351042001</v>
          </cell>
          <cell r="B967" t="str">
            <v>Advertising</v>
          </cell>
          <cell r="C967" t="str">
            <v>Profit &amp; Loss</v>
          </cell>
          <cell r="E967">
            <v>110808</v>
          </cell>
          <cell r="F967">
            <v>0</v>
          </cell>
          <cell r="G967">
            <v>110808</v>
          </cell>
          <cell r="H967">
            <v>110808</v>
          </cell>
          <cell r="I967">
            <v>110808</v>
          </cell>
          <cell r="J967">
            <v>0</v>
          </cell>
        </row>
        <row r="968">
          <cell r="A968" t="str">
            <v>G351042002</v>
          </cell>
          <cell r="B968" t="str">
            <v xml:space="preserve">Marketing Incentives </v>
          </cell>
          <cell r="C968" t="str">
            <v>Profit &amp; Loss</v>
          </cell>
          <cell r="D968">
            <v>0</v>
          </cell>
          <cell r="E968">
            <v>3254989.7158888895</v>
          </cell>
          <cell r="F968">
            <v>0</v>
          </cell>
          <cell r="G968">
            <v>3254989.7158888895</v>
          </cell>
          <cell r="H968">
            <v>3254989.7158888895</v>
          </cell>
          <cell r="I968">
            <v>3254989.7158888895</v>
          </cell>
          <cell r="J968">
            <v>0</v>
          </cell>
        </row>
        <row r="969">
          <cell r="A969" t="str">
            <v>G351012003</v>
          </cell>
          <cell r="B969" t="str">
            <v>Sales team retainer</v>
          </cell>
          <cell r="C969" t="str">
            <v>Profit &amp; Loss</v>
          </cell>
          <cell r="E969">
            <v>10544822.158147724</v>
          </cell>
          <cell r="F969">
            <v>0</v>
          </cell>
          <cell r="G969">
            <v>10544822.158147724</v>
          </cell>
          <cell r="H969">
            <v>10544822.158147724</v>
          </cell>
          <cell r="I969">
            <v>10544822.158147724</v>
          </cell>
          <cell r="J969">
            <v>0</v>
          </cell>
        </row>
        <row r="970">
          <cell r="A970" t="str">
            <v>G351042003</v>
          </cell>
          <cell r="B970" t="str">
            <v>Sales team bonuses</v>
          </cell>
          <cell r="C970" t="str">
            <v>Profit &amp; Loss</v>
          </cell>
          <cell r="D970">
            <v>0</v>
          </cell>
          <cell r="E970">
            <v>0</v>
          </cell>
          <cell r="F970">
            <v>0</v>
          </cell>
          <cell r="G970">
            <v>0</v>
          </cell>
          <cell r="H970">
            <v>0</v>
          </cell>
          <cell r="I970">
            <v>0</v>
          </cell>
          <cell r="J970">
            <v>0</v>
          </cell>
        </row>
        <row r="971">
          <cell r="A971" t="str">
            <v>G351042004</v>
          </cell>
          <cell r="B971" t="str">
            <v>Business Acquisition Cost</v>
          </cell>
          <cell r="C971" t="str">
            <v>Profit &amp; Loss</v>
          </cell>
          <cell r="D971">
            <v>0</v>
          </cell>
          <cell r="E971">
            <v>92595870.18847999</v>
          </cell>
          <cell r="F971">
            <v>934266.59414940118</v>
          </cell>
          <cell r="G971">
            <v>91661603.594330594</v>
          </cell>
          <cell r="H971">
            <v>91661603.594330594</v>
          </cell>
          <cell r="I971">
            <v>91661603.594330594</v>
          </cell>
          <cell r="J971">
            <v>0</v>
          </cell>
        </row>
        <row r="972">
          <cell r="A972" t="str">
            <v>G351042005</v>
          </cell>
          <cell r="B972" t="str">
            <v>Promotional Events</v>
          </cell>
          <cell r="C972" t="str">
            <v>Profit &amp; Loss</v>
          </cell>
          <cell r="D972">
            <v>0</v>
          </cell>
          <cell r="E972">
            <v>0</v>
          </cell>
          <cell r="F972">
            <v>0</v>
          </cell>
          <cell r="G972">
            <v>0</v>
          </cell>
          <cell r="H972">
            <v>0</v>
          </cell>
          <cell r="I972">
            <v>0</v>
          </cell>
          <cell r="J972">
            <v>0</v>
          </cell>
        </row>
        <row r="973">
          <cell r="A973" t="str">
            <v>G351042006</v>
          </cell>
          <cell r="B973" t="str">
            <v>Product Development</v>
          </cell>
          <cell r="C973" t="str">
            <v>Profit &amp; Loss</v>
          </cell>
          <cell r="D973">
            <v>0</v>
          </cell>
          <cell r="E973">
            <v>0</v>
          </cell>
          <cell r="F973">
            <v>0</v>
          </cell>
          <cell r="G973">
            <v>0</v>
          </cell>
          <cell r="H973">
            <v>0</v>
          </cell>
          <cell r="I973">
            <v>0</v>
          </cell>
          <cell r="J973">
            <v>0</v>
          </cell>
        </row>
        <row r="974">
          <cell r="A974" t="str">
            <v>G351042007</v>
          </cell>
          <cell r="B974" t="str">
            <v>Merchandise Costs</v>
          </cell>
          <cell r="C974" t="str">
            <v>Profit &amp; Loss</v>
          </cell>
          <cell r="D974">
            <v>0</v>
          </cell>
          <cell r="E974">
            <v>879360.31199999992</v>
          </cell>
          <cell r="F974">
            <v>0</v>
          </cell>
          <cell r="G974">
            <v>879360.31199999992</v>
          </cell>
          <cell r="H974">
            <v>879360.31199999992</v>
          </cell>
          <cell r="I974">
            <v>879360.31199999992</v>
          </cell>
          <cell r="J974">
            <v>0</v>
          </cell>
        </row>
        <row r="975">
          <cell r="A975" t="str">
            <v>G351042008</v>
          </cell>
          <cell r="B975" t="str">
            <v>Business Entertainment</v>
          </cell>
          <cell r="C975" t="str">
            <v>Profit &amp; Loss</v>
          </cell>
          <cell r="D975">
            <v>0</v>
          </cell>
          <cell r="E975">
            <v>23540</v>
          </cell>
          <cell r="F975">
            <v>0</v>
          </cell>
          <cell r="G975">
            <v>23540</v>
          </cell>
          <cell r="H975">
            <v>23540</v>
          </cell>
          <cell r="I975">
            <v>23540</v>
          </cell>
          <cell r="J975">
            <v>0</v>
          </cell>
        </row>
        <row r="976">
          <cell r="A976" t="str">
            <v>G351042009</v>
          </cell>
          <cell r="B976" t="str">
            <v>Business Promotion</v>
          </cell>
          <cell r="C976" t="str">
            <v>Profit &amp; Loss</v>
          </cell>
          <cell r="D976">
            <v>0</v>
          </cell>
          <cell r="E976">
            <v>0</v>
          </cell>
          <cell r="F976">
            <v>0</v>
          </cell>
          <cell r="G976">
            <v>0</v>
          </cell>
          <cell r="H976">
            <v>0</v>
          </cell>
          <cell r="I976">
            <v>0</v>
          </cell>
          <cell r="J976">
            <v>0</v>
          </cell>
        </row>
        <row r="977">
          <cell r="A977" t="str">
            <v>G351042010</v>
          </cell>
          <cell r="B977" t="str">
            <v>Corporate Social Responsibility</v>
          </cell>
          <cell r="C977" t="str">
            <v>Profit &amp; Loss</v>
          </cell>
          <cell r="D977">
            <v>0</v>
          </cell>
          <cell r="E977">
            <v>30000</v>
          </cell>
          <cell r="F977">
            <v>0</v>
          </cell>
          <cell r="G977">
            <v>30000</v>
          </cell>
          <cell r="H977">
            <v>30000</v>
          </cell>
          <cell r="I977">
            <v>30000</v>
          </cell>
          <cell r="J977">
            <v>0</v>
          </cell>
        </row>
        <row r="978">
          <cell r="A978" t="str">
            <v>G351042011</v>
          </cell>
          <cell r="B978" t="str">
            <v>Sales team trainings</v>
          </cell>
          <cell r="C978" t="str">
            <v>Profit &amp; Loss</v>
          </cell>
          <cell r="D978">
            <v>0</v>
          </cell>
          <cell r="E978">
            <v>0</v>
          </cell>
          <cell r="F978">
            <v>0</v>
          </cell>
          <cell r="G978">
            <v>0</v>
          </cell>
          <cell r="H978">
            <v>0</v>
          </cell>
          <cell r="I978">
            <v>0</v>
          </cell>
          <cell r="J978">
            <v>0</v>
          </cell>
        </row>
        <row r="979">
          <cell r="A979" t="str">
            <v>G351042012</v>
          </cell>
          <cell r="B979" t="str">
            <v>Sales team welfare</v>
          </cell>
          <cell r="C979" t="str">
            <v>Profit &amp; Loss</v>
          </cell>
          <cell r="D979">
            <v>0</v>
          </cell>
          <cell r="E979">
            <v>0</v>
          </cell>
          <cell r="F979">
            <v>0</v>
          </cell>
          <cell r="G979">
            <v>0</v>
          </cell>
          <cell r="H979">
            <v>0</v>
          </cell>
          <cell r="I979">
            <v>0</v>
          </cell>
          <cell r="J979">
            <v>0</v>
          </cell>
        </row>
        <row r="980">
          <cell r="A980" t="str">
            <v>G351042013</v>
          </cell>
          <cell r="B980" t="str">
            <v>Group Marketing Office</v>
          </cell>
          <cell r="C980" t="str">
            <v>Profit &amp; Loss</v>
          </cell>
          <cell r="D980">
            <v>0</v>
          </cell>
          <cell r="E980">
            <v>0</v>
          </cell>
          <cell r="F980">
            <v>0</v>
          </cell>
          <cell r="G980">
            <v>0</v>
          </cell>
          <cell r="H980">
            <v>0</v>
          </cell>
          <cell r="I980">
            <v>0</v>
          </cell>
          <cell r="J980">
            <v>0</v>
          </cell>
        </row>
        <row r="981">
          <cell r="A981" t="str">
            <v>G351042014</v>
          </cell>
          <cell r="B981" t="str">
            <v>Golf Tournaments</v>
          </cell>
          <cell r="C981" t="str">
            <v>Profit &amp; Loss</v>
          </cell>
          <cell r="D981">
            <v>0</v>
          </cell>
          <cell r="E981">
            <v>0</v>
          </cell>
          <cell r="F981">
            <v>0</v>
          </cell>
          <cell r="G981">
            <v>0</v>
          </cell>
          <cell r="H981">
            <v>0</v>
          </cell>
          <cell r="I981">
            <v>0</v>
          </cell>
          <cell r="J981">
            <v>0</v>
          </cell>
        </row>
        <row r="982">
          <cell r="A982" t="str">
            <v>G351052</v>
          </cell>
          <cell r="B982" t="str">
            <v>Finance Costs</v>
          </cell>
          <cell r="C982">
            <v>0</v>
          </cell>
          <cell r="D982">
            <v>0</v>
          </cell>
          <cell r="E982">
            <v>63082586.237086006</v>
          </cell>
          <cell r="F982">
            <v>0</v>
          </cell>
          <cell r="G982">
            <v>63082586.237086006</v>
          </cell>
          <cell r="H982">
            <v>63082586.237086006</v>
          </cell>
          <cell r="I982">
            <v>63082586.237086006</v>
          </cell>
          <cell r="J982">
            <v>0</v>
          </cell>
        </row>
        <row r="983">
          <cell r="A983" t="str">
            <v>G351052001</v>
          </cell>
          <cell r="B983" t="str">
            <v>Bank Charges</v>
          </cell>
          <cell r="C983" t="str">
            <v>Profit &amp; Loss</v>
          </cell>
          <cell r="E983">
            <v>966443.22708600119</v>
          </cell>
          <cell r="F983">
            <v>0</v>
          </cell>
          <cell r="G983">
            <v>966443.22708600119</v>
          </cell>
          <cell r="H983">
            <v>966443.22708600119</v>
          </cell>
          <cell r="I983">
            <v>966443.22708600119</v>
          </cell>
          <cell r="J983">
            <v>0</v>
          </cell>
        </row>
        <row r="984">
          <cell r="A984" t="str">
            <v>G351052002</v>
          </cell>
          <cell r="B984" t="str">
            <v>Custodial Fees - CFC</v>
          </cell>
          <cell r="C984" t="str">
            <v>Profit &amp; Loss</v>
          </cell>
          <cell r="D984">
            <v>0</v>
          </cell>
          <cell r="E984">
            <v>1538193.7500000002</v>
          </cell>
          <cell r="F984">
            <v>0</v>
          </cell>
          <cell r="G984">
            <v>1538193.7500000002</v>
          </cell>
          <cell r="H984">
            <v>1538193.7500000002</v>
          </cell>
          <cell r="I984">
            <v>1538193.7500000002</v>
          </cell>
          <cell r="J984">
            <v>0</v>
          </cell>
        </row>
        <row r="985">
          <cell r="A985" t="str">
            <v>G351052003</v>
          </cell>
          <cell r="B985" t="str">
            <v>Management Fees - Alpha</v>
          </cell>
          <cell r="C985" t="str">
            <v>Profit &amp; Loss</v>
          </cell>
          <cell r="E985">
            <v>10577949.260000002</v>
          </cell>
          <cell r="F985">
            <v>0</v>
          </cell>
          <cell r="G985">
            <v>10577949.260000002</v>
          </cell>
          <cell r="H985">
            <v>10577949.260000002</v>
          </cell>
          <cell r="I985">
            <v>10577949.260000002</v>
          </cell>
          <cell r="J985">
            <v>0</v>
          </cell>
        </row>
        <row r="986">
          <cell r="A986" t="str">
            <v>G351052004</v>
          </cell>
          <cell r="B986" t="str">
            <v>Interest on loan</v>
          </cell>
          <cell r="C986" t="str">
            <v>Profit &amp; Loss</v>
          </cell>
          <cell r="E986">
            <v>0</v>
          </cell>
          <cell r="F986">
            <v>0</v>
          </cell>
          <cell r="G986">
            <v>0</v>
          </cell>
          <cell r="H986">
            <v>0</v>
          </cell>
          <cell r="I986">
            <v>0</v>
          </cell>
          <cell r="J986">
            <v>0</v>
          </cell>
        </row>
        <row r="987">
          <cell r="A987" t="str">
            <v>G351052005</v>
          </cell>
          <cell r="B987" t="str">
            <v>Interest write off</v>
          </cell>
          <cell r="C987" t="str">
            <v>Profit &amp; Loss</v>
          </cell>
          <cell r="E987">
            <v>0</v>
          </cell>
          <cell r="F987">
            <v>0</v>
          </cell>
          <cell r="G987">
            <v>0</v>
          </cell>
          <cell r="H987">
            <v>0</v>
          </cell>
          <cell r="I987">
            <v>0</v>
          </cell>
          <cell r="J987">
            <v>0</v>
          </cell>
        </row>
        <row r="988">
          <cell r="A988" t="str">
            <v>G351052006</v>
          </cell>
          <cell r="B988" t="str">
            <v xml:space="preserve">Dividends </v>
          </cell>
          <cell r="C988" t="str">
            <v>Profit &amp; Loss</v>
          </cell>
          <cell r="D988">
            <v>0</v>
          </cell>
          <cell r="E988">
            <v>50000000</v>
          </cell>
          <cell r="F988">
            <v>0</v>
          </cell>
          <cell r="G988">
            <v>50000000</v>
          </cell>
          <cell r="H988">
            <v>50000000</v>
          </cell>
          <cell r="I988">
            <v>50000000</v>
          </cell>
          <cell r="J988">
            <v>0</v>
          </cell>
        </row>
        <row r="989">
          <cell r="A989" t="str">
            <v>G351062</v>
          </cell>
          <cell r="B989" t="str">
            <v>Pension Expenses</v>
          </cell>
          <cell r="C989">
            <v>0</v>
          </cell>
          <cell r="D989">
            <v>0</v>
          </cell>
          <cell r="E989">
            <v>9798893.5084753744</v>
          </cell>
          <cell r="F989">
            <v>0</v>
          </cell>
          <cell r="G989">
            <v>9798893.5084753744</v>
          </cell>
          <cell r="H989">
            <v>9798893.5084753744</v>
          </cell>
          <cell r="I989">
            <v>9798893.5084753744</v>
          </cell>
          <cell r="J989">
            <v>0</v>
          </cell>
        </row>
        <row r="990">
          <cell r="A990" t="str">
            <v>G351062001</v>
          </cell>
          <cell r="B990" t="str">
            <v>Pension Consultancy fees</v>
          </cell>
          <cell r="C990" t="str">
            <v>Profit &amp; Loss</v>
          </cell>
          <cell r="E990">
            <v>4336243.9097318565</v>
          </cell>
          <cell r="F990">
            <v>0</v>
          </cell>
          <cell r="G990">
            <v>4336243.9097318565</v>
          </cell>
          <cell r="H990">
            <v>4336243.9097318565</v>
          </cell>
          <cell r="I990">
            <v>4336243.9097318565</v>
          </cell>
          <cell r="J990">
            <v>0</v>
          </cell>
        </row>
        <row r="991">
          <cell r="A991" t="str">
            <v>G351062002</v>
          </cell>
          <cell r="B991" t="str">
            <v>Trustees Costs</v>
          </cell>
          <cell r="C991" t="str">
            <v>Profit &amp; Loss</v>
          </cell>
          <cell r="E991">
            <v>0</v>
          </cell>
          <cell r="F991">
            <v>0</v>
          </cell>
          <cell r="G991">
            <v>0</v>
          </cell>
          <cell r="H991">
            <v>0</v>
          </cell>
          <cell r="I991">
            <v>0</v>
          </cell>
          <cell r="J991">
            <v>0</v>
          </cell>
        </row>
        <row r="992">
          <cell r="A992" t="str">
            <v>G351062003</v>
          </cell>
          <cell r="B992" t="str">
            <v>Members Costs</v>
          </cell>
          <cell r="C992" t="str">
            <v>Profit &amp; Loss</v>
          </cell>
          <cell r="E992">
            <v>5462649.5987435188</v>
          </cell>
          <cell r="F992">
            <v>0</v>
          </cell>
          <cell r="G992">
            <v>5462649.5987435188</v>
          </cell>
          <cell r="H992">
            <v>5462649.5987435188</v>
          </cell>
          <cell r="I992">
            <v>5462649.5987435188</v>
          </cell>
          <cell r="J992">
            <v>0</v>
          </cell>
        </row>
        <row r="993">
          <cell r="A993" t="str">
            <v>G351062004</v>
          </cell>
          <cell r="B993" t="str">
            <v>Finance Charges</v>
          </cell>
          <cell r="C993" t="str">
            <v>Profit &amp; Loss</v>
          </cell>
          <cell r="E993">
            <v>0</v>
          </cell>
          <cell r="F993">
            <v>0</v>
          </cell>
          <cell r="G993">
            <v>0</v>
          </cell>
          <cell r="H993">
            <v>0</v>
          </cell>
          <cell r="I993">
            <v>0</v>
          </cell>
          <cell r="J993">
            <v>0</v>
          </cell>
        </row>
        <row r="994">
          <cell r="A994" t="str">
            <v>G351062005</v>
          </cell>
          <cell r="B994" t="str">
            <v xml:space="preserve">Management Fees </v>
          </cell>
          <cell r="C994" t="str">
            <v>Profit &amp; Loss</v>
          </cell>
          <cell r="E994">
            <v>0</v>
          </cell>
          <cell r="F994">
            <v>0</v>
          </cell>
          <cell r="G994">
            <v>0</v>
          </cell>
          <cell r="H994">
            <v>0</v>
          </cell>
          <cell r="I994">
            <v>0</v>
          </cell>
          <cell r="J994">
            <v>0</v>
          </cell>
        </row>
        <row r="995">
          <cell r="A995" t="str">
            <v>G351072</v>
          </cell>
          <cell r="B995" t="str">
            <v>Other Expenses</v>
          </cell>
          <cell r="C995">
            <v>0</v>
          </cell>
          <cell r="D995">
            <v>0</v>
          </cell>
          <cell r="E995">
            <v>11895258.905833855</v>
          </cell>
          <cell r="F995">
            <v>0</v>
          </cell>
          <cell r="G995">
            <v>11895258.905833855</v>
          </cell>
          <cell r="H995">
            <v>11895258.905833855</v>
          </cell>
          <cell r="I995">
            <v>11895258.905833855</v>
          </cell>
          <cell r="J995">
            <v>0</v>
          </cell>
        </row>
        <row r="996">
          <cell r="A996" t="str">
            <v>G351072001</v>
          </cell>
          <cell r="B996" t="str">
            <v>Amortisation - Software</v>
          </cell>
          <cell r="C996" t="str">
            <v>Profit &amp; Loss</v>
          </cell>
          <cell r="E996">
            <v>4417361.9999999553</v>
          </cell>
          <cell r="F996">
            <v>0</v>
          </cell>
          <cell r="G996">
            <v>4417361.9999999553</v>
          </cell>
          <cell r="H996">
            <v>4417361.9999999553</v>
          </cell>
          <cell r="I996">
            <v>4417361.9999999553</v>
          </cell>
          <cell r="J996">
            <v>0</v>
          </cell>
        </row>
        <row r="997">
          <cell r="A997" t="str">
            <v>G351072002</v>
          </cell>
          <cell r="B997" t="str">
            <v>Depreciation - Furniture Fittings &amp; Equipment</v>
          </cell>
          <cell r="C997" t="str">
            <v>Profit &amp; Loss</v>
          </cell>
          <cell r="E997">
            <v>3469466.2530499501</v>
          </cell>
          <cell r="F997">
            <v>0</v>
          </cell>
          <cell r="G997">
            <v>3469466.2530499501</v>
          </cell>
          <cell r="H997">
            <v>3469466.2530499501</v>
          </cell>
          <cell r="I997">
            <v>3469466.2530499501</v>
          </cell>
          <cell r="J997">
            <v>0</v>
          </cell>
        </row>
        <row r="998">
          <cell r="A998" t="str">
            <v>G351072003</v>
          </cell>
          <cell r="B998" t="str">
            <v>Depreciation - Computer Equipment</v>
          </cell>
          <cell r="C998" t="str">
            <v>Profit &amp; Loss</v>
          </cell>
          <cell r="E998">
            <v>264911</v>
          </cell>
          <cell r="F998">
            <v>0</v>
          </cell>
          <cell r="G998">
            <v>264911</v>
          </cell>
          <cell r="H998">
            <v>264911</v>
          </cell>
          <cell r="I998">
            <v>264911</v>
          </cell>
          <cell r="J998">
            <v>0</v>
          </cell>
        </row>
        <row r="999">
          <cell r="A999" t="str">
            <v>G351072004</v>
          </cell>
          <cell r="B999" t="str">
            <v>Depreciation - Motor Vehicles</v>
          </cell>
          <cell r="C999" t="str">
            <v>Profit &amp; Loss</v>
          </cell>
          <cell r="E999">
            <v>0</v>
          </cell>
          <cell r="F999">
            <v>0</v>
          </cell>
          <cell r="G999">
            <v>0</v>
          </cell>
          <cell r="H999">
            <v>0</v>
          </cell>
          <cell r="I999">
            <v>0</v>
          </cell>
          <cell r="J999">
            <v>0</v>
          </cell>
        </row>
        <row r="1000">
          <cell r="A1000" t="str">
            <v>G351072005</v>
          </cell>
          <cell r="B1000" t="str">
            <v>Depreciation - Office Buildings</v>
          </cell>
          <cell r="C1000" t="str">
            <v>Profit &amp; Loss</v>
          </cell>
          <cell r="E1000">
            <v>0</v>
          </cell>
          <cell r="F1000">
            <v>0</v>
          </cell>
          <cell r="G1000">
            <v>0</v>
          </cell>
          <cell r="H1000">
            <v>0</v>
          </cell>
          <cell r="I1000">
            <v>0</v>
          </cell>
          <cell r="J1000">
            <v>0</v>
          </cell>
        </row>
        <row r="1001">
          <cell r="A1001" t="str">
            <v>G351072006</v>
          </cell>
          <cell r="B1001" t="str">
            <v>Amortisation - Office Equipment</v>
          </cell>
          <cell r="C1001" t="str">
            <v>Profit &amp; Loss</v>
          </cell>
          <cell r="E1001">
            <v>246709.83333333069</v>
          </cell>
          <cell r="F1001">
            <v>0</v>
          </cell>
          <cell r="G1001">
            <v>246709.83333333069</v>
          </cell>
          <cell r="H1001">
            <v>246709.83333333069</v>
          </cell>
          <cell r="I1001">
            <v>246709.83333333069</v>
          </cell>
          <cell r="J1001">
            <v>0</v>
          </cell>
        </row>
        <row r="1002">
          <cell r="A1002" t="str">
            <v>G351072007</v>
          </cell>
          <cell r="B1002" t="str">
            <v>Bad debts</v>
          </cell>
          <cell r="C1002" t="str">
            <v>Profit &amp; Loss</v>
          </cell>
          <cell r="E1002">
            <v>0</v>
          </cell>
          <cell r="F1002">
            <v>0</v>
          </cell>
          <cell r="G1002">
            <v>0</v>
          </cell>
          <cell r="H1002">
            <v>0</v>
          </cell>
          <cell r="I1002">
            <v>0</v>
          </cell>
          <cell r="J1002">
            <v>0</v>
          </cell>
        </row>
        <row r="1003">
          <cell r="A1003" t="str">
            <v>G351072008</v>
          </cell>
          <cell r="B1003" t="str">
            <v>Impairment of financial assets</v>
          </cell>
          <cell r="C1003" t="str">
            <v>Profit &amp; Loss</v>
          </cell>
          <cell r="E1003">
            <v>3496809.8194506182</v>
          </cell>
          <cell r="F1003">
            <v>0</v>
          </cell>
          <cell r="G1003">
            <v>3496809.8194506182</v>
          </cell>
          <cell r="H1003">
            <v>3496809.8194506182</v>
          </cell>
          <cell r="I1003">
            <v>3496809.8194506182</v>
          </cell>
          <cell r="J1003">
            <v>0</v>
          </cell>
        </row>
        <row r="1004">
          <cell r="A1004" t="str">
            <v>Total Expenses</v>
          </cell>
          <cell r="B1004">
            <v>0</v>
          </cell>
          <cell r="C1004">
            <v>0</v>
          </cell>
          <cell r="D1004">
            <v>0</v>
          </cell>
          <cell r="E1004">
            <v>388426549.3192156</v>
          </cell>
          <cell r="F1004">
            <v>3855110.7571494011</v>
          </cell>
          <cell r="G1004">
            <v>384571438.5620662</v>
          </cell>
          <cell r="H1004">
            <v>384571438.5620662</v>
          </cell>
          <cell r="I1004">
            <v>384571438.5620662</v>
          </cell>
          <cell r="J1004">
            <v>0</v>
          </cell>
        </row>
        <row r="1005">
          <cell r="A1005" t="str">
            <v>TOTALS</v>
          </cell>
          <cell r="B1005">
            <v>0</v>
          </cell>
          <cell r="C1005">
            <v>0</v>
          </cell>
          <cell r="D1005">
            <v>-2.7144299820065498E-3</v>
          </cell>
          <cell r="E1005">
            <v>9570485585.6213398</v>
          </cell>
          <cell r="F1005">
            <v>9570485585.8338394</v>
          </cell>
          <cell r="G1005">
            <v>-0.21250295639038086</v>
          </cell>
          <cell r="H1005">
            <v>-0.21521711349487305</v>
          </cell>
          <cell r="I1005">
            <v>-0.21521711349487305</v>
          </cell>
          <cell r="J1005">
            <v>0</v>
          </cell>
        </row>
      </sheetData>
      <sheetData sheetId="33">
        <row r="1">
          <cell r="A1" t="str">
            <v>KOLAL</v>
          </cell>
          <cell r="C1">
            <v>0</v>
          </cell>
        </row>
        <row r="2">
          <cell r="A2" t="str">
            <v xml:space="preserve">TRIAL BALANCE </v>
          </cell>
          <cell r="C2">
            <v>0</v>
          </cell>
        </row>
        <row r="3">
          <cell r="A3" t="str">
            <v>FOR PERIOD ENDED 31ST DECEMBER 2022</v>
          </cell>
          <cell r="C3">
            <v>0</v>
          </cell>
        </row>
        <row r="4">
          <cell r="A4" t="str">
            <v>Account Code</v>
          </cell>
          <cell r="B4" t="str">
            <v>Description</v>
          </cell>
          <cell r="C4" t="str">
            <v>Account Type</v>
          </cell>
          <cell r="D4" t="str">
            <v>Open Balance</v>
          </cell>
          <cell r="E4" t="str">
            <v>Debit</v>
          </cell>
          <cell r="F4" t="str">
            <v>Credit</v>
          </cell>
          <cell r="G4" t="str">
            <v>Activity</v>
          </cell>
          <cell r="H4" t="str">
            <v>Closing Bal-System</v>
          </cell>
          <cell r="J4" t="str">
            <v>Off System Debit</v>
          </cell>
          <cell r="K4" t="str">
            <v xml:space="preserve"> Off System Credit</v>
          </cell>
          <cell r="L4" t="str">
            <v>Activity-Off System</v>
          </cell>
        </row>
        <row r="5">
          <cell r="A5" t="str">
            <v xml:space="preserve">Gross Premium - Direct </v>
          </cell>
          <cell r="C5">
            <v>0</v>
          </cell>
        </row>
        <row r="6">
          <cell r="A6" t="str">
            <v>G411012</v>
          </cell>
          <cell r="B6" t="str">
            <v>Individual life</v>
          </cell>
          <cell r="C6">
            <v>0</v>
          </cell>
          <cell r="D6">
            <v>0</v>
          </cell>
          <cell r="E6">
            <v>1877399</v>
          </cell>
          <cell r="F6">
            <v>45659757</v>
          </cell>
          <cell r="G6">
            <v>-43782358</v>
          </cell>
          <cell r="H6">
            <v>-43782358</v>
          </cell>
          <cell r="J6">
            <v>0</v>
          </cell>
          <cell r="K6">
            <v>0</v>
          </cell>
          <cell r="L6">
            <v>0</v>
          </cell>
        </row>
        <row r="7">
          <cell r="A7" t="str">
            <v>G411012001</v>
          </cell>
          <cell r="B7" t="str">
            <v>Orient Endowment</v>
          </cell>
          <cell r="C7" t="str">
            <v>Profit &amp; Loss</v>
          </cell>
          <cell r="D7">
            <v>0</v>
          </cell>
          <cell r="E7">
            <v>50685</v>
          </cell>
          <cell r="F7">
            <v>3606046</v>
          </cell>
          <cell r="G7">
            <v>-3555361</v>
          </cell>
          <cell r="H7">
            <v>-3555361</v>
          </cell>
          <cell r="J7">
            <v>0</v>
          </cell>
          <cell r="K7">
            <v>0</v>
          </cell>
          <cell r="L7">
            <v>0</v>
          </cell>
        </row>
        <row r="8">
          <cell r="A8" t="str">
            <v>G411012002</v>
          </cell>
          <cell r="B8" t="str">
            <v>Orient Educator</v>
          </cell>
          <cell r="C8" t="str">
            <v>Profit &amp; Loss</v>
          </cell>
          <cell r="D8">
            <v>0</v>
          </cell>
          <cell r="E8">
            <v>708974</v>
          </cell>
          <cell r="F8">
            <v>13672818</v>
          </cell>
          <cell r="G8">
            <v>-12963844</v>
          </cell>
          <cell r="H8">
            <v>-12963844</v>
          </cell>
          <cell r="J8">
            <v>0</v>
          </cell>
          <cell r="K8">
            <v>0</v>
          </cell>
          <cell r="L8">
            <v>0</v>
          </cell>
        </row>
        <row r="9">
          <cell r="A9" t="str">
            <v>G411012003</v>
          </cell>
          <cell r="B9" t="str">
            <v>Orient Smart Asset</v>
          </cell>
          <cell r="C9" t="str">
            <v>Profit &amp; Loss</v>
          </cell>
          <cell r="D9">
            <v>0</v>
          </cell>
          <cell r="E9">
            <v>392965</v>
          </cell>
          <cell r="F9">
            <v>12218851</v>
          </cell>
          <cell r="G9">
            <v>-11825886</v>
          </cell>
          <cell r="H9">
            <v>-11825886</v>
          </cell>
          <cell r="J9">
            <v>0</v>
          </cell>
          <cell r="K9">
            <v>0</v>
          </cell>
          <cell r="L9">
            <v>0</v>
          </cell>
        </row>
        <row r="10">
          <cell r="A10" t="str">
            <v>G411012004</v>
          </cell>
          <cell r="B10" t="str">
            <v>Orient 4 Life</v>
          </cell>
          <cell r="C10" t="str">
            <v>Profit &amp; Loss</v>
          </cell>
          <cell r="D10">
            <v>0</v>
          </cell>
          <cell r="E10">
            <v>134380</v>
          </cell>
          <cell r="F10">
            <v>3537598</v>
          </cell>
          <cell r="G10">
            <v>-3403218</v>
          </cell>
          <cell r="H10">
            <v>-3403218</v>
          </cell>
          <cell r="J10">
            <v>0</v>
          </cell>
          <cell r="K10">
            <v>0</v>
          </cell>
          <cell r="L10">
            <v>0</v>
          </cell>
        </row>
        <row r="11">
          <cell r="A11" t="str">
            <v>G411012005</v>
          </cell>
          <cell r="B11" t="str">
            <v>Orient Smart Educator</v>
          </cell>
          <cell r="C11" t="str">
            <v>Profit &amp; Loss</v>
          </cell>
          <cell r="D11">
            <v>0</v>
          </cell>
          <cell r="E11">
            <v>565870</v>
          </cell>
          <cell r="F11">
            <v>11618565</v>
          </cell>
          <cell r="G11">
            <v>-11052695</v>
          </cell>
          <cell r="H11">
            <v>-11052695</v>
          </cell>
          <cell r="J11">
            <v>0</v>
          </cell>
          <cell r="K11">
            <v>0</v>
          </cell>
          <cell r="L11">
            <v>0</v>
          </cell>
        </row>
        <row r="12">
          <cell r="A12" t="str">
            <v>G411012006</v>
          </cell>
          <cell r="B12" t="str">
            <v>Orient Individual Mortgage</v>
          </cell>
          <cell r="C12" t="str">
            <v>Profit &amp; Loss</v>
          </cell>
          <cell r="D12">
            <v>0</v>
          </cell>
          <cell r="E12">
            <v>0</v>
          </cell>
          <cell r="F12">
            <v>0</v>
          </cell>
          <cell r="G12">
            <v>0</v>
          </cell>
          <cell r="H12">
            <v>0</v>
          </cell>
          <cell r="J12">
            <v>0</v>
          </cell>
          <cell r="K12">
            <v>0</v>
          </cell>
          <cell r="L12">
            <v>0</v>
          </cell>
        </row>
        <row r="13">
          <cell r="A13" t="str">
            <v>G411012007</v>
          </cell>
          <cell r="B13" t="str">
            <v>Jipange Smart</v>
          </cell>
          <cell r="C13" t="str">
            <v>Profit &amp; Loss</v>
          </cell>
          <cell r="D13">
            <v>0</v>
          </cell>
          <cell r="E13">
            <v>24525</v>
          </cell>
          <cell r="F13">
            <v>993879</v>
          </cell>
          <cell r="G13">
            <v>-969354</v>
          </cell>
          <cell r="H13">
            <v>-969354</v>
          </cell>
          <cell r="J13">
            <v>0</v>
          </cell>
          <cell r="K13">
            <v>0</v>
          </cell>
          <cell r="L13">
            <v>0</v>
          </cell>
        </row>
        <row r="14">
          <cell r="A14" t="str">
            <v>G411012008</v>
          </cell>
          <cell r="B14" t="str">
            <v>ORIENT ENDOWMENT PLAN-NEW</v>
          </cell>
          <cell r="C14" t="str">
            <v>Profit &amp; Loss</v>
          </cell>
          <cell r="D14">
            <v>0</v>
          </cell>
          <cell r="E14">
            <v>0</v>
          </cell>
          <cell r="F14">
            <v>12000</v>
          </cell>
          <cell r="G14">
            <v>-12000</v>
          </cell>
          <cell r="H14">
            <v>-12000</v>
          </cell>
          <cell r="J14">
            <v>0</v>
          </cell>
          <cell r="K14">
            <v>0</v>
          </cell>
          <cell r="L14">
            <v>0</v>
          </cell>
        </row>
        <row r="15">
          <cell r="A15" t="str">
            <v>G411022</v>
          </cell>
          <cell r="B15" t="str">
            <v>Group Life</v>
          </cell>
          <cell r="C15">
            <v>0</v>
          </cell>
          <cell r="D15">
            <v>0</v>
          </cell>
          <cell r="E15">
            <v>1159952</v>
          </cell>
          <cell r="F15">
            <v>173982336</v>
          </cell>
          <cell r="G15">
            <v>-172822384</v>
          </cell>
          <cell r="H15">
            <v>-172822384</v>
          </cell>
          <cell r="J15">
            <v>0</v>
          </cell>
          <cell r="K15">
            <v>0</v>
          </cell>
          <cell r="L15">
            <v>0</v>
          </cell>
        </row>
        <row r="16">
          <cell r="A16" t="str">
            <v>G411022001</v>
          </cell>
          <cell r="B16" t="str">
            <v>Orient Group Life</v>
          </cell>
          <cell r="C16" t="str">
            <v>Profit &amp; Loss</v>
          </cell>
          <cell r="D16">
            <v>0</v>
          </cell>
          <cell r="E16">
            <v>1159952</v>
          </cell>
          <cell r="F16">
            <v>172425223</v>
          </cell>
          <cell r="G16">
            <v>-171265271</v>
          </cell>
          <cell r="H16">
            <v>-171265271</v>
          </cell>
          <cell r="J16">
            <v>0</v>
          </cell>
          <cell r="K16">
            <v>0</v>
          </cell>
          <cell r="L16">
            <v>0</v>
          </cell>
        </row>
        <row r="17">
          <cell r="A17" t="str">
            <v>G411022002</v>
          </cell>
          <cell r="B17" t="str">
            <v>Orient Group Last Expense</v>
          </cell>
          <cell r="C17" t="str">
            <v>Profit &amp; Loss</v>
          </cell>
          <cell r="D17">
            <v>0</v>
          </cell>
          <cell r="E17">
            <v>0</v>
          </cell>
          <cell r="F17">
            <v>1557113</v>
          </cell>
          <cell r="G17">
            <v>-1557113</v>
          </cell>
          <cell r="H17">
            <v>-1557113</v>
          </cell>
          <cell r="J17">
            <v>0</v>
          </cell>
          <cell r="K17">
            <v>0</v>
          </cell>
          <cell r="L17">
            <v>0</v>
          </cell>
        </row>
        <row r="18">
          <cell r="A18" t="str">
            <v>G411032</v>
          </cell>
          <cell r="B18" t="str">
            <v>Group Credit</v>
          </cell>
          <cell r="C18">
            <v>0</v>
          </cell>
          <cell r="D18">
            <v>0</v>
          </cell>
          <cell r="E18">
            <v>114314262</v>
          </cell>
          <cell r="F18">
            <v>734931421.72000003</v>
          </cell>
          <cell r="G18">
            <v>-620617159.72000003</v>
          </cell>
          <cell r="H18">
            <v>-620617159.72000003</v>
          </cell>
          <cell r="J18">
            <v>0</v>
          </cell>
          <cell r="K18">
            <v>0</v>
          </cell>
          <cell r="L18">
            <v>0</v>
          </cell>
        </row>
        <row r="19">
          <cell r="A19" t="str">
            <v>G411032001</v>
          </cell>
          <cell r="B19" t="str">
            <v>Orient Group Creditor</v>
          </cell>
          <cell r="C19" t="str">
            <v>Profit &amp; Loss</v>
          </cell>
          <cell r="D19">
            <v>0</v>
          </cell>
          <cell r="E19">
            <v>67590991</v>
          </cell>
          <cell r="F19">
            <v>627815014.72000003</v>
          </cell>
          <cell r="G19">
            <v>-560224023.72000003</v>
          </cell>
          <cell r="H19">
            <v>-560224023.72000003</v>
          </cell>
          <cell r="J19">
            <v>0</v>
          </cell>
          <cell r="K19">
            <v>0</v>
          </cell>
          <cell r="L19">
            <v>0</v>
          </cell>
        </row>
        <row r="20">
          <cell r="A20" t="str">
            <v>G411032002</v>
          </cell>
          <cell r="B20" t="str">
            <v>Orient Group Mortgage</v>
          </cell>
          <cell r="C20" t="str">
            <v>Profit &amp; Loss</v>
          </cell>
          <cell r="D20">
            <v>0</v>
          </cell>
          <cell r="E20">
            <v>46723271</v>
          </cell>
          <cell r="F20">
            <v>107116407</v>
          </cell>
          <cell r="G20">
            <v>-60393136</v>
          </cell>
          <cell r="H20">
            <v>-60393136</v>
          </cell>
          <cell r="I20">
            <v>0</v>
          </cell>
          <cell r="J20">
            <v>0</v>
          </cell>
          <cell r="K20">
            <v>0</v>
          </cell>
          <cell r="L20">
            <v>0</v>
          </cell>
        </row>
        <row r="21">
          <cell r="A21" t="str">
            <v>G411042</v>
          </cell>
          <cell r="B21" t="str">
            <v>Annuities</v>
          </cell>
          <cell r="C21">
            <v>0</v>
          </cell>
          <cell r="D21">
            <v>0</v>
          </cell>
          <cell r="E21">
            <v>6366892</v>
          </cell>
          <cell r="F21">
            <v>211870363</v>
          </cell>
          <cell r="G21">
            <v>-205503471</v>
          </cell>
          <cell r="H21">
            <v>-205503471</v>
          </cell>
          <cell r="J21">
            <v>0</v>
          </cell>
          <cell r="K21">
            <v>0</v>
          </cell>
          <cell r="L21">
            <v>0</v>
          </cell>
        </row>
        <row r="22">
          <cell r="A22" t="str">
            <v>G411042001</v>
          </cell>
          <cell r="B22" t="str">
            <v>Immediate Annuity</v>
          </cell>
          <cell r="C22" t="str">
            <v>Profit &amp; Loss</v>
          </cell>
          <cell r="D22">
            <v>0</v>
          </cell>
          <cell r="E22">
            <v>6366892</v>
          </cell>
          <cell r="F22">
            <v>211870363</v>
          </cell>
          <cell r="G22">
            <v>-205503471</v>
          </cell>
          <cell r="H22">
            <v>-205503471</v>
          </cell>
          <cell r="J22">
            <v>0</v>
          </cell>
          <cell r="K22">
            <v>0</v>
          </cell>
          <cell r="L22">
            <v>0</v>
          </cell>
        </row>
        <row r="23">
          <cell r="A23" t="str">
            <v>G411042002</v>
          </cell>
          <cell r="B23" t="str">
            <v>Deffered Annuity</v>
          </cell>
          <cell r="C23" t="str">
            <v>Profit &amp; Loss</v>
          </cell>
          <cell r="D23">
            <v>0</v>
          </cell>
          <cell r="E23">
            <v>0</v>
          </cell>
          <cell r="F23">
            <v>0</v>
          </cell>
          <cell r="G23">
            <v>0</v>
          </cell>
          <cell r="H23">
            <v>0</v>
          </cell>
          <cell r="J23">
            <v>0</v>
          </cell>
          <cell r="K23">
            <v>0</v>
          </cell>
          <cell r="L23">
            <v>0</v>
          </cell>
        </row>
        <row r="24">
          <cell r="A24" t="str">
            <v>Gross Premium - Direct Total</v>
          </cell>
          <cell r="C24">
            <v>0</v>
          </cell>
          <cell r="D24">
            <v>0</v>
          </cell>
          <cell r="E24">
            <v>123718505</v>
          </cell>
          <cell r="F24">
            <v>1166443877.72</v>
          </cell>
          <cell r="G24">
            <v>-1042725372.72</v>
          </cell>
          <cell r="H24">
            <v>-1042725372.72</v>
          </cell>
          <cell r="J24">
            <v>0</v>
          </cell>
          <cell r="K24">
            <v>0</v>
          </cell>
          <cell r="L24">
            <v>0</v>
          </cell>
          <cell r="N24">
            <v>0</v>
          </cell>
        </row>
        <row r="25">
          <cell r="C25">
            <v>0</v>
          </cell>
          <cell r="E25">
            <v>0</v>
          </cell>
          <cell r="F25">
            <v>0</v>
          </cell>
          <cell r="G25">
            <v>0</v>
          </cell>
          <cell r="J25">
            <v>0</v>
          </cell>
          <cell r="K25">
            <v>0</v>
          </cell>
          <cell r="L25">
            <v>0</v>
          </cell>
        </row>
        <row r="26">
          <cell r="A26" t="str">
            <v>Gross Premium Reinsurance</v>
          </cell>
          <cell r="C26">
            <v>0</v>
          </cell>
          <cell r="E26">
            <v>0</v>
          </cell>
          <cell r="F26">
            <v>0</v>
          </cell>
          <cell r="G26">
            <v>0</v>
          </cell>
          <cell r="J26">
            <v>0</v>
          </cell>
          <cell r="K26">
            <v>0</v>
          </cell>
          <cell r="L26">
            <v>0</v>
          </cell>
        </row>
        <row r="27">
          <cell r="A27" t="str">
            <v>Facutative In</v>
          </cell>
          <cell r="B27">
            <v>0</v>
          </cell>
          <cell r="C27">
            <v>0</v>
          </cell>
          <cell r="E27">
            <v>0</v>
          </cell>
          <cell r="F27">
            <v>0</v>
          </cell>
          <cell r="G27">
            <v>0</v>
          </cell>
          <cell r="J27">
            <v>0</v>
          </cell>
          <cell r="K27">
            <v>0</v>
          </cell>
          <cell r="L27">
            <v>0</v>
          </cell>
        </row>
        <row r="28">
          <cell r="A28" t="str">
            <v>G412012</v>
          </cell>
          <cell r="B28" t="str">
            <v>Individual life</v>
          </cell>
          <cell r="C28">
            <v>0</v>
          </cell>
          <cell r="D28">
            <v>0</v>
          </cell>
          <cell r="E28">
            <v>0</v>
          </cell>
          <cell r="F28">
            <v>0</v>
          </cell>
          <cell r="G28">
            <v>0</v>
          </cell>
          <cell r="H28">
            <v>0</v>
          </cell>
          <cell r="J28">
            <v>0</v>
          </cell>
          <cell r="K28">
            <v>0</v>
          </cell>
          <cell r="L28">
            <v>0</v>
          </cell>
        </row>
        <row r="29">
          <cell r="A29" t="str">
            <v>G412012001</v>
          </cell>
          <cell r="B29" t="str">
            <v>Orient Endowment</v>
          </cell>
          <cell r="C29" t="str">
            <v>Profit &amp; Loss</v>
          </cell>
          <cell r="D29">
            <v>0</v>
          </cell>
          <cell r="E29">
            <v>0</v>
          </cell>
          <cell r="F29">
            <v>0</v>
          </cell>
          <cell r="G29">
            <v>0</v>
          </cell>
          <cell r="H29">
            <v>0</v>
          </cell>
          <cell r="J29">
            <v>0</v>
          </cell>
          <cell r="K29">
            <v>0</v>
          </cell>
          <cell r="L29">
            <v>0</v>
          </cell>
        </row>
        <row r="30">
          <cell r="A30" t="str">
            <v>G412012002</v>
          </cell>
          <cell r="B30" t="str">
            <v>Orient Educator</v>
          </cell>
          <cell r="C30" t="str">
            <v>Profit &amp; Loss</v>
          </cell>
          <cell r="D30">
            <v>0</v>
          </cell>
          <cell r="E30">
            <v>0</v>
          </cell>
          <cell r="F30">
            <v>0</v>
          </cell>
          <cell r="G30">
            <v>0</v>
          </cell>
          <cell r="H30">
            <v>0</v>
          </cell>
          <cell r="J30">
            <v>0</v>
          </cell>
          <cell r="K30">
            <v>0</v>
          </cell>
          <cell r="L30">
            <v>0</v>
          </cell>
        </row>
        <row r="31">
          <cell r="A31" t="str">
            <v>G412012003</v>
          </cell>
          <cell r="B31" t="str">
            <v>Orient Smart Asset</v>
          </cell>
          <cell r="C31" t="str">
            <v>Profit &amp; Loss</v>
          </cell>
          <cell r="D31">
            <v>0</v>
          </cell>
          <cell r="E31">
            <v>0</v>
          </cell>
          <cell r="F31">
            <v>0</v>
          </cell>
          <cell r="G31">
            <v>0</v>
          </cell>
          <cell r="H31">
            <v>0</v>
          </cell>
          <cell r="J31">
            <v>0</v>
          </cell>
          <cell r="K31">
            <v>0</v>
          </cell>
          <cell r="L31">
            <v>0</v>
          </cell>
        </row>
        <row r="32">
          <cell r="A32" t="str">
            <v>G412012004</v>
          </cell>
          <cell r="B32" t="str">
            <v>Orient 4 Life</v>
          </cell>
          <cell r="C32" t="str">
            <v>Profit &amp; Loss</v>
          </cell>
          <cell r="D32">
            <v>0</v>
          </cell>
          <cell r="E32">
            <v>0</v>
          </cell>
          <cell r="F32">
            <v>0</v>
          </cell>
          <cell r="G32">
            <v>0</v>
          </cell>
          <cell r="H32">
            <v>0</v>
          </cell>
          <cell r="J32">
            <v>0</v>
          </cell>
          <cell r="K32">
            <v>0</v>
          </cell>
          <cell r="L32">
            <v>0</v>
          </cell>
        </row>
        <row r="33">
          <cell r="A33" t="str">
            <v>G412012005</v>
          </cell>
          <cell r="B33" t="str">
            <v>Orient Smart Educator</v>
          </cell>
          <cell r="C33" t="str">
            <v xml:space="preserve">                                                                                                                                                                                                                                                                                                                                                                                                                                                                                                                                                                                                                                                                                                                                                                                                                                                                             </v>
          </cell>
          <cell r="D33">
            <v>0</v>
          </cell>
          <cell r="E33">
            <v>0</v>
          </cell>
          <cell r="F33">
            <v>0</v>
          </cell>
          <cell r="G33">
            <v>0</v>
          </cell>
          <cell r="H33">
            <v>0</v>
          </cell>
          <cell r="J33">
            <v>0</v>
          </cell>
          <cell r="K33">
            <v>0</v>
          </cell>
          <cell r="L33">
            <v>0</v>
          </cell>
        </row>
        <row r="34">
          <cell r="A34" t="str">
            <v>G412012006</v>
          </cell>
          <cell r="B34" t="str">
            <v>Orient Individual Mortgage</v>
          </cell>
          <cell r="C34" t="str">
            <v>Profit &amp; Loss</v>
          </cell>
          <cell r="D34">
            <v>0</v>
          </cell>
          <cell r="E34">
            <v>0</v>
          </cell>
          <cell r="F34">
            <v>0</v>
          </cell>
          <cell r="G34">
            <v>0</v>
          </cell>
          <cell r="H34">
            <v>0</v>
          </cell>
          <cell r="J34">
            <v>0</v>
          </cell>
          <cell r="K34">
            <v>0</v>
          </cell>
          <cell r="L34">
            <v>0</v>
          </cell>
        </row>
        <row r="35">
          <cell r="A35" t="str">
            <v>G412022</v>
          </cell>
          <cell r="B35" t="str">
            <v>Group Life</v>
          </cell>
          <cell r="C35">
            <v>0</v>
          </cell>
          <cell r="D35">
            <v>0</v>
          </cell>
          <cell r="E35">
            <v>0</v>
          </cell>
          <cell r="F35">
            <v>0</v>
          </cell>
          <cell r="G35">
            <v>0</v>
          </cell>
          <cell r="H35">
            <v>0</v>
          </cell>
          <cell r="J35">
            <v>0</v>
          </cell>
          <cell r="K35">
            <v>0</v>
          </cell>
          <cell r="L35">
            <v>0</v>
          </cell>
        </row>
        <row r="36">
          <cell r="A36" t="str">
            <v>G412022001</v>
          </cell>
          <cell r="B36" t="str">
            <v>Orient Group Life</v>
          </cell>
          <cell r="C36" t="str">
            <v>Profit &amp; Loss</v>
          </cell>
          <cell r="D36">
            <v>0</v>
          </cell>
          <cell r="E36">
            <v>0</v>
          </cell>
          <cell r="F36">
            <v>0</v>
          </cell>
          <cell r="G36">
            <v>0</v>
          </cell>
          <cell r="H36">
            <v>0</v>
          </cell>
          <cell r="J36">
            <v>0</v>
          </cell>
          <cell r="K36">
            <v>0</v>
          </cell>
          <cell r="L36">
            <v>0</v>
          </cell>
        </row>
        <row r="37">
          <cell r="A37" t="str">
            <v>G412022002</v>
          </cell>
          <cell r="B37" t="str">
            <v>Orient Group Last Expense</v>
          </cell>
          <cell r="C37" t="str">
            <v>Profit &amp; Loss</v>
          </cell>
          <cell r="D37">
            <v>0</v>
          </cell>
          <cell r="E37">
            <v>0</v>
          </cell>
          <cell r="F37">
            <v>0</v>
          </cell>
          <cell r="G37">
            <v>0</v>
          </cell>
          <cell r="H37">
            <v>0</v>
          </cell>
          <cell r="J37">
            <v>0</v>
          </cell>
          <cell r="K37">
            <v>0</v>
          </cell>
          <cell r="L37">
            <v>0</v>
          </cell>
        </row>
        <row r="38">
          <cell r="A38" t="str">
            <v>G412032</v>
          </cell>
          <cell r="B38" t="str">
            <v>Group Credit</v>
          </cell>
          <cell r="C38">
            <v>0</v>
          </cell>
          <cell r="D38">
            <v>0</v>
          </cell>
          <cell r="E38">
            <v>0</v>
          </cell>
          <cell r="F38">
            <v>0</v>
          </cell>
          <cell r="G38">
            <v>0</v>
          </cell>
          <cell r="H38">
            <v>0</v>
          </cell>
          <cell r="J38">
            <v>0</v>
          </cell>
          <cell r="K38">
            <v>0</v>
          </cell>
          <cell r="L38">
            <v>0</v>
          </cell>
        </row>
        <row r="39">
          <cell r="A39" t="str">
            <v>G412032001</v>
          </cell>
          <cell r="B39" t="str">
            <v>Orient Group Creditor</v>
          </cell>
          <cell r="C39" t="str">
            <v>Profit &amp; Loss</v>
          </cell>
          <cell r="D39">
            <v>0</v>
          </cell>
          <cell r="E39">
            <v>0</v>
          </cell>
          <cell r="F39">
            <v>0</v>
          </cell>
          <cell r="G39">
            <v>0</v>
          </cell>
          <cell r="H39">
            <v>0</v>
          </cell>
          <cell r="J39">
            <v>0</v>
          </cell>
          <cell r="K39">
            <v>0</v>
          </cell>
          <cell r="L39">
            <v>0</v>
          </cell>
        </row>
        <row r="40">
          <cell r="A40" t="str">
            <v>G412032002</v>
          </cell>
          <cell r="B40" t="str">
            <v>Orient Group Mortgage</v>
          </cell>
          <cell r="C40" t="str">
            <v>Profit &amp; Loss</v>
          </cell>
          <cell r="D40">
            <v>0</v>
          </cell>
          <cell r="E40">
            <v>0</v>
          </cell>
          <cell r="F40">
            <v>0</v>
          </cell>
          <cell r="G40">
            <v>0</v>
          </cell>
          <cell r="H40">
            <v>0</v>
          </cell>
          <cell r="J40">
            <v>0</v>
          </cell>
          <cell r="K40">
            <v>0</v>
          </cell>
          <cell r="L40">
            <v>0</v>
          </cell>
        </row>
        <row r="41">
          <cell r="A41" t="str">
            <v>G412042</v>
          </cell>
          <cell r="B41" t="str">
            <v>Annuities</v>
          </cell>
          <cell r="C41">
            <v>0</v>
          </cell>
          <cell r="D41">
            <v>0</v>
          </cell>
          <cell r="E41">
            <v>0</v>
          </cell>
          <cell r="F41">
            <v>0</v>
          </cell>
          <cell r="G41">
            <v>0</v>
          </cell>
          <cell r="H41">
            <v>0</v>
          </cell>
          <cell r="J41">
            <v>0</v>
          </cell>
          <cell r="K41">
            <v>0</v>
          </cell>
          <cell r="L41">
            <v>0</v>
          </cell>
        </row>
        <row r="42">
          <cell r="A42" t="str">
            <v>G412042001</v>
          </cell>
          <cell r="B42" t="str">
            <v>Immediate Annuity</v>
          </cell>
          <cell r="C42" t="str">
            <v>Profit &amp; Loss</v>
          </cell>
          <cell r="D42">
            <v>0</v>
          </cell>
          <cell r="E42">
            <v>0</v>
          </cell>
          <cell r="F42">
            <v>0</v>
          </cell>
          <cell r="G42">
            <v>0</v>
          </cell>
          <cell r="H42">
            <v>0</v>
          </cell>
          <cell r="J42">
            <v>0</v>
          </cell>
          <cell r="K42">
            <v>0</v>
          </cell>
          <cell r="L42">
            <v>0</v>
          </cell>
        </row>
        <row r="43">
          <cell r="A43" t="str">
            <v>G412042002</v>
          </cell>
          <cell r="B43" t="str">
            <v>Deferred Annuity</v>
          </cell>
          <cell r="C43" t="str">
            <v>Profit &amp; Loss</v>
          </cell>
          <cell r="D43">
            <v>0</v>
          </cell>
          <cell r="E43">
            <v>0</v>
          </cell>
          <cell r="F43">
            <v>0</v>
          </cell>
          <cell r="G43">
            <v>0</v>
          </cell>
          <cell r="H43">
            <v>0</v>
          </cell>
          <cell r="J43">
            <v>0</v>
          </cell>
          <cell r="K43">
            <v>0</v>
          </cell>
          <cell r="L43">
            <v>0</v>
          </cell>
        </row>
        <row r="44">
          <cell r="A44" t="str">
            <v>Gross Premium Reinsurance Facultative in Total</v>
          </cell>
          <cell r="B44">
            <v>0</v>
          </cell>
          <cell r="C44">
            <v>0</v>
          </cell>
          <cell r="D44">
            <v>0</v>
          </cell>
          <cell r="E44">
            <v>0</v>
          </cell>
          <cell r="F44">
            <v>0</v>
          </cell>
          <cell r="G44">
            <v>0</v>
          </cell>
          <cell r="H44">
            <v>0</v>
          </cell>
          <cell r="J44">
            <v>0</v>
          </cell>
          <cell r="K44">
            <v>0</v>
          </cell>
          <cell r="L44">
            <v>0</v>
          </cell>
        </row>
        <row r="45">
          <cell r="A45">
            <v>0</v>
          </cell>
          <cell r="B45">
            <v>0</v>
          </cell>
          <cell r="C45">
            <v>0</v>
          </cell>
          <cell r="D45">
            <v>0</v>
          </cell>
          <cell r="E45">
            <v>0</v>
          </cell>
          <cell r="F45">
            <v>0</v>
          </cell>
          <cell r="G45">
            <v>0</v>
          </cell>
          <cell r="J45">
            <v>0</v>
          </cell>
          <cell r="K45">
            <v>0</v>
          </cell>
          <cell r="L45">
            <v>0</v>
          </cell>
        </row>
        <row r="46">
          <cell r="A46" t="str">
            <v>Gross Premium Reinsurance -</v>
          </cell>
          <cell r="C46">
            <v>0</v>
          </cell>
          <cell r="E46">
            <v>0</v>
          </cell>
          <cell r="F46">
            <v>0</v>
          </cell>
          <cell r="G46">
            <v>0</v>
          </cell>
          <cell r="J46">
            <v>0</v>
          </cell>
          <cell r="K46">
            <v>0</v>
          </cell>
          <cell r="L46">
            <v>0</v>
          </cell>
        </row>
        <row r="47">
          <cell r="A47" t="str">
            <v>Treaty in</v>
          </cell>
          <cell r="C47">
            <v>0</v>
          </cell>
          <cell r="E47">
            <v>0</v>
          </cell>
          <cell r="F47">
            <v>0</v>
          </cell>
          <cell r="G47">
            <v>0</v>
          </cell>
          <cell r="J47">
            <v>0</v>
          </cell>
          <cell r="K47">
            <v>0</v>
          </cell>
          <cell r="L47">
            <v>0</v>
          </cell>
        </row>
        <row r="48">
          <cell r="A48" t="str">
            <v>G413012</v>
          </cell>
          <cell r="B48" t="str">
            <v>Individual life</v>
          </cell>
          <cell r="C48">
            <v>0</v>
          </cell>
          <cell r="D48">
            <v>0</v>
          </cell>
          <cell r="E48">
            <v>0</v>
          </cell>
          <cell r="F48">
            <v>0</v>
          </cell>
          <cell r="G48">
            <v>0</v>
          </cell>
          <cell r="H48">
            <v>0</v>
          </cell>
          <cell r="J48">
            <v>0</v>
          </cell>
          <cell r="K48">
            <v>0</v>
          </cell>
          <cell r="L48">
            <v>0</v>
          </cell>
        </row>
        <row r="49">
          <cell r="A49" t="str">
            <v>G413012001</v>
          </cell>
          <cell r="B49" t="str">
            <v>Orient Endowment</v>
          </cell>
          <cell r="C49" t="str">
            <v>Profit &amp; Loss</v>
          </cell>
          <cell r="D49">
            <v>0</v>
          </cell>
          <cell r="E49">
            <v>0</v>
          </cell>
          <cell r="F49">
            <v>0</v>
          </cell>
          <cell r="G49">
            <v>0</v>
          </cell>
          <cell r="H49">
            <v>0</v>
          </cell>
          <cell r="J49">
            <v>0</v>
          </cell>
          <cell r="K49">
            <v>0</v>
          </cell>
          <cell r="L49">
            <v>0</v>
          </cell>
        </row>
        <row r="50">
          <cell r="A50" t="str">
            <v>G413012002</v>
          </cell>
          <cell r="B50" t="str">
            <v>Orient Educator</v>
          </cell>
          <cell r="C50" t="str">
            <v>Profit &amp; Loss</v>
          </cell>
          <cell r="D50">
            <v>0</v>
          </cell>
          <cell r="E50">
            <v>0</v>
          </cell>
          <cell r="F50">
            <v>0</v>
          </cell>
          <cell r="G50">
            <v>0</v>
          </cell>
          <cell r="H50">
            <v>0</v>
          </cell>
          <cell r="J50">
            <v>0</v>
          </cell>
          <cell r="K50">
            <v>0</v>
          </cell>
          <cell r="L50">
            <v>0</v>
          </cell>
        </row>
        <row r="51">
          <cell r="A51" t="str">
            <v>G413012003</v>
          </cell>
          <cell r="B51" t="str">
            <v>Orient Smart Asset</v>
          </cell>
          <cell r="C51" t="str">
            <v>Profit &amp; Loss</v>
          </cell>
          <cell r="D51">
            <v>0</v>
          </cell>
          <cell r="E51">
            <v>0</v>
          </cell>
          <cell r="F51">
            <v>0</v>
          </cell>
          <cell r="G51">
            <v>0</v>
          </cell>
          <cell r="H51">
            <v>0</v>
          </cell>
          <cell r="J51">
            <v>0</v>
          </cell>
          <cell r="K51">
            <v>0</v>
          </cell>
          <cell r="L51">
            <v>0</v>
          </cell>
        </row>
        <row r="52">
          <cell r="A52" t="str">
            <v>G413012004</v>
          </cell>
          <cell r="B52" t="str">
            <v>Orient 4 Life</v>
          </cell>
          <cell r="C52" t="str">
            <v>Profit &amp; Loss</v>
          </cell>
          <cell r="D52">
            <v>0</v>
          </cell>
          <cell r="E52">
            <v>0</v>
          </cell>
          <cell r="F52">
            <v>0</v>
          </cell>
          <cell r="G52">
            <v>0</v>
          </cell>
          <cell r="H52">
            <v>0</v>
          </cell>
          <cell r="J52">
            <v>0</v>
          </cell>
          <cell r="K52">
            <v>0</v>
          </cell>
          <cell r="L52">
            <v>0</v>
          </cell>
        </row>
        <row r="53">
          <cell r="A53" t="str">
            <v>G413012005</v>
          </cell>
          <cell r="B53" t="str">
            <v>Orient Smart Educator</v>
          </cell>
          <cell r="C53" t="str">
            <v>Profit &amp; Loss</v>
          </cell>
          <cell r="D53">
            <v>0</v>
          </cell>
          <cell r="E53">
            <v>0</v>
          </cell>
          <cell r="F53">
            <v>0</v>
          </cell>
          <cell r="G53">
            <v>0</v>
          </cell>
          <cell r="H53">
            <v>0</v>
          </cell>
          <cell r="J53">
            <v>0</v>
          </cell>
          <cell r="K53">
            <v>0</v>
          </cell>
          <cell r="L53">
            <v>0</v>
          </cell>
        </row>
        <row r="54">
          <cell r="A54" t="str">
            <v>G413012006</v>
          </cell>
          <cell r="B54" t="str">
            <v>Orient Individual Mortgage</v>
          </cell>
          <cell r="C54" t="str">
            <v>Profit &amp; Loss</v>
          </cell>
          <cell r="D54">
            <v>0</v>
          </cell>
          <cell r="E54">
            <v>0</v>
          </cell>
          <cell r="F54">
            <v>0</v>
          </cell>
          <cell r="G54">
            <v>0</v>
          </cell>
          <cell r="H54">
            <v>0</v>
          </cell>
          <cell r="J54">
            <v>0</v>
          </cell>
          <cell r="K54">
            <v>0</v>
          </cell>
          <cell r="L54">
            <v>0</v>
          </cell>
        </row>
        <row r="55">
          <cell r="A55" t="str">
            <v>G413022</v>
          </cell>
          <cell r="B55" t="str">
            <v>Group Life</v>
          </cell>
          <cell r="C55">
            <v>0</v>
          </cell>
          <cell r="D55">
            <v>0</v>
          </cell>
          <cell r="E55">
            <v>0</v>
          </cell>
          <cell r="F55">
            <v>0</v>
          </cell>
          <cell r="G55">
            <v>0</v>
          </cell>
          <cell r="H55">
            <v>0</v>
          </cell>
          <cell r="J55">
            <v>0</v>
          </cell>
          <cell r="K55">
            <v>0</v>
          </cell>
          <cell r="L55">
            <v>0</v>
          </cell>
        </row>
        <row r="56">
          <cell r="A56" t="str">
            <v>G413022001</v>
          </cell>
          <cell r="B56" t="str">
            <v>Orient Group Life</v>
          </cell>
          <cell r="C56" t="str">
            <v>Profit &amp; Loss</v>
          </cell>
          <cell r="D56">
            <v>0</v>
          </cell>
          <cell r="E56">
            <v>0</v>
          </cell>
          <cell r="F56">
            <v>0</v>
          </cell>
          <cell r="G56">
            <v>0</v>
          </cell>
          <cell r="H56">
            <v>0</v>
          </cell>
          <cell r="J56">
            <v>0</v>
          </cell>
          <cell r="K56">
            <v>0</v>
          </cell>
          <cell r="L56">
            <v>0</v>
          </cell>
        </row>
        <row r="57">
          <cell r="A57" t="str">
            <v>G413022002</v>
          </cell>
          <cell r="B57" t="str">
            <v>Orient Last Expense</v>
          </cell>
          <cell r="C57" t="str">
            <v>Profit &amp; Loss</v>
          </cell>
          <cell r="D57">
            <v>0</v>
          </cell>
          <cell r="E57">
            <v>0</v>
          </cell>
          <cell r="F57">
            <v>0</v>
          </cell>
          <cell r="G57">
            <v>0</v>
          </cell>
          <cell r="H57">
            <v>0</v>
          </cell>
          <cell r="J57">
            <v>0</v>
          </cell>
          <cell r="K57">
            <v>0</v>
          </cell>
          <cell r="L57">
            <v>0</v>
          </cell>
        </row>
        <row r="58">
          <cell r="A58" t="str">
            <v>G413032</v>
          </cell>
          <cell r="B58" t="str">
            <v>Group Credit</v>
          </cell>
          <cell r="C58">
            <v>0</v>
          </cell>
          <cell r="D58">
            <v>0</v>
          </cell>
          <cell r="E58">
            <v>0</v>
          </cell>
          <cell r="F58">
            <v>0</v>
          </cell>
          <cell r="G58">
            <v>0</v>
          </cell>
          <cell r="H58">
            <v>0</v>
          </cell>
          <cell r="J58">
            <v>0</v>
          </cell>
          <cell r="K58">
            <v>0</v>
          </cell>
          <cell r="L58">
            <v>0</v>
          </cell>
        </row>
        <row r="59">
          <cell r="A59" t="str">
            <v>G413032001</v>
          </cell>
          <cell r="B59" t="str">
            <v>Orient Group Creditor</v>
          </cell>
          <cell r="C59" t="str">
            <v>Profit &amp; Loss</v>
          </cell>
          <cell r="D59">
            <v>0</v>
          </cell>
          <cell r="E59">
            <v>0</v>
          </cell>
          <cell r="F59">
            <v>0</v>
          </cell>
          <cell r="G59">
            <v>0</v>
          </cell>
          <cell r="H59">
            <v>0</v>
          </cell>
          <cell r="J59">
            <v>0</v>
          </cell>
          <cell r="K59">
            <v>0</v>
          </cell>
          <cell r="L59">
            <v>0</v>
          </cell>
        </row>
        <row r="60">
          <cell r="A60" t="str">
            <v>G413032002</v>
          </cell>
          <cell r="B60" t="str">
            <v>Orient Group Mortgage</v>
          </cell>
          <cell r="C60" t="str">
            <v>Profit &amp; Loss</v>
          </cell>
          <cell r="D60">
            <v>0</v>
          </cell>
          <cell r="E60">
            <v>0</v>
          </cell>
          <cell r="F60">
            <v>0</v>
          </cell>
          <cell r="G60">
            <v>0</v>
          </cell>
          <cell r="H60">
            <v>0</v>
          </cell>
          <cell r="J60">
            <v>0</v>
          </cell>
          <cell r="K60">
            <v>0</v>
          </cell>
          <cell r="L60">
            <v>0</v>
          </cell>
        </row>
        <row r="61">
          <cell r="A61" t="str">
            <v>G413042</v>
          </cell>
          <cell r="B61" t="str">
            <v>Annuities</v>
          </cell>
          <cell r="C61">
            <v>0</v>
          </cell>
          <cell r="D61">
            <v>0</v>
          </cell>
          <cell r="E61">
            <v>0</v>
          </cell>
          <cell r="F61">
            <v>0</v>
          </cell>
          <cell r="G61">
            <v>0</v>
          </cell>
          <cell r="H61">
            <v>0</v>
          </cell>
          <cell r="J61">
            <v>0</v>
          </cell>
          <cell r="K61">
            <v>0</v>
          </cell>
          <cell r="L61">
            <v>0</v>
          </cell>
        </row>
        <row r="62">
          <cell r="A62" t="str">
            <v>G413042001</v>
          </cell>
          <cell r="B62" t="str">
            <v>Immediate Annuity</v>
          </cell>
          <cell r="C62" t="str">
            <v>Profit &amp; Loss</v>
          </cell>
          <cell r="D62">
            <v>0</v>
          </cell>
          <cell r="E62">
            <v>0</v>
          </cell>
          <cell r="F62">
            <v>0</v>
          </cell>
          <cell r="G62">
            <v>0</v>
          </cell>
          <cell r="H62">
            <v>0</v>
          </cell>
          <cell r="J62">
            <v>0</v>
          </cell>
          <cell r="K62">
            <v>0</v>
          </cell>
          <cell r="L62">
            <v>0</v>
          </cell>
        </row>
        <row r="63">
          <cell r="A63" t="str">
            <v>G413042002</v>
          </cell>
          <cell r="B63" t="str">
            <v>Deffered Annuity</v>
          </cell>
          <cell r="C63" t="str">
            <v>Profit &amp; Loss</v>
          </cell>
          <cell r="D63">
            <v>0</v>
          </cell>
          <cell r="E63">
            <v>0</v>
          </cell>
          <cell r="F63">
            <v>0</v>
          </cell>
          <cell r="G63">
            <v>0</v>
          </cell>
          <cell r="H63">
            <v>0</v>
          </cell>
          <cell r="J63">
            <v>0</v>
          </cell>
          <cell r="K63">
            <v>0</v>
          </cell>
          <cell r="L63">
            <v>0</v>
          </cell>
        </row>
        <row r="64">
          <cell r="A64" t="str">
            <v>Gross Premium Reinsurance Treaty in Total</v>
          </cell>
          <cell r="B64">
            <v>0</v>
          </cell>
          <cell r="C64">
            <v>0</v>
          </cell>
          <cell r="D64">
            <v>0</v>
          </cell>
          <cell r="E64">
            <v>0</v>
          </cell>
          <cell r="F64">
            <v>0</v>
          </cell>
          <cell r="G64">
            <v>0</v>
          </cell>
          <cell r="H64">
            <v>0</v>
          </cell>
          <cell r="J64">
            <v>0</v>
          </cell>
          <cell r="K64">
            <v>0</v>
          </cell>
          <cell r="L64">
            <v>0</v>
          </cell>
        </row>
        <row r="65">
          <cell r="C65">
            <v>0</v>
          </cell>
          <cell r="E65">
            <v>0</v>
          </cell>
          <cell r="F65">
            <v>0</v>
          </cell>
          <cell r="G65">
            <v>0</v>
          </cell>
          <cell r="J65">
            <v>0</v>
          </cell>
          <cell r="K65">
            <v>0</v>
          </cell>
          <cell r="L65">
            <v>0</v>
          </cell>
        </row>
        <row r="66">
          <cell r="A66" t="str">
            <v xml:space="preserve">Gross Proposal Income - Direct </v>
          </cell>
          <cell r="C66">
            <v>0</v>
          </cell>
          <cell r="E66">
            <v>0</v>
          </cell>
          <cell r="F66">
            <v>0</v>
          </cell>
          <cell r="G66">
            <v>0</v>
          </cell>
          <cell r="J66">
            <v>0</v>
          </cell>
          <cell r="K66">
            <v>0</v>
          </cell>
          <cell r="L66">
            <v>0</v>
          </cell>
        </row>
        <row r="67">
          <cell r="A67" t="str">
            <v>G551012</v>
          </cell>
          <cell r="B67" t="str">
            <v>Individual life</v>
          </cell>
          <cell r="C67">
            <v>0</v>
          </cell>
          <cell r="D67">
            <v>0</v>
          </cell>
          <cell r="E67">
            <v>732</v>
          </cell>
          <cell r="F67">
            <v>732</v>
          </cell>
          <cell r="G67">
            <v>0</v>
          </cell>
          <cell r="H67">
            <v>0</v>
          </cell>
          <cell r="J67">
            <v>0</v>
          </cell>
          <cell r="K67">
            <v>0</v>
          </cell>
          <cell r="L67">
            <v>0</v>
          </cell>
        </row>
        <row r="68">
          <cell r="A68" t="str">
            <v>G551012001</v>
          </cell>
          <cell r="B68" t="str">
            <v>Orient Endowment</v>
          </cell>
          <cell r="C68" t="str">
            <v>Bal Sheet</v>
          </cell>
          <cell r="D68">
            <v>0</v>
          </cell>
          <cell r="E68">
            <v>0</v>
          </cell>
          <cell r="F68">
            <v>0</v>
          </cell>
          <cell r="G68">
            <v>0</v>
          </cell>
          <cell r="H68">
            <v>0</v>
          </cell>
          <cell r="J68">
            <v>0</v>
          </cell>
          <cell r="K68">
            <v>0</v>
          </cell>
          <cell r="L68">
            <v>0</v>
          </cell>
        </row>
        <row r="69">
          <cell r="A69" t="str">
            <v>G551012002</v>
          </cell>
          <cell r="B69" t="str">
            <v>Orient Educator</v>
          </cell>
          <cell r="C69" t="str">
            <v>Bal Sheet</v>
          </cell>
          <cell r="D69">
            <v>0</v>
          </cell>
          <cell r="E69">
            <v>0</v>
          </cell>
          <cell r="F69">
            <v>0</v>
          </cell>
          <cell r="G69">
            <v>0</v>
          </cell>
          <cell r="H69">
            <v>0</v>
          </cell>
          <cell r="J69">
            <v>0</v>
          </cell>
          <cell r="K69">
            <v>0</v>
          </cell>
          <cell r="L69">
            <v>0</v>
          </cell>
        </row>
        <row r="70">
          <cell r="A70" t="str">
            <v>G551012003</v>
          </cell>
          <cell r="B70" t="str">
            <v>Orient Smart Asset</v>
          </cell>
          <cell r="C70" t="str">
            <v>Bal Sheet</v>
          </cell>
          <cell r="D70">
            <v>0</v>
          </cell>
          <cell r="E70">
            <v>0</v>
          </cell>
          <cell r="F70">
            <v>0</v>
          </cell>
          <cell r="G70">
            <v>0</v>
          </cell>
          <cell r="H70">
            <v>0</v>
          </cell>
          <cell r="J70">
            <v>0</v>
          </cell>
          <cell r="K70">
            <v>0</v>
          </cell>
          <cell r="L70">
            <v>0</v>
          </cell>
        </row>
        <row r="71">
          <cell r="A71" t="str">
            <v>G551012004</v>
          </cell>
          <cell r="B71" t="str">
            <v>Orient 4 Life</v>
          </cell>
          <cell r="C71" t="str">
            <v>Bal Sheet</v>
          </cell>
          <cell r="D71">
            <v>0</v>
          </cell>
          <cell r="E71">
            <v>0</v>
          </cell>
          <cell r="F71">
            <v>0</v>
          </cell>
          <cell r="G71">
            <v>0</v>
          </cell>
          <cell r="H71">
            <v>0</v>
          </cell>
          <cell r="J71">
            <v>0</v>
          </cell>
          <cell r="K71">
            <v>0</v>
          </cell>
          <cell r="L71">
            <v>0</v>
          </cell>
        </row>
        <row r="72">
          <cell r="A72" t="str">
            <v>G551012005</v>
          </cell>
          <cell r="B72" t="str">
            <v>Orient Smart Educator</v>
          </cell>
          <cell r="C72" t="str">
            <v>Bal Sheet</v>
          </cell>
          <cell r="D72">
            <v>0</v>
          </cell>
          <cell r="E72">
            <v>0</v>
          </cell>
          <cell r="F72">
            <v>0</v>
          </cell>
          <cell r="G72">
            <v>0</v>
          </cell>
          <cell r="H72">
            <v>0</v>
          </cell>
          <cell r="J72">
            <v>0</v>
          </cell>
          <cell r="K72">
            <v>0</v>
          </cell>
          <cell r="L72">
            <v>0</v>
          </cell>
        </row>
        <row r="73">
          <cell r="A73" t="str">
            <v>G551012006</v>
          </cell>
          <cell r="B73" t="str">
            <v>Orient Individual Mortgage</v>
          </cell>
          <cell r="C73" t="str">
            <v>Bal Sheet</v>
          </cell>
          <cell r="D73">
            <v>0</v>
          </cell>
          <cell r="E73">
            <v>0</v>
          </cell>
          <cell r="F73">
            <v>0</v>
          </cell>
          <cell r="G73">
            <v>0</v>
          </cell>
          <cell r="H73">
            <v>0</v>
          </cell>
          <cell r="J73">
            <v>0</v>
          </cell>
          <cell r="K73">
            <v>0</v>
          </cell>
          <cell r="L73">
            <v>0</v>
          </cell>
        </row>
        <row r="74">
          <cell r="A74" t="str">
            <v>G551012007</v>
          </cell>
          <cell r="B74" t="str">
            <v>Jipange Smart</v>
          </cell>
          <cell r="C74" t="str">
            <v>Bal Sheet</v>
          </cell>
          <cell r="D74">
            <v>0</v>
          </cell>
          <cell r="E74">
            <v>732</v>
          </cell>
          <cell r="F74">
            <v>732</v>
          </cell>
          <cell r="G74">
            <v>0</v>
          </cell>
          <cell r="H74">
            <v>0</v>
          </cell>
          <cell r="J74">
            <v>0</v>
          </cell>
          <cell r="K74">
            <v>0</v>
          </cell>
          <cell r="L74">
            <v>0</v>
          </cell>
        </row>
        <row r="75">
          <cell r="A75" t="str">
            <v>G551022</v>
          </cell>
          <cell r="B75" t="str">
            <v>Group Life</v>
          </cell>
          <cell r="C75">
            <v>0</v>
          </cell>
          <cell r="D75">
            <v>0</v>
          </cell>
          <cell r="E75">
            <v>0</v>
          </cell>
          <cell r="F75">
            <v>0</v>
          </cell>
          <cell r="G75">
            <v>0</v>
          </cell>
          <cell r="H75">
            <v>0</v>
          </cell>
          <cell r="J75">
            <v>0</v>
          </cell>
          <cell r="K75">
            <v>0</v>
          </cell>
          <cell r="L75">
            <v>0</v>
          </cell>
        </row>
        <row r="76">
          <cell r="A76" t="str">
            <v>G551022001</v>
          </cell>
          <cell r="B76" t="str">
            <v>Orient Group Life</v>
          </cell>
          <cell r="C76" t="str">
            <v>Bal Sheet</v>
          </cell>
          <cell r="D76">
            <v>0</v>
          </cell>
          <cell r="E76">
            <v>0</v>
          </cell>
          <cell r="F76">
            <v>0</v>
          </cell>
          <cell r="G76">
            <v>0</v>
          </cell>
          <cell r="H76">
            <v>0</v>
          </cell>
          <cell r="J76">
            <v>0</v>
          </cell>
          <cell r="K76">
            <v>0</v>
          </cell>
          <cell r="L76">
            <v>0</v>
          </cell>
        </row>
        <row r="77">
          <cell r="A77" t="str">
            <v>G551022002</v>
          </cell>
          <cell r="B77" t="str">
            <v>Orient Group Last Expense</v>
          </cell>
          <cell r="C77" t="str">
            <v>Bal Sheet</v>
          </cell>
          <cell r="D77">
            <v>0</v>
          </cell>
          <cell r="E77">
            <v>0</v>
          </cell>
          <cell r="F77">
            <v>0</v>
          </cell>
          <cell r="G77">
            <v>0</v>
          </cell>
          <cell r="H77">
            <v>0</v>
          </cell>
          <cell r="J77">
            <v>0</v>
          </cell>
          <cell r="K77">
            <v>0</v>
          </cell>
          <cell r="L77">
            <v>0</v>
          </cell>
        </row>
        <row r="78">
          <cell r="A78" t="str">
            <v>G551032</v>
          </cell>
          <cell r="B78" t="str">
            <v>Group Credit</v>
          </cell>
          <cell r="C78">
            <v>0</v>
          </cell>
          <cell r="D78">
            <v>0</v>
          </cell>
          <cell r="E78">
            <v>0</v>
          </cell>
          <cell r="F78">
            <v>0</v>
          </cell>
          <cell r="G78">
            <v>0</v>
          </cell>
          <cell r="H78">
            <v>0</v>
          </cell>
          <cell r="J78">
            <v>0</v>
          </cell>
          <cell r="K78">
            <v>0</v>
          </cell>
          <cell r="L78">
            <v>0</v>
          </cell>
        </row>
        <row r="79">
          <cell r="A79" t="str">
            <v>G551032001</v>
          </cell>
          <cell r="B79" t="str">
            <v>Orient Group Creditor</v>
          </cell>
          <cell r="C79" t="str">
            <v>Bal Sheet</v>
          </cell>
          <cell r="D79">
            <v>0</v>
          </cell>
          <cell r="E79">
            <v>0</v>
          </cell>
          <cell r="F79">
            <v>0</v>
          </cell>
          <cell r="G79">
            <v>0</v>
          </cell>
          <cell r="H79">
            <v>0</v>
          </cell>
          <cell r="J79">
            <v>0</v>
          </cell>
          <cell r="K79">
            <v>0</v>
          </cell>
          <cell r="L79">
            <v>0</v>
          </cell>
        </row>
        <row r="80">
          <cell r="A80" t="str">
            <v>G551032002</v>
          </cell>
          <cell r="B80" t="str">
            <v>Orient Group Mortgage</v>
          </cell>
          <cell r="C80" t="str">
            <v>Bal Sheet</v>
          </cell>
          <cell r="D80">
            <v>0</v>
          </cell>
          <cell r="E80">
            <v>0</v>
          </cell>
          <cell r="F80">
            <v>0</v>
          </cell>
          <cell r="G80">
            <v>0</v>
          </cell>
          <cell r="H80">
            <v>0</v>
          </cell>
          <cell r="J80">
            <v>0</v>
          </cell>
          <cell r="K80">
            <v>0</v>
          </cell>
          <cell r="L80">
            <v>0</v>
          </cell>
        </row>
        <row r="81">
          <cell r="A81" t="str">
            <v>G551042</v>
          </cell>
          <cell r="B81" t="str">
            <v>Annuities</v>
          </cell>
          <cell r="C81">
            <v>0</v>
          </cell>
          <cell r="D81">
            <v>0</v>
          </cell>
          <cell r="E81">
            <v>0</v>
          </cell>
          <cell r="F81">
            <v>0</v>
          </cell>
          <cell r="G81">
            <v>0</v>
          </cell>
          <cell r="H81">
            <v>0</v>
          </cell>
          <cell r="J81">
            <v>0</v>
          </cell>
          <cell r="K81">
            <v>0</v>
          </cell>
          <cell r="L81">
            <v>0</v>
          </cell>
        </row>
        <row r="82">
          <cell r="A82" t="str">
            <v>G551042001</v>
          </cell>
          <cell r="B82" t="str">
            <v>Immediate Annuity</v>
          </cell>
          <cell r="C82" t="str">
            <v>Bal Sheet</v>
          </cell>
          <cell r="D82">
            <v>0</v>
          </cell>
          <cell r="E82">
            <v>0</v>
          </cell>
          <cell r="F82">
            <v>0</v>
          </cell>
          <cell r="G82">
            <v>0</v>
          </cell>
          <cell r="H82">
            <v>0</v>
          </cell>
          <cell r="J82">
            <v>0</v>
          </cell>
          <cell r="K82">
            <v>0</v>
          </cell>
          <cell r="L82">
            <v>0</v>
          </cell>
        </row>
        <row r="83">
          <cell r="A83" t="str">
            <v>G551042002</v>
          </cell>
          <cell r="B83" t="str">
            <v>Deffered Annuity</v>
          </cell>
          <cell r="C83" t="str">
            <v>Bal Sheet</v>
          </cell>
          <cell r="D83">
            <v>0</v>
          </cell>
          <cell r="E83">
            <v>0</v>
          </cell>
          <cell r="F83">
            <v>0</v>
          </cell>
          <cell r="G83">
            <v>0</v>
          </cell>
          <cell r="H83">
            <v>0</v>
          </cell>
          <cell r="J83">
            <v>0</v>
          </cell>
          <cell r="K83">
            <v>0</v>
          </cell>
          <cell r="L83">
            <v>0</v>
          </cell>
        </row>
        <row r="84">
          <cell r="A84" t="str">
            <v>Gross Proposal Income - Direct Total</v>
          </cell>
          <cell r="B84">
            <v>0</v>
          </cell>
          <cell r="C84">
            <v>0</v>
          </cell>
          <cell r="D84">
            <v>0</v>
          </cell>
          <cell r="E84">
            <v>732</v>
          </cell>
          <cell r="F84">
            <v>732</v>
          </cell>
          <cell r="G84">
            <v>0</v>
          </cell>
          <cell r="H84">
            <v>0</v>
          </cell>
          <cell r="J84">
            <v>0</v>
          </cell>
          <cell r="K84">
            <v>0</v>
          </cell>
          <cell r="L84">
            <v>0</v>
          </cell>
        </row>
        <row r="85">
          <cell r="A85">
            <v>0</v>
          </cell>
          <cell r="B85">
            <v>0</v>
          </cell>
          <cell r="C85">
            <v>0</v>
          </cell>
          <cell r="E85">
            <v>0</v>
          </cell>
          <cell r="F85">
            <v>0</v>
          </cell>
          <cell r="G85">
            <v>0</v>
          </cell>
          <cell r="J85">
            <v>0</v>
          </cell>
          <cell r="K85">
            <v>0</v>
          </cell>
          <cell r="L85">
            <v>0</v>
          </cell>
        </row>
        <row r="86">
          <cell r="A86" t="str">
            <v>Proposal Refunds - Direct Total</v>
          </cell>
          <cell r="C86">
            <v>0</v>
          </cell>
          <cell r="E86">
            <v>0</v>
          </cell>
          <cell r="F86">
            <v>0</v>
          </cell>
          <cell r="G86">
            <v>0</v>
          </cell>
          <cell r="J86">
            <v>0</v>
          </cell>
          <cell r="K86">
            <v>0</v>
          </cell>
          <cell r="L86">
            <v>0</v>
          </cell>
        </row>
        <row r="87">
          <cell r="A87" t="str">
            <v>G361012</v>
          </cell>
          <cell r="B87" t="str">
            <v>Individual life</v>
          </cell>
          <cell r="C87">
            <v>0</v>
          </cell>
          <cell r="D87">
            <v>0</v>
          </cell>
          <cell r="E87">
            <v>0</v>
          </cell>
          <cell r="F87">
            <v>0</v>
          </cell>
          <cell r="G87">
            <v>0</v>
          </cell>
          <cell r="H87">
            <v>0</v>
          </cell>
          <cell r="J87">
            <v>0</v>
          </cell>
          <cell r="K87">
            <v>0</v>
          </cell>
          <cell r="L87">
            <v>0</v>
          </cell>
        </row>
        <row r="88">
          <cell r="A88" t="str">
            <v>G361012001</v>
          </cell>
          <cell r="B88" t="str">
            <v>Orient Endowment</v>
          </cell>
          <cell r="C88" t="str">
            <v>Profit &amp; Loss</v>
          </cell>
          <cell r="D88">
            <v>0</v>
          </cell>
          <cell r="E88">
            <v>0</v>
          </cell>
          <cell r="F88">
            <v>0</v>
          </cell>
          <cell r="G88">
            <v>0</v>
          </cell>
          <cell r="H88">
            <v>0</v>
          </cell>
          <cell r="J88">
            <v>0</v>
          </cell>
          <cell r="K88">
            <v>0</v>
          </cell>
          <cell r="L88">
            <v>0</v>
          </cell>
        </row>
        <row r="89">
          <cell r="A89" t="str">
            <v>G361012002</v>
          </cell>
          <cell r="B89" t="str">
            <v>Orient Educator</v>
          </cell>
          <cell r="C89" t="str">
            <v>Profit &amp; Loss</v>
          </cell>
          <cell r="D89">
            <v>0</v>
          </cell>
          <cell r="E89">
            <v>0</v>
          </cell>
          <cell r="F89">
            <v>0</v>
          </cell>
          <cell r="G89">
            <v>0</v>
          </cell>
          <cell r="H89">
            <v>0</v>
          </cell>
          <cell r="J89">
            <v>0</v>
          </cell>
          <cell r="K89">
            <v>0</v>
          </cell>
          <cell r="L89">
            <v>0</v>
          </cell>
        </row>
        <row r="90">
          <cell r="A90" t="str">
            <v>G361012003</v>
          </cell>
          <cell r="B90" t="str">
            <v>Orient Smart Asset</v>
          </cell>
          <cell r="C90" t="str">
            <v>Profit &amp; Loss</v>
          </cell>
          <cell r="D90">
            <v>0</v>
          </cell>
          <cell r="E90">
            <v>0</v>
          </cell>
          <cell r="F90">
            <v>0</v>
          </cell>
          <cell r="G90">
            <v>0</v>
          </cell>
          <cell r="H90">
            <v>0</v>
          </cell>
          <cell r="J90">
            <v>0</v>
          </cell>
          <cell r="K90">
            <v>0</v>
          </cell>
          <cell r="L90">
            <v>0</v>
          </cell>
        </row>
        <row r="91">
          <cell r="A91" t="str">
            <v>G361012004</v>
          </cell>
          <cell r="B91" t="str">
            <v>Orient 4 Life</v>
          </cell>
          <cell r="C91" t="str">
            <v>Profit &amp; Loss</v>
          </cell>
          <cell r="D91">
            <v>0</v>
          </cell>
          <cell r="E91">
            <v>0</v>
          </cell>
          <cell r="F91">
            <v>0</v>
          </cell>
          <cell r="G91">
            <v>0</v>
          </cell>
          <cell r="H91">
            <v>0</v>
          </cell>
          <cell r="J91">
            <v>0</v>
          </cell>
          <cell r="K91">
            <v>0</v>
          </cell>
          <cell r="L91">
            <v>0</v>
          </cell>
        </row>
        <row r="92">
          <cell r="A92" t="str">
            <v>G361012005</v>
          </cell>
          <cell r="B92" t="str">
            <v>Orient Smart Educator</v>
          </cell>
          <cell r="C92" t="str">
            <v>Profit &amp; Loss</v>
          </cell>
          <cell r="D92">
            <v>0</v>
          </cell>
          <cell r="E92">
            <v>0</v>
          </cell>
          <cell r="F92">
            <v>0</v>
          </cell>
          <cell r="G92">
            <v>0</v>
          </cell>
          <cell r="H92">
            <v>0</v>
          </cell>
          <cell r="J92">
            <v>0</v>
          </cell>
          <cell r="K92">
            <v>0</v>
          </cell>
          <cell r="L92">
            <v>0</v>
          </cell>
        </row>
        <row r="93">
          <cell r="A93" t="str">
            <v>G361012006</v>
          </cell>
          <cell r="B93" t="str">
            <v>Orient Individual Mortgage</v>
          </cell>
          <cell r="C93" t="str">
            <v>Profit &amp; Loss</v>
          </cell>
          <cell r="D93">
            <v>0</v>
          </cell>
          <cell r="E93">
            <v>0</v>
          </cell>
          <cell r="F93">
            <v>0</v>
          </cell>
          <cell r="G93">
            <v>0</v>
          </cell>
          <cell r="H93">
            <v>0</v>
          </cell>
          <cell r="J93">
            <v>0</v>
          </cell>
          <cell r="K93">
            <v>0</v>
          </cell>
          <cell r="L93">
            <v>0</v>
          </cell>
        </row>
        <row r="94">
          <cell r="A94" t="str">
            <v>G361022</v>
          </cell>
          <cell r="B94" t="str">
            <v>Group Life</v>
          </cell>
          <cell r="C94">
            <v>0</v>
          </cell>
          <cell r="D94">
            <v>0</v>
          </cell>
          <cell r="E94">
            <v>0</v>
          </cell>
          <cell r="F94">
            <v>0</v>
          </cell>
          <cell r="G94">
            <v>0</v>
          </cell>
          <cell r="H94">
            <v>0</v>
          </cell>
          <cell r="J94">
            <v>0</v>
          </cell>
          <cell r="K94">
            <v>0</v>
          </cell>
          <cell r="L94">
            <v>0</v>
          </cell>
        </row>
        <row r="95">
          <cell r="A95" t="str">
            <v>G361022001</v>
          </cell>
          <cell r="B95" t="str">
            <v>Orient Group Life</v>
          </cell>
          <cell r="C95" t="str">
            <v>Profit &amp; Loss</v>
          </cell>
          <cell r="D95">
            <v>0</v>
          </cell>
          <cell r="E95">
            <v>0</v>
          </cell>
          <cell r="F95">
            <v>0</v>
          </cell>
          <cell r="G95">
            <v>0</v>
          </cell>
          <cell r="H95">
            <v>0</v>
          </cell>
          <cell r="J95">
            <v>0</v>
          </cell>
          <cell r="K95">
            <v>0</v>
          </cell>
          <cell r="L95">
            <v>0</v>
          </cell>
        </row>
        <row r="96">
          <cell r="A96" t="str">
            <v>G361022002</v>
          </cell>
          <cell r="B96" t="str">
            <v>Orient Group Last Expense</v>
          </cell>
          <cell r="C96" t="str">
            <v>Profit &amp; Loss</v>
          </cell>
          <cell r="D96">
            <v>0</v>
          </cell>
          <cell r="E96">
            <v>0</v>
          </cell>
          <cell r="F96">
            <v>0</v>
          </cell>
          <cell r="G96">
            <v>0</v>
          </cell>
          <cell r="H96">
            <v>0</v>
          </cell>
          <cell r="J96">
            <v>0</v>
          </cell>
          <cell r="K96">
            <v>0</v>
          </cell>
          <cell r="L96">
            <v>0</v>
          </cell>
        </row>
        <row r="97">
          <cell r="A97" t="str">
            <v>G361032</v>
          </cell>
          <cell r="B97" t="str">
            <v>Group Credit</v>
          </cell>
          <cell r="C97">
            <v>0</v>
          </cell>
          <cell r="D97">
            <v>0</v>
          </cell>
          <cell r="E97">
            <v>0</v>
          </cell>
          <cell r="F97">
            <v>0</v>
          </cell>
          <cell r="G97">
            <v>0</v>
          </cell>
          <cell r="H97">
            <v>0</v>
          </cell>
          <cell r="J97">
            <v>0</v>
          </cell>
          <cell r="K97">
            <v>0</v>
          </cell>
          <cell r="L97">
            <v>0</v>
          </cell>
        </row>
        <row r="98">
          <cell r="A98" t="str">
            <v>G361032001</v>
          </cell>
          <cell r="B98" t="str">
            <v>Orient Group Creditor</v>
          </cell>
          <cell r="C98" t="str">
            <v>Profit &amp; Loss</v>
          </cell>
          <cell r="D98">
            <v>0</v>
          </cell>
          <cell r="E98">
            <v>0</v>
          </cell>
          <cell r="F98">
            <v>0</v>
          </cell>
          <cell r="G98">
            <v>0</v>
          </cell>
          <cell r="H98">
            <v>0</v>
          </cell>
          <cell r="J98">
            <v>0</v>
          </cell>
          <cell r="K98">
            <v>0</v>
          </cell>
          <cell r="L98">
            <v>0</v>
          </cell>
        </row>
        <row r="99">
          <cell r="A99" t="str">
            <v>G361032002</v>
          </cell>
          <cell r="B99" t="str">
            <v>Orient Group Mortgage</v>
          </cell>
          <cell r="C99" t="str">
            <v>Profit &amp; Loss</v>
          </cell>
          <cell r="D99">
            <v>0</v>
          </cell>
          <cell r="E99">
            <v>0</v>
          </cell>
          <cell r="F99">
            <v>0</v>
          </cell>
          <cell r="G99">
            <v>0</v>
          </cell>
          <cell r="H99">
            <v>0</v>
          </cell>
          <cell r="J99">
            <v>0</v>
          </cell>
          <cell r="K99">
            <v>0</v>
          </cell>
          <cell r="L99">
            <v>0</v>
          </cell>
        </row>
        <row r="100">
          <cell r="A100" t="str">
            <v>G361042</v>
          </cell>
          <cell r="B100" t="str">
            <v>Annuities</v>
          </cell>
          <cell r="C100">
            <v>0</v>
          </cell>
          <cell r="D100">
            <v>0</v>
          </cell>
          <cell r="E100">
            <v>0</v>
          </cell>
          <cell r="F100">
            <v>0</v>
          </cell>
          <cell r="G100">
            <v>0</v>
          </cell>
          <cell r="H100">
            <v>0</v>
          </cell>
          <cell r="J100">
            <v>0</v>
          </cell>
          <cell r="K100">
            <v>0</v>
          </cell>
          <cell r="L100">
            <v>0</v>
          </cell>
        </row>
        <row r="101">
          <cell r="A101" t="str">
            <v>G361042001</v>
          </cell>
          <cell r="B101" t="str">
            <v>Immediate Annuity</v>
          </cell>
          <cell r="C101" t="str">
            <v>Profit &amp; Loss</v>
          </cell>
          <cell r="D101">
            <v>0</v>
          </cell>
          <cell r="E101">
            <v>0</v>
          </cell>
          <cell r="F101">
            <v>0</v>
          </cell>
          <cell r="G101">
            <v>0</v>
          </cell>
          <cell r="H101">
            <v>0</v>
          </cell>
          <cell r="J101">
            <v>0</v>
          </cell>
          <cell r="K101">
            <v>0</v>
          </cell>
          <cell r="L101">
            <v>0</v>
          </cell>
        </row>
        <row r="102">
          <cell r="A102" t="str">
            <v>G361042002</v>
          </cell>
          <cell r="B102" t="str">
            <v>Deffered Annuity</v>
          </cell>
          <cell r="C102" t="str">
            <v>Profit &amp; Loss</v>
          </cell>
          <cell r="D102">
            <v>0</v>
          </cell>
          <cell r="E102">
            <v>0</v>
          </cell>
          <cell r="F102">
            <v>0</v>
          </cell>
          <cell r="G102">
            <v>0</v>
          </cell>
          <cell r="H102">
            <v>0</v>
          </cell>
          <cell r="J102">
            <v>0</v>
          </cell>
          <cell r="K102">
            <v>0</v>
          </cell>
          <cell r="L102">
            <v>0</v>
          </cell>
        </row>
        <row r="103">
          <cell r="A103" t="str">
            <v>Proposal Refunds - Direct Total</v>
          </cell>
          <cell r="B103">
            <v>0</v>
          </cell>
          <cell r="C103">
            <v>0</v>
          </cell>
          <cell r="D103">
            <v>0</v>
          </cell>
          <cell r="E103">
            <v>0</v>
          </cell>
          <cell r="F103">
            <v>0</v>
          </cell>
          <cell r="G103">
            <v>0</v>
          </cell>
          <cell r="H103">
            <v>0</v>
          </cell>
          <cell r="J103">
            <v>0</v>
          </cell>
          <cell r="K103">
            <v>0</v>
          </cell>
          <cell r="L103">
            <v>0</v>
          </cell>
        </row>
        <row r="104">
          <cell r="A104">
            <v>0</v>
          </cell>
          <cell r="B104">
            <v>0</v>
          </cell>
          <cell r="C104">
            <v>0</v>
          </cell>
          <cell r="E104">
            <v>0</v>
          </cell>
          <cell r="F104">
            <v>0</v>
          </cell>
          <cell r="G104">
            <v>0</v>
          </cell>
          <cell r="J104">
            <v>0</v>
          </cell>
          <cell r="K104">
            <v>0</v>
          </cell>
          <cell r="L104">
            <v>0</v>
          </cell>
        </row>
        <row r="105">
          <cell r="A105" t="str">
            <v xml:space="preserve"> Premium Refunds</v>
          </cell>
          <cell r="C105">
            <v>0</v>
          </cell>
          <cell r="E105">
            <v>0</v>
          </cell>
          <cell r="F105">
            <v>0</v>
          </cell>
          <cell r="G105">
            <v>0</v>
          </cell>
          <cell r="J105">
            <v>0</v>
          </cell>
          <cell r="K105">
            <v>0</v>
          </cell>
          <cell r="L105">
            <v>0</v>
          </cell>
        </row>
        <row r="106">
          <cell r="A106" t="str">
            <v>G362012</v>
          </cell>
          <cell r="B106" t="str">
            <v>Individual life</v>
          </cell>
          <cell r="C106">
            <v>0</v>
          </cell>
          <cell r="D106">
            <v>0</v>
          </cell>
          <cell r="E106">
            <v>463380</v>
          </cell>
          <cell r="F106">
            <v>10000</v>
          </cell>
          <cell r="G106">
            <v>453380</v>
          </cell>
          <cell r="H106">
            <v>453380</v>
          </cell>
          <cell r="J106">
            <v>0</v>
          </cell>
          <cell r="K106">
            <v>0</v>
          </cell>
          <cell r="L106">
            <v>0</v>
          </cell>
        </row>
        <row r="107">
          <cell r="A107" t="str">
            <v>G362012001</v>
          </cell>
          <cell r="B107" t="str">
            <v>Orient Endowment</v>
          </cell>
          <cell r="C107" t="str">
            <v>Profit &amp; Loss</v>
          </cell>
          <cell r="D107">
            <v>0</v>
          </cell>
          <cell r="E107">
            <v>14500</v>
          </cell>
          <cell r="F107">
            <v>0</v>
          </cell>
          <cell r="G107">
            <v>14500</v>
          </cell>
          <cell r="H107">
            <v>14500</v>
          </cell>
          <cell r="J107">
            <v>0</v>
          </cell>
          <cell r="K107">
            <v>0</v>
          </cell>
          <cell r="L107">
            <v>0</v>
          </cell>
        </row>
        <row r="108">
          <cell r="A108" t="str">
            <v>G362012002</v>
          </cell>
          <cell r="B108" t="str">
            <v>Orient Educator</v>
          </cell>
          <cell r="C108" t="str">
            <v>Profit &amp; Loss</v>
          </cell>
          <cell r="D108">
            <v>0</v>
          </cell>
          <cell r="E108">
            <v>76919</v>
          </cell>
          <cell r="F108">
            <v>0</v>
          </cell>
          <cell r="G108">
            <v>76919</v>
          </cell>
          <cell r="H108">
            <v>76919</v>
          </cell>
          <cell r="J108">
            <v>0</v>
          </cell>
          <cell r="K108">
            <v>0</v>
          </cell>
          <cell r="L108">
            <v>0</v>
          </cell>
        </row>
        <row r="109">
          <cell r="A109" t="str">
            <v>G362012003</v>
          </cell>
          <cell r="B109" t="str">
            <v>Orient Smart Asset</v>
          </cell>
          <cell r="C109" t="str">
            <v>Profit &amp; Loss</v>
          </cell>
          <cell r="D109">
            <v>0</v>
          </cell>
          <cell r="E109">
            <v>74298</v>
          </cell>
          <cell r="F109">
            <v>10000</v>
          </cell>
          <cell r="G109">
            <v>64298</v>
          </cell>
          <cell r="H109">
            <v>64298</v>
          </cell>
          <cell r="J109">
            <v>0</v>
          </cell>
          <cell r="K109">
            <v>0</v>
          </cell>
          <cell r="L109">
            <v>0</v>
          </cell>
        </row>
        <row r="110">
          <cell r="A110" t="str">
            <v>G362012004</v>
          </cell>
          <cell r="B110" t="str">
            <v>Orient 4 Life</v>
          </cell>
          <cell r="C110" t="str">
            <v>Profit &amp; Loss</v>
          </cell>
          <cell r="D110">
            <v>0</v>
          </cell>
          <cell r="E110">
            <v>277785</v>
          </cell>
          <cell r="F110">
            <v>0</v>
          </cell>
          <cell r="G110">
            <v>277785</v>
          </cell>
          <cell r="H110">
            <v>277785</v>
          </cell>
          <cell r="J110">
            <v>0</v>
          </cell>
          <cell r="K110">
            <v>0</v>
          </cell>
          <cell r="L110">
            <v>0</v>
          </cell>
        </row>
        <row r="111">
          <cell r="A111" t="str">
            <v>G362012005</v>
          </cell>
          <cell r="B111" t="str">
            <v>Orient Smart Educator</v>
          </cell>
          <cell r="C111" t="str">
            <v>Profit &amp; Loss</v>
          </cell>
          <cell r="D111">
            <v>0</v>
          </cell>
          <cell r="E111">
            <v>15000</v>
          </cell>
          <cell r="F111">
            <v>0</v>
          </cell>
          <cell r="G111">
            <v>15000</v>
          </cell>
          <cell r="H111">
            <v>15000</v>
          </cell>
          <cell r="J111">
            <v>0</v>
          </cell>
          <cell r="K111">
            <v>0</v>
          </cell>
          <cell r="L111">
            <v>0</v>
          </cell>
        </row>
        <row r="112">
          <cell r="A112" t="str">
            <v>G362012006</v>
          </cell>
          <cell r="B112" t="str">
            <v>Orient Individual Mortgage</v>
          </cell>
          <cell r="C112" t="str">
            <v>Profit &amp; Loss</v>
          </cell>
          <cell r="D112">
            <v>0</v>
          </cell>
          <cell r="E112">
            <v>4878</v>
          </cell>
          <cell r="F112">
            <v>0</v>
          </cell>
          <cell r="G112">
            <v>4878</v>
          </cell>
          <cell r="H112">
            <v>4878</v>
          </cell>
          <cell r="J112">
            <v>0</v>
          </cell>
          <cell r="K112">
            <v>0</v>
          </cell>
          <cell r="L112">
            <v>0</v>
          </cell>
        </row>
        <row r="113">
          <cell r="A113" t="str">
            <v>G362012007</v>
          </cell>
          <cell r="B113" t="str">
            <v>Jipange Smart</v>
          </cell>
          <cell r="C113" t="str">
            <v>Profit &amp; Loss</v>
          </cell>
          <cell r="D113">
            <v>0</v>
          </cell>
          <cell r="E113">
            <v>0</v>
          </cell>
          <cell r="F113">
            <v>0</v>
          </cell>
          <cell r="G113">
            <v>0</v>
          </cell>
          <cell r="J113">
            <v>0</v>
          </cell>
          <cell r="K113">
            <v>0</v>
          </cell>
          <cell r="L113">
            <v>0</v>
          </cell>
        </row>
        <row r="114">
          <cell r="A114" t="str">
            <v>G362022</v>
          </cell>
          <cell r="B114" t="str">
            <v>Group Life</v>
          </cell>
          <cell r="C114">
            <v>0</v>
          </cell>
          <cell r="D114">
            <v>0</v>
          </cell>
          <cell r="E114">
            <v>148552</v>
          </cell>
          <cell r="F114">
            <v>0</v>
          </cell>
          <cell r="G114">
            <v>148552</v>
          </cell>
          <cell r="H114">
            <v>148552</v>
          </cell>
          <cell r="J114">
            <v>0</v>
          </cell>
          <cell r="K114">
            <v>0</v>
          </cell>
          <cell r="L114">
            <v>0</v>
          </cell>
        </row>
        <row r="115">
          <cell r="A115" t="str">
            <v>G362022001</v>
          </cell>
          <cell r="B115" t="str">
            <v>Orient Group Life</v>
          </cell>
          <cell r="C115" t="str">
            <v>Profit &amp; Loss</v>
          </cell>
          <cell r="D115">
            <v>0</v>
          </cell>
          <cell r="E115">
            <v>148552</v>
          </cell>
          <cell r="F115">
            <v>0</v>
          </cell>
          <cell r="G115">
            <v>148552</v>
          </cell>
          <cell r="H115">
            <v>148552</v>
          </cell>
          <cell r="J115">
            <v>0</v>
          </cell>
          <cell r="K115">
            <v>0</v>
          </cell>
          <cell r="L115">
            <v>0</v>
          </cell>
        </row>
        <row r="116">
          <cell r="A116" t="str">
            <v>G362022002</v>
          </cell>
          <cell r="B116" t="str">
            <v>Orient Group Last Expense</v>
          </cell>
          <cell r="C116" t="str">
            <v>Profit &amp; Loss</v>
          </cell>
          <cell r="D116">
            <v>0</v>
          </cell>
          <cell r="E116">
            <v>0</v>
          </cell>
          <cell r="F116">
            <v>0</v>
          </cell>
          <cell r="G116">
            <v>0</v>
          </cell>
          <cell r="H116">
            <v>0</v>
          </cell>
          <cell r="J116">
            <v>0</v>
          </cell>
          <cell r="K116">
            <v>0</v>
          </cell>
          <cell r="L116">
            <v>0</v>
          </cell>
        </row>
        <row r="117">
          <cell r="A117" t="str">
            <v>G362032</v>
          </cell>
          <cell r="B117" t="str">
            <v>Group Credit</v>
          </cell>
          <cell r="C117">
            <v>0</v>
          </cell>
          <cell r="D117">
            <v>0</v>
          </cell>
          <cell r="E117">
            <v>37861738</v>
          </cell>
          <cell r="F117">
            <v>27671</v>
          </cell>
          <cell r="G117">
            <v>37834067</v>
          </cell>
          <cell r="H117">
            <v>37834067</v>
          </cell>
          <cell r="J117">
            <v>0</v>
          </cell>
          <cell r="K117">
            <v>0</v>
          </cell>
          <cell r="L117">
            <v>0</v>
          </cell>
        </row>
        <row r="118">
          <cell r="A118" t="str">
            <v>G362032001</v>
          </cell>
          <cell r="B118" t="str">
            <v>Orient Group Creditor</v>
          </cell>
          <cell r="C118" t="str">
            <v>Profit &amp; Loss</v>
          </cell>
          <cell r="D118">
            <v>0</v>
          </cell>
          <cell r="E118">
            <v>37768351</v>
          </cell>
          <cell r="F118">
            <v>27671</v>
          </cell>
          <cell r="G118">
            <v>37740680</v>
          </cell>
          <cell r="H118">
            <v>37740680</v>
          </cell>
          <cell r="J118">
            <v>0</v>
          </cell>
          <cell r="K118">
            <v>0</v>
          </cell>
          <cell r="L118">
            <v>0</v>
          </cell>
        </row>
        <row r="119">
          <cell r="A119" t="str">
            <v>G362032002</v>
          </cell>
          <cell r="B119" t="str">
            <v>Orient Group Mortgage</v>
          </cell>
          <cell r="C119" t="str">
            <v>Profit &amp; Loss</v>
          </cell>
          <cell r="D119">
            <v>0</v>
          </cell>
          <cell r="E119">
            <v>93387</v>
          </cell>
          <cell r="F119">
            <v>0</v>
          </cell>
          <cell r="G119">
            <v>93387</v>
          </cell>
          <cell r="H119">
            <v>93387</v>
          </cell>
          <cell r="J119">
            <v>0</v>
          </cell>
          <cell r="K119">
            <v>0</v>
          </cell>
          <cell r="L119">
            <v>0</v>
          </cell>
        </row>
        <row r="120">
          <cell r="A120" t="str">
            <v>G362042</v>
          </cell>
          <cell r="B120" t="str">
            <v>Annuities</v>
          </cell>
          <cell r="C120">
            <v>0</v>
          </cell>
          <cell r="D120">
            <v>0</v>
          </cell>
          <cell r="E120">
            <v>0</v>
          </cell>
          <cell r="F120">
            <v>0</v>
          </cell>
          <cell r="G120">
            <v>0</v>
          </cell>
          <cell r="H120">
            <v>0</v>
          </cell>
          <cell r="J120">
            <v>0</v>
          </cell>
          <cell r="K120">
            <v>0</v>
          </cell>
          <cell r="L120">
            <v>0</v>
          </cell>
        </row>
        <row r="121">
          <cell r="A121" t="str">
            <v>G362042001</v>
          </cell>
          <cell r="B121" t="str">
            <v>Immediate Annuity</v>
          </cell>
          <cell r="C121" t="str">
            <v>Profit &amp; Loss</v>
          </cell>
          <cell r="D121">
            <v>0</v>
          </cell>
          <cell r="E121">
            <v>0</v>
          </cell>
          <cell r="F121">
            <v>0</v>
          </cell>
          <cell r="G121">
            <v>0</v>
          </cell>
          <cell r="H121">
            <v>0</v>
          </cell>
          <cell r="J121">
            <v>0</v>
          </cell>
          <cell r="K121">
            <v>0</v>
          </cell>
          <cell r="L121">
            <v>0</v>
          </cell>
        </row>
        <row r="122">
          <cell r="A122" t="str">
            <v>G362042002</v>
          </cell>
          <cell r="B122" t="str">
            <v>Deffered Annuity</v>
          </cell>
          <cell r="C122" t="str">
            <v>Profit &amp; Loss</v>
          </cell>
          <cell r="D122">
            <v>0</v>
          </cell>
          <cell r="E122">
            <v>0</v>
          </cell>
          <cell r="F122">
            <v>0</v>
          </cell>
          <cell r="G122">
            <v>0</v>
          </cell>
          <cell r="H122">
            <v>0</v>
          </cell>
          <cell r="J122">
            <v>0</v>
          </cell>
          <cell r="K122">
            <v>0</v>
          </cell>
          <cell r="L122">
            <v>0</v>
          </cell>
        </row>
        <row r="123">
          <cell r="A123" t="str">
            <v xml:space="preserve"> Premium Refunds - Direct Total</v>
          </cell>
          <cell r="B123">
            <v>0</v>
          </cell>
          <cell r="C123">
            <v>0</v>
          </cell>
          <cell r="D123">
            <v>0</v>
          </cell>
          <cell r="E123">
            <v>38473670</v>
          </cell>
          <cell r="F123">
            <v>37671</v>
          </cell>
          <cell r="G123">
            <v>38435999</v>
          </cell>
          <cell r="H123">
            <v>38435999</v>
          </cell>
          <cell r="J123">
            <v>0</v>
          </cell>
          <cell r="K123">
            <v>0</v>
          </cell>
          <cell r="L123">
            <v>0</v>
          </cell>
        </row>
        <row r="124">
          <cell r="A124">
            <v>0</v>
          </cell>
          <cell r="B124">
            <v>0</v>
          </cell>
          <cell r="C124">
            <v>0</v>
          </cell>
          <cell r="E124">
            <v>0</v>
          </cell>
          <cell r="F124">
            <v>0</v>
          </cell>
          <cell r="G124">
            <v>0</v>
          </cell>
          <cell r="J124">
            <v>0</v>
          </cell>
          <cell r="K124">
            <v>0</v>
          </cell>
          <cell r="L124">
            <v>0</v>
          </cell>
        </row>
        <row r="125">
          <cell r="A125" t="str">
            <v>Gross Premium Reinsurance Ceded</v>
          </cell>
          <cell r="C125">
            <v>0</v>
          </cell>
          <cell r="D125">
            <v>0</v>
          </cell>
          <cell r="E125">
            <v>0</v>
          </cell>
          <cell r="F125">
            <v>0</v>
          </cell>
          <cell r="G125">
            <v>0</v>
          </cell>
          <cell r="J125">
            <v>0</v>
          </cell>
          <cell r="K125">
            <v>0</v>
          </cell>
          <cell r="L125">
            <v>0</v>
          </cell>
        </row>
        <row r="126">
          <cell r="A126" t="str">
            <v>Treaty</v>
          </cell>
          <cell r="C126">
            <v>0</v>
          </cell>
          <cell r="E126">
            <v>0</v>
          </cell>
          <cell r="F126">
            <v>0</v>
          </cell>
          <cell r="G126">
            <v>0</v>
          </cell>
          <cell r="J126">
            <v>0</v>
          </cell>
          <cell r="K126">
            <v>0</v>
          </cell>
          <cell r="L126">
            <v>0</v>
          </cell>
        </row>
        <row r="127">
          <cell r="A127" t="str">
            <v>G311012</v>
          </cell>
          <cell r="B127" t="str">
            <v>Individual life</v>
          </cell>
          <cell r="C127">
            <v>0</v>
          </cell>
          <cell r="D127">
            <v>0</v>
          </cell>
          <cell r="E127">
            <v>21224</v>
          </cell>
          <cell r="F127">
            <v>0</v>
          </cell>
          <cell r="G127">
            <v>21224</v>
          </cell>
          <cell r="H127">
            <v>21224</v>
          </cell>
          <cell r="J127">
            <v>0</v>
          </cell>
          <cell r="K127">
            <v>0</v>
          </cell>
          <cell r="L127">
            <v>0</v>
          </cell>
        </row>
        <row r="128">
          <cell r="A128" t="str">
            <v>G311012001</v>
          </cell>
          <cell r="B128" t="str">
            <v>Orient Endowment</v>
          </cell>
          <cell r="C128" t="str">
            <v>Profit &amp; Loss</v>
          </cell>
          <cell r="D128">
            <v>0</v>
          </cell>
          <cell r="E128">
            <v>0</v>
          </cell>
          <cell r="F128">
            <v>0</v>
          </cell>
          <cell r="G128">
            <v>0</v>
          </cell>
          <cell r="H128">
            <v>0</v>
          </cell>
          <cell r="J128">
            <v>0</v>
          </cell>
          <cell r="K128">
            <v>0</v>
          </cell>
          <cell r="L128">
            <v>0</v>
          </cell>
        </row>
        <row r="129">
          <cell r="A129" t="str">
            <v>G311012002</v>
          </cell>
          <cell r="B129" t="str">
            <v>Orient Educator</v>
          </cell>
          <cell r="C129" t="str">
            <v>Profit &amp; Loss</v>
          </cell>
          <cell r="D129">
            <v>0</v>
          </cell>
          <cell r="E129">
            <v>21224</v>
          </cell>
          <cell r="F129">
            <v>0</v>
          </cell>
          <cell r="G129">
            <v>21224</v>
          </cell>
          <cell r="H129">
            <v>21224</v>
          </cell>
          <cell r="J129">
            <v>0</v>
          </cell>
          <cell r="K129">
            <v>0</v>
          </cell>
          <cell r="L129">
            <v>0</v>
          </cell>
        </row>
        <row r="130">
          <cell r="A130" t="str">
            <v>G311012003</v>
          </cell>
          <cell r="B130" t="str">
            <v>Orient Smart Asset</v>
          </cell>
          <cell r="C130" t="str">
            <v>Profit &amp; Loss</v>
          </cell>
          <cell r="D130">
            <v>0</v>
          </cell>
          <cell r="E130">
            <v>0</v>
          </cell>
          <cell r="F130">
            <v>0</v>
          </cell>
          <cell r="G130">
            <v>0</v>
          </cell>
          <cell r="H130">
            <v>0</v>
          </cell>
          <cell r="J130">
            <v>0</v>
          </cell>
          <cell r="K130">
            <v>0</v>
          </cell>
          <cell r="L130">
            <v>0</v>
          </cell>
        </row>
        <row r="131">
          <cell r="A131" t="str">
            <v>G311012004</v>
          </cell>
          <cell r="B131" t="str">
            <v>Orient 4 Life</v>
          </cell>
          <cell r="C131" t="str">
            <v>Profit &amp; Loss</v>
          </cell>
          <cell r="D131">
            <v>0</v>
          </cell>
          <cell r="E131">
            <v>0</v>
          </cell>
          <cell r="F131">
            <v>0</v>
          </cell>
          <cell r="G131">
            <v>0</v>
          </cell>
          <cell r="H131">
            <v>0</v>
          </cell>
          <cell r="J131">
            <v>0</v>
          </cell>
          <cell r="K131">
            <v>0</v>
          </cell>
          <cell r="L131">
            <v>0</v>
          </cell>
        </row>
        <row r="132">
          <cell r="A132" t="str">
            <v>G311012005</v>
          </cell>
          <cell r="B132" t="str">
            <v>Orient Smart Educator</v>
          </cell>
          <cell r="C132" t="str">
            <v>Profit &amp; Loss</v>
          </cell>
          <cell r="D132">
            <v>0</v>
          </cell>
          <cell r="E132">
            <v>0</v>
          </cell>
          <cell r="F132">
            <v>0</v>
          </cell>
          <cell r="G132">
            <v>0</v>
          </cell>
          <cell r="H132">
            <v>0</v>
          </cell>
          <cell r="J132">
            <v>0</v>
          </cell>
          <cell r="K132">
            <v>0</v>
          </cell>
          <cell r="L132">
            <v>0</v>
          </cell>
        </row>
        <row r="133">
          <cell r="A133" t="str">
            <v>G311012006</v>
          </cell>
          <cell r="B133" t="str">
            <v>Orient Individual Mortgage</v>
          </cell>
          <cell r="C133" t="str">
            <v>Profit &amp; Loss</v>
          </cell>
          <cell r="D133">
            <v>0</v>
          </cell>
          <cell r="E133">
            <v>0</v>
          </cell>
          <cell r="F133">
            <v>0</v>
          </cell>
          <cell r="G133">
            <v>0</v>
          </cell>
          <cell r="H133">
            <v>0</v>
          </cell>
          <cell r="J133">
            <v>0</v>
          </cell>
          <cell r="K133">
            <v>0</v>
          </cell>
          <cell r="L133">
            <v>0</v>
          </cell>
        </row>
        <row r="134">
          <cell r="A134" t="str">
            <v>G311022</v>
          </cell>
          <cell r="B134" t="str">
            <v>Group Life</v>
          </cell>
          <cell r="C134">
            <v>0</v>
          </cell>
          <cell r="D134">
            <v>0</v>
          </cell>
          <cell r="E134">
            <v>49745910</v>
          </cell>
          <cell r="F134">
            <v>16942231</v>
          </cell>
          <cell r="G134">
            <v>32803679</v>
          </cell>
          <cell r="H134">
            <v>32803679</v>
          </cell>
          <cell r="J134">
            <v>0</v>
          </cell>
          <cell r="K134">
            <v>0</v>
          </cell>
          <cell r="L134">
            <v>0</v>
          </cell>
        </row>
        <row r="135">
          <cell r="A135" t="str">
            <v>G311022001</v>
          </cell>
          <cell r="B135" t="str">
            <v>Orient Group Life</v>
          </cell>
          <cell r="C135" t="str">
            <v>Profit &amp; Loss</v>
          </cell>
          <cell r="D135">
            <v>0</v>
          </cell>
          <cell r="E135">
            <v>49745910</v>
          </cell>
          <cell r="F135">
            <v>16942231</v>
          </cell>
          <cell r="G135">
            <v>32803679</v>
          </cell>
          <cell r="H135">
            <v>32803679</v>
          </cell>
          <cell r="J135">
            <v>0</v>
          </cell>
          <cell r="K135">
            <v>0</v>
          </cell>
          <cell r="L135">
            <v>0</v>
          </cell>
        </row>
        <row r="136">
          <cell r="A136" t="str">
            <v>G311022002</v>
          </cell>
          <cell r="B136" t="str">
            <v>Orient Last Expense</v>
          </cell>
          <cell r="C136" t="str">
            <v>Profit &amp; Loss</v>
          </cell>
          <cell r="D136">
            <v>0</v>
          </cell>
          <cell r="E136">
            <v>0</v>
          </cell>
          <cell r="F136">
            <v>0</v>
          </cell>
          <cell r="G136">
            <v>0</v>
          </cell>
          <cell r="H136">
            <v>0</v>
          </cell>
          <cell r="J136">
            <v>0</v>
          </cell>
          <cell r="K136">
            <v>0</v>
          </cell>
          <cell r="L136">
            <v>0</v>
          </cell>
        </row>
        <row r="137">
          <cell r="A137" t="str">
            <v>G311032</v>
          </cell>
          <cell r="B137" t="str">
            <v>Group Credit</v>
          </cell>
          <cell r="C137">
            <v>0</v>
          </cell>
          <cell r="D137">
            <v>0</v>
          </cell>
          <cell r="E137">
            <v>96743307.299999997</v>
          </cell>
          <cell r="F137">
            <v>9722696</v>
          </cell>
          <cell r="G137">
            <v>87020611.299999997</v>
          </cell>
          <cell r="H137">
            <v>87020611.299999997</v>
          </cell>
          <cell r="J137">
            <v>0</v>
          </cell>
          <cell r="K137">
            <v>0</v>
          </cell>
          <cell r="L137">
            <v>0</v>
          </cell>
        </row>
        <row r="138">
          <cell r="A138" t="str">
            <v>G311032001</v>
          </cell>
          <cell r="B138" t="str">
            <v>Orient Group Creditor</v>
          </cell>
          <cell r="C138" t="str">
            <v>Profit &amp; Loss</v>
          </cell>
          <cell r="D138">
            <v>0</v>
          </cell>
          <cell r="E138">
            <v>91753202.379999995</v>
          </cell>
          <cell r="F138">
            <v>9722696</v>
          </cell>
          <cell r="G138">
            <v>82030506.379999995</v>
          </cell>
          <cell r="H138">
            <v>82030506.379999995</v>
          </cell>
          <cell r="J138">
            <v>0</v>
          </cell>
          <cell r="K138">
            <v>0</v>
          </cell>
          <cell r="L138">
            <v>0</v>
          </cell>
        </row>
        <row r="139">
          <cell r="A139" t="str">
            <v>G311032002</v>
          </cell>
          <cell r="B139" t="str">
            <v>Orient Group Mortgage</v>
          </cell>
          <cell r="C139" t="str">
            <v>Profit &amp; Loss</v>
          </cell>
          <cell r="D139">
            <v>0</v>
          </cell>
          <cell r="E139">
            <v>4990104.92</v>
          </cell>
          <cell r="F139">
            <v>0</v>
          </cell>
          <cell r="G139">
            <v>4990104.92</v>
          </cell>
          <cell r="H139">
            <v>4990104.92</v>
          </cell>
          <cell r="J139">
            <v>0</v>
          </cell>
          <cell r="K139">
            <v>0</v>
          </cell>
          <cell r="L139">
            <v>0</v>
          </cell>
        </row>
        <row r="140">
          <cell r="A140" t="str">
            <v>G311042</v>
          </cell>
          <cell r="B140" t="str">
            <v>Annuities</v>
          </cell>
          <cell r="C140">
            <v>0</v>
          </cell>
          <cell r="D140">
            <v>0</v>
          </cell>
          <cell r="E140">
            <v>0</v>
          </cell>
          <cell r="F140">
            <v>0</v>
          </cell>
          <cell r="G140">
            <v>0</v>
          </cell>
          <cell r="H140">
            <v>0</v>
          </cell>
          <cell r="J140">
            <v>0</v>
          </cell>
          <cell r="K140">
            <v>0</v>
          </cell>
          <cell r="L140">
            <v>0</v>
          </cell>
        </row>
        <row r="141">
          <cell r="A141" t="str">
            <v>G311042001</v>
          </cell>
          <cell r="B141" t="str">
            <v>Immediate Annuity</v>
          </cell>
          <cell r="C141" t="str">
            <v>Profit &amp; Loss</v>
          </cell>
          <cell r="E141">
            <v>0</v>
          </cell>
          <cell r="F141">
            <v>0</v>
          </cell>
          <cell r="G141">
            <v>0</v>
          </cell>
          <cell r="J141">
            <v>0</v>
          </cell>
          <cell r="K141">
            <v>0</v>
          </cell>
          <cell r="L141">
            <v>0</v>
          </cell>
        </row>
        <row r="142">
          <cell r="A142" t="str">
            <v>G311042002</v>
          </cell>
          <cell r="B142" t="str">
            <v>Deffered Annuity</v>
          </cell>
          <cell r="C142" t="str">
            <v>Profit &amp; Loss</v>
          </cell>
          <cell r="E142">
            <v>0</v>
          </cell>
          <cell r="F142">
            <v>0</v>
          </cell>
          <cell r="G142">
            <v>0</v>
          </cell>
          <cell r="J142">
            <v>0</v>
          </cell>
          <cell r="K142">
            <v>0</v>
          </cell>
          <cell r="L142">
            <v>0</v>
          </cell>
        </row>
        <row r="143">
          <cell r="A143" t="str">
            <v>Gross Premium Reinsurance Ceded Treaty Total</v>
          </cell>
          <cell r="C143">
            <v>0</v>
          </cell>
          <cell r="D143">
            <v>0</v>
          </cell>
          <cell r="E143">
            <v>146510441.30000001</v>
          </cell>
          <cell r="F143">
            <v>26664927</v>
          </cell>
          <cell r="G143">
            <v>119845514.3</v>
          </cell>
          <cell r="H143">
            <v>119845514.3</v>
          </cell>
          <cell r="J143">
            <v>0</v>
          </cell>
          <cell r="K143">
            <v>0</v>
          </cell>
          <cell r="L143">
            <v>0</v>
          </cell>
        </row>
        <row r="144">
          <cell r="C144">
            <v>0</v>
          </cell>
          <cell r="E144">
            <v>0</v>
          </cell>
          <cell r="F144">
            <v>0</v>
          </cell>
          <cell r="G144">
            <v>0</v>
          </cell>
          <cell r="J144">
            <v>0</v>
          </cell>
          <cell r="K144">
            <v>0</v>
          </cell>
          <cell r="L144">
            <v>0</v>
          </cell>
        </row>
        <row r="145">
          <cell r="A145" t="str">
            <v>Gross Premium Reinsurance</v>
          </cell>
          <cell r="C145">
            <v>0</v>
          </cell>
          <cell r="D145">
            <v>0</v>
          </cell>
          <cell r="E145">
            <v>0</v>
          </cell>
          <cell r="F145">
            <v>0</v>
          </cell>
          <cell r="G145">
            <v>0</v>
          </cell>
          <cell r="J145">
            <v>0</v>
          </cell>
          <cell r="K145">
            <v>0</v>
          </cell>
          <cell r="L145">
            <v>0</v>
          </cell>
        </row>
        <row r="146">
          <cell r="A146" t="str">
            <v>Facultative Out</v>
          </cell>
          <cell r="C146">
            <v>0</v>
          </cell>
          <cell r="E146">
            <v>0</v>
          </cell>
          <cell r="F146">
            <v>0</v>
          </cell>
          <cell r="G146">
            <v>0</v>
          </cell>
          <cell r="J146">
            <v>0</v>
          </cell>
          <cell r="K146">
            <v>0</v>
          </cell>
          <cell r="L146">
            <v>0</v>
          </cell>
        </row>
        <row r="147">
          <cell r="A147" t="str">
            <v>G312012</v>
          </cell>
          <cell r="B147" t="str">
            <v>Individual life</v>
          </cell>
          <cell r="C147">
            <v>0</v>
          </cell>
          <cell r="D147">
            <v>0</v>
          </cell>
          <cell r="E147">
            <v>0</v>
          </cell>
          <cell r="F147">
            <v>0</v>
          </cell>
          <cell r="G147">
            <v>0</v>
          </cell>
          <cell r="H147">
            <v>0</v>
          </cell>
          <cell r="J147">
            <v>0</v>
          </cell>
          <cell r="K147">
            <v>0</v>
          </cell>
          <cell r="L147">
            <v>0</v>
          </cell>
        </row>
        <row r="148">
          <cell r="A148" t="str">
            <v>G312012001</v>
          </cell>
          <cell r="B148" t="str">
            <v>Orient Endowment</v>
          </cell>
          <cell r="C148" t="str">
            <v>Profit &amp; Loss</v>
          </cell>
          <cell r="E148">
            <v>0</v>
          </cell>
          <cell r="F148">
            <v>0</v>
          </cell>
          <cell r="G148">
            <v>0</v>
          </cell>
          <cell r="J148">
            <v>0</v>
          </cell>
          <cell r="K148">
            <v>0</v>
          </cell>
          <cell r="L148">
            <v>0</v>
          </cell>
        </row>
        <row r="149">
          <cell r="A149" t="str">
            <v>G312012002</v>
          </cell>
          <cell r="B149" t="str">
            <v>Orient Educator</v>
          </cell>
          <cell r="C149" t="str">
            <v>Profit &amp; Loss</v>
          </cell>
          <cell r="E149">
            <v>0</v>
          </cell>
          <cell r="F149">
            <v>0</v>
          </cell>
          <cell r="G149">
            <v>0</v>
          </cell>
          <cell r="J149">
            <v>0</v>
          </cell>
          <cell r="K149">
            <v>0</v>
          </cell>
          <cell r="L149">
            <v>0</v>
          </cell>
        </row>
        <row r="150">
          <cell r="A150" t="str">
            <v>G312012003</v>
          </cell>
          <cell r="B150" t="str">
            <v>Orient Smart Asset</v>
          </cell>
          <cell r="C150" t="str">
            <v>Profit &amp; Loss</v>
          </cell>
          <cell r="E150">
            <v>0</v>
          </cell>
          <cell r="F150">
            <v>0</v>
          </cell>
          <cell r="G150">
            <v>0</v>
          </cell>
          <cell r="J150">
            <v>0</v>
          </cell>
          <cell r="K150">
            <v>0</v>
          </cell>
          <cell r="L150">
            <v>0</v>
          </cell>
        </row>
        <row r="151">
          <cell r="A151" t="str">
            <v>G312012004</v>
          </cell>
          <cell r="B151" t="str">
            <v>Orient 4 Life</v>
          </cell>
          <cell r="C151" t="str">
            <v>Profit &amp; Loss</v>
          </cell>
          <cell r="E151">
            <v>0</v>
          </cell>
          <cell r="F151">
            <v>0</v>
          </cell>
          <cell r="G151">
            <v>0</v>
          </cell>
          <cell r="J151">
            <v>0</v>
          </cell>
          <cell r="K151">
            <v>0</v>
          </cell>
          <cell r="L151">
            <v>0</v>
          </cell>
        </row>
        <row r="152">
          <cell r="A152" t="str">
            <v>G312012005</v>
          </cell>
          <cell r="B152" t="str">
            <v>Orient Smart Educator</v>
          </cell>
          <cell r="C152" t="str">
            <v>Profit &amp; Loss</v>
          </cell>
          <cell r="E152">
            <v>0</v>
          </cell>
          <cell r="F152">
            <v>0</v>
          </cell>
          <cell r="G152">
            <v>0</v>
          </cell>
          <cell r="J152">
            <v>0</v>
          </cell>
          <cell r="K152">
            <v>0</v>
          </cell>
          <cell r="L152">
            <v>0</v>
          </cell>
        </row>
        <row r="153">
          <cell r="A153" t="str">
            <v>G312012006</v>
          </cell>
          <cell r="B153" t="str">
            <v>Orient Individual Mortgage</v>
          </cell>
          <cell r="C153" t="str">
            <v>Profit &amp; Loss</v>
          </cell>
          <cell r="E153">
            <v>0</v>
          </cell>
          <cell r="F153">
            <v>0</v>
          </cell>
          <cell r="G153">
            <v>0</v>
          </cell>
          <cell r="J153">
            <v>0</v>
          </cell>
          <cell r="K153">
            <v>0</v>
          </cell>
          <cell r="L153">
            <v>0</v>
          </cell>
        </row>
        <row r="154">
          <cell r="A154" t="str">
            <v>G312022</v>
          </cell>
          <cell r="B154" t="str">
            <v>Group Life</v>
          </cell>
          <cell r="C154">
            <v>0</v>
          </cell>
          <cell r="D154">
            <v>0</v>
          </cell>
          <cell r="E154">
            <v>0</v>
          </cell>
          <cell r="F154">
            <v>0</v>
          </cell>
          <cell r="G154">
            <v>0</v>
          </cell>
          <cell r="H154">
            <v>0</v>
          </cell>
          <cell r="J154">
            <v>0</v>
          </cell>
          <cell r="K154">
            <v>0</v>
          </cell>
          <cell r="L154">
            <v>0</v>
          </cell>
        </row>
        <row r="155">
          <cell r="A155" t="str">
            <v>G312022001</v>
          </cell>
          <cell r="B155" t="str">
            <v>Orient Group Life</v>
          </cell>
          <cell r="C155" t="str">
            <v>Profit &amp; Loss</v>
          </cell>
          <cell r="E155">
            <v>0</v>
          </cell>
          <cell r="F155">
            <v>0</v>
          </cell>
          <cell r="G155">
            <v>0</v>
          </cell>
          <cell r="J155">
            <v>0</v>
          </cell>
          <cell r="K155">
            <v>0</v>
          </cell>
          <cell r="L155">
            <v>0</v>
          </cell>
        </row>
        <row r="156">
          <cell r="A156" t="str">
            <v>G312022002</v>
          </cell>
          <cell r="B156" t="str">
            <v>Orient Last Expense</v>
          </cell>
          <cell r="C156" t="str">
            <v>Profit &amp; Loss</v>
          </cell>
          <cell r="E156">
            <v>0</v>
          </cell>
          <cell r="F156">
            <v>0</v>
          </cell>
          <cell r="G156">
            <v>0</v>
          </cell>
          <cell r="J156">
            <v>0</v>
          </cell>
          <cell r="K156">
            <v>0</v>
          </cell>
          <cell r="L156">
            <v>0</v>
          </cell>
        </row>
        <row r="157">
          <cell r="A157" t="str">
            <v>G312032</v>
          </cell>
          <cell r="B157" t="str">
            <v>Group Credit</v>
          </cell>
          <cell r="C157">
            <v>0</v>
          </cell>
          <cell r="D157">
            <v>0</v>
          </cell>
          <cell r="E157">
            <v>0</v>
          </cell>
          <cell r="F157">
            <v>0</v>
          </cell>
          <cell r="G157">
            <v>0</v>
          </cell>
          <cell r="H157">
            <v>0</v>
          </cell>
          <cell r="J157">
            <v>0</v>
          </cell>
          <cell r="K157">
            <v>0</v>
          </cell>
          <cell r="L157">
            <v>0</v>
          </cell>
        </row>
        <row r="158">
          <cell r="A158" t="str">
            <v>G312032001</v>
          </cell>
          <cell r="B158" t="str">
            <v>Orient Group Creditor</v>
          </cell>
          <cell r="C158" t="str">
            <v>Profit &amp; Loss</v>
          </cell>
          <cell r="E158">
            <v>0</v>
          </cell>
          <cell r="F158">
            <v>0</v>
          </cell>
          <cell r="G158">
            <v>0</v>
          </cell>
          <cell r="J158">
            <v>0</v>
          </cell>
          <cell r="K158">
            <v>0</v>
          </cell>
          <cell r="L158">
            <v>0</v>
          </cell>
        </row>
        <row r="159">
          <cell r="A159" t="str">
            <v>G312032002</v>
          </cell>
          <cell r="B159" t="str">
            <v>Orient Group Mortgage</v>
          </cell>
          <cell r="C159" t="str">
            <v>Profit &amp; Loss</v>
          </cell>
          <cell r="E159">
            <v>0</v>
          </cell>
          <cell r="F159">
            <v>0</v>
          </cell>
          <cell r="G159">
            <v>0</v>
          </cell>
          <cell r="J159">
            <v>0</v>
          </cell>
          <cell r="K159">
            <v>0</v>
          </cell>
          <cell r="L159">
            <v>0</v>
          </cell>
        </row>
        <row r="160">
          <cell r="A160" t="str">
            <v>G312042</v>
          </cell>
          <cell r="B160" t="str">
            <v>Annuities</v>
          </cell>
          <cell r="C160">
            <v>0</v>
          </cell>
          <cell r="D160">
            <v>0</v>
          </cell>
          <cell r="E160">
            <v>0</v>
          </cell>
          <cell r="F160">
            <v>0</v>
          </cell>
          <cell r="G160">
            <v>0</v>
          </cell>
          <cell r="H160">
            <v>0</v>
          </cell>
          <cell r="J160">
            <v>0</v>
          </cell>
          <cell r="K160">
            <v>0</v>
          </cell>
          <cell r="L160">
            <v>0</v>
          </cell>
        </row>
        <row r="161">
          <cell r="A161" t="str">
            <v>G312042001</v>
          </cell>
          <cell r="B161" t="str">
            <v>Immediate Annuity</v>
          </cell>
          <cell r="C161" t="str">
            <v>Profit &amp; Loss</v>
          </cell>
          <cell r="E161">
            <v>0</v>
          </cell>
          <cell r="F161">
            <v>0</v>
          </cell>
          <cell r="G161">
            <v>0</v>
          </cell>
          <cell r="J161">
            <v>0</v>
          </cell>
          <cell r="K161">
            <v>0</v>
          </cell>
          <cell r="L161">
            <v>0</v>
          </cell>
        </row>
        <row r="162">
          <cell r="A162" t="str">
            <v>G312042002</v>
          </cell>
          <cell r="B162" t="str">
            <v>Deffered Annuity</v>
          </cell>
          <cell r="C162" t="str">
            <v>Profit &amp; Loss</v>
          </cell>
          <cell r="E162">
            <v>0</v>
          </cell>
          <cell r="F162">
            <v>0</v>
          </cell>
          <cell r="G162">
            <v>0</v>
          </cell>
          <cell r="J162">
            <v>0</v>
          </cell>
          <cell r="K162">
            <v>0</v>
          </cell>
          <cell r="L162">
            <v>0</v>
          </cell>
        </row>
        <row r="163">
          <cell r="A163" t="str">
            <v>Gross Premium Reinsurance Facultative Out Total</v>
          </cell>
          <cell r="B163">
            <v>0</v>
          </cell>
          <cell r="C163">
            <v>0</v>
          </cell>
          <cell r="D163">
            <v>0</v>
          </cell>
          <cell r="E163">
            <v>0</v>
          </cell>
          <cell r="F163">
            <v>0</v>
          </cell>
          <cell r="G163">
            <v>0</v>
          </cell>
          <cell r="H163">
            <v>0</v>
          </cell>
          <cell r="J163">
            <v>0</v>
          </cell>
          <cell r="K163">
            <v>0</v>
          </cell>
          <cell r="L163">
            <v>0</v>
          </cell>
        </row>
        <row r="164">
          <cell r="A164">
            <v>0</v>
          </cell>
          <cell r="C164">
            <v>0</v>
          </cell>
          <cell r="E164">
            <v>0</v>
          </cell>
          <cell r="F164">
            <v>0</v>
          </cell>
          <cell r="G164">
            <v>0</v>
          </cell>
          <cell r="J164">
            <v>0</v>
          </cell>
          <cell r="K164">
            <v>0</v>
          </cell>
          <cell r="L164">
            <v>0</v>
          </cell>
        </row>
        <row r="165">
          <cell r="A165" t="str">
            <v>Commision Earned/Received</v>
          </cell>
          <cell r="C165">
            <v>0</v>
          </cell>
          <cell r="E165">
            <v>0</v>
          </cell>
          <cell r="F165">
            <v>0</v>
          </cell>
          <cell r="G165">
            <v>0</v>
          </cell>
          <cell r="J165">
            <v>0</v>
          </cell>
          <cell r="K165">
            <v>0</v>
          </cell>
          <cell r="L165">
            <v>0</v>
          </cell>
        </row>
        <row r="166">
          <cell r="A166" t="str">
            <v>Treaty</v>
          </cell>
          <cell r="B166">
            <v>0</v>
          </cell>
          <cell r="C166">
            <v>0</v>
          </cell>
          <cell r="E166">
            <v>0</v>
          </cell>
          <cell r="F166">
            <v>0</v>
          </cell>
          <cell r="G166">
            <v>0</v>
          </cell>
          <cell r="J166">
            <v>0</v>
          </cell>
          <cell r="K166">
            <v>0</v>
          </cell>
          <cell r="L166">
            <v>0</v>
          </cell>
        </row>
        <row r="167">
          <cell r="A167" t="str">
            <v>G421012</v>
          </cell>
          <cell r="B167" t="str">
            <v>Individual life</v>
          </cell>
          <cell r="C167">
            <v>0</v>
          </cell>
          <cell r="D167">
            <v>0</v>
          </cell>
          <cell r="E167">
            <v>0</v>
          </cell>
          <cell r="F167">
            <v>10612.71</v>
          </cell>
          <cell r="G167">
            <v>-10612.71</v>
          </cell>
          <cell r="H167">
            <v>-10612.71</v>
          </cell>
          <cell r="J167">
            <v>0</v>
          </cell>
          <cell r="K167">
            <v>0</v>
          </cell>
          <cell r="L167">
            <v>0</v>
          </cell>
        </row>
        <row r="168">
          <cell r="A168" t="str">
            <v>G421012001</v>
          </cell>
          <cell r="B168" t="str">
            <v>Orient Endowment</v>
          </cell>
          <cell r="C168" t="str">
            <v>Profit &amp; Loss</v>
          </cell>
          <cell r="D168">
            <v>0</v>
          </cell>
          <cell r="E168">
            <v>0</v>
          </cell>
          <cell r="F168">
            <v>0</v>
          </cell>
          <cell r="G168">
            <v>0</v>
          </cell>
          <cell r="H168">
            <v>0</v>
          </cell>
          <cell r="J168">
            <v>0</v>
          </cell>
          <cell r="K168">
            <v>0</v>
          </cell>
          <cell r="L168">
            <v>0</v>
          </cell>
        </row>
        <row r="169">
          <cell r="A169" t="str">
            <v>G421012002</v>
          </cell>
          <cell r="B169" t="str">
            <v>Orient Educator</v>
          </cell>
          <cell r="C169" t="str">
            <v>Profit &amp; Loss</v>
          </cell>
          <cell r="D169">
            <v>0</v>
          </cell>
          <cell r="E169">
            <v>0</v>
          </cell>
          <cell r="F169">
            <v>10612.71</v>
          </cell>
          <cell r="G169">
            <v>-10612.71</v>
          </cell>
          <cell r="H169">
            <v>-10612.71</v>
          </cell>
          <cell r="J169">
            <v>0</v>
          </cell>
          <cell r="K169">
            <v>0</v>
          </cell>
          <cell r="L169">
            <v>0</v>
          </cell>
        </row>
        <row r="170">
          <cell r="A170" t="str">
            <v>G421012003</v>
          </cell>
          <cell r="B170" t="str">
            <v>Orient Smart Asset</v>
          </cell>
          <cell r="C170" t="str">
            <v>Profit &amp; Loss</v>
          </cell>
          <cell r="D170">
            <v>0</v>
          </cell>
          <cell r="E170">
            <v>0</v>
          </cell>
          <cell r="F170">
            <v>0</v>
          </cell>
          <cell r="G170">
            <v>0</v>
          </cell>
          <cell r="H170">
            <v>0</v>
          </cell>
          <cell r="J170">
            <v>0</v>
          </cell>
          <cell r="K170">
            <v>0</v>
          </cell>
          <cell r="L170">
            <v>0</v>
          </cell>
        </row>
        <row r="171">
          <cell r="A171" t="str">
            <v>G421012004</v>
          </cell>
          <cell r="B171" t="str">
            <v>Orient 4 Life</v>
          </cell>
          <cell r="C171" t="str">
            <v>Profit &amp; Loss</v>
          </cell>
          <cell r="D171">
            <v>0</v>
          </cell>
          <cell r="E171">
            <v>0</v>
          </cell>
          <cell r="F171">
            <v>0</v>
          </cell>
          <cell r="G171">
            <v>0</v>
          </cell>
          <cell r="H171">
            <v>0</v>
          </cell>
          <cell r="J171">
            <v>0</v>
          </cell>
          <cell r="K171">
            <v>0</v>
          </cell>
          <cell r="L171">
            <v>0</v>
          </cell>
        </row>
        <row r="172">
          <cell r="A172" t="str">
            <v>G421012005</v>
          </cell>
          <cell r="B172" t="str">
            <v>Orient Smart Educator</v>
          </cell>
          <cell r="C172" t="str">
            <v>Profit &amp; Loss</v>
          </cell>
          <cell r="D172">
            <v>0</v>
          </cell>
          <cell r="E172">
            <v>0</v>
          </cell>
          <cell r="F172">
            <v>0</v>
          </cell>
          <cell r="G172">
            <v>0</v>
          </cell>
          <cell r="H172">
            <v>0</v>
          </cell>
          <cell r="J172">
            <v>0</v>
          </cell>
          <cell r="K172">
            <v>0</v>
          </cell>
          <cell r="L172">
            <v>0</v>
          </cell>
        </row>
        <row r="173">
          <cell r="A173" t="str">
            <v>G421012006</v>
          </cell>
          <cell r="B173" t="str">
            <v>Orient Individual Mortgage</v>
          </cell>
          <cell r="C173" t="str">
            <v>Profit &amp; Loss</v>
          </cell>
          <cell r="D173">
            <v>0</v>
          </cell>
          <cell r="E173">
            <v>0</v>
          </cell>
          <cell r="F173">
            <v>0</v>
          </cell>
          <cell r="G173">
            <v>0</v>
          </cell>
          <cell r="H173">
            <v>0</v>
          </cell>
          <cell r="J173">
            <v>0</v>
          </cell>
          <cell r="K173">
            <v>0</v>
          </cell>
          <cell r="L173">
            <v>0</v>
          </cell>
        </row>
        <row r="174">
          <cell r="A174" t="str">
            <v>G421022</v>
          </cell>
          <cell r="B174" t="str">
            <v>Group Life</v>
          </cell>
          <cell r="C174">
            <v>0</v>
          </cell>
          <cell r="D174">
            <v>0</v>
          </cell>
          <cell r="E174">
            <v>4659114</v>
          </cell>
          <cell r="F174">
            <v>13680124</v>
          </cell>
          <cell r="G174">
            <v>-9021010</v>
          </cell>
          <cell r="H174">
            <v>-9021010</v>
          </cell>
          <cell r="J174">
            <v>0</v>
          </cell>
          <cell r="K174">
            <v>0</v>
          </cell>
          <cell r="L174">
            <v>0</v>
          </cell>
        </row>
        <row r="175">
          <cell r="A175" t="str">
            <v>G421022001</v>
          </cell>
          <cell r="B175" t="str">
            <v>Orient Group Life</v>
          </cell>
          <cell r="C175" t="str">
            <v>Profit &amp; Loss</v>
          </cell>
          <cell r="D175">
            <v>0</v>
          </cell>
          <cell r="E175">
            <v>4659114</v>
          </cell>
          <cell r="F175">
            <v>13680124</v>
          </cell>
          <cell r="G175">
            <v>-9021010</v>
          </cell>
          <cell r="H175">
            <v>-9021010</v>
          </cell>
          <cell r="J175">
            <v>0</v>
          </cell>
          <cell r="K175">
            <v>0</v>
          </cell>
          <cell r="L175">
            <v>0</v>
          </cell>
        </row>
        <row r="176">
          <cell r="A176" t="str">
            <v>G421022002</v>
          </cell>
          <cell r="B176" t="str">
            <v>Orient Last Expense</v>
          </cell>
          <cell r="C176" t="str">
            <v>Profit &amp; Loss</v>
          </cell>
          <cell r="D176">
            <v>0</v>
          </cell>
          <cell r="E176">
            <v>0</v>
          </cell>
          <cell r="F176">
            <v>0</v>
          </cell>
          <cell r="G176">
            <v>0</v>
          </cell>
          <cell r="H176">
            <v>0</v>
          </cell>
          <cell r="J176">
            <v>0</v>
          </cell>
          <cell r="K176">
            <v>0</v>
          </cell>
          <cell r="L176">
            <v>0</v>
          </cell>
        </row>
        <row r="177">
          <cell r="A177" t="str">
            <v>G421032</v>
          </cell>
          <cell r="B177" t="str">
            <v>Group Credit</v>
          </cell>
          <cell r="C177">
            <v>0</v>
          </cell>
          <cell r="D177">
            <v>0</v>
          </cell>
          <cell r="E177">
            <v>2701413</v>
          </cell>
          <cell r="F177">
            <v>26604410.079999998</v>
          </cell>
          <cell r="G177">
            <v>-23902997.079999998</v>
          </cell>
          <cell r="H177">
            <v>-23902997.079999998</v>
          </cell>
          <cell r="J177">
            <v>0</v>
          </cell>
          <cell r="K177">
            <v>0</v>
          </cell>
          <cell r="L177">
            <v>0</v>
          </cell>
        </row>
        <row r="178">
          <cell r="A178" t="str">
            <v>G421032001</v>
          </cell>
          <cell r="B178" t="str">
            <v>Orient Group Creditor</v>
          </cell>
          <cell r="C178" t="str">
            <v>Profit &amp; Loss</v>
          </cell>
          <cell r="D178">
            <v>0</v>
          </cell>
          <cell r="E178">
            <v>2701413</v>
          </cell>
          <cell r="F178">
            <v>25232131.5</v>
          </cell>
          <cell r="G178">
            <v>-22530718.5</v>
          </cell>
          <cell r="H178">
            <v>-22530718.5</v>
          </cell>
          <cell r="J178">
            <v>0</v>
          </cell>
          <cell r="K178">
            <v>0</v>
          </cell>
          <cell r="L178">
            <v>0</v>
          </cell>
        </row>
        <row r="179">
          <cell r="A179" t="str">
            <v>G421032002</v>
          </cell>
          <cell r="B179" t="str">
            <v>Orient Group Mortgage</v>
          </cell>
          <cell r="C179" t="str">
            <v>Profit &amp; Loss</v>
          </cell>
          <cell r="D179">
            <v>0</v>
          </cell>
          <cell r="E179">
            <v>0</v>
          </cell>
          <cell r="F179">
            <v>1372278.58</v>
          </cell>
          <cell r="G179">
            <v>-1372278.58</v>
          </cell>
          <cell r="H179">
            <v>-1372278.58</v>
          </cell>
          <cell r="J179">
            <v>0</v>
          </cell>
          <cell r="K179">
            <v>0</v>
          </cell>
          <cell r="L179">
            <v>0</v>
          </cell>
        </row>
        <row r="180">
          <cell r="A180" t="str">
            <v>G421042</v>
          </cell>
          <cell r="B180" t="str">
            <v>Annuities</v>
          </cell>
          <cell r="C180">
            <v>0</v>
          </cell>
          <cell r="D180">
            <v>0</v>
          </cell>
          <cell r="E180">
            <v>0</v>
          </cell>
          <cell r="F180">
            <v>0</v>
          </cell>
          <cell r="G180">
            <v>0</v>
          </cell>
          <cell r="H180">
            <v>0</v>
          </cell>
          <cell r="J180">
            <v>0</v>
          </cell>
          <cell r="K180">
            <v>0</v>
          </cell>
          <cell r="L180">
            <v>0</v>
          </cell>
        </row>
        <row r="181">
          <cell r="A181" t="str">
            <v>G421042001</v>
          </cell>
          <cell r="B181" t="str">
            <v>Immediate Annuity</v>
          </cell>
          <cell r="C181" t="str">
            <v>Profit &amp; Loss</v>
          </cell>
          <cell r="D181">
            <v>0</v>
          </cell>
          <cell r="E181">
            <v>0</v>
          </cell>
          <cell r="F181">
            <v>0</v>
          </cell>
          <cell r="G181">
            <v>0</v>
          </cell>
          <cell r="H181">
            <v>0</v>
          </cell>
          <cell r="J181">
            <v>0</v>
          </cell>
          <cell r="K181">
            <v>0</v>
          </cell>
          <cell r="L181">
            <v>0</v>
          </cell>
        </row>
        <row r="182">
          <cell r="A182" t="str">
            <v>G421042002</v>
          </cell>
          <cell r="B182" t="str">
            <v>Deffered Annuity</v>
          </cell>
          <cell r="C182" t="str">
            <v>Profit &amp; Loss</v>
          </cell>
          <cell r="D182">
            <v>0</v>
          </cell>
          <cell r="E182">
            <v>0</v>
          </cell>
          <cell r="F182">
            <v>0</v>
          </cell>
          <cell r="G182">
            <v>0</v>
          </cell>
          <cell r="H182">
            <v>0</v>
          </cell>
          <cell r="J182">
            <v>0</v>
          </cell>
          <cell r="K182">
            <v>0</v>
          </cell>
          <cell r="L182">
            <v>0</v>
          </cell>
        </row>
        <row r="183">
          <cell r="A183" t="str">
            <v>G421052</v>
          </cell>
          <cell r="B183" t="str">
            <v>Profit Commission</v>
          </cell>
          <cell r="C183">
            <v>0</v>
          </cell>
          <cell r="D183">
            <v>0</v>
          </cell>
          <cell r="E183">
            <v>0</v>
          </cell>
          <cell r="F183">
            <v>0</v>
          </cell>
          <cell r="G183">
            <v>0</v>
          </cell>
          <cell r="H183">
            <v>0</v>
          </cell>
          <cell r="J183">
            <v>0</v>
          </cell>
          <cell r="K183">
            <v>0</v>
          </cell>
          <cell r="L183">
            <v>0</v>
          </cell>
        </row>
        <row r="184">
          <cell r="A184" t="str">
            <v>G421052001</v>
          </cell>
          <cell r="B184" t="str">
            <v>Profit Commission</v>
          </cell>
          <cell r="C184" t="str">
            <v>Profit &amp; Loss</v>
          </cell>
          <cell r="D184">
            <v>0</v>
          </cell>
          <cell r="E184">
            <v>0</v>
          </cell>
          <cell r="F184">
            <v>0</v>
          </cell>
          <cell r="G184">
            <v>0</v>
          </cell>
          <cell r="H184">
            <v>0</v>
          </cell>
          <cell r="J184">
            <v>0</v>
          </cell>
          <cell r="K184">
            <v>0</v>
          </cell>
          <cell r="L184">
            <v>0</v>
          </cell>
        </row>
        <row r="185">
          <cell r="C185">
            <v>0</v>
          </cell>
          <cell r="E185">
            <v>0</v>
          </cell>
          <cell r="F185">
            <v>0</v>
          </cell>
          <cell r="G185">
            <v>0</v>
          </cell>
          <cell r="J185">
            <v>0</v>
          </cell>
          <cell r="K185">
            <v>0</v>
          </cell>
          <cell r="L185">
            <v>0</v>
          </cell>
        </row>
        <row r="186">
          <cell r="A186" t="str">
            <v>Commision Earned Treaty Total</v>
          </cell>
          <cell r="B186">
            <v>0</v>
          </cell>
          <cell r="C186">
            <v>0</v>
          </cell>
          <cell r="D186">
            <v>0</v>
          </cell>
          <cell r="E186">
            <v>7360527</v>
          </cell>
          <cell r="F186">
            <v>40295146.789999999</v>
          </cell>
          <cell r="G186">
            <v>-32934619.789999999</v>
          </cell>
          <cell r="H186">
            <v>-32934619.789999999</v>
          </cell>
          <cell r="J186">
            <v>0</v>
          </cell>
          <cell r="K186">
            <v>0</v>
          </cell>
          <cell r="L186">
            <v>0</v>
          </cell>
        </row>
        <row r="187">
          <cell r="C187">
            <v>0</v>
          </cell>
          <cell r="E187">
            <v>0</v>
          </cell>
          <cell r="F187">
            <v>0</v>
          </cell>
          <cell r="G187">
            <v>0</v>
          </cell>
          <cell r="J187">
            <v>0</v>
          </cell>
          <cell r="K187">
            <v>0</v>
          </cell>
          <cell r="L187">
            <v>0</v>
          </cell>
        </row>
        <row r="188">
          <cell r="A188" t="str">
            <v>Commision Earned - FAC</v>
          </cell>
          <cell r="C188">
            <v>0</v>
          </cell>
          <cell r="E188">
            <v>0</v>
          </cell>
          <cell r="F188">
            <v>0</v>
          </cell>
          <cell r="G188">
            <v>0</v>
          </cell>
          <cell r="J188">
            <v>0</v>
          </cell>
          <cell r="K188">
            <v>0</v>
          </cell>
          <cell r="L188">
            <v>0</v>
          </cell>
        </row>
        <row r="189">
          <cell r="A189" t="str">
            <v>G422012</v>
          </cell>
          <cell r="B189" t="str">
            <v>Individual life</v>
          </cell>
          <cell r="C189">
            <v>0</v>
          </cell>
          <cell r="D189">
            <v>0</v>
          </cell>
          <cell r="E189">
            <v>0</v>
          </cell>
          <cell r="F189">
            <v>0</v>
          </cell>
          <cell r="G189">
            <v>0</v>
          </cell>
          <cell r="H189">
            <v>0</v>
          </cell>
          <cell r="J189">
            <v>0</v>
          </cell>
          <cell r="K189">
            <v>0</v>
          </cell>
          <cell r="L189">
            <v>0</v>
          </cell>
        </row>
        <row r="190">
          <cell r="A190" t="str">
            <v>G422012001</v>
          </cell>
          <cell r="B190" t="str">
            <v>Orient Endowment</v>
          </cell>
          <cell r="C190" t="str">
            <v>Profit &amp; Loss</v>
          </cell>
          <cell r="D190">
            <v>0</v>
          </cell>
          <cell r="E190">
            <v>0</v>
          </cell>
          <cell r="F190">
            <v>0</v>
          </cell>
          <cell r="G190">
            <v>0</v>
          </cell>
          <cell r="H190">
            <v>0</v>
          </cell>
          <cell r="J190">
            <v>0</v>
          </cell>
          <cell r="K190">
            <v>0</v>
          </cell>
          <cell r="L190">
            <v>0</v>
          </cell>
        </row>
        <row r="191">
          <cell r="A191" t="str">
            <v>G422012002</v>
          </cell>
          <cell r="B191" t="str">
            <v>Orient Educator</v>
          </cell>
          <cell r="C191" t="str">
            <v>Profit &amp; Loss</v>
          </cell>
          <cell r="D191">
            <v>0</v>
          </cell>
          <cell r="E191">
            <v>0</v>
          </cell>
          <cell r="F191">
            <v>0</v>
          </cell>
          <cell r="G191">
            <v>0</v>
          </cell>
          <cell r="H191">
            <v>0</v>
          </cell>
          <cell r="J191">
            <v>0</v>
          </cell>
          <cell r="K191">
            <v>0</v>
          </cell>
          <cell r="L191">
            <v>0</v>
          </cell>
        </row>
        <row r="192">
          <cell r="A192" t="str">
            <v>G422012003</v>
          </cell>
          <cell r="B192" t="str">
            <v>Orient Smart Asset</v>
          </cell>
          <cell r="C192" t="str">
            <v>Profit &amp; Loss</v>
          </cell>
          <cell r="D192">
            <v>0</v>
          </cell>
          <cell r="E192">
            <v>0</v>
          </cell>
          <cell r="F192">
            <v>0</v>
          </cell>
          <cell r="G192">
            <v>0</v>
          </cell>
          <cell r="H192">
            <v>0</v>
          </cell>
          <cell r="J192">
            <v>0</v>
          </cell>
          <cell r="K192">
            <v>0</v>
          </cell>
          <cell r="L192">
            <v>0</v>
          </cell>
        </row>
        <row r="193">
          <cell r="A193" t="str">
            <v>G422012004</v>
          </cell>
          <cell r="B193" t="str">
            <v>Orient 4 Life</v>
          </cell>
          <cell r="C193" t="str">
            <v>Profit &amp; Loss</v>
          </cell>
          <cell r="D193">
            <v>0</v>
          </cell>
          <cell r="E193">
            <v>0</v>
          </cell>
          <cell r="F193">
            <v>0</v>
          </cell>
          <cell r="G193">
            <v>0</v>
          </cell>
          <cell r="H193">
            <v>0</v>
          </cell>
          <cell r="J193">
            <v>0</v>
          </cell>
          <cell r="K193">
            <v>0</v>
          </cell>
          <cell r="L193">
            <v>0</v>
          </cell>
        </row>
        <row r="194">
          <cell r="A194" t="str">
            <v>G422012005</v>
          </cell>
          <cell r="B194" t="str">
            <v>Orient Smart Educator</v>
          </cell>
          <cell r="C194" t="str">
            <v>Profit &amp; Loss</v>
          </cell>
          <cell r="D194">
            <v>0</v>
          </cell>
          <cell r="E194">
            <v>0</v>
          </cell>
          <cell r="F194">
            <v>0</v>
          </cell>
          <cell r="G194">
            <v>0</v>
          </cell>
          <cell r="H194">
            <v>0</v>
          </cell>
          <cell r="J194">
            <v>0</v>
          </cell>
          <cell r="K194">
            <v>0</v>
          </cell>
          <cell r="L194">
            <v>0</v>
          </cell>
        </row>
        <row r="195">
          <cell r="A195" t="str">
            <v>G422012006</v>
          </cell>
          <cell r="B195" t="str">
            <v>Orient Individual Mortgage</v>
          </cell>
          <cell r="C195" t="str">
            <v>Profit &amp; Loss</v>
          </cell>
          <cell r="D195">
            <v>0</v>
          </cell>
          <cell r="E195">
            <v>0</v>
          </cell>
          <cell r="F195">
            <v>0</v>
          </cell>
          <cell r="G195">
            <v>0</v>
          </cell>
          <cell r="H195">
            <v>0</v>
          </cell>
          <cell r="J195">
            <v>0</v>
          </cell>
          <cell r="K195">
            <v>0</v>
          </cell>
          <cell r="L195">
            <v>0</v>
          </cell>
        </row>
        <row r="196">
          <cell r="A196" t="str">
            <v>G422022</v>
          </cell>
          <cell r="B196" t="str">
            <v>Group Life</v>
          </cell>
          <cell r="C196">
            <v>0</v>
          </cell>
          <cell r="D196">
            <v>0</v>
          </cell>
          <cell r="E196">
            <v>0</v>
          </cell>
          <cell r="F196">
            <v>0</v>
          </cell>
          <cell r="G196">
            <v>0</v>
          </cell>
          <cell r="H196">
            <v>0</v>
          </cell>
          <cell r="J196">
            <v>0</v>
          </cell>
          <cell r="K196">
            <v>0</v>
          </cell>
          <cell r="L196">
            <v>0</v>
          </cell>
        </row>
        <row r="197">
          <cell r="A197" t="str">
            <v>G422022001</v>
          </cell>
          <cell r="B197" t="str">
            <v>Orient Group Life</v>
          </cell>
          <cell r="C197" t="str">
            <v>Profit &amp; Loss</v>
          </cell>
          <cell r="D197">
            <v>0</v>
          </cell>
          <cell r="E197">
            <v>0</v>
          </cell>
          <cell r="F197">
            <v>0</v>
          </cell>
          <cell r="G197">
            <v>0</v>
          </cell>
          <cell r="H197">
            <v>0</v>
          </cell>
          <cell r="J197">
            <v>0</v>
          </cell>
          <cell r="K197">
            <v>0</v>
          </cell>
          <cell r="L197">
            <v>0</v>
          </cell>
        </row>
        <row r="198">
          <cell r="A198" t="str">
            <v>G422022002</v>
          </cell>
          <cell r="B198" t="str">
            <v>Orient Last Expense</v>
          </cell>
          <cell r="C198" t="str">
            <v>Profit &amp; Loss</v>
          </cell>
          <cell r="D198">
            <v>0</v>
          </cell>
          <cell r="E198">
            <v>0</v>
          </cell>
          <cell r="F198">
            <v>0</v>
          </cell>
          <cell r="G198">
            <v>0</v>
          </cell>
          <cell r="H198">
            <v>0</v>
          </cell>
          <cell r="J198">
            <v>0</v>
          </cell>
          <cell r="K198">
            <v>0</v>
          </cell>
          <cell r="L198">
            <v>0</v>
          </cell>
        </row>
        <row r="199">
          <cell r="A199" t="str">
            <v>G422032</v>
          </cell>
          <cell r="B199" t="str">
            <v>Group Credit</v>
          </cell>
          <cell r="C199">
            <v>0</v>
          </cell>
          <cell r="D199">
            <v>0</v>
          </cell>
          <cell r="E199">
            <v>0</v>
          </cell>
          <cell r="F199">
            <v>0</v>
          </cell>
          <cell r="G199">
            <v>0</v>
          </cell>
          <cell r="H199">
            <v>0</v>
          </cell>
          <cell r="J199">
            <v>0</v>
          </cell>
          <cell r="K199">
            <v>0</v>
          </cell>
          <cell r="L199">
            <v>0</v>
          </cell>
        </row>
        <row r="200">
          <cell r="A200" t="str">
            <v>G422032001</v>
          </cell>
          <cell r="B200" t="str">
            <v>Orient Group Creditor</v>
          </cell>
          <cell r="C200" t="str">
            <v>Profit &amp; Loss</v>
          </cell>
          <cell r="D200">
            <v>0</v>
          </cell>
          <cell r="E200">
            <v>0</v>
          </cell>
          <cell r="F200">
            <v>0</v>
          </cell>
          <cell r="G200">
            <v>0</v>
          </cell>
          <cell r="H200">
            <v>0</v>
          </cell>
          <cell r="J200">
            <v>0</v>
          </cell>
          <cell r="K200">
            <v>0</v>
          </cell>
          <cell r="L200">
            <v>0</v>
          </cell>
        </row>
        <row r="201">
          <cell r="A201" t="str">
            <v>G422032002</v>
          </cell>
          <cell r="B201" t="str">
            <v>Orient Group Mortgage</v>
          </cell>
          <cell r="C201" t="str">
            <v>Profit &amp; Loss</v>
          </cell>
          <cell r="D201">
            <v>0</v>
          </cell>
          <cell r="E201">
            <v>0</v>
          </cell>
          <cell r="F201">
            <v>0</v>
          </cell>
          <cell r="G201">
            <v>0</v>
          </cell>
          <cell r="H201">
            <v>0</v>
          </cell>
          <cell r="J201">
            <v>0</v>
          </cell>
          <cell r="K201">
            <v>0</v>
          </cell>
          <cell r="L201">
            <v>0</v>
          </cell>
        </row>
        <row r="202">
          <cell r="A202" t="str">
            <v>G422042</v>
          </cell>
          <cell r="B202" t="str">
            <v>Annuities</v>
          </cell>
          <cell r="C202">
            <v>0</v>
          </cell>
          <cell r="D202">
            <v>0</v>
          </cell>
          <cell r="E202">
            <v>0</v>
          </cell>
          <cell r="F202">
            <v>0</v>
          </cell>
          <cell r="G202">
            <v>0</v>
          </cell>
          <cell r="H202">
            <v>0</v>
          </cell>
          <cell r="J202">
            <v>0</v>
          </cell>
          <cell r="K202">
            <v>0</v>
          </cell>
          <cell r="L202">
            <v>0</v>
          </cell>
        </row>
        <row r="203">
          <cell r="A203" t="str">
            <v>G422042001</v>
          </cell>
          <cell r="B203" t="str">
            <v>Immediate Annuity</v>
          </cell>
          <cell r="C203" t="str">
            <v>Profit &amp; Loss</v>
          </cell>
          <cell r="D203">
            <v>0</v>
          </cell>
          <cell r="E203">
            <v>0</v>
          </cell>
          <cell r="F203">
            <v>0</v>
          </cell>
          <cell r="G203">
            <v>0</v>
          </cell>
          <cell r="H203">
            <v>0</v>
          </cell>
          <cell r="J203">
            <v>0</v>
          </cell>
          <cell r="K203">
            <v>0</v>
          </cell>
          <cell r="L203">
            <v>0</v>
          </cell>
        </row>
        <row r="204">
          <cell r="A204" t="str">
            <v>G422042002</v>
          </cell>
          <cell r="B204" t="str">
            <v>Deffered Annuity</v>
          </cell>
          <cell r="C204" t="str">
            <v>Profit &amp; Loss</v>
          </cell>
          <cell r="D204">
            <v>0</v>
          </cell>
          <cell r="E204">
            <v>0</v>
          </cell>
          <cell r="F204">
            <v>0</v>
          </cell>
          <cell r="G204">
            <v>0</v>
          </cell>
          <cell r="H204">
            <v>0</v>
          </cell>
          <cell r="J204">
            <v>0</v>
          </cell>
          <cell r="K204">
            <v>0</v>
          </cell>
          <cell r="L204">
            <v>0</v>
          </cell>
        </row>
        <row r="205">
          <cell r="C205">
            <v>0</v>
          </cell>
          <cell r="E205">
            <v>0</v>
          </cell>
          <cell r="F205">
            <v>0</v>
          </cell>
          <cell r="G205">
            <v>0</v>
          </cell>
          <cell r="J205">
            <v>0</v>
          </cell>
          <cell r="K205">
            <v>0</v>
          </cell>
          <cell r="L205">
            <v>0</v>
          </cell>
        </row>
        <row r="206">
          <cell r="C206">
            <v>0</v>
          </cell>
          <cell r="E206">
            <v>0</v>
          </cell>
          <cell r="F206">
            <v>0</v>
          </cell>
          <cell r="G206">
            <v>0</v>
          </cell>
          <cell r="J206">
            <v>0</v>
          </cell>
          <cell r="K206">
            <v>0</v>
          </cell>
          <cell r="L206">
            <v>0</v>
          </cell>
        </row>
        <row r="207">
          <cell r="A207" t="str">
            <v>Commision Earned FAC Total</v>
          </cell>
          <cell r="C207">
            <v>0</v>
          </cell>
          <cell r="D207">
            <v>0</v>
          </cell>
          <cell r="E207">
            <v>0</v>
          </cell>
          <cell r="F207">
            <v>0</v>
          </cell>
          <cell r="G207">
            <v>0</v>
          </cell>
          <cell r="H207">
            <v>0</v>
          </cell>
          <cell r="J207">
            <v>0</v>
          </cell>
          <cell r="K207">
            <v>0</v>
          </cell>
          <cell r="L207">
            <v>0</v>
          </cell>
        </row>
        <row r="208">
          <cell r="C208">
            <v>0</v>
          </cell>
          <cell r="E208">
            <v>0</v>
          </cell>
          <cell r="F208">
            <v>0</v>
          </cell>
          <cell r="G208">
            <v>0</v>
          </cell>
          <cell r="J208">
            <v>0</v>
          </cell>
          <cell r="K208">
            <v>0</v>
          </cell>
          <cell r="L208">
            <v>0</v>
          </cell>
        </row>
        <row r="209">
          <cell r="A209" t="str">
            <v>Claims Expense - Direct</v>
          </cell>
          <cell r="C209">
            <v>0</v>
          </cell>
          <cell r="E209">
            <v>0</v>
          </cell>
          <cell r="F209">
            <v>0</v>
          </cell>
          <cell r="G209">
            <v>0</v>
          </cell>
          <cell r="J209">
            <v>0</v>
          </cell>
          <cell r="K209">
            <v>0</v>
          </cell>
          <cell r="L209">
            <v>0</v>
          </cell>
        </row>
        <row r="210">
          <cell r="A210" t="str">
            <v>G331012</v>
          </cell>
          <cell r="B210" t="str">
            <v>Individual life</v>
          </cell>
          <cell r="C210">
            <v>0</v>
          </cell>
          <cell r="D210">
            <v>0</v>
          </cell>
          <cell r="E210">
            <v>50000</v>
          </cell>
          <cell r="F210">
            <v>0</v>
          </cell>
          <cell r="G210">
            <v>50000</v>
          </cell>
          <cell r="H210">
            <v>50000</v>
          </cell>
          <cell r="J210">
            <v>0</v>
          </cell>
          <cell r="K210">
            <v>0</v>
          </cell>
          <cell r="L210">
            <v>0</v>
          </cell>
        </row>
        <row r="211">
          <cell r="A211" t="str">
            <v>G331012001</v>
          </cell>
          <cell r="B211" t="str">
            <v>Orient Endowment</v>
          </cell>
          <cell r="C211" t="str">
            <v>Profit &amp; Loss</v>
          </cell>
          <cell r="D211">
            <v>0</v>
          </cell>
          <cell r="E211">
            <v>0</v>
          </cell>
          <cell r="F211">
            <v>0</v>
          </cell>
          <cell r="G211">
            <v>0</v>
          </cell>
          <cell r="H211">
            <v>0</v>
          </cell>
          <cell r="J211">
            <v>0</v>
          </cell>
          <cell r="K211">
            <v>0</v>
          </cell>
          <cell r="L211">
            <v>0</v>
          </cell>
        </row>
        <row r="212">
          <cell r="A212" t="str">
            <v>G331012002</v>
          </cell>
          <cell r="B212" t="str">
            <v>Orient Educator</v>
          </cell>
          <cell r="C212" t="str">
            <v>Profit &amp; Loss</v>
          </cell>
          <cell r="D212">
            <v>0</v>
          </cell>
          <cell r="E212">
            <v>0</v>
          </cell>
          <cell r="F212">
            <v>0</v>
          </cell>
          <cell r="G212">
            <v>0</v>
          </cell>
          <cell r="H212">
            <v>0</v>
          </cell>
          <cell r="J212">
            <v>0</v>
          </cell>
          <cell r="K212">
            <v>0</v>
          </cell>
          <cell r="L212">
            <v>0</v>
          </cell>
        </row>
        <row r="213">
          <cell r="A213" t="str">
            <v>G331012003</v>
          </cell>
          <cell r="B213" t="str">
            <v>Orient Smart Asset</v>
          </cell>
          <cell r="C213" t="str">
            <v>Profit &amp; Loss</v>
          </cell>
          <cell r="D213">
            <v>0</v>
          </cell>
          <cell r="E213">
            <v>0</v>
          </cell>
          <cell r="F213">
            <v>0</v>
          </cell>
          <cell r="G213">
            <v>0</v>
          </cell>
          <cell r="H213">
            <v>0</v>
          </cell>
          <cell r="J213">
            <v>0</v>
          </cell>
          <cell r="K213">
            <v>0</v>
          </cell>
          <cell r="L213">
            <v>0</v>
          </cell>
        </row>
        <row r="214">
          <cell r="A214" t="str">
            <v>G331012004</v>
          </cell>
          <cell r="B214" t="str">
            <v>Orient 4 Life</v>
          </cell>
          <cell r="C214" t="str">
            <v>Profit &amp; Loss</v>
          </cell>
          <cell r="D214">
            <v>0</v>
          </cell>
          <cell r="E214">
            <v>0</v>
          </cell>
          <cell r="F214">
            <v>0</v>
          </cell>
          <cell r="G214">
            <v>0</v>
          </cell>
          <cell r="H214">
            <v>0</v>
          </cell>
          <cell r="J214">
            <v>0</v>
          </cell>
          <cell r="K214">
            <v>0</v>
          </cell>
          <cell r="L214">
            <v>0</v>
          </cell>
        </row>
        <row r="215">
          <cell r="A215" t="str">
            <v>G331012005</v>
          </cell>
          <cell r="B215" t="str">
            <v>Orient Smart Educator</v>
          </cell>
          <cell r="C215" t="str">
            <v>Profit &amp; Loss</v>
          </cell>
          <cell r="D215">
            <v>0</v>
          </cell>
          <cell r="E215">
            <v>0</v>
          </cell>
          <cell r="F215">
            <v>0</v>
          </cell>
          <cell r="G215">
            <v>0</v>
          </cell>
          <cell r="H215">
            <v>0</v>
          </cell>
          <cell r="J215">
            <v>0</v>
          </cell>
          <cell r="K215">
            <v>0</v>
          </cell>
          <cell r="L215">
            <v>0</v>
          </cell>
        </row>
        <row r="216">
          <cell r="A216" t="str">
            <v>G331012006</v>
          </cell>
          <cell r="B216" t="str">
            <v>Orient Individual Mortgage</v>
          </cell>
          <cell r="C216" t="str">
            <v>Profit &amp; Loss</v>
          </cell>
          <cell r="D216">
            <v>0</v>
          </cell>
          <cell r="E216">
            <v>0</v>
          </cell>
          <cell r="F216">
            <v>0</v>
          </cell>
          <cell r="G216">
            <v>0</v>
          </cell>
          <cell r="H216">
            <v>0</v>
          </cell>
          <cell r="J216">
            <v>0</v>
          </cell>
          <cell r="K216">
            <v>0</v>
          </cell>
          <cell r="L216">
            <v>0</v>
          </cell>
        </row>
        <row r="217">
          <cell r="A217" t="str">
            <v>G331012007</v>
          </cell>
          <cell r="B217" t="str">
            <v>Jipange Smart</v>
          </cell>
          <cell r="C217" t="str">
            <v>Profit &amp; Loss</v>
          </cell>
          <cell r="D217">
            <v>0</v>
          </cell>
          <cell r="E217">
            <v>50000</v>
          </cell>
          <cell r="F217">
            <v>0</v>
          </cell>
          <cell r="G217">
            <v>50000</v>
          </cell>
          <cell r="H217">
            <v>50000</v>
          </cell>
          <cell r="J217">
            <v>0</v>
          </cell>
          <cell r="K217">
            <v>0</v>
          </cell>
          <cell r="L217">
            <v>0</v>
          </cell>
        </row>
        <row r="218">
          <cell r="A218" t="str">
            <v>G331022</v>
          </cell>
          <cell r="B218" t="str">
            <v>Group Life</v>
          </cell>
          <cell r="C218">
            <v>0</v>
          </cell>
          <cell r="D218">
            <v>0</v>
          </cell>
          <cell r="E218">
            <v>86281162</v>
          </cell>
          <cell r="F218">
            <v>1973088</v>
          </cell>
          <cell r="G218">
            <v>84308074</v>
          </cell>
          <cell r="H218">
            <v>84308074</v>
          </cell>
          <cell r="J218">
            <v>0</v>
          </cell>
          <cell r="K218">
            <v>0</v>
          </cell>
          <cell r="L218">
            <v>0</v>
          </cell>
        </row>
        <row r="219">
          <cell r="A219" t="str">
            <v>G331022001</v>
          </cell>
          <cell r="B219" t="str">
            <v>Orient Group Life</v>
          </cell>
          <cell r="C219" t="str">
            <v>Profit &amp; Loss</v>
          </cell>
          <cell r="D219">
            <v>0</v>
          </cell>
          <cell r="E219">
            <v>85231162</v>
          </cell>
          <cell r="F219">
            <v>1973088</v>
          </cell>
          <cell r="G219">
            <v>83258074</v>
          </cell>
          <cell r="H219">
            <v>83258074</v>
          </cell>
          <cell r="J219">
            <v>0</v>
          </cell>
          <cell r="K219">
            <v>0</v>
          </cell>
          <cell r="L219">
            <v>0</v>
          </cell>
        </row>
        <row r="220">
          <cell r="A220" t="str">
            <v>G331022002</v>
          </cell>
          <cell r="B220" t="str">
            <v>Orient Last Expense</v>
          </cell>
          <cell r="C220" t="str">
            <v>Profit &amp; Loss</v>
          </cell>
          <cell r="D220">
            <v>0</v>
          </cell>
          <cell r="E220">
            <v>1050000</v>
          </cell>
          <cell r="F220">
            <v>0</v>
          </cell>
          <cell r="G220">
            <v>1050000</v>
          </cell>
          <cell r="H220">
            <v>1050000</v>
          </cell>
          <cell r="J220">
            <v>0</v>
          </cell>
          <cell r="K220">
            <v>0</v>
          </cell>
          <cell r="L220">
            <v>0</v>
          </cell>
        </row>
        <row r="221">
          <cell r="A221" t="str">
            <v>G331032</v>
          </cell>
          <cell r="B221" t="str">
            <v>Group Credit</v>
          </cell>
          <cell r="C221">
            <v>0</v>
          </cell>
          <cell r="D221">
            <v>0</v>
          </cell>
          <cell r="E221">
            <v>67263208</v>
          </cell>
          <cell r="F221">
            <v>19758</v>
          </cell>
          <cell r="G221">
            <v>67243450</v>
          </cell>
          <cell r="H221">
            <v>67243450</v>
          </cell>
          <cell r="J221">
            <v>0</v>
          </cell>
          <cell r="K221">
            <v>0</v>
          </cell>
          <cell r="L221">
            <v>0</v>
          </cell>
        </row>
        <row r="222">
          <cell r="A222" t="str">
            <v>G331032001</v>
          </cell>
          <cell r="B222" t="str">
            <v>Orient Group Creditor</v>
          </cell>
          <cell r="C222" t="str">
            <v>Profit &amp; Loss</v>
          </cell>
          <cell r="D222">
            <v>0</v>
          </cell>
          <cell r="E222">
            <v>57923950</v>
          </cell>
          <cell r="F222">
            <v>18388</v>
          </cell>
          <cell r="G222">
            <v>57905562</v>
          </cell>
          <cell r="H222">
            <v>57905562</v>
          </cell>
          <cell r="J222">
            <v>0</v>
          </cell>
          <cell r="K222">
            <v>0</v>
          </cell>
          <cell r="L222">
            <v>0</v>
          </cell>
        </row>
        <row r="223">
          <cell r="A223" t="str">
            <v>G331032002</v>
          </cell>
          <cell r="B223" t="str">
            <v>Orient Group Mortgage</v>
          </cell>
          <cell r="C223" t="str">
            <v>Profit &amp; Loss</v>
          </cell>
          <cell r="D223">
            <v>0</v>
          </cell>
          <cell r="E223">
            <v>9339258</v>
          </cell>
          <cell r="F223">
            <v>1370</v>
          </cell>
          <cell r="G223">
            <v>9337888</v>
          </cell>
          <cell r="H223">
            <v>9337888</v>
          </cell>
          <cell r="J223">
            <v>0</v>
          </cell>
          <cell r="K223">
            <v>0</v>
          </cell>
          <cell r="L223">
            <v>0</v>
          </cell>
        </row>
        <row r="224">
          <cell r="A224" t="str">
            <v>G331042</v>
          </cell>
          <cell r="B224" t="str">
            <v>Annuities</v>
          </cell>
          <cell r="C224">
            <v>0</v>
          </cell>
          <cell r="D224">
            <v>0</v>
          </cell>
          <cell r="E224">
            <v>126787668.06</v>
          </cell>
          <cell r="F224">
            <v>0</v>
          </cell>
          <cell r="G224">
            <v>126787668.06</v>
          </cell>
          <cell r="H224">
            <v>126787668.06</v>
          </cell>
          <cell r="J224">
            <v>0</v>
          </cell>
          <cell r="K224">
            <v>0</v>
          </cell>
          <cell r="L224">
            <v>0</v>
          </cell>
        </row>
        <row r="225">
          <cell r="A225" t="str">
            <v>G331042001</v>
          </cell>
          <cell r="B225" t="str">
            <v>Immediate Annuity</v>
          </cell>
          <cell r="C225" t="str">
            <v>Profit &amp; Loss</v>
          </cell>
          <cell r="D225">
            <v>0</v>
          </cell>
          <cell r="E225">
            <v>126787668.06</v>
          </cell>
          <cell r="F225">
            <v>0</v>
          </cell>
          <cell r="G225">
            <v>126787668.06</v>
          </cell>
          <cell r="H225">
            <v>126787668.06</v>
          </cell>
          <cell r="J225">
            <v>0</v>
          </cell>
          <cell r="K225">
            <v>0</v>
          </cell>
          <cell r="L225">
            <v>0</v>
          </cell>
        </row>
        <row r="226">
          <cell r="A226" t="str">
            <v>G331042002</v>
          </cell>
          <cell r="B226" t="str">
            <v>Deffered Annuity</v>
          </cell>
          <cell r="C226" t="str">
            <v>Profit &amp; Loss</v>
          </cell>
          <cell r="D226">
            <v>0</v>
          </cell>
          <cell r="E226">
            <v>0</v>
          </cell>
          <cell r="F226">
            <v>0</v>
          </cell>
          <cell r="G226">
            <v>0</v>
          </cell>
          <cell r="H226">
            <v>0</v>
          </cell>
          <cell r="J226">
            <v>0</v>
          </cell>
          <cell r="K226">
            <v>0</v>
          </cell>
          <cell r="L226">
            <v>0</v>
          </cell>
        </row>
        <row r="227">
          <cell r="A227" t="str">
            <v>Claims Expense Direct Total</v>
          </cell>
          <cell r="C227">
            <v>0</v>
          </cell>
          <cell r="D227">
            <v>0</v>
          </cell>
          <cell r="E227">
            <v>280382038.06</v>
          </cell>
          <cell r="F227">
            <v>1992846</v>
          </cell>
          <cell r="G227">
            <v>278389192.06</v>
          </cell>
          <cell r="H227">
            <v>278389192.06</v>
          </cell>
          <cell r="J227">
            <v>0</v>
          </cell>
          <cell r="K227">
            <v>0</v>
          </cell>
          <cell r="L227">
            <v>0</v>
          </cell>
        </row>
        <row r="228">
          <cell r="C228">
            <v>0</v>
          </cell>
          <cell r="E228">
            <v>0</v>
          </cell>
          <cell r="F228">
            <v>0</v>
          </cell>
          <cell r="G228">
            <v>0</v>
          </cell>
          <cell r="J228">
            <v>0</v>
          </cell>
          <cell r="K228">
            <v>0</v>
          </cell>
          <cell r="L228">
            <v>0</v>
          </cell>
        </row>
        <row r="229">
          <cell r="A229" t="str">
            <v>Claims Expense - FAC</v>
          </cell>
          <cell r="C229">
            <v>0</v>
          </cell>
          <cell r="E229">
            <v>0</v>
          </cell>
          <cell r="F229">
            <v>0</v>
          </cell>
          <cell r="G229">
            <v>0</v>
          </cell>
          <cell r="J229">
            <v>0</v>
          </cell>
          <cell r="K229">
            <v>0</v>
          </cell>
          <cell r="L229">
            <v>0</v>
          </cell>
        </row>
        <row r="230">
          <cell r="A230" t="str">
            <v>G332012</v>
          </cell>
          <cell r="B230" t="str">
            <v>Individual life</v>
          </cell>
          <cell r="C230">
            <v>0</v>
          </cell>
          <cell r="D230">
            <v>0</v>
          </cell>
          <cell r="E230">
            <v>0</v>
          </cell>
          <cell r="F230">
            <v>0</v>
          </cell>
          <cell r="G230">
            <v>0</v>
          </cell>
          <cell r="H230">
            <v>0</v>
          </cell>
          <cell r="J230">
            <v>0</v>
          </cell>
          <cell r="K230">
            <v>0</v>
          </cell>
          <cell r="L230">
            <v>0</v>
          </cell>
        </row>
        <row r="231">
          <cell r="A231" t="str">
            <v>G332012001</v>
          </cell>
          <cell r="B231" t="str">
            <v>Orient Endowment</v>
          </cell>
          <cell r="C231" t="str">
            <v>Profit &amp; Loss</v>
          </cell>
          <cell r="D231">
            <v>0</v>
          </cell>
          <cell r="E231">
            <v>0</v>
          </cell>
          <cell r="F231">
            <v>0</v>
          </cell>
          <cell r="G231">
            <v>0</v>
          </cell>
          <cell r="H231">
            <v>0</v>
          </cell>
          <cell r="J231">
            <v>0</v>
          </cell>
          <cell r="K231">
            <v>0</v>
          </cell>
          <cell r="L231">
            <v>0</v>
          </cell>
        </row>
        <row r="232">
          <cell r="A232" t="str">
            <v>G332012002</v>
          </cell>
          <cell r="B232" t="str">
            <v>Orient Educator</v>
          </cell>
          <cell r="C232" t="str">
            <v>Profit &amp; Loss</v>
          </cell>
          <cell r="D232">
            <v>0</v>
          </cell>
          <cell r="E232">
            <v>0</v>
          </cell>
          <cell r="F232">
            <v>0</v>
          </cell>
          <cell r="G232">
            <v>0</v>
          </cell>
          <cell r="H232">
            <v>0</v>
          </cell>
          <cell r="J232">
            <v>0</v>
          </cell>
          <cell r="K232">
            <v>0</v>
          </cell>
          <cell r="L232">
            <v>0</v>
          </cell>
        </row>
        <row r="233">
          <cell r="A233" t="str">
            <v>G332012003</v>
          </cell>
          <cell r="B233" t="str">
            <v>Orient Smart Asset</v>
          </cell>
          <cell r="C233" t="str">
            <v>Profit &amp; Loss</v>
          </cell>
          <cell r="D233">
            <v>0</v>
          </cell>
          <cell r="E233">
            <v>0</v>
          </cell>
          <cell r="F233">
            <v>0</v>
          </cell>
          <cell r="G233">
            <v>0</v>
          </cell>
          <cell r="H233">
            <v>0</v>
          </cell>
          <cell r="J233">
            <v>0</v>
          </cell>
          <cell r="K233">
            <v>0</v>
          </cell>
          <cell r="L233">
            <v>0</v>
          </cell>
        </row>
        <row r="234">
          <cell r="A234" t="str">
            <v>G332012004</v>
          </cell>
          <cell r="B234" t="str">
            <v>Orient 4 Life</v>
          </cell>
          <cell r="C234" t="str">
            <v>Profit &amp; Loss</v>
          </cell>
          <cell r="D234">
            <v>0</v>
          </cell>
          <cell r="E234">
            <v>0</v>
          </cell>
          <cell r="F234">
            <v>0</v>
          </cell>
          <cell r="G234">
            <v>0</v>
          </cell>
          <cell r="H234">
            <v>0</v>
          </cell>
          <cell r="J234">
            <v>0</v>
          </cell>
          <cell r="K234">
            <v>0</v>
          </cell>
          <cell r="L234">
            <v>0</v>
          </cell>
        </row>
        <row r="235">
          <cell r="A235" t="str">
            <v>G332012005</v>
          </cell>
          <cell r="B235" t="str">
            <v>Orient Smart Educator</v>
          </cell>
          <cell r="C235" t="str">
            <v>Profit &amp; Loss</v>
          </cell>
          <cell r="D235">
            <v>0</v>
          </cell>
          <cell r="E235">
            <v>0</v>
          </cell>
          <cell r="F235">
            <v>0</v>
          </cell>
          <cell r="G235">
            <v>0</v>
          </cell>
          <cell r="H235">
            <v>0</v>
          </cell>
          <cell r="J235">
            <v>0</v>
          </cell>
          <cell r="K235">
            <v>0</v>
          </cell>
          <cell r="L235">
            <v>0</v>
          </cell>
        </row>
        <row r="236">
          <cell r="A236" t="str">
            <v>G332012006</v>
          </cell>
          <cell r="B236" t="str">
            <v>Orient Individual Mortgage</v>
          </cell>
          <cell r="C236" t="str">
            <v>Profit &amp; Loss</v>
          </cell>
          <cell r="D236">
            <v>0</v>
          </cell>
          <cell r="E236">
            <v>0</v>
          </cell>
          <cell r="F236">
            <v>0</v>
          </cell>
          <cell r="G236">
            <v>0</v>
          </cell>
          <cell r="H236">
            <v>0</v>
          </cell>
          <cell r="J236">
            <v>0</v>
          </cell>
          <cell r="K236">
            <v>0</v>
          </cell>
          <cell r="L236">
            <v>0</v>
          </cell>
        </row>
        <row r="237">
          <cell r="A237" t="str">
            <v>G332022</v>
          </cell>
          <cell r="B237" t="str">
            <v>Group Life</v>
          </cell>
          <cell r="C237">
            <v>0</v>
          </cell>
          <cell r="D237">
            <v>0</v>
          </cell>
          <cell r="E237">
            <v>0</v>
          </cell>
          <cell r="F237">
            <v>0</v>
          </cell>
          <cell r="G237">
            <v>0</v>
          </cell>
          <cell r="H237">
            <v>0</v>
          </cell>
          <cell r="J237">
            <v>0</v>
          </cell>
          <cell r="K237">
            <v>0</v>
          </cell>
          <cell r="L237">
            <v>0</v>
          </cell>
        </row>
        <row r="238">
          <cell r="A238" t="str">
            <v>G332022001</v>
          </cell>
          <cell r="B238" t="str">
            <v>Orient Group Life</v>
          </cell>
          <cell r="C238" t="str">
            <v>Profit &amp; Loss</v>
          </cell>
          <cell r="D238">
            <v>0</v>
          </cell>
          <cell r="E238">
            <v>0</v>
          </cell>
          <cell r="F238">
            <v>0</v>
          </cell>
          <cell r="G238">
            <v>0</v>
          </cell>
          <cell r="H238">
            <v>0</v>
          </cell>
          <cell r="J238">
            <v>0</v>
          </cell>
          <cell r="K238">
            <v>0</v>
          </cell>
          <cell r="L238">
            <v>0</v>
          </cell>
        </row>
        <row r="239">
          <cell r="A239" t="str">
            <v>G332022002</v>
          </cell>
          <cell r="B239" t="str">
            <v>Orient Last Expense</v>
          </cell>
          <cell r="C239" t="str">
            <v>Profit &amp; Loss</v>
          </cell>
          <cell r="D239">
            <v>0</v>
          </cell>
          <cell r="E239">
            <v>0</v>
          </cell>
          <cell r="F239">
            <v>0</v>
          </cell>
          <cell r="G239">
            <v>0</v>
          </cell>
          <cell r="H239">
            <v>0</v>
          </cell>
          <cell r="J239">
            <v>0</v>
          </cell>
          <cell r="K239">
            <v>0</v>
          </cell>
          <cell r="L239">
            <v>0</v>
          </cell>
        </row>
        <row r="240">
          <cell r="A240" t="str">
            <v>G332032</v>
          </cell>
          <cell r="B240" t="str">
            <v>Group Credit</v>
          </cell>
          <cell r="C240">
            <v>0</v>
          </cell>
          <cell r="D240">
            <v>0</v>
          </cell>
          <cell r="E240">
            <v>0</v>
          </cell>
          <cell r="F240">
            <v>0</v>
          </cell>
          <cell r="G240">
            <v>0</v>
          </cell>
          <cell r="H240">
            <v>0</v>
          </cell>
          <cell r="J240">
            <v>0</v>
          </cell>
          <cell r="K240">
            <v>0</v>
          </cell>
          <cell r="L240">
            <v>0</v>
          </cell>
        </row>
        <row r="241">
          <cell r="A241" t="str">
            <v>G332032001</v>
          </cell>
          <cell r="B241" t="str">
            <v>Orient Group Creditor</v>
          </cell>
          <cell r="C241" t="str">
            <v>Profit &amp; Loss</v>
          </cell>
          <cell r="D241">
            <v>0</v>
          </cell>
          <cell r="E241">
            <v>0</v>
          </cell>
          <cell r="F241">
            <v>0</v>
          </cell>
          <cell r="G241">
            <v>0</v>
          </cell>
          <cell r="H241">
            <v>0</v>
          </cell>
          <cell r="J241">
            <v>0</v>
          </cell>
          <cell r="K241">
            <v>0</v>
          </cell>
          <cell r="L241">
            <v>0</v>
          </cell>
        </row>
        <row r="242">
          <cell r="A242" t="str">
            <v>G332032002</v>
          </cell>
          <cell r="B242" t="str">
            <v>Orient Group Mortgage</v>
          </cell>
          <cell r="C242" t="str">
            <v>Profit &amp; Loss</v>
          </cell>
          <cell r="D242">
            <v>0</v>
          </cell>
          <cell r="E242">
            <v>0</v>
          </cell>
          <cell r="F242">
            <v>0</v>
          </cell>
          <cell r="G242">
            <v>0</v>
          </cell>
          <cell r="H242">
            <v>0</v>
          </cell>
          <cell r="J242">
            <v>0</v>
          </cell>
          <cell r="K242">
            <v>0</v>
          </cell>
          <cell r="L242">
            <v>0</v>
          </cell>
        </row>
        <row r="243">
          <cell r="A243" t="str">
            <v>G332042</v>
          </cell>
          <cell r="B243" t="str">
            <v>Annuities</v>
          </cell>
          <cell r="C243">
            <v>0</v>
          </cell>
          <cell r="D243">
            <v>0</v>
          </cell>
          <cell r="E243">
            <v>0</v>
          </cell>
          <cell r="F243">
            <v>0</v>
          </cell>
          <cell r="G243">
            <v>0</v>
          </cell>
          <cell r="H243">
            <v>0</v>
          </cell>
          <cell r="J243">
            <v>0</v>
          </cell>
          <cell r="K243">
            <v>0</v>
          </cell>
          <cell r="L243">
            <v>0</v>
          </cell>
        </row>
        <row r="244">
          <cell r="A244" t="str">
            <v>G332042001</v>
          </cell>
          <cell r="B244" t="str">
            <v>Immediate Annuity</v>
          </cell>
          <cell r="C244" t="str">
            <v>Profit &amp; Loss</v>
          </cell>
          <cell r="D244">
            <v>0</v>
          </cell>
          <cell r="E244">
            <v>0</v>
          </cell>
          <cell r="F244">
            <v>0</v>
          </cell>
          <cell r="G244">
            <v>0</v>
          </cell>
          <cell r="H244">
            <v>0</v>
          </cell>
          <cell r="J244">
            <v>0</v>
          </cell>
          <cell r="K244">
            <v>0</v>
          </cell>
          <cell r="L244">
            <v>0</v>
          </cell>
        </row>
        <row r="245">
          <cell r="A245" t="str">
            <v>G332042002</v>
          </cell>
          <cell r="B245" t="str">
            <v>Deffered Annuity</v>
          </cell>
          <cell r="C245" t="str">
            <v>Profit &amp; Loss</v>
          </cell>
          <cell r="D245">
            <v>0</v>
          </cell>
          <cell r="E245">
            <v>0</v>
          </cell>
          <cell r="F245">
            <v>0</v>
          </cell>
          <cell r="G245">
            <v>0</v>
          </cell>
          <cell r="H245">
            <v>0</v>
          </cell>
          <cell r="J245">
            <v>0</v>
          </cell>
          <cell r="K245">
            <v>0</v>
          </cell>
          <cell r="L245">
            <v>0</v>
          </cell>
        </row>
        <row r="246">
          <cell r="A246" t="str">
            <v>Claims Expense FAC Total</v>
          </cell>
          <cell r="C246">
            <v>0</v>
          </cell>
          <cell r="D246">
            <v>0</v>
          </cell>
          <cell r="E246">
            <v>0</v>
          </cell>
          <cell r="F246">
            <v>0</v>
          </cell>
          <cell r="G246">
            <v>0</v>
          </cell>
          <cell r="H246">
            <v>0</v>
          </cell>
          <cell r="J246">
            <v>0</v>
          </cell>
          <cell r="K246">
            <v>0</v>
          </cell>
          <cell r="L246">
            <v>0</v>
          </cell>
        </row>
        <row r="247">
          <cell r="C247">
            <v>0</v>
          </cell>
          <cell r="E247">
            <v>0</v>
          </cell>
          <cell r="F247">
            <v>0</v>
          </cell>
          <cell r="G247">
            <v>0</v>
          </cell>
          <cell r="J247">
            <v>0</v>
          </cell>
          <cell r="K247">
            <v>0</v>
          </cell>
          <cell r="L247">
            <v>0</v>
          </cell>
        </row>
        <row r="248">
          <cell r="A248" t="str">
            <v>Claims Expense- Treaty</v>
          </cell>
          <cell r="C248">
            <v>0</v>
          </cell>
          <cell r="E248">
            <v>0</v>
          </cell>
          <cell r="F248">
            <v>0</v>
          </cell>
          <cell r="G248">
            <v>0</v>
          </cell>
          <cell r="J248">
            <v>0</v>
          </cell>
          <cell r="K248">
            <v>0</v>
          </cell>
          <cell r="L248">
            <v>0</v>
          </cell>
        </row>
        <row r="249">
          <cell r="A249" t="str">
            <v>G333012</v>
          </cell>
          <cell r="B249" t="str">
            <v>Individual life</v>
          </cell>
          <cell r="C249">
            <v>0</v>
          </cell>
          <cell r="D249">
            <v>0</v>
          </cell>
          <cell r="E249">
            <v>0</v>
          </cell>
          <cell r="F249">
            <v>0</v>
          </cell>
          <cell r="G249">
            <v>0</v>
          </cell>
          <cell r="H249">
            <v>0</v>
          </cell>
          <cell r="I249">
            <v>0</v>
          </cell>
          <cell r="J249">
            <v>0</v>
          </cell>
          <cell r="K249">
            <v>0</v>
          </cell>
          <cell r="L249">
            <v>0</v>
          </cell>
        </row>
        <row r="250">
          <cell r="A250" t="str">
            <v>G333012001</v>
          </cell>
          <cell r="B250" t="str">
            <v>Orient Endowment</v>
          </cell>
          <cell r="C250" t="str">
            <v>Profit &amp; Loss</v>
          </cell>
          <cell r="D250">
            <v>0</v>
          </cell>
          <cell r="E250">
            <v>0</v>
          </cell>
          <cell r="F250">
            <v>0</v>
          </cell>
          <cell r="G250">
            <v>0</v>
          </cell>
          <cell r="H250">
            <v>0</v>
          </cell>
          <cell r="J250">
            <v>0</v>
          </cell>
          <cell r="K250">
            <v>0</v>
          </cell>
          <cell r="L250">
            <v>0</v>
          </cell>
        </row>
        <row r="251">
          <cell r="A251" t="str">
            <v>G333012002</v>
          </cell>
          <cell r="B251" t="str">
            <v>Orient Educator</v>
          </cell>
          <cell r="C251" t="str">
            <v>Profit &amp; Loss</v>
          </cell>
          <cell r="D251">
            <v>0</v>
          </cell>
          <cell r="E251">
            <v>0</v>
          </cell>
          <cell r="F251">
            <v>0</v>
          </cell>
          <cell r="G251">
            <v>0</v>
          </cell>
          <cell r="H251">
            <v>0</v>
          </cell>
          <cell r="J251">
            <v>0</v>
          </cell>
          <cell r="K251">
            <v>0</v>
          </cell>
          <cell r="L251">
            <v>0</v>
          </cell>
        </row>
        <row r="252">
          <cell r="A252" t="str">
            <v>G333012003</v>
          </cell>
          <cell r="B252" t="str">
            <v>Orient Smart Asset</v>
          </cell>
          <cell r="C252" t="str">
            <v>Profit &amp; Loss</v>
          </cell>
          <cell r="D252">
            <v>0</v>
          </cell>
          <cell r="E252">
            <v>0</v>
          </cell>
          <cell r="F252">
            <v>0</v>
          </cell>
          <cell r="G252">
            <v>0</v>
          </cell>
          <cell r="H252">
            <v>0</v>
          </cell>
          <cell r="J252">
            <v>0</v>
          </cell>
          <cell r="K252">
            <v>0</v>
          </cell>
          <cell r="L252">
            <v>0</v>
          </cell>
        </row>
        <row r="253">
          <cell r="A253" t="str">
            <v>G333012004</v>
          </cell>
          <cell r="B253" t="str">
            <v>Orient 4 Life</v>
          </cell>
          <cell r="C253" t="str">
            <v>Profit &amp; Loss</v>
          </cell>
          <cell r="D253">
            <v>0</v>
          </cell>
          <cell r="E253">
            <v>0</v>
          </cell>
          <cell r="F253">
            <v>0</v>
          </cell>
          <cell r="G253">
            <v>0</v>
          </cell>
          <cell r="H253">
            <v>0</v>
          </cell>
          <cell r="J253">
            <v>0</v>
          </cell>
          <cell r="K253">
            <v>0</v>
          </cell>
          <cell r="L253">
            <v>0</v>
          </cell>
        </row>
        <row r="254">
          <cell r="A254" t="str">
            <v>G333012005</v>
          </cell>
          <cell r="B254" t="str">
            <v>Orient Smart Educator</v>
          </cell>
          <cell r="C254" t="str">
            <v>Profit &amp; Loss</v>
          </cell>
          <cell r="D254">
            <v>0</v>
          </cell>
          <cell r="E254">
            <v>0</v>
          </cell>
          <cell r="F254">
            <v>0</v>
          </cell>
          <cell r="G254">
            <v>0</v>
          </cell>
          <cell r="H254">
            <v>0</v>
          </cell>
          <cell r="J254">
            <v>0</v>
          </cell>
          <cell r="K254">
            <v>0</v>
          </cell>
          <cell r="L254">
            <v>0</v>
          </cell>
        </row>
        <row r="255">
          <cell r="A255" t="str">
            <v>G333012006</v>
          </cell>
          <cell r="B255" t="str">
            <v>Orient Individual Mortgage</v>
          </cell>
          <cell r="C255" t="str">
            <v>Profit &amp; Loss</v>
          </cell>
          <cell r="D255">
            <v>0</v>
          </cell>
          <cell r="E255">
            <v>0</v>
          </cell>
          <cell r="F255">
            <v>0</v>
          </cell>
          <cell r="G255">
            <v>0</v>
          </cell>
          <cell r="H255">
            <v>0</v>
          </cell>
          <cell r="J255">
            <v>0</v>
          </cell>
          <cell r="K255">
            <v>0</v>
          </cell>
          <cell r="L255">
            <v>0</v>
          </cell>
        </row>
        <row r="256">
          <cell r="A256" t="str">
            <v>G333022</v>
          </cell>
          <cell r="B256" t="str">
            <v>Group Life</v>
          </cell>
          <cell r="C256">
            <v>0</v>
          </cell>
          <cell r="D256">
            <v>0</v>
          </cell>
          <cell r="E256">
            <v>0</v>
          </cell>
          <cell r="F256">
            <v>0</v>
          </cell>
          <cell r="G256">
            <v>0</v>
          </cell>
          <cell r="H256">
            <v>0</v>
          </cell>
          <cell r="J256">
            <v>0</v>
          </cell>
          <cell r="K256">
            <v>0</v>
          </cell>
          <cell r="L256">
            <v>0</v>
          </cell>
        </row>
        <row r="257">
          <cell r="A257" t="str">
            <v>G333022001</v>
          </cell>
          <cell r="B257" t="str">
            <v>Orient Group Life</v>
          </cell>
          <cell r="C257" t="str">
            <v>Profit &amp; Loss</v>
          </cell>
          <cell r="D257">
            <v>0</v>
          </cell>
          <cell r="E257">
            <v>0</v>
          </cell>
          <cell r="F257">
            <v>0</v>
          </cell>
          <cell r="G257">
            <v>0</v>
          </cell>
          <cell r="H257">
            <v>0</v>
          </cell>
          <cell r="J257">
            <v>0</v>
          </cell>
          <cell r="K257">
            <v>0</v>
          </cell>
          <cell r="L257">
            <v>0</v>
          </cell>
        </row>
        <row r="258">
          <cell r="A258" t="str">
            <v>G333022002</v>
          </cell>
          <cell r="B258" t="str">
            <v>Orient Last Expense</v>
          </cell>
          <cell r="C258" t="str">
            <v>Profit &amp; Loss</v>
          </cell>
          <cell r="D258">
            <v>0</v>
          </cell>
          <cell r="E258">
            <v>0</v>
          </cell>
          <cell r="F258">
            <v>0</v>
          </cell>
          <cell r="G258">
            <v>0</v>
          </cell>
          <cell r="H258">
            <v>0</v>
          </cell>
          <cell r="J258">
            <v>0</v>
          </cell>
          <cell r="K258">
            <v>0</v>
          </cell>
          <cell r="L258">
            <v>0</v>
          </cell>
        </row>
        <row r="259">
          <cell r="A259" t="str">
            <v>G333032</v>
          </cell>
          <cell r="B259" t="str">
            <v>Group Credit</v>
          </cell>
          <cell r="C259">
            <v>0</v>
          </cell>
          <cell r="D259">
            <v>0</v>
          </cell>
          <cell r="E259">
            <v>0</v>
          </cell>
          <cell r="F259">
            <v>0</v>
          </cell>
          <cell r="G259">
            <v>0</v>
          </cell>
          <cell r="H259">
            <v>0</v>
          </cell>
          <cell r="J259">
            <v>0</v>
          </cell>
          <cell r="K259">
            <v>0</v>
          </cell>
          <cell r="L259">
            <v>0</v>
          </cell>
        </row>
        <row r="260">
          <cell r="A260" t="str">
            <v>G333032001</v>
          </cell>
          <cell r="B260" t="str">
            <v>Orient Group Creditor</v>
          </cell>
          <cell r="C260" t="str">
            <v>Profit &amp; Loss</v>
          </cell>
          <cell r="D260">
            <v>0</v>
          </cell>
          <cell r="E260">
            <v>0</v>
          </cell>
          <cell r="F260">
            <v>0</v>
          </cell>
          <cell r="G260">
            <v>0</v>
          </cell>
          <cell r="H260">
            <v>0</v>
          </cell>
          <cell r="J260">
            <v>0</v>
          </cell>
          <cell r="K260">
            <v>0</v>
          </cell>
          <cell r="L260">
            <v>0</v>
          </cell>
        </row>
        <row r="261">
          <cell r="A261" t="str">
            <v>G333032002</v>
          </cell>
          <cell r="B261" t="str">
            <v>Orient Group Mortgage</v>
          </cell>
          <cell r="C261" t="str">
            <v>Profit &amp; Loss</v>
          </cell>
          <cell r="D261">
            <v>0</v>
          </cell>
          <cell r="E261">
            <v>0</v>
          </cell>
          <cell r="F261">
            <v>0</v>
          </cell>
          <cell r="G261">
            <v>0</v>
          </cell>
          <cell r="H261">
            <v>0</v>
          </cell>
          <cell r="J261">
            <v>0</v>
          </cell>
          <cell r="K261">
            <v>0</v>
          </cell>
          <cell r="L261">
            <v>0</v>
          </cell>
        </row>
        <row r="262">
          <cell r="A262" t="str">
            <v>G333042</v>
          </cell>
          <cell r="B262" t="str">
            <v>Annuities</v>
          </cell>
          <cell r="C262">
            <v>0</v>
          </cell>
          <cell r="D262">
            <v>0</v>
          </cell>
          <cell r="E262">
            <v>0</v>
          </cell>
          <cell r="F262">
            <v>0</v>
          </cell>
          <cell r="G262">
            <v>0</v>
          </cell>
          <cell r="H262">
            <v>0</v>
          </cell>
          <cell r="J262">
            <v>0</v>
          </cell>
          <cell r="K262">
            <v>0</v>
          </cell>
          <cell r="L262">
            <v>0</v>
          </cell>
        </row>
        <row r="263">
          <cell r="A263" t="str">
            <v>G333042001</v>
          </cell>
          <cell r="B263" t="str">
            <v>Immediate Annuity</v>
          </cell>
          <cell r="C263" t="str">
            <v>Profit &amp; Loss</v>
          </cell>
          <cell r="D263">
            <v>0</v>
          </cell>
          <cell r="E263">
            <v>0</v>
          </cell>
          <cell r="F263">
            <v>0</v>
          </cell>
          <cell r="G263">
            <v>0</v>
          </cell>
          <cell r="H263">
            <v>0</v>
          </cell>
          <cell r="J263">
            <v>0</v>
          </cell>
          <cell r="K263">
            <v>0</v>
          </cell>
          <cell r="L263">
            <v>0</v>
          </cell>
        </row>
        <row r="264">
          <cell r="A264" t="str">
            <v>G333042002</v>
          </cell>
          <cell r="B264" t="str">
            <v>Deffered Annuity</v>
          </cell>
          <cell r="C264" t="str">
            <v>Profit &amp; Loss</v>
          </cell>
          <cell r="D264">
            <v>0</v>
          </cell>
          <cell r="E264">
            <v>0</v>
          </cell>
          <cell r="F264">
            <v>0</v>
          </cell>
          <cell r="G264">
            <v>0</v>
          </cell>
          <cell r="H264">
            <v>0</v>
          </cell>
          <cell r="J264">
            <v>0</v>
          </cell>
          <cell r="K264">
            <v>0</v>
          </cell>
          <cell r="L264">
            <v>0</v>
          </cell>
        </row>
        <row r="265">
          <cell r="A265" t="str">
            <v>Claims Expense Treaty Total</v>
          </cell>
          <cell r="C265">
            <v>0</v>
          </cell>
          <cell r="D265">
            <v>0</v>
          </cell>
          <cell r="E265">
            <v>0</v>
          </cell>
          <cell r="F265">
            <v>0</v>
          </cell>
          <cell r="G265">
            <v>0</v>
          </cell>
          <cell r="H265">
            <v>0</v>
          </cell>
          <cell r="J265">
            <v>0</v>
          </cell>
          <cell r="K265">
            <v>0</v>
          </cell>
          <cell r="L265">
            <v>0</v>
          </cell>
        </row>
        <row r="266">
          <cell r="C266">
            <v>0</v>
          </cell>
          <cell r="E266">
            <v>0</v>
          </cell>
          <cell r="F266">
            <v>0</v>
          </cell>
          <cell r="G266">
            <v>0</v>
          </cell>
          <cell r="J266">
            <v>0</v>
          </cell>
          <cell r="K266">
            <v>0</v>
          </cell>
          <cell r="L266">
            <v>0</v>
          </cell>
        </row>
        <row r="267">
          <cell r="A267" t="str">
            <v>Reinsurers'Share of claims - Treaty</v>
          </cell>
          <cell r="C267">
            <v>0</v>
          </cell>
          <cell r="E267">
            <v>0</v>
          </cell>
          <cell r="F267">
            <v>0</v>
          </cell>
          <cell r="G267">
            <v>0</v>
          </cell>
          <cell r="J267">
            <v>0</v>
          </cell>
          <cell r="K267">
            <v>0</v>
          </cell>
          <cell r="L267">
            <v>0</v>
          </cell>
        </row>
        <row r="268">
          <cell r="A268" t="str">
            <v>G441012</v>
          </cell>
          <cell r="B268" t="str">
            <v>Individual life</v>
          </cell>
          <cell r="C268">
            <v>0</v>
          </cell>
          <cell r="D268">
            <v>0</v>
          </cell>
          <cell r="E268">
            <v>0</v>
          </cell>
          <cell r="F268">
            <v>0</v>
          </cell>
          <cell r="G268">
            <v>0</v>
          </cell>
          <cell r="H268">
            <v>0</v>
          </cell>
          <cell r="J268">
            <v>0</v>
          </cell>
          <cell r="K268">
            <v>0</v>
          </cell>
          <cell r="L268">
            <v>0</v>
          </cell>
        </row>
        <row r="269">
          <cell r="A269" t="str">
            <v>G441012001</v>
          </cell>
          <cell r="B269" t="str">
            <v>Orient Endowment</v>
          </cell>
          <cell r="C269" t="str">
            <v>Profit &amp; Loss</v>
          </cell>
          <cell r="D269">
            <v>0</v>
          </cell>
          <cell r="E269">
            <v>0</v>
          </cell>
          <cell r="F269">
            <v>0</v>
          </cell>
          <cell r="G269">
            <v>0</v>
          </cell>
          <cell r="H269">
            <v>0</v>
          </cell>
          <cell r="J269">
            <v>0</v>
          </cell>
          <cell r="K269">
            <v>0</v>
          </cell>
          <cell r="L269">
            <v>0</v>
          </cell>
        </row>
        <row r="270">
          <cell r="A270" t="str">
            <v>G441012002</v>
          </cell>
          <cell r="B270" t="str">
            <v>Orient Educator</v>
          </cell>
          <cell r="C270" t="str">
            <v>Profit &amp; Loss</v>
          </cell>
          <cell r="D270">
            <v>0</v>
          </cell>
          <cell r="E270">
            <v>0</v>
          </cell>
          <cell r="F270">
            <v>0</v>
          </cell>
          <cell r="G270">
            <v>0</v>
          </cell>
          <cell r="H270">
            <v>0</v>
          </cell>
          <cell r="J270">
            <v>0</v>
          </cell>
          <cell r="K270">
            <v>0</v>
          </cell>
          <cell r="L270">
            <v>0</v>
          </cell>
        </row>
        <row r="271">
          <cell r="A271" t="str">
            <v>G441012003</v>
          </cell>
          <cell r="B271" t="str">
            <v>Orient Smart Asset</v>
          </cell>
          <cell r="C271" t="str">
            <v>Profit &amp; Loss</v>
          </cell>
          <cell r="D271">
            <v>0</v>
          </cell>
          <cell r="E271">
            <v>0</v>
          </cell>
          <cell r="F271">
            <v>0</v>
          </cell>
          <cell r="G271">
            <v>0</v>
          </cell>
          <cell r="H271">
            <v>0</v>
          </cell>
          <cell r="J271">
            <v>0</v>
          </cell>
          <cell r="K271">
            <v>0</v>
          </cell>
          <cell r="L271">
            <v>0</v>
          </cell>
        </row>
        <row r="272">
          <cell r="A272" t="str">
            <v>G441012004</v>
          </cell>
          <cell r="B272" t="str">
            <v>Orient 4 Life</v>
          </cell>
          <cell r="C272" t="str">
            <v>Profit &amp; Loss</v>
          </cell>
          <cell r="D272">
            <v>0</v>
          </cell>
          <cell r="E272">
            <v>0</v>
          </cell>
          <cell r="F272">
            <v>0</v>
          </cell>
          <cell r="G272">
            <v>0</v>
          </cell>
          <cell r="H272">
            <v>0</v>
          </cell>
          <cell r="J272">
            <v>0</v>
          </cell>
          <cell r="K272">
            <v>0</v>
          </cell>
          <cell r="L272">
            <v>0</v>
          </cell>
        </row>
        <row r="273">
          <cell r="A273" t="str">
            <v>G441012005</v>
          </cell>
          <cell r="B273" t="str">
            <v>Orient Smart Educator</v>
          </cell>
          <cell r="C273" t="str">
            <v>Profit &amp; Loss</v>
          </cell>
          <cell r="D273">
            <v>0</v>
          </cell>
          <cell r="E273">
            <v>0</v>
          </cell>
          <cell r="F273">
            <v>0</v>
          </cell>
          <cell r="G273">
            <v>0</v>
          </cell>
          <cell r="H273">
            <v>0</v>
          </cell>
          <cell r="J273">
            <v>0</v>
          </cell>
          <cell r="K273">
            <v>0</v>
          </cell>
          <cell r="L273">
            <v>0</v>
          </cell>
        </row>
        <row r="274">
          <cell r="A274" t="str">
            <v>G441012006</v>
          </cell>
          <cell r="B274" t="str">
            <v>Orient Individual Mortgage</v>
          </cell>
          <cell r="C274" t="str">
            <v>Profit &amp; Loss</v>
          </cell>
          <cell r="D274">
            <v>0</v>
          </cell>
          <cell r="E274">
            <v>0</v>
          </cell>
          <cell r="F274">
            <v>0</v>
          </cell>
          <cell r="G274">
            <v>0</v>
          </cell>
          <cell r="H274">
            <v>0</v>
          </cell>
          <cell r="J274">
            <v>0</v>
          </cell>
          <cell r="K274">
            <v>0</v>
          </cell>
          <cell r="L274">
            <v>0</v>
          </cell>
        </row>
        <row r="275">
          <cell r="A275" t="str">
            <v>G441022</v>
          </cell>
          <cell r="B275" t="str">
            <v>Group Life</v>
          </cell>
          <cell r="C275">
            <v>0</v>
          </cell>
          <cell r="D275">
            <v>0</v>
          </cell>
          <cell r="E275">
            <v>0</v>
          </cell>
          <cell r="F275">
            <v>0</v>
          </cell>
          <cell r="G275">
            <v>0</v>
          </cell>
          <cell r="H275">
            <v>0</v>
          </cell>
          <cell r="J275">
            <v>0</v>
          </cell>
          <cell r="K275">
            <v>0</v>
          </cell>
          <cell r="L275">
            <v>0</v>
          </cell>
        </row>
        <row r="276">
          <cell r="A276" t="str">
            <v>G441022001</v>
          </cell>
          <cell r="B276" t="str">
            <v>Orient Group Life</v>
          </cell>
          <cell r="C276" t="str">
            <v>Profit &amp; Loss</v>
          </cell>
          <cell r="D276">
            <v>0</v>
          </cell>
          <cell r="E276">
            <v>0</v>
          </cell>
          <cell r="F276">
            <v>0</v>
          </cell>
          <cell r="G276">
            <v>0</v>
          </cell>
          <cell r="H276">
            <v>0</v>
          </cell>
          <cell r="J276">
            <v>0</v>
          </cell>
          <cell r="K276">
            <v>0</v>
          </cell>
          <cell r="L276">
            <v>0</v>
          </cell>
        </row>
        <row r="277">
          <cell r="A277" t="str">
            <v>G441022002</v>
          </cell>
          <cell r="B277" t="str">
            <v>Orient Last Expense</v>
          </cell>
          <cell r="C277" t="str">
            <v>Profit &amp; Loss</v>
          </cell>
          <cell r="D277">
            <v>0</v>
          </cell>
          <cell r="E277">
            <v>0</v>
          </cell>
          <cell r="F277">
            <v>0</v>
          </cell>
          <cell r="G277">
            <v>0</v>
          </cell>
          <cell r="H277">
            <v>0</v>
          </cell>
          <cell r="J277">
            <v>0</v>
          </cell>
          <cell r="K277">
            <v>0</v>
          </cell>
          <cell r="L277">
            <v>0</v>
          </cell>
        </row>
        <row r="278">
          <cell r="A278" t="str">
            <v>G441032</v>
          </cell>
          <cell r="B278" t="str">
            <v>Group Credit</v>
          </cell>
          <cell r="C278">
            <v>0</v>
          </cell>
          <cell r="D278">
            <v>0</v>
          </cell>
          <cell r="E278">
            <v>0</v>
          </cell>
          <cell r="F278">
            <v>22438050</v>
          </cell>
          <cell r="G278">
            <v>-22438050</v>
          </cell>
          <cell r="H278">
            <v>-22438050</v>
          </cell>
          <cell r="J278">
            <v>0</v>
          </cell>
          <cell r="K278">
            <v>0</v>
          </cell>
          <cell r="L278">
            <v>0</v>
          </cell>
        </row>
        <row r="279">
          <cell r="A279" t="str">
            <v>G441032001</v>
          </cell>
          <cell r="B279" t="str">
            <v>Orient Group Creditor</v>
          </cell>
          <cell r="C279" t="str">
            <v>Profit &amp; Loss</v>
          </cell>
          <cell r="D279">
            <v>0</v>
          </cell>
          <cell r="E279">
            <v>0</v>
          </cell>
          <cell r="F279">
            <v>22438050</v>
          </cell>
          <cell r="G279">
            <v>-22438050</v>
          </cell>
          <cell r="H279">
            <v>-22438050</v>
          </cell>
          <cell r="J279">
            <v>0</v>
          </cell>
          <cell r="K279">
            <v>0</v>
          </cell>
          <cell r="L279">
            <v>0</v>
          </cell>
        </row>
        <row r="280">
          <cell r="A280" t="str">
            <v>G441032002</v>
          </cell>
          <cell r="B280" t="str">
            <v>Orient Group Mortgage</v>
          </cell>
          <cell r="C280" t="str">
            <v>Profit &amp; Loss</v>
          </cell>
          <cell r="D280">
            <v>0</v>
          </cell>
          <cell r="E280">
            <v>0</v>
          </cell>
          <cell r="F280">
            <v>0</v>
          </cell>
          <cell r="G280">
            <v>0</v>
          </cell>
          <cell r="H280">
            <v>0</v>
          </cell>
          <cell r="J280">
            <v>0</v>
          </cell>
          <cell r="K280">
            <v>0</v>
          </cell>
          <cell r="L280">
            <v>0</v>
          </cell>
        </row>
        <row r="281">
          <cell r="A281" t="str">
            <v>G441042</v>
          </cell>
          <cell r="B281" t="str">
            <v>Annuities</v>
          </cell>
          <cell r="C281">
            <v>0</v>
          </cell>
          <cell r="D281">
            <v>0</v>
          </cell>
          <cell r="E281">
            <v>0</v>
          </cell>
          <cell r="F281">
            <v>0</v>
          </cell>
          <cell r="G281">
            <v>0</v>
          </cell>
          <cell r="H281">
            <v>0</v>
          </cell>
          <cell r="J281">
            <v>0</v>
          </cell>
          <cell r="K281">
            <v>0</v>
          </cell>
          <cell r="L281">
            <v>0</v>
          </cell>
        </row>
        <row r="282">
          <cell r="A282" t="str">
            <v>G441042001</v>
          </cell>
          <cell r="B282" t="str">
            <v>Immediate Annuity</v>
          </cell>
          <cell r="C282" t="str">
            <v>Profit &amp; Loss</v>
          </cell>
          <cell r="D282">
            <v>0</v>
          </cell>
          <cell r="E282">
            <v>0</v>
          </cell>
          <cell r="F282">
            <v>0</v>
          </cell>
          <cell r="G282">
            <v>0</v>
          </cell>
          <cell r="H282">
            <v>0</v>
          </cell>
          <cell r="J282">
            <v>0</v>
          </cell>
          <cell r="K282">
            <v>0</v>
          </cell>
          <cell r="L282">
            <v>0</v>
          </cell>
        </row>
        <row r="283">
          <cell r="A283" t="str">
            <v>G441042002</v>
          </cell>
          <cell r="B283" t="str">
            <v>Deffered Annuity</v>
          </cell>
          <cell r="C283" t="str">
            <v>Profit &amp; Loss</v>
          </cell>
          <cell r="D283">
            <v>0</v>
          </cell>
          <cell r="E283">
            <v>0</v>
          </cell>
          <cell r="F283">
            <v>0</v>
          </cell>
          <cell r="G283">
            <v>0</v>
          </cell>
          <cell r="H283">
            <v>0</v>
          </cell>
          <cell r="J283">
            <v>0</v>
          </cell>
          <cell r="K283">
            <v>0</v>
          </cell>
          <cell r="L283">
            <v>0</v>
          </cell>
        </row>
        <row r="284">
          <cell r="A284" t="str">
            <v>Reinsurers' Share of claims- Treaty Total</v>
          </cell>
          <cell r="C284">
            <v>0</v>
          </cell>
          <cell r="D284">
            <v>0</v>
          </cell>
          <cell r="E284">
            <v>0</v>
          </cell>
          <cell r="F284">
            <v>22438050</v>
          </cell>
          <cell r="G284">
            <v>-22438050</v>
          </cell>
          <cell r="H284">
            <v>-22438050</v>
          </cell>
          <cell r="J284">
            <v>0</v>
          </cell>
          <cell r="K284">
            <v>0</v>
          </cell>
          <cell r="L284">
            <v>0</v>
          </cell>
        </row>
        <row r="285">
          <cell r="C285">
            <v>0</v>
          </cell>
          <cell r="E285">
            <v>0</v>
          </cell>
          <cell r="F285">
            <v>0</v>
          </cell>
          <cell r="G285">
            <v>0</v>
          </cell>
          <cell r="J285">
            <v>0</v>
          </cell>
          <cell r="K285">
            <v>0</v>
          </cell>
          <cell r="L285">
            <v>0</v>
          </cell>
        </row>
        <row r="286">
          <cell r="A286" t="str">
            <v>Reinsurance Share of Claims- FAC</v>
          </cell>
          <cell r="C286">
            <v>0</v>
          </cell>
          <cell r="E286">
            <v>0</v>
          </cell>
          <cell r="F286">
            <v>0</v>
          </cell>
          <cell r="G286">
            <v>0</v>
          </cell>
          <cell r="J286">
            <v>0</v>
          </cell>
          <cell r="K286">
            <v>0</v>
          </cell>
          <cell r="L286">
            <v>0</v>
          </cell>
        </row>
        <row r="287">
          <cell r="A287" t="str">
            <v>G442012</v>
          </cell>
          <cell r="B287" t="str">
            <v>Individual life</v>
          </cell>
          <cell r="C287">
            <v>0</v>
          </cell>
          <cell r="D287">
            <v>0</v>
          </cell>
          <cell r="E287">
            <v>0</v>
          </cell>
          <cell r="F287">
            <v>0</v>
          </cell>
          <cell r="G287">
            <v>0</v>
          </cell>
          <cell r="H287">
            <v>0</v>
          </cell>
          <cell r="J287">
            <v>0</v>
          </cell>
          <cell r="K287">
            <v>0</v>
          </cell>
          <cell r="L287">
            <v>0</v>
          </cell>
        </row>
        <row r="288">
          <cell r="A288" t="str">
            <v>G442012001</v>
          </cell>
          <cell r="B288" t="str">
            <v>Orient Endowment</v>
          </cell>
          <cell r="C288" t="str">
            <v>Profit &amp; Loss</v>
          </cell>
          <cell r="D288">
            <v>0</v>
          </cell>
          <cell r="E288">
            <v>0</v>
          </cell>
          <cell r="F288">
            <v>0</v>
          </cell>
          <cell r="G288">
            <v>0</v>
          </cell>
          <cell r="H288">
            <v>0</v>
          </cell>
          <cell r="J288">
            <v>0</v>
          </cell>
          <cell r="K288">
            <v>0</v>
          </cell>
          <cell r="L288">
            <v>0</v>
          </cell>
        </row>
        <row r="289">
          <cell r="A289" t="str">
            <v>G442012002</v>
          </cell>
          <cell r="B289" t="str">
            <v>Orient Educator</v>
          </cell>
          <cell r="C289" t="str">
            <v>Profit &amp; Loss</v>
          </cell>
          <cell r="D289">
            <v>0</v>
          </cell>
          <cell r="E289">
            <v>0</v>
          </cell>
          <cell r="F289">
            <v>0</v>
          </cell>
          <cell r="G289">
            <v>0</v>
          </cell>
          <cell r="H289">
            <v>0</v>
          </cell>
          <cell r="J289">
            <v>0</v>
          </cell>
          <cell r="K289">
            <v>0</v>
          </cell>
          <cell r="L289">
            <v>0</v>
          </cell>
        </row>
        <row r="290">
          <cell r="A290" t="str">
            <v>G442012003</v>
          </cell>
          <cell r="B290" t="str">
            <v>Orient Smart Asset</v>
          </cell>
          <cell r="C290" t="str">
            <v>Profit &amp; Loss</v>
          </cell>
          <cell r="D290">
            <v>0</v>
          </cell>
          <cell r="E290">
            <v>0</v>
          </cell>
          <cell r="F290">
            <v>0</v>
          </cell>
          <cell r="G290">
            <v>0</v>
          </cell>
          <cell r="H290">
            <v>0</v>
          </cell>
          <cell r="J290">
            <v>0</v>
          </cell>
          <cell r="K290">
            <v>0</v>
          </cell>
          <cell r="L290">
            <v>0</v>
          </cell>
        </row>
        <row r="291">
          <cell r="A291" t="str">
            <v>G442012004</v>
          </cell>
          <cell r="B291" t="str">
            <v>Orient 4 Life</v>
          </cell>
          <cell r="C291" t="str">
            <v>Profit &amp; Loss</v>
          </cell>
          <cell r="D291">
            <v>0</v>
          </cell>
          <cell r="E291">
            <v>0</v>
          </cell>
          <cell r="F291">
            <v>0</v>
          </cell>
          <cell r="G291">
            <v>0</v>
          </cell>
          <cell r="H291">
            <v>0</v>
          </cell>
          <cell r="J291">
            <v>0</v>
          </cell>
          <cell r="K291">
            <v>0</v>
          </cell>
          <cell r="L291">
            <v>0</v>
          </cell>
        </row>
        <row r="292">
          <cell r="A292" t="str">
            <v>G442012005</v>
          </cell>
          <cell r="B292" t="str">
            <v>Orient Smart Educator</v>
          </cell>
          <cell r="C292" t="str">
            <v>Profit &amp; Loss</v>
          </cell>
          <cell r="D292">
            <v>0</v>
          </cell>
          <cell r="E292">
            <v>0</v>
          </cell>
          <cell r="F292">
            <v>0</v>
          </cell>
          <cell r="G292">
            <v>0</v>
          </cell>
          <cell r="H292">
            <v>0</v>
          </cell>
          <cell r="J292">
            <v>0</v>
          </cell>
          <cell r="K292">
            <v>0</v>
          </cell>
          <cell r="L292">
            <v>0</v>
          </cell>
        </row>
        <row r="293">
          <cell r="A293" t="str">
            <v>G442012006</v>
          </cell>
          <cell r="B293" t="str">
            <v>Orient Individual Mortgage</v>
          </cell>
          <cell r="C293" t="str">
            <v>Profit &amp; Loss</v>
          </cell>
          <cell r="D293">
            <v>0</v>
          </cell>
          <cell r="E293">
            <v>0</v>
          </cell>
          <cell r="F293">
            <v>0</v>
          </cell>
          <cell r="G293">
            <v>0</v>
          </cell>
          <cell r="H293">
            <v>0</v>
          </cell>
          <cell r="J293">
            <v>0</v>
          </cell>
          <cell r="K293">
            <v>0</v>
          </cell>
          <cell r="L293">
            <v>0</v>
          </cell>
        </row>
        <row r="294">
          <cell r="A294" t="str">
            <v>G442022</v>
          </cell>
          <cell r="B294" t="str">
            <v>Group Life</v>
          </cell>
          <cell r="C294">
            <v>0</v>
          </cell>
          <cell r="D294">
            <v>0</v>
          </cell>
          <cell r="E294">
            <v>0</v>
          </cell>
          <cell r="F294">
            <v>0</v>
          </cell>
          <cell r="G294">
            <v>0</v>
          </cell>
          <cell r="H294">
            <v>0</v>
          </cell>
          <cell r="J294">
            <v>0</v>
          </cell>
          <cell r="K294">
            <v>0</v>
          </cell>
          <cell r="L294">
            <v>0</v>
          </cell>
        </row>
        <row r="295">
          <cell r="A295" t="str">
            <v>G442022001</v>
          </cell>
          <cell r="B295" t="str">
            <v>Orient Group Life</v>
          </cell>
          <cell r="C295" t="str">
            <v>Profit &amp; Loss</v>
          </cell>
          <cell r="D295">
            <v>0</v>
          </cell>
          <cell r="E295">
            <v>0</v>
          </cell>
          <cell r="F295">
            <v>0</v>
          </cell>
          <cell r="G295">
            <v>0</v>
          </cell>
          <cell r="H295">
            <v>0</v>
          </cell>
          <cell r="J295">
            <v>0</v>
          </cell>
          <cell r="K295">
            <v>0</v>
          </cell>
          <cell r="L295">
            <v>0</v>
          </cell>
        </row>
        <row r="296">
          <cell r="A296" t="str">
            <v>G442022002</v>
          </cell>
          <cell r="B296" t="str">
            <v>Orient Last Expense</v>
          </cell>
          <cell r="C296" t="str">
            <v>Profit &amp; Loss</v>
          </cell>
          <cell r="D296">
            <v>0</v>
          </cell>
          <cell r="E296">
            <v>0</v>
          </cell>
          <cell r="F296">
            <v>0</v>
          </cell>
          <cell r="G296">
            <v>0</v>
          </cell>
          <cell r="H296">
            <v>0</v>
          </cell>
          <cell r="J296">
            <v>0</v>
          </cell>
          <cell r="K296">
            <v>0</v>
          </cell>
          <cell r="L296">
            <v>0</v>
          </cell>
        </row>
        <row r="297">
          <cell r="A297" t="str">
            <v>G442032</v>
          </cell>
          <cell r="B297" t="str">
            <v>Group Credit</v>
          </cell>
          <cell r="C297">
            <v>0</v>
          </cell>
          <cell r="D297">
            <v>0</v>
          </cell>
          <cell r="E297">
            <v>0</v>
          </cell>
          <cell r="F297">
            <v>0</v>
          </cell>
          <cell r="G297">
            <v>0</v>
          </cell>
          <cell r="H297">
            <v>0</v>
          </cell>
          <cell r="J297">
            <v>0</v>
          </cell>
          <cell r="K297">
            <v>0</v>
          </cell>
          <cell r="L297">
            <v>0</v>
          </cell>
        </row>
        <row r="298">
          <cell r="A298" t="str">
            <v>G442032001</v>
          </cell>
          <cell r="B298" t="str">
            <v>Orient Group Creditor</v>
          </cell>
          <cell r="C298" t="str">
            <v>Profit &amp; Loss</v>
          </cell>
          <cell r="D298">
            <v>0</v>
          </cell>
          <cell r="E298">
            <v>0</v>
          </cell>
          <cell r="F298">
            <v>0</v>
          </cell>
          <cell r="G298">
            <v>0</v>
          </cell>
          <cell r="H298">
            <v>0</v>
          </cell>
          <cell r="J298">
            <v>0</v>
          </cell>
          <cell r="K298">
            <v>0</v>
          </cell>
          <cell r="L298">
            <v>0</v>
          </cell>
        </row>
        <row r="299">
          <cell r="A299" t="str">
            <v>G442032002</v>
          </cell>
          <cell r="B299" t="str">
            <v>Orient Group Mortgage</v>
          </cell>
          <cell r="C299" t="str">
            <v>Profit &amp; Loss</v>
          </cell>
          <cell r="D299">
            <v>0</v>
          </cell>
          <cell r="E299">
            <v>0</v>
          </cell>
          <cell r="F299">
            <v>0</v>
          </cell>
          <cell r="G299">
            <v>0</v>
          </cell>
          <cell r="H299">
            <v>0</v>
          </cell>
          <cell r="J299">
            <v>0</v>
          </cell>
          <cell r="K299">
            <v>0</v>
          </cell>
          <cell r="L299">
            <v>0</v>
          </cell>
        </row>
        <row r="300">
          <cell r="A300" t="str">
            <v>G442042</v>
          </cell>
          <cell r="B300" t="str">
            <v>Annuities</v>
          </cell>
          <cell r="C300">
            <v>0</v>
          </cell>
          <cell r="D300">
            <v>0</v>
          </cell>
          <cell r="E300">
            <v>0</v>
          </cell>
          <cell r="F300">
            <v>0</v>
          </cell>
          <cell r="G300">
            <v>0</v>
          </cell>
          <cell r="H300">
            <v>0</v>
          </cell>
          <cell r="J300">
            <v>0</v>
          </cell>
          <cell r="K300">
            <v>0</v>
          </cell>
          <cell r="L300">
            <v>0</v>
          </cell>
        </row>
        <row r="301">
          <cell r="A301" t="str">
            <v>G442042001</v>
          </cell>
          <cell r="B301" t="str">
            <v>Immediate Annuity</v>
          </cell>
          <cell r="C301" t="str">
            <v>Profit &amp; Loss</v>
          </cell>
          <cell r="D301">
            <v>0</v>
          </cell>
          <cell r="E301">
            <v>0</v>
          </cell>
          <cell r="F301">
            <v>0</v>
          </cell>
          <cell r="G301">
            <v>0</v>
          </cell>
          <cell r="H301">
            <v>0</v>
          </cell>
          <cell r="J301">
            <v>0</v>
          </cell>
          <cell r="K301">
            <v>0</v>
          </cell>
          <cell r="L301">
            <v>0</v>
          </cell>
        </row>
        <row r="302">
          <cell r="A302" t="str">
            <v>G442042002</v>
          </cell>
          <cell r="B302" t="str">
            <v>Deffered Annuity</v>
          </cell>
          <cell r="C302" t="str">
            <v>Profit &amp; Loss</v>
          </cell>
          <cell r="D302">
            <v>0</v>
          </cell>
          <cell r="E302">
            <v>0</v>
          </cell>
          <cell r="F302">
            <v>0</v>
          </cell>
          <cell r="G302">
            <v>0</v>
          </cell>
          <cell r="H302">
            <v>0</v>
          </cell>
          <cell r="J302">
            <v>0</v>
          </cell>
          <cell r="K302">
            <v>0</v>
          </cell>
          <cell r="L302">
            <v>0</v>
          </cell>
        </row>
        <row r="303">
          <cell r="A303" t="str">
            <v>Reinsurers' Share of claims- FAC Total</v>
          </cell>
          <cell r="C303">
            <v>0</v>
          </cell>
          <cell r="D303">
            <v>0</v>
          </cell>
          <cell r="E303">
            <v>0</v>
          </cell>
          <cell r="F303">
            <v>0</v>
          </cell>
          <cell r="G303">
            <v>0</v>
          </cell>
          <cell r="H303">
            <v>0</v>
          </cell>
          <cell r="J303">
            <v>0</v>
          </cell>
          <cell r="K303">
            <v>0</v>
          </cell>
          <cell r="L303">
            <v>0</v>
          </cell>
        </row>
        <row r="304">
          <cell r="C304">
            <v>0</v>
          </cell>
          <cell r="E304">
            <v>0</v>
          </cell>
          <cell r="F304">
            <v>0</v>
          </cell>
          <cell r="G304">
            <v>0</v>
          </cell>
          <cell r="J304">
            <v>0</v>
          </cell>
          <cell r="K304">
            <v>0</v>
          </cell>
          <cell r="L304">
            <v>0</v>
          </cell>
        </row>
        <row r="305">
          <cell r="A305" t="str">
            <v>Claims Outstanding - Direct</v>
          </cell>
          <cell r="C305">
            <v>0</v>
          </cell>
          <cell r="E305">
            <v>0</v>
          </cell>
          <cell r="F305">
            <v>0</v>
          </cell>
          <cell r="G305">
            <v>0</v>
          </cell>
          <cell r="J305">
            <v>0</v>
          </cell>
          <cell r="K305">
            <v>0</v>
          </cell>
          <cell r="L305">
            <v>0</v>
          </cell>
        </row>
        <row r="306">
          <cell r="A306" t="str">
            <v>G511012</v>
          </cell>
          <cell r="B306" t="str">
            <v>Individual life</v>
          </cell>
          <cell r="C306">
            <v>0</v>
          </cell>
          <cell r="D306">
            <v>0</v>
          </cell>
          <cell r="E306">
            <v>6578840</v>
          </cell>
          <cell r="F306">
            <v>6578840</v>
          </cell>
          <cell r="G306">
            <v>0</v>
          </cell>
          <cell r="H306">
            <v>0</v>
          </cell>
          <cell r="J306">
            <v>0</v>
          </cell>
          <cell r="K306">
            <v>0</v>
          </cell>
          <cell r="L306">
            <v>0</v>
          </cell>
        </row>
        <row r="307">
          <cell r="A307" t="str">
            <v>G511012001</v>
          </cell>
          <cell r="B307" t="str">
            <v>Orient Endowment</v>
          </cell>
          <cell r="C307" t="str">
            <v xml:space="preserve">Balance sheet </v>
          </cell>
          <cell r="D307">
            <v>0</v>
          </cell>
          <cell r="E307">
            <v>1866312</v>
          </cell>
          <cell r="F307">
            <v>1866312</v>
          </cell>
          <cell r="G307">
            <v>0</v>
          </cell>
          <cell r="H307">
            <v>0</v>
          </cell>
          <cell r="J307">
            <v>0</v>
          </cell>
          <cell r="K307">
            <v>0</v>
          </cell>
          <cell r="L307">
            <v>0</v>
          </cell>
        </row>
        <row r="308">
          <cell r="A308" t="str">
            <v>G511012002</v>
          </cell>
          <cell r="B308" t="str">
            <v>Orient Educator</v>
          </cell>
          <cell r="C308" t="str">
            <v xml:space="preserve">Balance sheet </v>
          </cell>
          <cell r="D308">
            <v>0</v>
          </cell>
          <cell r="E308">
            <v>1979354</v>
          </cell>
          <cell r="F308">
            <v>1979354</v>
          </cell>
          <cell r="G308">
            <v>0</v>
          </cell>
          <cell r="H308">
            <v>0</v>
          </cell>
          <cell r="J308">
            <v>0</v>
          </cell>
          <cell r="K308">
            <v>0</v>
          </cell>
          <cell r="L308">
            <v>0</v>
          </cell>
        </row>
        <row r="309">
          <cell r="A309" t="str">
            <v>G511012003</v>
          </cell>
          <cell r="B309" t="str">
            <v>Orient Smart Asset</v>
          </cell>
          <cell r="C309" t="str">
            <v xml:space="preserve">Balance sheet </v>
          </cell>
          <cell r="D309">
            <v>0</v>
          </cell>
          <cell r="E309">
            <v>2134604</v>
          </cell>
          <cell r="F309">
            <v>2134604</v>
          </cell>
          <cell r="G309">
            <v>0</v>
          </cell>
          <cell r="H309">
            <v>0</v>
          </cell>
          <cell r="J309">
            <v>0</v>
          </cell>
          <cell r="K309">
            <v>0</v>
          </cell>
          <cell r="L309">
            <v>0</v>
          </cell>
        </row>
        <row r="310">
          <cell r="A310" t="str">
            <v>G511012004</v>
          </cell>
          <cell r="B310" t="str">
            <v>Orient 4 Life</v>
          </cell>
          <cell r="C310" t="str">
            <v xml:space="preserve">Balance sheet </v>
          </cell>
          <cell r="D310">
            <v>0</v>
          </cell>
          <cell r="E310">
            <v>301547</v>
          </cell>
          <cell r="F310">
            <v>301547</v>
          </cell>
          <cell r="G310">
            <v>0</v>
          </cell>
          <cell r="H310">
            <v>0</v>
          </cell>
          <cell r="J310">
            <v>0</v>
          </cell>
          <cell r="K310">
            <v>0</v>
          </cell>
          <cell r="L310">
            <v>0</v>
          </cell>
        </row>
        <row r="311">
          <cell r="A311" t="str">
            <v>G511012005</v>
          </cell>
          <cell r="B311" t="str">
            <v>Orient Smart Educator</v>
          </cell>
          <cell r="C311" t="str">
            <v xml:space="preserve">Balance sheet </v>
          </cell>
          <cell r="D311">
            <v>0</v>
          </cell>
          <cell r="E311">
            <v>183023</v>
          </cell>
          <cell r="F311">
            <v>183023</v>
          </cell>
          <cell r="G311">
            <v>0</v>
          </cell>
          <cell r="H311">
            <v>0</v>
          </cell>
          <cell r="J311">
            <v>0</v>
          </cell>
          <cell r="K311">
            <v>0</v>
          </cell>
          <cell r="L311">
            <v>0</v>
          </cell>
        </row>
        <row r="312">
          <cell r="A312" t="str">
            <v>G511012006</v>
          </cell>
          <cell r="B312" t="str">
            <v>Orient Individual Mortgage</v>
          </cell>
          <cell r="C312" t="str">
            <v xml:space="preserve">Balance sheet </v>
          </cell>
          <cell r="D312">
            <v>0</v>
          </cell>
          <cell r="E312">
            <v>0</v>
          </cell>
          <cell r="F312">
            <v>0</v>
          </cell>
          <cell r="G312">
            <v>0</v>
          </cell>
          <cell r="H312">
            <v>0</v>
          </cell>
          <cell r="J312">
            <v>0</v>
          </cell>
          <cell r="K312">
            <v>0</v>
          </cell>
          <cell r="L312">
            <v>0</v>
          </cell>
        </row>
        <row r="313">
          <cell r="A313" t="str">
            <v>G511012007</v>
          </cell>
          <cell r="B313" t="str">
            <v>Jipange smart</v>
          </cell>
          <cell r="C313" t="str">
            <v xml:space="preserve">Balance sheet </v>
          </cell>
          <cell r="D313">
            <v>0</v>
          </cell>
          <cell r="E313">
            <v>114000</v>
          </cell>
          <cell r="F313">
            <v>114000</v>
          </cell>
          <cell r="G313">
            <v>0</v>
          </cell>
          <cell r="H313">
            <v>0</v>
          </cell>
          <cell r="J313">
            <v>0</v>
          </cell>
          <cell r="K313">
            <v>0</v>
          </cell>
          <cell r="L313">
            <v>0</v>
          </cell>
        </row>
        <row r="314">
          <cell r="A314" t="str">
            <v>G511022</v>
          </cell>
          <cell r="B314" t="str">
            <v>Group Life</v>
          </cell>
          <cell r="C314">
            <v>0</v>
          </cell>
          <cell r="D314">
            <v>0</v>
          </cell>
          <cell r="E314">
            <v>2649820</v>
          </cell>
          <cell r="F314">
            <v>2199820</v>
          </cell>
          <cell r="G314">
            <v>450000</v>
          </cell>
          <cell r="H314">
            <v>450000</v>
          </cell>
          <cell r="J314">
            <v>0</v>
          </cell>
          <cell r="K314">
            <v>0</v>
          </cell>
          <cell r="L314">
            <v>0</v>
          </cell>
        </row>
        <row r="315">
          <cell r="A315" t="str">
            <v>G511022001</v>
          </cell>
          <cell r="B315" t="str">
            <v>Orient Group Life</v>
          </cell>
          <cell r="C315" t="str">
            <v xml:space="preserve">Balance sheet </v>
          </cell>
          <cell r="D315">
            <v>0</v>
          </cell>
          <cell r="E315">
            <v>2249820</v>
          </cell>
          <cell r="F315">
            <v>1799820</v>
          </cell>
          <cell r="G315">
            <v>450000</v>
          </cell>
          <cell r="H315">
            <v>450000</v>
          </cell>
          <cell r="J315">
            <v>0</v>
          </cell>
          <cell r="K315">
            <v>0</v>
          </cell>
          <cell r="L315">
            <v>0</v>
          </cell>
        </row>
        <row r="316">
          <cell r="A316" t="str">
            <v>G511022002</v>
          </cell>
          <cell r="B316" t="str">
            <v>Orient Last Expense</v>
          </cell>
          <cell r="C316" t="str">
            <v xml:space="preserve">Balance sheet </v>
          </cell>
          <cell r="D316">
            <v>0</v>
          </cell>
          <cell r="E316">
            <v>400000</v>
          </cell>
          <cell r="F316">
            <v>400000</v>
          </cell>
          <cell r="G316">
            <v>0</v>
          </cell>
          <cell r="H316">
            <v>0</v>
          </cell>
          <cell r="J316">
            <v>0</v>
          </cell>
          <cell r="K316">
            <v>0</v>
          </cell>
          <cell r="L316">
            <v>0</v>
          </cell>
        </row>
        <row r="317">
          <cell r="A317" t="str">
            <v>G511032</v>
          </cell>
          <cell r="B317" t="str">
            <v>Group Credit</v>
          </cell>
          <cell r="C317">
            <v>0</v>
          </cell>
          <cell r="D317">
            <v>-27942759.169999998</v>
          </cell>
          <cell r="E317">
            <v>89618465</v>
          </cell>
          <cell r="F317">
            <v>61844947</v>
          </cell>
          <cell r="G317">
            <v>27773518</v>
          </cell>
          <cell r="H317">
            <v>-169241.16999999806</v>
          </cell>
          <cell r="J317">
            <v>0</v>
          </cell>
          <cell r="K317">
            <v>0</v>
          </cell>
          <cell r="L317">
            <v>0</v>
          </cell>
        </row>
        <row r="318">
          <cell r="A318" t="str">
            <v>G511032001</v>
          </cell>
          <cell r="B318" t="str">
            <v>Orient Group Creditor</v>
          </cell>
          <cell r="C318" t="str">
            <v xml:space="preserve">Balance sheet </v>
          </cell>
          <cell r="D318">
            <v>-27942759.169999998</v>
          </cell>
          <cell r="E318">
            <v>89618465</v>
          </cell>
          <cell r="F318">
            <v>61844947</v>
          </cell>
          <cell r="G318">
            <v>27773518</v>
          </cell>
          <cell r="H318">
            <v>-169241.16999999806</v>
          </cell>
          <cell r="J318">
            <v>0</v>
          </cell>
          <cell r="K318">
            <v>0</v>
          </cell>
          <cell r="L318">
            <v>0</v>
          </cell>
        </row>
        <row r="319">
          <cell r="A319" t="str">
            <v>G511032002</v>
          </cell>
          <cell r="B319" t="str">
            <v>Orient Group Mortgage</v>
          </cell>
          <cell r="C319" t="str">
            <v xml:space="preserve">Balance sheet </v>
          </cell>
          <cell r="D319">
            <v>0</v>
          </cell>
          <cell r="E319">
            <v>0</v>
          </cell>
          <cell r="F319">
            <v>0</v>
          </cell>
          <cell r="G319">
            <v>0</v>
          </cell>
          <cell r="H319">
            <v>0</v>
          </cell>
          <cell r="J319">
            <v>0</v>
          </cell>
          <cell r="K319">
            <v>0</v>
          </cell>
          <cell r="L319">
            <v>0</v>
          </cell>
        </row>
        <row r="320">
          <cell r="A320" t="str">
            <v>G511042</v>
          </cell>
          <cell r="B320" t="str">
            <v>Annuities</v>
          </cell>
          <cell r="C320">
            <v>0</v>
          </cell>
          <cell r="D320">
            <v>0</v>
          </cell>
          <cell r="E320">
            <v>111656710</v>
          </cell>
          <cell r="F320">
            <v>113875687.91</v>
          </cell>
          <cell r="G320">
            <v>-2218977.9099999964</v>
          </cell>
          <cell r="H320">
            <v>-2218977.9099999964</v>
          </cell>
          <cell r="J320">
            <v>0</v>
          </cell>
          <cell r="K320">
            <v>0</v>
          </cell>
          <cell r="L320">
            <v>0</v>
          </cell>
        </row>
        <row r="321">
          <cell r="A321" t="str">
            <v>G511042001</v>
          </cell>
          <cell r="B321" t="str">
            <v>Immediate Annuity</v>
          </cell>
          <cell r="C321" t="str">
            <v xml:space="preserve">Balance sheet </v>
          </cell>
          <cell r="D321">
            <v>0</v>
          </cell>
          <cell r="E321">
            <v>111656710</v>
          </cell>
          <cell r="F321">
            <v>113875687.91</v>
          </cell>
          <cell r="G321">
            <v>-2218977.9099999964</v>
          </cell>
          <cell r="H321">
            <v>-2218977.9099999964</v>
          </cell>
          <cell r="J321">
            <v>0</v>
          </cell>
          <cell r="K321">
            <v>0</v>
          </cell>
          <cell r="L321">
            <v>0</v>
          </cell>
        </row>
        <row r="322">
          <cell r="A322" t="str">
            <v>G511042002</v>
          </cell>
          <cell r="B322" t="str">
            <v>Deffered Annuity</v>
          </cell>
          <cell r="C322" t="str">
            <v xml:space="preserve">Balance sheet </v>
          </cell>
          <cell r="D322">
            <v>0</v>
          </cell>
          <cell r="E322">
            <v>0</v>
          </cell>
          <cell r="F322">
            <v>0</v>
          </cell>
          <cell r="G322">
            <v>0</v>
          </cell>
          <cell r="H322">
            <v>0</v>
          </cell>
          <cell r="J322">
            <v>0</v>
          </cell>
          <cell r="K322">
            <v>0</v>
          </cell>
          <cell r="L322">
            <v>0</v>
          </cell>
        </row>
        <row r="323">
          <cell r="A323" t="str">
            <v>Claims Outstanding Direct Total</v>
          </cell>
          <cell r="C323">
            <v>0</v>
          </cell>
          <cell r="D323">
            <v>-27942759.169999998</v>
          </cell>
          <cell r="E323">
            <v>210503835</v>
          </cell>
          <cell r="F323">
            <v>184499294.91</v>
          </cell>
          <cell r="G323">
            <v>26004540.090000004</v>
          </cell>
          <cell r="H323">
            <v>-1938219.0799999945</v>
          </cell>
          <cell r="J323">
            <v>0</v>
          </cell>
          <cell r="K323">
            <v>0</v>
          </cell>
          <cell r="L323">
            <v>0</v>
          </cell>
        </row>
        <row r="324">
          <cell r="C324">
            <v>0</v>
          </cell>
          <cell r="E324">
            <v>0</v>
          </cell>
          <cell r="F324">
            <v>0</v>
          </cell>
          <cell r="G324">
            <v>0</v>
          </cell>
          <cell r="J324">
            <v>0</v>
          </cell>
          <cell r="K324">
            <v>0</v>
          </cell>
          <cell r="L324">
            <v>0</v>
          </cell>
        </row>
        <row r="325">
          <cell r="A325" t="str">
            <v>Claims Outstanding - FAC</v>
          </cell>
          <cell r="C325">
            <v>0</v>
          </cell>
          <cell r="E325">
            <v>0</v>
          </cell>
          <cell r="F325">
            <v>0</v>
          </cell>
          <cell r="G325">
            <v>0</v>
          </cell>
          <cell r="J325">
            <v>0</v>
          </cell>
          <cell r="K325">
            <v>0</v>
          </cell>
          <cell r="L325">
            <v>0</v>
          </cell>
        </row>
        <row r="326">
          <cell r="A326" t="str">
            <v>G512012</v>
          </cell>
          <cell r="B326" t="str">
            <v>Individual life</v>
          </cell>
          <cell r="C326">
            <v>0</v>
          </cell>
          <cell r="D326">
            <v>0</v>
          </cell>
          <cell r="E326">
            <v>0</v>
          </cell>
          <cell r="F326">
            <v>0</v>
          </cell>
          <cell r="G326">
            <v>0</v>
          </cell>
          <cell r="H326">
            <v>0</v>
          </cell>
          <cell r="J326">
            <v>0</v>
          </cell>
          <cell r="K326">
            <v>0</v>
          </cell>
          <cell r="L326">
            <v>0</v>
          </cell>
        </row>
        <row r="327">
          <cell r="A327" t="str">
            <v>G512012001</v>
          </cell>
          <cell r="B327" t="str">
            <v>Orient Endowment</v>
          </cell>
          <cell r="C327" t="str">
            <v xml:space="preserve">Balance sheet </v>
          </cell>
          <cell r="D327">
            <v>0</v>
          </cell>
          <cell r="E327">
            <v>0</v>
          </cell>
          <cell r="F327">
            <v>0</v>
          </cell>
          <cell r="G327">
            <v>0</v>
          </cell>
          <cell r="H327">
            <v>0</v>
          </cell>
          <cell r="J327">
            <v>0</v>
          </cell>
          <cell r="K327">
            <v>0</v>
          </cell>
          <cell r="L327">
            <v>0</v>
          </cell>
        </row>
        <row r="328">
          <cell r="A328" t="str">
            <v>G512012002</v>
          </cell>
          <cell r="B328" t="str">
            <v>Orient Educator</v>
          </cell>
          <cell r="C328" t="str">
            <v xml:space="preserve">Balance sheet </v>
          </cell>
          <cell r="D328">
            <v>0</v>
          </cell>
          <cell r="E328">
            <v>0</v>
          </cell>
          <cell r="F328">
            <v>0</v>
          </cell>
          <cell r="G328">
            <v>0</v>
          </cell>
          <cell r="H328">
            <v>0</v>
          </cell>
          <cell r="J328">
            <v>0</v>
          </cell>
          <cell r="K328">
            <v>0</v>
          </cell>
          <cell r="L328">
            <v>0</v>
          </cell>
        </row>
        <row r="329">
          <cell r="A329" t="str">
            <v>G512012003</v>
          </cell>
          <cell r="B329" t="str">
            <v>Orient Smart Asset</v>
          </cell>
          <cell r="C329" t="str">
            <v xml:space="preserve">Balance sheet </v>
          </cell>
          <cell r="D329">
            <v>0</v>
          </cell>
          <cell r="E329">
            <v>0</v>
          </cell>
          <cell r="F329">
            <v>0</v>
          </cell>
          <cell r="G329">
            <v>0</v>
          </cell>
          <cell r="H329">
            <v>0</v>
          </cell>
          <cell r="J329">
            <v>0</v>
          </cell>
          <cell r="K329">
            <v>0</v>
          </cell>
          <cell r="L329">
            <v>0</v>
          </cell>
        </row>
        <row r="330">
          <cell r="A330" t="str">
            <v>G512012004</v>
          </cell>
          <cell r="B330" t="str">
            <v>Orient 4 Life</v>
          </cell>
          <cell r="C330" t="str">
            <v xml:space="preserve">Balance sheet </v>
          </cell>
          <cell r="D330">
            <v>0</v>
          </cell>
          <cell r="E330">
            <v>0</v>
          </cell>
          <cell r="F330">
            <v>0</v>
          </cell>
          <cell r="G330">
            <v>0</v>
          </cell>
          <cell r="H330">
            <v>0</v>
          </cell>
          <cell r="J330">
            <v>0</v>
          </cell>
          <cell r="K330">
            <v>0</v>
          </cell>
          <cell r="L330">
            <v>0</v>
          </cell>
        </row>
        <row r="331">
          <cell r="A331" t="str">
            <v>G512012005</v>
          </cell>
          <cell r="B331" t="str">
            <v>Orient Smart Educator</v>
          </cell>
          <cell r="C331" t="str">
            <v xml:space="preserve">Balance sheet </v>
          </cell>
          <cell r="D331">
            <v>0</v>
          </cell>
          <cell r="E331">
            <v>0</v>
          </cell>
          <cell r="F331">
            <v>0</v>
          </cell>
          <cell r="G331">
            <v>0</v>
          </cell>
          <cell r="H331">
            <v>0</v>
          </cell>
          <cell r="J331">
            <v>0</v>
          </cell>
          <cell r="K331">
            <v>0</v>
          </cell>
          <cell r="L331">
            <v>0</v>
          </cell>
        </row>
        <row r="332">
          <cell r="A332" t="str">
            <v>G512012006</v>
          </cell>
          <cell r="B332" t="str">
            <v>Orient Individual Mortgage</v>
          </cell>
          <cell r="C332" t="str">
            <v xml:space="preserve">Balance sheet </v>
          </cell>
          <cell r="D332">
            <v>0</v>
          </cell>
          <cell r="E332">
            <v>0</v>
          </cell>
          <cell r="F332">
            <v>0</v>
          </cell>
          <cell r="G332">
            <v>0</v>
          </cell>
          <cell r="H332">
            <v>0</v>
          </cell>
          <cell r="J332">
            <v>0</v>
          </cell>
          <cell r="K332">
            <v>0</v>
          </cell>
          <cell r="L332">
            <v>0</v>
          </cell>
        </row>
        <row r="333">
          <cell r="A333" t="str">
            <v>G512022</v>
          </cell>
          <cell r="B333" t="str">
            <v>Group Life</v>
          </cell>
          <cell r="C333">
            <v>0</v>
          </cell>
          <cell r="D333">
            <v>0</v>
          </cell>
          <cell r="E333">
            <v>0</v>
          </cell>
          <cell r="F333">
            <v>0</v>
          </cell>
          <cell r="G333">
            <v>0</v>
          </cell>
          <cell r="H333">
            <v>0</v>
          </cell>
          <cell r="J333">
            <v>0</v>
          </cell>
          <cell r="K333">
            <v>0</v>
          </cell>
          <cell r="L333">
            <v>0</v>
          </cell>
        </row>
        <row r="334">
          <cell r="A334" t="str">
            <v>G512022001</v>
          </cell>
          <cell r="B334" t="str">
            <v>Orient Group Life</v>
          </cell>
          <cell r="C334" t="str">
            <v xml:space="preserve">Balance sheet </v>
          </cell>
          <cell r="D334">
            <v>0</v>
          </cell>
          <cell r="E334">
            <v>0</v>
          </cell>
          <cell r="F334">
            <v>0</v>
          </cell>
          <cell r="G334">
            <v>0</v>
          </cell>
          <cell r="H334">
            <v>0</v>
          </cell>
          <cell r="J334">
            <v>0</v>
          </cell>
          <cell r="K334">
            <v>0</v>
          </cell>
          <cell r="L334">
            <v>0</v>
          </cell>
        </row>
        <row r="335">
          <cell r="A335" t="str">
            <v>G512022002</v>
          </cell>
          <cell r="B335" t="str">
            <v>Orient Last Expense</v>
          </cell>
          <cell r="C335" t="str">
            <v xml:space="preserve">Balance sheet </v>
          </cell>
          <cell r="D335">
            <v>0</v>
          </cell>
          <cell r="E335">
            <v>0</v>
          </cell>
          <cell r="F335">
            <v>0</v>
          </cell>
          <cell r="G335">
            <v>0</v>
          </cell>
          <cell r="H335">
            <v>0</v>
          </cell>
          <cell r="J335">
            <v>0</v>
          </cell>
          <cell r="K335">
            <v>0</v>
          </cell>
          <cell r="L335">
            <v>0</v>
          </cell>
        </row>
        <row r="336">
          <cell r="A336" t="str">
            <v>G512032</v>
          </cell>
          <cell r="B336" t="str">
            <v>Group Credit</v>
          </cell>
          <cell r="C336">
            <v>0</v>
          </cell>
          <cell r="D336">
            <v>0</v>
          </cell>
          <cell r="E336">
            <v>0</v>
          </cell>
          <cell r="F336">
            <v>0</v>
          </cell>
          <cell r="G336">
            <v>0</v>
          </cell>
          <cell r="H336">
            <v>0</v>
          </cell>
          <cell r="J336">
            <v>0</v>
          </cell>
          <cell r="K336">
            <v>0</v>
          </cell>
          <cell r="L336">
            <v>0</v>
          </cell>
        </row>
        <row r="337">
          <cell r="A337" t="str">
            <v>G512032001</v>
          </cell>
          <cell r="B337" t="str">
            <v>Orient Group Creditor</v>
          </cell>
          <cell r="C337" t="str">
            <v xml:space="preserve">Balance sheet </v>
          </cell>
          <cell r="D337">
            <v>0</v>
          </cell>
          <cell r="E337">
            <v>0</v>
          </cell>
          <cell r="F337">
            <v>0</v>
          </cell>
          <cell r="G337">
            <v>0</v>
          </cell>
          <cell r="H337">
            <v>0</v>
          </cell>
          <cell r="J337">
            <v>0</v>
          </cell>
          <cell r="K337">
            <v>0</v>
          </cell>
          <cell r="L337">
            <v>0</v>
          </cell>
        </row>
        <row r="338">
          <cell r="A338" t="str">
            <v>G512032002</v>
          </cell>
          <cell r="B338" t="str">
            <v>Orient Group Mortgage</v>
          </cell>
          <cell r="C338" t="str">
            <v xml:space="preserve">Balance sheet </v>
          </cell>
          <cell r="D338">
            <v>0</v>
          </cell>
          <cell r="E338">
            <v>0</v>
          </cell>
          <cell r="F338">
            <v>0</v>
          </cell>
          <cell r="G338">
            <v>0</v>
          </cell>
          <cell r="H338">
            <v>0</v>
          </cell>
          <cell r="J338">
            <v>0</v>
          </cell>
          <cell r="K338">
            <v>0</v>
          </cell>
          <cell r="L338">
            <v>0</v>
          </cell>
        </row>
        <row r="339">
          <cell r="A339" t="str">
            <v>G512042</v>
          </cell>
          <cell r="B339" t="str">
            <v>Annuities</v>
          </cell>
          <cell r="C339">
            <v>0</v>
          </cell>
          <cell r="D339">
            <v>0</v>
          </cell>
          <cell r="E339">
            <v>0</v>
          </cell>
          <cell r="F339">
            <v>0</v>
          </cell>
          <cell r="G339">
            <v>0</v>
          </cell>
          <cell r="H339">
            <v>0</v>
          </cell>
          <cell r="J339">
            <v>0</v>
          </cell>
          <cell r="K339">
            <v>0</v>
          </cell>
          <cell r="L339">
            <v>0</v>
          </cell>
        </row>
        <row r="340">
          <cell r="A340" t="str">
            <v>G512042001</v>
          </cell>
          <cell r="B340" t="str">
            <v>Immediate Annuity</v>
          </cell>
          <cell r="C340" t="str">
            <v xml:space="preserve">Balance sheet </v>
          </cell>
          <cell r="D340">
            <v>0</v>
          </cell>
          <cell r="E340">
            <v>0</v>
          </cell>
          <cell r="F340">
            <v>0</v>
          </cell>
          <cell r="G340">
            <v>0</v>
          </cell>
          <cell r="H340">
            <v>0</v>
          </cell>
          <cell r="J340">
            <v>0</v>
          </cell>
          <cell r="K340">
            <v>0</v>
          </cell>
          <cell r="L340">
            <v>0</v>
          </cell>
        </row>
        <row r="341">
          <cell r="A341" t="str">
            <v>G512042002</v>
          </cell>
          <cell r="B341" t="str">
            <v>Deffered Annuity</v>
          </cell>
          <cell r="C341" t="str">
            <v xml:space="preserve">Balance sheet </v>
          </cell>
          <cell r="D341">
            <v>0</v>
          </cell>
          <cell r="E341">
            <v>0</v>
          </cell>
          <cell r="F341">
            <v>0</v>
          </cell>
          <cell r="G341">
            <v>0</v>
          </cell>
          <cell r="H341">
            <v>0</v>
          </cell>
          <cell r="J341">
            <v>0</v>
          </cell>
          <cell r="K341">
            <v>0</v>
          </cell>
          <cell r="L341">
            <v>0</v>
          </cell>
        </row>
        <row r="342">
          <cell r="A342" t="str">
            <v>Claims Outstanding FAC Total</v>
          </cell>
          <cell r="C342">
            <v>0</v>
          </cell>
          <cell r="D342">
            <v>0</v>
          </cell>
          <cell r="E342">
            <v>0</v>
          </cell>
          <cell r="F342">
            <v>0</v>
          </cell>
          <cell r="G342">
            <v>0</v>
          </cell>
          <cell r="H342">
            <v>0</v>
          </cell>
          <cell r="J342">
            <v>0</v>
          </cell>
          <cell r="K342">
            <v>0</v>
          </cell>
          <cell r="L342">
            <v>0</v>
          </cell>
        </row>
        <row r="343">
          <cell r="C343">
            <v>0</v>
          </cell>
          <cell r="E343">
            <v>0</v>
          </cell>
          <cell r="F343">
            <v>0</v>
          </cell>
          <cell r="G343">
            <v>0</v>
          </cell>
          <cell r="J343">
            <v>0</v>
          </cell>
          <cell r="K343">
            <v>0</v>
          </cell>
          <cell r="L343">
            <v>0</v>
          </cell>
        </row>
        <row r="344">
          <cell r="A344" t="str">
            <v>Claims Outstanding- Treaty</v>
          </cell>
          <cell r="C344">
            <v>0</v>
          </cell>
          <cell r="E344">
            <v>0</v>
          </cell>
          <cell r="F344">
            <v>0</v>
          </cell>
          <cell r="G344">
            <v>0</v>
          </cell>
          <cell r="J344">
            <v>0</v>
          </cell>
          <cell r="K344">
            <v>0</v>
          </cell>
          <cell r="L344">
            <v>0</v>
          </cell>
        </row>
        <row r="345">
          <cell r="A345" t="str">
            <v>G513012</v>
          </cell>
          <cell r="B345" t="str">
            <v>Individual life</v>
          </cell>
          <cell r="C345">
            <v>0</v>
          </cell>
          <cell r="D345">
            <v>0</v>
          </cell>
          <cell r="E345">
            <v>0</v>
          </cell>
          <cell r="F345">
            <v>0</v>
          </cell>
          <cell r="G345">
            <v>0</v>
          </cell>
          <cell r="H345">
            <v>0</v>
          </cell>
          <cell r="J345">
            <v>0</v>
          </cell>
          <cell r="K345">
            <v>0</v>
          </cell>
          <cell r="L345">
            <v>0</v>
          </cell>
        </row>
        <row r="346">
          <cell r="A346" t="str">
            <v>G513012001</v>
          </cell>
          <cell r="B346" t="str">
            <v>Orient Endowment</v>
          </cell>
          <cell r="C346" t="str">
            <v xml:space="preserve">Balance sheet </v>
          </cell>
          <cell r="D346">
            <v>0</v>
          </cell>
          <cell r="E346">
            <v>0</v>
          </cell>
          <cell r="F346">
            <v>0</v>
          </cell>
          <cell r="G346">
            <v>0</v>
          </cell>
          <cell r="H346">
            <v>0</v>
          </cell>
          <cell r="J346">
            <v>0</v>
          </cell>
          <cell r="K346">
            <v>0</v>
          </cell>
          <cell r="L346">
            <v>0</v>
          </cell>
        </row>
        <row r="347">
          <cell r="A347" t="str">
            <v>G513012002</v>
          </cell>
          <cell r="B347" t="str">
            <v>Orient Educator</v>
          </cell>
          <cell r="C347" t="str">
            <v xml:space="preserve">Balance sheet </v>
          </cell>
          <cell r="D347">
            <v>0</v>
          </cell>
          <cell r="E347">
            <v>0</v>
          </cell>
          <cell r="F347">
            <v>0</v>
          </cell>
          <cell r="G347">
            <v>0</v>
          </cell>
          <cell r="H347">
            <v>0</v>
          </cell>
          <cell r="J347">
            <v>0</v>
          </cell>
          <cell r="K347">
            <v>0</v>
          </cell>
          <cell r="L347">
            <v>0</v>
          </cell>
        </row>
        <row r="348">
          <cell r="A348" t="str">
            <v>G513012003</v>
          </cell>
          <cell r="B348" t="str">
            <v>Orient Smart Asset</v>
          </cell>
          <cell r="C348" t="str">
            <v xml:space="preserve">Balance sheet </v>
          </cell>
          <cell r="D348">
            <v>0</v>
          </cell>
          <cell r="E348">
            <v>0</v>
          </cell>
          <cell r="F348">
            <v>0</v>
          </cell>
          <cell r="G348">
            <v>0</v>
          </cell>
          <cell r="H348">
            <v>0</v>
          </cell>
          <cell r="J348">
            <v>0</v>
          </cell>
          <cell r="K348">
            <v>0</v>
          </cell>
          <cell r="L348">
            <v>0</v>
          </cell>
        </row>
        <row r="349">
          <cell r="A349" t="str">
            <v>G513012004</v>
          </cell>
          <cell r="B349" t="str">
            <v>Orient 4 Life</v>
          </cell>
          <cell r="C349" t="str">
            <v xml:space="preserve">Balance sheet </v>
          </cell>
          <cell r="D349">
            <v>0</v>
          </cell>
          <cell r="E349">
            <v>0</v>
          </cell>
          <cell r="F349">
            <v>0</v>
          </cell>
          <cell r="G349">
            <v>0</v>
          </cell>
          <cell r="H349">
            <v>0</v>
          </cell>
          <cell r="J349">
            <v>0</v>
          </cell>
          <cell r="K349">
            <v>0</v>
          </cell>
          <cell r="L349">
            <v>0</v>
          </cell>
        </row>
        <row r="350">
          <cell r="A350" t="str">
            <v>G513012005</v>
          </cell>
          <cell r="B350" t="str">
            <v>Orient Smart Educator</v>
          </cell>
          <cell r="C350" t="str">
            <v xml:space="preserve">Balance sheet </v>
          </cell>
          <cell r="D350">
            <v>0</v>
          </cell>
          <cell r="E350">
            <v>0</v>
          </cell>
          <cell r="F350">
            <v>0</v>
          </cell>
          <cell r="G350">
            <v>0</v>
          </cell>
          <cell r="H350">
            <v>0</v>
          </cell>
          <cell r="J350">
            <v>0</v>
          </cell>
          <cell r="K350">
            <v>0</v>
          </cell>
          <cell r="L350">
            <v>0</v>
          </cell>
        </row>
        <row r="351">
          <cell r="A351" t="str">
            <v>G513012006</v>
          </cell>
          <cell r="B351" t="str">
            <v>Orient Individual Mortgage</v>
          </cell>
          <cell r="C351" t="str">
            <v xml:space="preserve">Balance sheet </v>
          </cell>
          <cell r="D351">
            <v>0</v>
          </cell>
          <cell r="E351">
            <v>0</v>
          </cell>
          <cell r="F351">
            <v>0</v>
          </cell>
          <cell r="G351">
            <v>0</v>
          </cell>
          <cell r="H351">
            <v>0</v>
          </cell>
          <cell r="J351">
            <v>0</v>
          </cell>
          <cell r="K351">
            <v>0</v>
          </cell>
          <cell r="L351">
            <v>0</v>
          </cell>
        </row>
        <row r="352">
          <cell r="A352" t="str">
            <v>G513022</v>
          </cell>
          <cell r="B352" t="str">
            <v>Group Life</v>
          </cell>
          <cell r="C352">
            <v>0</v>
          </cell>
          <cell r="D352">
            <v>0</v>
          </cell>
          <cell r="E352">
            <v>0</v>
          </cell>
          <cell r="F352">
            <v>0</v>
          </cell>
          <cell r="G352">
            <v>0</v>
          </cell>
          <cell r="H352">
            <v>0</v>
          </cell>
          <cell r="J352">
            <v>0</v>
          </cell>
          <cell r="K352">
            <v>0</v>
          </cell>
          <cell r="L352">
            <v>0</v>
          </cell>
        </row>
        <row r="353">
          <cell r="A353" t="str">
            <v>G513022001</v>
          </cell>
          <cell r="B353" t="str">
            <v>Orient Group Life</v>
          </cell>
          <cell r="C353" t="str">
            <v xml:space="preserve">Balance sheet </v>
          </cell>
          <cell r="D353">
            <v>0</v>
          </cell>
          <cell r="E353">
            <v>0</v>
          </cell>
          <cell r="F353">
            <v>0</v>
          </cell>
          <cell r="G353">
            <v>0</v>
          </cell>
          <cell r="H353">
            <v>0</v>
          </cell>
          <cell r="J353">
            <v>0</v>
          </cell>
          <cell r="K353">
            <v>0</v>
          </cell>
          <cell r="L353">
            <v>0</v>
          </cell>
        </row>
        <row r="354">
          <cell r="A354" t="str">
            <v>G513022002</v>
          </cell>
          <cell r="B354" t="str">
            <v>Orient Last Expense</v>
          </cell>
          <cell r="C354" t="str">
            <v xml:space="preserve">Balance sheet </v>
          </cell>
          <cell r="D354">
            <v>0</v>
          </cell>
          <cell r="E354">
            <v>0</v>
          </cell>
          <cell r="F354">
            <v>0</v>
          </cell>
          <cell r="G354">
            <v>0</v>
          </cell>
          <cell r="H354">
            <v>0</v>
          </cell>
          <cell r="J354">
            <v>0</v>
          </cell>
          <cell r="K354">
            <v>0</v>
          </cell>
          <cell r="L354">
            <v>0</v>
          </cell>
        </row>
        <row r="355">
          <cell r="A355" t="str">
            <v>G513032</v>
          </cell>
          <cell r="B355" t="str">
            <v>Group Credit</v>
          </cell>
          <cell r="C355">
            <v>0</v>
          </cell>
          <cell r="D355">
            <v>0</v>
          </cell>
          <cell r="E355">
            <v>0</v>
          </cell>
          <cell r="F355">
            <v>0</v>
          </cell>
          <cell r="G355">
            <v>0</v>
          </cell>
          <cell r="H355">
            <v>0</v>
          </cell>
          <cell r="J355">
            <v>0</v>
          </cell>
          <cell r="K355">
            <v>0</v>
          </cell>
          <cell r="L355">
            <v>0</v>
          </cell>
        </row>
        <row r="356">
          <cell r="A356" t="str">
            <v>G513032001</v>
          </cell>
          <cell r="B356" t="str">
            <v>Orient Group Creditor</v>
          </cell>
          <cell r="C356" t="str">
            <v xml:space="preserve">Balance sheet </v>
          </cell>
          <cell r="D356">
            <v>0</v>
          </cell>
          <cell r="E356">
            <v>0</v>
          </cell>
          <cell r="F356">
            <v>0</v>
          </cell>
          <cell r="G356">
            <v>0</v>
          </cell>
          <cell r="H356">
            <v>0</v>
          </cell>
          <cell r="J356">
            <v>0</v>
          </cell>
          <cell r="K356">
            <v>0</v>
          </cell>
          <cell r="L356">
            <v>0</v>
          </cell>
        </row>
        <row r="357">
          <cell r="A357" t="str">
            <v>G513032002</v>
          </cell>
          <cell r="B357" t="str">
            <v>Orient Group Mortgage</v>
          </cell>
          <cell r="C357" t="str">
            <v xml:space="preserve">Balance sheet </v>
          </cell>
          <cell r="D357">
            <v>0</v>
          </cell>
          <cell r="E357">
            <v>0</v>
          </cell>
          <cell r="F357">
            <v>0</v>
          </cell>
          <cell r="G357">
            <v>0</v>
          </cell>
          <cell r="H357">
            <v>0</v>
          </cell>
          <cell r="J357">
            <v>0</v>
          </cell>
          <cell r="K357">
            <v>0</v>
          </cell>
          <cell r="L357">
            <v>0</v>
          </cell>
        </row>
        <row r="358">
          <cell r="A358" t="str">
            <v>G513042</v>
          </cell>
          <cell r="B358" t="str">
            <v>Annuities</v>
          </cell>
          <cell r="C358">
            <v>0</v>
          </cell>
          <cell r="D358">
            <v>0</v>
          </cell>
          <cell r="E358">
            <v>0</v>
          </cell>
          <cell r="F358">
            <v>0</v>
          </cell>
          <cell r="G358">
            <v>0</v>
          </cell>
          <cell r="H358">
            <v>0</v>
          </cell>
          <cell r="J358">
            <v>0</v>
          </cell>
          <cell r="K358">
            <v>0</v>
          </cell>
          <cell r="L358">
            <v>0</v>
          </cell>
        </row>
        <row r="359">
          <cell r="A359" t="str">
            <v>G513042001</v>
          </cell>
          <cell r="B359" t="str">
            <v>Immediate Annuity</v>
          </cell>
          <cell r="C359" t="str">
            <v xml:space="preserve">Balance sheet </v>
          </cell>
          <cell r="D359">
            <v>0</v>
          </cell>
          <cell r="E359">
            <v>0</v>
          </cell>
          <cell r="F359">
            <v>0</v>
          </cell>
          <cell r="G359">
            <v>0</v>
          </cell>
          <cell r="H359">
            <v>0</v>
          </cell>
          <cell r="J359">
            <v>0</v>
          </cell>
          <cell r="K359">
            <v>0</v>
          </cell>
          <cell r="L359">
            <v>0</v>
          </cell>
        </row>
        <row r="360">
          <cell r="A360" t="str">
            <v>G513042002</v>
          </cell>
          <cell r="B360" t="str">
            <v>Deffered Annuity</v>
          </cell>
          <cell r="C360" t="str">
            <v xml:space="preserve">Balance sheet </v>
          </cell>
          <cell r="D360">
            <v>0</v>
          </cell>
          <cell r="E360">
            <v>0</v>
          </cell>
          <cell r="F360">
            <v>0</v>
          </cell>
          <cell r="G360">
            <v>0</v>
          </cell>
          <cell r="H360">
            <v>0</v>
          </cell>
          <cell r="J360">
            <v>0</v>
          </cell>
          <cell r="K360">
            <v>0</v>
          </cell>
          <cell r="L360">
            <v>0</v>
          </cell>
        </row>
        <row r="361">
          <cell r="A361" t="str">
            <v>Claims Outstanding Treaty Total</v>
          </cell>
          <cell r="C361">
            <v>0</v>
          </cell>
          <cell r="D361">
            <v>0</v>
          </cell>
          <cell r="E361">
            <v>0</v>
          </cell>
          <cell r="F361">
            <v>0</v>
          </cell>
          <cell r="G361">
            <v>0</v>
          </cell>
          <cell r="H361">
            <v>0</v>
          </cell>
          <cell r="J361">
            <v>0</v>
          </cell>
          <cell r="K361">
            <v>0</v>
          </cell>
          <cell r="L361">
            <v>0</v>
          </cell>
        </row>
        <row r="362">
          <cell r="A362">
            <v>0</v>
          </cell>
          <cell r="C362">
            <v>0</v>
          </cell>
          <cell r="E362">
            <v>0</v>
          </cell>
          <cell r="F362">
            <v>0</v>
          </cell>
          <cell r="G362">
            <v>0</v>
          </cell>
          <cell r="J362">
            <v>0</v>
          </cell>
          <cell r="K362">
            <v>0</v>
          </cell>
          <cell r="L362">
            <v>0</v>
          </cell>
        </row>
        <row r="363">
          <cell r="A363" t="str">
            <v>Claims Incurred</v>
          </cell>
          <cell r="C363">
            <v>0</v>
          </cell>
          <cell r="E363">
            <v>0</v>
          </cell>
          <cell r="F363">
            <v>0</v>
          </cell>
          <cell r="G363">
            <v>0</v>
          </cell>
          <cell r="J363">
            <v>0</v>
          </cell>
          <cell r="K363">
            <v>0</v>
          </cell>
          <cell r="L363">
            <v>0</v>
          </cell>
        </row>
        <row r="364">
          <cell r="A364" t="str">
            <v>G334012</v>
          </cell>
          <cell r="B364" t="str">
            <v>Claims Expense</v>
          </cell>
          <cell r="C364">
            <v>0</v>
          </cell>
          <cell r="D364">
            <v>0</v>
          </cell>
          <cell r="E364">
            <v>11095486.34</v>
          </cell>
          <cell r="F364">
            <v>1446681</v>
          </cell>
          <cell r="G364">
            <v>9648805.3399999999</v>
          </cell>
          <cell r="H364">
            <v>9648805.3399999999</v>
          </cell>
          <cell r="J364">
            <v>0</v>
          </cell>
          <cell r="K364">
            <v>0</v>
          </cell>
          <cell r="L364">
            <v>0</v>
          </cell>
        </row>
        <row r="365">
          <cell r="A365" t="str">
            <v>G334012001</v>
          </cell>
          <cell r="B365" t="str">
            <v>CLAIMS Incurred- MATURITY</v>
          </cell>
          <cell r="C365" t="str">
            <v>Profit &amp; Loss</v>
          </cell>
          <cell r="D365">
            <v>0</v>
          </cell>
          <cell r="E365">
            <v>9262583.3399999999</v>
          </cell>
          <cell r="F365">
            <v>1446681</v>
          </cell>
          <cell r="G365">
            <v>7815902.3399999999</v>
          </cell>
          <cell r="H365">
            <v>7815902.3399999999</v>
          </cell>
          <cell r="J365">
            <v>0</v>
          </cell>
          <cell r="K365">
            <v>0</v>
          </cell>
          <cell r="L365">
            <v>0</v>
          </cell>
        </row>
        <row r="366">
          <cell r="A366" t="str">
            <v>G334012002</v>
          </cell>
          <cell r="B366" t="str">
            <v>CLAIMS Incurred- Critical illness</v>
          </cell>
          <cell r="C366" t="str">
            <v>Profit &amp; Loss</v>
          </cell>
          <cell r="D366">
            <v>0</v>
          </cell>
          <cell r="E366">
            <v>0</v>
          </cell>
          <cell r="F366">
            <v>0</v>
          </cell>
          <cell r="G366">
            <v>0</v>
          </cell>
          <cell r="H366">
            <v>0</v>
          </cell>
          <cell r="J366">
            <v>0</v>
          </cell>
          <cell r="K366">
            <v>0</v>
          </cell>
          <cell r="L366">
            <v>0</v>
          </cell>
        </row>
        <row r="367">
          <cell r="A367" t="str">
            <v>G334012003</v>
          </cell>
          <cell r="B367" t="str">
            <v>CLAIMS Incurred- Death</v>
          </cell>
          <cell r="C367" t="str">
            <v>Profit &amp; Loss</v>
          </cell>
          <cell r="D367">
            <v>0</v>
          </cell>
          <cell r="E367">
            <v>0</v>
          </cell>
          <cell r="F367">
            <v>0</v>
          </cell>
          <cell r="G367">
            <v>0</v>
          </cell>
          <cell r="H367">
            <v>0</v>
          </cell>
          <cell r="J367">
            <v>0</v>
          </cell>
          <cell r="K367">
            <v>0</v>
          </cell>
          <cell r="L367">
            <v>0</v>
          </cell>
        </row>
        <row r="368">
          <cell r="A368" t="str">
            <v>G334012004</v>
          </cell>
          <cell r="B368" t="str">
            <v>CLAIMS Incurred- Total Permanent Disability</v>
          </cell>
          <cell r="C368" t="str">
            <v>Profit &amp; Loss</v>
          </cell>
          <cell r="D368">
            <v>0</v>
          </cell>
          <cell r="E368">
            <v>0</v>
          </cell>
          <cell r="F368">
            <v>0</v>
          </cell>
          <cell r="G368">
            <v>0</v>
          </cell>
          <cell r="H368">
            <v>0</v>
          </cell>
          <cell r="J368">
            <v>0</v>
          </cell>
          <cell r="K368">
            <v>0</v>
          </cell>
          <cell r="L368">
            <v>0</v>
          </cell>
        </row>
        <row r="369">
          <cell r="A369" t="str">
            <v>G334012005</v>
          </cell>
          <cell r="B369" t="str">
            <v>CLAIMS Incurred- Surrender</v>
          </cell>
          <cell r="C369" t="str">
            <v>Profit &amp; Loss</v>
          </cell>
          <cell r="D369">
            <v>0</v>
          </cell>
          <cell r="E369">
            <v>1832903</v>
          </cell>
          <cell r="F369">
            <v>0</v>
          </cell>
          <cell r="G369">
            <v>1832903</v>
          </cell>
          <cell r="H369">
            <v>1832903</v>
          </cell>
          <cell r="J369">
            <v>0</v>
          </cell>
          <cell r="K369">
            <v>0</v>
          </cell>
          <cell r="L369">
            <v>0</v>
          </cell>
        </row>
        <row r="370">
          <cell r="A370" t="str">
            <v>G334012006</v>
          </cell>
          <cell r="B370" t="str">
            <v>CLAIMS Incurred- Temporary Disability</v>
          </cell>
          <cell r="C370" t="str">
            <v>Profit &amp; Loss</v>
          </cell>
          <cell r="D370">
            <v>0</v>
          </cell>
          <cell r="E370">
            <v>0</v>
          </cell>
          <cell r="F370">
            <v>0</v>
          </cell>
          <cell r="G370">
            <v>0</v>
          </cell>
          <cell r="H370">
            <v>0</v>
          </cell>
          <cell r="J370">
            <v>0</v>
          </cell>
          <cell r="K370">
            <v>0</v>
          </cell>
          <cell r="L370">
            <v>0</v>
          </cell>
        </row>
        <row r="371">
          <cell r="A371" t="str">
            <v>Claims Incurred Totals</v>
          </cell>
          <cell r="C371">
            <v>0</v>
          </cell>
          <cell r="D371">
            <v>0</v>
          </cell>
          <cell r="E371">
            <v>11095486.34</v>
          </cell>
          <cell r="F371">
            <v>1446681</v>
          </cell>
          <cell r="G371">
            <v>9648805.3399999999</v>
          </cell>
          <cell r="H371">
            <v>9648805.3399999999</v>
          </cell>
          <cell r="J371">
            <v>0</v>
          </cell>
          <cell r="K371">
            <v>0</v>
          </cell>
          <cell r="L371">
            <v>0</v>
          </cell>
        </row>
        <row r="372">
          <cell r="A372">
            <v>0</v>
          </cell>
          <cell r="C372">
            <v>0</v>
          </cell>
          <cell r="E372">
            <v>0</v>
          </cell>
          <cell r="F372">
            <v>0</v>
          </cell>
          <cell r="G372">
            <v>0</v>
          </cell>
          <cell r="J372">
            <v>0</v>
          </cell>
          <cell r="K372">
            <v>0</v>
          </cell>
          <cell r="L372">
            <v>0</v>
          </cell>
        </row>
        <row r="373">
          <cell r="A373" t="str">
            <v xml:space="preserve">Claims Outstanding </v>
          </cell>
          <cell r="C373">
            <v>0</v>
          </cell>
          <cell r="E373">
            <v>0</v>
          </cell>
          <cell r="F373">
            <v>0</v>
          </cell>
          <cell r="G373">
            <v>0</v>
          </cell>
          <cell r="J373">
            <v>0</v>
          </cell>
          <cell r="K373">
            <v>0</v>
          </cell>
          <cell r="L373">
            <v>0</v>
          </cell>
        </row>
        <row r="374">
          <cell r="A374" t="str">
            <v>G514012</v>
          </cell>
          <cell r="B374" t="str">
            <v>Claims Outstanding</v>
          </cell>
          <cell r="C374">
            <v>0</v>
          </cell>
          <cell r="D374">
            <v>0</v>
          </cell>
          <cell r="E374">
            <v>7376667</v>
          </cell>
          <cell r="F374">
            <v>7919732.3399999999</v>
          </cell>
          <cell r="G374">
            <v>-543065.33999999985</v>
          </cell>
          <cell r="H374">
            <v>-543065.33999999985</v>
          </cell>
          <cell r="J374">
            <v>0</v>
          </cell>
          <cell r="K374">
            <v>0</v>
          </cell>
          <cell r="L374">
            <v>0</v>
          </cell>
        </row>
        <row r="375">
          <cell r="A375" t="str">
            <v>G514012001</v>
          </cell>
          <cell r="B375" t="str">
            <v>CLAIMS Outstanding- MATURITY</v>
          </cell>
          <cell r="C375" t="str">
            <v xml:space="preserve">Balance sheet </v>
          </cell>
          <cell r="D375">
            <v>0</v>
          </cell>
          <cell r="E375">
            <v>7113393</v>
          </cell>
          <cell r="F375">
            <v>7639902.3399999999</v>
          </cell>
          <cell r="G375">
            <v>-526509.33999999985</v>
          </cell>
          <cell r="H375">
            <v>-526509.33999999985</v>
          </cell>
          <cell r="J375">
            <v>0</v>
          </cell>
          <cell r="K375">
            <v>0</v>
          </cell>
          <cell r="L375">
            <v>0</v>
          </cell>
        </row>
        <row r="376">
          <cell r="A376" t="str">
            <v>G514012002</v>
          </cell>
          <cell r="B376" t="str">
            <v>CLAIMS Outstanding- Critical illness</v>
          </cell>
          <cell r="C376" t="str">
            <v xml:space="preserve">Balance sheet </v>
          </cell>
          <cell r="D376">
            <v>0</v>
          </cell>
          <cell r="E376">
            <v>0</v>
          </cell>
          <cell r="F376">
            <v>0</v>
          </cell>
          <cell r="G376">
            <v>0</v>
          </cell>
          <cell r="H376">
            <v>0</v>
          </cell>
          <cell r="J376">
            <v>0</v>
          </cell>
          <cell r="K376">
            <v>0</v>
          </cell>
          <cell r="L376">
            <v>0</v>
          </cell>
        </row>
        <row r="377">
          <cell r="A377" t="str">
            <v>G514012003</v>
          </cell>
          <cell r="B377" t="str">
            <v>CLAIMS Outstanding- Death</v>
          </cell>
          <cell r="C377" t="str">
            <v xml:space="preserve">Balance sheet </v>
          </cell>
          <cell r="D377">
            <v>0</v>
          </cell>
          <cell r="E377">
            <v>0</v>
          </cell>
          <cell r="F377">
            <v>0</v>
          </cell>
          <cell r="G377">
            <v>0</v>
          </cell>
          <cell r="H377">
            <v>0</v>
          </cell>
          <cell r="J377">
            <v>0</v>
          </cell>
          <cell r="K377">
            <v>0</v>
          </cell>
          <cell r="L377">
            <v>0</v>
          </cell>
        </row>
        <row r="378">
          <cell r="A378" t="str">
            <v>G514012004</v>
          </cell>
          <cell r="B378" t="str">
            <v>CLAIMS Outstanding- Total Permanent Disability</v>
          </cell>
          <cell r="C378" t="str">
            <v xml:space="preserve">Balance sheet </v>
          </cell>
          <cell r="D378">
            <v>0</v>
          </cell>
          <cell r="E378">
            <v>0</v>
          </cell>
          <cell r="F378">
            <v>0</v>
          </cell>
          <cell r="G378">
            <v>0</v>
          </cell>
          <cell r="H378">
            <v>0</v>
          </cell>
          <cell r="J378">
            <v>0</v>
          </cell>
          <cell r="K378">
            <v>0</v>
          </cell>
          <cell r="L378">
            <v>0</v>
          </cell>
        </row>
        <row r="379">
          <cell r="A379" t="str">
            <v>G514012005</v>
          </cell>
          <cell r="B379" t="str">
            <v>CLAIMS Outstanding- Surrender</v>
          </cell>
          <cell r="C379" t="str">
            <v xml:space="preserve">Balance sheet </v>
          </cell>
          <cell r="D379">
            <v>0</v>
          </cell>
          <cell r="E379">
            <v>263274</v>
          </cell>
          <cell r="F379">
            <v>279830</v>
          </cell>
          <cell r="G379">
            <v>-16556</v>
          </cell>
          <cell r="H379">
            <v>-16556</v>
          </cell>
          <cell r="J379">
            <v>0</v>
          </cell>
          <cell r="K379">
            <v>0</v>
          </cell>
          <cell r="L379">
            <v>0</v>
          </cell>
        </row>
        <row r="380">
          <cell r="A380" t="str">
            <v>G514012006</v>
          </cell>
          <cell r="B380" t="str">
            <v>CLAIMS Outstanding- Temporary Disability</v>
          </cell>
          <cell r="C380" t="str">
            <v xml:space="preserve">Balance sheet </v>
          </cell>
          <cell r="D380">
            <v>0</v>
          </cell>
          <cell r="E380">
            <v>0</v>
          </cell>
          <cell r="F380">
            <v>0</v>
          </cell>
          <cell r="G380">
            <v>0</v>
          </cell>
          <cell r="H380">
            <v>0</v>
          </cell>
          <cell r="J380">
            <v>0</v>
          </cell>
          <cell r="K380">
            <v>0</v>
          </cell>
          <cell r="L380">
            <v>0</v>
          </cell>
        </row>
        <row r="381">
          <cell r="A381" t="str">
            <v>Claims Outstanding Totals</v>
          </cell>
          <cell r="C381">
            <v>0</v>
          </cell>
          <cell r="D381">
            <v>0</v>
          </cell>
          <cell r="E381">
            <v>7376667</v>
          </cell>
          <cell r="F381">
            <v>7919732.3399999999</v>
          </cell>
          <cell r="G381">
            <v>-543065.33999999985</v>
          </cell>
          <cell r="H381">
            <v>-543065.33999999985</v>
          </cell>
          <cell r="J381">
            <v>0</v>
          </cell>
          <cell r="K381">
            <v>0</v>
          </cell>
          <cell r="L381">
            <v>0</v>
          </cell>
        </row>
        <row r="382">
          <cell r="A382">
            <v>0</v>
          </cell>
          <cell r="C382">
            <v>0</v>
          </cell>
          <cell r="E382">
            <v>0</v>
          </cell>
          <cell r="F382">
            <v>0</v>
          </cell>
          <cell r="G382">
            <v>0</v>
          </cell>
          <cell r="J382">
            <v>0</v>
          </cell>
          <cell r="K382">
            <v>0</v>
          </cell>
          <cell r="L382">
            <v>0</v>
          </cell>
        </row>
        <row r="383">
          <cell r="A383" t="str">
            <v>Change in Actuarial Valuation</v>
          </cell>
          <cell r="C383">
            <v>0</v>
          </cell>
          <cell r="E383">
            <v>0</v>
          </cell>
          <cell r="F383">
            <v>0</v>
          </cell>
          <cell r="G383">
            <v>0</v>
          </cell>
          <cell r="J383">
            <v>0</v>
          </cell>
          <cell r="K383">
            <v>0</v>
          </cell>
          <cell r="L383">
            <v>0</v>
          </cell>
        </row>
        <row r="384">
          <cell r="A384" t="str">
            <v>G341012</v>
          </cell>
          <cell r="B384" t="str">
            <v>Individual life</v>
          </cell>
          <cell r="C384">
            <v>0</v>
          </cell>
          <cell r="D384">
            <v>0</v>
          </cell>
          <cell r="E384">
            <v>104298676.81</v>
          </cell>
          <cell r="F384">
            <v>95238162.939999998</v>
          </cell>
          <cell r="G384">
            <v>9060513.8699999992</v>
          </cell>
          <cell r="H384">
            <v>9060513.8699999992</v>
          </cell>
          <cell r="J384">
            <v>0</v>
          </cell>
          <cell r="K384">
            <v>0</v>
          </cell>
          <cell r="L384">
            <v>0</v>
          </cell>
        </row>
        <row r="385">
          <cell r="A385" t="str">
            <v>G341012001</v>
          </cell>
          <cell r="B385" t="str">
            <v>Orient Endowment</v>
          </cell>
          <cell r="C385" t="str">
            <v>Profit &amp; Loss</v>
          </cell>
          <cell r="E385">
            <v>4017511.74</v>
          </cell>
          <cell r="F385">
            <v>79140883.819999993</v>
          </cell>
          <cell r="G385">
            <v>-75123372.079999998</v>
          </cell>
          <cell r="H385">
            <v>-75123372.079999998</v>
          </cell>
          <cell r="J385">
            <v>0</v>
          </cell>
          <cell r="K385">
            <v>0</v>
          </cell>
          <cell r="L385">
            <v>0</v>
          </cell>
        </row>
        <row r="386">
          <cell r="A386" t="str">
            <v>G341012002</v>
          </cell>
          <cell r="B386" t="str">
            <v>Orient Educator</v>
          </cell>
          <cell r="C386" t="str">
            <v>Profit &amp; Loss</v>
          </cell>
          <cell r="D386">
            <v>0</v>
          </cell>
          <cell r="E386">
            <v>44676988</v>
          </cell>
          <cell r="F386">
            <v>2174651</v>
          </cell>
          <cell r="G386">
            <v>42502337</v>
          </cell>
          <cell r="H386">
            <v>42502337</v>
          </cell>
          <cell r="J386">
            <v>0</v>
          </cell>
          <cell r="K386">
            <v>0</v>
          </cell>
          <cell r="L386">
            <v>0</v>
          </cell>
        </row>
        <row r="387">
          <cell r="A387" t="str">
            <v>G341012003</v>
          </cell>
          <cell r="B387" t="str">
            <v>Orient Smart Asset</v>
          </cell>
          <cell r="C387" t="str">
            <v>Profit &amp; Loss</v>
          </cell>
          <cell r="D387">
            <v>0</v>
          </cell>
          <cell r="E387">
            <v>24400292.899999999</v>
          </cell>
          <cell r="F387">
            <v>3324287.85</v>
          </cell>
          <cell r="G387">
            <v>21076005.049999997</v>
          </cell>
          <cell r="H387">
            <v>21076005.049999997</v>
          </cell>
          <cell r="J387">
            <v>0</v>
          </cell>
          <cell r="K387">
            <v>0</v>
          </cell>
          <cell r="L387">
            <v>0</v>
          </cell>
        </row>
        <row r="388">
          <cell r="A388" t="str">
            <v>G341012004</v>
          </cell>
          <cell r="B388" t="str">
            <v>Orient 4 Life</v>
          </cell>
          <cell r="C388" t="str">
            <v>Profit &amp; Loss</v>
          </cell>
          <cell r="D388">
            <v>0</v>
          </cell>
          <cell r="E388">
            <v>8380560.5599999996</v>
          </cell>
          <cell r="F388">
            <v>2951126.56</v>
          </cell>
          <cell r="G388">
            <v>5429434</v>
          </cell>
          <cell r="H388">
            <v>5429434</v>
          </cell>
          <cell r="J388">
            <v>0</v>
          </cell>
          <cell r="K388">
            <v>0</v>
          </cell>
          <cell r="L388">
            <v>0</v>
          </cell>
        </row>
        <row r="389">
          <cell r="A389" t="str">
            <v>G341012005</v>
          </cell>
          <cell r="B389" t="str">
            <v>Orient Smart Educator</v>
          </cell>
          <cell r="C389" t="str">
            <v>Profit &amp; Loss</v>
          </cell>
          <cell r="D389">
            <v>0</v>
          </cell>
          <cell r="E389">
            <v>15637762.98</v>
          </cell>
          <cell r="F389">
            <v>4775959</v>
          </cell>
          <cell r="G389">
            <v>10861803.98</v>
          </cell>
          <cell r="H389">
            <v>10861803.98</v>
          </cell>
          <cell r="J389">
            <v>0</v>
          </cell>
          <cell r="K389">
            <v>0</v>
          </cell>
          <cell r="L389">
            <v>0</v>
          </cell>
        </row>
        <row r="390">
          <cell r="A390" t="str">
            <v>G341012006</v>
          </cell>
          <cell r="B390" t="str">
            <v>Orient Individual Mortgage</v>
          </cell>
          <cell r="C390" t="str">
            <v>Profit &amp; Loss</v>
          </cell>
          <cell r="D390">
            <v>0</v>
          </cell>
          <cell r="E390">
            <v>0</v>
          </cell>
          <cell r="F390">
            <v>0</v>
          </cell>
          <cell r="G390">
            <v>0</v>
          </cell>
          <cell r="H390">
            <v>0</v>
          </cell>
          <cell r="J390">
            <v>0</v>
          </cell>
          <cell r="K390">
            <v>0</v>
          </cell>
          <cell r="L390">
            <v>0</v>
          </cell>
        </row>
        <row r="391">
          <cell r="A391" t="str">
            <v>G341012007</v>
          </cell>
          <cell r="B391" t="str">
            <v>Jipange Smart</v>
          </cell>
          <cell r="C391" t="str">
            <v>Profit &amp; Loss</v>
          </cell>
          <cell r="D391">
            <v>0</v>
          </cell>
          <cell r="E391">
            <v>7185560.6299999999</v>
          </cell>
          <cell r="F391">
            <v>2871254.71</v>
          </cell>
          <cell r="G391">
            <v>4314305.92</v>
          </cell>
          <cell r="H391">
            <v>4314305.92</v>
          </cell>
          <cell r="J391">
            <v>0</v>
          </cell>
          <cell r="K391">
            <v>0</v>
          </cell>
          <cell r="L391">
            <v>0</v>
          </cell>
        </row>
        <row r="392">
          <cell r="A392" t="str">
            <v>G341022</v>
          </cell>
          <cell r="B392" t="str">
            <v>Group Life</v>
          </cell>
          <cell r="C392">
            <v>0</v>
          </cell>
          <cell r="D392">
            <v>0</v>
          </cell>
          <cell r="E392">
            <v>20315964</v>
          </cell>
          <cell r="F392">
            <v>55594058.020000003</v>
          </cell>
          <cell r="G392">
            <v>-35278094.020000003</v>
          </cell>
          <cell r="H392">
            <v>-35278094.020000003</v>
          </cell>
          <cell r="J392">
            <v>0</v>
          </cell>
          <cell r="K392">
            <v>0</v>
          </cell>
          <cell r="L392">
            <v>0</v>
          </cell>
        </row>
        <row r="393">
          <cell r="A393" t="str">
            <v>G341022001</v>
          </cell>
          <cell r="B393" t="str">
            <v>Orient Group Life</v>
          </cell>
          <cell r="C393" t="str">
            <v>Profit &amp; Loss</v>
          </cell>
          <cell r="E393">
            <v>20315964</v>
          </cell>
          <cell r="F393">
            <v>55594058.020000003</v>
          </cell>
          <cell r="G393">
            <v>-35278094.020000003</v>
          </cell>
          <cell r="H393">
            <v>-35278094.020000003</v>
          </cell>
          <cell r="J393">
            <v>0</v>
          </cell>
          <cell r="K393">
            <v>0</v>
          </cell>
          <cell r="L393">
            <v>0</v>
          </cell>
        </row>
        <row r="394">
          <cell r="A394" t="str">
            <v>G341022002</v>
          </cell>
          <cell r="B394" t="str">
            <v>Orient Last Expense</v>
          </cell>
          <cell r="C394" t="str">
            <v>Profit &amp; Loss</v>
          </cell>
          <cell r="D394">
            <v>0</v>
          </cell>
          <cell r="E394">
            <v>0</v>
          </cell>
          <cell r="F394">
            <v>0</v>
          </cell>
          <cell r="G394">
            <v>0</v>
          </cell>
          <cell r="H394">
            <v>0</v>
          </cell>
          <cell r="J394">
            <v>0</v>
          </cell>
          <cell r="K394">
            <v>0</v>
          </cell>
          <cell r="L394">
            <v>0</v>
          </cell>
        </row>
        <row r="395">
          <cell r="A395" t="str">
            <v>G341032</v>
          </cell>
          <cell r="B395" t="str">
            <v>Group Credit</v>
          </cell>
          <cell r="C395">
            <v>0</v>
          </cell>
          <cell r="D395">
            <v>0</v>
          </cell>
          <cell r="E395">
            <v>143793082.33000001</v>
          </cell>
          <cell r="F395">
            <v>26360570.510000002</v>
          </cell>
          <cell r="G395">
            <v>117432511.81999999</v>
          </cell>
          <cell r="H395">
            <v>117432511.81999999</v>
          </cell>
          <cell r="J395">
            <v>0</v>
          </cell>
          <cell r="K395">
            <v>0</v>
          </cell>
          <cell r="L395">
            <v>0</v>
          </cell>
        </row>
        <row r="396">
          <cell r="A396" t="str">
            <v>G341032001</v>
          </cell>
          <cell r="B396" t="str">
            <v>Orient Group Creditor</v>
          </cell>
          <cell r="C396" t="str">
            <v>Profit &amp; Loss</v>
          </cell>
          <cell r="E396">
            <v>106968515.33</v>
          </cell>
          <cell r="F396">
            <v>5444114</v>
          </cell>
          <cell r="G396">
            <v>101524401.33</v>
          </cell>
          <cell r="H396">
            <v>101524401.33</v>
          </cell>
          <cell r="J396">
            <v>0</v>
          </cell>
          <cell r="K396">
            <v>0</v>
          </cell>
          <cell r="L396">
            <v>0</v>
          </cell>
        </row>
        <row r="397">
          <cell r="A397" t="str">
            <v>G341032002</v>
          </cell>
          <cell r="B397" t="str">
            <v>Orient Group Mortgage</v>
          </cell>
          <cell r="C397" t="str">
            <v>Profit &amp; Loss</v>
          </cell>
          <cell r="D397">
            <v>0</v>
          </cell>
          <cell r="E397">
            <v>36824567</v>
          </cell>
          <cell r="F397">
            <v>20916456.510000002</v>
          </cell>
          <cell r="G397">
            <v>15908110.489999998</v>
          </cell>
          <cell r="H397">
            <v>15908110.489999998</v>
          </cell>
          <cell r="J397">
            <v>0</v>
          </cell>
          <cell r="K397">
            <v>0</v>
          </cell>
          <cell r="L397">
            <v>0</v>
          </cell>
        </row>
        <row r="398">
          <cell r="A398" t="str">
            <v>G341042</v>
          </cell>
          <cell r="B398" t="str">
            <v>Annuities</v>
          </cell>
          <cell r="C398">
            <v>0</v>
          </cell>
          <cell r="D398">
            <v>0</v>
          </cell>
          <cell r="E398">
            <v>164329785.69999999</v>
          </cell>
          <cell r="F398">
            <v>11131958.93</v>
          </cell>
          <cell r="G398">
            <v>153197826.76999998</v>
          </cell>
          <cell r="H398">
            <v>153197826.76999998</v>
          </cell>
          <cell r="J398">
            <v>0</v>
          </cell>
          <cell r="K398">
            <v>0</v>
          </cell>
          <cell r="L398">
            <v>0</v>
          </cell>
        </row>
        <row r="399">
          <cell r="A399" t="str">
            <v>G341042001</v>
          </cell>
          <cell r="B399" t="str">
            <v>Immediate Annuity</v>
          </cell>
          <cell r="C399" t="str">
            <v>Profit &amp; Loss</v>
          </cell>
          <cell r="E399">
            <v>164329785.69999999</v>
          </cell>
          <cell r="F399">
            <v>11131958.93</v>
          </cell>
          <cell r="G399">
            <v>153197826.76999998</v>
          </cell>
          <cell r="H399">
            <v>153197826.76999998</v>
          </cell>
          <cell r="J399">
            <v>0</v>
          </cell>
          <cell r="K399">
            <v>0</v>
          </cell>
          <cell r="L399">
            <v>0</v>
          </cell>
        </row>
        <row r="400">
          <cell r="A400" t="str">
            <v>G341042002</v>
          </cell>
          <cell r="B400" t="str">
            <v>Deffered Annuity</v>
          </cell>
          <cell r="C400" t="str">
            <v>Profit &amp; Loss</v>
          </cell>
          <cell r="D400">
            <v>0</v>
          </cell>
          <cell r="E400">
            <v>0</v>
          </cell>
          <cell r="F400">
            <v>0</v>
          </cell>
          <cell r="G400">
            <v>0</v>
          </cell>
          <cell r="H400">
            <v>0</v>
          </cell>
          <cell r="J400">
            <v>0</v>
          </cell>
          <cell r="K400">
            <v>0</v>
          </cell>
          <cell r="L400">
            <v>0</v>
          </cell>
        </row>
        <row r="401">
          <cell r="A401" t="str">
            <v>G341052</v>
          </cell>
          <cell r="B401" t="str">
            <v>Deposit Administraion</v>
          </cell>
          <cell r="C401">
            <v>0</v>
          </cell>
          <cell r="D401">
            <v>0</v>
          </cell>
          <cell r="E401">
            <v>0</v>
          </cell>
          <cell r="F401">
            <v>0</v>
          </cell>
          <cell r="G401">
            <v>0</v>
          </cell>
          <cell r="H401">
            <v>0</v>
          </cell>
          <cell r="J401">
            <v>0</v>
          </cell>
          <cell r="K401">
            <v>0</v>
          </cell>
          <cell r="L401">
            <v>0</v>
          </cell>
        </row>
        <row r="402">
          <cell r="A402" t="str">
            <v>G341052001</v>
          </cell>
          <cell r="B402" t="str">
            <v>Individual Pension Plan</v>
          </cell>
          <cell r="C402" t="str">
            <v>Profit &amp; Loss</v>
          </cell>
          <cell r="D402">
            <v>0</v>
          </cell>
          <cell r="E402">
            <v>0</v>
          </cell>
          <cell r="F402">
            <v>0</v>
          </cell>
          <cell r="G402">
            <v>0</v>
          </cell>
          <cell r="H402">
            <v>0</v>
          </cell>
          <cell r="J402">
            <v>0</v>
          </cell>
          <cell r="K402">
            <v>0</v>
          </cell>
          <cell r="L402">
            <v>0</v>
          </cell>
        </row>
        <row r="403">
          <cell r="A403" t="str">
            <v>G341052002</v>
          </cell>
          <cell r="B403" t="str">
            <v>KOLAL Umbrella Scheme</v>
          </cell>
          <cell r="C403" t="str">
            <v>Profit &amp; Loss</v>
          </cell>
          <cell r="D403">
            <v>0</v>
          </cell>
          <cell r="E403">
            <v>0</v>
          </cell>
          <cell r="F403">
            <v>0</v>
          </cell>
          <cell r="G403">
            <v>0</v>
          </cell>
          <cell r="H403">
            <v>0</v>
          </cell>
          <cell r="J403">
            <v>0</v>
          </cell>
          <cell r="K403">
            <v>0</v>
          </cell>
          <cell r="L403">
            <v>0</v>
          </cell>
        </row>
        <row r="404">
          <cell r="A404" t="str">
            <v>G341052003</v>
          </cell>
          <cell r="B404" t="str">
            <v xml:space="preserve">KOIL SRBS </v>
          </cell>
          <cell r="C404" t="str">
            <v>Profit &amp; Loss</v>
          </cell>
          <cell r="D404">
            <v>0</v>
          </cell>
          <cell r="E404">
            <v>0</v>
          </cell>
          <cell r="F404">
            <v>0</v>
          </cell>
          <cell r="G404">
            <v>0</v>
          </cell>
          <cell r="H404">
            <v>0</v>
          </cell>
          <cell r="J404">
            <v>0</v>
          </cell>
          <cell r="K404">
            <v>0</v>
          </cell>
          <cell r="L404">
            <v>0</v>
          </cell>
        </row>
        <row r="405">
          <cell r="A405" t="str">
            <v xml:space="preserve"> Change in Actuarial Valuation Total</v>
          </cell>
          <cell r="C405">
            <v>0</v>
          </cell>
          <cell r="D405">
            <v>0</v>
          </cell>
          <cell r="E405">
            <v>432737508.83999997</v>
          </cell>
          <cell r="F405">
            <v>188324750.40000001</v>
          </cell>
          <cell r="G405">
            <v>244412758.43999997</v>
          </cell>
          <cell r="H405">
            <v>244412758.43999997</v>
          </cell>
          <cell r="J405">
            <v>0</v>
          </cell>
          <cell r="K405">
            <v>0</v>
          </cell>
          <cell r="L405">
            <v>0</v>
          </cell>
        </row>
        <row r="406">
          <cell r="A406">
            <v>0</v>
          </cell>
          <cell r="C406">
            <v>0</v>
          </cell>
          <cell r="E406">
            <v>0</v>
          </cell>
          <cell r="F406">
            <v>0</v>
          </cell>
          <cell r="G406">
            <v>0</v>
          </cell>
          <cell r="J406">
            <v>0</v>
          </cell>
          <cell r="K406">
            <v>0</v>
          </cell>
          <cell r="L406">
            <v>0</v>
          </cell>
        </row>
        <row r="407">
          <cell r="A407" t="str">
            <v>Actuarial Valuation</v>
          </cell>
          <cell r="C407">
            <v>0</v>
          </cell>
          <cell r="E407">
            <v>0</v>
          </cell>
          <cell r="F407">
            <v>0</v>
          </cell>
          <cell r="G407">
            <v>0</v>
          </cell>
          <cell r="J407">
            <v>0</v>
          </cell>
          <cell r="K407">
            <v>0</v>
          </cell>
          <cell r="L407">
            <v>0</v>
          </cell>
        </row>
        <row r="408">
          <cell r="A408" t="str">
            <v>G521012</v>
          </cell>
          <cell r="B408" t="str">
            <v>Individual life</v>
          </cell>
          <cell r="C408">
            <v>0</v>
          </cell>
          <cell r="D408">
            <v>-83125249</v>
          </cell>
          <cell r="E408">
            <v>95238163.010000005</v>
          </cell>
          <cell r="F408">
            <v>104298676.81</v>
          </cell>
          <cell r="G408">
            <v>-9060513.7999999989</v>
          </cell>
          <cell r="H408">
            <v>-92185762.800000012</v>
          </cell>
          <cell r="J408">
            <v>0</v>
          </cell>
          <cell r="K408">
            <v>0</v>
          </cell>
          <cell r="L408">
            <v>0</v>
          </cell>
        </row>
        <row r="409">
          <cell r="A409" t="str">
            <v>G521012001</v>
          </cell>
          <cell r="B409" t="str">
            <v>Orient Endowment</v>
          </cell>
          <cell r="C409" t="str">
            <v xml:space="preserve">Balance sheet </v>
          </cell>
          <cell r="D409">
            <v>-83125249</v>
          </cell>
          <cell r="E409">
            <v>79140883.819999993</v>
          </cell>
          <cell r="F409">
            <v>4017511.74</v>
          </cell>
          <cell r="G409">
            <v>75123372.079999998</v>
          </cell>
          <cell r="H409">
            <v>-8001876.9200000018</v>
          </cell>
          <cell r="J409">
            <v>0</v>
          </cell>
          <cell r="K409">
            <v>0</v>
          </cell>
          <cell r="L409">
            <v>0</v>
          </cell>
        </row>
        <row r="410">
          <cell r="A410" t="str">
            <v>G521012002</v>
          </cell>
          <cell r="B410" t="str">
            <v>Orient Educator</v>
          </cell>
          <cell r="C410" t="str">
            <v xml:space="preserve">Balance sheet </v>
          </cell>
          <cell r="D410">
            <v>0</v>
          </cell>
          <cell r="E410">
            <v>2174651</v>
          </cell>
          <cell r="F410">
            <v>44676988</v>
          </cell>
          <cell r="G410">
            <v>-42502337</v>
          </cell>
          <cell r="H410">
            <v>-42502337</v>
          </cell>
          <cell r="J410">
            <v>0</v>
          </cell>
          <cell r="K410">
            <v>0</v>
          </cell>
          <cell r="L410">
            <v>0</v>
          </cell>
        </row>
        <row r="411">
          <cell r="A411" t="str">
            <v>G521012003</v>
          </cell>
          <cell r="B411" t="str">
            <v>Orient Smart Asset</v>
          </cell>
          <cell r="C411" t="str">
            <v xml:space="preserve">Balance sheet </v>
          </cell>
          <cell r="D411">
            <v>0</v>
          </cell>
          <cell r="E411">
            <v>3324287.92</v>
          </cell>
          <cell r="F411">
            <v>24400292.899999999</v>
          </cell>
          <cell r="G411">
            <v>-21076004.979999997</v>
          </cell>
          <cell r="H411">
            <v>-21076004.979999997</v>
          </cell>
          <cell r="J411">
            <v>0</v>
          </cell>
          <cell r="K411">
            <v>0</v>
          </cell>
          <cell r="L411">
            <v>0</v>
          </cell>
        </row>
        <row r="412">
          <cell r="A412" t="str">
            <v>G521012004</v>
          </cell>
          <cell r="B412" t="str">
            <v>Orient 4 Life</v>
          </cell>
          <cell r="C412" t="str">
            <v xml:space="preserve">Balance sheet </v>
          </cell>
          <cell r="D412">
            <v>0</v>
          </cell>
          <cell r="E412">
            <v>2951126.56</v>
          </cell>
          <cell r="F412">
            <v>8380560.5599999996</v>
          </cell>
          <cell r="G412">
            <v>-5429434</v>
          </cell>
          <cell r="H412">
            <v>-5429434</v>
          </cell>
          <cell r="J412">
            <v>0</v>
          </cell>
          <cell r="K412">
            <v>0</v>
          </cell>
          <cell r="L412">
            <v>0</v>
          </cell>
        </row>
        <row r="413">
          <cell r="A413" t="str">
            <v>G521012005</v>
          </cell>
          <cell r="B413" t="str">
            <v>Orient Smart Educator</v>
          </cell>
          <cell r="C413" t="str">
            <v xml:space="preserve">Balance sheet </v>
          </cell>
          <cell r="D413">
            <v>0</v>
          </cell>
          <cell r="E413">
            <v>4775959</v>
          </cell>
          <cell r="F413">
            <v>15637762.98</v>
          </cell>
          <cell r="G413">
            <v>-10861803.98</v>
          </cell>
          <cell r="H413">
            <v>-10861803.98</v>
          </cell>
          <cell r="J413">
            <v>0</v>
          </cell>
          <cell r="K413">
            <v>0</v>
          </cell>
          <cell r="L413">
            <v>0</v>
          </cell>
        </row>
        <row r="414">
          <cell r="A414" t="str">
            <v>G521012006</v>
          </cell>
          <cell r="B414" t="str">
            <v>Orient Individual Mortgage</v>
          </cell>
          <cell r="C414" t="str">
            <v xml:space="preserve">Balance sheet </v>
          </cell>
          <cell r="D414">
            <v>0</v>
          </cell>
          <cell r="E414">
            <v>0</v>
          </cell>
          <cell r="F414">
            <v>0</v>
          </cell>
          <cell r="G414">
            <v>0</v>
          </cell>
          <cell r="H414">
            <v>0</v>
          </cell>
          <cell r="J414">
            <v>0</v>
          </cell>
          <cell r="K414">
            <v>0</v>
          </cell>
          <cell r="L414">
            <v>0</v>
          </cell>
        </row>
        <row r="415">
          <cell r="A415" t="str">
            <v>G521012007</v>
          </cell>
          <cell r="B415" t="str">
            <v>Jipange Smart</v>
          </cell>
          <cell r="C415" t="str">
            <v xml:space="preserve">Balance sheet </v>
          </cell>
          <cell r="D415">
            <v>0</v>
          </cell>
          <cell r="E415">
            <v>2871254.71</v>
          </cell>
          <cell r="F415">
            <v>7185560.6299999999</v>
          </cell>
          <cell r="G415">
            <v>-4314305.92</v>
          </cell>
          <cell r="H415">
            <v>-4314305.92</v>
          </cell>
          <cell r="J415">
            <v>0</v>
          </cell>
          <cell r="K415">
            <v>0</v>
          </cell>
          <cell r="L415">
            <v>0</v>
          </cell>
        </row>
        <row r="416">
          <cell r="A416" t="str">
            <v>G521022</v>
          </cell>
          <cell r="B416" t="str">
            <v>Group Life</v>
          </cell>
          <cell r="C416">
            <v>0</v>
          </cell>
          <cell r="D416">
            <v>-78039544</v>
          </cell>
          <cell r="E416">
            <v>55594057.920000002</v>
          </cell>
          <cell r="F416">
            <v>20315964</v>
          </cell>
          <cell r="G416">
            <v>35278093.920000002</v>
          </cell>
          <cell r="H416">
            <v>-42761450.079999998</v>
          </cell>
          <cell r="J416">
            <v>0</v>
          </cell>
          <cell r="K416">
            <v>0</v>
          </cell>
          <cell r="L416">
            <v>0</v>
          </cell>
        </row>
        <row r="417">
          <cell r="A417" t="str">
            <v>G521022001</v>
          </cell>
          <cell r="B417" t="str">
            <v>Orient Group Life</v>
          </cell>
          <cell r="C417" t="str">
            <v xml:space="preserve">Balance sheet </v>
          </cell>
          <cell r="D417">
            <v>-78039544</v>
          </cell>
          <cell r="E417">
            <v>55594057.920000002</v>
          </cell>
          <cell r="F417">
            <v>20315964</v>
          </cell>
          <cell r="G417">
            <v>35278093.920000002</v>
          </cell>
          <cell r="H417">
            <v>-42761450.079999998</v>
          </cell>
          <cell r="J417">
            <v>0</v>
          </cell>
          <cell r="K417">
            <v>0</v>
          </cell>
          <cell r="L417">
            <v>0</v>
          </cell>
        </row>
        <row r="418">
          <cell r="A418" t="str">
            <v>G521022002</v>
          </cell>
          <cell r="B418" t="str">
            <v>Orient Last Expense</v>
          </cell>
          <cell r="C418" t="str">
            <v xml:space="preserve">Balance sheet </v>
          </cell>
          <cell r="D418">
            <v>0</v>
          </cell>
          <cell r="E418">
            <v>0</v>
          </cell>
          <cell r="F418">
            <v>0</v>
          </cell>
          <cell r="G418">
            <v>0</v>
          </cell>
          <cell r="H418">
            <v>0</v>
          </cell>
          <cell r="J418">
            <v>0</v>
          </cell>
          <cell r="K418">
            <v>0</v>
          </cell>
          <cell r="L418">
            <v>0</v>
          </cell>
        </row>
        <row r="419">
          <cell r="A419" t="str">
            <v>G521032</v>
          </cell>
          <cell r="B419" t="str">
            <v>Group Credit</v>
          </cell>
          <cell r="C419">
            <v>0</v>
          </cell>
          <cell r="D419">
            <v>-270030978</v>
          </cell>
          <cell r="E419">
            <v>26360570.510000002</v>
          </cell>
          <cell r="F419">
            <v>143793082.30000001</v>
          </cell>
          <cell r="G419">
            <v>-117432511.78999999</v>
          </cell>
          <cell r="H419">
            <v>-387463489.79000002</v>
          </cell>
          <cell r="J419">
            <v>0</v>
          </cell>
          <cell r="K419">
            <v>0</v>
          </cell>
          <cell r="L419">
            <v>0</v>
          </cell>
        </row>
        <row r="420">
          <cell r="A420" t="str">
            <v>G521032001</v>
          </cell>
          <cell r="B420" t="str">
            <v>Orient Group Creditor</v>
          </cell>
          <cell r="C420" t="str">
            <v xml:space="preserve">Balance sheet </v>
          </cell>
          <cell r="D420">
            <v>-270030978</v>
          </cell>
          <cell r="E420">
            <v>5444114</v>
          </cell>
          <cell r="F420">
            <v>106968515.3</v>
          </cell>
          <cell r="G420">
            <v>-101524401.3</v>
          </cell>
          <cell r="H420">
            <v>-371555379.30000001</v>
          </cell>
          <cell r="J420">
            <v>0</v>
          </cell>
          <cell r="K420">
            <v>0</v>
          </cell>
          <cell r="L420">
            <v>0</v>
          </cell>
        </row>
        <row r="421">
          <cell r="A421" t="str">
            <v>G521032002</v>
          </cell>
          <cell r="B421" t="str">
            <v>Orient Group Mortgage</v>
          </cell>
          <cell r="C421" t="str">
            <v xml:space="preserve">Balance sheet </v>
          </cell>
          <cell r="D421">
            <v>0</v>
          </cell>
          <cell r="E421">
            <v>20916456.510000002</v>
          </cell>
          <cell r="F421">
            <v>36824567</v>
          </cell>
          <cell r="G421">
            <v>-15908110.489999998</v>
          </cell>
          <cell r="H421">
            <v>-15908110.489999998</v>
          </cell>
          <cell r="J421">
            <v>0</v>
          </cell>
          <cell r="K421">
            <v>0</v>
          </cell>
          <cell r="L421">
            <v>0</v>
          </cell>
        </row>
        <row r="422">
          <cell r="A422" t="str">
            <v>G521042</v>
          </cell>
          <cell r="B422" t="str">
            <v>Annuities</v>
          </cell>
          <cell r="C422">
            <v>0</v>
          </cell>
          <cell r="D422">
            <v>-945825302.27496397</v>
          </cell>
          <cell r="E422">
            <v>11131958.93</v>
          </cell>
          <cell r="F422">
            <v>164329785.69999999</v>
          </cell>
          <cell r="G422">
            <v>-153197826.76999998</v>
          </cell>
          <cell r="H422">
            <v>-1099023129.0449638</v>
          </cell>
          <cell r="J422">
            <v>0</v>
          </cell>
          <cell r="K422">
            <v>0</v>
          </cell>
          <cell r="L422">
            <v>0</v>
          </cell>
        </row>
        <row r="423">
          <cell r="A423" t="str">
            <v>G521042001</v>
          </cell>
          <cell r="B423" t="str">
            <v>Immediate Annuity</v>
          </cell>
          <cell r="C423" t="str">
            <v xml:space="preserve">Balance sheet </v>
          </cell>
          <cell r="D423">
            <v>-945825302.27496397</v>
          </cell>
          <cell r="E423">
            <v>11131958.93</v>
          </cell>
          <cell r="F423">
            <v>164329785.69999999</v>
          </cell>
          <cell r="G423">
            <v>-153197826.76999998</v>
          </cell>
          <cell r="H423">
            <v>-1099023129.0449638</v>
          </cell>
          <cell r="J423">
            <v>0</v>
          </cell>
          <cell r="K423">
            <v>0</v>
          </cell>
          <cell r="L423">
            <v>0</v>
          </cell>
        </row>
        <row r="424">
          <cell r="A424" t="str">
            <v>G521042002</v>
          </cell>
          <cell r="B424" t="str">
            <v>Deffered Annuity</v>
          </cell>
          <cell r="C424" t="str">
            <v xml:space="preserve">Balance sheet </v>
          </cell>
          <cell r="D424">
            <v>0</v>
          </cell>
          <cell r="E424">
            <v>0</v>
          </cell>
          <cell r="F424">
            <v>0</v>
          </cell>
          <cell r="G424">
            <v>0</v>
          </cell>
          <cell r="H424">
            <v>0</v>
          </cell>
          <cell r="J424">
            <v>0</v>
          </cell>
          <cell r="K424">
            <v>0</v>
          </cell>
          <cell r="L424">
            <v>0</v>
          </cell>
        </row>
        <row r="425">
          <cell r="A425" t="str">
            <v>Actuarial Valuation Total</v>
          </cell>
          <cell r="C425">
            <v>0</v>
          </cell>
          <cell r="D425">
            <v>-1377021073.2749639</v>
          </cell>
          <cell r="E425">
            <v>188324750.37</v>
          </cell>
          <cell r="F425">
            <v>432737508.81</v>
          </cell>
          <cell r="G425">
            <v>-244412758.43999994</v>
          </cell>
          <cell r="H425">
            <v>-1621433831.7149637</v>
          </cell>
          <cell r="J425">
            <v>0</v>
          </cell>
          <cell r="K425">
            <v>0</v>
          </cell>
          <cell r="L425">
            <v>0</v>
          </cell>
        </row>
        <row r="426">
          <cell r="A426">
            <v>0</v>
          </cell>
          <cell r="C426">
            <v>0</v>
          </cell>
          <cell r="E426">
            <v>0</v>
          </cell>
          <cell r="F426">
            <v>0</v>
          </cell>
          <cell r="G426">
            <v>0</v>
          </cell>
          <cell r="J426">
            <v>0</v>
          </cell>
          <cell r="K426">
            <v>0</v>
          </cell>
          <cell r="L426">
            <v>0</v>
          </cell>
        </row>
        <row r="427">
          <cell r="A427" t="str">
            <v>Unearned Premium Reserve</v>
          </cell>
          <cell r="C427">
            <v>0</v>
          </cell>
          <cell r="E427">
            <v>0</v>
          </cell>
          <cell r="F427">
            <v>0</v>
          </cell>
          <cell r="G427">
            <v>0</v>
          </cell>
          <cell r="J427">
            <v>0</v>
          </cell>
          <cell r="K427">
            <v>0</v>
          </cell>
          <cell r="L427">
            <v>0</v>
          </cell>
        </row>
        <row r="428">
          <cell r="A428" t="str">
            <v>G522012</v>
          </cell>
          <cell r="B428" t="str">
            <v>Individual life</v>
          </cell>
          <cell r="C428">
            <v>0</v>
          </cell>
          <cell r="D428">
            <v>0</v>
          </cell>
          <cell r="E428">
            <v>0</v>
          </cell>
          <cell r="F428">
            <v>0</v>
          </cell>
          <cell r="G428">
            <v>0</v>
          </cell>
          <cell r="H428">
            <v>0</v>
          </cell>
          <cell r="J428">
            <v>0</v>
          </cell>
          <cell r="K428">
            <v>0</v>
          </cell>
          <cell r="L428">
            <v>0</v>
          </cell>
        </row>
        <row r="429">
          <cell r="A429" t="str">
            <v>G522012001</v>
          </cell>
          <cell r="B429" t="str">
            <v>Orient Endowment</v>
          </cell>
          <cell r="C429" t="str">
            <v xml:space="preserve">Balance sheet </v>
          </cell>
          <cell r="D429">
            <v>0</v>
          </cell>
          <cell r="E429">
            <v>0</v>
          </cell>
          <cell r="F429">
            <v>0</v>
          </cell>
          <cell r="G429">
            <v>0</v>
          </cell>
          <cell r="H429">
            <v>0</v>
          </cell>
          <cell r="J429">
            <v>0</v>
          </cell>
          <cell r="K429">
            <v>0</v>
          </cell>
          <cell r="L429">
            <v>0</v>
          </cell>
        </row>
        <row r="430">
          <cell r="A430" t="str">
            <v>G522012002</v>
          </cell>
          <cell r="B430" t="str">
            <v>Orient Educator</v>
          </cell>
          <cell r="C430" t="str">
            <v xml:space="preserve">Balance sheet </v>
          </cell>
          <cell r="D430">
            <v>0</v>
          </cell>
          <cell r="E430">
            <v>0</v>
          </cell>
          <cell r="F430">
            <v>0</v>
          </cell>
          <cell r="G430">
            <v>0</v>
          </cell>
          <cell r="H430">
            <v>0</v>
          </cell>
          <cell r="J430">
            <v>0</v>
          </cell>
          <cell r="K430">
            <v>0</v>
          </cell>
          <cell r="L430">
            <v>0</v>
          </cell>
        </row>
        <row r="431">
          <cell r="A431" t="str">
            <v>G522012003</v>
          </cell>
          <cell r="B431" t="str">
            <v>Orient Smart Asset</v>
          </cell>
          <cell r="C431" t="str">
            <v xml:space="preserve">Balance sheet </v>
          </cell>
          <cell r="D431">
            <v>0</v>
          </cell>
          <cell r="E431">
            <v>0</v>
          </cell>
          <cell r="F431">
            <v>0</v>
          </cell>
          <cell r="G431">
            <v>0</v>
          </cell>
          <cell r="H431">
            <v>0</v>
          </cell>
          <cell r="J431">
            <v>0</v>
          </cell>
          <cell r="K431">
            <v>0</v>
          </cell>
          <cell r="L431">
            <v>0</v>
          </cell>
        </row>
        <row r="432">
          <cell r="A432" t="str">
            <v>G522012004</v>
          </cell>
          <cell r="B432" t="str">
            <v>Orient 4 Life</v>
          </cell>
          <cell r="C432" t="str">
            <v xml:space="preserve">Balance sheet </v>
          </cell>
          <cell r="D432">
            <v>0</v>
          </cell>
          <cell r="E432">
            <v>0</v>
          </cell>
          <cell r="F432">
            <v>0</v>
          </cell>
          <cell r="G432">
            <v>0</v>
          </cell>
          <cell r="H432">
            <v>0</v>
          </cell>
          <cell r="J432">
            <v>0</v>
          </cell>
          <cell r="K432">
            <v>0</v>
          </cell>
          <cell r="L432">
            <v>0</v>
          </cell>
        </row>
        <row r="433">
          <cell r="A433" t="str">
            <v>G522012005</v>
          </cell>
          <cell r="B433" t="str">
            <v>Orient Smart Educator</v>
          </cell>
          <cell r="C433" t="str">
            <v xml:space="preserve">Balance sheet </v>
          </cell>
          <cell r="D433">
            <v>0</v>
          </cell>
          <cell r="E433">
            <v>0</v>
          </cell>
          <cell r="F433">
            <v>0</v>
          </cell>
          <cell r="G433">
            <v>0</v>
          </cell>
          <cell r="H433">
            <v>0</v>
          </cell>
          <cell r="J433">
            <v>0</v>
          </cell>
          <cell r="K433">
            <v>0</v>
          </cell>
          <cell r="L433">
            <v>0</v>
          </cell>
        </row>
        <row r="434">
          <cell r="A434" t="str">
            <v>G522012006</v>
          </cell>
          <cell r="B434" t="str">
            <v>Orient Individual Mortgage</v>
          </cell>
          <cell r="C434" t="str">
            <v xml:space="preserve">Balance sheet </v>
          </cell>
          <cell r="D434">
            <v>0</v>
          </cell>
          <cell r="E434">
            <v>0</v>
          </cell>
          <cell r="F434">
            <v>0</v>
          </cell>
          <cell r="G434">
            <v>0</v>
          </cell>
          <cell r="H434">
            <v>0</v>
          </cell>
          <cell r="J434">
            <v>0</v>
          </cell>
          <cell r="K434">
            <v>0</v>
          </cell>
          <cell r="L434">
            <v>0</v>
          </cell>
        </row>
        <row r="435">
          <cell r="A435" t="str">
            <v>G522022</v>
          </cell>
          <cell r="B435" t="str">
            <v>Group Life</v>
          </cell>
          <cell r="C435">
            <v>0</v>
          </cell>
          <cell r="D435">
            <v>0</v>
          </cell>
          <cell r="E435">
            <v>0</v>
          </cell>
          <cell r="F435">
            <v>0</v>
          </cell>
          <cell r="G435">
            <v>0</v>
          </cell>
          <cell r="H435">
            <v>0</v>
          </cell>
          <cell r="J435">
            <v>0</v>
          </cell>
          <cell r="K435">
            <v>0</v>
          </cell>
          <cell r="L435">
            <v>0</v>
          </cell>
        </row>
        <row r="436">
          <cell r="A436" t="str">
            <v>G522022001</v>
          </cell>
          <cell r="B436" t="str">
            <v>Orient Group Life</v>
          </cell>
          <cell r="C436" t="str">
            <v xml:space="preserve">Balance sheet </v>
          </cell>
          <cell r="D436">
            <v>0</v>
          </cell>
          <cell r="E436">
            <v>0</v>
          </cell>
          <cell r="F436">
            <v>0</v>
          </cell>
          <cell r="G436">
            <v>0</v>
          </cell>
          <cell r="H436">
            <v>0</v>
          </cell>
          <cell r="J436">
            <v>0</v>
          </cell>
          <cell r="K436">
            <v>0</v>
          </cell>
          <cell r="L436">
            <v>0</v>
          </cell>
        </row>
        <row r="437">
          <cell r="A437" t="str">
            <v>G522022002</v>
          </cell>
          <cell r="B437" t="str">
            <v>Orient Last Expense</v>
          </cell>
          <cell r="C437" t="str">
            <v xml:space="preserve">Balance sheet </v>
          </cell>
          <cell r="D437">
            <v>0</v>
          </cell>
          <cell r="E437">
            <v>0</v>
          </cell>
          <cell r="F437">
            <v>0</v>
          </cell>
          <cell r="G437">
            <v>0</v>
          </cell>
          <cell r="H437">
            <v>0</v>
          </cell>
          <cell r="J437">
            <v>0</v>
          </cell>
          <cell r="K437">
            <v>0</v>
          </cell>
          <cell r="L437">
            <v>0</v>
          </cell>
        </row>
        <row r="438">
          <cell r="A438" t="str">
            <v>G522032</v>
          </cell>
          <cell r="B438" t="str">
            <v>Group Credit</v>
          </cell>
          <cell r="C438">
            <v>0</v>
          </cell>
          <cell r="D438">
            <v>0</v>
          </cell>
          <cell r="E438">
            <v>0</v>
          </cell>
          <cell r="F438">
            <v>0</v>
          </cell>
          <cell r="G438">
            <v>0</v>
          </cell>
          <cell r="H438">
            <v>0</v>
          </cell>
          <cell r="J438">
            <v>0</v>
          </cell>
          <cell r="K438">
            <v>0</v>
          </cell>
          <cell r="L438">
            <v>0</v>
          </cell>
        </row>
        <row r="439">
          <cell r="A439" t="str">
            <v>G522032001</v>
          </cell>
          <cell r="B439" t="str">
            <v>Orient Group Creditor</v>
          </cell>
          <cell r="C439" t="str">
            <v xml:space="preserve">Balance sheet </v>
          </cell>
          <cell r="D439">
            <v>0</v>
          </cell>
          <cell r="E439">
            <v>0</v>
          </cell>
          <cell r="F439">
            <v>0</v>
          </cell>
          <cell r="G439">
            <v>0</v>
          </cell>
          <cell r="H439">
            <v>0</v>
          </cell>
          <cell r="J439">
            <v>0</v>
          </cell>
          <cell r="K439">
            <v>0</v>
          </cell>
          <cell r="L439">
            <v>0</v>
          </cell>
        </row>
        <row r="440">
          <cell r="A440" t="str">
            <v>G522032002</v>
          </cell>
          <cell r="B440" t="str">
            <v>Orient Group Mortgage</v>
          </cell>
          <cell r="C440" t="str">
            <v xml:space="preserve">Balance sheet </v>
          </cell>
          <cell r="D440">
            <v>0</v>
          </cell>
          <cell r="E440">
            <v>0</v>
          </cell>
          <cell r="F440">
            <v>0</v>
          </cell>
          <cell r="G440">
            <v>0</v>
          </cell>
          <cell r="H440">
            <v>0</v>
          </cell>
          <cell r="J440">
            <v>0</v>
          </cell>
          <cell r="K440">
            <v>0</v>
          </cell>
          <cell r="L440">
            <v>0</v>
          </cell>
        </row>
        <row r="441">
          <cell r="A441" t="str">
            <v>G522042</v>
          </cell>
          <cell r="B441" t="str">
            <v>Annuities</v>
          </cell>
          <cell r="C441">
            <v>0</v>
          </cell>
          <cell r="D441">
            <v>0</v>
          </cell>
          <cell r="E441">
            <v>0</v>
          </cell>
          <cell r="F441">
            <v>0</v>
          </cell>
          <cell r="G441">
            <v>0</v>
          </cell>
          <cell r="H441">
            <v>0</v>
          </cell>
          <cell r="J441">
            <v>0</v>
          </cell>
          <cell r="K441">
            <v>0</v>
          </cell>
          <cell r="L441">
            <v>0</v>
          </cell>
        </row>
        <row r="442">
          <cell r="A442" t="str">
            <v>G522042001</v>
          </cell>
          <cell r="B442" t="str">
            <v>Immediate Annuity</v>
          </cell>
          <cell r="C442" t="str">
            <v xml:space="preserve">Balance sheet </v>
          </cell>
          <cell r="D442">
            <v>0</v>
          </cell>
          <cell r="E442">
            <v>0</v>
          </cell>
          <cell r="F442">
            <v>0</v>
          </cell>
          <cell r="G442">
            <v>0</v>
          </cell>
          <cell r="H442">
            <v>0</v>
          </cell>
          <cell r="J442">
            <v>0</v>
          </cell>
          <cell r="K442">
            <v>0</v>
          </cell>
          <cell r="L442">
            <v>0</v>
          </cell>
        </row>
        <row r="443">
          <cell r="A443" t="str">
            <v>G522042002</v>
          </cell>
          <cell r="B443" t="str">
            <v>Deffered Annuity</v>
          </cell>
          <cell r="C443" t="str">
            <v xml:space="preserve">Balance sheet </v>
          </cell>
          <cell r="D443">
            <v>0</v>
          </cell>
          <cell r="E443">
            <v>0</v>
          </cell>
          <cell r="F443">
            <v>0</v>
          </cell>
          <cell r="G443">
            <v>0</v>
          </cell>
          <cell r="H443">
            <v>0</v>
          </cell>
          <cell r="J443">
            <v>0</v>
          </cell>
          <cell r="K443">
            <v>0</v>
          </cell>
          <cell r="L443">
            <v>0</v>
          </cell>
        </row>
        <row r="444">
          <cell r="A444" t="str">
            <v>Unearned Premium Reserve Total</v>
          </cell>
          <cell r="C444">
            <v>0</v>
          </cell>
          <cell r="D444">
            <v>0</v>
          </cell>
          <cell r="E444">
            <v>0</v>
          </cell>
          <cell r="F444">
            <v>0</v>
          </cell>
          <cell r="G444">
            <v>0</v>
          </cell>
          <cell r="H444">
            <v>0</v>
          </cell>
          <cell r="J444">
            <v>0</v>
          </cell>
          <cell r="K444">
            <v>0</v>
          </cell>
          <cell r="L444">
            <v>0</v>
          </cell>
        </row>
        <row r="445">
          <cell r="A445">
            <v>0</v>
          </cell>
          <cell r="C445">
            <v>0</v>
          </cell>
          <cell r="E445">
            <v>0</v>
          </cell>
          <cell r="F445">
            <v>0</v>
          </cell>
          <cell r="G445">
            <v>0</v>
          </cell>
          <cell r="J445">
            <v>0</v>
          </cell>
          <cell r="K445">
            <v>0</v>
          </cell>
          <cell r="L445">
            <v>0</v>
          </cell>
        </row>
        <row r="446">
          <cell r="A446" t="str">
            <v>Incurred But Not Reported Claims</v>
          </cell>
          <cell r="C446">
            <v>0</v>
          </cell>
          <cell r="E446">
            <v>0</v>
          </cell>
          <cell r="F446">
            <v>0</v>
          </cell>
          <cell r="G446">
            <v>0</v>
          </cell>
          <cell r="J446">
            <v>0</v>
          </cell>
          <cell r="K446">
            <v>0</v>
          </cell>
          <cell r="L446">
            <v>0</v>
          </cell>
        </row>
        <row r="447">
          <cell r="A447" t="str">
            <v>G523012</v>
          </cell>
          <cell r="B447" t="str">
            <v>Individual life</v>
          </cell>
          <cell r="C447">
            <v>0</v>
          </cell>
          <cell r="D447">
            <v>0</v>
          </cell>
          <cell r="E447">
            <v>0</v>
          </cell>
          <cell r="F447">
            <v>0</v>
          </cell>
          <cell r="G447">
            <v>0</v>
          </cell>
          <cell r="H447">
            <v>0</v>
          </cell>
          <cell r="J447">
            <v>0</v>
          </cell>
          <cell r="K447">
            <v>0</v>
          </cell>
          <cell r="L447">
            <v>0</v>
          </cell>
        </row>
        <row r="448">
          <cell r="A448" t="str">
            <v>G523012001</v>
          </cell>
          <cell r="B448" t="str">
            <v>Orient Endowment</v>
          </cell>
          <cell r="C448" t="str">
            <v xml:space="preserve">Balance sheet </v>
          </cell>
          <cell r="D448">
            <v>0</v>
          </cell>
          <cell r="E448">
            <v>0</v>
          </cell>
          <cell r="F448">
            <v>0</v>
          </cell>
          <cell r="G448">
            <v>0</v>
          </cell>
          <cell r="H448">
            <v>0</v>
          </cell>
          <cell r="J448">
            <v>0</v>
          </cell>
          <cell r="K448">
            <v>0</v>
          </cell>
          <cell r="L448">
            <v>0</v>
          </cell>
        </row>
        <row r="449">
          <cell r="A449" t="str">
            <v>G523012002</v>
          </cell>
          <cell r="B449" t="str">
            <v>Orient Educator</v>
          </cell>
          <cell r="C449" t="str">
            <v xml:space="preserve">Balance sheet </v>
          </cell>
          <cell r="D449">
            <v>0</v>
          </cell>
          <cell r="E449">
            <v>0</v>
          </cell>
          <cell r="F449">
            <v>0</v>
          </cell>
          <cell r="G449">
            <v>0</v>
          </cell>
          <cell r="H449">
            <v>0</v>
          </cell>
          <cell r="J449">
            <v>0</v>
          </cell>
          <cell r="K449">
            <v>0</v>
          </cell>
          <cell r="L449">
            <v>0</v>
          </cell>
        </row>
        <row r="450">
          <cell r="A450" t="str">
            <v>G523012003</v>
          </cell>
          <cell r="B450" t="str">
            <v>Orient Smart Asset</v>
          </cell>
          <cell r="C450" t="str">
            <v xml:space="preserve">Balance sheet </v>
          </cell>
          <cell r="D450">
            <v>0</v>
          </cell>
          <cell r="E450">
            <v>0</v>
          </cell>
          <cell r="F450">
            <v>0</v>
          </cell>
          <cell r="G450">
            <v>0</v>
          </cell>
          <cell r="H450">
            <v>0</v>
          </cell>
          <cell r="J450">
            <v>0</v>
          </cell>
          <cell r="K450">
            <v>0</v>
          </cell>
          <cell r="L450">
            <v>0</v>
          </cell>
        </row>
        <row r="451">
          <cell r="A451" t="str">
            <v>G523012004</v>
          </cell>
          <cell r="B451" t="str">
            <v>Orient 4 Life</v>
          </cell>
          <cell r="C451" t="str">
            <v xml:space="preserve">Balance sheet </v>
          </cell>
          <cell r="D451">
            <v>0</v>
          </cell>
          <cell r="E451">
            <v>0</v>
          </cell>
          <cell r="F451">
            <v>0</v>
          </cell>
          <cell r="G451">
            <v>0</v>
          </cell>
          <cell r="H451">
            <v>0</v>
          </cell>
          <cell r="J451">
            <v>0</v>
          </cell>
          <cell r="K451">
            <v>0</v>
          </cell>
          <cell r="L451">
            <v>0</v>
          </cell>
        </row>
        <row r="452">
          <cell r="A452" t="str">
            <v>G523012005</v>
          </cell>
          <cell r="B452" t="str">
            <v>Orient Smart Educator</v>
          </cell>
          <cell r="C452" t="str">
            <v xml:space="preserve">Balance sheet </v>
          </cell>
          <cell r="D452">
            <v>0</v>
          </cell>
          <cell r="E452">
            <v>0</v>
          </cell>
          <cell r="F452">
            <v>0</v>
          </cell>
          <cell r="G452">
            <v>0</v>
          </cell>
          <cell r="H452">
            <v>0</v>
          </cell>
          <cell r="J452">
            <v>0</v>
          </cell>
          <cell r="K452">
            <v>0</v>
          </cell>
          <cell r="L452">
            <v>0</v>
          </cell>
        </row>
        <row r="453">
          <cell r="A453" t="str">
            <v>G523012006</v>
          </cell>
          <cell r="B453" t="str">
            <v>Orient Individual Mortgage</v>
          </cell>
          <cell r="C453" t="str">
            <v xml:space="preserve">Balance sheet </v>
          </cell>
          <cell r="D453">
            <v>0</v>
          </cell>
          <cell r="E453">
            <v>0</v>
          </cell>
          <cell r="F453">
            <v>0</v>
          </cell>
          <cell r="G453">
            <v>0</v>
          </cell>
          <cell r="H453">
            <v>0</v>
          </cell>
          <cell r="J453">
            <v>0</v>
          </cell>
          <cell r="K453">
            <v>0</v>
          </cell>
          <cell r="L453">
            <v>0</v>
          </cell>
        </row>
        <row r="454">
          <cell r="A454" t="str">
            <v>G523022</v>
          </cell>
          <cell r="B454" t="str">
            <v>Group Life</v>
          </cell>
          <cell r="C454">
            <v>0</v>
          </cell>
          <cell r="D454">
            <v>0</v>
          </cell>
          <cell r="E454">
            <v>0</v>
          </cell>
          <cell r="F454">
            <v>0</v>
          </cell>
          <cell r="G454">
            <v>0</v>
          </cell>
          <cell r="H454">
            <v>0</v>
          </cell>
          <cell r="J454">
            <v>0</v>
          </cell>
          <cell r="K454">
            <v>0</v>
          </cell>
          <cell r="L454">
            <v>0</v>
          </cell>
        </row>
        <row r="455">
          <cell r="A455" t="str">
            <v>G523022001</v>
          </cell>
          <cell r="B455" t="str">
            <v>Orient Group Life</v>
          </cell>
          <cell r="C455" t="str">
            <v xml:space="preserve">Balance sheet </v>
          </cell>
          <cell r="D455">
            <v>0</v>
          </cell>
          <cell r="E455">
            <v>0</v>
          </cell>
          <cell r="F455">
            <v>0</v>
          </cell>
          <cell r="G455">
            <v>0</v>
          </cell>
          <cell r="H455">
            <v>0</v>
          </cell>
          <cell r="J455">
            <v>0</v>
          </cell>
          <cell r="K455">
            <v>0</v>
          </cell>
          <cell r="L455">
            <v>0</v>
          </cell>
        </row>
        <row r="456">
          <cell r="A456" t="str">
            <v>G523022002</v>
          </cell>
          <cell r="B456" t="str">
            <v>Orient Last Expense</v>
          </cell>
          <cell r="C456" t="str">
            <v xml:space="preserve">Balance sheet </v>
          </cell>
          <cell r="D456">
            <v>0</v>
          </cell>
          <cell r="E456">
            <v>0</v>
          </cell>
          <cell r="F456">
            <v>0</v>
          </cell>
          <cell r="G456">
            <v>0</v>
          </cell>
          <cell r="H456">
            <v>0</v>
          </cell>
          <cell r="J456">
            <v>0</v>
          </cell>
          <cell r="K456">
            <v>0</v>
          </cell>
          <cell r="L456">
            <v>0</v>
          </cell>
        </row>
        <row r="457">
          <cell r="A457" t="str">
            <v>G523032</v>
          </cell>
          <cell r="B457" t="str">
            <v>Group Credit</v>
          </cell>
          <cell r="C457">
            <v>0</v>
          </cell>
          <cell r="D457">
            <v>0</v>
          </cell>
          <cell r="E457">
            <v>0</v>
          </cell>
          <cell r="F457">
            <v>0</v>
          </cell>
          <cell r="G457">
            <v>0</v>
          </cell>
          <cell r="H457">
            <v>0</v>
          </cell>
          <cell r="J457">
            <v>0</v>
          </cell>
          <cell r="K457">
            <v>0</v>
          </cell>
          <cell r="L457">
            <v>0</v>
          </cell>
        </row>
        <row r="458">
          <cell r="A458" t="str">
            <v>G523032001</v>
          </cell>
          <cell r="B458" t="str">
            <v>Orient Group Creditor</v>
          </cell>
          <cell r="C458" t="str">
            <v xml:space="preserve">Balance sheet </v>
          </cell>
          <cell r="D458">
            <v>0</v>
          </cell>
          <cell r="E458">
            <v>0</v>
          </cell>
          <cell r="F458">
            <v>0</v>
          </cell>
          <cell r="G458">
            <v>0</v>
          </cell>
          <cell r="H458">
            <v>0</v>
          </cell>
          <cell r="J458">
            <v>0</v>
          </cell>
          <cell r="K458">
            <v>0</v>
          </cell>
          <cell r="L458">
            <v>0</v>
          </cell>
        </row>
        <row r="459">
          <cell r="A459" t="str">
            <v>G523032002</v>
          </cell>
          <cell r="B459" t="str">
            <v>Orient Group Mortgage</v>
          </cell>
          <cell r="C459" t="str">
            <v xml:space="preserve">Balance sheet </v>
          </cell>
          <cell r="D459">
            <v>0</v>
          </cell>
          <cell r="E459">
            <v>0</v>
          </cell>
          <cell r="F459">
            <v>0</v>
          </cell>
          <cell r="G459">
            <v>0</v>
          </cell>
          <cell r="H459">
            <v>0</v>
          </cell>
          <cell r="J459">
            <v>0</v>
          </cell>
          <cell r="K459">
            <v>0</v>
          </cell>
          <cell r="L459">
            <v>0</v>
          </cell>
        </row>
        <row r="460">
          <cell r="A460" t="str">
            <v>G523042</v>
          </cell>
          <cell r="B460" t="str">
            <v>Annuities</v>
          </cell>
          <cell r="C460">
            <v>0</v>
          </cell>
          <cell r="D460">
            <v>0</v>
          </cell>
          <cell r="E460">
            <v>0</v>
          </cell>
          <cell r="F460">
            <v>0</v>
          </cell>
          <cell r="G460">
            <v>0</v>
          </cell>
          <cell r="H460">
            <v>0</v>
          </cell>
          <cell r="J460">
            <v>0</v>
          </cell>
          <cell r="K460">
            <v>0</v>
          </cell>
          <cell r="L460">
            <v>0</v>
          </cell>
        </row>
        <row r="461">
          <cell r="A461" t="str">
            <v>G523042001</v>
          </cell>
          <cell r="B461" t="str">
            <v>Immediate Annuity</v>
          </cell>
          <cell r="C461" t="str">
            <v xml:space="preserve">Balance sheet </v>
          </cell>
          <cell r="D461">
            <v>0</v>
          </cell>
          <cell r="E461">
            <v>0</v>
          </cell>
          <cell r="F461">
            <v>0</v>
          </cell>
          <cell r="G461">
            <v>0</v>
          </cell>
          <cell r="H461">
            <v>0</v>
          </cell>
          <cell r="J461">
            <v>0</v>
          </cell>
          <cell r="K461">
            <v>0</v>
          </cell>
          <cell r="L461">
            <v>0</v>
          </cell>
        </row>
        <row r="462">
          <cell r="A462" t="str">
            <v>G523042002</v>
          </cell>
          <cell r="B462" t="str">
            <v>Deffered Annuity</v>
          </cell>
          <cell r="C462" t="str">
            <v xml:space="preserve">Balance sheet </v>
          </cell>
          <cell r="D462">
            <v>0</v>
          </cell>
          <cell r="E462">
            <v>0</v>
          </cell>
          <cell r="F462">
            <v>0</v>
          </cell>
          <cell r="G462">
            <v>0</v>
          </cell>
          <cell r="H462">
            <v>0</v>
          </cell>
          <cell r="J462">
            <v>0</v>
          </cell>
          <cell r="K462">
            <v>0</v>
          </cell>
          <cell r="L462">
            <v>0</v>
          </cell>
        </row>
        <row r="463">
          <cell r="A463" t="str">
            <v>Incurred But Not Reported Claims Total</v>
          </cell>
          <cell r="C463">
            <v>0</v>
          </cell>
          <cell r="D463">
            <v>0</v>
          </cell>
          <cell r="E463">
            <v>0</v>
          </cell>
          <cell r="F463">
            <v>0</v>
          </cell>
          <cell r="G463">
            <v>0</v>
          </cell>
          <cell r="H463">
            <v>0</v>
          </cell>
          <cell r="J463">
            <v>0</v>
          </cell>
          <cell r="K463">
            <v>0</v>
          </cell>
          <cell r="L463">
            <v>0</v>
          </cell>
        </row>
        <row r="464">
          <cell r="A464">
            <v>0</v>
          </cell>
          <cell r="C464">
            <v>0</v>
          </cell>
          <cell r="E464">
            <v>0</v>
          </cell>
          <cell r="F464">
            <v>0</v>
          </cell>
          <cell r="G464">
            <v>0</v>
          </cell>
          <cell r="J464">
            <v>0</v>
          </cell>
          <cell r="K464">
            <v>0</v>
          </cell>
          <cell r="L464">
            <v>0</v>
          </cell>
        </row>
        <row r="465">
          <cell r="A465" t="str">
            <v>Deferred Acquisition Cost</v>
          </cell>
          <cell r="C465">
            <v>0</v>
          </cell>
          <cell r="D465">
            <v>0</v>
          </cell>
          <cell r="E465">
            <v>0</v>
          </cell>
          <cell r="F465">
            <v>0</v>
          </cell>
          <cell r="G465">
            <v>0</v>
          </cell>
          <cell r="H465">
            <v>0</v>
          </cell>
          <cell r="J465">
            <v>0</v>
          </cell>
          <cell r="K465">
            <v>0</v>
          </cell>
          <cell r="L465">
            <v>0</v>
          </cell>
        </row>
        <row r="466">
          <cell r="A466" t="str">
            <v>G261012</v>
          </cell>
          <cell r="B466" t="str">
            <v>Individual life</v>
          </cell>
          <cell r="C466">
            <v>0</v>
          </cell>
          <cell r="D466">
            <v>0</v>
          </cell>
          <cell r="E466">
            <v>0</v>
          </cell>
          <cell r="F466">
            <v>0</v>
          </cell>
          <cell r="G466">
            <v>0</v>
          </cell>
          <cell r="H466">
            <v>0</v>
          </cell>
          <cell r="J466">
            <v>0</v>
          </cell>
          <cell r="K466">
            <v>0</v>
          </cell>
          <cell r="L466">
            <v>0</v>
          </cell>
        </row>
        <row r="467">
          <cell r="A467" t="str">
            <v>G261012001</v>
          </cell>
          <cell r="B467" t="str">
            <v>Orient Endowment</v>
          </cell>
          <cell r="C467" t="str">
            <v xml:space="preserve">Balance sheet </v>
          </cell>
          <cell r="D467">
            <v>0</v>
          </cell>
          <cell r="E467">
            <v>0</v>
          </cell>
          <cell r="F467">
            <v>0</v>
          </cell>
          <cell r="G467">
            <v>0</v>
          </cell>
          <cell r="H467">
            <v>0</v>
          </cell>
          <cell r="J467">
            <v>0</v>
          </cell>
          <cell r="K467">
            <v>0</v>
          </cell>
          <cell r="L467">
            <v>0</v>
          </cell>
        </row>
        <row r="468">
          <cell r="A468" t="str">
            <v>G261012002</v>
          </cell>
          <cell r="B468" t="str">
            <v>Orient Educator</v>
          </cell>
          <cell r="C468" t="str">
            <v xml:space="preserve">Balance sheet </v>
          </cell>
          <cell r="D468">
            <v>0</v>
          </cell>
          <cell r="E468">
            <v>0</v>
          </cell>
          <cell r="F468">
            <v>0</v>
          </cell>
          <cell r="G468">
            <v>0</v>
          </cell>
          <cell r="H468">
            <v>0</v>
          </cell>
          <cell r="J468">
            <v>0</v>
          </cell>
          <cell r="K468">
            <v>0</v>
          </cell>
          <cell r="L468">
            <v>0</v>
          </cell>
        </row>
        <row r="469">
          <cell r="A469" t="str">
            <v>G261012003</v>
          </cell>
          <cell r="B469" t="str">
            <v>Orient Smart Asset</v>
          </cell>
          <cell r="C469" t="str">
            <v xml:space="preserve">Balance sheet </v>
          </cell>
          <cell r="D469">
            <v>0</v>
          </cell>
          <cell r="E469">
            <v>0</v>
          </cell>
          <cell r="F469">
            <v>0</v>
          </cell>
          <cell r="G469">
            <v>0</v>
          </cell>
          <cell r="H469">
            <v>0</v>
          </cell>
          <cell r="J469">
            <v>0</v>
          </cell>
          <cell r="K469">
            <v>0</v>
          </cell>
          <cell r="L469">
            <v>0</v>
          </cell>
        </row>
        <row r="470">
          <cell r="A470" t="str">
            <v>G261012004</v>
          </cell>
          <cell r="B470" t="str">
            <v>Orient 4 Life</v>
          </cell>
          <cell r="C470" t="str">
            <v xml:space="preserve">Balance sheet </v>
          </cell>
          <cell r="D470">
            <v>0</v>
          </cell>
          <cell r="E470">
            <v>0</v>
          </cell>
          <cell r="F470">
            <v>0</v>
          </cell>
          <cell r="G470">
            <v>0</v>
          </cell>
          <cell r="H470">
            <v>0</v>
          </cell>
          <cell r="J470">
            <v>0</v>
          </cell>
          <cell r="K470">
            <v>0</v>
          </cell>
          <cell r="L470">
            <v>0</v>
          </cell>
        </row>
        <row r="471">
          <cell r="A471" t="str">
            <v>G261012005</v>
          </cell>
          <cell r="B471" t="str">
            <v>Orient Smart Educator</v>
          </cell>
          <cell r="C471" t="str">
            <v xml:space="preserve">Balance sheet </v>
          </cell>
          <cell r="D471">
            <v>0</v>
          </cell>
          <cell r="E471">
            <v>0</v>
          </cell>
          <cell r="F471">
            <v>0</v>
          </cell>
          <cell r="G471">
            <v>0</v>
          </cell>
          <cell r="H471">
            <v>0</v>
          </cell>
          <cell r="J471">
            <v>0</v>
          </cell>
          <cell r="K471">
            <v>0</v>
          </cell>
          <cell r="L471">
            <v>0</v>
          </cell>
        </row>
        <row r="472">
          <cell r="A472" t="str">
            <v>G261012006</v>
          </cell>
          <cell r="B472" t="str">
            <v>Orient Individual Mortgage</v>
          </cell>
          <cell r="C472" t="str">
            <v xml:space="preserve">Balance sheet </v>
          </cell>
          <cell r="D472">
            <v>0</v>
          </cell>
          <cell r="E472">
            <v>0</v>
          </cell>
          <cell r="F472">
            <v>0</v>
          </cell>
          <cell r="G472">
            <v>0</v>
          </cell>
          <cell r="H472">
            <v>0</v>
          </cell>
          <cell r="J472">
            <v>0</v>
          </cell>
          <cell r="K472">
            <v>0</v>
          </cell>
          <cell r="L472">
            <v>0</v>
          </cell>
        </row>
        <row r="473">
          <cell r="A473" t="str">
            <v>G261022</v>
          </cell>
          <cell r="B473" t="str">
            <v>Group Life</v>
          </cell>
          <cell r="C473">
            <v>0</v>
          </cell>
          <cell r="D473">
            <v>0</v>
          </cell>
          <cell r="E473">
            <v>0</v>
          </cell>
          <cell r="F473">
            <v>0</v>
          </cell>
          <cell r="G473">
            <v>0</v>
          </cell>
          <cell r="H473">
            <v>0</v>
          </cell>
          <cell r="J473">
            <v>0</v>
          </cell>
          <cell r="K473">
            <v>0</v>
          </cell>
          <cell r="L473">
            <v>0</v>
          </cell>
        </row>
        <row r="474">
          <cell r="A474" t="str">
            <v>G261022001</v>
          </cell>
          <cell r="B474" t="str">
            <v>Orient Group Life</v>
          </cell>
          <cell r="C474" t="str">
            <v xml:space="preserve">Balance sheet </v>
          </cell>
          <cell r="D474">
            <v>0</v>
          </cell>
          <cell r="E474">
            <v>0</v>
          </cell>
          <cell r="F474">
            <v>0</v>
          </cell>
          <cell r="G474">
            <v>0</v>
          </cell>
          <cell r="H474">
            <v>0</v>
          </cell>
          <cell r="J474">
            <v>0</v>
          </cell>
          <cell r="K474">
            <v>0</v>
          </cell>
          <cell r="L474">
            <v>0</v>
          </cell>
        </row>
        <row r="475">
          <cell r="A475" t="str">
            <v>G261022002</v>
          </cell>
          <cell r="B475" t="str">
            <v>Orient Last Expense</v>
          </cell>
          <cell r="C475" t="str">
            <v xml:space="preserve">Balance sheet </v>
          </cell>
          <cell r="D475">
            <v>0</v>
          </cell>
          <cell r="E475">
            <v>0</v>
          </cell>
          <cell r="F475">
            <v>0</v>
          </cell>
          <cell r="G475">
            <v>0</v>
          </cell>
          <cell r="H475">
            <v>0</v>
          </cell>
          <cell r="J475">
            <v>0</v>
          </cell>
          <cell r="K475">
            <v>0</v>
          </cell>
          <cell r="L475">
            <v>0</v>
          </cell>
        </row>
        <row r="476">
          <cell r="A476" t="str">
            <v>G261032</v>
          </cell>
          <cell r="B476" t="str">
            <v>Group Credit</v>
          </cell>
          <cell r="C476">
            <v>0</v>
          </cell>
          <cell r="D476">
            <v>0</v>
          </cell>
          <cell r="E476">
            <v>0</v>
          </cell>
          <cell r="F476">
            <v>0</v>
          </cell>
          <cell r="G476">
            <v>0</v>
          </cell>
          <cell r="H476">
            <v>0</v>
          </cell>
          <cell r="J476">
            <v>0</v>
          </cell>
          <cell r="K476">
            <v>0</v>
          </cell>
          <cell r="L476">
            <v>0</v>
          </cell>
        </row>
        <row r="477">
          <cell r="A477" t="str">
            <v>G261032001</v>
          </cell>
          <cell r="B477" t="str">
            <v>Orient Group Creditor</v>
          </cell>
          <cell r="C477" t="str">
            <v xml:space="preserve">Balance sheet </v>
          </cell>
          <cell r="D477">
            <v>0</v>
          </cell>
          <cell r="E477">
            <v>0</v>
          </cell>
          <cell r="F477">
            <v>0</v>
          </cell>
          <cell r="G477">
            <v>0</v>
          </cell>
          <cell r="H477">
            <v>0</v>
          </cell>
          <cell r="J477">
            <v>0</v>
          </cell>
          <cell r="K477">
            <v>0</v>
          </cell>
          <cell r="L477">
            <v>0</v>
          </cell>
        </row>
        <row r="478">
          <cell r="A478" t="str">
            <v>G261032002</v>
          </cell>
          <cell r="B478" t="str">
            <v>Orient Group Mortgage</v>
          </cell>
          <cell r="C478" t="str">
            <v xml:space="preserve">Balance sheet </v>
          </cell>
          <cell r="D478">
            <v>0</v>
          </cell>
          <cell r="E478">
            <v>0</v>
          </cell>
          <cell r="F478">
            <v>0</v>
          </cell>
          <cell r="G478">
            <v>0</v>
          </cell>
          <cell r="H478">
            <v>0</v>
          </cell>
          <cell r="J478">
            <v>0</v>
          </cell>
          <cell r="K478">
            <v>0</v>
          </cell>
          <cell r="L478">
            <v>0</v>
          </cell>
        </row>
        <row r="479">
          <cell r="A479" t="str">
            <v>G261042</v>
          </cell>
          <cell r="B479" t="str">
            <v>Annuities</v>
          </cell>
          <cell r="C479">
            <v>0</v>
          </cell>
          <cell r="D479">
            <v>0</v>
          </cell>
          <cell r="E479">
            <v>0</v>
          </cell>
          <cell r="F479">
            <v>0</v>
          </cell>
          <cell r="G479">
            <v>0</v>
          </cell>
          <cell r="H479">
            <v>0</v>
          </cell>
          <cell r="J479">
            <v>0</v>
          </cell>
          <cell r="K479">
            <v>0</v>
          </cell>
          <cell r="L479">
            <v>0</v>
          </cell>
        </row>
        <row r="480">
          <cell r="A480" t="str">
            <v>G261042001</v>
          </cell>
          <cell r="B480" t="str">
            <v>Immediate Annuity</v>
          </cell>
          <cell r="C480" t="str">
            <v xml:space="preserve">Balance sheet </v>
          </cell>
          <cell r="D480">
            <v>0</v>
          </cell>
          <cell r="E480">
            <v>0</v>
          </cell>
          <cell r="F480">
            <v>0</v>
          </cell>
          <cell r="G480">
            <v>0</v>
          </cell>
          <cell r="H480">
            <v>0</v>
          </cell>
          <cell r="J480">
            <v>0</v>
          </cell>
          <cell r="K480">
            <v>0</v>
          </cell>
          <cell r="L480">
            <v>0</v>
          </cell>
        </row>
        <row r="481">
          <cell r="A481" t="str">
            <v>G261042002</v>
          </cell>
          <cell r="B481" t="str">
            <v>Deffered Annuity</v>
          </cell>
          <cell r="C481" t="str">
            <v xml:space="preserve">Balance sheet </v>
          </cell>
          <cell r="D481">
            <v>0</v>
          </cell>
          <cell r="E481">
            <v>0</v>
          </cell>
          <cell r="F481">
            <v>0</v>
          </cell>
          <cell r="G481">
            <v>0</v>
          </cell>
          <cell r="H481">
            <v>0</v>
          </cell>
          <cell r="J481">
            <v>0</v>
          </cell>
          <cell r="K481">
            <v>0</v>
          </cell>
          <cell r="L481">
            <v>0</v>
          </cell>
        </row>
        <row r="482">
          <cell r="A482" t="str">
            <v>Deferred Acquisition Cost Total</v>
          </cell>
          <cell r="C482">
            <v>0</v>
          </cell>
          <cell r="E482">
            <v>0</v>
          </cell>
          <cell r="F482">
            <v>0</v>
          </cell>
          <cell r="G482">
            <v>0</v>
          </cell>
          <cell r="J482">
            <v>0</v>
          </cell>
          <cell r="K482">
            <v>0</v>
          </cell>
          <cell r="L482">
            <v>0</v>
          </cell>
        </row>
        <row r="483">
          <cell r="C483">
            <v>0</v>
          </cell>
          <cell r="E483">
            <v>0</v>
          </cell>
          <cell r="F483">
            <v>0</v>
          </cell>
          <cell r="G483">
            <v>0</v>
          </cell>
          <cell r="J483">
            <v>0</v>
          </cell>
          <cell r="K483">
            <v>0</v>
          </cell>
          <cell r="L483">
            <v>0</v>
          </cell>
        </row>
        <row r="484">
          <cell r="A484" t="str">
            <v>Commision Paid - Direct</v>
          </cell>
          <cell r="C484">
            <v>0</v>
          </cell>
          <cell r="E484">
            <v>0</v>
          </cell>
          <cell r="F484">
            <v>0</v>
          </cell>
          <cell r="G484">
            <v>0</v>
          </cell>
          <cell r="J484">
            <v>0</v>
          </cell>
          <cell r="K484">
            <v>0</v>
          </cell>
          <cell r="L484">
            <v>0</v>
          </cell>
        </row>
        <row r="485">
          <cell r="A485" t="str">
            <v>G321012</v>
          </cell>
          <cell r="B485" t="str">
            <v>Individual life</v>
          </cell>
          <cell r="C485">
            <v>0</v>
          </cell>
          <cell r="D485">
            <v>0</v>
          </cell>
          <cell r="E485">
            <v>6928205.7000000002</v>
          </cell>
          <cell r="F485">
            <v>154601.60000000001</v>
          </cell>
          <cell r="G485">
            <v>6773604.1000000006</v>
          </cell>
          <cell r="H485">
            <v>6773604.1000000006</v>
          </cell>
          <cell r="J485">
            <v>0</v>
          </cell>
          <cell r="K485">
            <v>0</v>
          </cell>
          <cell r="L485">
            <v>0</v>
          </cell>
        </row>
        <row r="486">
          <cell r="A486" t="str">
            <v>G321012001</v>
          </cell>
          <cell r="B486" t="str">
            <v>Orient Endowment</v>
          </cell>
          <cell r="C486" t="str">
            <v>Profit &amp; Loss</v>
          </cell>
          <cell r="E486">
            <v>107040.48</v>
          </cell>
          <cell r="F486">
            <v>951.6</v>
          </cell>
          <cell r="G486">
            <v>106088.87999999999</v>
          </cell>
          <cell r="H486">
            <v>106088.87999999999</v>
          </cell>
          <cell r="J486">
            <v>0</v>
          </cell>
          <cell r="K486">
            <v>0</v>
          </cell>
          <cell r="L486">
            <v>0</v>
          </cell>
        </row>
        <row r="487">
          <cell r="A487" t="str">
            <v>G321012002</v>
          </cell>
          <cell r="B487" t="str">
            <v>Orient Educator</v>
          </cell>
          <cell r="C487" t="str">
            <v>Profit &amp; Loss</v>
          </cell>
          <cell r="D487">
            <v>0</v>
          </cell>
          <cell r="E487">
            <v>889276.44</v>
          </cell>
          <cell r="F487">
            <v>0</v>
          </cell>
          <cell r="G487">
            <v>889276.44</v>
          </cell>
          <cell r="H487">
            <v>889276.44</v>
          </cell>
          <cell r="J487">
            <v>0</v>
          </cell>
          <cell r="K487">
            <v>0</v>
          </cell>
          <cell r="L487">
            <v>0</v>
          </cell>
        </row>
        <row r="488">
          <cell r="A488" t="str">
            <v>G321012003</v>
          </cell>
          <cell r="B488" t="str">
            <v>Orient Smart Asset</v>
          </cell>
          <cell r="C488" t="str">
            <v>Profit &amp; Loss</v>
          </cell>
          <cell r="D488">
            <v>0</v>
          </cell>
          <cell r="E488">
            <v>1970829.88</v>
          </cell>
          <cell r="F488">
            <v>2450</v>
          </cell>
          <cell r="G488">
            <v>1968379.88</v>
          </cell>
          <cell r="H488">
            <v>1968379.88</v>
          </cell>
          <cell r="J488">
            <v>0</v>
          </cell>
          <cell r="K488">
            <v>0</v>
          </cell>
          <cell r="L488">
            <v>0</v>
          </cell>
        </row>
        <row r="489">
          <cell r="A489" t="str">
            <v>G321012004</v>
          </cell>
          <cell r="B489" t="str">
            <v>Orient 4 Life</v>
          </cell>
          <cell r="C489" t="str">
            <v>Profit &amp; Loss</v>
          </cell>
          <cell r="D489">
            <v>0</v>
          </cell>
          <cell r="E489">
            <v>670072.38</v>
          </cell>
          <cell r="F489">
            <v>151200</v>
          </cell>
          <cell r="G489">
            <v>518872.38</v>
          </cell>
          <cell r="H489">
            <v>518872.38</v>
          </cell>
          <cell r="J489">
            <v>0</v>
          </cell>
          <cell r="K489">
            <v>0</v>
          </cell>
          <cell r="L489">
            <v>0</v>
          </cell>
        </row>
        <row r="490">
          <cell r="A490" t="str">
            <v>G321012005</v>
          </cell>
          <cell r="B490" t="str">
            <v>Orient Smart Educator</v>
          </cell>
          <cell r="C490" t="str">
            <v>Profit &amp; Loss</v>
          </cell>
          <cell r="D490">
            <v>0</v>
          </cell>
          <cell r="E490">
            <v>3282071.41</v>
          </cell>
          <cell r="F490">
            <v>0</v>
          </cell>
          <cell r="G490">
            <v>3282071.41</v>
          </cell>
          <cell r="H490">
            <v>3282071.41</v>
          </cell>
          <cell r="J490">
            <v>0</v>
          </cell>
          <cell r="K490">
            <v>0</v>
          </cell>
          <cell r="L490">
            <v>0</v>
          </cell>
        </row>
        <row r="491">
          <cell r="A491" t="str">
            <v>G321012006</v>
          </cell>
          <cell r="B491" t="str">
            <v>Orient Individual Mortgage</v>
          </cell>
          <cell r="C491" t="str">
            <v>Profit &amp; Loss</v>
          </cell>
          <cell r="D491">
            <v>0</v>
          </cell>
          <cell r="E491">
            <v>0</v>
          </cell>
          <cell r="F491">
            <v>0</v>
          </cell>
          <cell r="G491">
            <v>0</v>
          </cell>
          <cell r="H491">
            <v>0</v>
          </cell>
          <cell r="J491">
            <v>0</v>
          </cell>
          <cell r="K491">
            <v>0</v>
          </cell>
          <cell r="L491">
            <v>0</v>
          </cell>
        </row>
        <row r="492">
          <cell r="A492" t="str">
            <v>G321012007</v>
          </cell>
          <cell r="B492" t="str">
            <v>Jipange Smart</v>
          </cell>
          <cell r="C492" t="str">
            <v>Profit &amp; Loss</v>
          </cell>
          <cell r="D492">
            <v>0</v>
          </cell>
          <cell r="E492">
            <v>8915.11</v>
          </cell>
          <cell r="F492">
            <v>0</v>
          </cell>
          <cell r="G492">
            <v>8915.11</v>
          </cell>
          <cell r="H492">
            <v>8915.11</v>
          </cell>
          <cell r="J492">
            <v>0</v>
          </cell>
          <cell r="K492">
            <v>0</v>
          </cell>
          <cell r="L492">
            <v>0</v>
          </cell>
        </row>
        <row r="493">
          <cell r="A493" t="str">
            <v>G321022</v>
          </cell>
          <cell r="B493" t="str">
            <v>Group Life</v>
          </cell>
          <cell r="C493">
            <v>0</v>
          </cell>
          <cell r="D493">
            <v>0</v>
          </cell>
          <cell r="E493">
            <v>24998553.350000001</v>
          </cell>
          <cell r="F493">
            <v>483030</v>
          </cell>
          <cell r="G493">
            <v>24515523.350000001</v>
          </cell>
          <cell r="H493">
            <v>24515523.350000001</v>
          </cell>
          <cell r="J493">
            <v>0</v>
          </cell>
          <cell r="K493">
            <v>0</v>
          </cell>
          <cell r="L493">
            <v>0</v>
          </cell>
        </row>
        <row r="494">
          <cell r="A494" t="str">
            <v>G321022001</v>
          </cell>
          <cell r="B494" t="str">
            <v>Orient Group Life</v>
          </cell>
          <cell r="C494" t="str">
            <v>Profit &amp; Loss</v>
          </cell>
          <cell r="E494">
            <v>24866717.350000001</v>
          </cell>
          <cell r="F494">
            <v>483030</v>
          </cell>
          <cell r="G494">
            <v>24383687.350000001</v>
          </cell>
          <cell r="H494">
            <v>24383687.350000001</v>
          </cell>
          <cell r="J494">
            <v>0</v>
          </cell>
          <cell r="K494">
            <v>0</v>
          </cell>
          <cell r="L494">
            <v>0</v>
          </cell>
        </row>
        <row r="495">
          <cell r="A495" t="str">
            <v>G321022002</v>
          </cell>
          <cell r="B495" t="str">
            <v>Orient Last Expense</v>
          </cell>
          <cell r="C495" t="str">
            <v>Profit &amp; Loss</v>
          </cell>
          <cell r="D495">
            <v>0</v>
          </cell>
          <cell r="E495">
            <v>131836</v>
          </cell>
          <cell r="F495">
            <v>0</v>
          </cell>
          <cell r="G495">
            <v>131836</v>
          </cell>
          <cell r="H495">
            <v>131836</v>
          </cell>
          <cell r="J495">
            <v>0</v>
          </cell>
          <cell r="K495">
            <v>0</v>
          </cell>
          <cell r="L495">
            <v>0</v>
          </cell>
        </row>
        <row r="496">
          <cell r="A496" t="str">
            <v>G321032</v>
          </cell>
          <cell r="B496" t="str">
            <v>Group Credit</v>
          </cell>
          <cell r="C496">
            <v>0</v>
          </cell>
          <cell r="D496">
            <v>0</v>
          </cell>
          <cell r="E496">
            <v>54318834.060000002</v>
          </cell>
          <cell r="F496">
            <v>4644123.21</v>
          </cell>
          <cell r="G496">
            <v>49674710.850000001</v>
          </cell>
          <cell r="H496">
            <v>49674710.850000001</v>
          </cell>
          <cell r="J496">
            <v>0</v>
          </cell>
          <cell r="K496">
            <v>0</v>
          </cell>
          <cell r="L496">
            <v>0</v>
          </cell>
        </row>
        <row r="497">
          <cell r="A497" t="str">
            <v>G321032001</v>
          </cell>
          <cell r="B497" t="str">
            <v>Orient Group Creditor</v>
          </cell>
          <cell r="C497" t="str">
            <v>Profit &amp; Loss</v>
          </cell>
          <cell r="E497">
            <v>44733325.560000002</v>
          </cell>
          <cell r="F497">
            <v>99573</v>
          </cell>
          <cell r="G497">
            <v>44633752.560000002</v>
          </cell>
          <cell r="H497">
            <v>44633752.560000002</v>
          </cell>
          <cell r="J497">
            <v>0</v>
          </cell>
          <cell r="K497">
            <v>0</v>
          </cell>
          <cell r="L497">
            <v>0</v>
          </cell>
        </row>
        <row r="498">
          <cell r="A498" t="str">
            <v>G321032002</v>
          </cell>
          <cell r="B498" t="str">
            <v>Orient Group Mortgage</v>
          </cell>
          <cell r="C498" t="str">
            <v>Profit &amp; Loss</v>
          </cell>
          <cell r="E498">
            <v>9585508.5</v>
          </cell>
          <cell r="F498">
            <v>4544550.21</v>
          </cell>
          <cell r="G498">
            <v>5040958.29</v>
          </cell>
          <cell r="H498">
            <v>5040958.29</v>
          </cell>
          <cell r="J498">
            <v>0</v>
          </cell>
          <cell r="K498">
            <v>0</v>
          </cell>
          <cell r="L498">
            <v>0</v>
          </cell>
        </row>
        <row r="499">
          <cell r="A499" t="str">
            <v>G321042</v>
          </cell>
          <cell r="B499" t="str">
            <v>Annuities</v>
          </cell>
          <cell r="C499">
            <v>0</v>
          </cell>
          <cell r="D499">
            <v>0</v>
          </cell>
          <cell r="E499">
            <v>7767294</v>
          </cell>
          <cell r="F499">
            <v>0</v>
          </cell>
          <cell r="G499">
            <v>7767294</v>
          </cell>
          <cell r="H499">
            <v>7767294</v>
          </cell>
          <cell r="J499">
            <v>0</v>
          </cell>
          <cell r="K499">
            <v>0</v>
          </cell>
          <cell r="L499">
            <v>0</v>
          </cell>
        </row>
        <row r="500">
          <cell r="A500" t="str">
            <v>G321042001</v>
          </cell>
          <cell r="B500" t="str">
            <v>Immediate Annuity</v>
          </cell>
          <cell r="C500" t="str">
            <v>Profit &amp; Loss</v>
          </cell>
          <cell r="E500">
            <v>7767294</v>
          </cell>
          <cell r="F500">
            <v>0</v>
          </cell>
          <cell r="G500">
            <v>7767294</v>
          </cell>
          <cell r="H500">
            <v>7767294</v>
          </cell>
          <cell r="J500">
            <v>0</v>
          </cell>
          <cell r="K500">
            <v>0</v>
          </cell>
          <cell r="L500">
            <v>0</v>
          </cell>
        </row>
        <row r="501">
          <cell r="A501" t="str">
            <v>G321042002</v>
          </cell>
          <cell r="B501" t="str">
            <v>Deffered Annuity</v>
          </cell>
          <cell r="C501" t="str">
            <v>Profit &amp; Loss</v>
          </cell>
          <cell r="D501">
            <v>0</v>
          </cell>
          <cell r="E501">
            <v>0</v>
          </cell>
          <cell r="F501">
            <v>0</v>
          </cell>
          <cell r="G501">
            <v>0</v>
          </cell>
          <cell r="H501">
            <v>0</v>
          </cell>
          <cell r="J501">
            <v>0</v>
          </cell>
          <cell r="K501">
            <v>0</v>
          </cell>
          <cell r="L501">
            <v>0</v>
          </cell>
        </row>
        <row r="502">
          <cell r="A502" t="str">
            <v>Commision Paid Direct Total</v>
          </cell>
          <cell r="C502">
            <v>0</v>
          </cell>
          <cell r="D502">
            <v>0</v>
          </cell>
          <cell r="E502">
            <v>94012887.109999999</v>
          </cell>
          <cell r="F502">
            <v>5281754.8099999996</v>
          </cell>
          <cell r="G502">
            <v>88731132.299999997</v>
          </cell>
          <cell r="H502">
            <v>88731132.299999997</v>
          </cell>
          <cell r="J502">
            <v>0</v>
          </cell>
          <cell r="K502">
            <v>0</v>
          </cell>
          <cell r="L502">
            <v>0</v>
          </cell>
        </row>
        <row r="503">
          <cell r="C503">
            <v>0</v>
          </cell>
          <cell r="E503">
            <v>0</v>
          </cell>
          <cell r="F503">
            <v>0</v>
          </cell>
          <cell r="G503">
            <v>0</v>
          </cell>
          <cell r="J503">
            <v>0</v>
          </cell>
          <cell r="K503">
            <v>0</v>
          </cell>
          <cell r="L503">
            <v>0</v>
          </cell>
        </row>
        <row r="504">
          <cell r="A504" t="str">
            <v>Commision Paid - FAC</v>
          </cell>
          <cell r="C504">
            <v>0</v>
          </cell>
          <cell r="E504">
            <v>0</v>
          </cell>
          <cell r="F504">
            <v>0</v>
          </cell>
          <cell r="G504">
            <v>0</v>
          </cell>
          <cell r="J504">
            <v>0</v>
          </cell>
          <cell r="K504">
            <v>0</v>
          </cell>
          <cell r="L504">
            <v>0</v>
          </cell>
        </row>
        <row r="505">
          <cell r="A505" t="str">
            <v>G322012</v>
          </cell>
          <cell r="B505" t="str">
            <v>Individual life</v>
          </cell>
          <cell r="C505">
            <v>0</v>
          </cell>
          <cell r="D505">
            <v>0</v>
          </cell>
          <cell r="E505">
            <v>0</v>
          </cell>
          <cell r="F505">
            <v>0</v>
          </cell>
          <cell r="G505">
            <v>0</v>
          </cell>
          <cell r="H505">
            <v>0</v>
          </cell>
          <cell r="J505">
            <v>0</v>
          </cell>
          <cell r="K505">
            <v>0</v>
          </cell>
          <cell r="L505">
            <v>0</v>
          </cell>
        </row>
        <row r="506">
          <cell r="A506" t="str">
            <v>G322012001</v>
          </cell>
          <cell r="B506" t="str">
            <v>Orient Endowment</v>
          </cell>
          <cell r="C506" t="str">
            <v>Profit &amp; Loss</v>
          </cell>
          <cell r="D506">
            <v>0</v>
          </cell>
          <cell r="E506">
            <v>0</v>
          </cell>
          <cell r="F506">
            <v>0</v>
          </cell>
          <cell r="G506">
            <v>0</v>
          </cell>
          <cell r="H506">
            <v>0</v>
          </cell>
          <cell r="J506">
            <v>0</v>
          </cell>
          <cell r="K506">
            <v>0</v>
          </cell>
          <cell r="L506">
            <v>0</v>
          </cell>
        </row>
        <row r="507">
          <cell r="A507" t="str">
            <v>G322012002</v>
          </cell>
          <cell r="B507" t="str">
            <v>Orient Educator</v>
          </cell>
          <cell r="C507" t="str">
            <v>Profit &amp; Loss</v>
          </cell>
          <cell r="D507">
            <v>0</v>
          </cell>
          <cell r="E507">
            <v>0</v>
          </cell>
          <cell r="F507">
            <v>0</v>
          </cell>
          <cell r="G507">
            <v>0</v>
          </cell>
          <cell r="H507">
            <v>0</v>
          </cell>
          <cell r="J507">
            <v>0</v>
          </cell>
          <cell r="K507">
            <v>0</v>
          </cell>
          <cell r="L507">
            <v>0</v>
          </cell>
        </row>
        <row r="508">
          <cell r="A508" t="str">
            <v>G322012003</v>
          </cell>
          <cell r="B508" t="str">
            <v>Orient Smart Asset</v>
          </cell>
          <cell r="C508" t="str">
            <v>Profit &amp; Loss</v>
          </cell>
          <cell r="D508">
            <v>0</v>
          </cell>
          <cell r="E508">
            <v>0</v>
          </cell>
          <cell r="F508">
            <v>0</v>
          </cell>
          <cell r="G508">
            <v>0</v>
          </cell>
          <cell r="H508">
            <v>0</v>
          </cell>
          <cell r="J508">
            <v>0</v>
          </cell>
          <cell r="K508">
            <v>0</v>
          </cell>
          <cell r="L508">
            <v>0</v>
          </cell>
        </row>
        <row r="509">
          <cell r="A509" t="str">
            <v>G322012004</v>
          </cell>
          <cell r="B509" t="str">
            <v>Orient 4 Life</v>
          </cell>
          <cell r="C509" t="str">
            <v>Profit &amp; Loss</v>
          </cell>
          <cell r="D509">
            <v>0</v>
          </cell>
          <cell r="E509">
            <v>0</v>
          </cell>
          <cell r="F509">
            <v>0</v>
          </cell>
          <cell r="G509">
            <v>0</v>
          </cell>
          <cell r="H509">
            <v>0</v>
          </cell>
          <cell r="J509">
            <v>0</v>
          </cell>
          <cell r="K509">
            <v>0</v>
          </cell>
          <cell r="L509">
            <v>0</v>
          </cell>
        </row>
        <row r="510">
          <cell r="A510" t="str">
            <v>G322012005</v>
          </cell>
          <cell r="B510" t="str">
            <v>Orient Smart Educator</v>
          </cell>
          <cell r="C510" t="str">
            <v>Profit &amp; Loss</v>
          </cell>
          <cell r="D510">
            <v>0</v>
          </cell>
          <cell r="E510">
            <v>0</v>
          </cell>
          <cell r="F510">
            <v>0</v>
          </cell>
          <cell r="G510">
            <v>0</v>
          </cell>
          <cell r="H510">
            <v>0</v>
          </cell>
          <cell r="J510">
            <v>0</v>
          </cell>
          <cell r="K510">
            <v>0</v>
          </cell>
          <cell r="L510">
            <v>0</v>
          </cell>
        </row>
        <row r="511">
          <cell r="A511" t="str">
            <v>G322012006</v>
          </cell>
          <cell r="B511" t="str">
            <v>Orient Individual Mortgage</v>
          </cell>
          <cell r="C511" t="str">
            <v>Profit &amp; Loss</v>
          </cell>
          <cell r="D511">
            <v>0</v>
          </cell>
          <cell r="E511">
            <v>0</v>
          </cell>
          <cell r="F511">
            <v>0</v>
          </cell>
          <cell r="G511">
            <v>0</v>
          </cell>
          <cell r="H511">
            <v>0</v>
          </cell>
          <cell r="J511">
            <v>0</v>
          </cell>
          <cell r="K511">
            <v>0</v>
          </cell>
          <cell r="L511">
            <v>0</v>
          </cell>
        </row>
        <row r="512">
          <cell r="A512" t="str">
            <v>G322022</v>
          </cell>
          <cell r="B512" t="str">
            <v>Group Life</v>
          </cell>
          <cell r="C512">
            <v>0</v>
          </cell>
          <cell r="D512">
            <v>0</v>
          </cell>
          <cell r="E512">
            <v>0</v>
          </cell>
          <cell r="F512">
            <v>0</v>
          </cell>
          <cell r="G512">
            <v>0</v>
          </cell>
          <cell r="H512">
            <v>0</v>
          </cell>
          <cell r="J512">
            <v>0</v>
          </cell>
          <cell r="K512">
            <v>0</v>
          </cell>
          <cell r="L512">
            <v>0</v>
          </cell>
        </row>
        <row r="513">
          <cell r="A513" t="str">
            <v>G322022001</v>
          </cell>
          <cell r="B513" t="str">
            <v>Orient Group Life</v>
          </cell>
          <cell r="C513" t="str">
            <v>Profit &amp; Loss</v>
          </cell>
          <cell r="D513">
            <v>0</v>
          </cell>
          <cell r="E513">
            <v>0</v>
          </cell>
          <cell r="F513">
            <v>0</v>
          </cell>
          <cell r="G513">
            <v>0</v>
          </cell>
          <cell r="H513">
            <v>0</v>
          </cell>
          <cell r="J513">
            <v>0</v>
          </cell>
          <cell r="K513">
            <v>0</v>
          </cell>
          <cell r="L513">
            <v>0</v>
          </cell>
        </row>
        <row r="514">
          <cell r="A514" t="str">
            <v>G322022002</v>
          </cell>
          <cell r="B514" t="str">
            <v>Orient Last Expense</v>
          </cell>
          <cell r="C514" t="str">
            <v>Profit &amp; Loss</v>
          </cell>
          <cell r="D514">
            <v>0</v>
          </cell>
          <cell r="E514">
            <v>0</v>
          </cell>
          <cell r="F514">
            <v>0</v>
          </cell>
          <cell r="G514">
            <v>0</v>
          </cell>
          <cell r="H514">
            <v>0</v>
          </cell>
          <cell r="J514">
            <v>0</v>
          </cell>
          <cell r="K514">
            <v>0</v>
          </cell>
          <cell r="L514">
            <v>0</v>
          </cell>
        </row>
        <row r="515">
          <cell r="A515" t="str">
            <v>G322032</v>
          </cell>
          <cell r="B515" t="str">
            <v>Group Credit</v>
          </cell>
          <cell r="C515">
            <v>0</v>
          </cell>
          <cell r="D515">
            <v>0</v>
          </cell>
          <cell r="E515">
            <v>0</v>
          </cell>
          <cell r="F515">
            <v>0</v>
          </cell>
          <cell r="G515">
            <v>0</v>
          </cell>
          <cell r="H515">
            <v>0</v>
          </cell>
          <cell r="J515">
            <v>0</v>
          </cell>
          <cell r="K515">
            <v>0</v>
          </cell>
          <cell r="L515">
            <v>0</v>
          </cell>
        </row>
        <row r="516">
          <cell r="A516" t="str">
            <v>G322032001</v>
          </cell>
          <cell r="B516" t="str">
            <v>Orient Group Creditor</v>
          </cell>
          <cell r="C516" t="str">
            <v>Profit &amp; Loss</v>
          </cell>
          <cell r="D516">
            <v>0</v>
          </cell>
          <cell r="E516">
            <v>0</v>
          </cell>
          <cell r="F516">
            <v>0</v>
          </cell>
          <cell r="G516">
            <v>0</v>
          </cell>
          <cell r="H516">
            <v>0</v>
          </cell>
          <cell r="J516">
            <v>0</v>
          </cell>
          <cell r="K516">
            <v>0</v>
          </cell>
          <cell r="L516">
            <v>0</v>
          </cell>
        </row>
        <row r="517">
          <cell r="A517" t="str">
            <v>G322032002</v>
          </cell>
          <cell r="B517" t="str">
            <v>Orient Group Mortgage</v>
          </cell>
          <cell r="C517" t="str">
            <v>Profit &amp; Loss</v>
          </cell>
          <cell r="D517">
            <v>0</v>
          </cell>
          <cell r="E517">
            <v>0</v>
          </cell>
          <cell r="F517">
            <v>0</v>
          </cell>
          <cell r="G517">
            <v>0</v>
          </cell>
          <cell r="H517">
            <v>0</v>
          </cell>
          <cell r="J517">
            <v>0</v>
          </cell>
          <cell r="K517">
            <v>0</v>
          </cell>
          <cell r="L517">
            <v>0</v>
          </cell>
        </row>
        <row r="518">
          <cell r="A518" t="str">
            <v>G322042</v>
          </cell>
          <cell r="B518" t="str">
            <v>Annuities</v>
          </cell>
          <cell r="C518">
            <v>0</v>
          </cell>
          <cell r="D518">
            <v>0</v>
          </cell>
          <cell r="E518">
            <v>0</v>
          </cell>
          <cell r="F518">
            <v>0</v>
          </cell>
          <cell r="G518">
            <v>0</v>
          </cell>
          <cell r="H518">
            <v>0</v>
          </cell>
          <cell r="J518">
            <v>0</v>
          </cell>
          <cell r="K518">
            <v>0</v>
          </cell>
          <cell r="L518">
            <v>0</v>
          </cell>
        </row>
        <row r="519">
          <cell r="A519" t="str">
            <v>G322042001</v>
          </cell>
          <cell r="B519" t="str">
            <v>Immediate Annuity</v>
          </cell>
          <cell r="C519" t="str">
            <v>Profit &amp; Loss</v>
          </cell>
          <cell r="D519">
            <v>0</v>
          </cell>
          <cell r="E519">
            <v>0</v>
          </cell>
          <cell r="F519">
            <v>0</v>
          </cell>
          <cell r="G519">
            <v>0</v>
          </cell>
          <cell r="H519">
            <v>0</v>
          </cell>
          <cell r="J519">
            <v>0</v>
          </cell>
          <cell r="K519">
            <v>0</v>
          </cell>
          <cell r="L519">
            <v>0</v>
          </cell>
        </row>
        <row r="520">
          <cell r="A520" t="str">
            <v>G322042002</v>
          </cell>
          <cell r="B520" t="str">
            <v>Deffered Annuity</v>
          </cell>
          <cell r="C520" t="str">
            <v>Profit &amp; Loss</v>
          </cell>
          <cell r="D520">
            <v>0</v>
          </cell>
          <cell r="E520">
            <v>0</v>
          </cell>
          <cell r="F520">
            <v>0</v>
          </cell>
          <cell r="G520">
            <v>0</v>
          </cell>
          <cell r="H520">
            <v>0</v>
          </cell>
          <cell r="J520">
            <v>0</v>
          </cell>
          <cell r="K520">
            <v>0</v>
          </cell>
          <cell r="L520">
            <v>0</v>
          </cell>
        </row>
        <row r="521">
          <cell r="A521" t="str">
            <v>Commision Paid FAC Total</v>
          </cell>
          <cell r="C521">
            <v>0</v>
          </cell>
          <cell r="D521">
            <v>0</v>
          </cell>
          <cell r="E521">
            <v>0</v>
          </cell>
          <cell r="F521">
            <v>0</v>
          </cell>
          <cell r="G521">
            <v>0</v>
          </cell>
          <cell r="H521">
            <v>0</v>
          </cell>
          <cell r="J521">
            <v>0</v>
          </cell>
          <cell r="K521">
            <v>0</v>
          </cell>
          <cell r="L521">
            <v>0</v>
          </cell>
        </row>
        <row r="522">
          <cell r="C522">
            <v>0</v>
          </cell>
          <cell r="E522">
            <v>0</v>
          </cell>
          <cell r="F522">
            <v>0</v>
          </cell>
          <cell r="G522">
            <v>0</v>
          </cell>
          <cell r="J522">
            <v>0</v>
          </cell>
          <cell r="K522">
            <v>0</v>
          </cell>
          <cell r="L522">
            <v>0</v>
          </cell>
        </row>
        <row r="523">
          <cell r="A523" t="str">
            <v>Commision Paid - Treaty</v>
          </cell>
          <cell r="C523">
            <v>0</v>
          </cell>
          <cell r="E523">
            <v>0</v>
          </cell>
          <cell r="F523">
            <v>0</v>
          </cell>
          <cell r="G523">
            <v>0</v>
          </cell>
          <cell r="J523">
            <v>0</v>
          </cell>
          <cell r="K523">
            <v>0</v>
          </cell>
          <cell r="L523">
            <v>0</v>
          </cell>
        </row>
        <row r="524">
          <cell r="A524" t="str">
            <v>G323012</v>
          </cell>
          <cell r="B524" t="str">
            <v>Individual life</v>
          </cell>
          <cell r="C524">
            <v>0</v>
          </cell>
          <cell r="D524">
            <v>0</v>
          </cell>
          <cell r="E524">
            <v>0</v>
          </cell>
          <cell r="F524">
            <v>0</v>
          </cell>
          <cell r="G524">
            <v>0</v>
          </cell>
          <cell r="H524">
            <v>0</v>
          </cell>
          <cell r="J524">
            <v>0</v>
          </cell>
          <cell r="K524">
            <v>0</v>
          </cell>
          <cell r="L524">
            <v>0</v>
          </cell>
        </row>
        <row r="525">
          <cell r="A525" t="str">
            <v>G323012001</v>
          </cell>
          <cell r="B525" t="str">
            <v>Orient Endowment</v>
          </cell>
          <cell r="C525" t="str">
            <v>Profit &amp; Loss</v>
          </cell>
          <cell r="D525">
            <v>0</v>
          </cell>
          <cell r="E525">
            <v>0</v>
          </cell>
          <cell r="F525">
            <v>0</v>
          </cell>
          <cell r="G525">
            <v>0</v>
          </cell>
          <cell r="H525">
            <v>0</v>
          </cell>
          <cell r="J525">
            <v>0</v>
          </cell>
          <cell r="K525">
            <v>0</v>
          </cell>
          <cell r="L525">
            <v>0</v>
          </cell>
        </row>
        <row r="526">
          <cell r="A526" t="str">
            <v>G323012002</v>
          </cell>
          <cell r="B526" t="str">
            <v>Orient Educator</v>
          </cell>
          <cell r="C526" t="str">
            <v>Profit &amp; Loss</v>
          </cell>
          <cell r="D526">
            <v>0</v>
          </cell>
          <cell r="E526">
            <v>0</v>
          </cell>
          <cell r="F526">
            <v>0</v>
          </cell>
          <cell r="G526">
            <v>0</v>
          </cell>
          <cell r="H526">
            <v>0</v>
          </cell>
          <cell r="J526">
            <v>0</v>
          </cell>
          <cell r="K526">
            <v>0</v>
          </cell>
          <cell r="L526">
            <v>0</v>
          </cell>
        </row>
        <row r="527">
          <cell r="A527" t="str">
            <v>G323012003</v>
          </cell>
          <cell r="B527" t="str">
            <v>Orient Smart Asset</v>
          </cell>
          <cell r="C527" t="str">
            <v>Profit &amp; Loss</v>
          </cell>
          <cell r="D527">
            <v>0</v>
          </cell>
          <cell r="E527">
            <v>0</v>
          </cell>
          <cell r="F527">
            <v>0</v>
          </cell>
          <cell r="G527">
            <v>0</v>
          </cell>
          <cell r="H527">
            <v>0</v>
          </cell>
          <cell r="J527">
            <v>0</v>
          </cell>
          <cell r="K527">
            <v>0</v>
          </cell>
          <cell r="L527">
            <v>0</v>
          </cell>
        </row>
        <row r="528">
          <cell r="A528" t="str">
            <v>G323012004</v>
          </cell>
          <cell r="B528" t="str">
            <v>Orient 4 Life</v>
          </cell>
          <cell r="C528" t="str">
            <v>Profit &amp; Loss</v>
          </cell>
          <cell r="D528">
            <v>0</v>
          </cell>
          <cell r="E528">
            <v>0</v>
          </cell>
          <cell r="F528">
            <v>0</v>
          </cell>
          <cell r="G528">
            <v>0</v>
          </cell>
          <cell r="H528">
            <v>0</v>
          </cell>
          <cell r="J528">
            <v>0</v>
          </cell>
          <cell r="K528">
            <v>0</v>
          </cell>
          <cell r="L528">
            <v>0</v>
          </cell>
        </row>
        <row r="529">
          <cell r="A529" t="str">
            <v>G323012005</v>
          </cell>
          <cell r="B529" t="str">
            <v>Orient Smart Educator</v>
          </cell>
          <cell r="C529" t="str">
            <v>Profit &amp; Loss</v>
          </cell>
          <cell r="D529">
            <v>0</v>
          </cell>
          <cell r="E529">
            <v>0</v>
          </cell>
          <cell r="F529">
            <v>0</v>
          </cell>
          <cell r="G529">
            <v>0</v>
          </cell>
          <cell r="H529">
            <v>0</v>
          </cell>
          <cell r="J529">
            <v>0</v>
          </cell>
          <cell r="K529">
            <v>0</v>
          </cell>
          <cell r="L529">
            <v>0</v>
          </cell>
        </row>
        <row r="530">
          <cell r="A530" t="str">
            <v>G323012006</v>
          </cell>
          <cell r="B530" t="str">
            <v>Orient Individual Mortgage</v>
          </cell>
          <cell r="C530" t="str">
            <v>Profit &amp; Loss</v>
          </cell>
          <cell r="D530">
            <v>0</v>
          </cell>
          <cell r="E530">
            <v>0</v>
          </cell>
          <cell r="F530">
            <v>0</v>
          </cell>
          <cell r="G530">
            <v>0</v>
          </cell>
          <cell r="H530">
            <v>0</v>
          </cell>
          <cell r="J530">
            <v>0</v>
          </cell>
          <cell r="K530">
            <v>0</v>
          </cell>
          <cell r="L530">
            <v>0</v>
          </cell>
        </row>
        <row r="531">
          <cell r="A531" t="str">
            <v>G323022</v>
          </cell>
          <cell r="B531" t="str">
            <v>Group Life</v>
          </cell>
          <cell r="C531">
            <v>0</v>
          </cell>
          <cell r="D531">
            <v>0</v>
          </cell>
          <cell r="E531">
            <v>0</v>
          </cell>
          <cell r="F531">
            <v>0</v>
          </cell>
          <cell r="G531">
            <v>0</v>
          </cell>
          <cell r="H531">
            <v>0</v>
          </cell>
          <cell r="J531">
            <v>0</v>
          </cell>
          <cell r="K531">
            <v>0</v>
          </cell>
          <cell r="L531">
            <v>0</v>
          </cell>
        </row>
        <row r="532">
          <cell r="A532" t="str">
            <v>G323022001</v>
          </cell>
          <cell r="B532" t="str">
            <v>Orient Group Life</v>
          </cell>
          <cell r="C532" t="str">
            <v>Profit &amp; Loss</v>
          </cell>
          <cell r="D532">
            <v>0</v>
          </cell>
          <cell r="E532">
            <v>0</v>
          </cell>
          <cell r="F532">
            <v>0</v>
          </cell>
          <cell r="G532">
            <v>0</v>
          </cell>
          <cell r="H532">
            <v>0</v>
          </cell>
          <cell r="J532">
            <v>0</v>
          </cell>
          <cell r="K532">
            <v>0</v>
          </cell>
          <cell r="L532">
            <v>0</v>
          </cell>
        </row>
        <row r="533">
          <cell r="A533" t="str">
            <v>G323022002</v>
          </cell>
          <cell r="B533" t="str">
            <v>Orient Last Expense</v>
          </cell>
          <cell r="C533" t="str">
            <v>Profit &amp; Loss</v>
          </cell>
          <cell r="D533">
            <v>0</v>
          </cell>
          <cell r="E533">
            <v>0</v>
          </cell>
          <cell r="F533">
            <v>0</v>
          </cell>
          <cell r="G533">
            <v>0</v>
          </cell>
          <cell r="H533">
            <v>0</v>
          </cell>
          <cell r="J533">
            <v>0</v>
          </cell>
          <cell r="K533">
            <v>0</v>
          </cell>
          <cell r="L533">
            <v>0</v>
          </cell>
        </row>
        <row r="534">
          <cell r="A534" t="str">
            <v>G323032</v>
          </cell>
          <cell r="B534" t="str">
            <v>Group Credit</v>
          </cell>
          <cell r="C534">
            <v>0</v>
          </cell>
          <cell r="D534">
            <v>0</v>
          </cell>
          <cell r="E534">
            <v>0</v>
          </cell>
          <cell r="F534">
            <v>0</v>
          </cell>
          <cell r="G534">
            <v>0</v>
          </cell>
          <cell r="H534">
            <v>0</v>
          </cell>
          <cell r="J534">
            <v>0</v>
          </cell>
          <cell r="K534">
            <v>0</v>
          </cell>
          <cell r="L534">
            <v>0</v>
          </cell>
        </row>
        <row r="535">
          <cell r="A535" t="str">
            <v>G323032001</v>
          </cell>
          <cell r="B535" t="str">
            <v>Orient Group Creditor</v>
          </cell>
          <cell r="C535" t="str">
            <v>Profit &amp; Loss</v>
          </cell>
          <cell r="D535">
            <v>0</v>
          </cell>
          <cell r="E535">
            <v>0</v>
          </cell>
          <cell r="F535">
            <v>0</v>
          </cell>
          <cell r="G535">
            <v>0</v>
          </cell>
          <cell r="H535">
            <v>0</v>
          </cell>
          <cell r="J535">
            <v>0</v>
          </cell>
          <cell r="K535">
            <v>0</v>
          </cell>
          <cell r="L535">
            <v>0</v>
          </cell>
        </row>
        <row r="536">
          <cell r="A536" t="str">
            <v>G323032002</v>
          </cell>
          <cell r="B536" t="str">
            <v>Orient Group Mortgage</v>
          </cell>
          <cell r="C536" t="str">
            <v>Profit &amp; Loss</v>
          </cell>
          <cell r="D536">
            <v>0</v>
          </cell>
          <cell r="E536">
            <v>0</v>
          </cell>
          <cell r="F536">
            <v>0</v>
          </cell>
          <cell r="G536">
            <v>0</v>
          </cell>
          <cell r="H536">
            <v>0</v>
          </cell>
          <cell r="J536">
            <v>0</v>
          </cell>
          <cell r="K536">
            <v>0</v>
          </cell>
          <cell r="L536">
            <v>0</v>
          </cell>
        </row>
        <row r="537">
          <cell r="A537" t="str">
            <v>G323042</v>
          </cell>
          <cell r="B537" t="str">
            <v>Annuities</v>
          </cell>
          <cell r="C537">
            <v>0</v>
          </cell>
          <cell r="D537">
            <v>0</v>
          </cell>
          <cell r="E537">
            <v>0</v>
          </cell>
          <cell r="F537">
            <v>0</v>
          </cell>
          <cell r="G537">
            <v>0</v>
          </cell>
          <cell r="H537">
            <v>0</v>
          </cell>
          <cell r="J537">
            <v>0</v>
          </cell>
          <cell r="K537">
            <v>0</v>
          </cell>
          <cell r="L537">
            <v>0</v>
          </cell>
        </row>
        <row r="538">
          <cell r="A538" t="str">
            <v>G323042001</v>
          </cell>
          <cell r="B538" t="str">
            <v>Immediate Annuity</v>
          </cell>
          <cell r="C538" t="str">
            <v>Profit &amp; Loss</v>
          </cell>
          <cell r="D538">
            <v>0</v>
          </cell>
          <cell r="E538">
            <v>0</v>
          </cell>
          <cell r="F538">
            <v>0</v>
          </cell>
          <cell r="G538">
            <v>0</v>
          </cell>
          <cell r="H538">
            <v>0</v>
          </cell>
          <cell r="J538">
            <v>0</v>
          </cell>
          <cell r="K538">
            <v>0</v>
          </cell>
          <cell r="L538">
            <v>0</v>
          </cell>
        </row>
        <row r="539">
          <cell r="A539" t="str">
            <v>G323042002</v>
          </cell>
          <cell r="B539" t="str">
            <v>Deffered Annuity</v>
          </cell>
          <cell r="C539" t="str">
            <v>Profit &amp; Loss</v>
          </cell>
          <cell r="D539">
            <v>0</v>
          </cell>
          <cell r="E539">
            <v>0</v>
          </cell>
          <cell r="F539">
            <v>0</v>
          </cell>
          <cell r="G539">
            <v>0</v>
          </cell>
          <cell r="H539">
            <v>0</v>
          </cell>
          <cell r="J539">
            <v>0</v>
          </cell>
          <cell r="K539">
            <v>0</v>
          </cell>
          <cell r="L539">
            <v>0</v>
          </cell>
        </row>
        <row r="540">
          <cell r="A540" t="str">
            <v>Commision Paid Treaty Total</v>
          </cell>
          <cell r="C540">
            <v>0</v>
          </cell>
          <cell r="D540">
            <v>0</v>
          </cell>
          <cell r="E540">
            <v>0</v>
          </cell>
          <cell r="F540">
            <v>0</v>
          </cell>
          <cell r="G540">
            <v>0</v>
          </cell>
          <cell r="H540">
            <v>0</v>
          </cell>
          <cell r="J540">
            <v>0</v>
          </cell>
          <cell r="K540">
            <v>0</v>
          </cell>
          <cell r="L540">
            <v>0</v>
          </cell>
        </row>
        <row r="541">
          <cell r="A541">
            <v>0</v>
          </cell>
          <cell r="C541">
            <v>0</v>
          </cell>
          <cell r="E541">
            <v>0</v>
          </cell>
          <cell r="F541">
            <v>0</v>
          </cell>
          <cell r="G541">
            <v>0</v>
          </cell>
          <cell r="J541">
            <v>0</v>
          </cell>
          <cell r="K541">
            <v>0</v>
          </cell>
          <cell r="L541">
            <v>0</v>
          </cell>
        </row>
        <row r="542">
          <cell r="A542" t="str">
            <v xml:space="preserve">Pension </v>
          </cell>
          <cell r="C542">
            <v>0</v>
          </cell>
          <cell r="E542">
            <v>0</v>
          </cell>
          <cell r="F542">
            <v>0</v>
          </cell>
          <cell r="G542">
            <v>0</v>
          </cell>
          <cell r="J542">
            <v>0</v>
          </cell>
          <cell r="K542">
            <v>0</v>
          </cell>
          <cell r="L542">
            <v>0</v>
          </cell>
        </row>
        <row r="543">
          <cell r="A543" t="str">
            <v>G611012</v>
          </cell>
          <cell r="B543" t="str">
            <v>Contributions</v>
          </cell>
          <cell r="C543">
            <v>0</v>
          </cell>
          <cell r="D543">
            <v>0</v>
          </cell>
          <cell r="E543">
            <v>0</v>
          </cell>
          <cell r="F543">
            <v>0</v>
          </cell>
          <cell r="G543">
            <v>0</v>
          </cell>
          <cell r="H543">
            <v>0</v>
          </cell>
          <cell r="J543">
            <v>0</v>
          </cell>
          <cell r="K543">
            <v>0</v>
          </cell>
          <cell r="L543">
            <v>0</v>
          </cell>
        </row>
        <row r="544">
          <cell r="A544" t="str">
            <v>G611012001</v>
          </cell>
          <cell r="B544" t="str">
            <v>Individual Pension Plan</v>
          </cell>
          <cell r="C544" t="str">
            <v xml:space="preserve">Balance sheet </v>
          </cell>
          <cell r="D544">
            <v>0</v>
          </cell>
          <cell r="E544">
            <v>0</v>
          </cell>
          <cell r="F544">
            <v>0</v>
          </cell>
          <cell r="G544">
            <v>0</v>
          </cell>
          <cell r="H544">
            <v>0</v>
          </cell>
          <cell r="J544">
            <v>0</v>
          </cell>
          <cell r="K544">
            <v>0</v>
          </cell>
          <cell r="L544">
            <v>0</v>
          </cell>
        </row>
        <row r="545">
          <cell r="A545" t="str">
            <v>G611012002</v>
          </cell>
          <cell r="B545" t="str">
            <v>KOLAL Umbrella scheme</v>
          </cell>
          <cell r="C545" t="str">
            <v xml:space="preserve">Balance sheet </v>
          </cell>
          <cell r="D545">
            <v>0</v>
          </cell>
          <cell r="E545">
            <v>0</v>
          </cell>
          <cell r="F545">
            <v>0</v>
          </cell>
          <cell r="G545">
            <v>0</v>
          </cell>
          <cell r="H545">
            <v>0</v>
          </cell>
          <cell r="J545">
            <v>0</v>
          </cell>
          <cell r="K545">
            <v>0</v>
          </cell>
          <cell r="L545">
            <v>0</v>
          </cell>
        </row>
        <row r="546">
          <cell r="A546" t="str">
            <v>G611012003</v>
          </cell>
          <cell r="B546" t="str">
            <v>KOIL SRBS scheme</v>
          </cell>
          <cell r="C546" t="str">
            <v xml:space="preserve">Balance sheet </v>
          </cell>
          <cell r="D546">
            <v>0</v>
          </cell>
          <cell r="E546">
            <v>0</v>
          </cell>
          <cell r="F546">
            <v>0</v>
          </cell>
          <cell r="G546">
            <v>0</v>
          </cell>
          <cell r="H546">
            <v>0</v>
          </cell>
          <cell r="J546">
            <v>0</v>
          </cell>
          <cell r="K546">
            <v>0</v>
          </cell>
          <cell r="L546">
            <v>0</v>
          </cell>
        </row>
        <row r="547">
          <cell r="A547" t="str">
            <v>G621012</v>
          </cell>
          <cell r="B547" t="str">
            <v>Transfers In</v>
          </cell>
          <cell r="C547">
            <v>0</v>
          </cell>
          <cell r="D547">
            <v>0</v>
          </cell>
          <cell r="E547">
            <v>0</v>
          </cell>
          <cell r="F547">
            <v>0</v>
          </cell>
          <cell r="G547">
            <v>0</v>
          </cell>
          <cell r="H547">
            <v>0</v>
          </cell>
          <cell r="J547">
            <v>0</v>
          </cell>
          <cell r="K547">
            <v>0</v>
          </cell>
          <cell r="L547">
            <v>0</v>
          </cell>
        </row>
        <row r="548">
          <cell r="A548" t="str">
            <v>G621012001</v>
          </cell>
          <cell r="B548" t="str">
            <v>Individual Pension Plan</v>
          </cell>
          <cell r="C548" t="str">
            <v xml:space="preserve">Balance sheet </v>
          </cell>
          <cell r="D548">
            <v>0</v>
          </cell>
          <cell r="E548">
            <v>0</v>
          </cell>
          <cell r="F548">
            <v>0</v>
          </cell>
          <cell r="G548">
            <v>0</v>
          </cell>
          <cell r="H548">
            <v>0</v>
          </cell>
          <cell r="J548">
            <v>0</v>
          </cell>
          <cell r="K548">
            <v>0</v>
          </cell>
          <cell r="L548">
            <v>0</v>
          </cell>
        </row>
        <row r="549">
          <cell r="A549" t="str">
            <v>G621012002</v>
          </cell>
          <cell r="B549" t="str">
            <v>KOLAL Umbrella scheme</v>
          </cell>
          <cell r="C549" t="str">
            <v xml:space="preserve">Balance sheet </v>
          </cell>
          <cell r="D549">
            <v>0</v>
          </cell>
          <cell r="E549">
            <v>0</v>
          </cell>
          <cell r="F549">
            <v>0</v>
          </cell>
          <cell r="G549">
            <v>0</v>
          </cell>
          <cell r="H549">
            <v>0</v>
          </cell>
          <cell r="J549">
            <v>0</v>
          </cell>
          <cell r="K549">
            <v>0</v>
          </cell>
          <cell r="L549">
            <v>0</v>
          </cell>
        </row>
        <row r="550">
          <cell r="A550" t="str">
            <v>G621012003</v>
          </cell>
          <cell r="B550" t="str">
            <v>KOIL SRBS scheme</v>
          </cell>
          <cell r="C550" t="str">
            <v xml:space="preserve">Balance sheet </v>
          </cell>
          <cell r="D550">
            <v>0</v>
          </cell>
          <cell r="E550">
            <v>0</v>
          </cell>
          <cell r="F550">
            <v>0</v>
          </cell>
          <cell r="G550">
            <v>0</v>
          </cell>
          <cell r="H550">
            <v>0</v>
          </cell>
          <cell r="J550">
            <v>0</v>
          </cell>
          <cell r="K550">
            <v>0</v>
          </cell>
          <cell r="L550">
            <v>0</v>
          </cell>
        </row>
        <row r="551">
          <cell r="A551" t="str">
            <v>G631012</v>
          </cell>
          <cell r="B551" t="str">
            <v>Interest Earned</v>
          </cell>
          <cell r="C551">
            <v>0</v>
          </cell>
          <cell r="D551">
            <v>0</v>
          </cell>
          <cell r="E551">
            <v>0</v>
          </cell>
          <cell r="F551">
            <v>0</v>
          </cell>
          <cell r="G551">
            <v>0</v>
          </cell>
          <cell r="H551">
            <v>0</v>
          </cell>
          <cell r="J551">
            <v>0</v>
          </cell>
          <cell r="K551">
            <v>0</v>
          </cell>
          <cell r="L551">
            <v>0</v>
          </cell>
        </row>
        <row r="552">
          <cell r="A552" t="str">
            <v>G631012001</v>
          </cell>
          <cell r="B552" t="str">
            <v>Individual Pension Plan</v>
          </cell>
          <cell r="C552" t="str">
            <v>Profit &amp; Loss</v>
          </cell>
          <cell r="D552">
            <v>0</v>
          </cell>
          <cell r="E552">
            <v>0</v>
          </cell>
          <cell r="F552">
            <v>0</v>
          </cell>
          <cell r="G552">
            <v>0</v>
          </cell>
          <cell r="H552">
            <v>0</v>
          </cell>
          <cell r="J552">
            <v>0</v>
          </cell>
          <cell r="K552">
            <v>0</v>
          </cell>
          <cell r="L552">
            <v>0</v>
          </cell>
        </row>
        <row r="553">
          <cell r="A553" t="str">
            <v>G631012002</v>
          </cell>
          <cell r="B553" t="str">
            <v>KOLAL Umbrella scheme</v>
          </cell>
          <cell r="C553" t="str">
            <v>Profit &amp; Loss</v>
          </cell>
          <cell r="D553">
            <v>0</v>
          </cell>
          <cell r="E553">
            <v>0</v>
          </cell>
          <cell r="F553">
            <v>0</v>
          </cell>
          <cell r="G553">
            <v>0</v>
          </cell>
          <cell r="H553">
            <v>0</v>
          </cell>
          <cell r="J553">
            <v>0</v>
          </cell>
          <cell r="K553">
            <v>0</v>
          </cell>
          <cell r="L553">
            <v>0</v>
          </cell>
        </row>
        <row r="554">
          <cell r="A554" t="str">
            <v>G631012003</v>
          </cell>
          <cell r="B554" t="str">
            <v>KOIL SRBS scheme</v>
          </cell>
          <cell r="C554" t="str">
            <v>Profit &amp; Loss</v>
          </cell>
          <cell r="D554">
            <v>0</v>
          </cell>
          <cell r="E554">
            <v>0</v>
          </cell>
          <cell r="F554">
            <v>0</v>
          </cell>
          <cell r="G554">
            <v>0</v>
          </cell>
          <cell r="H554">
            <v>0</v>
          </cell>
          <cell r="J554">
            <v>0</v>
          </cell>
          <cell r="K554">
            <v>0</v>
          </cell>
          <cell r="L554">
            <v>0</v>
          </cell>
        </row>
        <row r="555">
          <cell r="A555" t="str">
            <v>G641012</v>
          </cell>
          <cell r="B555" t="str">
            <v xml:space="preserve">Interest Payable </v>
          </cell>
          <cell r="C555">
            <v>0</v>
          </cell>
          <cell r="D555">
            <v>0</v>
          </cell>
          <cell r="E555">
            <v>134482460.68000001</v>
          </cell>
          <cell r="F555">
            <v>20368064</v>
          </cell>
          <cell r="G555">
            <v>114114396.68000001</v>
          </cell>
          <cell r="H555">
            <v>114114396.68000001</v>
          </cell>
          <cell r="J555">
            <v>0</v>
          </cell>
          <cell r="K555">
            <v>0</v>
          </cell>
          <cell r="L555">
            <v>0</v>
          </cell>
        </row>
        <row r="556">
          <cell r="A556" t="str">
            <v>G641012001</v>
          </cell>
          <cell r="B556" t="str">
            <v>Individual Pension Plan</v>
          </cell>
          <cell r="C556" t="str">
            <v>Profit &amp; Loss</v>
          </cell>
          <cell r="D556">
            <v>0</v>
          </cell>
          <cell r="E556">
            <v>19558461.18</v>
          </cell>
          <cell r="F556">
            <v>0</v>
          </cell>
          <cell r="G556">
            <v>19558461.18</v>
          </cell>
          <cell r="H556">
            <v>19558461.18</v>
          </cell>
          <cell r="J556">
            <v>0</v>
          </cell>
          <cell r="K556">
            <v>0</v>
          </cell>
          <cell r="L556">
            <v>0</v>
          </cell>
        </row>
        <row r="557">
          <cell r="A557" t="str">
            <v>G641012002</v>
          </cell>
          <cell r="B557" t="str">
            <v>KOLAL Umbrella scheme</v>
          </cell>
          <cell r="C557" t="str">
            <v>Profit &amp; Loss</v>
          </cell>
          <cell r="D557">
            <v>0</v>
          </cell>
          <cell r="E557">
            <v>40062243.5</v>
          </cell>
          <cell r="F557">
            <v>20368064</v>
          </cell>
          <cell r="G557">
            <v>19694179.5</v>
          </cell>
          <cell r="H557">
            <v>19694179.5</v>
          </cell>
          <cell r="J557">
            <v>0</v>
          </cell>
          <cell r="K557">
            <v>0</v>
          </cell>
          <cell r="L557">
            <v>0</v>
          </cell>
        </row>
        <row r="558">
          <cell r="A558" t="str">
            <v>G641012003</v>
          </cell>
          <cell r="B558" t="str">
            <v>KOIL SRBS scheme</v>
          </cell>
          <cell r="C558" t="str">
            <v>Profit &amp; Loss</v>
          </cell>
          <cell r="D558">
            <v>0</v>
          </cell>
          <cell r="E558">
            <v>0</v>
          </cell>
          <cell r="F558">
            <v>0</v>
          </cell>
          <cell r="G558">
            <v>0</v>
          </cell>
          <cell r="H558">
            <v>0</v>
          </cell>
          <cell r="J558">
            <v>0</v>
          </cell>
          <cell r="K558">
            <v>0</v>
          </cell>
          <cell r="L558">
            <v>0</v>
          </cell>
        </row>
        <row r="559">
          <cell r="A559" t="str">
            <v>G641012004</v>
          </cell>
          <cell r="B559" t="str">
            <v>FBL SRBS Scheme</v>
          </cell>
          <cell r="C559" t="str">
            <v>Profit &amp; Loss</v>
          </cell>
          <cell r="D559">
            <v>0</v>
          </cell>
          <cell r="E559">
            <v>74861756</v>
          </cell>
          <cell r="F559">
            <v>0</v>
          </cell>
          <cell r="G559">
            <v>74861756</v>
          </cell>
          <cell r="H559">
            <v>74861756</v>
          </cell>
          <cell r="J559">
            <v>0</v>
          </cell>
          <cell r="K559">
            <v>0</v>
          </cell>
          <cell r="L559">
            <v>0</v>
          </cell>
        </row>
        <row r="560">
          <cell r="A560" t="str">
            <v>G651012</v>
          </cell>
          <cell r="B560" t="str">
            <v>Withdrawals</v>
          </cell>
          <cell r="C560">
            <v>0</v>
          </cell>
          <cell r="D560">
            <v>0</v>
          </cell>
          <cell r="E560">
            <v>0</v>
          </cell>
          <cell r="F560">
            <v>0</v>
          </cell>
          <cell r="G560">
            <v>0</v>
          </cell>
          <cell r="H560">
            <v>0</v>
          </cell>
          <cell r="J560">
            <v>0</v>
          </cell>
          <cell r="K560">
            <v>0</v>
          </cell>
          <cell r="L560">
            <v>0</v>
          </cell>
        </row>
        <row r="561">
          <cell r="A561" t="str">
            <v>G651012001</v>
          </cell>
          <cell r="B561" t="str">
            <v>Individual Pension Plan</v>
          </cell>
          <cell r="C561" t="str">
            <v>Profit &amp; Loss</v>
          </cell>
          <cell r="D561">
            <v>0</v>
          </cell>
          <cell r="E561">
            <v>0</v>
          </cell>
          <cell r="F561">
            <v>0</v>
          </cell>
          <cell r="G561">
            <v>0</v>
          </cell>
          <cell r="H561">
            <v>0</v>
          </cell>
          <cell r="J561">
            <v>0</v>
          </cell>
          <cell r="K561">
            <v>0</v>
          </cell>
          <cell r="L561">
            <v>0</v>
          </cell>
        </row>
        <row r="562">
          <cell r="A562" t="str">
            <v>G651012002</v>
          </cell>
          <cell r="B562" t="str">
            <v>KOLAL Umbrella scheme</v>
          </cell>
          <cell r="C562" t="str">
            <v>Profit &amp; Loss</v>
          </cell>
          <cell r="D562">
            <v>0</v>
          </cell>
          <cell r="E562">
            <v>0</v>
          </cell>
          <cell r="F562">
            <v>0</v>
          </cell>
          <cell r="G562">
            <v>0</v>
          </cell>
          <cell r="H562">
            <v>0</v>
          </cell>
          <cell r="J562">
            <v>0</v>
          </cell>
          <cell r="K562">
            <v>0</v>
          </cell>
          <cell r="L562">
            <v>0</v>
          </cell>
        </row>
        <row r="563">
          <cell r="A563" t="str">
            <v>G651012003</v>
          </cell>
          <cell r="B563" t="str">
            <v>KOIL SRBS scheme</v>
          </cell>
          <cell r="C563" t="str">
            <v>Profit &amp; Loss</v>
          </cell>
          <cell r="D563">
            <v>0</v>
          </cell>
          <cell r="E563">
            <v>0</v>
          </cell>
          <cell r="F563">
            <v>0</v>
          </cell>
          <cell r="G563">
            <v>0</v>
          </cell>
          <cell r="H563">
            <v>0</v>
          </cell>
          <cell r="J563">
            <v>0</v>
          </cell>
          <cell r="K563">
            <v>0</v>
          </cell>
          <cell r="L563">
            <v>0</v>
          </cell>
        </row>
        <row r="564">
          <cell r="A564" t="str">
            <v>G662012</v>
          </cell>
          <cell r="B564" t="str">
            <v>Transfers Out</v>
          </cell>
          <cell r="C564">
            <v>0</v>
          </cell>
          <cell r="D564">
            <v>0</v>
          </cell>
          <cell r="E564">
            <v>0</v>
          </cell>
          <cell r="F564">
            <v>0</v>
          </cell>
          <cell r="G564">
            <v>0</v>
          </cell>
          <cell r="H564">
            <v>0</v>
          </cell>
          <cell r="J564">
            <v>0</v>
          </cell>
          <cell r="K564">
            <v>0</v>
          </cell>
          <cell r="L564">
            <v>0</v>
          </cell>
        </row>
        <row r="565">
          <cell r="A565" t="str">
            <v>G662012001</v>
          </cell>
          <cell r="B565" t="str">
            <v>Individual Pension Plan</v>
          </cell>
          <cell r="C565" t="str">
            <v>Profit &amp; Loss</v>
          </cell>
          <cell r="D565">
            <v>0</v>
          </cell>
          <cell r="E565">
            <v>0</v>
          </cell>
          <cell r="F565">
            <v>0</v>
          </cell>
          <cell r="G565">
            <v>0</v>
          </cell>
          <cell r="H565">
            <v>0</v>
          </cell>
          <cell r="J565">
            <v>0</v>
          </cell>
          <cell r="K565">
            <v>0</v>
          </cell>
          <cell r="L565">
            <v>0</v>
          </cell>
        </row>
        <row r="566">
          <cell r="A566" t="str">
            <v>G662012002</v>
          </cell>
          <cell r="B566" t="str">
            <v>KOLAL Umbrella scheme</v>
          </cell>
          <cell r="C566" t="str">
            <v>Profit &amp; Loss</v>
          </cell>
          <cell r="D566">
            <v>0</v>
          </cell>
          <cell r="E566">
            <v>0</v>
          </cell>
          <cell r="F566">
            <v>0</v>
          </cell>
          <cell r="G566">
            <v>0</v>
          </cell>
          <cell r="H566">
            <v>0</v>
          </cell>
          <cell r="J566">
            <v>0</v>
          </cell>
          <cell r="K566">
            <v>0</v>
          </cell>
          <cell r="L566">
            <v>0</v>
          </cell>
        </row>
        <row r="567">
          <cell r="A567" t="str">
            <v>G662012003</v>
          </cell>
          <cell r="B567" t="str">
            <v>KOIL SRBS scheme</v>
          </cell>
          <cell r="C567" t="str">
            <v>Profit &amp; Loss</v>
          </cell>
          <cell r="D567">
            <v>0</v>
          </cell>
          <cell r="E567">
            <v>0</v>
          </cell>
          <cell r="F567">
            <v>0</v>
          </cell>
          <cell r="G567">
            <v>0</v>
          </cell>
          <cell r="H567">
            <v>0</v>
          </cell>
          <cell r="J567">
            <v>0</v>
          </cell>
          <cell r="K567">
            <v>0</v>
          </cell>
          <cell r="L567">
            <v>0</v>
          </cell>
        </row>
        <row r="568">
          <cell r="A568" t="str">
            <v>G661012</v>
          </cell>
          <cell r="B568" t="str">
            <v>Service Costs</v>
          </cell>
          <cell r="C568">
            <v>0</v>
          </cell>
          <cell r="D568">
            <v>0</v>
          </cell>
          <cell r="E568">
            <v>0</v>
          </cell>
          <cell r="F568">
            <v>0</v>
          </cell>
          <cell r="G568">
            <v>0</v>
          </cell>
          <cell r="H568">
            <v>0</v>
          </cell>
          <cell r="J568">
            <v>0</v>
          </cell>
          <cell r="K568">
            <v>0</v>
          </cell>
          <cell r="L568">
            <v>0</v>
          </cell>
        </row>
        <row r="569">
          <cell r="A569" t="str">
            <v>G661012001</v>
          </cell>
          <cell r="B569" t="str">
            <v>Individual Pension Plan</v>
          </cell>
          <cell r="C569" t="str">
            <v>Profit &amp; Loss</v>
          </cell>
          <cell r="D569">
            <v>0</v>
          </cell>
          <cell r="E569">
            <v>0</v>
          </cell>
          <cell r="F569">
            <v>0</v>
          </cell>
          <cell r="G569">
            <v>0</v>
          </cell>
          <cell r="H569">
            <v>0</v>
          </cell>
          <cell r="J569">
            <v>0</v>
          </cell>
          <cell r="K569">
            <v>0</v>
          </cell>
          <cell r="L569">
            <v>0</v>
          </cell>
        </row>
        <row r="570">
          <cell r="A570" t="str">
            <v>G661012002</v>
          </cell>
          <cell r="B570" t="str">
            <v>KOLAL Umbrella scheme</v>
          </cell>
          <cell r="C570" t="str">
            <v>Profit &amp; Loss</v>
          </cell>
          <cell r="D570">
            <v>0</v>
          </cell>
          <cell r="E570">
            <v>0</v>
          </cell>
          <cell r="F570">
            <v>0</v>
          </cell>
          <cell r="G570">
            <v>0</v>
          </cell>
          <cell r="H570">
            <v>0</v>
          </cell>
          <cell r="J570">
            <v>0</v>
          </cell>
          <cell r="K570">
            <v>0</v>
          </cell>
          <cell r="L570">
            <v>0</v>
          </cell>
        </row>
        <row r="571">
          <cell r="A571" t="str">
            <v>G661012003</v>
          </cell>
          <cell r="B571" t="str">
            <v>KOIL SRBS scheme</v>
          </cell>
          <cell r="C571" t="str">
            <v>Profit &amp; Loss</v>
          </cell>
          <cell r="D571">
            <v>0</v>
          </cell>
          <cell r="E571">
            <v>0</v>
          </cell>
          <cell r="F571">
            <v>0</v>
          </cell>
          <cell r="G571">
            <v>0</v>
          </cell>
          <cell r="H571">
            <v>0</v>
          </cell>
          <cell r="J571">
            <v>0</v>
          </cell>
          <cell r="K571">
            <v>0</v>
          </cell>
          <cell r="L571">
            <v>0</v>
          </cell>
        </row>
        <row r="572">
          <cell r="A572" t="str">
            <v>G671012</v>
          </cell>
          <cell r="B572" t="str">
            <v>Administration fee income</v>
          </cell>
          <cell r="C572">
            <v>0</v>
          </cell>
          <cell r="D572">
            <v>0</v>
          </cell>
          <cell r="E572">
            <v>0</v>
          </cell>
          <cell r="F572">
            <v>0</v>
          </cell>
          <cell r="G572">
            <v>0</v>
          </cell>
          <cell r="H572">
            <v>0</v>
          </cell>
          <cell r="J572">
            <v>0</v>
          </cell>
          <cell r="K572">
            <v>0</v>
          </cell>
          <cell r="L572">
            <v>0</v>
          </cell>
        </row>
        <row r="573">
          <cell r="A573" t="str">
            <v>G671012001</v>
          </cell>
          <cell r="B573" t="str">
            <v>Individual Pension Plan</v>
          </cell>
          <cell r="C573" t="str">
            <v>Profit &amp; Loss</v>
          </cell>
          <cell r="D573">
            <v>0</v>
          </cell>
          <cell r="E573">
            <v>0</v>
          </cell>
          <cell r="F573">
            <v>0</v>
          </cell>
          <cell r="G573">
            <v>0</v>
          </cell>
          <cell r="H573">
            <v>0</v>
          </cell>
          <cell r="J573">
            <v>0</v>
          </cell>
          <cell r="K573">
            <v>0</v>
          </cell>
          <cell r="L573">
            <v>0</v>
          </cell>
        </row>
        <row r="574">
          <cell r="A574" t="str">
            <v>G671012002</v>
          </cell>
          <cell r="B574" t="str">
            <v>KOLAL Umbrella scheme</v>
          </cell>
          <cell r="C574" t="str">
            <v>Profit &amp; Loss</v>
          </cell>
          <cell r="D574">
            <v>0</v>
          </cell>
          <cell r="E574">
            <v>0</v>
          </cell>
          <cell r="F574">
            <v>0</v>
          </cell>
          <cell r="G574">
            <v>0</v>
          </cell>
          <cell r="H574">
            <v>0</v>
          </cell>
          <cell r="J574">
            <v>0</v>
          </cell>
          <cell r="K574">
            <v>0</v>
          </cell>
          <cell r="L574">
            <v>0</v>
          </cell>
        </row>
        <row r="575">
          <cell r="A575" t="str">
            <v>G671012003</v>
          </cell>
          <cell r="B575" t="str">
            <v>KOIL SRBS scheme</v>
          </cell>
          <cell r="C575" t="str">
            <v>Profit &amp; Loss</v>
          </cell>
          <cell r="D575">
            <v>0</v>
          </cell>
          <cell r="E575">
            <v>0</v>
          </cell>
          <cell r="F575">
            <v>0</v>
          </cell>
          <cell r="G575">
            <v>0</v>
          </cell>
          <cell r="H575">
            <v>0</v>
          </cell>
          <cell r="J575">
            <v>0</v>
          </cell>
          <cell r="K575">
            <v>0</v>
          </cell>
          <cell r="L575">
            <v>0</v>
          </cell>
        </row>
        <row r="576">
          <cell r="A576" t="str">
            <v>G681012</v>
          </cell>
          <cell r="B576" t="str">
            <v>Recoveries</v>
          </cell>
          <cell r="C576">
            <v>0</v>
          </cell>
          <cell r="D576">
            <v>0</v>
          </cell>
          <cell r="E576">
            <v>0</v>
          </cell>
          <cell r="F576">
            <v>0</v>
          </cell>
          <cell r="G576">
            <v>0</v>
          </cell>
          <cell r="H576">
            <v>0</v>
          </cell>
          <cell r="J576">
            <v>0</v>
          </cell>
          <cell r="K576">
            <v>0</v>
          </cell>
          <cell r="L576">
            <v>0</v>
          </cell>
        </row>
        <row r="577">
          <cell r="A577" t="str">
            <v>G681012001</v>
          </cell>
          <cell r="B577" t="str">
            <v>Individual Pension Plan</v>
          </cell>
          <cell r="C577" t="str">
            <v>Profit &amp; Loss</v>
          </cell>
          <cell r="D577">
            <v>0</v>
          </cell>
          <cell r="E577">
            <v>0</v>
          </cell>
          <cell r="F577">
            <v>0</v>
          </cell>
          <cell r="G577">
            <v>0</v>
          </cell>
          <cell r="H577">
            <v>0</v>
          </cell>
          <cell r="J577">
            <v>0</v>
          </cell>
          <cell r="K577">
            <v>0</v>
          </cell>
          <cell r="L577">
            <v>0</v>
          </cell>
        </row>
        <row r="578">
          <cell r="A578" t="str">
            <v>G681012002</v>
          </cell>
          <cell r="B578" t="str">
            <v>KOLAL Umbrella scheme</v>
          </cell>
          <cell r="C578" t="str">
            <v>Profit &amp; Loss</v>
          </cell>
          <cell r="D578">
            <v>0</v>
          </cell>
          <cell r="E578">
            <v>0</v>
          </cell>
          <cell r="F578">
            <v>0</v>
          </cell>
          <cell r="G578">
            <v>0</v>
          </cell>
          <cell r="H578">
            <v>0</v>
          </cell>
          <cell r="J578">
            <v>0</v>
          </cell>
          <cell r="K578">
            <v>0</v>
          </cell>
          <cell r="L578">
            <v>0</v>
          </cell>
        </row>
        <row r="579">
          <cell r="A579" t="str">
            <v>G681012003</v>
          </cell>
          <cell r="B579" t="str">
            <v>KOIL SRBS scheme</v>
          </cell>
          <cell r="C579" t="str">
            <v>Profit &amp; Loss</v>
          </cell>
          <cell r="D579">
            <v>0</v>
          </cell>
          <cell r="E579">
            <v>0</v>
          </cell>
          <cell r="F579">
            <v>0</v>
          </cell>
          <cell r="G579">
            <v>0</v>
          </cell>
          <cell r="H579">
            <v>0</v>
          </cell>
          <cell r="J579">
            <v>0</v>
          </cell>
          <cell r="K579">
            <v>0</v>
          </cell>
          <cell r="L579">
            <v>0</v>
          </cell>
        </row>
        <row r="580">
          <cell r="A580" t="str">
            <v>G691012</v>
          </cell>
          <cell r="B580" t="str">
            <v xml:space="preserve">Commissions </v>
          </cell>
          <cell r="C580">
            <v>0</v>
          </cell>
          <cell r="D580">
            <v>0</v>
          </cell>
          <cell r="E580">
            <v>0</v>
          </cell>
          <cell r="F580">
            <v>0</v>
          </cell>
          <cell r="G580">
            <v>0</v>
          </cell>
          <cell r="H580">
            <v>0</v>
          </cell>
          <cell r="J580">
            <v>0</v>
          </cell>
          <cell r="K580">
            <v>0</v>
          </cell>
          <cell r="L580">
            <v>0</v>
          </cell>
        </row>
        <row r="581">
          <cell r="A581" t="str">
            <v>G691012001</v>
          </cell>
          <cell r="B581" t="str">
            <v>Individual Pension Plan</v>
          </cell>
          <cell r="C581" t="str">
            <v>Profit &amp; Loss</v>
          </cell>
          <cell r="D581">
            <v>0</v>
          </cell>
          <cell r="E581">
            <v>0</v>
          </cell>
          <cell r="F581">
            <v>0</v>
          </cell>
          <cell r="G581">
            <v>0</v>
          </cell>
          <cell r="H581">
            <v>0</v>
          </cell>
          <cell r="J581">
            <v>0</v>
          </cell>
          <cell r="K581">
            <v>0</v>
          </cell>
          <cell r="L581">
            <v>0</v>
          </cell>
        </row>
        <row r="582">
          <cell r="A582" t="str">
            <v>G691012002</v>
          </cell>
          <cell r="B582" t="str">
            <v>KOLAL Umbrella scheme</v>
          </cell>
          <cell r="C582" t="str">
            <v>Profit &amp; Loss</v>
          </cell>
          <cell r="D582">
            <v>0</v>
          </cell>
          <cell r="E582">
            <v>0</v>
          </cell>
          <cell r="F582">
            <v>0</v>
          </cell>
          <cell r="G582">
            <v>0</v>
          </cell>
          <cell r="H582">
            <v>0</v>
          </cell>
          <cell r="J582">
            <v>0</v>
          </cell>
          <cell r="K582">
            <v>0</v>
          </cell>
          <cell r="L582">
            <v>0</v>
          </cell>
        </row>
        <row r="583">
          <cell r="A583" t="str">
            <v>G691012003</v>
          </cell>
          <cell r="B583" t="str">
            <v>KOIL SRBS scheme</v>
          </cell>
          <cell r="C583" t="str">
            <v>Profit &amp; Loss</v>
          </cell>
          <cell r="D583">
            <v>0</v>
          </cell>
          <cell r="E583">
            <v>0</v>
          </cell>
          <cell r="F583">
            <v>0</v>
          </cell>
          <cell r="G583">
            <v>0</v>
          </cell>
          <cell r="H583">
            <v>0</v>
          </cell>
          <cell r="J583">
            <v>0</v>
          </cell>
          <cell r="K583">
            <v>0</v>
          </cell>
          <cell r="L583">
            <v>0</v>
          </cell>
        </row>
        <row r="584">
          <cell r="A584" t="str">
            <v>G692012</v>
          </cell>
          <cell r="B584" t="str">
            <v>Commissions Received</v>
          </cell>
          <cell r="C584">
            <v>0</v>
          </cell>
          <cell r="D584">
            <v>0</v>
          </cell>
          <cell r="E584">
            <v>0</v>
          </cell>
          <cell r="F584">
            <v>0</v>
          </cell>
          <cell r="G584">
            <v>0</v>
          </cell>
          <cell r="H584">
            <v>0</v>
          </cell>
          <cell r="J584">
            <v>0</v>
          </cell>
          <cell r="K584">
            <v>0</v>
          </cell>
          <cell r="L584">
            <v>0</v>
          </cell>
        </row>
        <row r="585">
          <cell r="A585" t="str">
            <v>G692012001</v>
          </cell>
          <cell r="B585" t="str">
            <v>Individual Pension Plan</v>
          </cell>
          <cell r="C585" t="str">
            <v>Profit &amp; Loss</v>
          </cell>
          <cell r="D585">
            <v>0</v>
          </cell>
          <cell r="E585">
            <v>0</v>
          </cell>
          <cell r="F585">
            <v>0</v>
          </cell>
          <cell r="G585">
            <v>0</v>
          </cell>
          <cell r="H585">
            <v>0</v>
          </cell>
          <cell r="J585">
            <v>0</v>
          </cell>
          <cell r="K585">
            <v>0</v>
          </cell>
          <cell r="L585">
            <v>0</v>
          </cell>
        </row>
        <row r="586">
          <cell r="A586" t="str">
            <v>G692012002</v>
          </cell>
          <cell r="B586" t="str">
            <v>KOLAL Umbrella scheme</v>
          </cell>
          <cell r="C586" t="str">
            <v>Profit &amp; Loss</v>
          </cell>
          <cell r="D586">
            <v>0</v>
          </cell>
          <cell r="E586">
            <v>0</v>
          </cell>
          <cell r="F586">
            <v>0</v>
          </cell>
          <cell r="G586">
            <v>0</v>
          </cell>
          <cell r="H586">
            <v>0</v>
          </cell>
          <cell r="J586">
            <v>0</v>
          </cell>
          <cell r="K586">
            <v>0</v>
          </cell>
          <cell r="L586">
            <v>0</v>
          </cell>
        </row>
        <row r="587">
          <cell r="A587" t="str">
            <v>G692012003</v>
          </cell>
          <cell r="B587" t="str">
            <v>KOIL SRBS scheme</v>
          </cell>
          <cell r="C587" t="str">
            <v>Profit &amp; Loss</v>
          </cell>
          <cell r="D587">
            <v>0</v>
          </cell>
          <cell r="E587">
            <v>0</v>
          </cell>
          <cell r="F587">
            <v>0</v>
          </cell>
          <cell r="G587">
            <v>0</v>
          </cell>
          <cell r="H587">
            <v>0</v>
          </cell>
          <cell r="J587">
            <v>0</v>
          </cell>
          <cell r="K587">
            <v>0</v>
          </cell>
          <cell r="L587">
            <v>0</v>
          </cell>
        </row>
        <row r="588">
          <cell r="A588" t="str">
            <v>Pension Totals</v>
          </cell>
          <cell r="C588">
            <v>0</v>
          </cell>
          <cell r="D588">
            <v>0</v>
          </cell>
          <cell r="E588">
            <v>134482460.68000001</v>
          </cell>
          <cell r="F588">
            <v>20368064</v>
          </cell>
          <cell r="G588">
            <v>114114396.68000001</v>
          </cell>
          <cell r="H588">
            <v>114114396.68000001</v>
          </cell>
          <cell r="J588">
            <v>0</v>
          </cell>
          <cell r="K588">
            <v>0</v>
          </cell>
          <cell r="L588">
            <v>0</v>
          </cell>
        </row>
        <row r="589">
          <cell r="C589">
            <v>0</v>
          </cell>
          <cell r="E589">
            <v>0</v>
          </cell>
          <cell r="F589">
            <v>0</v>
          </cell>
          <cell r="G589">
            <v>0</v>
          </cell>
          <cell r="J589">
            <v>0</v>
          </cell>
          <cell r="K589">
            <v>0</v>
          </cell>
          <cell r="L589">
            <v>0</v>
          </cell>
        </row>
        <row r="590">
          <cell r="A590" t="str">
            <v>Fixed Assets</v>
          </cell>
          <cell r="C590">
            <v>0</v>
          </cell>
          <cell r="E590">
            <v>0</v>
          </cell>
          <cell r="F590">
            <v>0</v>
          </cell>
          <cell r="G590">
            <v>0</v>
          </cell>
          <cell r="J590">
            <v>0</v>
          </cell>
          <cell r="K590">
            <v>0</v>
          </cell>
          <cell r="L590">
            <v>0</v>
          </cell>
        </row>
        <row r="591">
          <cell r="A591" t="str">
            <v>G211012</v>
          </cell>
          <cell r="B591" t="str">
            <v>Computer Software</v>
          </cell>
          <cell r="C591">
            <v>0</v>
          </cell>
          <cell r="D591">
            <v>25219540</v>
          </cell>
          <cell r="E591">
            <v>0</v>
          </cell>
          <cell r="F591">
            <v>0</v>
          </cell>
          <cell r="G591">
            <v>0</v>
          </cell>
          <cell r="H591">
            <v>25219540</v>
          </cell>
          <cell r="J591">
            <v>0</v>
          </cell>
          <cell r="K591">
            <v>0</v>
          </cell>
          <cell r="L591">
            <v>0</v>
          </cell>
        </row>
        <row r="592">
          <cell r="A592" t="str">
            <v>G211012011</v>
          </cell>
          <cell r="B592" t="str">
            <v>Software-Cost</v>
          </cell>
          <cell r="C592" t="str">
            <v>Balance Sheet</v>
          </cell>
          <cell r="D592">
            <v>25219540</v>
          </cell>
          <cell r="E592">
            <v>0</v>
          </cell>
          <cell r="F592">
            <v>0</v>
          </cell>
          <cell r="G592">
            <v>0</v>
          </cell>
          <cell r="H592">
            <v>25219540</v>
          </cell>
          <cell r="J592">
            <v>0</v>
          </cell>
          <cell r="K592">
            <v>0</v>
          </cell>
          <cell r="L592">
            <v>0</v>
          </cell>
        </row>
        <row r="593">
          <cell r="A593" t="str">
            <v>G212012</v>
          </cell>
          <cell r="B593" t="str">
            <v>Office Furniture and Fittings</v>
          </cell>
          <cell r="C593">
            <v>0</v>
          </cell>
          <cell r="D593">
            <v>28023783.260000002</v>
          </cell>
          <cell r="E593">
            <v>0</v>
          </cell>
          <cell r="F593">
            <v>0</v>
          </cell>
          <cell r="G593">
            <v>0</v>
          </cell>
          <cell r="H593">
            <v>28023783.260000002</v>
          </cell>
          <cell r="J593">
            <v>0</v>
          </cell>
          <cell r="K593">
            <v>0</v>
          </cell>
          <cell r="L593">
            <v>0</v>
          </cell>
        </row>
        <row r="594">
          <cell r="A594" t="str">
            <v>G212012011</v>
          </cell>
          <cell r="B594" t="str">
            <v>Office Furniture-Cost</v>
          </cell>
          <cell r="C594" t="str">
            <v>Balance Sheet</v>
          </cell>
          <cell r="D594">
            <v>28023783.260000002</v>
          </cell>
          <cell r="E594">
            <v>0</v>
          </cell>
          <cell r="F594">
            <v>0</v>
          </cell>
          <cell r="G594">
            <v>0</v>
          </cell>
          <cell r="H594">
            <v>28023783.260000002</v>
          </cell>
          <cell r="J594">
            <v>0</v>
          </cell>
          <cell r="K594">
            <v>0</v>
          </cell>
          <cell r="L594">
            <v>0</v>
          </cell>
        </row>
        <row r="595">
          <cell r="A595" t="str">
            <v>G213012</v>
          </cell>
          <cell r="B595" t="str">
            <v>Computer Equipment</v>
          </cell>
          <cell r="C595">
            <v>0</v>
          </cell>
          <cell r="D595">
            <v>2735921</v>
          </cell>
          <cell r="E595">
            <v>201771</v>
          </cell>
          <cell r="F595">
            <v>9860</v>
          </cell>
          <cell r="G595">
            <v>191911</v>
          </cell>
          <cell r="H595">
            <v>2927832</v>
          </cell>
          <cell r="J595">
            <v>0</v>
          </cell>
          <cell r="K595">
            <v>0</v>
          </cell>
          <cell r="L595">
            <v>0</v>
          </cell>
        </row>
        <row r="596">
          <cell r="A596" t="str">
            <v>G213012011</v>
          </cell>
          <cell r="B596" t="str">
            <v>Computer Equipment _cost</v>
          </cell>
          <cell r="C596" t="str">
            <v>Balance Sheet</v>
          </cell>
          <cell r="D596">
            <v>2735921</v>
          </cell>
          <cell r="E596">
            <v>201771</v>
          </cell>
          <cell r="F596">
            <v>9860</v>
          </cell>
          <cell r="G596">
            <v>191911</v>
          </cell>
          <cell r="H596">
            <v>2927832</v>
          </cell>
          <cell r="J596">
            <v>0</v>
          </cell>
          <cell r="K596">
            <v>0</v>
          </cell>
          <cell r="L596">
            <v>0</v>
          </cell>
        </row>
        <row r="597">
          <cell r="A597" t="str">
            <v>G214012</v>
          </cell>
          <cell r="B597" t="str">
            <v>Office Equipment</v>
          </cell>
          <cell r="C597">
            <v>0</v>
          </cell>
          <cell r="D597">
            <v>2116272</v>
          </cell>
          <cell r="E597">
            <v>85000</v>
          </cell>
          <cell r="F597">
            <v>0</v>
          </cell>
          <cell r="G597">
            <v>85000</v>
          </cell>
          <cell r="H597">
            <v>2201272</v>
          </cell>
          <cell r="J597">
            <v>0</v>
          </cell>
          <cell r="K597">
            <v>0</v>
          </cell>
          <cell r="L597">
            <v>0</v>
          </cell>
        </row>
        <row r="598">
          <cell r="A598" t="str">
            <v>G214012011</v>
          </cell>
          <cell r="B598" t="str">
            <v>Office Equipment _cost</v>
          </cell>
          <cell r="C598" t="str">
            <v>Balance Sheet</v>
          </cell>
          <cell r="D598">
            <v>2116272</v>
          </cell>
          <cell r="E598">
            <v>85000</v>
          </cell>
          <cell r="F598">
            <v>0</v>
          </cell>
          <cell r="G598">
            <v>85000</v>
          </cell>
          <cell r="H598">
            <v>2201272</v>
          </cell>
          <cell r="J598">
            <v>0</v>
          </cell>
          <cell r="K598">
            <v>0</v>
          </cell>
          <cell r="L598">
            <v>0</v>
          </cell>
        </row>
        <row r="599">
          <cell r="A599" t="str">
            <v>G215012</v>
          </cell>
          <cell r="B599" t="str">
            <v>Motor Vehicles</v>
          </cell>
          <cell r="C599">
            <v>0</v>
          </cell>
          <cell r="D599">
            <v>0</v>
          </cell>
          <cell r="E599">
            <v>0</v>
          </cell>
          <cell r="F599">
            <v>0</v>
          </cell>
          <cell r="G599">
            <v>0</v>
          </cell>
          <cell r="H599">
            <v>0</v>
          </cell>
          <cell r="J599">
            <v>0</v>
          </cell>
          <cell r="K599">
            <v>0</v>
          </cell>
          <cell r="L599">
            <v>0</v>
          </cell>
        </row>
        <row r="600">
          <cell r="A600" t="str">
            <v>G215012011</v>
          </cell>
          <cell r="B600" t="str">
            <v>Motor Vehicles_cost</v>
          </cell>
          <cell r="C600" t="str">
            <v>Balance Sheet</v>
          </cell>
          <cell r="D600">
            <v>0</v>
          </cell>
          <cell r="E600">
            <v>0</v>
          </cell>
          <cell r="F600">
            <v>0</v>
          </cell>
          <cell r="G600">
            <v>0</v>
          </cell>
          <cell r="H600">
            <v>0</v>
          </cell>
          <cell r="J600">
            <v>0</v>
          </cell>
          <cell r="K600">
            <v>0</v>
          </cell>
          <cell r="L600">
            <v>0</v>
          </cell>
        </row>
        <row r="601">
          <cell r="A601" t="str">
            <v>G216012</v>
          </cell>
          <cell r="B601" t="str">
            <v>Office Buildings</v>
          </cell>
          <cell r="C601">
            <v>0</v>
          </cell>
          <cell r="D601">
            <v>0</v>
          </cell>
          <cell r="E601">
            <v>0</v>
          </cell>
          <cell r="F601">
            <v>0</v>
          </cell>
          <cell r="G601">
            <v>0</v>
          </cell>
          <cell r="H601">
            <v>0</v>
          </cell>
          <cell r="J601">
            <v>0</v>
          </cell>
          <cell r="K601">
            <v>0</v>
          </cell>
          <cell r="L601">
            <v>0</v>
          </cell>
        </row>
        <row r="602">
          <cell r="A602" t="str">
            <v>G216012011</v>
          </cell>
          <cell r="B602" t="str">
            <v>Office Buildings_cost</v>
          </cell>
          <cell r="C602" t="str">
            <v>Balance Sheet</v>
          </cell>
          <cell r="D602">
            <v>0</v>
          </cell>
          <cell r="E602">
            <v>0</v>
          </cell>
          <cell r="F602">
            <v>0</v>
          </cell>
          <cell r="G602">
            <v>0</v>
          </cell>
          <cell r="H602">
            <v>0</v>
          </cell>
          <cell r="J602">
            <v>0</v>
          </cell>
          <cell r="K602">
            <v>0</v>
          </cell>
          <cell r="L602">
            <v>0</v>
          </cell>
        </row>
        <row r="603">
          <cell r="A603" t="str">
            <v>G217012</v>
          </cell>
          <cell r="B603" t="str">
            <v>Intangible Assets</v>
          </cell>
          <cell r="C603">
            <v>0</v>
          </cell>
          <cell r="D603">
            <v>0</v>
          </cell>
          <cell r="E603">
            <v>0</v>
          </cell>
          <cell r="F603">
            <v>0</v>
          </cell>
          <cell r="G603">
            <v>0</v>
          </cell>
          <cell r="H603">
            <v>0</v>
          </cell>
          <cell r="J603">
            <v>0</v>
          </cell>
          <cell r="K603">
            <v>0</v>
          </cell>
          <cell r="L603">
            <v>0</v>
          </cell>
        </row>
        <row r="604">
          <cell r="A604" t="str">
            <v>G217012011</v>
          </cell>
          <cell r="B604" t="str">
            <v>Intangible Assets-Cost</v>
          </cell>
          <cell r="C604" t="str">
            <v>Balance Sheet</v>
          </cell>
          <cell r="D604">
            <v>0</v>
          </cell>
          <cell r="E604">
            <v>0</v>
          </cell>
          <cell r="F604">
            <v>0</v>
          </cell>
          <cell r="G604">
            <v>0</v>
          </cell>
          <cell r="H604">
            <v>0</v>
          </cell>
          <cell r="J604">
            <v>0</v>
          </cell>
          <cell r="K604">
            <v>0</v>
          </cell>
          <cell r="L604">
            <v>0</v>
          </cell>
        </row>
        <row r="605">
          <cell r="A605" t="str">
            <v>Total Fixed Assets</v>
          </cell>
          <cell r="C605">
            <v>0</v>
          </cell>
          <cell r="D605">
            <v>58095516.260000005</v>
          </cell>
          <cell r="E605">
            <v>286771</v>
          </cell>
          <cell r="F605">
            <v>9860</v>
          </cell>
          <cell r="G605">
            <v>276911</v>
          </cell>
          <cell r="H605">
            <v>58372427.260000005</v>
          </cell>
          <cell r="J605">
            <v>0</v>
          </cell>
          <cell r="K605">
            <v>0</v>
          </cell>
          <cell r="L605">
            <v>0</v>
          </cell>
        </row>
        <row r="606">
          <cell r="A606">
            <v>0</v>
          </cell>
          <cell r="B606">
            <v>0</v>
          </cell>
          <cell r="C606">
            <v>0</v>
          </cell>
          <cell r="E606">
            <v>0</v>
          </cell>
          <cell r="F606">
            <v>0</v>
          </cell>
          <cell r="G606">
            <v>0</v>
          </cell>
          <cell r="J606">
            <v>0</v>
          </cell>
          <cell r="K606">
            <v>0</v>
          </cell>
          <cell r="L606">
            <v>0</v>
          </cell>
        </row>
        <row r="607">
          <cell r="A607" t="str">
            <v>Financial Assets</v>
          </cell>
          <cell r="C607">
            <v>0</v>
          </cell>
          <cell r="E607">
            <v>0</v>
          </cell>
          <cell r="F607">
            <v>0</v>
          </cell>
          <cell r="G607">
            <v>0</v>
          </cell>
          <cell r="J607">
            <v>0</v>
          </cell>
          <cell r="K607">
            <v>0</v>
          </cell>
          <cell r="L607">
            <v>0</v>
          </cell>
        </row>
        <row r="608">
          <cell r="A608" t="str">
            <v>G221012</v>
          </cell>
          <cell r="B608" t="str">
            <v>Treasury Bills</v>
          </cell>
          <cell r="C608">
            <v>0</v>
          </cell>
          <cell r="D608">
            <v>0</v>
          </cell>
          <cell r="E608">
            <v>25040344</v>
          </cell>
          <cell r="F608">
            <v>20348354.879999999</v>
          </cell>
          <cell r="G608">
            <v>4691989.12</v>
          </cell>
          <cell r="H608">
            <v>4691989.12</v>
          </cell>
          <cell r="J608">
            <v>0</v>
          </cell>
          <cell r="K608">
            <v>0</v>
          </cell>
          <cell r="L608">
            <v>0</v>
          </cell>
        </row>
        <row r="609">
          <cell r="A609" t="str">
            <v>G221012001</v>
          </cell>
          <cell r="B609" t="str">
            <v>Treasury Bills-Life Fund</v>
          </cell>
          <cell r="C609" t="str">
            <v>Balance Sheet</v>
          </cell>
          <cell r="D609">
            <v>0</v>
          </cell>
          <cell r="E609">
            <v>24815344</v>
          </cell>
          <cell r="F609">
            <v>20104000</v>
          </cell>
          <cell r="G609">
            <v>4711344</v>
          </cell>
          <cell r="H609">
            <v>4711344</v>
          </cell>
          <cell r="J609">
            <v>0</v>
          </cell>
          <cell r="K609">
            <v>0</v>
          </cell>
          <cell r="L609">
            <v>0</v>
          </cell>
        </row>
        <row r="610">
          <cell r="A610" t="str">
            <v>G221012002</v>
          </cell>
          <cell r="B610" t="str">
            <v>Treasury Bills-Annuities</v>
          </cell>
          <cell r="C610" t="str">
            <v>Balance Sheet</v>
          </cell>
          <cell r="E610">
            <v>0</v>
          </cell>
          <cell r="F610">
            <v>0</v>
          </cell>
          <cell r="G610">
            <v>0</v>
          </cell>
          <cell r="H610">
            <v>0</v>
          </cell>
          <cell r="J610">
            <v>0</v>
          </cell>
          <cell r="K610">
            <v>0</v>
          </cell>
          <cell r="L610">
            <v>0</v>
          </cell>
        </row>
        <row r="611">
          <cell r="A611" t="str">
            <v>G221012003</v>
          </cell>
          <cell r="B611" t="str">
            <v>Treasury Bills-Individual Pension Plan</v>
          </cell>
          <cell r="C611" t="str">
            <v>Balance Sheet</v>
          </cell>
          <cell r="E611">
            <v>225000</v>
          </cell>
          <cell r="F611">
            <v>225000</v>
          </cell>
          <cell r="G611">
            <v>0</v>
          </cell>
          <cell r="H611">
            <v>0</v>
          </cell>
          <cell r="J611">
            <v>0</v>
          </cell>
          <cell r="K611">
            <v>0</v>
          </cell>
          <cell r="L611">
            <v>0</v>
          </cell>
        </row>
        <row r="612">
          <cell r="A612" t="str">
            <v>G221012004</v>
          </cell>
          <cell r="B612" t="str">
            <v>Treasury Bills-Umbrella Scheme</v>
          </cell>
          <cell r="C612" t="str">
            <v>Balance Sheet</v>
          </cell>
          <cell r="D612">
            <v>0</v>
          </cell>
          <cell r="E612">
            <v>0</v>
          </cell>
          <cell r="F612">
            <v>0</v>
          </cell>
          <cell r="G612">
            <v>0</v>
          </cell>
          <cell r="H612">
            <v>0</v>
          </cell>
          <cell r="J612">
            <v>0</v>
          </cell>
          <cell r="K612">
            <v>0</v>
          </cell>
          <cell r="L612">
            <v>0</v>
          </cell>
        </row>
        <row r="613">
          <cell r="A613" t="str">
            <v>G221012005</v>
          </cell>
          <cell r="B613" t="str">
            <v>IFRS 9 TREASURY BILLS</v>
          </cell>
          <cell r="C613" t="str">
            <v>Balance Sheet</v>
          </cell>
          <cell r="D613">
            <v>0</v>
          </cell>
          <cell r="E613">
            <v>0</v>
          </cell>
          <cell r="F613">
            <v>19354.88</v>
          </cell>
          <cell r="G613">
            <v>-19354.88</v>
          </cell>
          <cell r="H613">
            <v>-19354.88</v>
          </cell>
          <cell r="J613">
            <v>0</v>
          </cell>
          <cell r="K613">
            <v>0</v>
          </cell>
          <cell r="L613">
            <v>0</v>
          </cell>
        </row>
        <row r="614">
          <cell r="A614" t="str">
            <v>G222012</v>
          </cell>
          <cell r="B614" t="str">
            <v>Treasury Bonds</v>
          </cell>
          <cell r="C614">
            <v>0</v>
          </cell>
          <cell r="D614">
            <v>2072913576.8716178</v>
          </cell>
          <cell r="E614">
            <v>650141052.17999995</v>
          </cell>
          <cell r="F614">
            <v>369055074.58999997</v>
          </cell>
          <cell r="G614">
            <v>281085977.59000003</v>
          </cell>
          <cell r="H614">
            <v>2353999554.4616179</v>
          </cell>
          <cell r="I614">
            <v>0</v>
          </cell>
          <cell r="J614">
            <v>0</v>
          </cell>
          <cell r="K614">
            <v>0</v>
          </cell>
          <cell r="L614">
            <v>0</v>
          </cell>
        </row>
        <row r="615">
          <cell r="A615" t="str">
            <v>G222012001</v>
          </cell>
          <cell r="B615" t="str">
            <v>Treasury Bonds-Life Fund</v>
          </cell>
          <cell r="C615" t="str">
            <v>Balance Sheet</v>
          </cell>
          <cell r="D615">
            <v>1237228183.43279</v>
          </cell>
          <cell r="E615">
            <v>427175318.44999999</v>
          </cell>
          <cell r="F615">
            <v>236192126.63</v>
          </cell>
          <cell r="G615">
            <v>190983191.81999999</v>
          </cell>
          <cell r="H615">
            <v>1428211375.25279</v>
          </cell>
          <cell r="J615">
            <v>0</v>
          </cell>
          <cell r="K615">
            <v>0</v>
          </cell>
          <cell r="L615">
            <v>0</v>
          </cell>
        </row>
        <row r="616">
          <cell r="A616" t="str">
            <v>G222012002</v>
          </cell>
          <cell r="B616" t="str">
            <v>Treasury Bonds-Annuities</v>
          </cell>
          <cell r="C616" t="str">
            <v>Balance Sheet</v>
          </cell>
          <cell r="D616">
            <v>0</v>
          </cell>
          <cell r="E616">
            <v>0</v>
          </cell>
          <cell r="F616">
            <v>0</v>
          </cell>
          <cell r="G616">
            <v>0</v>
          </cell>
          <cell r="H616">
            <v>0</v>
          </cell>
          <cell r="J616">
            <v>0</v>
          </cell>
          <cell r="K616">
            <v>0</v>
          </cell>
          <cell r="L616">
            <v>0</v>
          </cell>
        </row>
        <row r="617">
          <cell r="A617" t="str">
            <v>G222012003</v>
          </cell>
          <cell r="B617" t="str">
            <v>Treasury Bonds-Individual Pension Plan</v>
          </cell>
          <cell r="C617" t="str">
            <v>Balance Sheet</v>
          </cell>
          <cell r="D617">
            <v>123230072.00297618</v>
          </cell>
          <cell r="E617">
            <v>50837361.479999997</v>
          </cell>
          <cell r="F617">
            <v>28739857.079999998</v>
          </cell>
          <cell r="G617">
            <v>22097504.399999999</v>
          </cell>
          <cell r="H617">
            <v>145327576.40297619</v>
          </cell>
          <cell r="J617">
            <v>0</v>
          </cell>
          <cell r="K617">
            <v>0</v>
          </cell>
          <cell r="L617">
            <v>0</v>
          </cell>
        </row>
        <row r="618">
          <cell r="A618" t="str">
            <v>G222012004</v>
          </cell>
          <cell r="B618" t="str">
            <v>Treasury Bonds-Umbrella Scheme</v>
          </cell>
          <cell r="C618" t="str">
            <v>Balance Sheet</v>
          </cell>
          <cell r="D618">
            <v>712455321.43585157</v>
          </cell>
          <cell r="E618">
            <v>172128372.25</v>
          </cell>
          <cell r="F618">
            <v>95515396.040000007</v>
          </cell>
          <cell r="G618">
            <v>76612976.209999993</v>
          </cell>
          <cell r="H618">
            <v>789068297.64585161</v>
          </cell>
          <cell r="J618">
            <v>0</v>
          </cell>
          <cell r="K618">
            <v>0</v>
          </cell>
          <cell r="L618">
            <v>0</v>
          </cell>
        </row>
        <row r="619">
          <cell r="A619" t="str">
            <v>G222012005</v>
          </cell>
          <cell r="B619" t="str">
            <v>IFRS 9 TREASURY BOND</v>
          </cell>
          <cell r="C619" t="str">
            <v>Balance Sheet</v>
          </cell>
          <cell r="D619">
            <v>0</v>
          </cell>
          <cell r="E619">
            <v>0</v>
          </cell>
          <cell r="F619">
            <v>8607694.8399999999</v>
          </cell>
          <cell r="G619">
            <v>-8607694.8399999999</v>
          </cell>
          <cell r="H619">
            <v>-8607694.8399999999</v>
          </cell>
          <cell r="J619">
            <v>0</v>
          </cell>
          <cell r="K619">
            <v>0</v>
          </cell>
          <cell r="L619">
            <v>0</v>
          </cell>
        </row>
        <row r="620">
          <cell r="A620" t="str">
            <v>G223012</v>
          </cell>
          <cell r="B620" t="str">
            <v>Corporate Bonds</v>
          </cell>
          <cell r="C620">
            <v>0</v>
          </cell>
          <cell r="D620">
            <v>123309375.14015999</v>
          </cell>
          <cell r="E620">
            <v>112965972.53</v>
          </cell>
          <cell r="F620">
            <v>31653683.539999999</v>
          </cell>
          <cell r="G620">
            <v>81312288.989999995</v>
          </cell>
          <cell r="H620">
            <v>204621664.13015997</v>
          </cell>
          <cell r="I620">
            <v>0</v>
          </cell>
          <cell r="J620">
            <v>0</v>
          </cell>
          <cell r="K620">
            <v>0</v>
          </cell>
          <cell r="L620">
            <v>0</v>
          </cell>
        </row>
        <row r="621">
          <cell r="A621" t="str">
            <v>G223012001</v>
          </cell>
          <cell r="B621" t="str">
            <v>Platinum Bond-Life Fund</v>
          </cell>
          <cell r="C621" t="str">
            <v>Balance Sheet</v>
          </cell>
          <cell r="D621">
            <v>390392.46752263606</v>
          </cell>
          <cell r="E621">
            <v>26168379.600000001</v>
          </cell>
          <cell r="F621">
            <v>1741890</v>
          </cell>
          <cell r="G621">
            <v>24426489.600000001</v>
          </cell>
          <cell r="H621">
            <v>24816882.067522638</v>
          </cell>
          <cell r="J621">
            <v>0</v>
          </cell>
          <cell r="K621">
            <v>0</v>
          </cell>
          <cell r="L621">
            <v>0</v>
          </cell>
        </row>
        <row r="622">
          <cell r="A622" t="str">
            <v>G223012002</v>
          </cell>
          <cell r="B622" t="str">
            <v>Platinum Bond-Annuities</v>
          </cell>
          <cell r="C622" t="str">
            <v>Balance Sheet</v>
          </cell>
          <cell r="D622">
            <v>0</v>
          </cell>
          <cell r="E622">
            <v>0</v>
          </cell>
          <cell r="F622">
            <v>0</v>
          </cell>
          <cell r="G622">
            <v>0</v>
          </cell>
          <cell r="H622">
            <v>0</v>
          </cell>
          <cell r="J622">
            <v>0</v>
          </cell>
          <cell r="K622">
            <v>0</v>
          </cell>
          <cell r="L622">
            <v>0</v>
          </cell>
        </row>
        <row r="623">
          <cell r="A623" t="str">
            <v>G223012003</v>
          </cell>
          <cell r="B623" t="str">
            <v>Platinum Bond-Individual Pension Plan</v>
          </cell>
          <cell r="C623" t="str">
            <v>Balance Sheet</v>
          </cell>
          <cell r="D623">
            <v>0</v>
          </cell>
          <cell r="E623">
            <v>0</v>
          </cell>
          <cell r="F623">
            <v>0</v>
          </cell>
          <cell r="G623">
            <v>0</v>
          </cell>
          <cell r="H623">
            <v>0</v>
          </cell>
          <cell r="J623">
            <v>0</v>
          </cell>
          <cell r="K623">
            <v>0</v>
          </cell>
          <cell r="L623">
            <v>0</v>
          </cell>
        </row>
        <row r="624">
          <cell r="A624" t="str">
            <v>G223012004</v>
          </cell>
          <cell r="B624" t="str">
            <v>Platinum Bond-Umbrella Scheme</v>
          </cell>
          <cell r="C624" t="str">
            <v>Balance Sheet</v>
          </cell>
          <cell r="D624">
            <v>0</v>
          </cell>
          <cell r="E624">
            <v>3551600</v>
          </cell>
          <cell r="F624">
            <v>3551600</v>
          </cell>
          <cell r="G624">
            <v>0</v>
          </cell>
          <cell r="H624">
            <v>0</v>
          </cell>
          <cell r="J624">
            <v>0</v>
          </cell>
          <cell r="K624">
            <v>0</v>
          </cell>
          <cell r="L624">
            <v>0</v>
          </cell>
        </row>
        <row r="625">
          <cell r="A625" t="str">
            <v>G223012005</v>
          </cell>
          <cell r="B625" t="str">
            <v>Family Bank Bond-Life Fund</v>
          </cell>
          <cell r="C625" t="str">
            <v>Balance Sheet</v>
          </cell>
          <cell r="D625">
            <v>83320232.672637358</v>
          </cell>
          <cell r="E625">
            <v>24677076.5</v>
          </cell>
          <cell r="F625">
            <v>19129502</v>
          </cell>
          <cell r="G625">
            <v>5547574.5</v>
          </cell>
          <cell r="H625">
            <v>88867807.172637358</v>
          </cell>
          <cell r="J625">
            <v>0</v>
          </cell>
          <cell r="K625">
            <v>0</v>
          </cell>
          <cell r="L625">
            <v>0</v>
          </cell>
        </row>
        <row r="626">
          <cell r="A626" t="str">
            <v>G223012006</v>
          </cell>
          <cell r="B626" t="str">
            <v>Family Bank Bond-Annuities</v>
          </cell>
          <cell r="C626" t="str">
            <v>Balance Sheet</v>
          </cell>
          <cell r="D626">
            <v>0</v>
          </cell>
          <cell r="E626">
            <v>0</v>
          </cell>
          <cell r="F626">
            <v>0</v>
          </cell>
          <cell r="G626">
            <v>0</v>
          </cell>
          <cell r="H626">
            <v>0</v>
          </cell>
          <cell r="J626">
            <v>0</v>
          </cell>
          <cell r="K626">
            <v>0</v>
          </cell>
          <cell r="L626">
            <v>0</v>
          </cell>
        </row>
        <row r="627">
          <cell r="A627" t="str">
            <v>G223012007</v>
          </cell>
          <cell r="B627" t="str">
            <v>Family Bank Bond-Individual Pension Plan</v>
          </cell>
          <cell r="C627" t="str">
            <v>Balance Sheet</v>
          </cell>
          <cell r="D627">
            <v>7819500</v>
          </cell>
          <cell r="E627">
            <v>1793526.93</v>
          </cell>
          <cell r="F627">
            <v>1283741</v>
          </cell>
          <cell r="G627">
            <v>509785.92999999993</v>
          </cell>
          <cell r="H627">
            <v>8329285.9299999997</v>
          </cell>
          <cell r="J627">
            <v>0</v>
          </cell>
          <cell r="K627">
            <v>0</v>
          </cell>
          <cell r="L627">
            <v>0</v>
          </cell>
        </row>
        <row r="628">
          <cell r="A628" t="str">
            <v>G223012008</v>
          </cell>
          <cell r="B628" t="str">
            <v>Family Bank Bond-Umbrella Scheme</v>
          </cell>
          <cell r="C628" t="str">
            <v>Balance Sheet</v>
          </cell>
          <cell r="D628">
            <v>31779249.999999996</v>
          </cell>
          <cell r="E628">
            <v>6198466.5</v>
          </cell>
          <cell r="F628">
            <v>4126645</v>
          </cell>
          <cell r="G628">
            <v>2071821.5</v>
          </cell>
          <cell r="H628">
            <v>33851071.5</v>
          </cell>
          <cell r="J628">
            <v>0</v>
          </cell>
          <cell r="K628">
            <v>0</v>
          </cell>
          <cell r="L628">
            <v>0</v>
          </cell>
        </row>
        <row r="629">
          <cell r="A629" t="str">
            <v>G223012009</v>
          </cell>
          <cell r="B629" t="str">
            <v>TUGENDE BOND-LIFE FUND</v>
          </cell>
          <cell r="C629" t="str">
            <v>Balance Sheet</v>
          </cell>
          <cell r="D629">
            <v>0</v>
          </cell>
          <cell r="E629">
            <v>35403846</v>
          </cell>
          <cell r="F629">
            <v>0</v>
          </cell>
          <cell r="G629">
            <v>35403846</v>
          </cell>
          <cell r="H629">
            <v>35403846</v>
          </cell>
          <cell r="J629">
            <v>0</v>
          </cell>
          <cell r="K629">
            <v>0</v>
          </cell>
          <cell r="L629">
            <v>0</v>
          </cell>
        </row>
        <row r="630">
          <cell r="A630" t="str">
            <v>G223012010</v>
          </cell>
          <cell r="B630" t="str">
            <v>TUGENDE BOND-ANNUITIES</v>
          </cell>
          <cell r="C630" t="str">
            <v>Balance Sheet</v>
          </cell>
          <cell r="D630">
            <v>0</v>
          </cell>
          <cell r="E630">
            <v>0</v>
          </cell>
          <cell r="F630">
            <v>0</v>
          </cell>
          <cell r="G630">
            <v>0</v>
          </cell>
          <cell r="H630">
            <v>0</v>
          </cell>
          <cell r="J630">
            <v>0</v>
          </cell>
          <cell r="K630">
            <v>0</v>
          </cell>
          <cell r="L630">
            <v>0</v>
          </cell>
        </row>
        <row r="631">
          <cell r="A631" t="str">
            <v>G223012011</v>
          </cell>
          <cell r="B631" t="str">
            <v>TUGENDE BOND-INDIVIDUAL PENSION PLAN</v>
          </cell>
          <cell r="C631" t="str">
            <v>Balance Sheet</v>
          </cell>
          <cell r="D631">
            <v>0</v>
          </cell>
          <cell r="E631">
            <v>0</v>
          </cell>
          <cell r="F631">
            <v>0</v>
          </cell>
          <cell r="G631">
            <v>0</v>
          </cell>
          <cell r="H631">
            <v>0</v>
          </cell>
          <cell r="J631">
            <v>0</v>
          </cell>
          <cell r="K631">
            <v>0</v>
          </cell>
          <cell r="L631">
            <v>0</v>
          </cell>
        </row>
        <row r="632">
          <cell r="A632" t="str">
            <v>G223012012</v>
          </cell>
          <cell r="B632" t="str">
            <v>TUGENDE BOND-UMBRELLA SCHEME</v>
          </cell>
          <cell r="C632" t="str">
            <v>Balance Sheet</v>
          </cell>
          <cell r="D632">
            <v>0</v>
          </cell>
          <cell r="E632">
            <v>15173077</v>
          </cell>
          <cell r="F632">
            <v>0</v>
          </cell>
          <cell r="G632">
            <v>15173077</v>
          </cell>
          <cell r="H632">
            <v>15173077</v>
          </cell>
          <cell r="J632">
            <v>0</v>
          </cell>
          <cell r="K632">
            <v>0</v>
          </cell>
          <cell r="L632">
            <v>0</v>
          </cell>
        </row>
        <row r="633">
          <cell r="A633" t="str">
            <v>G223012013</v>
          </cell>
          <cell r="B633" t="str">
            <v>IFRS 9 CORPORATE BONDS</v>
          </cell>
          <cell r="C633" t="str">
            <v>Balance Sheet</v>
          </cell>
          <cell r="D633">
            <v>0</v>
          </cell>
          <cell r="E633">
            <v>0</v>
          </cell>
          <cell r="F633">
            <v>1820305.54</v>
          </cell>
          <cell r="G633">
            <v>-1820305.54</v>
          </cell>
          <cell r="H633">
            <v>-1820305.54</v>
          </cell>
          <cell r="J633">
            <v>0</v>
          </cell>
          <cell r="K633">
            <v>0</v>
          </cell>
          <cell r="L633">
            <v>0</v>
          </cell>
        </row>
        <row r="634">
          <cell r="A634" t="str">
            <v>G224012</v>
          </cell>
          <cell r="B634" t="str">
            <v xml:space="preserve"> Deposits</v>
          </cell>
          <cell r="C634">
            <v>0</v>
          </cell>
          <cell r="D634">
            <v>254712349.87062034</v>
          </cell>
          <cell r="E634">
            <v>1958807409.98</v>
          </cell>
          <cell r="F634">
            <v>1602146132.1600001</v>
          </cell>
          <cell r="G634">
            <v>356661277.81999999</v>
          </cell>
          <cell r="H634">
            <v>611373627.6906203</v>
          </cell>
          <cell r="J634">
            <v>0</v>
          </cell>
          <cell r="K634">
            <v>0</v>
          </cell>
          <cell r="L634">
            <v>0</v>
          </cell>
        </row>
        <row r="635">
          <cell r="A635" t="str">
            <v>G224012001</v>
          </cell>
          <cell r="B635" t="str">
            <v>Stanbic Bank  Deposit-Life Fund</v>
          </cell>
          <cell r="C635" t="str">
            <v>Balance Sheet</v>
          </cell>
          <cell r="D635">
            <v>-2.3972602561116219E-2</v>
          </cell>
          <cell r="E635">
            <v>4220821</v>
          </cell>
          <cell r="F635">
            <v>0</v>
          </cell>
          <cell r="G635">
            <v>4220821</v>
          </cell>
          <cell r="H635">
            <v>4220820.9760273974</v>
          </cell>
          <cell r="J635">
            <v>0</v>
          </cell>
          <cell r="K635">
            <v>0</v>
          </cell>
          <cell r="L635">
            <v>0</v>
          </cell>
        </row>
        <row r="636">
          <cell r="A636" t="str">
            <v>G224012002</v>
          </cell>
          <cell r="B636" t="str">
            <v>Stanbic Bank  Deposit-Annuities</v>
          </cell>
          <cell r="C636" t="str">
            <v>Balance Sheet</v>
          </cell>
          <cell r="D636">
            <v>0</v>
          </cell>
          <cell r="E636">
            <v>0</v>
          </cell>
          <cell r="F636">
            <v>0</v>
          </cell>
          <cell r="G636">
            <v>0</v>
          </cell>
          <cell r="H636">
            <v>0</v>
          </cell>
          <cell r="I636">
            <v>0</v>
          </cell>
          <cell r="J636">
            <v>0</v>
          </cell>
          <cell r="K636">
            <v>0</v>
          </cell>
          <cell r="L636">
            <v>0</v>
          </cell>
        </row>
        <row r="637">
          <cell r="A637" t="str">
            <v>G224012003</v>
          </cell>
          <cell r="B637" t="str">
            <v>Stanbic Bank  Deposit-Individual Pension Plan</v>
          </cell>
          <cell r="C637" t="str">
            <v>Balance Sheet</v>
          </cell>
          <cell r="D637">
            <v>2.954520471394062E-2</v>
          </cell>
          <cell r="E637">
            <v>7812699</v>
          </cell>
          <cell r="F637">
            <v>7812699</v>
          </cell>
          <cell r="G637">
            <v>0</v>
          </cell>
          <cell r="H637">
            <v>2.954520471394062E-2</v>
          </cell>
          <cell r="I637">
            <v>0</v>
          </cell>
          <cell r="J637">
            <v>0</v>
          </cell>
          <cell r="K637">
            <v>0</v>
          </cell>
          <cell r="L637">
            <v>0</v>
          </cell>
        </row>
        <row r="638">
          <cell r="A638" t="str">
            <v>G224012004</v>
          </cell>
          <cell r="B638" t="str">
            <v>Stanbic Bank  Deposit-Umbrella Scheme</v>
          </cell>
          <cell r="C638" t="str">
            <v>Balance Sheet</v>
          </cell>
          <cell r="D638">
            <v>0.10621064901351929</v>
          </cell>
          <cell r="E638">
            <v>13049695</v>
          </cell>
          <cell r="F638">
            <v>13049695.119999999</v>
          </cell>
          <cell r="G638">
            <v>-0.11999999918043613</v>
          </cell>
          <cell r="H638">
            <v>-1.3789350166916847E-2</v>
          </cell>
          <cell r="I638">
            <v>0</v>
          </cell>
          <cell r="J638">
            <v>0</v>
          </cell>
          <cell r="K638">
            <v>0</v>
          </cell>
          <cell r="L638">
            <v>0</v>
          </cell>
        </row>
        <row r="639">
          <cell r="A639" t="str">
            <v>G224012005</v>
          </cell>
          <cell r="B639" t="str">
            <v>Family Bank  Deposit-Life Fund</v>
          </cell>
          <cell r="C639" t="str">
            <v>Balance Sheet</v>
          </cell>
          <cell r="D639">
            <v>107300653.983983</v>
          </cell>
          <cell r="E639">
            <v>629507496.92999995</v>
          </cell>
          <cell r="F639">
            <v>589463138.55999994</v>
          </cell>
          <cell r="G639">
            <v>40044358.370000005</v>
          </cell>
          <cell r="H639">
            <v>147345012.35398299</v>
          </cell>
          <cell r="I639">
            <v>0</v>
          </cell>
          <cell r="J639">
            <v>0</v>
          </cell>
          <cell r="K639">
            <v>0</v>
          </cell>
          <cell r="L639">
            <v>0</v>
          </cell>
        </row>
        <row r="640">
          <cell r="A640" t="str">
            <v>G224012006</v>
          </cell>
          <cell r="B640" t="str">
            <v>Family Bank  Deposit-Annuities</v>
          </cell>
          <cell r="C640" t="str">
            <v>Balance Sheet</v>
          </cell>
          <cell r="D640">
            <v>0</v>
          </cell>
          <cell r="E640">
            <v>0</v>
          </cell>
          <cell r="F640">
            <v>0</v>
          </cell>
          <cell r="G640">
            <v>0</v>
          </cell>
          <cell r="H640">
            <v>0</v>
          </cell>
          <cell r="I640">
            <v>0</v>
          </cell>
          <cell r="J640">
            <v>0</v>
          </cell>
          <cell r="K640">
            <v>0</v>
          </cell>
          <cell r="L640">
            <v>0</v>
          </cell>
        </row>
        <row r="641">
          <cell r="A641" t="str">
            <v>G224012007</v>
          </cell>
          <cell r="B641" t="str">
            <v>Family Bank  Deposit-Individual Pension Plan</v>
          </cell>
          <cell r="C641" t="str">
            <v>Balance Sheet</v>
          </cell>
          <cell r="D641">
            <v>20720230.132865749</v>
          </cell>
          <cell r="E641">
            <v>60489107.840000004</v>
          </cell>
          <cell r="F641">
            <v>80908006.799999997</v>
          </cell>
          <cell r="G641">
            <v>-20418898.959999993</v>
          </cell>
          <cell r="H641">
            <v>301331.17286575586</v>
          </cell>
          <cell r="I641">
            <v>0</v>
          </cell>
          <cell r="J641">
            <v>0</v>
          </cell>
          <cell r="K641">
            <v>0</v>
          </cell>
          <cell r="L641">
            <v>0</v>
          </cell>
        </row>
        <row r="642">
          <cell r="A642" t="str">
            <v>G224012008</v>
          </cell>
          <cell r="B642" t="str">
            <v>Family Bank  Deposit-Umbrella Scheme</v>
          </cell>
          <cell r="C642" t="str">
            <v>Balance Sheet</v>
          </cell>
          <cell r="D642">
            <v>1215777.3799406439</v>
          </cell>
          <cell r="E642">
            <v>282575588.63</v>
          </cell>
          <cell r="F642">
            <v>209579480.30000001</v>
          </cell>
          <cell r="G642">
            <v>72996108.329999983</v>
          </cell>
          <cell r="H642">
            <v>74211885.709940627</v>
          </cell>
          <cell r="I642">
            <v>0</v>
          </cell>
          <cell r="J642">
            <v>0</v>
          </cell>
          <cell r="K642">
            <v>0</v>
          </cell>
          <cell r="L642">
            <v>0</v>
          </cell>
        </row>
        <row r="643">
          <cell r="A643" t="str">
            <v>G224012009</v>
          </cell>
          <cell r="B643" t="str">
            <v>NIC Bank  Deposit-Life Fund</v>
          </cell>
          <cell r="C643" t="str">
            <v>Balance Sheet</v>
          </cell>
          <cell r="D643">
            <v>0</v>
          </cell>
          <cell r="E643">
            <v>0</v>
          </cell>
          <cell r="F643">
            <v>0</v>
          </cell>
          <cell r="G643">
            <v>0</v>
          </cell>
          <cell r="H643">
            <v>0</v>
          </cell>
          <cell r="I643">
            <v>0</v>
          </cell>
          <cell r="J643">
            <v>0</v>
          </cell>
          <cell r="K643">
            <v>0</v>
          </cell>
          <cell r="L643">
            <v>0</v>
          </cell>
        </row>
        <row r="644">
          <cell r="A644" t="str">
            <v>G224012010</v>
          </cell>
          <cell r="B644" t="str">
            <v>NIC Bank  Deposit-Annuities</v>
          </cell>
          <cell r="C644" t="str">
            <v>Balance Sheet</v>
          </cell>
          <cell r="D644">
            <v>0</v>
          </cell>
          <cell r="E644">
            <v>0</v>
          </cell>
          <cell r="F644">
            <v>0</v>
          </cell>
          <cell r="G644">
            <v>0</v>
          </cell>
          <cell r="H644">
            <v>0</v>
          </cell>
          <cell r="I644">
            <v>0</v>
          </cell>
          <cell r="J644">
            <v>0</v>
          </cell>
          <cell r="K644">
            <v>0</v>
          </cell>
          <cell r="L644">
            <v>0</v>
          </cell>
        </row>
        <row r="645">
          <cell r="A645" t="str">
            <v>G224012011</v>
          </cell>
          <cell r="B645" t="str">
            <v>NIC Bank  Deposit-Individual Pension Plan</v>
          </cell>
          <cell r="C645" t="str">
            <v>Balance Sheet</v>
          </cell>
          <cell r="D645">
            <v>0</v>
          </cell>
          <cell r="E645">
            <v>0</v>
          </cell>
          <cell r="F645">
            <v>0</v>
          </cell>
          <cell r="G645">
            <v>0</v>
          </cell>
          <cell r="H645">
            <v>0</v>
          </cell>
          <cell r="I645">
            <v>0</v>
          </cell>
          <cell r="J645">
            <v>0</v>
          </cell>
          <cell r="K645">
            <v>0</v>
          </cell>
          <cell r="L645">
            <v>0</v>
          </cell>
        </row>
        <row r="646">
          <cell r="A646" t="str">
            <v>G224012012</v>
          </cell>
          <cell r="B646" t="str">
            <v>NIC Bank  Deposit-Umbrella Scheme</v>
          </cell>
          <cell r="C646" t="str">
            <v>Balance Sheet</v>
          </cell>
          <cell r="D646">
            <v>0</v>
          </cell>
          <cell r="E646">
            <v>0</v>
          </cell>
          <cell r="F646">
            <v>0</v>
          </cell>
          <cell r="G646">
            <v>0</v>
          </cell>
          <cell r="H646">
            <v>0</v>
          </cell>
          <cell r="I646">
            <v>0</v>
          </cell>
          <cell r="J646">
            <v>0</v>
          </cell>
          <cell r="K646">
            <v>0</v>
          </cell>
          <cell r="L646">
            <v>0</v>
          </cell>
        </row>
        <row r="647">
          <cell r="A647" t="str">
            <v>G224012013</v>
          </cell>
          <cell r="B647" t="str">
            <v>Sidian Bank  Deposit-Life Fund</v>
          </cell>
          <cell r="C647" t="str">
            <v>Balance Sheet</v>
          </cell>
          <cell r="D647">
            <v>13914054.800000001</v>
          </cell>
          <cell r="E647">
            <v>88538087.879999995</v>
          </cell>
          <cell r="F647">
            <v>102452142.65000001</v>
          </cell>
          <cell r="G647">
            <v>-13914054.770000011</v>
          </cell>
          <cell r="H647">
            <v>2.9999990016222E-2</v>
          </cell>
          <cell r="I647">
            <v>0</v>
          </cell>
          <cell r="J647">
            <v>0</v>
          </cell>
          <cell r="K647">
            <v>0</v>
          </cell>
          <cell r="L647">
            <v>0</v>
          </cell>
        </row>
        <row r="648">
          <cell r="A648" t="str">
            <v>G224012014</v>
          </cell>
          <cell r="B648" t="str">
            <v>Sidian Bank  Deposit-Annuities</v>
          </cell>
          <cell r="C648" t="str">
            <v>Balance Sheet</v>
          </cell>
          <cell r="D648">
            <v>0</v>
          </cell>
          <cell r="E648">
            <v>0</v>
          </cell>
          <cell r="F648">
            <v>0</v>
          </cell>
          <cell r="G648">
            <v>0</v>
          </cell>
          <cell r="H648">
            <v>0</v>
          </cell>
          <cell r="I648">
            <v>0</v>
          </cell>
          <cell r="J648">
            <v>0</v>
          </cell>
          <cell r="K648">
            <v>0</v>
          </cell>
          <cell r="L648">
            <v>0</v>
          </cell>
        </row>
        <row r="649">
          <cell r="A649" t="str">
            <v>G224012015</v>
          </cell>
          <cell r="B649" t="str">
            <v>Sidian Bank  Deposit-Individual Pension Plan</v>
          </cell>
          <cell r="C649" t="str">
            <v>Balance Sheet</v>
          </cell>
          <cell r="D649">
            <v>4998027.4000000004</v>
          </cell>
          <cell r="E649">
            <v>9264457</v>
          </cell>
          <cell r="F649">
            <v>14262484.199999999</v>
          </cell>
          <cell r="G649">
            <v>-4998027.1999999993</v>
          </cell>
          <cell r="H649">
            <v>0.20000000111758709</v>
          </cell>
          <cell r="I649">
            <v>0</v>
          </cell>
          <cell r="J649">
            <v>0</v>
          </cell>
          <cell r="K649">
            <v>0</v>
          </cell>
          <cell r="L649">
            <v>0</v>
          </cell>
        </row>
        <row r="650">
          <cell r="A650" t="str">
            <v>G224012016</v>
          </cell>
          <cell r="B650" t="str">
            <v>Sidian Bank  Deposit-Umbrella Scheme</v>
          </cell>
          <cell r="C650" t="str">
            <v>Balance Sheet</v>
          </cell>
          <cell r="D650">
            <v>6894290.8201245908</v>
          </cell>
          <cell r="E650">
            <v>21672726.460000001</v>
          </cell>
          <cell r="F650">
            <v>28567017.350000001</v>
          </cell>
          <cell r="G650">
            <v>-6894290.8900000006</v>
          </cell>
          <cell r="H650">
            <v>-6.9875409826636314E-2</v>
          </cell>
          <cell r="I650">
            <v>0</v>
          </cell>
          <cell r="J650">
            <v>0</v>
          </cell>
          <cell r="K650">
            <v>0</v>
          </cell>
          <cell r="L650">
            <v>0</v>
          </cell>
        </row>
        <row r="651">
          <cell r="A651" t="str">
            <v>G224012017</v>
          </cell>
          <cell r="B651" t="str">
            <v>UBA Bank  Deposit-Life Fund</v>
          </cell>
          <cell r="C651" t="str">
            <v>Balance Sheet</v>
          </cell>
          <cell r="D651">
            <v>3.6164384335279465E-2</v>
          </cell>
          <cell r="E651">
            <v>0</v>
          </cell>
          <cell r="F651">
            <v>0</v>
          </cell>
          <cell r="G651">
            <v>0</v>
          </cell>
          <cell r="H651">
            <v>3.6164384335279465E-2</v>
          </cell>
          <cell r="I651">
            <v>0</v>
          </cell>
          <cell r="J651">
            <v>0</v>
          </cell>
          <cell r="K651">
            <v>0</v>
          </cell>
          <cell r="L651">
            <v>0</v>
          </cell>
        </row>
        <row r="652">
          <cell r="A652" t="str">
            <v>G224012018</v>
          </cell>
          <cell r="B652" t="str">
            <v>UBA Bank  Deposit-Annuities</v>
          </cell>
          <cell r="C652" t="str">
            <v>Balance Sheet</v>
          </cell>
          <cell r="D652">
            <v>0</v>
          </cell>
          <cell r="E652">
            <v>0</v>
          </cell>
          <cell r="F652">
            <v>0</v>
          </cell>
          <cell r="G652">
            <v>0</v>
          </cell>
          <cell r="H652">
            <v>0</v>
          </cell>
          <cell r="I652">
            <v>0</v>
          </cell>
          <cell r="J652">
            <v>0</v>
          </cell>
          <cell r="K652">
            <v>0</v>
          </cell>
          <cell r="L652">
            <v>0</v>
          </cell>
        </row>
        <row r="653">
          <cell r="A653" t="str">
            <v>G224012019</v>
          </cell>
          <cell r="B653" t="str">
            <v>UBA Bank  Deposit-Individual Pension Plan</v>
          </cell>
          <cell r="C653" t="str">
            <v>Balance Sheet</v>
          </cell>
          <cell r="D653">
            <v>3.2876713201403618E-2</v>
          </cell>
          <cell r="E653">
            <v>0</v>
          </cell>
          <cell r="F653">
            <v>0</v>
          </cell>
          <cell r="G653">
            <v>0</v>
          </cell>
          <cell r="H653">
            <v>3.2876713201403618E-2</v>
          </cell>
          <cell r="I653">
            <v>0</v>
          </cell>
          <cell r="J653">
            <v>0</v>
          </cell>
          <cell r="K653">
            <v>0</v>
          </cell>
          <cell r="L653">
            <v>0</v>
          </cell>
        </row>
        <row r="654">
          <cell r="A654" t="str">
            <v>G224012020</v>
          </cell>
          <cell r="B654" t="str">
            <v>UBA Bank  Deposit-Umbrella Scheme</v>
          </cell>
          <cell r="C654" t="str">
            <v>Balance Sheet</v>
          </cell>
          <cell r="D654">
            <v>2.7049180120229721E-2</v>
          </cell>
          <cell r="E654">
            <v>0</v>
          </cell>
          <cell r="F654">
            <v>0</v>
          </cell>
          <cell r="G654">
            <v>0</v>
          </cell>
          <cell r="H654">
            <v>2.7049180120229721E-2</v>
          </cell>
          <cell r="I654">
            <v>0</v>
          </cell>
          <cell r="J654">
            <v>0</v>
          </cell>
          <cell r="K654">
            <v>0</v>
          </cell>
          <cell r="L654">
            <v>0</v>
          </cell>
        </row>
        <row r="655">
          <cell r="A655" t="str">
            <v>G224012021</v>
          </cell>
          <cell r="B655" t="str">
            <v>Equity Bank  Deposit-Life Fund</v>
          </cell>
          <cell r="C655" t="str">
            <v>Balance Sheet</v>
          </cell>
          <cell r="D655">
            <v>0</v>
          </cell>
          <cell r="E655">
            <v>0</v>
          </cell>
          <cell r="F655">
            <v>0</v>
          </cell>
          <cell r="G655">
            <v>0</v>
          </cell>
          <cell r="H655">
            <v>0</v>
          </cell>
          <cell r="I655">
            <v>0</v>
          </cell>
          <cell r="J655">
            <v>0</v>
          </cell>
          <cell r="K655">
            <v>0</v>
          </cell>
          <cell r="L655">
            <v>0</v>
          </cell>
        </row>
        <row r="656">
          <cell r="A656" t="str">
            <v>G224012022</v>
          </cell>
          <cell r="B656" t="str">
            <v>Equity Bank  Deposit-Annuities</v>
          </cell>
          <cell r="C656" t="str">
            <v>Balance Sheet</v>
          </cell>
          <cell r="D656">
            <v>0</v>
          </cell>
          <cell r="E656">
            <v>0</v>
          </cell>
          <cell r="F656">
            <v>0</v>
          </cell>
          <cell r="G656">
            <v>0</v>
          </cell>
          <cell r="H656">
            <v>0</v>
          </cell>
          <cell r="I656">
            <v>0</v>
          </cell>
          <cell r="J656">
            <v>0</v>
          </cell>
          <cell r="K656">
            <v>0</v>
          </cell>
          <cell r="L656">
            <v>0</v>
          </cell>
        </row>
        <row r="657">
          <cell r="A657" t="str">
            <v>G224012023</v>
          </cell>
          <cell r="B657" t="str">
            <v>Equity Bank  Deposit-Individual Pension Plan</v>
          </cell>
          <cell r="C657" t="str">
            <v>Balance Sheet</v>
          </cell>
          <cell r="D657">
            <v>0</v>
          </cell>
          <cell r="E657">
            <v>0</v>
          </cell>
          <cell r="F657">
            <v>0</v>
          </cell>
          <cell r="G657">
            <v>0</v>
          </cell>
          <cell r="H657">
            <v>0</v>
          </cell>
          <cell r="I657">
            <v>0</v>
          </cell>
          <cell r="J657">
            <v>0</v>
          </cell>
          <cell r="K657">
            <v>0</v>
          </cell>
          <cell r="L657">
            <v>0</v>
          </cell>
        </row>
        <row r="658">
          <cell r="A658" t="str">
            <v>G224012024</v>
          </cell>
          <cell r="B658" t="str">
            <v>Equity Bank  Deposit-Umbrella Scheme</v>
          </cell>
          <cell r="C658" t="str">
            <v>Balance Sheet</v>
          </cell>
          <cell r="D658">
            <v>0</v>
          </cell>
          <cell r="E658">
            <v>0</v>
          </cell>
          <cell r="F658">
            <v>0</v>
          </cell>
          <cell r="G658">
            <v>0</v>
          </cell>
          <cell r="H658">
            <v>0</v>
          </cell>
          <cell r="I658">
            <v>0</v>
          </cell>
          <cell r="J658">
            <v>0</v>
          </cell>
          <cell r="K658">
            <v>0</v>
          </cell>
          <cell r="L658">
            <v>0</v>
          </cell>
        </row>
        <row r="659">
          <cell r="A659" t="str">
            <v>G224012025</v>
          </cell>
          <cell r="B659" t="str">
            <v>NCBA Bank  Deposit-Life Fund</v>
          </cell>
          <cell r="C659" t="str">
            <v>Balance Sheet</v>
          </cell>
          <cell r="D659">
            <v>0</v>
          </cell>
          <cell r="E659">
            <v>12003452</v>
          </cell>
          <cell r="F659">
            <v>0</v>
          </cell>
          <cell r="G659">
            <v>12003452</v>
          </cell>
          <cell r="H659">
            <v>12003452</v>
          </cell>
          <cell r="I659">
            <v>0</v>
          </cell>
          <cell r="J659">
            <v>0</v>
          </cell>
          <cell r="K659">
            <v>0</v>
          </cell>
          <cell r="L659">
            <v>0</v>
          </cell>
        </row>
        <row r="660">
          <cell r="A660" t="str">
            <v>G224012026</v>
          </cell>
          <cell r="B660" t="str">
            <v>NCBA Bank  Deposit-Annuities</v>
          </cell>
          <cell r="C660" t="str">
            <v>Balance Sheet</v>
          </cell>
          <cell r="D660">
            <v>0</v>
          </cell>
          <cell r="E660">
            <v>0</v>
          </cell>
          <cell r="F660">
            <v>0</v>
          </cell>
          <cell r="G660">
            <v>0</v>
          </cell>
          <cell r="H660">
            <v>0</v>
          </cell>
          <cell r="I660">
            <v>0</v>
          </cell>
          <cell r="J660">
            <v>0</v>
          </cell>
          <cell r="K660">
            <v>0</v>
          </cell>
          <cell r="L660">
            <v>0</v>
          </cell>
        </row>
        <row r="661">
          <cell r="A661" t="str">
            <v>G224012027</v>
          </cell>
          <cell r="B661" t="str">
            <v>NCBA Bank  Deposit-Individual Pension Plan</v>
          </cell>
          <cell r="C661" t="str">
            <v>Balance Sheet</v>
          </cell>
          <cell r="D661">
            <v>0</v>
          </cell>
          <cell r="E661">
            <v>3901122</v>
          </cell>
          <cell r="F661">
            <v>0</v>
          </cell>
          <cell r="G661">
            <v>3901122</v>
          </cell>
          <cell r="H661">
            <v>3901122</v>
          </cell>
          <cell r="I661">
            <v>0</v>
          </cell>
          <cell r="J661">
            <v>0</v>
          </cell>
          <cell r="K661">
            <v>0</v>
          </cell>
          <cell r="L661">
            <v>0</v>
          </cell>
        </row>
        <row r="662">
          <cell r="A662" t="str">
            <v>G224012028</v>
          </cell>
          <cell r="B662" t="str">
            <v>NCBA Bank  Deposit-Umbrella Scheme</v>
          </cell>
          <cell r="C662" t="str">
            <v>Balance Sheet</v>
          </cell>
          <cell r="D662">
            <v>0</v>
          </cell>
          <cell r="E662">
            <v>33534018</v>
          </cell>
          <cell r="F662">
            <v>0</v>
          </cell>
          <cell r="G662">
            <v>33534018</v>
          </cell>
          <cell r="H662">
            <v>33534018</v>
          </cell>
          <cell r="I662">
            <v>0</v>
          </cell>
          <cell r="J662">
            <v>0</v>
          </cell>
          <cell r="K662">
            <v>0</v>
          </cell>
          <cell r="L662">
            <v>0</v>
          </cell>
        </row>
        <row r="663">
          <cell r="A663" t="str">
            <v>G224012029</v>
          </cell>
          <cell r="B663" t="str">
            <v>COOP Bank  Deposit-Life Fund</v>
          </cell>
          <cell r="C663" t="str">
            <v>Balance Sheet</v>
          </cell>
          <cell r="D663">
            <v>0</v>
          </cell>
          <cell r="E663">
            <v>0</v>
          </cell>
          <cell r="F663">
            <v>0</v>
          </cell>
          <cell r="G663">
            <v>0</v>
          </cell>
          <cell r="H663">
            <v>0</v>
          </cell>
          <cell r="I663">
            <v>0</v>
          </cell>
          <cell r="J663">
            <v>0</v>
          </cell>
          <cell r="K663">
            <v>0</v>
          </cell>
          <cell r="L663">
            <v>0</v>
          </cell>
        </row>
        <row r="664">
          <cell r="A664" t="str">
            <v>G224012030</v>
          </cell>
          <cell r="B664" t="str">
            <v>COOP Bank  Deposit-Annuities</v>
          </cell>
          <cell r="C664" t="str">
            <v>Balance Sheet</v>
          </cell>
          <cell r="D664">
            <v>0</v>
          </cell>
          <cell r="E664">
            <v>0</v>
          </cell>
          <cell r="F664">
            <v>0</v>
          </cell>
          <cell r="G664">
            <v>0</v>
          </cell>
          <cell r="H664">
            <v>0</v>
          </cell>
          <cell r="I664">
            <v>0</v>
          </cell>
          <cell r="J664">
            <v>0</v>
          </cell>
          <cell r="K664">
            <v>0</v>
          </cell>
          <cell r="L664">
            <v>0</v>
          </cell>
        </row>
        <row r="665">
          <cell r="A665" t="str">
            <v>G224012031</v>
          </cell>
          <cell r="B665" t="str">
            <v>COOP Bank  Deposit-Individual Pension Plan</v>
          </cell>
          <cell r="C665" t="str">
            <v>Balance Sheet</v>
          </cell>
          <cell r="D665">
            <v>-0.4589041096623987</v>
          </cell>
          <cell r="E665">
            <v>0</v>
          </cell>
          <cell r="F665">
            <v>0</v>
          </cell>
          <cell r="G665">
            <v>0</v>
          </cell>
          <cell r="H665">
            <v>-0.4589041096623987</v>
          </cell>
          <cell r="I665">
            <v>0</v>
          </cell>
          <cell r="J665">
            <v>0</v>
          </cell>
          <cell r="K665">
            <v>0</v>
          </cell>
          <cell r="L665">
            <v>0</v>
          </cell>
        </row>
        <row r="666">
          <cell r="A666" t="str">
            <v>G224012032</v>
          </cell>
          <cell r="B666" t="str">
            <v>COOP Bank  Deposit-Umbrella Scheme</v>
          </cell>
          <cell r="C666" t="str">
            <v>Balance Sheet</v>
          </cell>
          <cell r="D666">
            <v>-0.34918032772839069</v>
          </cell>
          <cell r="E666">
            <v>0</v>
          </cell>
          <cell r="F666">
            <v>0</v>
          </cell>
          <cell r="G666">
            <v>0</v>
          </cell>
          <cell r="H666">
            <v>-0.34918032772839069</v>
          </cell>
          <cell r="I666">
            <v>0</v>
          </cell>
          <cell r="J666">
            <v>0</v>
          </cell>
          <cell r="K666">
            <v>0</v>
          </cell>
          <cell r="L666">
            <v>0</v>
          </cell>
        </row>
        <row r="667">
          <cell r="A667" t="str">
            <v>G224012033</v>
          </cell>
          <cell r="B667" t="str">
            <v>I&amp;M Bank  Deposit-Life Fund</v>
          </cell>
          <cell r="C667" t="str">
            <v>Balance Sheet</v>
          </cell>
          <cell r="D667">
            <v>0</v>
          </cell>
          <cell r="E667">
            <v>0</v>
          </cell>
          <cell r="F667">
            <v>0</v>
          </cell>
          <cell r="G667">
            <v>0</v>
          </cell>
          <cell r="H667">
            <v>0</v>
          </cell>
          <cell r="I667">
            <v>0</v>
          </cell>
          <cell r="J667">
            <v>0</v>
          </cell>
          <cell r="K667">
            <v>0</v>
          </cell>
          <cell r="L667">
            <v>0</v>
          </cell>
        </row>
        <row r="668">
          <cell r="A668" t="str">
            <v>G224012034</v>
          </cell>
          <cell r="B668" t="str">
            <v>I&amp;M Bank  Deposit-Annuities</v>
          </cell>
          <cell r="C668" t="str">
            <v>Balance Sheet</v>
          </cell>
          <cell r="D668">
            <v>0</v>
          </cell>
          <cell r="E668">
            <v>0</v>
          </cell>
          <cell r="F668">
            <v>0</v>
          </cell>
          <cell r="G668">
            <v>0</v>
          </cell>
          <cell r="H668">
            <v>0</v>
          </cell>
          <cell r="I668">
            <v>0</v>
          </cell>
          <cell r="J668">
            <v>0</v>
          </cell>
          <cell r="K668">
            <v>0</v>
          </cell>
          <cell r="L668">
            <v>0</v>
          </cell>
        </row>
        <row r="669">
          <cell r="A669" t="str">
            <v>G224012035</v>
          </cell>
          <cell r="B669" t="str">
            <v>I&amp;M Bank  Deposit-Individual Pension Plan</v>
          </cell>
          <cell r="C669" t="str">
            <v>Balance Sheet</v>
          </cell>
          <cell r="D669">
            <v>0</v>
          </cell>
          <cell r="E669">
            <v>0</v>
          </cell>
          <cell r="F669">
            <v>0</v>
          </cell>
          <cell r="G669">
            <v>0</v>
          </cell>
          <cell r="H669">
            <v>0</v>
          </cell>
          <cell r="I669">
            <v>0</v>
          </cell>
          <cell r="J669">
            <v>0</v>
          </cell>
          <cell r="K669">
            <v>0</v>
          </cell>
          <cell r="L669">
            <v>0</v>
          </cell>
        </row>
        <row r="670">
          <cell r="A670" t="str">
            <v>G224012036</v>
          </cell>
          <cell r="B670" t="str">
            <v>I&amp;M Bank  Deposit-Umbrella Scheme</v>
          </cell>
          <cell r="C670" t="str">
            <v>Balance Sheet</v>
          </cell>
          <cell r="D670">
            <v>0</v>
          </cell>
          <cell r="E670">
            <v>12114899</v>
          </cell>
          <cell r="F670">
            <v>0</v>
          </cell>
          <cell r="G670">
            <v>12114899</v>
          </cell>
          <cell r="H670">
            <v>12114899</v>
          </cell>
          <cell r="I670">
            <v>0</v>
          </cell>
          <cell r="J670">
            <v>0</v>
          </cell>
          <cell r="K670">
            <v>0</v>
          </cell>
          <cell r="L670">
            <v>0</v>
          </cell>
        </row>
        <row r="671">
          <cell r="A671" t="str">
            <v>G224012037</v>
          </cell>
          <cell r="B671" t="str">
            <v>KASHA Bank  Deposit-Life Fund</v>
          </cell>
          <cell r="C671" t="str">
            <v>Balance Sheet</v>
          </cell>
          <cell r="D671">
            <v>0</v>
          </cell>
          <cell r="E671">
            <v>40406236</v>
          </cell>
          <cell r="F671">
            <v>3673193</v>
          </cell>
          <cell r="G671">
            <v>36733043</v>
          </cell>
          <cell r="H671">
            <v>36733043</v>
          </cell>
          <cell r="I671">
            <v>0</v>
          </cell>
          <cell r="J671">
            <v>0</v>
          </cell>
          <cell r="K671">
            <v>0</v>
          </cell>
          <cell r="L671">
            <v>0</v>
          </cell>
        </row>
        <row r="672">
          <cell r="A672" t="str">
            <v>G224012038</v>
          </cell>
          <cell r="B672" t="str">
            <v>KASHA  Deposit-Annuities</v>
          </cell>
          <cell r="C672" t="str">
            <v>Balance Sheet</v>
          </cell>
          <cell r="D672">
            <v>0</v>
          </cell>
          <cell r="E672">
            <v>0</v>
          </cell>
          <cell r="F672">
            <v>0</v>
          </cell>
          <cell r="G672">
            <v>0</v>
          </cell>
          <cell r="H672">
            <v>0</v>
          </cell>
          <cell r="I672">
            <v>0</v>
          </cell>
          <cell r="J672">
            <v>0</v>
          </cell>
          <cell r="K672">
            <v>0</v>
          </cell>
          <cell r="L672">
            <v>0</v>
          </cell>
        </row>
        <row r="673">
          <cell r="A673" t="str">
            <v>G224012039</v>
          </cell>
          <cell r="B673" t="str">
            <v>KASHA  Deposit-Individual Pension Plan</v>
          </cell>
          <cell r="C673" t="str">
            <v>Balance Sheet</v>
          </cell>
          <cell r="D673">
            <v>0</v>
          </cell>
          <cell r="E673">
            <v>12990457</v>
          </cell>
          <cell r="F673">
            <v>0</v>
          </cell>
          <cell r="G673">
            <v>12990457</v>
          </cell>
          <cell r="H673">
            <v>12990457</v>
          </cell>
          <cell r="I673">
            <v>0</v>
          </cell>
          <cell r="J673">
            <v>0</v>
          </cell>
          <cell r="K673">
            <v>0</v>
          </cell>
          <cell r="L673">
            <v>0</v>
          </cell>
        </row>
        <row r="674">
          <cell r="A674" t="str">
            <v>G224012040</v>
          </cell>
          <cell r="B674" t="str">
            <v>KASHA  Deposit-Umbrella Scheme</v>
          </cell>
          <cell r="C674" t="str">
            <v>Balance Sheet</v>
          </cell>
          <cell r="D674">
            <v>17024918.760300923</v>
          </cell>
          <cell r="E674">
            <v>3820332</v>
          </cell>
          <cell r="F674">
            <v>2024919</v>
          </cell>
          <cell r="G674">
            <v>1795413</v>
          </cell>
          <cell r="H674">
            <v>18820331.760300923</v>
          </cell>
          <cell r="I674">
            <v>0</v>
          </cell>
          <cell r="J674">
            <v>0</v>
          </cell>
          <cell r="K674">
            <v>0</v>
          </cell>
          <cell r="L674">
            <v>0</v>
          </cell>
        </row>
        <row r="675">
          <cell r="A675" t="str">
            <v>G224012041</v>
          </cell>
          <cell r="B675" t="str">
            <v>FAULU Bank  Deposit-Life Fund</v>
          </cell>
          <cell r="C675" t="str">
            <v>Balance Sheet</v>
          </cell>
          <cell r="D675">
            <v>3.4945207007694989E-2</v>
          </cell>
          <cell r="E675">
            <v>0</v>
          </cell>
          <cell r="F675">
            <v>0</v>
          </cell>
          <cell r="G675">
            <v>0</v>
          </cell>
          <cell r="H675">
            <v>3.4945207007694989E-2</v>
          </cell>
          <cell r="I675">
            <v>0</v>
          </cell>
          <cell r="J675">
            <v>0</v>
          </cell>
          <cell r="K675">
            <v>0</v>
          </cell>
          <cell r="L675">
            <v>0</v>
          </cell>
        </row>
        <row r="676">
          <cell r="A676" t="str">
            <v>G224012042</v>
          </cell>
          <cell r="B676" t="str">
            <v>FAULU  Deposit-Annuities</v>
          </cell>
          <cell r="C676" t="str">
            <v>Balance Sheet</v>
          </cell>
          <cell r="D676">
            <v>0</v>
          </cell>
          <cell r="E676">
            <v>0</v>
          </cell>
          <cell r="F676">
            <v>0</v>
          </cell>
          <cell r="G676">
            <v>0</v>
          </cell>
          <cell r="H676">
            <v>0</v>
          </cell>
          <cell r="I676">
            <v>0</v>
          </cell>
          <cell r="J676">
            <v>0</v>
          </cell>
          <cell r="K676">
            <v>0</v>
          </cell>
          <cell r="L676">
            <v>0</v>
          </cell>
        </row>
        <row r="677">
          <cell r="A677" t="str">
            <v>G224012043</v>
          </cell>
          <cell r="B677" t="str">
            <v>FAULU  Deposit-Individual Pension Plan</v>
          </cell>
          <cell r="C677" t="str">
            <v>Balance Sheet</v>
          </cell>
          <cell r="D677">
            <v>2998911.2343458906</v>
          </cell>
          <cell r="E677">
            <v>0</v>
          </cell>
          <cell r="F677">
            <v>2998911</v>
          </cell>
          <cell r="G677">
            <v>-2998911</v>
          </cell>
          <cell r="H677">
            <v>0.23434589058160782</v>
          </cell>
          <cell r="I677">
            <v>0</v>
          </cell>
          <cell r="J677">
            <v>0</v>
          </cell>
          <cell r="K677">
            <v>0</v>
          </cell>
          <cell r="L677">
            <v>0</v>
          </cell>
        </row>
        <row r="678">
          <cell r="A678" t="str">
            <v>G224012044</v>
          </cell>
          <cell r="B678" t="str">
            <v>FAULU  Deposit-Umbrella Scheme</v>
          </cell>
          <cell r="C678" t="str">
            <v>Balance Sheet</v>
          </cell>
          <cell r="D678">
            <v>-1.011556014418602</v>
          </cell>
          <cell r="E678">
            <v>0</v>
          </cell>
          <cell r="F678">
            <v>0</v>
          </cell>
          <cell r="G678">
            <v>0</v>
          </cell>
          <cell r="H678">
            <v>-1.011556014418602</v>
          </cell>
          <cell r="I678">
            <v>0</v>
          </cell>
          <cell r="J678">
            <v>0</v>
          </cell>
          <cell r="K678">
            <v>0</v>
          </cell>
          <cell r="L678">
            <v>0</v>
          </cell>
        </row>
        <row r="679">
          <cell r="A679" t="str">
            <v>G224012045</v>
          </cell>
          <cell r="B679" t="str">
            <v>IMARA Bank  Deposit-Life Fund</v>
          </cell>
          <cell r="C679" t="str">
            <v>Balance Sheet</v>
          </cell>
          <cell r="D679">
            <v>796478.77800871432</v>
          </cell>
          <cell r="E679">
            <v>6056713</v>
          </cell>
          <cell r="F679">
            <v>3796479</v>
          </cell>
          <cell r="G679">
            <v>2260234</v>
          </cell>
          <cell r="H679">
            <v>3056712.7780087143</v>
          </cell>
          <cell r="I679">
            <v>0</v>
          </cell>
          <cell r="J679">
            <v>0</v>
          </cell>
          <cell r="K679">
            <v>0</v>
          </cell>
          <cell r="L679">
            <v>0</v>
          </cell>
        </row>
        <row r="680">
          <cell r="A680" t="str">
            <v>G224012046</v>
          </cell>
          <cell r="B680" t="str">
            <v>IMARA  Deposit-Annuities</v>
          </cell>
          <cell r="C680" t="str">
            <v>Balance Sheet</v>
          </cell>
          <cell r="D680">
            <v>0</v>
          </cell>
          <cell r="E680">
            <v>0</v>
          </cell>
          <cell r="F680">
            <v>0</v>
          </cell>
          <cell r="G680">
            <v>0</v>
          </cell>
          <cell r="H680">
            <v>0</v>
          </cell>
          <cell r="I680">
            <v>0</v>
          </cell>
          <cell r="J680">
            <v>0</v>
          </cell>
          <cell r="K680">
            <v>0</v>
          </cell>
          <cell r="L680">
            <v>0</v>
          </cell>
        </row>
        <row r="681">
          <cell r="A681" t="str">
            <v>G224012047</v>
          </cell>
          <cell r="B681" t="str">
            <v>IMARA  Deposit-Individual Pension Plan</v>
          </cell>
          <cell r="C681" t="str">
            <v>Balance Sheet</v>
          </cell>
          <cell r="D681">
            <v>0</v>
          </cell>
          <cell r="E681">
            <v>12692016</v>
          </cell>
          <cell r="F681">
            <v>10691176</v>
          </cell>
          <cell r="G681">
            <v>2000840</v>
          </cell>
          <cell r="H681">
            <v>2000840</v>
          </cell>
          <cell r="I681">
            <v>0</v>
          </cell>
          <cell r="J681">
            <v>0</v>
          </cell>
          <cell r="K681">
            <v>0</v>
          </cell>
          <cell r="L681">
            <v>0</v>
          </cell>
        </row>
        <row r="682">
          <cell r="A682" t="str">
            <v>G224012048</v>
          </cell>
          <cell r="B682" t="str">
            <v>IMARA  Deposit-Umbrella Scheme</v>
          </cell>
          <cell r="C682" t="str">
            <v>Balance Sheet</v>
          </cell>
          <cell r="D682">
            <v>6080337.3290163949</v>
          </cell>
          <cell r="E682">
            <v>693124</v>
          </cell>
          <cell r="F682">
            <v>80338</v>
          </cell>
          <cell r="G682">
            <v>612786</v>
          </cell>
          <cell r="H682">
            <v>6693123.3290163949</v>
          </cell>
          <cell r="I682">
            <v>0</v>
          </cell>
          <cell r="J682">
            <v>0</v>
          </cell>
          <cell r="K682">
            <v>0</v>
          </cell>
          <cell r="L682">
            <v>0</v>
          </cell>
        </row>
        <row r="683">
          <cell r="A683" t="str">
            <v>G224012049</v>
          </cell>
          <cell r="B683" t="str">
            <v>HIFADHI Bank  Deposit-Life Fund</v>
          </cell>
          <cell r="C683" t="str">
            <v>Balance Sheet</v>
          </cell>
          <cell r="D683">
            <v>0</v>
          </cell>
          <cell r="E683">
            <v>0</v>
          </cell>
          <cell r="F683">
            <v>0</v>
          </cell>
          <cell r="G683">
            <v>0</v>
          </cell>
          <cell r="H683">
            <v>0</v>
          </cell>
          <cell r="I683">
            <v>0</v>
          </cell>
          <cell r="J683">
            <v>0</v>
          </cell>
          <cell r="K683">
            <v>0</v>
          </cell>
          <cell r="L683">
            <v>0</v>
          </cell>
        </row>
        <row r="684">
          <cell r="A684" t="str">
            <v>G224012050</v>
          </cell>
          <cell r="B684" t="str">
            <v>HIFADHI  Deposit-Annuities</v>
          </cell>
          <cell r="C684" t="str">
            <v>Balance Sheet</v>
          </cell>
          <cell r="D684">
            <v>0</v>
          </cell>
          <cell r="E684">
            <v>0</v>
          </cell>
          <cell r="F684">
            <v>0</v>
          </cell>
          <cell r="G684">
            <v>0</v>
          </cell>
          <cell r="H684">
            <v>0</v>
          </cell>
          <cell r="I684">
            <v>0</v>
          </cell>
          <cell r="J684">
            <v>0</v>
          </cell>
          <cell r="K684">
            <v>0</v>
          </cell>
          <cell r="L684">
            <v>0</v>
          </cell>
        </row>
        <row r="685">
          <cell r="A685" t="str">
            <v>G224012051</v>
          </cell>
          <cell r="B685" t="str">
            <v>HIFADHI  Deposit-Individual Pension Plan</v>
          </cell>
          <cell r="C685" t="str">
            <v>Balance Sheet</v>
          </cell>
          <cell r="D685">
            <v>0</v>
          </cell>
          <cell r="E685">
            <v>0</v>
          </cell>
          <cell r="F685">
            <v>0</v>
          </cell>
          <cell r="G685">
            <v>0</v>
          </cell>
          <cell r="H685">
            <v>0</v>
          </cell>
          <cell r="I685">
            <v>0</v>
          </cell>
          <cell r="J685">
            <v>0</v>
          </cell>
          <cell r="K685">
            <v>0</v>
          </cell>
          <cell r="L685">
            <v>0</v>
          </cell>
        </row>
        <row r="686">
          <cell r="A686" t="str">
            <v>G224012052</v>
          </cell>
          <cell r="B686" t="str">
            <v>HIFADHI  Deposit-Umbrella Scheme</v>
          </cell>
          <cell r="C686" t="str">
            <v>Balance Sheet</v>
          </cell>
          <cell r="D686">
            <v>17304184.426229507</v>
          </cell>
          <cell r="E686">
            <v>4059663</v>
          </cell>
          <cell r="F686">
            <v>2304185</v>
          </cell>
          <cell r="G686">
            <v>1755478</v>
          </cell>
          <cell r="H686">
            <v>19059662.426229507</v>
          </cell>
          <cell r="I686">
            <v>0</v>
          </cell>
          <cell r="J686">
            <v>0</v>
          </cell>
          <cell r="K686">
            <v>0</v>
          </cell>
          <cell r="L686">
            <v>0</v>
          </cell>
        </row>
        <row r="687">
          <cell r="A687" t="str">
            <v>G224012053</v>
          </cell>
          <cell r="B687" t="str">
            <v>CONSOLIDATED BANK Bank  Deposit-Life Fund</v>
          </cell>
          <cell r="C687" t="str">
            <v>Balance Sheet</v>
          </cell>
          <cell r="D687">
            <v>4.3835616670548916E-3</v>
          </cell>
          <cell r="E687">
            <v>10457462</v>
          </cell>
          <cell r="F687">
            <v>5166077</v>
          </cell>
          <cell r="G687">
            <v>5291385</v>
          </cell>
          <cell r="H687">
            <v>5291385.0043835621</v>
          </cell>
          <cell r="I687">
            <v>0</v>
          </cell>
          <cell r="J687">
            <v>0</v>
          </cell>
          <cell r="K687">
            <v>0</v>
          </cell>
          <cell r="L687">
            <v>0</v>
          </cell>
        </row>
        <row r="688">
          <cell r="A688" t="str">
            <v>G224012054</v>
          </cell>
          <cell r="B688" t="str">
            <v>CONSOLIDATED BANK  Deposit-Annuities</v>
          </cell>
          <cell r="C688" t="str">
            <v>Balance Sheet</v>
          </cell>
          <cell r="D688">
            <v>0</v>
          </cell>
          <cell r="E688">
            <v>0</v>
          </cell>
          <cell r="F688">
            <v>0</v>
          </cell>
          <cell r="G688">
            <v>0</v>
          </cell>
          <cell r="H688">
            <v>0</v>
          </cell>
          <cell r="I688">
            <v>0</v>
          </cell>
          <cell r="J688">
            <v>0</v>
          </cell>
          <cell r="K688">
            <v>0</v>
          </cell>
          <cell r="L688">
            <v>0</v>
          </cell>
        </row>
        <row r="689">
          <cell r="A689" t="str">
            <v>G224012055</v>
          </cell>
          <cell r="B689" t="str">
            <v>CONSOLIDATED BANK  Deposit-Individual Pension Plan</v>
          </cell>
          <cell r="C689" t="str">
            <v>Balance Sheet</v>
          </cell>
          <cell r="D689">
            <v>0</v>
          </cell>
          <cell r="E689">
            <v>0</v>
          </cell>
          <cell r="F689">
            <v>0</v>
          </cell>
          <cell r="G689">
            <v>0</v>
          </cell>
          <cell r="H689">
            <v>0</v>
          </cell>
          <cell r="I689">
            <v>0</v>
          </cell>
          <cell r="J689">
            <v>0</v>
          </cell>
          <cell r="K689">
            <v>0</v>
          </cell>
          <cell r="L689">
            <v>0</v>
          </cell>
        </row>
        <row r="690">
          <cell r="A690" t="str">
            <v>G224012056</v>
          </cell>
          <cell r="B690" t="str">
            <v>CONSOLIDATED BANK  Deposit-Umbrella Scheme</v>
          </cell>
          <cell r="C690" t="str">
            <v>Balance Sheet</v>
          </cell>
          <cell r="D690">
            <v>-0.79907104000449181</v>
          </cell>
          <cell r="E690">
            <v>0</v>
          </cell>
          <cell r="F690">
            <v>0</v>
          </cell>
          <cell r="G690">
            <v>0</v>
          </cell>
          <cell r="H690">
            <v>-0.79907104000449181</v>
          </cell>
          <cell r="I690">
            <v>0</v>
          </cell>
          <cell r="J690">
            <v>0</v>
          </cell>
          <cell r="K690">
            <v>0</v>
          </cell>
          <cell r="L690">
            <v>0</v>
          </cell>
        </row>
        <row r="691">
          <cell r="A691" t="str">
            <v>G224012057</v>
          </cell>
          <cell r="B691" t="str">
            <v>KINGDOM BANK  Deposit-Life Fund</v>
          </cell>
          <cell r="C691" t="str">
            <v>Balance Sheet</v>
          </cell>
          <cell r="D691">
            <v>32288156.507397261</v>
          </cell>
          <cell r="E691">
            <v>153892465.78</v>
          </cell>
          <cell r="F691">
            <v>135732338.09999999</v>
          </cell>
          <cell r="G691">
            <v>18160127.680000007</v>
          </cell>
          <cell r="H691">
            <v>50448284.187397271</v>
          </cell>
          <cell r="I691">
            <v>0</v>
          </cell>
          <cell r="J691">
            <v>0</v>
          </cell>
          <cell r="K691">
            <v>0</v>
          </cell>
          <cell r="L691">
            <v>0</v>
          </cell>
        </row>
        <row r="692">
          <cell r="A692" t="str">
            <v>G224012058</v>
          </cell>
          <cell r="B692" t="str">
            <v>KINGDOM BANK  Deposit-Annuities</v>
          </cell>
          <cell r="C692" t="str">
            <v>Balance Sheet</v>
          </cell>
          <cell r="D692">
            <v>0</v>
          </cell>
          <cell r="E692">
            <v>0</v>
          </cell>
          <cell r="F692">
            <v>0</v>
          </cell>
          <cell r="G692">
            <v>0</v>
          </cell>
          <cell r="H692">
            <v>0</v>
          </cell>
          <cell r="I692">
            <v>0</v>
          </cell>
          <cell r="J692">
            <v>0</v>
          </cell>
          <cell r="K692">
            <v>0</v>
          </cell>
          <cell r="L692">
            <v>0</v>
          </cell>
        </row>
        <row r="693">
          <cell r="A693" t="str">
            <v>G224012059</v>
          </cell>
          <cell r="B693" t="str">
            <v>KINGDOM BANK  Deposit-Individual Pension Plan</v>
          </cell>
          <cell r="C693" t="str">
            <v>Balance Sheet</v>
          </cell>
          <cell r="D693">
            <v>6022404.1095890412</v>
          </cell>
          <cell r="E693">
            <v>6443027.4500000002</v>
          </cell>
          <cell r="F693">
            <v>12465431.449999999</v>
          </cell>
          <cell r="G693">
            <v>-6022403.9999999991</v>
          </cell>
          <cell r="H693">
            <v>0.10958904214203358</v>
          </cell>
          <cell r="I693">
            <v>0</v>
          </cell>
          <cell r="J693">
            <v>0</v>
          </cell>
          <cell r="K693">
            <v>0</v>
          </cell>
          <cell r="L693">
            <v>0</v>
          </cell>
        </row>
        <row r="694">
          <cell r="A694" t="str">
            <v>G224012060</v>
          </cell>
          <cell r="B694" t="str">
            <v>KINGDOM BANK  Deposit-Umbrella Scheme</v>
          </cell>
          <cell r="C694" t="str">
            <v>Balance Sheet</v>
          </cell>
          <cell r="D694">
            <v>4353926.2483606525</v>
          </cell>
          <cell r="E694">
            <v>25744067</v>
          </cell>
          <cell r="F694">
            <v>30097992.699999999</v>
          </cell>
          <cell r="G694">
            <v>-4353925.6999999993</v>
          </cell>
          <cell r="H694">
            <v>0.54836065322160721</v>
          </cell>
          <cell r="I694">
            <v>0</v>
          </cell>
          <cell r="J694">
            <v>0</v>
          </cell>
          <cell r="K694">
            <v>0</v>
          </cell>
          <cell r="L694">
            <v>0</v>
          </cell>
        </row>
        <row r="695">
          <cell r="A695" t="str">
            <v>G224012061</v>
          </cell>
          <cell r="B695" t="str">
            <v>HF BANK  Deposit-Life Fund</v>
          </cell>
          <cell r="C695" t="str">
            <v>Balance Sheet</v>
          </cell>
          <cell r="D695">
            <v>0</v>
          </cell>
          <cell r="E695">
            <v>0</v>
          </cell>
          <cell r="F695">
            <v>0</v>
          </cell>
          <cell r="G695">
            <v>0</v>
          </cell>
          <cell r="H695">
            <v>0</v>
          </cell>
          <cell r="I695">
            <v>0</v>
          </cell>
          <cell r="J695">
            <v>0</v>
          </cell>
          <cell r="K695">
            <v>0</v>
          </cell>
          <cell r="L695">
            <v>0</v>
          </cell>
        </row>
        <row r="696">
          <cell r="A696" t="str">
            <v>G224012062</v>
          </cell>
          <cell r="B696" t="str">
            <v>HF BANK  Deposit-Annuities</v>
          </cell>
          <cell r="C696" t="str">
            <v>Balance Sheet</v>
          </cell>
          <cell r="D696">
            <v>0</v>
          </cell>
          <cell r="E696">
            <v>0</v>
          </cell>
          <cell r="F696">
            <v>0</v>
          </cell>
          <cell r="G696">
            <v>0</v>
          </cell>
          <cell r="H696">
            <v>0</v>
          </cell>
          <cell r="I696">
            <v>0</v>
          </cell>
          <cell r="J696">
            <v>0</v>
          </cell>
          <cell r="K696">
            <v>0</v>
          </cell>
          <cell r="L696">
            <v>0</v>
          </cell>
        </row>
        <row r="697">
          <cell r="A697" t="str">
            <v>G224012063</v>
          </cell>
          <cell r="B697" t="str">
            <v>HF BANK  Deposit-Individual Pension Plan</v>
          </cell>
          <cell r="C697" t="str">
            <v>Balance Sheet</v>
          </cell>
          <cell r="D697">
            <v>0</v>
          </cell>
          <cell r="E697">
            <v>0</v>
          </cell>
          <cell r="F697">
            <v>0</v>
          </cell>
          <cell r="G697">
            <v>0</v>
          </cell>
          <cell r="H697">
            <v>0</v>
          </cell>
          <cell r="I697">
            <v>0</v>
          </cell>
          <cell r="J697">
            <v>0</v>
          </cell>
          <cell r="K697">
            <v>0</v>
          </cell>
          <cell r="L697">
            <v>0</v>
          </cell>
        </row>
        <row r="698">
          <cell r="A698" t="str">
            <v>G224012064</v>
          </cell>
          <cell r="B698" t="str">
            <v>HF BANK  Deposit-Umbrella Scheme</v>
          </cell>
          <cell r="C698" t="str">
            <v>Balance Sheet</v>
          </cell>
          <cell r="D698">
            <v>0.33196721319109201</v>
          </cell>
          <cell r="E698">
            <v>0</v>
          </cell>
          <cell r="F698">
            <v>0</v>
          </cell>
          <cell r="G698">
            <v>0</v>
          </cell>
          <cell r="H698">
            <v>0.33196721319109201</v>
          </cell>
          <cell r="I698">
            <v>0</v>
          </cell>
          <cell r="J698">
            <v>0</v>
          </cell>
          <cell r="K698">
            <v>0</v>
          </cell>
          <cell r="L698">
            <v>0</v>
          </cell>
        </row>
        <row r="699">
          <cell r="A699" t="str">
            <v>G224012065</v>
          </cell>
          <cell r="B699" t="str">
            <v>DEVT BANK  Deposit-Life Fund</v>
          </cell>
          <cell r="C699" t="str">
            <v>Balance Sheet</v>
          </cell>
          <cell r="D699">
            <v>7000000</v>
          </cell>
          <cell r="E699">
            <v>103460820.16</v>
          </cell>
          <cell r="F699">
            <v>69516857.900000006</v>
          </cell>
          <cell r="G699">
            <v>33943962.25999999</v>
          </cell>
          <cell r="H699">
            <v>40943962.25999999</v>
          </cell>
          <cell r="I699">
            <v>0</v>
          </cell>
          <cell r="J699">
            <v>0</v>
          </cell>
          <cell r="K699">
            <v>0</v>
          </cell>
          <cell r="L699">
            <v>0</v>
          </cell>
        </row>
        <row r="700">
          <cell r="A700" t="str">
            <v>G224012066</v>
          </cell>
          <cell r="B700" t="str">
            <v>DEVT BANK  Deposit-Annuities</v>
          </cell>
          <cell r="C700" t="str">
            <v>Balance Sheet</v>
          </cell>
          <cell r="D700">
            <v>0</v>
          </cell>
          <cell r="E700">
            <v>0</v>
          </cell>
          <cell r="F700">
            <v>0</v>
          </cell>
          <cell r="G700">
            <v>0</v>
          </cell>
          <cell r="H700">
            <v>0</v>
          </cell>
          <cell r="I700">
            <v>0</v>
          </cell>
          <cell r="J700">
            <v>0</v>
          </cell>
          <cell r="K700">
            <v>0</v>
          </cell>
          <cell r="L700">
            <v>0</v>
          </cell>
        </row>
        <row r="701">
          <cell r="A701" t="str">
            <v>G224012067</v>
          </cell>
          <cell r="B701" t="str">
            <v>DEVT BANK  Deposit-Individual Pension Plan</v>
          </cell>
          <cell r="C701" t="str">
            <v>Balance Sheet</v>
          </cell>
          <cell r="D701">
            <v>0</v>
          </cell>
          <cell r="E701">
            <v>28356245.73</v>
          </cell>
          <cell r="F701">
            <v>20399105.600000001</v>
          </cell>
          <cell r="G701">
            <v>7957140.129999999</v>
          </cell>
          <cell r="H701">
            <v>7957140.129999999</v>
          </cell>
          <cell r="I701">
            <v>0</v>
          </cell>
          <cell r="J701">
            <v>0</v>
          </cell>
          <cell r="K701">
            <v>0</v>
          </cell>
          <cell r="L701">
            <v>0</v>
          </cell>
        </row>
        <row r="702">
          <cell r="A702" t="str">
            <v>G224012068</v>
          </cell>
          <cell r="B702" t="str">
            <v>DEVT BANK  Deposit-Umbrella Scheme</v>
          </cell>
          <cell r="C702" t="str">
            <v>Balance Sheet</v>
          </cell>
          <cell r="D702">
            <v>5800000</v>
          </cell>
          <cell r="E702">
            <v>74521633</v>
          </cell>
          <cell r="F702">
            <v>73729268.549999997</v>
          </cell>
          <cell r="G702">
            <v>792364.45000000298</v>
          </cell>
          <cell r="H702">
            <v>6592364.450000003</v>
          </cell>
          <cell r="I702">
            <v>0</v>
          </cell>
          <cell r="J702">
            <v>0</v>
          </cell>
          <cell r="K702">
            <v>0</v>
          </cell>
          <cell r="L702">
            <v>0</v>
          </cell>
        </row>
        <row r="703">
          <cell r="A703" t="str">
            <v>G224012069</v>
          </cell>
          <cell r="B703" t="str">
            <v>SBM BANK  Deposit-Life Fund</v>
          </cell>
          <cell r="C703" t="str">
            <v>Balance Sheet</v>
          </cell>
          <cell r="D703">
            <v>0</v>
          </cell>
          <cell r="E703">
            <v>76395008</v>
          </cell>
          <cell r="F703">
            <v>179406</v>
          </cell>
          <cell r="G703">
            <v>76215602</v>
          </cell>
          <cell r="H703">
            <v>76215602</v>
          </cell>
          <cell r="I703">
            <v>0</v>
          </cell>
          <cell r="J703">
            <v>0</v>
          </cell>
          <cell r="K703">
            <v>0</v>
          </cell>
          <cell r="L703">
            <v>0</v>
          </cell>
        </row>
        <row r="704">
          <cell r="A704" t="str">
            <v>G224012070</v>
          </cell>
          <cell r="B704" t="str">
            <v>SBM BANK  Deposit-Annuities</v>
          </cell>
          <cell r="C704" t="str">
            <v>Balance Sheet</v>
          </cell>
          <cell r="D704">
            <v>0</v>
          </cell>
          <cell r="E704">
            <v>0</v>
          </cell>
          <cell r="F704">
            <v>0</v>
          </cell>
          <cell r="G704">
            <v>0</v>
          </cell>
          <cell r="H704">
            <v>0</v>
          </cell>
          <cell r="I704">
            <v>0</v>
          </cell>
          <cell r="J704">
            <v>0</v>
          </cell>
          <cell r="K704">
            <v>0</v>
          </cell>
          <cell r="L704">
            <v>0</v>
          </cell>
        </row>
        <row r="705">
          <cell r="A705" t="str">
            <v>G224012071</v>
          </cell>
          <cell r="B705" t="str">
            <v>SBM BANK  Deposit-Individual Pension Plan</v>
          </cell>
          <cell r="C705" t="str">
            <v>Balance Sheet</v>
          </cell>
          <cell r="D705">
            <v>0</v>
          </cell>
          <cell r="E705">
            <v>2926457</v>
          </cell>
          <cell r="F705">
            <v>2926458</v>
          </cell>
          <cell r="G705">
            <v>-1</v>
          </cell>
          <cell r="H705">
            <v>-1</v>
          </cell>
          <cell r="I705">
            <v>0</v>
          </cell>
          <cell r="J705">
            <v>0</v>
          </cell>
          <cell r="K705">
            <v>0</v>
          </cell>
          <cell r="L705">
            <v>0</v>
          </cell>
        </row>
        <row r="706">
          <cell r="A706" t="str">
            <v>G224012072</v>
          </cell>
          <cell r="B706" t="str">
            <v>SBM BANK  Deposit-Umbrella Scheme</v>
          </cell>
          <cell r="C706" t="str">
            <v>Balance Sheet</v>
          </cell>
          <cell r="D706">
            <v>0</v>
          </cell>
          <cell r="E706">
            <v>74651615.120000005</v>
          </cell>
          <cell r="F706">
            <v>74651615</v>
          </cell>
          <cell r="G706">
            <v>0.12000000476837158</v>
          </cell>
          <cell r="H706">
            <v>0.12000000476837158</v>
          </cell>
          <cell r="I706">
            <v>0</v>
          </cell>
          <cell r="J706">
            <v>0</v>
          </cell>
          <cell r="K706">
            <v>0</v>
          </cell>
          <cell r="L706">
            <v>0</v>
          </cell>
        </row>
        <row r="707">
          <cell r="A707" t="str">
            <v>G224012073</v>
          </cell>
          <cell r="B707" t="str">
            <v>BOA BANK  Deposit-Life Fund</v>
          </cell>
          <cell r="C707" t="str">
            <v>Balance Sheet</v>
          </cell>
          <cell r="D707">
            <v>0</v>
          </cell>
          <cell r="E707">
            <v>53712169</v>
          </cell>
          <cell r="F707">
            <v>44995593.700000003</v>
          </cell>
          <cell r="G707">
            <v>8716575.299999997</v>
          </cell>
          <cell r="H707">
            <v>8716575.299999997</v>
          </cell>
          <cell r="I707">
            <v>0</v>
          </cell>
          <cell r="J707">
            <v>0</v>
          </cell>
          <cell r="K707">
            <v>0</v>
          </cell>
          <cell r="L707">
            <v>0</v>
          </cell>
        </row>
        <row r="708">
          <cell r="A708" t="str">
            <v>G224012074</v>
          </cell>
          <cell r="B708" t="str">
            <v>BOA BANK  Deposit-Annuities</v>
          </cell>
          <cell r="C708" t="str">
            <v>Balance Sheet</v>
          </cell>
          <cell r="D708">
            <v>0</v>
          </cell>
          <cell r="E708">
            <v>0</v>
          </cell>
          <cell r="F708">
            <v>0</v>
          </cell>
          <cell r="G708">
            <v>0</v>
          </cell>
          <cell r="H708">
            <v>0</v>
          </cell>
          <cell r="I708">
            <v>0</v>
          </cell>
          <cell r="J708">
            <v>0</v>
          </cell>
          <cell r="K708">
            <v>0</v>
          </cell>
          <cell r="L708">
            <v>0</v>
          </cell>
        </row>
        <row r="709">
          <cell r="A709" t="str">
            <v>G224012075</v>
          </cell>
          <cell r="B709" t="str">
            <v>BOA BANK  Deposit-Individual Pension Plan</v>
          </cell>
          <cell r="C709" t="str">
            <v>Balance Sheet</v>
          </cell>
          <cell r="D709">
            <v>0</v>
          </cell>
          <cell r="E709">
            <v>12832165</v>
          </cell>
          <cell r="F709">
            <v>5551261</v>
          </cell>
          <cell r="G709">
            <v>7280904</v>
          </cell>
          <cell r="H709">
            <v>7280904</v>
          </cell>
          <cell r="I709">
            <v>0</v>
          </cell>
          <cell r="J709">
            <v>0</v>
          </cell>
          <cell r="K709">
            <v>0</v>
          </cell>
          <cell r="L709">
            <v>0</v>
          </cell>
        </row>
        <row r="710">
          <cell r="A710" t="str">
            <v>G224012076</v>
          </cell>
          <cell r="B710" t="str">
            <v>BOA BANK  Deposit-Umbrella Fund</v>
          </cell>
          <cell r="C710" t="str">
            <v>Balance Sheet</v>
          </cell>
          <cell r="D710">
            <v>0</v>
          </cell>
          <cell r="E710">
            <v>40568761</v>
          </cell>
          <cell r="F710">
            <v>29801958</v>
          </cell>
          <cell r="G710">
            <v>10766803</v>
          </cell>
          <cell r="H710">
            <v>10766803</v>
          </cell>
          <cell r="I710">
            <v>0</v>
          </cell>
          <cell r="J710">
            <v>0</v>
          </cell>
          <cell r="K710">
            <v>0</v>
          </cell>
          <cell r="L710">
            <v>0</v>
          </cell>
        </row>
        <row r="711">
          <cell r="A711" t="str">
            <v>G224012077</v>
          </cell>
          <cell r="B711" t="str">
            <v>RAFIKI BANK DEPOSIT-LIFE FUND</v>
          </cell>
          <cell r="C711" t="str">
            <v>Balance Sheet</v>
          </cell>
          <cell r="D711">
            <v>0</v>
          </cell>
          <cell r="E711">
            <v>33060908</v>
          </cell>
          <cell r="F711">
            <v>17948716</v>
          </cell>
          <cell r="G711">
            <v>15112192</v>
          </cell>
          <cell r="H711">
            <v>15112192</v>
          </cell>
          <cell r="I711">
            <v>0</v>
          </cell>
          <cell r="J711">
            <v>0</v>
          </cell>
          <cell r="K711">
            <v>0</v>
          </cell>
          <cell r="L711">
            <v>0</v>
          </cell>
        </row>
        <row r="712">
          <cell r="A712" t="str">
            <v>G224012078</v>
          </cell>
          <cell r="B712" t="str">
            <v>RAFIKI BANK DEPOSIT-ANNUITIES</v>
          </cell>
          <cell r="C712" t="str">
            <v>Balance Sheet</v>
          </cell>
          <cell r="D712">
            <v>0</v>
          </cell>
          <cell r="E712">
            <v>0</v>
          </cell>
          <cell r="F712">
            <v>0</v>
          </cell>
          <cell r="G712">
            <v>0</v>
          </cell>
          <cell r="H712">
            <v>0</v>
          </cell>
          <cell r="I712">
            <v>0</v>
          </cell>
          <cell r="J712">
            <v>0</v>
          </cell>
          <cell r="K712">
            <v>0</v>
          </cell>
          <cell r="L712">
            <v>0</v>
          </cell>
        </row>
        <row r="713">
          <cell r="A713" t="str">
            <v>G224012079</v>
          </cell>
          <cell r="B713" t="str">
            <v>RAFIKI BANK  DEPOSIT-INDIVIDUAL PENSION PLAN</v>
          </cell>
          <cell r="C713" t="str">
            <v>Balance Sheet</v>
          </cell>
          <cell r="D713">
            <v>0</v>
          </cell>
          <cell r="E713">
            <v>0</v>
          </cell>
          <cell r="F713">
            <v>0</v>
          </cell>
          <cell r="G713">
            <v>0</v>
          </cell>
          <cell r="H713">
            <v>0</v>
          </cell>
          <cell r="I713">
            <v>0</v>
          </cell>
          <cell r="J713">
            <v>0</v>
          </cell>
          <cell r="K713">
            <v>0</v>
          </cell>
          <cell r="L713">
            <v>0</v>
          </cell>
        </row>
        <row r="714">
          <cell r="A714" t="str">
            <v>G224012080</v>
          </cell>
          <cell r="B714" t="str">
            <v>RAFIKI BANK  DEPOSIT-UMBRELLA SCHEME</v>
          </cell>
          <cell r="C714" t="str">
            <v>Balance Sheet</v>
          </cell>
          <cell r="D714">
            <v>0</v>
          </cell>
          <cell r="E714">
            <v>0</v>
          </cell>
          <cell r="F714">
            <v>0</v>
          </cell>
          <cell r="G714">
            <v>0</v>
          </cell>
          <cell r="H714">
            <v>0</v>
          </cell>
          <cell r="I714">
            <v>0</v>
          </cell>
          <cell r="J714">
            <v>0</v>
          </cell>
          <cell r="K714">
            <v>0</v>
          </cell>
          <cell r="L714">
            <v>0</v>
          </cell>
        </row>
        <row r="715">
          <cell r="A715" t="str">
            <v>G224012081</v>
          </cell>
          <cell r="B715" t="str">
            <v>IFRS 9 DEPOSITS</v>
          </cell>
          <cell r="C715" t="str">
            <v>Balance Sheet</v>
          </cell>
          <cell r="D715">
            <v>0</v>
          </cell>
          <cell r="E715">
            <v>2381894</v>
          </cell>
          <cell r="F715">
            <v>7320188.1799999997</v>
          </cell>
          <cell r="G715">
            <v>-4938294.18</v>
          </cell>
          <cell r="H715">
            <v>-4938294.18</v>
          </cell>
          <cell r="I715">
            <v>0</v>
          </cell>
          <cell r="J715">
            <v>0</v>
          </cell>
          <cell r="K715">
            <v>0</v>
          </cell>
          <cell r="L715">
            <v>0</v>
          </cell>
        </row>
        <row r="716">
          <cell r="A716" t="str">
            <v>G225012</v>
          </cell>
          <cell r="B716" t="str">
            <v>Commercial Paper</v>
          </cell>
          <cell r="C716" t="str">
            <v>Balance Sheet</v>
          </cell>
          <cell r="D716">
            <v>77862373.015560448</v>
          </cell>
          <cell r="E716">
            <v>22792381.149999999</v>
          </cell>
          <cell r="F716">
            <v>44104452.670000002</v>
          </cell>
          <cell r="G716">
            <v>-21312071.520000003</v>
          </cell>
          <cell r="H716">
            <v>56550301.495560445</v>
          </cell>
          <cell r="I716">
            <v>0</v>
          </cell>
          <cell r="J716">
            <v>0</v>
          </cell>
          <cell r="K716">
            <v>0</v>
          </cell>
          <cell r="L716">
            <v>0</v>
          </cell>
        </row>
        <row r="717">
          <cell r="A717" t="str">
            <v>G225012001</v>
          </cell>
          <cell r="B717" t="str">
            <v>Platinum Commercial Paper-Life Fund</v>
          </cell>
          <cell r="C717" t="str">
            <v>Balance Sheet</v>
          </cell>
          <cell r="D717">
            <v>0</v>
          </cell>
          <cell r="E717">
            <v>0</v>
          </cell>
          <cell r="F717">
            <v>0</v>
          </cell>
          <cell r="G717">
            <v>0</v>
          </cell>
          <cell r="H717">
            <v>0</v>
          </cell>
          <cell r="J717">
            <v>0</v>
          </cell>
          <cell r="K717">
            <v>0</v>
          </cell>
          <cell r="L717">
            <v>0</v>
          </cell>
        </row>
        <row r="718">
          <cell r="A718" t="str">
            <v>G225012002</v>
          </cell>
          <cell r="B718" t="str">
            <v>Platinum Commercial Paper-Annuities</v>
          </cell>
          <cell r="C718" t="str">
            <v>Balance Sheet</v>
          </cell>
          <cell r="D718">
            <v>0</v>
          </cell>
          <cell r="E718">
            <v>0</v>
          </cell>
          <cell r="F718">
            <v>0</v>
          </cell>
          <cell r="G718">
            <v>0</v>
          </cell>
          <cell r="H718">
            <v>0</v>
          </cell>
          <cell r="J718">
            <v>0</v>
          </cell>
          <cell r="K718">
            <v>0</v>
          </cell>
          <cell r="L718">
            <v>0</v>
          </cell>
        </row>
        <row r="719">
          <cell r="A719" t="str">
            <v>G225012003</v>
          </cell>
          <cell r="B719" t="str">
            <v>Platinum Commercial Paper-Individual Pension Plan</v>
          </cell>
          <cell r="C719" t="str">
            <v>Balance Sheet</v>
          </cell>
          <cell r="D719">
            <v>0</v>
          </cell>
          <cell r="E719">
            <v>0</v>
          </cell>
          <cell r="F719">
            <v>0</v>
          </cell>
          <cell r="G719">
            <v>0</v>
          </cell>
          <cell r="H719">
            <v>0</v>
          </cell>
          <cell r="J719">
            <v>0</v>
          </cell>
          <cell r="K719">
            <v>0</v>
          </cell>
          <cell r="L719">
            <v>0</v>
          </cell>
        </row>
        <row r="720">
          <cell r="A720" t="str">
            <v>G225012004</v>
          </cell>
          <cell r="B720" t="str">
            <v>Platinum Commercial Paper-Umbrella Scheme</v>
          </cell>
          <cell r="C720" t="str">
            <v>Balance Sheet</v>
          </cell>
          <cell r="D720">
            <v>23759078.12229231</v>
          </cell>
          <cell r="E720">
            <v>4342547.3499999996</v>
          </cell>
          <cell r="F720">
            <v>2504784.2999999998</v>
          </cell>
          <cell r="G720">
            <v>1837763.0499999998</v>
          </cell>
          <cell r="H720">
            <v>25596841.172292311</v>
          </cell>
          <cell r="J720">
            <v>0</v>
          </cell>
          <cell r="K720">
            <v>0</v>
          </cell>
          <cell r="L720">
            <v>0</v>
          </cell>
        </row>
        <row r="721">
          <cell r="A721" t="str">
            <v>G225012005</v>
          </cell>
          <cell r="B721" t="str">
            <v>Premier Commercial Paper-Life Fund</v>
          </cell>
          <cell r="C721" t="str">
            <v>Balance Sheet</v>
          </cell>
          <cell r="D721">
            <v>33403294.893268131</v>
          </cell>
          <cell r="E721">
            <v>5079284.5999999996</v>
          </cell>
          <cell r="F721">
            <v>6743076</v>
          </cell>
          <cell r="G721">
            <v>-1663791.4000000004</v>
          </cell>
          <cell r="H721">
            <v>31739503.493268132</v>
          </cell>
          <cell r="J721">
            <v>0</v>
          </cell>
          <cell r="K721">
            <v>0</v>
          </cell>
          <cell r="L721">
            <v>0</v>
          </cell>
        </row>
        <row r="722">
          <cell r="A722" t="str">
            <v>G225012006</v>
          </cell>
          <cell r="B722" t="str">
            <v>Premier Commercial Paper-Annuities</v>
          </cell>
          <cell r="C722" t="str">
            <v>Balance Sheet</v>
          </cell>
          <cell r="D722">
            <v>0</v>
          </cell>
          <cell r="E722">
            <v>0</v>
          </cell>
          <cell r="F722">
            <v>0</v>
          </cell>
          <cell r="G722">
            <v>0</v>
          </cell>
          <cell r="H722">
            <v>0</v>
          </cell>
          <cell r="J722">
            <v>0</v>
          </cell>
          <cell r="K722">
            <v>0</v>
          </cell>
          <cell r="L722">
            <v>0</v>
          </cell>
        </row>
        <row r="723">
          <cell r="A723" t="str">
            <v>G225012007</v>
          </cell>
          <cell r="B723" t="str">
            <v>Premier Commercial Paper-Individual Pension Plan</v>
          </cell>
          <cell r="C723" t="str">
            <v>Balance Sheet</v>
          </cell>
          <cell r="D723">
            <v>0</v>
          </cell>
          <cell r="E723">
            <v>0</v>
          </cell>
          <cell r="F723">
            <v>0</v>
          </cell>
          <cell r="G723">
            <v>0</v>
          </cell>
          <cell r="H723">
            <v>0</v>
          </cell>
          <cell r="J723">
            <v>0</v>
          </cell>
          <cell r="K723">
            <v>0</v>
          </cell>
          <cell r="L723">
            <v>0</v>
          </cell>
        </row>
        <row r="724">
          <cell r="A724" t="str">
            <v>G225012008</v>
          </cell>
          <cell r="B724" t="str">
            <v>Premier Commercial Paper-Umbrella Scheme</v>
          </cell>
          <cell r="C724" t="str">
            <v>Balance Sheet</v>
          </cell>
          <cell r="D724">
            <v>0</v>
          </cell>
          <cell r="E724">
            <v>0</v>
          </cell>
          <cell r="F724">
            <v>0</v>
          </cell>
          <cell r="G724">
            <v>0</v>
          </cell>
          <cell r="H724">
            <v>0</v>
          </cell>
          <cell r="J724">
            <v>0</v>
          </cell>
          <cell r="K724">
            <v>0</v>
          </cell>
          <cell r="L724">
            <v>0</v>
          </cell>
        </row>
        <row r="725">
          <cell r="A725" t="str">
            <v>G225012009</v>
          </cell>
          <cell r="B725" t="str">
            <v>WATU CREDIT  Commercial Paper-Life Fund</v>
          </cell>
          <cell r="C725" t="str">
            <v>Balance Sheet</v>
          </cell>
          <cell r="D725">
            <v>20700000</v>
          </cell>
          <cell r="E725">
            <v>2528239.7000000002</v>
          </cell>
          <cell r="F725">
            <v>23228239.699999999</v>
          </cell>
          <cell r="G725">
            <v>-20700000</v>
          </cell>
          <cell r="H725">
            <v>0</v>
          </cell>
          <cell r="J725">
            <v>0</v>
          </cell>
          <cell r="K725">
            <v>0</v>
          </cell>
          <cell r="L725">
            <v>0</v>
          </cell>
        </row>
        <row r="726">
          <cell r="A726" t="str">
            <v>G225012010</v>
          </cell>
          <cell r="B726" t="str">
            <v>WATU CREDIT  Commercial Paper-Annuities</v>
          </cell>
          <cell r="C726" t="str">
            <v>Balance Sheet</v>
          </cell>
          <cell r="D726">
            <v>0</v>
          </cell>
          <cell r="E726">
            <v>0</v>
          </cell>
          <cell r="F726">
            <v>0</v>
          </cell>
          <cell r="G726">
            <v>0</v>
          </cell>
          <cell r="H726">
            <v>0</v>
          </cell>
          <cell r="J726">
            <v>0</v>
          </cell>
          <cell r="K726">
            <v>0</v>
          </cell>
          <cell r="L726">
            <v>0</v>
          </cell>
        </row>
        <row r="727">
          <cell r="A727" t="str">
            <v>G225012011</v>
          </cell>
          <cell r="B727" t="str">
            <v>WATU CREDIT  Commercial Paper-Individual Pension Plan</v>
          </cell>
          <cell r="C727" t="str">
            <v>Balance Sheet</v>
          </cell>
          <cell r="D727">
            <v>0</v>
          </cell>
          <cell r="E727">
            <v>0</v>
          </cell>
          <cell r="F727">
            <v>0</v>
          </cell>
          <cell r="G727">
            <v>0</v>
          </cell>
          <cell r="H727">
            <v>0</v>
          </cell>
          <cell r="J727">
            <v>0</v>
          </cell>
          <cell r="K727">
            <v>0</v>
          </cell>
          <cell r="L727">
            <v>0</v>
          </cell>
        </row>
        <row r="728">
          <cell r="A728" t="str">
            <v>G225012012</v>
          </cell>
          <cell r="B728" t="str">
            <v>WATU CREDIT  Commercial Paper-Umbrella Scheme</v>
          </cell>
          <cell r="C728" t="str">
            <v>Balance Sheet</v>
          </cell>
          <cell r="D728">
            <v>0</v>
          </cell>
          <cell r="E728">
            <v>10842309.5</v>
          </cell>
          <cell r="F728">
            <v>10842308</v>
          </cell>
          <cell r="G728">
            <v>1.5</v>
          </cell>
          <cell r="H728">
            <v>1.5</v>
          </cell>
          <cell r="J728">
            <v>0</v>
          </cell>
          <cell r="K728">
            <v>0</v>
          </cell>
          <cell r="L728">
            <v>0</v>
          </cell>
        </row>
        <row r="729">
          <cell r="A729" t="str">
            <v>G225012013</v>
          </cell>
          <cell r="B729" t="str">
            <v>IFRS 9 COMMERCIAL PAPER</v>
          </cell>
          <cell r="C729" t="str">
            <v>Balance Sheet</v>
          </cell>
          <cell r="D729">
            <v>0</v>
          </cell>
          <cell r="E729">
            <v>0</v>
          </cell>
          <cell r="F729">
            <v>786044.67</v>
          </cell>
          <cell r="G729">
            <v>-786044.67</v>
          </cell>
          <cell r="H729">
            <v>-786044.67</v>
          </cell>
          <cell r="J729">
            <v>0</v>
          </cell>
          <cell r="K729">
            <v>0</v>
          </cell>
          <cell r="L729">
            <v>0</v>
          </cell>
        </row>
        <row r="730">
          <cell r="A730" t="str">
            <v>G226012</v>
          </cell>
          <cell r="B730" t="str">
            <v>Quoted Shares</v>
          </cell>
          <cell r="C730" t="str">
            <v xml:space="preserve"> </v>
          </cell>
          <cell r="D730">
            <v>0</v>
          </cell>
          <cell r="E730">
            <v>0</v>
          </cell>
          <cell r="F730">
            <v>0</v>
          </cell>
          <cell r="G730">
            <v>0</v>
          </cell>
          <cell r="H730">
            <v>0</v>
          </cell>
          <cell r="J730">
            <v>0</v>
          </cell>
          <cell r="K730">
            <v>0</v>
          </cell>
          <cell r="L730">
            <v>0</v>
          </cell>
        </row>
        <row r="731">
          <cell r="A731" t="str">
            <v>G226012001</v>
          </cell>
          <cell r="B731" t="str">
            <v>Quoted Shares-Life Fund</v>
          </cell>
          <cell r="C731" t="str">
            <v>Balance Sheet</v>
          </cell>
          <cell r="D731">
            <v>0</v>
          </cell>
          <cell r="E731">
            <v>0</v>
          </cell>
          <cell r="F731">
            <v>0</v>
          </cell>
          <cell r="G731">
            <v>0</v>
          </cell>
          <cell r="H731">
            <v>0</v>
          </cell>
          <cell r="J731">
            <v>0</v>
          </cell>
          <cell r="K731">
            <v>0</v>
          </cell>
          <cell r="L731">
            <v>0</v>
          </cell>
        </row>
        <row r="732">
          <cell r="A732" t="str">
            <v>G226012002</v>
          </cell>
          <cell r="B732" t="str">
            <v>Quoted Shares-Annuities</v>
          </cell>
          <cell r="C732" t="str">
            <v>Balance Sheet</v>
          </cell>
          <cell r="D732">
            <v>0</v>
          </cell>
          <cell r="E732">
            <v>0</v>
          </cell>
          <cell r="F732">
            <v>0</v>
          </cell>
          <cell r="G732">
            <v>0</v>
          </cell>
          <cell r="H732">
            <v>0</v>
          </cell>
          <cell r="J732">
            <v>0</v>
          </cell>
          <cell r="K732">
            <v>0</v>
          </cell>
          <cell r="L732">
            <v>0</v>
          </cell>
        </row>
        <row r="733">
          <cell r="A733" t="str">
            <v>G226012003</v>
          </cell>
          <cell r="B733" t="str">
            <v>Quoted Shares-Individual Pension Plan</v>
          </cell>
          <cell r="C733" t="str">
            <v>Balance Sheet</v>
          </cell>
          <cell r="D733">
            <v>0</v>
          </cell>
          <cell r="E733">
            <v>0</v>
          </cell>
          <cell r="F733">
            <v>0</v>
          </cell>
          <cell r="G733">
            <v>0</v>
          </cell>
          <cell r="H733">
            <v>0</v>
          </cell>
          <cell r="J733">
            <v>0</v>
          </cell>
          <cell r="K733">
            <v>0</v>
          </cell>
          <cell r="L733">
            <v>0</v>
          </cell>
        </row>
        <row r="734">
          <cell r="A734" t="str">
            <v>G226012004</v>
          </cell>
          <cell r="B734" t="str">
            <v>Quoted Shares-Umbrella Scheme</v>
          </cell>
          <cell r="C734" t="str">
            <v>Balance Sheet</v>
          </cell>
          <cell r="D734">
            <v>0</v>
          </cell>
          <cell r="E734">
            <v>0</v>
          </cell>
          <cell r="F734">
            <v>0</v>
          </cell>
          <cell r="G734">
            <v>0</v>
          </cell>
          <cell r="H734">
            <v>0</v>
          </cell>
          <cell r="J734">
            <v>0</v>
          </cell>
          <cell r="K734">
            <v>0</v>
          </cell>
          <cell r="L734">
            <v>0</v>
          </cell>
        </row>
        <row r="735">
          <cell r="A735" t="str">
            <v>G227012</v>
          </cell>
          <cell r="B735" t="str">
            <v>UnQuoted Shares</v>
          </cell>
          <cell r="C735">
            <v>0</v>
          </cell>
          <cell r="D735">
            <v>57928500</v>
          </cell>
          <cell r="E735">
            <v>5108287.5999999996</v>
          </cell>
          <cell r="F735">
            <v>5108287.5999999996</v>
          </cell>
          <cell r="G735">
            <v>0</v>
          </cell>
          <cell r="H735">
            <v>57928500</v>
          </cell>
          <cell r="J735">
            <v>0</v>
          </cell>
          <cell r="K735">
            <v>0</v>
          </cell>
          <cell r="L735">
            <v>0</v>
          </cell>
        </row>
        <row r="736">
          <cell r="A736" t="str">
            <v>G227012001</v>
          </cell>
          <cell r="B736" t="str">
            <v>Family Bank-Life Fund</v>
          </cell>
          <cell r="C736" t="str">
            <v>Balance Sheet</v>
          </cell>
          <cell r="D736">
            <v>57928500</v>
          </cell>
          <cell r="E736">
            <v>5108287.5999999996</v>
          </cell>
          <cell r="F736">
            <v>5108287.5999999996</v>
          </cell>
          <cell r="G736">
            <v>0</v>
          </cell>
          <cell r="H736">
            <v>57928500</v>
          </cell>
          <cell r="J736">
            <v>0</v>
          </cell>
          <cell r="K736">
            <v>0</v>
          </cell>
          <cell r="L736">
            <v>0</v>
          </cell>
        </row>
        <row r="737">
          <cell r="A737" t="str">
            <v>G227012002</v>
          </cell>
          <cell r="B737" t="str">
            <v>Family Bank-Annuities</v>
          </cell>
          <cell r="C737" t="str">
            <v>Balance Sheet</v>
          </cell>
          <cell r="D737">
            <v>0</v>
          </cell>
          <cell r="E737">
            <v>0</v>
          </cell>
          <cell r="F737">
            <v>0</v>
          </cell>
          <cell r="G737">
            <v>0</v>
          </cell>
          <cell r="H737">
            <v>0</v>
          </cell>
          <cell r="J737">
            <v>0</v>
          </cell>
          <cell r="K737">
            <v>0</v>
          </cell>
          <cell r="L737">
            <v>0</v>
          </cell>
        </row>
        <row r="738">
          <cell r="A738" t="str">
            <v>G227012003</v>
          </cell>
          <cell r="B738" t="str">
            <v>Family Bank-Individual Pension Plan</v>
          </cell>
          <cell r="C738" t="str">
            <v>Balance Sheet</v>
          </cell>
          <cell r="D738">
            <v>0</v>
          </cell>
          <cell r="E738">
            <v>0</v>
          </cell>
          <cell r="F738">
            <v>0</v>
          </cell>
          <cell r="G738">
            <v>0</v>
          </cell>
          <cell r="H738">
            <v>0</v>
          </cell>
          <cell r="J738">
            <v>0</v>
          </cell>
          <cell r="K738">
            <v>0</v>
          </cell>
          <cell r="L738">
            <v>0</v>
          </cell>
        </row>
        <row r="739">
          <cell r="A739" t="str">
            <v>G227012004</v>
          </cell>
          <cell r="B739" t="str">
            <v>Family Bank-Umbrella Scheme</v>
          </cell>
          <cell r="C739" t="str">
            <v>Balance Sheet</v>
          </cell>
          <cell r="D739">
            <v>0</v>
          </cell>
          <cell r="E739">
            <v>0</v>
          </cell>
          <cell r="F739">
            <v>0</v>
          </cell>
          <cell r="G739">
            <v>0</v>
          </cell>
          <cell r="H739">
            <v>0</v>
          </cell>
          <cell r="J739">
            <v>0</v>
          </cell>
          <cell r="K739">
            <v>0</v>
          </cell>
          <cell r="L739">
            <v>0</v>
          </cell>
        </row>
        <row r="740">
          <cell r="A740" t="str">
            <v>G228012</v>
          </cell>
          <cell r="B740" t="str">
            <v>Loans</v>
          </cell>
          <cell r="C740">
            <v>0</v>
          </cell>
          <cell r="D740">
            <v>4363702</v>
          </cell>
          <cell r="E740">
            <v>12231820.630000001</v>
          </cell>
          <cell r="F740">
            <v>5678656.5</v>
          </cell>
          <cell r="G740">
            <v>6553164.1300000008</v>
          </cell>
          <cell r="H740">
            <v>10916866.130000001</v>
          </cell>
          <cell r="J740">
            <v>0</v>
          </cell>
          <cell r="K740">
            <v>0</v>
          </cell>
          <cell r="L740">
            <v>0</v>
          </cell>
        </row>
        <row r="741">
          <cell r="A741" t="str">
            <v>G228012001</v>
          </cell>
          <cell r="B741" t="str">
            <v>Daykio Plantations Ltd-Life Fund</v>
          </cell>
          <cell r="C741" t="str">
            <v>Balance Sheet</v>
          </cell>
          <cell r="D741">
            <v>4363702</v>
          </cell>
          <cell r="E741">
            <v>12231820.630000001</v>
          </cell>
          <cell r="F741">
            <v>1000000</v>
          </cell>
          <cell r="G741">
            <v>11231820.630000001</v>
          </cell>
          <cell r="H741">
            <v>15595522.630000001</v>
          </cell>
          <cell r="J741">
            <v>0</v>
          </cell>
          <cell r="K741">
            <v>0</v>
          </cell>
          <cell r="L741">
            <v>0</v>
          </cell>
        </row>
        <row r="742">
          <cell r="A742" t="str">
            <v>G228012002</v>
          </cell>
          <cell r="B742" t="str">
            <v>Daykio Plantations Ltd-Annuities</v>
          </cell>
          <cell r="C742" t="str">
            <v>Balance Sheet</v>
          </cell>
          <cell r="D742">
            <v>0</v>
          </cell>
          <cell r="E742">
            <v>0</v>
          </cell>
          <cell r="F742">
            <v>0</v>
          </cell>
          <cell r="G742">
            <v>0</v>
          </cell>
          <cell r="H742">
            <v>0</v>
          </cell>
          <cell r="J742">
            <v>0</v>
          </cell>
          <cell r="K742">
            <v>0</v>
          </cell>
          <cell r="L742">
            <v>0</v>
          </cell>
        </row>
        <row r="743">
          <cell r="A743" t="str">
            <v>G228012003</v>
          </cell>
          <cell r="B743" t="str">
            <v>Daykio Plantations Ltd-Individual Pension Plan</v>
          </cell>
          <cell r="C743" t="str">
            <v>Balance Sheet</v>
          </cell>
          <cell r="D743">
            <v>0</v>
          </cell>
          <cell r="E743">
            <v>0</v>
          </cell>
          <cell r="F743">
            <v>0</v>
          </cell>
          <cell r="G743">
            <v>0</v>
          </cell>
          <cell r="H743">
            <v>0</v>
          </cell>
          <cell r="J743">
            <v>0</v>
          </cell>
          <cell r="K743">
            <v>0</v>
          </cell>
          <cell r="L743">
            <v>0</v>
          </cell>
        </row>
        <row r="744">
          <cell r="A744" t="str">
            <v>G228012004</v>
          </cell>
          <cell r="B744" t="str">
            <v>Daykio Plantations Ltd-Umbrella Scheme</v>
          </cell>
          <cell r="C744" t="str">
            <v>Balance Sheet</v>
          </cell>
          <cell r="D744">
            <v>0</v>
          </cell>
          <cell r="E744">
            <v>0</v>
          </cell>
          <cell r="F744">
            <v>0</v>
          </cell>
          <cell r="G744">
            <v>0</v>
          </cell>
          <cell r="H744">
            <v>0</v>
          </cell>
          <cell r="J744">
            <v>0</v>
          </cell>
          <cell r="K744">
            <v>0</v>
          </cell>
          <cell r="L744">
            <v>0</v>
          </cell>
        </row>
        <row r="745">
          <cell r="A745" t="str">
            <v>G228012005</v>
          </cell>
          <cell r="B745" t="str">
            <v>IFRS 9 LOANS</v>
          </cell>
          <cell r="C745" t="str">
            <v>Balance Sheet</v>
          </cell>
          <cell r="D745">
            <v>0</v>
          </cell>
          <cell r="E745">
            <v>0</v>
          </cell>
          <cell r="F745">
            <v>4678656.5</v>
          </cell>
          <cell r="G745">
            <v>-4678656.5</v>
          </cell>
          <cell r="H745">
            <v>-4678656.5</v>
          </cell>
          <cell r="J745">
            <v>0</v>
          </cell>
          <cell r="K745">
            <v>0</v>
          </cell>
          <cell r="L745">
            <v>0</v>
          </cell>
        </row>
        <row r="746">
          <cell r="A746" t="str">
            <v>Financial Assets Total</v>
          </cell>
          <cell r="B746">
            <v>0</v>
          </cell>
          <cell r="C746">
            <v>0</v>
          </cell>
          <cell r="D746">
            <v>2591089876.8979588</v>
          </cell>
          <cell r="E746">
            <v>2787087268.0700002</v>
          </cell>
          <cell r="F746">
            <v>2078094641.9400001</v>
          </cell>
          <cell r="G746">
            <v>708992626.13</v>
          </cell>
          <cell r="H746">
            <v>3300082503.0279589</v>
          </cell>
          <cell r="J746">
            <v>0</v>
          </cell>
          <cell r="K746">
            <v>0</v>
          </cell>
          <cell r="L746">
            <v>0</v>
          </cell>
        </row>
        <row r="747">
          <cell r="A747">
            <v>0</v>
          </cell>
          <cell r="B747">
            <v>0</v>
          </cell>
          <cell r="C747">
            <v>0</v>
          </cell>
          <cell r="E747">
            <v>0</v>
          </cell>
          <cell r="F747">
            <v>0</v>
          </cell>
          <cell r="G747">
            <v>0</v>
          </cell>
          <cell r="J747">
            <v>0</v>
          </cell>
          <cell r="K747">
            <v>0</v>
          </cell>
          <cell r="L747">
            <v>0</v>
          </cell>
        </row>
        <row r="748">
          <cell r="A748" t="str">
            <v>Investment Income</v>
          </cell>
          <cell r="C748">
            <v>0</v>
          </cell>
          <cell r="E748">
            <v>0</v>
          </cell>
          <cell r="F748">
            <v>0</v>
          </cell>
          <cell r="G748">
            <v>0</v>
          </cell>
          <cell r="J748">
            <v>0</v>
          </cell>
          <cell r="K748">
            <v>0</v>
          </cell>
          <cell r="L748">
            <v>0</v>
          </cell>
        </row>
        <row r="749">
          <cell r="A749" t="str">
            <v>G431012</v>
          </cell>
          <cell r="B749" t="str">
            <v>Interest Income</v>
          </cell>
          <cell r="C749">
            <v>0</v>
          </cell>
          <cell r="D749">
            <v>0</v>
          </cell>
          <cell r="E749">
            <v>918748</v>
          </cell>
          <cell r="F749">
            <v>327551966.48000002</v>
          </cell>
          <cell r="G749">
            <v>-326633218.48000002</v>
          </cell>
          <cell r="H749">
            <v>-326633218.48000002</v>
          </cell>
          <cell r="J749">
            <v>0</v>
          </cell>
          <cell r="K749">
            <v>0</v>
          </cell>
          <cell r="L749">
            <v>0</v>
          </cell>
        </row>
        <row r="750">
          <cell r="A750" t="str">
            <v>G431012001</v>
          </cell>
          <cell r="B750" t="str">
            <v>Interest on Treasury Bills</v>
          </cell>
          <cell r="C750" t="str">
            <v>Profit &amp; Loss</v>
          </cell>
          <cell r="D750">
            <v>0</v>
          </cell>
          <cell r="E750">
            <v>0</v>
          </cell>
          <cell r="F750">
            <v>93419</v>
          </cell>
          <cell r="G750">
            <v>-93419</v>
          </cell>
          <cell r="H750">
            <v>-93419</v>
          </cell>
          <cell r="J750">
            <v>0</v>
          </cell>
          <cell r="K750">
            <v>0</v>
          </cell>
          <cell r="L750">
            <v>0</v>
          </cell>
        </row>
        <row r="751">
          <cell r="A751" t="str">
            <v>G431012002</v>
          </cell>
          <cell r="B751" t="str">
            <v>Interest on Treasury Bonds</v>
          </cell>
          <cell r="C751" t="str">
            <v>Profit &amp; Loss</v>
          </cell>
          <cell r="E751">
            <v>37969</v>
          </cell>
          <cell r="F751">
            <v>251602268.96000001</v>
          </cell>
          <cell r="G751">
            <v>-251564299.96000001</v>
          </cell>
          <cell r="H751">
            <v>-251564299.96000001</v>
          </cell>
          <cell r="J751">
            <v>0</v>
          </cell>
          <cell r="K751">
            <v>0</v>
          </cell>
          <cell r="L751">
            <v>0</v>
          </cell>
        </row>
        <row r="752">
          <cell r="A752" t="str">
            <v>G431012003</v>
          </cell>
          <cell r="B752" t="str">
            <v>Interest on  Deposits</v>
          </cell>
          <cell r="C752" t="str">
            <v>Profit &amp; Loss</v>
          </cell>
          <cell r="E752">
            <v>0</v>
          </cell>
          <cell r="F752">
            <v>43844767.659999996</v>
          </cell>
          <cell r="G752">
            <v>-43844767.659999996</v>
          </cell>
          <cell r="H752">
            <v>-43844767.659999996</v>
          </cell>
          <cell r="J752">
            <v>0</v>
          </cell>
          <cell r="K752">
            <v>0</v>
          </cell>
          <cell r="L752">
            <v>0</v>
          </cell>
        </row>
        <row r="753">
          <cell r="A753" t="str">
            <v>G431012004</v>
          </cell>
          <cell r="B753" t="str">
            <v>Interest on Corporate Bonds</v>
          </cell>
          <cell r="C753" t="str">
            <v>Profit &amp; Loss</v>
          </cell>
          <cell r="E753">
            <v>880219</v>
          </cell>
          <cell r="F753">
            <v>20454573.829999998</v>
          </cell>
          <cell r="G753">
            <v>-19574354.829999998</v>
          </cell>
          <cell r="H753">
            <v>-19574354.829999998</v>
          </cell>
          <cell r="J753">
            <v>0</v>
          </cell>
          <cell r="K753">
            <v>0</v>
          </cell>
          <cell r="L753">
            <v>0</v>
          </cell>
        </row>
        <row r="754">
          <cell r="A754" t="str">
            <v>G431012005</v>
          </cell>
          <cell r="B754" t="str">
            <v>Interest on Commercial Papers</v>
          </cell>
          <cell r="C754" t="str">
            <v>Profit &amp; Loss</v>
          </cell>
          <cell r="E754">
            <v>0</v>
          </cell>
          <cell r="F754">
            <v>10744996.800000001</v>
          </cell>
          <cell r="G754">
            <v>-10744996.800000001</v>
          </cell>
          <cell r="H754">
            <v>-10744996.800000001</v>
          </cell>
          <cell r="J754">
            <v>0</v>
          </cell>
          <cell r="K754">
            <v>0</v>
          </cell>
          <cell r="L754">
            <v>0</v>
          </cell>
        </row>
        <row r="755">
          <cell r="A755" t="str">
            <v>G431012006</v>
          </cell>
          <cell r="B755" t="str">
            <v>Interest on Policy Loans</v>
          </cell>
          <cell r="C755" t="str">
            <v>Profit &amp; Loss</v>
          </cell>
          <cell r="E755">
            <v>0</v>
          </cell>
          <cell r="F755">
            <v>1574</v>
          </cell>
          <cell r="G755">
            <v>-1574</v>
          </cell>
          <cell r="H755">
            <v>-1574</v>
          </cell>
          <cell r="J755">
            <v>0</v>
          </cell>
          <cell r="K755">
            <v>0</v>
          </cell>
          <cell r="L755">
            <v>0</v>
          </cell>
        </row>
        <row r="756">
          <cell r="A756" t="str">
            <v>G431012007</v>
          </cell>
          <cell r="B756" t="str">
            <v>Interest on Loans</v>
          </cell>
          <cell r="C756" t="str">
            <v>Profit &amp; Loss</v>
          </cell>
          <cell r="E756">
            <v>0</v>
          </cell>
          <cell r="F756">
            <v>361663.63</v>
          </cell>
          <cell r="G756">
            <v>-361663.63</v>
          </cell>
          <cell r="H756">
            <v>-361663.63</v>
          </cell>
          <cell r="J756">
            <v>0</v>
          </cell>
          <cell r="K756">
            <v>0</v>
          </cell>
          <cell r="L756">
            <v>0</v>
          </cell>
        </row>
        <row r="757">
          <cell r="A757" t="str">
            <v>G431012008</v>
          </cell>
          <cell r="B757" t="str">
            <v>Bank Interest</v>
          </cell>
          <cell r="C757" t="str">
            <v>Profit &amp; Loss</v>
          </cell>
          <cell r="E757">
            <v>560</v>
          </cell>
          <cell r="F757">
            <v>448702.6</v>
          </cell>
          <cell r="G757">
            <v>-448142.6</v>
          </cell>
          <cell r="H757">
            <v>-448142.6</v>
          </cell>
          <cell r="J757">
            <v>0</v>
          </cell>
          <cell r="K757">
            <v>0</v>
          </cell>
          <cell r="L757">
            <v>0</v>
          </cell>
        </row>
        <row r="758">
          <cell r="A758" t="str">
            <v>G432022</v>
          </cell>
          <cell r="B758" t="str">
            <v>Dividend Income</v>
          </cell>
          <cell r="C758">
            <v>0</v>
          </cell>
          <cell r="E758">
            <v>0</v>
          </cell>
          <cell r="F758">
            <v>0</v>
          </cell>
          <cell r="G758">
            <v>0</v>
          </cell>
          <cell r="H758">
            <v>0</v>
          </cell>
          <cell r="J758">
            <v>0</v>
          </cell>
          <cell r="K758">
            <v>0</v>
          </cell>
          <cell r="L758">
            <v>0</v>
          </cell>
        </row>
        <row r="759">
          <cell r="A759" t="str">
            <v xml:space="preserve">  G432022001</v>
          </cell>
          <cell r="B759" t="str">
            <v>Dividend Income</v>
          </cell>
          <cell r="C759" t="str">
            <v>Profit &amp; Loss</v>
          </cell>
          <cell r="D759">
            <v>0</v>
          </cell>
          <cell r="E759">
            <v>0</v>
          </cell>
          <cell r="F759">
            <v>0</v>
          </cell>
          <cell r="G759">
            <v>0</v>
          </cell>
          <cell r="H759">
            <v>0</v>
          </cell>
          <cell r="J759">
            <v>0</v>
          </cell>
          <cell r="K759">
            <v>0</v>
          </cell>
          <cell r="L759">
            <v>0</v>
          </cell>
        </row>
        <row r="760">
          <cell r="A760" t="str">
            <v>G433032</v>
          </cell>
          <cell r="B760" t="str">
            <v xml:space="preserve">(Losses )/ Gains on Financial Assets </v>
          </cell>
          <cell r="C760">
            <v>0</v>
          </cell>
          <cell r="D760">
            <v>0</v>
          </cell>
          <cell r="E760">
            <v>0</v>
          </cell>
          <cell r="F760">
            <v>0</v>
          </cell>
          <cell r="G760">
            <v>0</v>
          </cell>
          <cell r="H760">
            <v>0</v>
          </cell>
          <cell r="J760">
            <v>0</v>
          </cell>
          <cell r="K760">
            <v>0</v>
          </cell>
          <cell r="L760">
            <v>0</v>
          </cell>
        </row>
        <row r="761">
          <cell r="A761" t="str">
            <v>G433032001</v>
          </cell>
          <cell r="B761" t="str">
            <v>Appreciation/Depreciation of Quoted Shares</v>
          </cell>
          <cell r="C761" t="str">
            <v>Profit &amp; Loss</v>
          </cell>
          <cell r="D761">
            <v>0</v>
          </cell>
          <cell r="E761">
            <v>0</v>
          </cell>
          <cell r="F761">
            <v>0</v>
          </cell>
          <cell r="G761">
            <v>0</v>
          </cell>
          <cell r="H761">
            <v>0</v>
          </cell>
          <cell r="J761">
            <v>0</v>
          </cell>
          <cell r="K761">
            <v>0</v>
          </cell>
          <cell r="L761">
            <v>0</v>
          </cell>
        </row>
        <row r="762">
          <cell r="A762" t="str">
            <v>G433032002</v>
          </cell>
          <cell r="B762" t="str">
            <v>Appreciation/Depreciation of Unquoted Shares</v>
          </cell>
          <cell r="C762" t="str">
            <v>Profit &amp; Loss</v>
          </cell>
          <cell r="D762">
            <v>0</v>
          </cell>
          <cell r="E762">
            <v>0</v>
          </cell>
          <cell r="F762">
            <v>0</v>
          </cell>
          <cell r="G762">
            <v>0</v>
          </cell>
          <cell r="H762">
            <v>0</v>
          </cell>
          <cell r="J762">
            <v>0</v>
          </cell>
          <cell r="K762">
            <v>0</v>
          </cell>
          <cell r="L762">
            <v>0</v>
          </cell>
        </row>
        <row r="763">
          <cell r="A763" t="str">
            <v>G433032003</v>
          </cell>
          <cell r="B763" t="str">
            <v>Gain/Loss on sale of Quoted Shares</v>
          </cell>
          <cell r="C763" t="str">
            <v>Profit &amp; Loss</v>
          </cell>
          <cell r="D763">
            <v>0</v>
          </cell>
          <cell r="E763">
            <v>0</v>
          </cell>
          <cell r="F763">
            <v>0</v>
          </cell>
          <cell r="G763">
            <v>0</v>
          </cell>
          <cell r="H763">
            <v>0</v>
          </cell>
          <cell r="J763">
            <v>0</v>
          </cell>
          <cell r="K763">
            <v>0</v>
          </cell>
          <cell r="L763">
            <v>0</v>
          </cell>
        </row>
        <row r="764">
          <cell r="A764" t="str">
            <v>G433032004</v>
          </cell>
          <cell r="B764" t="str">
            <v>Gain/Loss on sale of Unquoted Shares</v>
          </cell>
          <cell r="C764" t="str">
            <v>Profit &amp; Loss</v>
          </cell>
          <cell r="D764">
            <v>0</v>
          </cell>
          <cell r="E764">
            <v>0</v>
          </cell>
          <cell r="F764">
            <v>0</v>
          </cell>
          <cell r="G764">
            <v>0</v>
          </cell>
          <cell r="H764">
            <v>0</v>
          </cell>
          <cell r="J764">
            <v>0</v>
          </cell>
          <cell r="K764">
            <v>0</v>
          </cell>
          <cell r="L764">
            <v>0</v>
          </cell>
        </row>
        <row r="765">
          <cell r="A765" t="str">
            <v>G433032005</v>
          </cell>
          <cell r="B765" t="str">
            <v>Revaluation Gain/Loss on Investment Property</v>
          </cell>
          <cell r="C765" t="str">
            <v>Profit &amp; Loss</v>
          </cell>
          <cell r="D765">
            <v>0</v>
          </cell>
          <cell r="E765">
            <v>0</v>
          </cell>
          <cell r="F765">
            <v>0</v>
          </cell>
          <cell r="G765">
            <v>0</v>
          </cell>
          <cell r="H765">
            <v>0</v>
          </cell>
          <cell r="J765">
            <v>0</v>
          </cell>
          <cell r="K765">
            <v>0</v>
          </cell>
          <cell r="L765">
            <v>0</v>
          </cell>
        </row>
        <row r="766">
          <cell r="A766" t="str">
            <v>G433032006</v>
          </cell>
          <cell r="B766" t="str">
            <v>Gain/Loss on Sale of Investment Property</v>
          </cell>
          <cell r="C766" t="str">
            <v>Profit &amp; Loss</v>
          </cell>
          <cell r="D766">
            <v>0</v>
          </cell>
          <cell r="E766">
            <v>0</v>
          </cell>
          <cell r="F766">
            <v>0</v>
          </cell>
          <cell r="G766">
            <v>0</v>
          </cell>
          <cell r="H766">
            <v>0</v>
          </cell>
          <cell r="J766">
            <v>0</v>
          </cell>
          <cell r="K766">
            <v>0</v>
          </cell>
          <cell r="L766">
            <v>0</v>
          </cell>
        </row>
        <row r="767">
          <cell r="A767" t="str">
            <v>G433032007</v>
          </cell>
          <cell r="B767" t="str">
            <v>Gain/Loss on Sale of Assets</v>
          </cell>
          <cell r="C767" t="str">
            <v>Profit &amp; Loss</v>
          </cell>
          <cell r="D767">
            <v>0</v>
          </cell>
          <cell r="E767">
            <v>0</v>
          </cell>
          <cell r="F767">
            <v>0</v>
          </cell>
          <cell r="G767">
            <v>0</v>
          </cell>
          <cell r="H767">
            <v>0</v>
          </cell>
          <cell r="J767">
            <v>0</v>
          </cell>
          <cell r="K767">
            <v>0</v>
          </cell>
          <cell r="L767">
            <v>0</v>
          </cell>
        </row>
        <row r="768">
          <cell r="A768" t="str">
            <v>G433032008</v>
          </cell>
          <cell r="B768" t="str">
            <v>Foreign Exchange Gain/Loss</v>
          </cell>
          <cell r="C768" t="str">
            <v>Profit &amp; Loss</v>
          </cell>
          <cell r="D768">
            <v>0</v>
          </cell>
          <cell r="E768">
            <v>0</v>
          </cell>
          <cell r="F768">
            <v>0</v>
          </cell>
          <cell r="G768">
            <v>0</v>
          </cell>
          <cell r="H768">
            <v>0</v>
          </cell>
          <cell r="J768">
            <v>0</v>
          </cell>
          <cell r="K768">
            <v>0</v>
          </cell>
          <cell r="L768">
            <v>0</v>
          </cell>
        </row>
        <row r="769">
          <cell r="A769" t="str">
            <v>G434042</v>
          </cell>
          <cell r="B769" t="str">
            <v>Rent Income</v>
          </cell>
          <cell r="C769">
            <v>0</v>
          </cell>
          <cell r="D769">
            <v>0</v>
          </cell>
          <cell r="E769">
            <v>333500</v>
          </cell>
          <cell r="F769">
            <v>10623564</v>
          </cell>
          <cell r="G769">
            <v>-10290064</v>
          </cell>
          <cell r="H769">
            <v>-10290064</v>
          </cell>
          <cell r="J769">
            <v>0</v>
          </cell>
          <cell r="K769">
            <v>0</v>
          </cell>
          <cell r="L769">
            <v>0</v>
          </cell>
        </row>
        <row r="770">
          <cell r="A770" t="str">
            <v>G434042001</v>
          </cell>
          <cell r="B770" t="str">
            <v>Rent Income</v>
          </cell>
          <cell r="C770" t="str">
            <v>Profit &amp; Loss</v>
          </cell>
          <cell r="D770">
            <v>0</v>
          </cell>
          <cell r="E770">
            <v>333500</v>
          </cell>
          <cell r="F770">
            <v>10623564</v>
          </cell>
          <cell r="G770">
            <v>-10290064</v>
          </cell>
          <cell r="H770">
            <v>-10290064</v>
          </cell>
          <cell r="J770">
            <v>0</v>
          </cell>
          <cell r="K770">
            <v>0</v>
          </cell>
          <cell r="L770">
            <v>0</v>
          </cell>
        </row>
        <row r="771">
          <cell r="A771" t="str">
            <v>G435052</v>
          </cell>
          <cell r="B771" t="str">
            <v>Pension Admin fee Income</v>
          </cell>
          <cell r="C771">
            <v>0</v>
          </cell>
          <cell r="D771">
            <v>0</v>
          </cell>
          <cell r="E771">
            <v>0</v>
          </cell>
          <cell r="F771">
            <v>0</v>
          </cell>
          <cell r="G771">
            <v>0</v>
          </cell>
          <cell r="H771">
            <v>0</v>
          </cell>
          <cell r="J771">
            <v>0</v>
          </cell>
          <cell r="K771">
            <v>0</v>
          </cell>
          <cell r="L771">
            <v>0</v>
          </cell>
        </row>
        <row r="772">
          <cell r="A772" t="str">
            <v>G435052001</v>
          </cell>
          <cell r="B772" t="str">
            <v>Administration fee income-Individual Pension Plan</v>
          </cell>
          <cell r="C772" t="str">
            <v>Profit &amp; Loss</v>
          </cell>
          <cell r="D772">
            <v>0</v>
          </cell>
          <cell r="E772">
            <v>0</v>
          </cell>
          <cell r="F772">
            <v>0</v>
          </cell>
          <cell r="G772">
            <v>0</v>
          </cell>
          <cell r="H772">
            <v>0</v>
          </cell>
          <cell r="J772">
            <v>0</v>
          </cell>
          <cell r="K772">
            <v>0</v>
          </cell>
          <cell r="L772">
            <v>0</v>
          </cell>
        </row>
        <row r="773">
          <cell r="A773" t="str">
            <v>G435052002</v>
          </cell>
          <cell r="B773" t="str">
            <v>Administration fee income-KOLAL Umbrella scheme</v>
          </cell>
          <cell r="C773" t="str">
            <v>Profit &amp; Loss</v>
          </cell>
          <cell r="D773">
            <v>0</v>
          </cell>
          <cell r="E773">
            <v>0</v>
          </cell>
          <cell r="F773">
            <v>0</v>
          </cell>
          <cell r="G773">
            <v>0</v>
          </cell>
          <cell r="H773">
            <v>0</v>
          </cell>
          <cell r="J773">
            <v>0</v>
          </cell>
          <cell r="K773">
            <v>0</v>
          </cell>
          <cell r="L773">
            <v>0</v>
          </cell>
        </row>
        <row r="774">
          <cell r="A774" t="str">
            <v>G435052003</v>
          </cell>
          <cell r="B774" t="str">
            <v>Administration fee income-KOIL SRBS scheme</v>
          </cell>
          <cell r="C774" t="str">
            <v>Profit &amp; Loss</v>
          </cell>
          <cell r="D774">
            <v>0</v>
          </cell>
          <cell r="E774">
            <v>0</v>
          </cell>
          <cell r="F774">
            <v>0</v>
          </cell>
          <cell r="G774">
            <v>0</v>
          </cell>
          <cell r="H774">
            <v>0</v>
          </cell>
          <cell r="J774">
            <v>0</v>
          </cell>
          <cell r="K774">
            <v>0</v>
          </cell>
          <cell r="L774">
            <v>0</v>
          </cell>
        </row>
        <row r="775">
          <cell r="A775" t="str">
            <v>G436062</v>
          </cell>
          <cell r="B775" t="str">
            <v>Other Income</v>
          </cell>
          <cell r="C775">
            <v>0</v>
          </cell>
          <cell r="D775">
            <v>0</v>
          </cell>
          <cell r="E775">
            <v>5.97</v>
          </cell>
          <cell r="F775">
            <v>2202.02</v>
          </cell>
          <cell r="G775">
            <v>-2196.0500000000002</v>
          </cell>
          <cell r="H775">
            <v>-2196.0500000000002</v>
          </cell>
          <cell r="J775">
            <v>0</v>
          </cell>
          <cell r="K775">
            <v>0</v>
          </cell>
          <cell r="L775">
            <v>0</v>
          </cell>
        </row>
        <row r="776">
          <cell r="A776" t="str">
            <v>G436062001</v>
          </cell>
          <cell r="B776" t="str">
            <v>Miscelleneous Income</v>
          </cell>
          <cell r="C776" t="str">
            <v>Profit &amp; Loss</v>
          </cell>
          <cell r="D776">
            <v>0</v>
          </cell>
          <cell r="E776">
            <v>5.97</v>
          </cell>
          <cell r="F776">
            <v>2202.02</v>
          </cell>
          <cell r="G776">
            <v>-2196.0500000000002</v>
          </cell>
          <cell r="H776">
            <v>-2196.0500000000002</v>
          </cell>
          <cell r="J776">
            <v>0</v>
          </cell>
          <cell r="K776">
            <v>0</v>
          </cell>
          <cell r="L776">
            <v>0</v>
          </cell>
        </row>
        <row r="777">
          <cell r="A777" t="str">
            <v>Investment Income Total</v>
          </cell>
          <cell r="C777">
            <v>0</v>
          </cell>
          <cell r="D777">
            <v>0</v>
          </cell>
          <cell r="E777">
            <v>1252253.97</v>
          </cell>
          <cell r="F777">
            <v>338177732.5</v>
          </cell>
          <cell r="G777">
            <v>-336925478.53000003</v>
          </cell>
          <cell r="H777">
            <v>-336925478.53000003</v>
          </cell>
          <cell r="J777">
            <v>0</v>
          </cell>
          <cell r="K777">
            <v>0</v>
          </cell>
          <cell r="L777">
            <v>0</v>
          </cell>
        </row>
        <row r="778">
          <cell r="C778">
            <v>0</v>
          </cell>
          <cell r="E778">
            <v>0</v>
          </cell>
          <cell r="F778">
            <v>0</v>
          </cell>
          <cell r="G778">
            <v>0</v>
          </cell>
          <cell r="J778">
            <v>0</v>
          </cell>
          <cell r="K778">
            <v>0</v>
          </cell>
          <cell r="L778">
            <v>0</v>
          </cell>
        </row>
        <row r="779">
          <cell r="A779" t="str">
            <v>Investment Property</v>
          </cell>
          <cell r="C779">
            <v>0</v>
          </cell>
          <cell r="E779">
            <v>0</v>
          </cell>
          <cell r="F779">
            <v>0</v>
          </cell>
          <cell r="G779">
            <v>0</v>
          </cell>
          <cell r="J779">
            <v>0</v>
          </cell>
          <cell r="K779">
            <v>0</v>
          </cell>
          <cell r="L779">
            <v>0</v>
          </cell>
        </row>
        <row r="780">
          <cell r="A780" t="str">
            <v>G231012</v>
          </cell>
          <cell r="B780" t="str">
            <v>Investment Property</v>
          </cell>
          <cell r="C780">
            <v>0</v>
          </cell>
          <cell r="D780">
            <v>260000000</v>
          </cell>
          <cell r="E780">
            <v>0</v>
          </cell>
          <cell r="F780">
            <v>0</v>
          </cell>
          <cell r="G780">
            <v>0</v>
          </cell>
          <cell r="H780">
            <v>260000000</v>
          </cell>
          <cell r="J780">
            <v>0</v>
          </cell>
          <cell r="K780">
            <v>0</v>
          </cell>
          <cell r="L780">
            <v>0</v>
          </cell>
        </row>
        <row r="781">
          <cell r="A781" t="str">
            <v>G231012001</v>
          </cell>
          <cell r="B781" t="str">
            <v>Properties-Life Fund</v>
          </cell>
          <cell r="C781" t="str">
            <v>Balance Sheet</v>
          </cell>
          <cell r="D781">
            <v>0</v>
          </cell>
          <cell r="E781">
            <v>0</v>
          </cell>
          <cell r="F781">
            <v>0</v>
          </cell>
          <cell r="G781">
            <v>0</v>
          </cell>
          <cell r="H781">
            <v>0</v>
          </cell>
          <cell r="J781">
            <v>0</v>
          </cell>
          <cell r="K781">
            <v>0</v>
          </cell>
          <cell r="L781">
            <v>0</v>
          </cell>
        </row>
        <row r="782">
          <cell r="A782" t="str">
            <v>G231012002</v>
          </cell>
          <cell r="B782" t="str">
            <v>Properties-Annuities</v>
          </cell>
          <cell r="C782" t="str">
            <v>Balance Sheet</v>
          </cell>
          <cell r="D782">
            <v>140000000</v>
          </cell>
          <cell r="E782">
            <v>0</v>
          </cell>
          <cell r="F782">
            <v>0</v>
          </cell>
          <cell r="G782">
            <v>0</v>
          </cell>
          <cell r="H782">
            <v>140000000</v>
          </cell>
          <cell r="J782">
            <v>0</v>
          </cell>
          <cell r="K782">
            <v>0</v>
          </cell>
          <cell r="L782">
            <v>0</v>
          </cell>
        </row>
        <row r="783">
          <cell r="A783" t="str">
            <v>G231012003</v>
          </cell>
          <cell r="B783" t="str">
            <v>Properties-Individual Pension Plan</v>
          </cell>
          <cell r="C783" t="str">
            <v>Balance Sheet</v>
          </cell>
          <cell r="D783">
            <v>0</v>
          </cell>
          <cell r="E783">
            <v>0</v>
          </cell>
          <cell r="F783">
            <v>0</v>
          </cell>
          <cell r="G783">
            <v>0</v>
          </cell>
          <cell r="H783">
            <v>0</v>
          </cell>
          <cell r="J783">
            <v>0</v>
          </cell>
          <cell r="K783">
            <v>0</v>
          </cell>
          <cell r="L783">
            <v>0</v>
          </cell>
        </row>
        <row r="784">
          <cell r="A784" t="str">
            <v>G231012004</v>
          </cell>
          <cell r="B784" t="str">
            <v>Properties-Umbrella Scheme</v>
          </cell>
          <cell r="C784" t="str">
            <v>Balance Sheet</v>
          </cell>
          <cell r="D784">
            <v>0</v>
          </cell>
          <cell r="E784">
            <v>0</v>
          </cell>
          <cell r="F784">
            <v>0</v>
          </cell>
          <cell r="G784">
            <v>0</v>
          </cell>
          <cell r="H784">
            <v>0</v>
          </cell>
          <cell r="J784">
            <v>0</v>
          </cell>
          <cell r="K784">
            <v>0</v>
          </cell>
          <cell r="L784">
            <v>0</v>
          </cell>
        </row>
        <row r="785">
          <cell r="A785" t="str">
            <v>G231012005</v>
          </cell>
          <cell r="B785" t="str">
            <v>Properties-Shareholders fund</v>
          </cell>
          <cell r="C785" t="str">
            <v>Balance Sheet</v>
          </cell>
          <cell r="D785">
            <v>120000000</v>
          </cell>
          <cell r="E785">
            <v>0</v>
          </cell>
          <cell r="F785">
            <v>0</v>
          </cell>
          <cell r="G785">
            <v>0</v>
          </cell>
          <cell r="H785">
            <v>120000000</v>
          </cell>
          <cell r="J785">
            <v>0</v>
          </cell>
          <cell r="K785">
            <v>0</v>
          </cell>
          <cell r="L785">
            <v>0</v>
          </cell>
        </row>
        <row r="786">
          <cell r="A786" t="str">
            <v>Total Investment Property</v>
          </cell>
          <cell r="B786">
            <v>0</v>
          </cell>
          <cell r="C786">
            <v>0</v>
          </cell>
          <cell r="D786">
            <v>260000000</v>
          </cell>
          <cell r="E786">
            <v>0</v>
          </cell>
          <cell r="F786">
            <v>0</v>
          </cell>
          <cell r="G786">
            <v>0</v>
          </cell>
          <cell r="H786">
            <v>260000000</v>
          </cell>
          <cell r="J786">
            <v>0</v>
          </cell>
          <cell r="K786">
            <v>0</v>
          </cell>
          <cell r="L786">
            <v>0</v>
          </cell>
        </row>
        <row r="787">
          <cell r="C787">
            <v>0</v>
          </cell>
          <cell r="E787">
            <v>0</v>
          </cell>
          <cell r="F787">
            <v>0</v>
          </cell>
          <cell r="G787">
            <v>0</v>
          </cell>
          <cell r="J787">
            <v>0</v>
          </cell>
          <cell r="K787">
            <v>0</v>
          </cell>
          <cell r="L787">
            <v>0</v>
          </cell>
        </row>
        <row r="788">
          <cell r="A788" t="str">
            <v>Share Capital</v>
          </cell>
          <cell r="C788">
            <v>0</v>
          </cell>
          <cell r="E788">
            <v>0</v>
          </cell>
          <cell r="F788">
            <v>0</v>
          </cell>
          <cell r="G788">
            <v>0</v>
          </cell>
          <cell r="J788">
            <v>0</v>
          </cell>
          <cell r="K788">
            <v>0</v>
          </cell>
          <cell r="L788">
            <v>0</v>
          </cell>
        </row>
        <row r="789">
          <cell r="A789" t="str">
            <v>G111012</v>
          </cell>
          <cell r="B789" t="str">
            <v>Share Capital</v>
          </cell>
          <cell r="C789">
            <v>0</v>
          </cell>
          <cell r="D789">
            <v>-313000000</v>
          </cell>
          <cell r="E789">
            <v>0</v>
          </cell>
          <cell r="F789">
            <v>0</v>
          </cell>
          <cell r="G789">
            <v>0</v>
          </cell>
          <cell r="H789">
            <v>-313000000</v>
          </cell>
          <cell r="J789">
            <v>0</v>
          </cell>
          <cell r="K789">
            <v>0</v>
          </cell>
          <cell r="L789">
            <v>0</v>
          </cell>
        </row>
        <row r="790">
          <cell r="A790" t="str">
            <v>G111012001</v>
          </cell>
          <cell r="B790" t="str">
            <v>Authorised Share Capital</v>
          </cell>
          <cell r="C790" t="str">
            <v>Balance Sheet</v>
          </cell>
          <cell r="D790">
            <v>-150000000</v>
          </cell>
          <cell r="E790">
            <v>0</v>
          </cell>
          <cell r="F790">
            <v>0</v>
          </cell>
          <cell r="G790">
            <v>0</v>
          </cell>
          <cell r="H790">
            <v>-150000000</v>
          </cell>
          <cell r="J790">
            <v>0</v>
          </cell>
          <cell r="K790">
            <v>0</v>
          </cell>
          <cell r="L790">
            <v>0</v>
          </cell>
        </row>
        <row r="791">
          <cell r="A791" t="str">
            <v>G111012002</v>
          </cell>
          <cell r="B791" t="str">
            <v>Paid Up Capital</v>
          </cell>
          <cell r="C791" t="str">
            <v>Balance Sheet</v>
          </cell>
          <cell r="D791">
            <v>0</v>
          </cell>
          <cell r="E791">
            <v>0</v>
          </cell>
          <cell r="F791">
            <v>0</v>
          </cell>
          <cell r="G791">
            <v>0</v>
          </cell>
          <cell r="H791">
            <v>0</v>
          </cell>
          <cell r="J791">
            <v>0</v>
          </cell>
          <cell r="K791">
            <v>0</v>
          </cell>
          <cell r="L791">
            <v>0</v>
          </cell>
        </row>
        <row r="792">
          <cell r="A792" t="str">
            <v>G111012003</v>
          </cell>
          <cell r="B792" t="str">
            <v>Shares awaiting allotment</v>
          </cell>
          <cell r="C792" t="str">
            <v>Balance Sheet</v>
          </cell>
          <cell r="D792">
            <v>-163000000</v>
          </cell>
          <cell r="E792">
            <v>0</v>
          </cell>
          <cell r="F792">
            <v>0</v>
          </cell>
          <cell r="G792">
            <v>0</v>
          </cell>
          <cell r="H792">
            <v>-163000000</v>
          </cell>
          <cell r="J792">
            <v>0</v>
          </cell>
          <cell r="K792">
            <v>0</v>
          </cell>
          <cell r="L792">
            <v>0</v>
          </cell>
        </row>
        <row r="793">
          <cell r="A793" t="str">
            <v>G111012004</v>
          </cell>
          <cell r="B793" t="str">
            <v>Share Premium</v>
          </cell>
          <cell r="C793" t="str">
            <v>Balance Sheet</v>
          </cell>
          <cell r="D793">
            <v>0</v>
          </cell>
          <cell r="E793">
            <v>0</v>
          </cell>
          <cell r="F793">
            <v>0</v>
          </cell>
          <cell r="G793">
            <v>0</v>
          </cell>
          <cell r="H793">
            <v>0</v>
          </cell>
          <cell r="J793">
            <v>0</v>
          </cell>
          <cell r="K793">
            <v>0</v>
          </cell>
          <cell r="L793">
            <v>0</v>
          </cell>
        </row>
        <row r="794">
          <cell r="A794" t="str">
            <v>Total Share Capital</v>
          </cell>
          <cell r="B794">
            <v>0</v>
          </cell>
          <cell r="C794">
            <v>0</v>
          </cell>
          <cell r="D794">
            <v>-313000000</v>
          </cell>
          <cell r="E794">
            <v>0</v>
          </cell>
          <cell r="F794">
            <v>0</v>
          </cell>
          <cell r="G794">
            <v>0</v>
          </cell>
          <cell r="H794">
            <v>-313000000</v>
          </cell>
          <cell r="J794">
            <v>0</v>
          </cell>
          <cell r="K794">
            <v>0</v>
          </cell>
          <cell r="L794">
            <v>0</v>
          </cell>
        </row>
        <row r="795">
          <cell r="C795">
            <v>0</v>
          </cell>
          <cell r="E795">
            <v>0</v>
          </cell>
          <cell r="F795">
            <v>0</v>
          </cell>
          <cell r="G795">
            <v>0</v>
          </cell>
          <cell r="J795">
            <v>0</v>
          </cell>
          <cell r="K795">
            <v>0</v>
          </cell>
          <cell r="L795">
            <v>0</v>
          </cell>
        </row>
        <row r="796">
          <cell r="A796" t="str">
            <v>Reserves</v>
          </cell>
          <cell r="C796">
            <v>0</v>
          </cell>
          <cell r="E796">
            <v>0</v>
          </cell>
          <cell r="F796">
            <v>0</v>
          </cell>
          <cell r="G796">
            <v>0</v>
          </cell>
          <cell r="J796">
            <v>0</v>
          </cell>
          <cell r="K796">
            <v>0</v>
          </cell>
          <cell r="L796">
            <v>0</v>
          </cell>
        </row>
        <row r="797">
          <cell r="A797" t="str">
            <v>G121012</v>
          </cell>
          <cell r="B797" t="str">
            <v>Reserves</v>
          </cell>
          <cell r="C797">
            <v>0</v>
          </cell>
          <cell r="D797">
            <v>-222571014</v>
          </cell>
          <cell r="E797">
            <v>0</v>
          </cell>
          <cell r="F797">
            <v>0</v>
          </cell>
          <cell r="G797">
            <v>0</v>
          </cell>
          <cell r="H797">
            <v>-222571014</v>
          </cell>
          <cell r="J797">
            <v>0</v>
          </cell>
          <cell r="K797">
            <v>170600394.37074506</v>
          </cell>
          <cell r="L797">
            <v>-170600394.37074506</v>
          </cell>
        </row>
        <row r="798">
          <cell r="A798" t="str">
            <v>G121012001</v>
          </cell>
          <cell r="B798" t="str">
            <v>Retained Earnings Realised</v>
          </cell>
          <cell r="C798" t="str">
            <v>Balance Sheet</v>
          </cell>
          <cell r="D798">
            <v>-7102921</v>
          </cell>
          <cell r="E798">
            <v>0</v>
          </cell>
          <cell r="F798">
            <v>0</v>
          </cell>
          <cell r="G798">
            <v>0</v>
          </cell>
          <cell r="H798">
            <v>-7102921</v>
          </cell>
          <cell r="J798">
            <v>0</v>
          </cell>
          <cell r="K798">
            <v>15668890.470845008</v>
          </cell>
          <cell r="L798">
            <v>-15668890.470845008</v>
          </cell>
        </row>
        <row r="799">
          <cell r="A799" t="str">
            <v>G121012002</v>
          </cell>
          <cell r="B799" t="str">
            <v>General Reserves</v>
          </cell>
          <cell r="C799" t="str">
            <v>Balance Sheet</v>
          </cell>
          <cell r="D799">
            <v>0</v>
          </cell>
          <cell r="E799">
            <v>0</v>
          </cell>
          <cell r="F799">
            <v>0</v>
          </cell>
          <cell r="G799">
            <v>0</v>
          </cell>
          <cell r="H799">
            <v>0</v>
          </cell>
          <cell r="J799">
            <v>0</v>
          </cell>
          <cell r="K799">
            <v>0</v>
          </cell>
          <cell r="L799">
            <v>0</v>
          </cell>
        </row>
        <row r="800">
          <cell r="A800" t="str">
            <v>G121012003</v>
          </cell>
          <cell r="B800" t="str">
            <v>Revaluation Reserves</v>
          </cell>
          <cell r="C800" t="str">
            <v>Balance Sheet</v>
          </cell>
          <cell r="D800">
            <v>0</v>
          </cell>
          <cell r="E800">
            <v>0</v>
          </cell>
          <cell r="F800">
            <v>0</v>
          </cell>
          <cell r="G800">
            <v>0</v>
          </cell>
          <cell r="H800">
            <v>0</v>
          </cell>
          <cell r="J800">
            <v>0</v>
          </cell>
          <cell r="K800">
            <v>0</v>
          </cell>
          <cell r="L800">
            <v>0</v>
          </cell>
        </row>
        <row r="801">
          <cell r="A801" t="str">
            <v>G121012004</v>
          </cell>
          <cell r="B801" t="str">
            <v>Statutory Reserves</v>
          </cell>
          <cell r="C801" t="str">
            <v>Balance Sheet</v>
          </cell>
          <cell r="D801">
            <v>-215468093</v>
          </cell>
          <cell r="E801">
            <v>0</v>
          </cell>
          <cell r="F801">
            <v>0</v>
          </cell>
          <cell r="G801">
            <v>0</v>
          </cell>
          <cell r="H801">
            <v>-215468093</v>
          </cell>
          <cell r="J801">
            <v>0</v>
          </cell>
          <cell r="K801">
            <v>154931503.89990005</v>
          </cell>
          <cell r="L801">
            <v>-154931503.89990005</v>
          </cell>
        </row>
        <row r="802">
          <cell r="A802" t="str">
            <v>G121012005</v>
          </cell>
          <cell r="B802" t="str">
            <v>Other Reserves</v>
          </cell>
          <cell r="C802" t="str">
            <v>Balance Sheet</v>
          </cell>
          <cell r="D802">
            <v>0</v>
          </cell>
          <cell r="E802">
            <v>0</v>
          </cell>
          <cell r="F802">
            <v>0</v>
          </cell>
          <cell r="G802">
            <v>0</v>
          </cell>
          <cell r="H802">
            <v>0</v>
          </cell>
          <cell r="J802">
            <v>0</v>
          </cell>
          <cell r="K802">
            <v>0</v>
          </cell>
          <cell r="L802">
            <v>0</v>
          </cell>
        </row>
        <row r="803">
          <cell r="A803" t="str">
            <v xml:space="preserve">Total Reserves </v>
          </cell>
          <cell r="C803">
            <v>0</v>
          </cell>
          <cell r="D803">
            <v>-222571014</v>
          </cell>
          <cell r="E803">
            <v>0</v>
          </cell>
          <cell r="F803">
            <v>0</v>
          </cell>
          <cell r="G803">
            <v>0</v>
          </cell>
          <cell r="H803">
            <v>-222571014</v>
          </cell>
          <cell r="J803">
            <v>0</v>
          </cell>
          <cell r="K803">
            <v>170600394.37074506</v>
          </cell>
          <cell r="L803">
            <v>-170600394.37074506</v>
          </cell>
        </row>
        <row r="804">
          <cell r="C804">
            <v>0</v>
          </cell>
          <cell r="E804">
            <v>0</v>
          </cell>
          <cell r="F804">
            <v>0</v>
          </cell>
          <cell r="G804">
            <v>0</v>
          </cell>
          <cell r="J804">
            <v>0</v>
          </cell>
          <cell r="K804">
            <v>0</v>
          </cell>
          <cell r="L804">
            <v>0</v>
          </cell>
        </row>
        <row r="805">
          <cell r="A805" t="str">
            <v xml:space="preserve">Profit &amp; Loss </v>
          </cell>
          <cell r="C805">
            <v>0</v>
          </cell>
          <cell r="E805">
            <v>0</v>
          </cell>
          <cell r="F805">
            <v>0</v>
          </cell>
          <cell r="G805">
            <v>0</v>
          </cell>
          <cell r="J805">
            <v>0</v>
          </cell>
          <cell r="K805">
            <v>0</v>
          </cell>
          <cell r="L805">
            <v>0</v>
          </cell>
        </row>
        <row r="806">
          <cell r="A806" t="str">
            <v>G131012</v>
          </cell>
          <cell r="C806">
            <v>0</v>
          </cell>
          <cell r="D806">
            <v>0</v>
          </cell>
          <cell r="E806">
            <v>0</v>
          </cell>
          <cell r="F806">
            <v>0</v>
          </cell>
          <cell r="G806">
            <v>0</v>
          </cell>
          <cell r="H806">
            <v>0</v>
          </cell>
          <cell r="J806">
            <v>0</v>
          </cell>
          <cell r="K806">
            <v>0</v>
          </cell>
          <cell r="L806">
            <v>0</v>
          </cell>
        </row>
        <row r="807">
          <cell r="A807" t="str">
            <v>G131012001</v>
          </cell>
          <cell r="B807" t="str">
            <v>Profit and Loss</v>
          </cell>
          <cell r="C807" t="str">
            <v>Profit &amp; Loss</v>
          </cell>
          <cell r="D807">
            <v>0</v>
          </cell>
          <cell r="E807">
            <v>0</v>
          </cell>
          <cell r="F807">
            <v>0</v>
          </cell>
          <cell r="G807">
            <v>0</v>
          </cell>
          <cell r="H807">
            <v>0</v>
          </cell>
          <cell r="J807">
            <v>0</v>
          </cell>
          <cell r="K807">
            <v>0</v>
          </cell>
          <cell r="L807">
            <v>0</v>
          </cell>
        </row>
        <row r="808">
          <cell r="A808" t="str">
            <v>Total Profit and Loss</v>
          </cell>
          <cell r="C808">
            <v>0</v>
          </cell>
          <cell r="D808">
            <v>0</v>
          </cell>
          <cell r="E808">
            <v>0</v>
          </cell>
          <cell r="F808">
            <v>0</v>
          </cell>
          <cell r="G808">
            <v>0</v>
          </cell>
          <cell r="H808">
            <v>0</v>
          </cell>
          <cell r="J808">
            <v>170600394.37074503</v>
          </cell>
          <cell r="K808">
            <v>0</v>
          </cell>
          <cell r="L808">
            <v>170600394.37074503</v>
          </cell>
        </row>
        <row r="809">
          <cell r="A809">
            <v>0</v>
          </cell>
          <cell r="C809">
            <v>0</v>
          </cell>
          <cell r="E809">
            <v>0</v>
          </cell>
          <cell r="F809">
            <v>0</v>
          </cell>
          <cell r="G809">
            <v>0</v>
          </cell>
          <cell r="J809">
            <v>0</v>
          </cell>
          <cell r="K809">
            <v>0</v>
          </cell>
          <cell r="L809">
            <v>0</v>
          </cell>
        </row>
        <row r="810">
          <cell r="A810" t="str">
            <v>Creditors</v>
          </cell>
          <cell r="C810">
            <v>0</v>
          </cell>
          <cell r="E810">
            <v>0</v>
          </cell>
          <cell r="F810">
            <v>0</v>
          </cell>
          <cell r="G810">
            <v>0</v>
          </cell>
          <cell r="J810">
            <v>0</v>
          </cell>
          <cell r="K810">
            <v>0</v>
          </cell>
          <cell r="L810">
            <v>0</v>
          </cell>
        </row>
        <row r="811">
          <cell r="A811" t="str">
            <v>G531012</v>
          </cell>
          <cell r="B811" t="str">
            <v>Reinsurance Premium Creditors</v>
          </cell>
          <cell r="C811">
            <v>0</v>
          </cell>
          <cell r="D811">
            <v>-19127716.400329992</v>
          </cell>
          <cell r="E811">
            <v>69367764.680000007</v>
          </cell>
          <cell r="F811">
            <v>140306538.59</v>
          </cell>
          <cell r="G811">
            <v>-70938773.909999996</v>
          </cell>
          <cell r="H811">
            <v>-90066490.310329989</v>
          </cell>
          <cell r="I811">
            <v>0</v>
          </cell>
          <cell r="J811">
            <v>0</v>
          </cell>
          <cell r="K811">
            <v>0</v>
          </cell>
          <cell r="L811">
            <v>0</v>
          </cell>
        </row>
        <row r="812">
          <cell r="A812" t="str">
            <v>G531012001</v>
          </cell>
          <cell r="B812" t="str">
            <v>Reinsurance Treaty Creditors</v>
          </cell>
          <cell r="C812" t="str">
            <v>Balance Sheet</v>
          </cell>
          <cell r="D812">
            <v>-19127716.400329992</v>
          </cell>
          <cell r="E812">
            <v>69367764.680000007</v>
          </cell>
          <cell r="F812">
            <v>140306538.59</v>
          </cell>
          <cell r="G812">
            <v>-70938773.909999996</v>
          </cell>
          <cell r="H812">
            <v>-90066490.310329989</v>
          </cell>
          <cell r="J812">
            <v>0</v>
          </cell>
          <cell r="K812">
            <v>0</v>
          </cell>
          <cell r="L812">
            <v>0</v>
          </cell>
        </row>
        <row r="813">
          <cell r="A813" t="str">
            <v>G531012002</v>
          </cell>
          <cell r="B813" t="str">
            <v>Reinsurance Facultative  Creditors</v>
          </cell>
          <cell r="C813" t="str">
            <v>Balance Sheet</v>
          </cell>
          <cell r="D813">
            <v>0</v>
          </cell>
          <cell r="E813">
            <v>0</v>
          </cell>
          <cell r="F813">
            <v>0</v>
          </cell>
          <cell r="G813">
            <v>0</v>
          </cell>
          <cell r="H813">
            <v>0</v>
          </cell>
          <cell r="J813">
            <v>0</v>
          </cell>
          <cell r="K813">
            <v>0</v>
          </cell>
          <cell r="L813">
            <v>0</v>
          </cell>
        </row>
        <row r="814">
          <cell r="A814" t="str">
            <v>G532012</v>
          </cell>
          <cell r="B814" t="str">
            <v>Financial Creditors</v>
          </cell>
          <cell r="C814">
            <v>0</v>
          </cell>
          <cell r="D814">
            <v>0</v>
          </cell>
          <cell r="E814">
            <v>1881152</v>
          </cell>
          <cell r="F814">
            <v>1881152</v>
          </cell>
          <cell r="G814">
            <v>0</v>
          </cell>
          <cell r="H814">
            <v>0</v>
          </cell>
          <cell r="J814">
            <v>0</v>
          </cell>
          <cell r="K814">
            <v>0</v>
          </cell>
          <cell r="L814">
            <v>0</v>
          </cell>
        </row>
        <row r="815">
          <cell r="A815" t="str">
            <v>G532012001</v>
          </cell>
          <cell r="B815" t="str">
            <v>Loan a/c</v>
          </cell>
          <cell r="C815" t="str">
            <v>Balance Sheet</v>
          </cell>
          <cell r="D815">
            <v>0</v>
          </cell>
          <cell r="E815">
            <v>0</v>
          </cell>
          <cell r="F815">
            <v>0</v>
          </cell>
          <cell r="G815">
            <v>0</v>
          </cell>
          <cell r="H815">
            <v>0</v>
          </cell>
          <cell r="J815">
            <v>0</v>
          </cell>
          <cell r="K815">
            <v>0</v>
          </cell>
          <cell r="L815">
            <v>0</v>
          </cell>
        </row>
        <row r="816">
          <cell r="A816" t="str">
            <v>G532012002</v>
          </cell>
          <cell r="B816" t="str">
            <v>Unrealized discount on purchase of bonds</v>
          </cell>
          <cell r="C816" t="str">
            <v>Balance Sheet</v>
          </cell>
          <cell r="D816">
            <v>0</v>
          </cell>
          <cell r="E816">
            <v>0</v>
          </cell>
          <cell r="F816">
            <v>0</v>
          </cell>
          <cell r="G816">
            <v>0</v>
          </cell>
          <cell r="H816">
            <v>0</v>
          </cell>
          <cell r="J816">
            <v>0</v>
          </cell>
          <cell r="K816">
            <v>0</v>
          </cell>
          <cell r="L816">
            <v>0</v>
          </cell>
        </row>
        <row r="817">
          <cell r="A817" t="str">
            <v>G532012003</v>
          </cell>
          <cell r="B817" t="str">
            <v>Dividend Payable</v>
          </cell>
          <cell r="C817" t="str">
            <v>Balance Sheet</v>
          </cell>
          <cell r="D817">
            <v>0</v>
          </cell>
          <cell r="E817">
            <v>0</v>
          </cell>
          <cell r="F817">
            <v>0</v>
          </cell>
          <cell r="G817">
            <v>0</v>
          </cell>
          <cell r="H817">
            <v>0</v>
          </cell>
          <cell r="J817">
            <v>0</v>
          </cell>
          <cell r="K817">
            <v>0</v>
          </cell>
          <cell r="L817">
            <v>0</v>
          </cell>
        </row>
        <row r="818">
          <cell r="A818" t="str">
            <v>G532012004</v>
          </cell>
          <cell r="B818" t="str">
            <v>Policy Loan a/c</v>
          </cell>
          <cell r="C818" t="str">
            <v>Balance Sheet</v>
          </cell>
          <cell r="D818">
            <v>0</v>
          </cell>
          <cell r="E818">
            <v>1881152</v>
          </cell>
          <cell r="F818">
            <v>1881152</v>
          </cell>
          <cell r="G818">
            <v>0</v>
          </cell>
          <cell r="H818">
            <v>0</v>
          </cell>
          <cell r="J818">
            <v>0</v>
          </cell>
          <cell r="K818">
            <v>0</v>
          </cell>
          <cell r="L818">
            <v>0</v>
          </cell>
        </row>
        <row r="819">
          <cell r="A819" t="str">
            <v>G533012</v>
          </cell>
          <cell r="B819" t="str">
            <v>Taxation</v>
          </cell>
          <cell r="C819">
            <v>0</v>
          </cell>
          <cell r="D819">
            <v>-90688280.184270352</v>
          </cell>
          <cell r="E819">
            <v>16569372.859999999</v>
          </cell>
          <cell r="F819">
            <v>57485588</v>
          </cell>
          <cell r="G819">
            <v>-40916215.140000001</v>
          </cell>
          <cell r="H819">
            <v>-131604495.32427034</v>
          </cell>
          <cell r="J819">
            <v>0</v>
          </cell>
          <cell r="K819">
            <v>29094488.409254994</v>
          </cell>
          <cell r="L819">
            <v>-29094488.409254994</v>
          </cell>
        </row>
        <row r="820">
          <cell r="A820" t="str">
            <v>G533012001</v>
          </cell>
          <cell r="B820" t="str">
            <v>Deferred Tax</v>
          </cell>
          <cell r="C820" t="str">
            <v>Balance Sheet</v>
          </cell>
          <cell r="D820">
            <v>-92343469</v>
          </cell>
          <cell r="E820">
            <v>0</v>
          </cell>
          <cell r="F820">
            <v>45992004.100000001</v>
          </cell>
          <cell r="G820">
            <v>-45992004.100000001</v>
          </cell>
          <cell r="H820">
            <v>-138335473.09999999</v>
          </cell>
          <cell r="J820">
            <v>0</v>
          </cell>
          <cell r="K820">
            <v>20407211.857099995</v>
          </cell>
          <cell r="L820">
            <v>-20407211.857099995</v>
          </cell>
        </row>
        <row r="821">
          <cell r="A821" t="str">
            <v>G533012002</v>
          </cell>
          <cell r="B821" t="str">
            <v xml:space="preserve"> Corporate Tax Payable </v>
          </cell>
          <cell r="C821" t="str">
            <v>Balance Sheet</v>
          </cell>
          <cell r="D821">
            <v>1714807</v>
          </cell>
          <cell r="E821">
            <v>10405329.859999999</v>
          </cell>
          <cell r="F821">
            <v>5107943.78</v>
          </cell>
          <cell r="G821">
            <v>5297386.0799999991</v>
          </cell>
          <cell r="H821">
            <v>7012193.0799999991</v>
          </cell>
          <cell r="I821">
            <v>0</v>
          </cell>
          <cell r="J821">
            <v>0</v>
          </cell>
          <cell r="K821">
            <v>8687276.5521549992</v>
          </cell>
          <cell r="L821">
            <v>-8687276.5521549992</v>
          </cell>
          <cell r="M821">
            <v>0</v>
          </cell>
        </row>
        <row r="822">
          <cell r="A822" t="str">
            <v>G533012003</v>
          </cell>
          <cell r="B822" t="str">
            <v>VAT Payable</v>
          </cell>
          <cell r="C822" t="str">
            <v>Balance Sheet</v>
          </cell>
          <cell r="D822">
            <v>-6376.6918068965897</v>
          </cell>
          <cell r="E822">
            <v>138422</v>
          </cell>
          <cell r="F822">
            <v>132045</v>
          </cell>
          <cell r="G822">
            <v>6377</v>
          </cell>
          <cell r="H822">
            <v>0.30819310341030359</v>
          </cell>
          <cell r="I822">
            <v>0</v>
          </cell>
          <cell r="J822">
            <v>0</v>
          </cell>
          <cell r="K822">
            <v>0</v>
          </cell>
          <cell r="L822">
            <v>0</v>
          </cell>
          <cell r="M822">
            <v>0</v>
          </cell>
        </row>
        <row r="823">
          <cell r="A823" t="str">
            <v>G533012004</v>
          </cell>
          <cell r="B823" t="str">
            <v>Witholding Tax - Professional Fees</v>
          </cell>
          <cell r="C823" t="str">
            <v>Balance Sheet</v>
          </cell>
          <cell r="D823">
            <v>59156.438571041217</v>
          </cell>
          <cell r="E823">
            <v>5576028</v>
          </cell>
          <cell r="F823">
            <v>5804003.1200000001</v>
          </cell>
          <cell r="G823">
            <v>-227975.12000000011</v>
          </cell>
          <cell r="H823">
            <v>-168818.68142895889</v>
          </cell>
          <cell r="J823">
            <v>0</v>
          </cell>
          <cell r="K823">
            <v>0</v>
          </cell>
          <cell r="L823">
            <v>0</v>
          </cell>
          <cell r="M823">
            <v>0</v>
          </cell>
        </row>
        <row r="824">
          <cell r="A824" t="str">
            <v>G533012005</v>
          </cell>
          <cell r="B824" t="str">
            <v>Witholding Tax-Rental</v>
          </cell>
          <cell r="C824" t="str">
            <v>Balance Sheet</v>
          </cell>
          <cell r="D824">
            <v>-112397.93103448302</v>
          </cell>
          <cell r="E824">
            <v>449593</v>
          </cell>
          <cell r="F824">
            <v>449592</v>
          </cell>
          <cell r="G824">
            <v>1</v>
          </cell>
          <cell r="H824">
            <v>-112396.93103448302</v>
          </cell>
          <cell r="J824">
            <v>0</v>
          </cell>
          <cell r="K824">
            <v>0</v>
          </cell>
          <cell r="L824">
            <v>0</v>
          </cell>
          <cell r="M824">
            <v>0</v>
          </cell>
        </row>
        <row r="825">
          <cell r="A825" t="str">
            <v>G533012006</v>
          </cell>
          <cell r="B825" t="str">
            <v>WITHHOLDING TAX - DIVIDEND INCOME</v>
          </cell>
          <cell r="C825" t="str">
            <v>Balance Sheet</v>
          </cell>
          <cell r="D825">
            <v>0</v>
          </cell>
          <cell r="E825">
            <v>0</v>
          </cell>
          <cell r="F825">
            <v>0</v>
          </cell>
          <cell r="G825">
            <v>0</v>
          </cell>
          <cell r="H825">
            <v>0</v>
          </cell>
          <cell r="J825">
            <v>0</v>
          </cell>
          <cell r="K825">
            <v>0</v>
          </cell>
          <cell r="L825">
            <v>0</v>
          </cell>
        </row>
        <row r="826">
          <cell r="A826" t="str">
            <v>G533012007</v>
          </cell>
          <cell r="B826" t="str">
            <v>WITHHOLDING TAX - INTEREST INCOME</v>
          </cell>
          <cell r="C826" t="str">
            <v>Balance Sheet</v>
          </cell>
          <cell r="D826">
            <v>0</v>
          </cell>
          <cell r="E826">
            <v>0</v>
          </cell>
          <cell r="F826">
            <v>0</v>
          </cell>
          <cell r="G826">
            <v>0</v>
          </cell>
          <cell r="H826">
            <v>0</v>
          </cell>
          <cell r="J826">
            <v>0</v>
          </cell>
          <cell r="K826">
            <v>0</v>
          </cell>
          <cell r="L826">
            <v>0</v>
          </cell>
        </row>
        <row r="827">
          <cell r="A827" t="str">
            <v>G534012</v>
          </cell>
          <cell r="B827" t="str">
            <v>Premium Creditors</v>
          </cell>
          <cell r="C827">
            <v>0</v>
          </cell>
          <cell r="D827">
            <v>-4658470.9953141389</v>
          </cell>
          <cell r="E827">
            <v>102239929.42</v>
          </cell>
          <cell r="F827">
            <v>105185045.36</v>
          </cell>
          <cell r="G827">
            <v>-2945115.9400000009</v>
          </cell>
          <cell r="H827">
            <v>-7603586.9353141394</v>
          </cell>
          <cell r="J827">
            <v>0</v>
          </cell>
          <cell r="K827">
            <v>0</v>
          </cell>
          <cell r="L827">
            <v>0</v>
          </cell>
        </row>
        <row r="828">
          <cell r="A828" t="str">
            <v>G534012001</v>
          </cell>
          <cell r="B828" t="str">
            <v>Stamp Duty</v>
          </cell>
          <cell r="C828" t="str">
            <v>Balance Sheet</v>
          </cell>
          <cell r="D828">
            <v>0</v>
          </cell>
          <cell r="E828">
            <v>0</v>
          </cell>
          <cell r="F828">
            <v>0</v>
          </cell>
          <cell r="G828">
            <v>0</v>
          </cell>
          <cell r="H828">
            <v>0</v>
          </cell>
          <cell r="J828">
            <v>0</v>
          </cell>
          <cell r="K828">
            <v>0</v>
          </cell>
          <cell r="L828">
            <v>0</v>
          </cell>
        </row>
        <row r="829">
          <cell r="A829" t="str">
            <v>G534012002</v>
          </cell>
          <cell r="B829" t="str">
            <v>VAT Withheld</v>
          </cell>
          <cell r="C829" t="str">
            <v>Balance Sheet</v>
          </cell>
          <cell r="D829">
            <v>-30832.817556363647</v>
          </cell>
          <cell r="E829">
            <v>705281.9</v>
          </cell>
          <cell r="F829">
            <v>745167.51</v>
          </cell>
          <cell r="G829">
            <v>-39885.609999999986</v>
          </cell>
          <cell r="H829">
            <v>-70718.427556363633</v>
          </cell>
          <cell r="I829">
            <v>0</v>
          </cell>
          <cell r="J829">
            <v>0</v>
          </cell>
          <cell r="K829">
            <v>0</v>
          </cell>
          <cell r="L829">
            <v>0</v>
          </cell>
        </row>
        <row r="830">
          <cell r="A830" t="str">
            <v>G534012003</v>
          </cell>
          <cell r="B830" t="str">
            <v>Witholding Tax Payable - Commisisons</v>
          </cell>
          <cell r="C830" t="str">
            <v>Balance Sheet</v>
          </cell>
          <cell r="D830">
            <v>-1882464.221157752</v>
          </cell>
          <cell r="E830">
            <v>22576309.52</v>
          </cell>
          <cell r="F830">
            <v>22189803.66</v>
          </cell>
          <cell r="G830">
            <v>386505.8599999994</v>
          </cell>
          <cell r="H830">
            <v>-1495958.3611577526</v>
          </cell>
          <cell r="I830">
            <v>0</v>
          </cell>
          <cell r="J830">
            <v>0</v>
          </cell>
          <cell r="K830">
            <v>0</v>
          </cell>
          <cell r="L830">
            <v>0</v>
          </cell>
        </row>
        <row r="831">
          <cell r="A831" t="str">
            <v>G534012004</v>
          </cell>
          <cell r="B831" t="str">
            <v>Witholding Tax-Annuities</v>
          </cell>
          <cell r="C831" t="str">
            <v>Balance Sheet</v>
          </cell>
          <cell r="D831">
            <v>0</v>
          </cell>
          <cell r="E831">
            <v>1353610</v>
          </cell>
          <cell r="F831">
            <v>2082166.03</v>
          </cell>
          <cell r="G831">
            <v>-728556.03</v>
          </cell>
          <cell r="H831">
            <v>-728556.03</v>
          </cell>
          <cell r="J831">
            <v>0</v>
          </cell>
          <cell r="K831">
            <v>0</v>
          </cell>
          <cell r="L831">
            <v>0</v>
          </cell>
        </row>
        <row r="832">
          <cell r="A832" t="str">
            <v>G534012005</v>
          </cell>
          <cell r="B832" t="str">
            <v>Witholding Tax-Pensions</v>
          </cell>
          <cell r="C832" t="str">
            <v>Balance Sheet</v>
          </cell>
          <cell r="D832">
            <v>-2341970.4900000002</v>
          </cell>
          <cell r="E832">
            <v>15842722</v>
          </cell>
          <cell r="F832">
            <v>13601926.43</v>
          </cell>
          <cell r="G832">
            <v>2240795.5700000003</v>
          </cell>
          <cell r="H832">
            <v>-101174.91999999993</v>
          </cell>
          <cell r="J832">
            <v>0</v>
          </cell>
          <cell r="K832">
            <v>0</v>
          </cell>
          <cell r="L832">
            <v>0</v>
          </cell>
        </row>
        <row r="833">
          <cell r="A833" t="str">
            <v>G534012006</v>
          </cell>
          <cell r="B833" t="str">
            <v>Excise Duty Payable</v>
          </cell>
          <cell r="C833" t="str">
            <v>Balance Sheet</v>
          </cell>
          <cell r="D833">
            <v>0</v>
          </cell>
          <cell r="E833">
            <v>0</v>
          </cell>
          <cell r="F833">
            <v>0</v>
          </cell>
          <cell r="G833">
            <v>0</v>
          </cell>
          <cell r="H833">
            <v>0</v>
          </cell>
          <cell r="J833">
            <v>0</v>
          </cell>
          <cell r="K833">
            <v>0</v>
          </cell>
          <cell r="L833">
            <v>0</v>
          </cell>
        </row>
        <row r="834">
          <cell r="A834" t="str">
            <v>G534012007</v>
          </cell>
          <cell r="B834" t="str">
            <v>Reinsurance Premium reserve</v>
          </cell>
          <cell r="C834" t="str">
            <v>Balance Sheet</v>
          </cell>
          <cell r="D834">
            <v>0</v>
          </cell>
          <cell r="E834">
            <v>0</v>
          </cell>
          <cell r="F834">
            <v>0</v>
          </cell>
          <cell r="G834">
            <v>0</v>
          </cell>
          <cell r="H834">
            <v>0</v>
          </cell>
          <cell r="J834">
            <v>0</v>
          </cell>
          <cell r="K834">
            <v>0</v>
          </cell>
          <cell r="L834">
            <v>0</v>
          </cell>
        </row>
        <row r="835">
          <cell r="A835" t="str">
            <v>G534012008</v>
          </cell>
          <cell r="B835" t="str">
            <v>Commissions Payable</v>
          </cell>
          <cell r="C835" t="str">
            <v>Balance Sheet</v>
          </cell>
          <cell r="D835">
            <v>0</v>
          </cell>
          <cell r="E835">
            <v>27304553</v>
          </cell>
          <cell r="F835">
            <v>28162020.73</v>
          </cell>
          <cell r="G835">
            <v>-857467.73000000045</v>
          </cell>
          <cell r="H835">
            <v>-857467.73000000045</v>
          </cell>
          <cell r="J835">
            <v>0</v>
          </cell>
          <cell r="K835">
            <v>0</v>
          </cell>
          <cell r="L835">
            <v>0</v>
          </cell>
        </row>
        <row r="836">
          <cell r="A836" t="str">
            <v>G534012009</v>
          </cell>
          <cell r="B836" t="str">
            <v>Annuities Payable</v>
          </cell>
          <cell r="C836" t="str">
            <v>Balance Sheet</v>
          </cell>
          <cell r="D836">
            <v>0</v>
          </cell>
          <cell r="E836">
            <v>0</v>
          </cell>
          <cell r="F836">
            <v>0</v>
          </cell>
          <cell r="G836">
            <v>0</v>
          </cell>
          <cell r="H836">
            <v>0</v>
          </cell>
          <cell r="J836">
            <v>0</v>
          </cell>
          <cell r="K836">
            <v>0</v>
          </cell>
          <cell r="L836">
            <v>0</v>
          </cell>
        </row>
        <row r="837">
          <cell r="A837" t="str">
            <v>G534012010</v>
          </cell>
          <cell r="B837" t="str">
            <v>Receipts Control Account</v>
          </cell>
          <cell r="C837" t="str">
            <v>Balance Sheet</v>
          </cell>
          <cell r="D837">
            <v>-403203.46660002321</v>
          </cell>
          <cell r="E837">
            <v>0</v>
          </cell>
          <cell r="F837">
            <v>0</v>
          </cell>
          <cell r="G837">
            <v>0</v>
          </cell>
          <cell r="H837">
            <v>-403203.46660002321</v>
          </cell>
          <cell r="J837">
            <v>0</v>
          </cell>
          <cell r="K837">
            <v>0</v>
          </cell>
          <cell r="L837">
            <v>0</v>
          </cell>
        </row>
        <row r="838">
          <cell r="A838" t="str">
            <v>G534012011</v>
          </cell>
          <cell r="B838" t="str">
            <v>Debit Control Account</v>
          </cell>
          <cell r="C838" t="str">
            <v>Balance Sheet</v>
          </cell>
          <cell r="D838">
            <v>0</v>
          </cell>
          <cell r="E838">
            <v>0</v>
          </cell>
          <cell r="F838">
            <v>0</v>
          </cell>
          <cell r="G838">
            <v>0</v>
          </cell>
          <cell r="H838">
            <v>0</v>
          </cell>
          <cell r="J838">
            <v>0</v>
          </cell>
          <cell r="K838">
            <v>0</v>
          </cell>
          <cell r="L838">
            <v>0</v>
          </cell>
        </row>
        <row r="839">
          <cell r="A839" t="str">
            <v>G534012012</v>
          </cell>
          <cell r="B839" t="str">
            <v>JV Receipt Control Account</v>
          </cell>
          <cell r="C839" t="str">
            <v>Balance Sheet</v>
          </cell>
          <cell r="D839">
            <v>0</v>
          </cell>
          <cell r="E839">
            <v>0</v>
          </cell>
          <cell r="F839">
            <v>0</v>
          </cell>
          <cell r="G839">
            <v>0</v>
          </cell>
          <cell r="H839">
            <v>0</v>
          </cell>
          <cell r="J839">
            <v>0</v>
          </cell>
          <cell r="K839">
            <v>0</v>
          </cell>
          <cell r="L839">
            <v>0</v>
          </cell>
        </row>
        <row r="840">
          <cell r="A840" t="str">
            <v>G534012013</v>
          </cell>
          <cell r="B840" t="str">
            <v>Check off Control Account</v>
          </cell>
          <cell r="C840" t="str">
            <v>Balance Sheet</v>
          </cell>
          <cell r="D840">
            <v>0</v>
          </cell>
          <cell r="E840">
            <v>0</v>
          </cell>
          <cell r="F840">
            <v>0</v>
          </cell>
          <cell r="G840">
            <v>0</v>
          </cell>
          <cell r="H840">
            <v>0</v>
          </cell>
          <cell r="J840">
            <v>0</v>
          </cell>
          <cell r="K840">
            <v>0</v>
          </cell>
          <cell r="L840">
            <v>0</v>
          </cell>
        </row>
        <row r="841">
          <cell r="A841" t="str">
            <v>G534012014</v>
          </cell>
          <cell r="B841" t="str">
            <v>Advance Control Account</v>
          </cell>
          <cell r="C841" t="str">
            <v>Balance Sheet</v>
          </cell>
          <cell r="D841">
            <v>0</v>
          </cell>
          <cell r="E841">
            <v>31030</v>
          </cell>
          <cell r="F841">
            <v>31030</v>
          </cell>
          <cell r="G841">
            <v>0</v>
          </cell>
          <cell r="H841">
            <v>0</v>
          </cell>
          <cell r="J841">
            <v>0</v>
          </cell>
          <cell r="K841">
            <v>0</v>
          </cell>
          <cell r="L841">
            <v>0</v>
          </cell>
        </row>
        <row r="842">
          <cell r="A842" t="str">
            <v>G534012015</v>
          </cell>
          <cell r="B842" t="str">
            <v>PREMIUM REFUND PAYABLE</v>
          </cell>
          <cell r="C842" t="str">
            <v>Balance Sheet</v>
          </cell>
          <cell r="D842">
            <v>0</v>
          </cell>
          <cell r="E842">
            <v>34426423</v>
          </cell>
          <cell r="F842">
            <v>38372931</v>
          </cell>
          <cell r="G842">
            <v>-3946508</v>
          </cell>
          <cell r="H842">
            <v>-3946508</v>
          </cell>
          <cell r="J842">
            <v>0</v>
          </cell>
          <cell r="K842">
            <v>0</v>
          </cell>
          <cell r="L842">
            <v>0</v>
          </cell>
        </row>
        <row r="843">
          <cell r="A843" t="str">
            <v>G535012</v>
          </cell>
          <cell r="B843" t="str">
            <v>Payroll Creditors</v>
          </cell>
          <cell r="C843">
            <v>0</v>
          </cell>
          <cell r="D843">
            <v>-4192194.5200000014</v>
          </cell>
          <cell r="E843">
            <v>18267073</v>
          </cell>
          <cell r="F843">
            <v>19101977.649999999</v>
          </cell>
          <cell r="G843">
            <v>-834904.64999999851</v>
          </cell>
          <cell r="H843">
            <v>-5027099.17</v>
          </cell>
          <cell r="J843">
            <v>0</v>
          </cell>
          <cell r="K843">
            <v>0</v>
          </cell>
          <cell r="L843">
            <v>0</v>
          </cell>
        </row>
        <row r="844">
          <cell r="A844" t="str">
            <v>G535012001</v>
          </cell>
          <cell r="B844" t="str">
            <v>Net Pay Payable</v>
          </cell>
          <cell r="C844" t="str">
            <v>Balance Sheet</v>
          </cell>
          <cell r="D844">
            <v>0</v>
          </cell>
          <cell r="E844">
            <v>1857760</v>
          </cell>
          <cell r="F844">
            <v>1857760</v>
          </cell>
          <cell r="G844">
            <v>0</v>
          </cell>
          <cell r="H844">
            <v>0</v>
          </cell>
          <cell r="J844">
            <v>0</v>
          </cell>
          <cell r="K844">
            <v>0</v>
          </cell>
          <cell r="L844">
            <v>0</v>
          </cell>
        </row>
        <row r="845">
          <cell r="A845" t="str">
            <v>G535012002</v>
          </cell>
          <cell r="B845" t="str">
            <v>PAYE Payable</v>
          </cell>
          <cell r="C845" t="str">
            <v>Balance Sheet</v>
          </cell>
          <cell r="D845">
            <v>-3706092.5200000014</v>
          </cell>
          <cell r="E845">
            <v>16320513</v>
          </cell>
          <cell r="F845">
            <v>17129917.649999999</v>
          </cell>
          <cell r="G845">
            <v>-809404.64999999851</v>
          </cell>
          <cell r="H845">
            <v>-4515497.17</v>
          </cell>
          <cell r="I845">
            <v>0</v>
          </cell>
          <cell r="J845">
            <v>0</v>
          </cell>
          <cell r="K845">
            <v>0</v>
          </cell>
          <cell r="L845">
            <v>0</v>
          </cell>
        </row>
        <row r="846">
          <cell r="A846" t="str">
            <v>G535012003</v>
          </cell>
          <cell r="B846" t="str">
            <v>NSSF Payable</v>
          </cell>
          <cell r="C846" t="str">
            <v>Balance Sheet</v>
          </cell>
          <cell r="D846">
            <v>0</v>
          </cell>
          <cell r="E846">
            <v>0</v>
          </cell>
          <cell r="F846">
            <v>0</v>
          </cell>
          <cell r="G846">
            <v>0</v>
          </cell>
          <cell r="H846">
            <v>0</v>
          </cell>
          <cell r="I846">
            <v>0</v>
          </cell>
          <cell r="J846">
            <v>0</v>
          </cell>
          <cell r="K846">
            <v>0</v>
          </cell>
          <cell r="L846">
            <v>0</v>
          </cell>
        </row>
        <row r="847">
          <cell r="A847" t="str">
            <v>G535012004</v>
          </cell>
          <cell r="B847" t="str">
            <v>Other payroll deductions payable</v>
          </cell>
          <cell r="C847" t="str">
            <v>Balance Sheet</v>
          </cell>
          <cell r="D847">
            <v>0</v>
          </cell>
          <cell r="E847">
            <v>0</v>
          </cell>
          <cell r="F847">
            <v>0</v>
          </cell>
          <cell r="G847">
            <v>0</v>
          </cell>
          <cell r="H847">
            <v>0</v>
          </cell>
          <cell r="J847">
            <v>0</v>
          </cell>
          <cell r="K847">
            <v>0</v>
          </cell>
          <cell r="L847">
            <v>0</v>
          </cell>
        </row>
        <row r="848">
          <cell r="A848" t="str">
            <v>G535012005</v>
          </cell>
          <cell r="B848" t="str">
            <v xml:space="preserve">Pension Payable </v>
          </cell>
          <cell r="C848" t="str">
            <v>Balance Sheet</v>
          </cell>
          <cell r="D848">
            <v>0</v>
          </cell>
          <cell r="E848">
            <v>0</v>
          </cell>
          <cell r="F848">
            <v>0</v>
          </cell>
          <cell r="G848">
            <v>0</v>
          </cell>
          <cell r="H848">
            <v>0</v>
          </cell>
          <cell r="J848">
            <v>0</v>
          </cell>
          <cell r="K848">
            <v>0</v>
          </cell>
          <cell r="L848">
            <v>0</v>
          </cell>
        </row>
        <row r="849">
          <cell r="A849" t="str">
            <v>G535012006</v>
          </cell>
          <cell r="B849" t="str">
            <v>Benevolent Fund</v>
          </cell>
          <cell r="C849" t="str">
            <v>Balance Sheet</v>
          </cell>
          <cell r="D849">
            <v>-175350</v>
          </cell>
          <cell r="E849">
            <v>88000</v>
          </cell>
          <cell r="F849">
            <v>113500</v>
          </cell>
          <cell r="G849">
            <v>-25500</v>
          </cell>
          <cell r="H849">
            <v>-200850</v>
          </cell>
          <cell r="J849">
            <v>0</v>
          </cell>
          <cell r="K849">
            <v>0</v>
          </cell>
          <cell r="L849">
            <v>0</v>
          </cell>
        </row>
        <row r="850">
          <cell r="A850" t="str">
            <v>G535012007</v>
          </cell>
          <cell r="B850" t="str">
            <v>Staff Welfare kitty</v>
          </cell>
          <cell r="C850" t="str">
            <v>Balance Sheet</v>
          </cell>
          <cell r="D850">
            <v>-1850</v>
          </cell>
          <cell r="E850">
            <v>800</v>
          </cell>
          <cell r="F850">
            <v>800</v>
          </cell>
          <cell r="G850">
            <v>0</v>
          </cell>
          <cell r="H850">
            <v>-1850</v>
          </cell>
          <cell r="J850">
            <v>0</v>
          </cell>
          <cell r="K850">
            <v>0</v>
          </cell>
          <cell r="L850">
            <v>0</v>
          </cell>
        </row>
        <row r="851">
          <cell r="A851" t="str">
            <v>G535012008</v>
          </cell>
          <cell r="B851" t="str">
            <v>Security Bond</v>
          </cell>
          <cell r="C851" t="str">
            <v>Balance Sheet</v>
          </cell>
          <cell r="D851">
            <v>-308902</v>
          </cell>
          <cell r="E851">
            <v>0</v>
          </cell>
          <cell r="F851">
            <v>0</v>
          </cell>
          <cell r="G851">
            <v>0</v>
          </cell>
          <cell r="H851">
            <v>-308902</v>
          </cell>
          <cell r="J851">
            <v>0</v>
          </cell>
          <cell r="K851">
            <v>0</v>
          </cell>
          <cell r="L851">
            <v>0</v>
          </cell>
        </row>
        <row r="852">
          <cell r="A852" t="str">
            <v>G536012</v>
          </cell>
          <cell r="B852" t="str">
            <v xml:space="preserve">Pension Payable </v>
          </cell>
          <cell r="C852">
            <v>0</v>
          </cell>
          <cell r="D852">
            <v>0</v>
          </cell>
          <cell r="E852">
            <v>90425271</v>
          </cell>
          <cell r="F852">
            <v>90644893.709999993</v>
          </cell>
          <cell r="G852">
            <v>-219622.70999999822</v>
          </cell>
          <cell r="H852">
            <v>-219622.70999999822</v>
          </cell>
          <cell r="J852">
            <v>0</v>
          </cell>
          <cell r="K852">
            <v>0</v>
          </cell>
          <cell r="L852">
            <v>0</v>
          </cell>
        </row>
        <row r="853">
          <cell r="A853" t="str">
            <v>G536012001</v>
          </cell>
          <cell r="B853" t="str">
            <v>Payables under deposit administration contracts-IPP</v>
          </cell>
          <cell r="C853" t="str">
            <v>Balance Sheet</v>
          </cell>
          <cell r="D853">
            <v>0</v>
          </cell>
          <cell r="E853">
            <v>57915958</v>
          </cell>
          <cell r="F853">
            <v>57958758.799999997</v>
          </cell>
          <cell r="G853">
            <v>-42800.79999999702</v>
          </cell>
          <cell r="H853">
            <v>-42800.79999999702</v>
          </cell>
          <cell r="J853">
            <v>0</v>
          </cell>
          <cell r="K853">
            <v>0</v>
          </cell>
          <cell r="L853">
            <v>0</v>
          </cell>
          <cell r="M853">
            <v>42800.79999999702</v>
          </cell>
        </row>
        <row r="854">
          <cell r="A854" t="str">
            <v>G536012002</v>
          </cell>
          <cell r="B854" t="str">
            <v>Payables under deposit administration contracts-Umbrella</v>
          </cell>
          <cell r="C854" t="str">
            <v>Balance Sheet</v>
          </cell>
          <cell r="D854">
            <v>0</v>
          </cell>
          <cell r="E854">
            <v>32509313</v>
          </cell>
          <cell r="F854">
            <v>32509313.280000001</v>
          </cell>
          <cell r="G854">
            <v>-0.2800000011920929</v>
          </cell>
          <cell r="H854">
            <v>-0.2800000011920929</v>
          </cell>
          <cell r="J854">
            <v>0</v>
          </cell>
          <cell r="K854">
            <v>0</v>
          </cell>
          <cell r="L854">
            <v>0</v>
          </cell>
          <cell r="M854">
            <v>0.2800000011920929</v>
          </cell>
        </row>
        <row r="855">
          <cell r="A855" t="str">
            <v>G536012003</v>
          </cell>
          <cell r="B855" t="str">
            <v>PAYABLES UNDER DEPOSIT ADMINISTRATION KOIL SRBS</v>
          </cell>
          <cell r="C855" t="str">
            <v>Balance Sheet</v>
          </cell>
          <cell r="D855">
            <v>0</v>
          </cell>
          <cell r="E855">
            <v>0</v>
          </cell>
          <cell r="F855">
            <v>0</v>
          </cell>
          <cell r="G855">
            <v>0</v>
          </cell>
          <cell r="H855">
            <v>0</v>
          </cell>
          <cell r="J855">
            <v>0</v>
          </cell>
          <cell r="K855">
            <v>0</v>
          </cell>
          <cell r="L855">
            <v>0</v>
          </cell>
          <cell r="M855">
            <v>0</v>
          </cell>
        </row>
        <row r="856">
          <cell r="A856" t="str">
            <v>G536012004</v>
          </cell>
          <cell r="B856" t="str">
            <v>PAYABLES UNDER DEPOSIT ADMINISTRATION -FBL SRBS</v>
          </cell>
          <cell r="C856" t="str">
            <v>Balance Sheet</v>
          </cell>
          <cell r="D856">
            <v>0</v>
          </cell>
          <cell r="E856">
            <v>0</v>
          </cell>
          <cell r="F856">
            <v>176821.63</v>
          </cell>
          <cell r="G856">
            <v>-176821.63</v>
          </cell>
          <cell r="H856">
            <v>-176821.63</v>
          </cell>
          <cell r="J856">
            <v>0</v>
          </cell>
          <cell r="K856">
            <v>0</v>
          </cell>
          <cell r="L856">
            <v>0</v>
          </cell>
          <cell r="M856">
            <v>176821.63</v>
          </cell>
        </row>
        <row r="857">
          <cell r="A857" t="str">
            <v>G537012</v>
          </cell>
          <cell r="B857" t="str">
            <v>Accrued Expense</v>
          </cell>
          <cell r="C857">
            <v>0</v>
          </cell>
          <cell r="D857">
            <v>-8127247.1050131489</v>
          </cell>
          <cell r="E857">
            <v>43097943.869999997</v>
          </cell>
          <cell r="F857">
            <v>42848330.829999998</v>
          </cell>
          <cell r="G857">
            <v>249613.03999999911</v>
          </cell>
          <cell r="H857">
            <v>-7877634.0650131498</v>
          </cell>
          <cell r="J857">
            <v>0</v>
          </cell>
          <cell r="K857">
            <v>0</v>
          </cell>
          <cell r="L857">
            <v>0</v>
          </cell>
        </row>
        <row r="858">
          <cell r="A858" t="str">
            <v>G537012001</v>
          </cell>
          <cell r="B858" t="str">
            <v>Accrued Expenses</v>
          </cell>
          <cell r="C858" t="str">
            <v>Balance Sheet</v>
          </cell>
          <cell r="D858">
            <v>-8127247.1050131489</v>
          </cell>
          <cell r="E858">
            <v>43097943.869999997</v>
          </cell>
          <cell r="F858">
            <v>42848330.829999998</v>
          </cell>
          <cell r="G858">
            <v>249613.03999999911</v>
          </cell>
          <cell r="H858">
            <v>-7877634.0650131498</v>
          </cell>
          <cell r="I858">
            <v>0</v>
          </cell>
          <cell r="J858">
            <v>0</v>
          </cell>
          <cell r="K858">
            <v>0</v>
          </cell>
          <cell r="L858">
            <v>0</v>
          </cell>
        </row>
        <row r="859">
          <cell r="A859" t="str">
            <v>G538012</v>
          </cell>
          <cell r="B859" t="str">
            <v>Accumulated Depreciation</v>
          </cell>
          <cell r="C859">
            <v>0</v>
          </cell>
          <cell r="D859">
            <v>-49089978.349083215</v>
          </cell>
          <cell r="E859">
            <v>3983</v>
          </cell>
          <cell r="F859">
            <v>3663603.7</v>
          </cell>
          <cell r="G859">
            <v>-3659620.7</v>
          </cell>
          <cell r="H859">
            <v>-52749599.049083218</v>
          </cell>
          <cell r="J859">
            <v>0</v>
          </cell>
          <cell r="K859">
            <v>0</v>
          </cell>
          <cell r="L859">
            <v>0</v>
          </cell>
        </row>
        <row r="860">
          <cell r="A860" t="str">
            <v>G538012001</v>
          </cell>
          <cell r="B860" t="str">
            <v>Software-Accumulated Amortization</v>
          </cell>
          <cell r="C860" t="str">
            <v>Balance Sheet</v>
          </cell>
          <cell r="D860">
            <v>-24375053.799999945</v>
          </cell>
          <cell r="E860">
            <v>0</v>
          </cell>
          <cell r="F860">
            <v>844485</v>
          </cell>
          <cell r="G860">
            <v>-844485</v>
          </cell>
          <cell r="H860">
            <v>-25219538.799999945</v>
          </cell>
          <cell r="J860">
            <v>0</v>
          </cell>
          <cell r="K860">
            <v>0</v>
          </cell>
          <cell r="L860">
            <v>0</v>
          </cell>
        </row>
        <row r="861">
          <cell r="A861" t="str">
            <v>G538012002</v>
          </cell>
          <cell r="B861" t="str">
            <v>Office Furniture-Accumulated Depreciation</v>
          </cell>
          <cell r="C861" t="str">
            <v>Balance Sheet</v>
          </cell>
          <cell r="D861">
            <v>-20996527.935749937</v>
          </cell>
          <cell r="E861">
            <v>3983</v>
          </cell>
          <cell r="F861">
            <v>2355060</v>
          </cell>
          <cell r="G861">
            <v>-2351077</v>
          </cell>
          <cell r="H861">
            <v>-23347604.935749937</v>
          </cell>
          <cell r="J861">
            <v>0</v>
          </cell>
          <cell r="K861">
            <v>0</v>
          </cell>
          <cell r="L861">
            <v>0</v>
          </cell>
        </row>
        <row r="862">
          <cell r="A862" t="str">
            <v>G538012003</v>
          </cell>
          <cell r="B862" t="str">
            <v>Computer Equipment _Accumulated Depreciation</v>
          </cell>
          <cell r="C862" t="str">
            <v>Balance Sheet</v>
          </cell>
          <cell r="D862">
            <v>-2584061.58</v>
          </cell>
          <cell r="E862">
            <v>0</v>
          </cell>
          <cell r="F862">
            <v>195097.7</v>
          </cell>
          <cell r="G862">
            <v>-195097.7</v>
          </cell>
          <cell r="H862">
            <v>-2779159.2800000003</v>
          </cell>
          <cell r="J862">
            <v>0</v>
          </cell>
          <cell r="K862">
            <v>0</v>
          </cell>
          <cell r="L862">
            <v>0</v>
          </cell>
        </row>
        <row r="863">
          <cell r="A863" t="str">
            <v>G538012004</v>
          </cell>
          <cell r="B863" t="str">
            <v>Motor Vehicles_Accumulated Depreciation</v>
          </cell>
          <cell r="C863" t="str">
            <v>Balance Sheet</v>
          </cell>
          <cell r="D863">
            <v>0</v>
          </cell>
          <cell r="E863">
            <v>0</v>
          </cell>
          <cell r="F863">
            <v>0</v>
          </cell>
          <cell r="G863">
            <v>0</v>
          </cell>
          <cell r="H863">
            <v>0</v>
          </cell>
          <cell r="J863">
            <v>0</v>
          </cell>
          <cell r="K863">
            <v>0</v>
          </cell>
          <cell r="L863">
            <v>0</v>
          </cell>
        </row>
        <row r="864">
          <cell r="A864" t="str">
            <v>G538012005</v>
          </cell>
          <cell r="B864" t="str">
            <v>Office Buildings_Accumulated Depreciation</v>
          </cell>
          <cell r="C864" t="str">
            <v>Balance Sheet</v>
          </cell>
          <cell r="D864">
            <v>0</v>
          </cell>
          <cell r="E864">
            <v>0</v>
          </cell>
          <cell r="F864">
            <v>0</v>
          </cell>
          <cell r="G864">
            <v>0</v>
          </cell>
          <cell r="H864">
            <v>0</v>
          </cell>
          <cell r="J864">
            <v>0</v>
          </cell>
          <cell r="K864">
            <v>0</v>
          </cell>
          <cell r="L864">
            <v>0</v>
          </cell>
        </row>
        <row r="865">
          <cell r="A865" t="str">
            <v>G538012006</v>
          </cell>
          <cell r="B865" t="str">
            <v>Office Equipment-Accumulated Amortization</v>
          </cell>
          <cell r="C865" t="str">
            <v>Balance Sheet</v>
          </cell>
          <cell r="D865">
            <v>-1276008.57333333</v>
          </cell>
          <cell r="E865">
            <v>0</v>
          </cell>
          <cell r="F865">
            <v>268961</v>
          </cell>
          <cell r="G865">
            <v>-268961</v>
          </cell>
          <cell r="H865">
            <v>-1544969.57333333</v>
          </cell>
          <cell r="J865">
            <v>0</v>
          </cell>
          <cell r="K865">
            <v>0</v>
          </cell>
          <cell r="L865">
            <v>0</v>
          </cell>
        </row>
        <row r="866">
          <cell r="A866" t="str">
            <v>G538012007</v>
          </cell>
          <cell r="B866" t="str">
            <v>Fixed Asset Disposal</v>
          </cell>
          <cell r="C866" t="str">
            <v>Balance Sheet</v>
          </cell>
          <cell r="D866">
            <v>141673.54</v>
          </cell>
          <cell r="E866">
            <v>0</v>
          </cell>
          <cell r="F866">
            <v>0</v>
          </cell>
          <cell r="G866">
            <v>0</v>
          </cell>
          <cell r="H866">
            <v>141673.54</v>
          </cell>
          <cell r="J866">
            <v>0</v>
          </cell>
          <cell r="K866">
            <v>0</v>
          </cell>
          <cell r="L866">
            <v>0</v>
          </cell>
        </row>
        <row r="867">
          <cell r="A867" t="str">
            <v>G539012</v>
          </cell>
          <cell r="B867" t="str">
            <v>Other Creditors</v>
          </cell>
          <cell r="C867">
            <v>0</v>
          </cell>
          <cell r="D867">
            <v>-5368837.1892735828</v>
          </cell>
          <cell r="E867">
            <v>767910910.67999995</v>
          </cell>
          <cell r="F867">
            <v>765743304.00999999</v>
          </cell>
          <cell r="G867">
            <v>2167606.6699999697</v>
          </cell>
          <cell r="H867">
            <v>-3201230.5192736126</v>
          </cell>
          <cell r="J867">
            <v>0</v>
          </cell>
          <cell r="K867">
            <v>0</v>
          </cell>
          <cell r="L867">
            <v>0</v>
          </cell>
        </row>
        <row r="868">
          <cell r="A868" t="str">
            <v>G539012001</v>
          </cell>
          <cell r="B868" t="str">
            <v>Sundry Creditors</v>
          </cell>
          <cell r="C868" t="str">
            <v>Balance Sheet</v>
          </cell>
          <cell r="D868">
            <v>-297978.23054269329</v>
          </cell>
          <cell r="E868">
            <v>2468628</v>
          </cell>
          <cell r="F868">
            <v>2170649.6000000001</v>
          </cell>
          <cell r="G868">
            <v>297978.39999999991</v>
          </cell>
          <cell r="H868">
            <v>0.16945730661973357</v>
          </cell>
          <cell r="J868">
            <v>0</v>
          </cell>
          <cell r="K868">
            <v>0</v>
          </cell>
          <cell r="L868">
            <v>0</v>
          </cell>
        </row>
        <row r="869">
          <cell r="A869" t="str">
            <v>G539012002</v>
          </cell>
          <cell r="B869" t="str">
            <v>Unallocated Premium Amount</v>
          </cell>
          <cell r="C869" t="str">
            <v>Balance Sheet</v>
          </cell>
          <cell r="D869">
            <v>0</v>
          </cell>
          <cell r="E869">
            <v>0</v>
          </cell>
          <cell r="F869">
            <v>0</v>
          </cell>
          <cell r="G869">
            <v>0</v>
          </cell>
          <cell r="H869">
            <v>0</v>
          </cell>
          <cell r="J869">
            <v>0</v>
          </cell>
          <cell r="K869">
            <v>0</v>
          </cell>
          <cell r="L869">
            <v>0</v>
          </cell>
        </row>
        <row r="870">
          <cell r="A870" t="str">
            <v>G539012003</v>
          </cell>
          <cell r="B870" t="str">
            <v>Unallocated Loan Amount</v>
          </cell>
          <cell r="C870" t="str">
            <v>Balance Sheet</v>
          </cell>
          <cell r="D870">
            <v>0</v>
          </cell>
          <cell r="E870">
            <v>0</v>
          </cell>
          <cell r="F870">
            <v>0</v>
          </cell>
          <cell r="G870">
            <v>0</v>
          </cell>
          <cell r="H870">
            <v>0</v>
          </cell>
          <cell r="J870">
            <v>0</v>
          </cell>
          <cell r="K870">
            <v>0</v>
          </cell>
          <cell r="L870">
            <v>0</v>
          </cell>
        </row>
        <row r="871">
          <cell r="A871" t="str">
            <v>G539012004</v>
          </cell>
          <cell r="B871" t="str">
            <v>Unallocated Pension Amount</v>
          </cell>
          <cell r="C871" t="str">
            <v>Balance Sheet</v>
          </cell>
          <cell r="D871">
            <v>0</v>
          </cell>
          <cell r="E871">
            <v>0</v>
          </cell>
          <cell r="F871">
            <v>0</v>
          </cell>
          <cell r="G871">
            <v>0</v>
          </cell>
          <cell r="H871">
            <v>0</v>
          </cell>
          <cell r="J871">
            <v>0</v>
          </cell>
          <cell r="K871">
            <v>0</v>
          </cell>
          <cell r="L871">
            <v>0</v>
          </cell>
        </row>
        <row r="872">
          <cell r="A872" t="str">
            <v>G539012005</v>
          </cell>
          <cell r="B872" t="str">
            <v>Receipts Unknown Amounts</v>
          </cell>
          <cell r="C872" t="str">
            <v>Balance Sheet</v>
          </cell>
          <cell r="D872">
            <v>0</v>
          </cell>
          <cell r="E872">
            <v>0</v>
          </cell>
          <cell r="F872">
            <v>0</v>
          </cell>
          <cell r="G872">
            <v>0</v>
          </cell>
          <cell r="H872">
            <v>0</v>
          </cell>
          <cell r="J872">
            <v>0</v>
          </cell>
          <cell r="K872">
            <v>0</v>
          </cell>
          <cell r="L872">
            <v>0</v>
          </cell>
        </row>
        <row r="873">
          <cell r="A873" t="str">
            <v>G539012006</v>
          </cell>
          <cell r="B873" t="str">
            <v>Rent Deposit</v>
          </cell>
          <cell r="C873" t="str">
            <v>Balance Sheet</v>
          </cell>
          <cell r="D873">
            <v>-200000</v>
          </cell>
          <cell r="E873">
            <v>68000</v>
          </cell>
          <cell r="F873">
            <v>68000</v>
          </cell>
          <cell r="G873">
            <v>0</v>
          </cell>
          <cell r="H873">
            <v>-200000</v>
          </cell>
          <cell r="J873">
            <v>0</v>
          </cell>
          <cell r="K873">
            <v>0</v>
          </cell>
          <cell r="L873">
            <v>0</v>
          </cell>
        </row>
        <row r="874">
          <cell r="A874" t="str">
            <v>G539012007</v>
          </cell>
          <cell r="B874" t="str">
            <v>Lease liabilities</v>
          </cell>
          <cell r="C874" t="str">
            <v>Balance Sheet</v>
          </cell>
          <cell r="D874">
            <v>-4870858.9587308895</v>
          </cell>
          <cell r="E874">
            <v>5220954</v>
          </cell>
          <cell r="F874">
            <v>350095.3</v>
          </cell>
          <cell r="G874">
            <v>4870858.7</v>
          </cell>
          <cell r="H874">
            <v>-0.25873088929802179</v>
          </cell>
          <cell r="I874">
            <v>-5686.258730889298</v>
          </cell>
          <cell r="J874">
            <v>0</v>
          </cell>
          <cell r="K874">
            <v>0</v>
          </cell>
          <cell r="L874">
            <v>0</v>
          </cell>
        </row>
        <row r="875">
          <cell r="A875" t="str">
            <v>G539012008</v>
          </cell>
          <cell r="B875" t="str">
            <v>Family Bank-Individual Life Co</v>
          </cell>
          <cell r="C875" t="str">
            <v>Balance Sheet</v>
          </cell>
          <cell r="E875">
            <v>591125566.38</v>
          </cell>
          <cell r="F875">
            <v>594088181.73000002</v>
          </cell>
          <cell r="G875">
            <v>-2962615.3500000238</v>
          </cell>
          <cell r="H875">
            <v>-2962615.3500000238</v>
          </cell>
          <cell r="J875">
            <v>0</v>
          </cell>
          <cell r="K875">
            <v>0</v>
          </cell>
          <cell r="L875">
            <v>0</v>
          </cell>
          <cell r="M875">
            <v>-2962615.3500000238</v>
          </cell>
          <cell r="N875">
            <v>0</v>
          </cell>
        </row>
        <row r="876">
          <cell r="A876" t="str">
            <v>G539012009</v>
          </cell>
          <cell r="B876" t="str">
            <v>Family Bank-Group Life &amp; Pensi</v>
          </cell>
          <cell r="C876" t="str">
            <v>Balance Sheet</v>
          </cell>
          <cell r="E876">
            <v>30678522</v>
          </cell>
          <cell r="F876">
            <v>30711743.550000001</v>
          </cell>
          <cell r="G876">
            <v>-33221.550000000745</v>
          </cell>
          <cell r="H876">
            <v>-33221.550000000745</v>
          </cell>
          <cell r="J876">
            <v>0</v>
          </cell>
          <cell r="K876">
            <v>0</v>
          </cell>
          <cell r="L876">
            <v>0</v>
          </cell>
          <cell r="M876">
            <v>-33221.550000000745</v>
          </cell>
          <cell r="N876">
            <v>0</v>
          </cell>
        </row>
        <row r="877">
          <cell r="A877" t="str">
            <v>G539012010</v>
          </cell>
          <cell r="B877" t="str">
            <v>Family Bank-Laptrust a/c</v>
          </cell>
          <cell r="C877" t="str">
            <v>Balance Sheet</v>
          </cell>
          <cell r="E877">
            <v>117983391</v>
          </cell>
          <cell r="F877">
            <v>118003492.01000001</v>
          </cell>
          <cell r="G877">
            <v>-20101.010000005364</v>
          </cell>
          <cell r="H877">
            <v>-20101.010000005364</v>
          </cell>
          <cell r="J877">
            <v>0</v>
          </cell>
          <cell r="K877">
            <v>0</v>
          </cell>
          <cell r="L877">
            <v>0</v>
          </cell>
          <cell r="M877">
            <v>-20101.010000005364</v>
          </cell>
          <cell r="N877">
            <v>0</v>
          </cell>
        </row>
        <row r="878">
          <cell r="A878" t="str">
            <v>G539012015</v>
          </cell>
          <cell r="B878" t="str">
            <v>M-pesa-799522</v>
          </cell>
          <cell r="C878" t="str">
            <v>Balance Sheet</v>
          </cell>
          <cell r="E878">
            <v>16263042</v>
          </cell>
          <cell r="F878">
            <v>16251887</v>
          </cell>
          <cell r="G878">
            <v>11155</v>
          </cell>
          <cell r="H878">
            <v>11155</v>
          </cell>
          <cell r="J878">
            <v>0</v>
          </cell>
          <cell r="K878">
            <v>0</v>
          </cell>
          <cell r="L878">
            <v>0</v>
          </cell>
          <cell r="M878">
            <v>11155</v>
          </cell>
          <cell r="N878">
            <v>0</v>
          </cell>
        </row>
        <row r="879">
          <cell r="A879" t="str">
            <v>G539012016</v>
          </cell>
          <cell r="B879" t="str">
            <v>M-pesa-687246</v>
          </cell>
          <cell r="C879" t="str">
            <v>Balance Sheet</v>
          </cell>
          <cell r="E879">
            <v>436527</v>
          </cell>
          <cell r="F879">
            <v>432974</v>
          </cell>
          <cell r="G879">
            <v>3553</v>
          </cell>
          <cell r="H879">
            <v>3553</v>
          </cell>
          <cell r="J879">
            <v>0</v>
          </cell>
          <cell r="K879">
            <v>0</v>
          </cell>
          <cell r="L879">
            <v>0</v>
          </cell>
          <cell r="M879">
            <v>3553</v>
          </cell>
          <cell r="N879">
            <v>0</v>
          </cell>
        </row>
        <row r="880">
          <cell r="A880" t="str">
            <v>G539012017</v>
          </cell>
          <cell r="B880" t="str">
            <v>UNALLOCATED KINGDOM BANK</v>
          </cell>
          <cell r="C880" t="str">
            <v>Balance Sheet</v>
          </cell>
          <cell r="E880">
            <v>2607816</v>
          </cell>
          <cell r="F880">
            <v>2607816</v>
          </cell>
          <cell r="G880">
            <v>0</v>
          </cell>
          <cell r="H880">
            <v>0</v>
          </cell>
          <cell r="J880">
            <v>0</v>
          </cell>
          <cell r="K880">
            <v>0</v>
          </cell>
          <cell r="L880">
            <v>0</v>
          </cell>
          <cell r="M880">
            <v>0</v>
          </cell>
        </row>
        <row r="881">
          <cell r="A881" t="str">
            <v>G539012018</v>
          </cell>
          <cell r="B881" t="str">
            <v>UNALLOCATED CONSOLIDATED BANK</v>
          </cell>
          <cell r="C881" t="str">
            <v>Balance Sheet</v>
          </cell>
          <cell r="E881">
            <v>1058464.3</v>
          </cell>
          <cell r="F881">
            <v>1058464.82</v>
          </cell>
          <cell r="G881">
            <v>-0.52000000001862645</v>
          </cell>
          <cell r="H881">
            <v>-0.52000000001862645</v>
          </cell>
          <cell r="J881">
            <v>0</v>
          </cell>
          <cell r="K881">
            <v>0</v>
          </cell>
          <cell r="L881">
            <v>0</v>
          </cell>
          <cell r="M881">
            <v>-0.52000000001862645</v>
          </cell>
        </row>
        <row r="882">
          <cell r="A882" t="str">
            <v>G541012</v>
          </cell>
          <cell r="B882" t="str">
            <v>Payable Under Deposit Administration Contracts</v>
          </cell>
          <cell r="C882">
            <v>0</v>
          </cell>
          <cell r="D882">
            <v>-973403058</v>
          </cell>
          <cell r="E882">
            <v>949081795.00999999</v>
          </cell>
          <cell r="F882">
            <v>1168688113.3299999</v>
          </cell>
          <cell r="G882">
            <v>-219606318.31999981</v>
          </cell>
          <cell r="H882">
            <v>-1193009376.3199999</v>
          </cell>
          <cell r="J882">
            <v>0</v>
          </cell>
          <cell r="K882">
            <v>0</v>
          </cell>
          <cell r="L882">
            <v>0</v>
          </cell>
        </row>
        <row r="883">
          <cell r="A883" t="str">
            <v>G541012001</v>
          </cell>
          <cell r="B883" t="str">
            <v>Individual Pension Plan</v>
          </cell>
          <cell r="C883" t="str">
            <v>Balance Sheet</v>
          </cell>
          <cell r="D883">
            <v>-175754272</v>
          </cell>
          <cell r="E883">
            <v>124143206.7</v>
          </cell>
          <cell r="F883">
            <v>143641488.63</v>
          </cell>
          <cell r="G883">
            <v>-19498281.929999992</v>
          </cell>
          <cell r="H883">
            <v>-195252553.93000001</v>
          </cell>
          <cell r="J883">
            <v>0</v>
          </cell>
          <cell r="K883">
            <v>0</v>
          </cell>
          <cell r="L883">
            <v>0</v>
          </cell>
        </row>
        <row r="884">
          <cell r="A884" t="str">
            <v>G541012002</v>
          </cell>
          <cell r="B884" t="str">
            <v>KOLAL Umbrella scheme</v>
          </cell>
          <cell r="C884" t="str">
            <v>Balance Sheet</v>
          </cell>
          <cell r="D884">
            <v>-797648786</v>
          </cell>
          <cell r="E884">
            <v>813578117.08000004</v>
          </cell>
          <cell r="F884">
            <v>229473107.69999999</v>
          </cell>
          <cell r="G884">
            <v>584105009.38000011</v>
          </cell>
          <cell r="H884">
            <v>-213543776.61999989</v>
          </cell>
          <cell r="J884">
            <v>0</v>
          </cell>
          <cell r="K884">
            <v>0</v>
          </cell>
          <cell r="L884">
            <v>0</v>
          </cell>
        </row>
        <row r="885">
          <cell r="A885" t="str">
            <v>G541012003</v>
          </cell>
          <cell r="B885" t="str">
            <v>KOIL SRBS scheme</v>
          </cell>
          <cell r="C885" t="str">
            <v>Balance Sheet</v>
          </cell>
          <cell r="D885">
            <v>0</v>
          </cell>
          <cell r="E885">
            <v>498650</v>
          </cell>
          <cell r="F885">
            <v>498650</v>
          </cell>
          <cell r="G885">
            <v>0</v>
          </cell>
          <cell r="H885">
            <v>0</v>
          </cell>
          <cell r="J885">
            <v>0</v>
          </cell>
          <cell r="K885">
            <v>0</v>
          </cell>
          <cell r="L885">
            <v>0</v>
          </cell>
        </row>
        <row r="886">
          <cell r="A886" t="str">
            <v>G541012004</v>
          </cell>
          <cell r="B886" t="str">
            <v>FBL SRBS scheme</v>
          </cell>
          <cell r="C886" t="str">
            <v>Balance Sheet</v>
          </cell>
          <cell r="D886">
            <v>0</v>
          </cell>
          <cell r="E886">
            <v>10861821.23</v>
          </cell>
          <cell r="F886">
            <v>795074867</v>
          </cell>
          <cell r="G886">
            <v>-784213045.76999998</v>
          </cell>
          <cell r="H886">
            <v>-784213045.76999998</v>
          </cell>
          <cell r="J886">
            <v>0</v>
          </cell>
          <cell r="K886">
            <v>0</v>
          </cell>
          <cell r="L886">
            <v>0</v>
          </cell>
        </row>
        <row r="887">
          <cell r="A887" t="str">
            <v>Creditors Total</v>
          </cell>
          <cell r="C887">
            <v>0</v>
          </cell>
          <cell r="D887">
            <v>-1154655782.7432845</v>
          </cell>
          <cell r="E887">
            <v>2058845195.52</v>
          </cell>
          <cell r="F887">
            <v>2395548547.1800003</v>
          </cell>
          <cell r="G887">
            <v>-336703351.65999985</v>
          </cell>
          <cell r="H887">
            <v>-1491359134.4032843</v>
          </cell>
          <cell r="J887">
            <v>0</v>
          </cell>
          <cell r="K887">
            <v>29094488.409254994</v>
          </cell>
          <cell r="L887">
            <v>-29094488.409254994</v>
          </cell>
        </row>
        <row r="888">
          <cell r="B888">
            <v>0</v>
          </cell>
          <cell r="C888">
            <v>0</v>
          </cell>
          <cell r="E888">
            <v>0</v>
          </cell>
          <cell r="F888">
            <v>0</v>
          </cell>
          <cell r="G888">
            <v>0</v>
          </cell>
          <cell r="J888">
            <v>0</v>
          </cell>
          <cell r="K888">
            <v>0</v>
          </cell>
          <cell r="L888">
            <v>0</v>
          </cell>
        </row>
        <row r="889">
          <cell r="A889" t="str">
            <v>Debtors</v>
          </cell>
          <cell r="C889">
            <v>0</v>
          </cell>
          <cell r="E889">
            <v>0</v>
          </cell>
          <cell r="F889">
            <v>0</v>
          </cell>
          <cell r="G889">
            <v>0</v>
          </cell>
          <cell r="J889">
            <v>0</v>
          </cell>
          <cell r="K889">
            <v>0</v>
          </cell>
          <cell r="L889">
            <v>0</v>
          </cell>
        </row>
        <row r="890">
          <cell r="A890" t="str">
            <v>G251012</v>
          </cell>
          <cell r="B890" t="str">
            <v>Premium Debtors</v>
          </cell>
          <cell r="C890">
            <v>0</v>
          </cell>
          <cell r="D890">
            <v>143391664.05225673</v>
          </cell>
          <cell r="E890">
            <v>138226763.86000001</v>
          </cell>
          <cell r="F890">
            <v>124628401.81999999</v>
          </cell>
          <cell r="G890">
            <v>13598362.039999992</v>
          </cell>
          <cell r="H890">
            <v>156990026.0922567</v>
          </cell>
          <cell r="I890">
            <v>0</v>
          </cell>
          <cell r="J890">
            <v>0</v>
          </cell>
          <cell r="K890">
            <v>0</v>
          </cell>
          <cell r="L890">
            <v>0</v>
          </cell>
        </row>
        <row r="891">
          <cell r="A891" t="str">
            <v>G251012001</v>
          </cell>
          <cell r="B891" t="str">
            <v>Banc Assurance</v>
          </cell>
          <cell r="C891" t="str">
            <v>Balance Sheet</v>
          </cell>
          <cell r="D891">
            <v>0</v>
          </cell>
          <cell r="E891">
            <v>0</v>
          </cell>
          <cell r="F891">
            <v>0</v>
          </cell>
          <cell r="G891">
            <v>0</v>
          </cell>
          <cell r="H891">
            <v>0</v>
          </cell>
          <cell r="I891">
            <v>0</v>
          </cell>
          <cell r="J891">
            <v>0</v>
          </cell>
          <cell r="K891">
            <v>0</v>
          </cell>
          <cell r="L891">
            <v>0</v>
          </cell>
        </row>
        <row r="892">
          <cell r="A892" t="str">
            <v>G251012002</v>
          </cell>
          <cell r="B892" t="str">
            <v>Due from Agents</v>
          </cell>
          <cell r="C892" t="str">
            <v>Group Credit</v>
          </cell>
          <cell r="D892">
            <v>69280343.655915096</v>
          </cell>
          <cell r="E892">
            <v>92097411.599999994</v>
          </cell>
          <cell r="F892">
            <v>80181557</v>
          </cell>
          <cell r="G892">
            <v>11915854.599999994</v>
          </cell>
          <cell r="H892">
            <v>81196198.25591509</v>
          </cell>
          <cell r="I892">
            <v>0</v>
          </cell>
          <cell r="J892">
            <v>0</v>
          </cell>
          <cell r="K892">
            <v>0</v>
          </cell>
          <cell r="L892">
            <v>0</v>
          </cell>
        </row>
        <row r="893">
          <cell r="A893" t="str">
            <v>G251012003</v>
          </cell>
          <cell r="B893" t="str">
            <v>Due from Brokers</v>
          </cell>
          <cell r="C893" t="str">
            <v>Balance Sheet</v>
          </cell>
          <cell r="D893">
            <v>0</v>
          </cell>
          <cell r="E893">
            <v>0</v>
          </cell>
          <cell r="F893">
            <v>0</v>
          </cell>
          <cell r="G893">
            <v>0</v>
          </cell>
          <cell r="H893">
            <v>0</v>
          </cell>
          <cell r="J893">
            <v>0</v>
          </cell>
          <cell r="K893">
            <v>0</v>
          </cell>
          <cell r="L893">
            <v>0</v>
          </cell>
        </row>
        <row r="894">
          <cell r="A894" t="str">
            <v>G251012004</v>
          </cell>
          <cell r="B894" t="str">
            <v>Due from Direct Clients</v>
          </cell>
          <cell r="C894" t="str">
            <v>Group Life</v>
          </cell>
          <cell r="D894">
            <v>3739201.4899999998</v>
          </cell>
          <cell r="E894">
            <v>9825630</v>
          </cell>
          <cell r="F894">
            <v>3739201</v>
          </cell>
          <cell r="G894">
            <v>6086429</v>
          </cell>
          <cell r="H894">
            <v>9825630.4900000002</v>
          </cell>
          <cell r="J894">
            <v>0</v>
          </cell>
          <cell r="K894">
            <v>0</v>
          </cell>
          <cell r="L894">
            <v>0</v>
          </cell>
        </row>
        <row r="895">
          <cell r="A895" t="str">
            <v>G251012005</v>
          </cell>
          <cell r="B895" t="str">
            <v>Due from Facultative in</v>
          </cell>
          <cell r="C895" t="str">
            <v>Balance Sheet</v>
          </cell>
          <cell r="D895">
            <v>0</v>
          </cell>
          <cell r="E895">
            <v>0</v>
          </cell>
          <cell r="F895">
            <v>0</v>
          </cell>
          <cell r="G895">
            <v>0</v>
          </cell>
          <cell r="H895">
            <v>0</v>
          </cell>
          <cell r="J895">
            <v>0</v>
          </cell>
          <cell r="K895">
            <v>0</v>
          </cell>
          <cell r="L895">
            <v>0</v>
          </cell>
        </row>
        <row r="896">
          <cell r="A896" t="str">
            <v>G251012006</v>
          </cell>
          <cell r="B896" t="str">
            <v>Due from Treaties</v>
          </cell>
          <cell r="C896" t="str">
            <v>Balance Sheet</v>
          </cell>
          <cell r="D896">
            <v>66600479.433008298</v>
          </cell>
          <cell r="E896">
            <v>29269274.399999999</v>
          </cell>
          <cell r="F896">
            <v>33365258.350000001</v>
          </cell>
          <cell r="G896">
            <v>-4095983.950000003</v>
          </cell>
          <cell r="H896">
            <v>62504495.483008295</v>
          </cell>
          <cell r="J896">
            <v>0</v>
          </cell>
          <cell r="K896">
            <v>0</v>
          </cell>
          <cell r="L896">
            <v>0</v>
          </cell>
        </row>
        <row r="897">
          <cell r="A897" t="str">
            <v>G251012007</v>
          </cell>
          <cell r="B897" t="str">
            <v>Account Receivable - Group Credit</v>
          </cell>
          <cell r="C897" t="str">
            <v>Balance Sheet</v>
          </cell>
          <cell r="D897">
            <v>0</v>
          </cell>
          <cell r="E897">
            <v>0</v>
          </cell>
          <cell r="F897">
            <v>0</v>
          </cell>
          <cell r="G897">
            <v>0</v>
          </cell>
          <cell r="H897">
            <v>0</v>
          </cell>
          <cell r="J897">
            <v>0</v>
          </cell>
          <cell r="K897">
            <v>0</v>
          </cell>
          <cell r="L897">
            <v>0</v>
          </cell>
        </row>
        <row r="898">
          <cell r="A898" t="str">
            <v>G251012008</v>
          </cell>
          <cell r="B898" t="str">
            <v>Account Receivable - Individual Life</v>
          </cell>
          <cell r="C898" t="str">
            <v>Balance Sheet</v>
          </cell>
          <cell r="D898">
            <v>0</v>
          </cell>
          <cell r="E898">
            <v>0</v>
          </cell>
          <cell r="F898">
            <v>0</v>
          </cell>
          <cell r="G898">
            <v>0</v>
          </cell>
          <cell r="H898">
            <v>0</v>
          </cell>
          <cell r="J898">
            <v>0</v>
          </cell>
          <cell r="K898">
            <v>0</v>
          </cell>
          <cell r="L898">
            <v>0</v>
          </cell>
        </row>
        <row r="899">
          <cell r="A899" t="str">
            <v>G251012009</v>
          </cell>
          <cell r="B899" t="str">
            <v>Account Receivable - Group Life</v>
          </cell>
          <cell r="C899" t="str">
            <v>Balance Sheet</v>
          </cell>
          <cell r="D899">
            <v>0</v>
          </cell>
          <cell r="E899">
            <v>0</v>
          </cell>
          <cell r="F899">
            <v>0</v>
          </cell>
          <cell r="G899">
            <v>0</v>
          </cell>
          <cell r="H899">
            <v>0</v>
          </cell>
          <cell r="J899">
            <v>0</v>
          </cell>
          <cell r="K899">
            <v>0</v>
          </cell>
          <cell r="L899">
            <v>0</v>
          </cell>
        </row>
        <row r="900">
          <cell r="A900" t="str">
            <v>G251012010</v>
          </cell>
          <cell r="B900" t="str">
            <v>Commission Advance</v>
          </cell>
          <cell r="C900" t="str">
            <v>Balance Sheet</v>
          </cell>
          <cell r="D900">
            <v>0</v>
          </cell>
          <cell r="E900">
            <v>1207857.47</v>
          </cell>
          <cell r="F900">
            <v>957357</v>
          </cell>
          <cell r="G900">
            <v>250500.46999999997</v>
          </cell>
          <cell r="H900">
            <v>250500.46999999997</v>
          </cell>
          <cell r="J900">
            <v>0</v>
          </cell>
          <cell r="K900">
            <v>0</v>
          </cell>
          <cell r="L900">
            <v>0</v>
          </cell>
        </row>
        <row r="901">
          <cell r="A901" t="str">
            <v>G251012011</v>
          </cell>
          <cell r="B901" t="str">
            <v>Bank charges recoverable</v>
          </cell>
          <cell r="C901" t="str">
            <v>Balance Sheet</v>
          </cell>
          <cell r="D901">
            <v>0</v>
          </cell>
          <cell r="E901">
            <v>0</v>
          </cell>
          <cell r="F901">
            <v>0</v>
          </cell>
          <cell r="G901">
            <v>0</v>
          </cell>
          <cell r="H901">
            <v>0</v>
          </cell>
          <cell r="J901">
            <v>0</v>
          </cell>
          <cell r="K901">
            <v>0</v>
          </cell>
          <cell r="L901">
            <v>0</v>
          </cell>
        </row>
        <row r="902">
          <cell r="A902" t="str">
            <v>G251012012</v>
          </cell>
          <cell r="B902" t="str">
            <v>Policy Loans</v>
          </cell>
          <cell r="C902" t="str">
            <v>Balance Sheet</v>
          </cell>
          <cell r="D902">
            <v>3438782</v>
          </cell>
          <cell r="E902">
            <v>2026273</v>
          </cell>
          <cell r="F902">
            <v>967590</v>
          </cell>
          <cell r="G902">
            <v>1058683</v>
          </cell>
          <cell r="H902">
            <v>4497465</v>
          </cell>
          <cell r="J902">
            <v>0</v>
          </cell>
          <cell r="K902">
            <v>0</v>
          </cell>
          <cell r="L902">
            <v>0</v>
          </cell>
        </row>
        <row r="903">
          <cell r="A903" t="str">
            <v>G251012013</v>
          </cell>
          <cell r="B903" t="str">
            <v>Sales team debtors</v>
          </cell>
          <cell r="C903" t="str">
            <v>Balance Sheet</v>
          </cell>
          <cell r="D903">
            <v>332857.47333333339</v>
          </cell>
          <cell r="E903">
            <v>0</v>
          </cell>
          <cell r="F903">
            <v>332857.46999999997</v>
          </cell>
          <cell r="G903">
            <v>-332857.46999999997</v>
          </cell>
          <cell r="H903">
            <v>3.3333334140479565E-3</v>
          </cell>
          <cell r="J903">
            <v>0</v>
          </cell>
          <cell r="K903">
            <v>0</v>
          </cell>
          <cell r="L903">
            <v>0</v>
          </cell>
        </row>
        <row r="904">
          <cell r="A904" t="str">
            <v>G251012014</v>
          </cell>
          <cell r="B904" t="str">
            <v>Unrecoverable premium on surrender</v>
          </cell>
          <cell r="C904" t="str">
            <v>Balance Sheet</v>
          </cell>
          <cell r="D904">
            <v>0</v>
          </cell>
          <cell r="E904">
            <v>0</v>
          </cell>
          <cell r="F904">
            <v>0</v>
          </cell>
          <cell r="G904">
            <v>0</v>
          </cell>
          <cell r="H904">
            <v>0</v>
          </cell>
          <cell r="J904">
            <v>0</v>
          </cell>
          <cell r="K904">
            <v>0</v>
          </cell>
          <cell r="L904">
            <v>0</v>
          </cell>
        </row>
        <row r="905">
          <cell r="A905" t="str">
            <v>G251012015</v>
          </cell>
          <cell r="B905" t="str">
            <v>COMMISSION RECOVERABLE</v>
          </cell>
          <cell r="C905" t="str">
            <v>Balance Sheet</v>
          </cell>
          <cell r="D905">
            <v>0</v>
          </cell>
          <cell r="E905">
            <v>0</v>
          </cell>
          <cell r="F905">
            <v>0</v>
          </cell>
          <cell r="G905">
            <v>0</v>
          </cell>
          <cell r="H905">
            <v>0</v>
          </cell>
          <cell r="J905">
            <v>0</v>
          </cell>
          <cell r="K905">
            <v>0</v>
          </cell>
          <cell r="L905">
            <v>0</v>
          </cell>
        </row>
        <row r="906">
          <cell r="A906" t="str">
            <v>G251012016</v>
          </cell>
          <cell r="B906" t="str">
            <v>IFRS 9 DEBTORS</v>
          </cell>
          <cell r="C906" t="str">
            <v>Balance Sheet</v>
          </cell>
          <cell r="D906">
            <v>0</v>
          </cell>
          <cell r="E906">
            <v>3800317.39</v>
          </cell>
          <cell r="F906">
            <v>5084581</v>
          </cell>
          <cell r="G906">
            <v>-1284263.6099999999</v>
          </cell>
          <cell r="H906">
            <v>-1284263.6099999999</v>
          </cell>
          <cell r="J906">
            <v>0</v>
          </cell>
          <cell r="K906">
            <v>0</v>
          </cell>
          <cell r="L906">
            <v>0</v>
          </cell>
        </row>
        <row r="907">
          <cell r="A907" t="str">
            <v>G252012</v>
          </cell>
          <cell r="B907" t="str">
            <v>Financial Debtors</v>
          </cell>
          <cell r="C907">
            <v>0</v>
          </cell>
          <cell r="D907">
            <v>35781024.959399998</v>
          </cell>
          <cell r="E907">
            <v>24084725</v>
          </cell>
          <cell r="F907">
            <v>12703293.84</v>
          </cell>
          <cell r="G907">
            <v>11381431.16</v>
          </cell>
          <cell r="H907">
            <v>47162456.119400002</v>
          </cell>
          <cell r="J907">
            <v>0</v>
          </cell>
          <cell r="K907">
            <v>0</v>
          </cell>
          <cell r="L907">
            <v>0</v>
          </cell>
        </row>
        <row r="908">
          <cell r="A908" t="str">
            <v>G252012001</v>
          </cell>
          <cell r="B908" t="str">
            <v>Rent Receivable</v>
          </cell>
          <cell r="C908" t="str">
            <v>Balance Sheet</v>
          </cell>
          <cell r="D908">
            <v>0</v>
          </cell>
          <cell r="E908">
            <v>0</v>
          </cell>
          <cell r="F908">
            <v>0</v>
          </cell>
          <cell r="G908">
            <v>0</v>
          </cell>
          <cell r="H908">
            <v>0</v>
          </cell>
          <cell r="J908">
            <v>0</v>
          </cell>
          <cell r="K908">
            <v>0</v>
          </cell>
          <cell r="L908">
            <v>0</v>
          </cell>
        </row>
        <row r="909">
          <cell r="A909" t="str">
            <v>G252012002</v>
          </cell>
          <cell r="B909" t="str">
            <v>Interest Receivable</v>
          </cell>
          <cell r="C909" t="str">
            <v>Balance Sheet</v>
          </cell>
          <cell r="D909">
            <v>0</v>
          </cell>
          <cell r="E909">
            <v>0</v>
          </cell>
          <cell r="F909">
            <v>0</v>
          </cell>
          <cell r="G909">
            <v>0</v>
          </cell>
          <cell r="H909">
            <v>0</v>
          </cell>
          <cell r="J909">
            <v>0</v>
          </cell>
          <cell r="K909">
            <v>0</v>
          </cell>
          <cell r="L909">
            <v>0</v>
          </cell>
        </row>
        <row r="910">
          <cell r="A910" t="str">
            <v>G252012003</v>
          </cell>
          <cell r="B910" t="str">
            <v>Deposits</v>
          </cell>
          <cell r="C910" t="str">
            <v>Balance Sheet</v>
          </cell>
          <cell r="D910">
            <v>1123980</v>
          </cell>
          <cell r="E910">
            <v>1305288</v>
          </cell>
          <cell r="F910">
            <v>0</v>
          </cell>
          <cell r="G910">
            <v>1305288</v>
          </cell>
          <cell r="H910">
            <v>2429268</v>
          </cell>
          <cell r="J910">
            <v>0</v>
          </cell>
          <cell r="K910">
            <v>0</v>
          </cell>
          <cell r="L910">
            <v>0</v>
          </cell>
        </row>
        <row r="911">
          <cell r="A911" t="str">
            <v>G252012004</v>
          </cell>
          <cell r="B911" t="str">
            <v>Unrealised premium on purchase of bonds</v>
          </cell>
          <cell r="C911" t="str">
            <v>Balance Sheet</v>
          </cell>
          <cell r="D911">
            <v>0</v>
          </cell>
          <cell r="E911">
            <v>0</v>
          </cell>
          <cell r="F911">
            <v>0</v>
          </cell>
          <cell r="G911">
            <v>0</v>
          </cell>
          <cell r="H911">
            <v>0</v>
          </cell>
          <cell r="J911">
            <v>0</v>
          </cell>
          <cell r="K911">
            <v>0</v>
          </cell>
          <cell r="L911">
            <v>0</v>
          </cell>
        </row>
        <row r="912">
          <cell r="A912" t="str">
            <v>G252012005</v>
          </cell>
          <cell r="B912" t="str">
            <v>Prepayments</v>
          </cell>
          <cell r="C912" t="str">
            <v>Balance Sheet</v>
          </cell>
          <cell r="D912">
            <v>4657044.9594000019</v>
          </cell>
          <cell r="E912">
            <v>10779437</v>
          </cell>
          <cell r="F912">
            <v>12703293.84</v>
          </cell>
          <cell r="G912">
            <v>-1923856.8399999999</v>
          </cell>
          <cell r="H912">
            <v>2733188.1194000021</v>
          </cell>
          <cell r="J912">
            <v>0</v>
          </cell>
          <cell r="K912">
            <v>0</v>
          </cell>
          <cell r="L912">
            <v>0</v>
          </cell>
        </row>
        <row r="913">
          <cell r="A913" t="str">
            <v>G252012006</v>
          </cell>
          <cell r="B913" t="str">
            <v>Loans Receivable</v>
          </cell>
          <cell r="C913" t="str">
            <v>Balance Sheet</v>
          </cell>
          <cell r="D913">
            <v>30000000</v>
          </cell>
          <cell r="E913">
            <v>12000000</v>
          </cell>
          <cell r="F913">
            <v>0</v>
          </cell>
          <cell r="G913">
            <v>12000000</v>
          </cell>
          <cell r="H913">
            <v>42000000</v>
          </cell>
          <cell r="J913">
            <v>0</v>
          </cell>
          <cell r="K913">
            <v>0</v>
          </cell>
          <cell r="L913">
            <v>0</v>
          </cell>
        </row>
        <row r="914">
          <cell r="A914" t="str">
            <v>G252012007</v>
          </cell>
          <cell r="B914" t="str">
            <v>Prospecting Fund</v>
          </cell>
          <cell r="C914" t="str">
            <v>Balance Sheet</v>
          </cell>
          <cell r="D914">
            <v>0</v>
          </cell>
          <cell r="E914">
            <v>0</v>
          </cell>
          <cell r="F914">
            <v>0</v>
          </cell>
          <cell r="G914">
            <v>0</v>
          </cell>
          <cell r="H914">
            <v>0</v>
          </cell>
          <cell r="I914">
            <v>0</v>
          </cell>
          <cell r="J914">
            <v>0</v>
          </cell>
          <cell r="K914">
            <v>0</v>
          </cell>
          <cell r="L914">
            <v>0</v>
          </cell>
        </row>
        <row r="915">
          <cell r="A915" t="str">
            <v>G253012</v>
          </cell>
          <cell r="B915" t="str">
            <v>Pension Debtors</v>
          </cell>
          <cell r="C915">
            <v>0</v>
          </cell>
          <cell r="D915">
            <v>260437.39999999851</v>
          </cell>
          <cell r="E915">
            <v>21160390</v>
          </cell>
          <cell r="F915">
            <v>21420828</v>
          </cell>
          <cell r="G915">
            <v>-260438</v>
          </cell>
          <cell r="H915">
            <v>-0.60000000149011612</v>
          </cell>
          <cell r="J915">
            <v>0</v>
          </cell>
          <cell r="K915">
            <v>0</v>
          </cell>
          <cell r="L915">
            <v>0</v>
          </cell>
        </row>
        <row r="916">
          <cell r="A916" t="str">
            <v>G253012001</v>
          </cell>
          <cell r="B916" t="str">
            <v>Receivables under deposit administration contracts-Umbrella</v>
          </cell>
          <cell r="C916" t="str">
            <v>Balance Sheet</v>
          </cell>
          <cell r="D916">
            <v>10287622.050000001</v>
          </cell>
          <cell r="E916">
            <v>10454171</v>
          </cell>
          <cell r="F916">
            <v>10454172</v>
          </cell>
          <cell r="G916">
            <v>-1</v>
          </cell>
          <cell r="H916">
            <v>10287621.050000001</v>
          </cell>
          <cell r="I916">
            <v>0</v>
          </cell>
          <cell r="J916">
            <v>0</v>
          </cell>
          <cell r="K916">
            <v>0</v>
          </cell>
          <cell r="L916">
            <v>0</v>
          </cell>
        </row>
        <row r="917">
          <cell r="A917" t="str">
            <v>G253012002</v>
          </cell>
          <cell r="B917" t="str">
            <v>Receivables under deposit administration contracts-IPP</v>
          </cell>
          <cell r="C917" t="str">
            <v>Balance Sheet</v>
          </cell>
          <cell r="D917">
            <v>-1274735.6500000001</v>
          </cell>
          <cell r="E917">
            <v>1274735</v>
          </cell>
          <cell r="F917">
            <v>1274735</v>
          </cell>
          <cell r="G917">
            <v>0</v>
          </cell>
          <cell r="H917">
            <v>-1274735.6500000001</v>
          </cell>
          <cell r="I917">
            <v>0</v>
          </cell>
          <cell r="J917">
            <v>0</v>
          </cell>
          <cell r="K917">
            <v>0</v>
          </cell>
          <cell r="L917">
            <v>0</v>
          </cell>
        </row>
        <row r="918">
          <cell r="A918" t="str">
            <v>G253012003</v>
          </cell>
          <cell r="B918" t="str">
            <v>Receivables under deposit administration contracts-KOIL SRBS</v>
          </cell>
          <cell r="C918" t="str">
            <v>Balance Sheet</v>
          </cell>
          <cell r="D918">
            <v>-8752449.0000000019</v>
          </cell>
          <cell r="E918">
            <v>9431484</v>
          </cell>
          <cell r="F918">
            <v>9691921</v>
          </cell>
          <cell r="G918">
            <v>-260437</v>
          </cell>
          <cell r="H918">
            <v>-9012886.0000000019</v>
          </cell>
          <cell r="I918">
            <v>0</v>
          </cell>
          <cell r="J918">
            <v>0</v>
          </cell>
          <cell r="K918">
            <v>0</v>
          </cell>
          <cell r="L918">
            <v>0</v>
          </cell>
        </row>
        <row r="919">
          <cell r="A919" t="str">
            <v>G254012</v>
          </cell>
          <cell r="B919" t="str">
            <v>Receivables from Related Parties</v>
          </cell>
          <cell r="C919">
            <v>0</v>
          </cell>
          <cell r="D919">
            <v>-11099070.149000006</v>
          </cell>
          <cell r="E919">
            <v>47233443.479999997</v>
          </cell>
          <cell r="F919">
            <v>37416494.5</v>
          </cell>
          <cell r="G919">
            <v>9816948.9799999967</v>
          </cell>
          <cell r="H919">
            <v>-1282121.1690000095</v>
          </cell>
          <cell r="I919">
            <v>0</v>
          </cell>
          <cell r="J919">
            <v>0</v>
          </cell>
          <cell r="K919">
            <v>0</v>
          </cell>
          <cell r="L919">
            <v>0</v>
          </cell>
        </row>
        <row r="920">
          <cell r="A920" t="str">
            <v>G254012001</v>
          </cell>
          <cell r="B920" t="str">
            <v>Inter Business Account-KOIL</v>
          </cell>
          <cell r="C920" t="str">
            <v>Balance Sheet</v>
          </cell>
          <cell r="D920">
            <v>-11604460.209000006</v>
          </cell>
          <cell r="E920">
            <v>45917376.479999997</v>
          </cell>
          <cell r="F920">
            <v>35595037.5</v>
          </cell>
          <cell r="G920">
            <v>10322338.979999997</v>
          </cell>
          <cell r="H920">
            <v>-1282121.2290000096</v>
          </cell>
          <cell r="I920">
            <v>0</v>
          </cell>
          <cell r="J920">
            <v>0</v>
          </cell>
          <cell r="K920">
            <v>0</v>
          </cell>
          <cell r="L920">
            <v>0</v>
          </cell>
        </row>
        <row r="921">
          <cell r="A921" t="str">
            <v>G254012002</v>
          </cell>
          <cell r="B921" t="str">
            <v>Inter Business Account-ALPHA</v>
          </cell>
          <cell r="C921" t="str">
            <v>Balance Sheet</v>
          </cell>
          <cell r="D921">
            <v>505390.06000000006</v>
          </cell>
          <cell r="E921">
            <v>816067</v>
          </cell>
          <cell r="F921">
            <v>1321457</v>
          </cell>
          <cell r="G921">
            <v>-505390</v>
          </cell>
          <cell r="H921">
            <v>6.0000000055879354E-2</v>
          </cell>
          <cell r="I921">
            <v>0</v>
          </cell>
          <cell r="J921">
            <v>0</v>
          </cell>
          <cell r="K921">
            <v>0</v>
          </cell>
          <cell r="L921">
            <v>0</v>
          </cell>
        </row>
        <row r="922">
          <cell r="A922" t="str">
            <v>G254012003</v>
          </cell>
          <cell r="B922" t="str">
            <v>Inter Business Account-DAYKIO</v>
          </cell>
          <cell r="C922" t="str">
            <v>Balance Sheet</v>
          </cell>
          <cell r="D922">
            <v>0</v>
          </cell>
          <cell r="E922">
            <v>500000</v>
          </cell>
          <cell r="F922">
            <v>500000</v>
          </cell>
          <cell r="G922">
            <v>0</v>
          </cell>
          <cell r="H922">
            <v>0</v>
          </cell>
          <cell r="J922">
            <v>0</v>
          </cell>
          <cell r="K922">
            <v>0</v>
          </cell>
          <cell r="L922">
            <v>0</v>
          </cell>
        </row>
        <row r="923">
          <cell r="A923" t="str">
            <v>G254012004</v>
          </cell>
          <cell r="B923" t="str">
            <v>Inter Business Account-PENSIONS</v>
          </cell>
          <cell r="C923" t="str">
            <v>Balance Sheet</v>
          </cell>
          <cell r="D923">
            <v>0</v>
          </cell>
          <cell r="E923">
            <v>0</v>
          </cell>
          <cell r="F923">
            <v>0</v>
          </cell>
          <cell r="G923">
            <v>0</v>
          </cell>
          <cell r="H923">
            <v>0</v>
          </cell>
          <cell r="J923">
            <v>0</v>
          </cell>
          <cell r="K923">
            <v>0</v>
          </cell>
          <cell r="L923">
            <v>0</v>
          </cell>
        </row>
        <row r="924">
          <cell r="A924" t="str">
            <v>G254012005</v>
          </cell>
          <cell r="B924" t="str">
            <v>Share Capital Receivable</v>
          </cell>
          <cell r="C924" t="str">
            <v>Balance Sheet</v>
          </cell>
          <cell r="D924">
            <v>0</v>
          </cell>
          <cell r="E924">
            <v>0</v>
          </cell>
          <cell r="F924">
            <v>0</v>
          </cell>
          <cell r="G924">
            <v>0</v>
          </cell>
          <cell r="H924">
            <v>0</v>
          </cell>
          <cell r="J924">
            <v>0</v>
          </cell>
          <cell r="K924">
            <v>0</v>
          </cell>
          <cell r="L924">
            <v>0</v>
          </cell>
        </row>
        <row r="925">
          <cell r="A925" t="str">
            <v>G255012</v>
          </cell>
          <cell r="B925" t="str">
            <v>Due from Reinsurers</v>
          </cell>
          <cell r="C925">
            <v>0</v>
          </cell>
          <cell r="D925">
            <v>0</v>
          </cell>
          <cell r="E925">
            <v>0</v>
          </cell>
          <cell r="F925">
            <v>0</v>
          </cell>
          <cell r="G925">
            <v>0</v>
          </cell>
          <cell r="H925">
            <v>0</v>
          </cell>
          <cell r="J925">
            <v>0</v>
          </cell>
          <cell r="K925">
            <v>0</v>
          </cell>
          <cell r="L925">
            <v>0</v>
          </cell>
        </row>
        <row r="926">
          <cell r="A926" t="str">
            <v>G255012001</v>
          </cell>
          <cell r="B926" t="str">
            <v>Due from Reinsurers</v>
          </cell>
          <cell r="C926" t="str">
            <v>Balance Sheet</v>
          </cell>
          <cell r="D926">
            <v>0</v>
          </cell>
          <cell r="E926">
            <v>0</v>
          </cell>
          <cell r="F926">
            <v>0</v>
          </cell>
          <cell r="G926">
            <v>0</v>
          </cell>
          <cell r="H926">
            <v>0</v>
          </cell>
          <cell r="J926">
            <v>0</v>
          </cell>
          <cell r="K926">
            <v>0</v>
          </cell>
          <cell r="L926">
            <v>0</v>
          </cell>
        </row>
        <row r="927">
          <cell r="A927" t="str">
            <v>G255012002</v>
          </cell>
          <cell r="B927" t="str">
            <v>Due from Facultative In</v>
          </cell>
          <cell r="C927" t="str">
            <v>Balance Sheet</v>
          </cell>
          <cell r="D927">
            <v>0</v>
          </cell>
          <cell r="E927">
            <v>0</v>
          </cell>
          <cell r="F927">
            <v>0</v>
          </cell>
          <cell r="G927">
            <v>0</v>
          </cell>
          <cell r="H927">
            <v>0</v>
          </cell>
          <cell r="J927">
            <v>0</v>
          </cell>
          <cell r="K927">
            <v>0</v>
          </cell>
          <cell r="L927">
            <v>0</v>
          </cell>
        </row>
        <row r="928">
          <cell r="A928" t="str">
            <v>G255012003</v>
          </cell>
          <cell r="B928" t="str">
            <v>Due from Treaties</v>
          </cell>
          <cell r="C928" t="str">
            <v>Balance Sheet</v>
          </cell>
          <cell r="D928">
            <v>0</v>
          </cell>
          <cell r="E928">
            <v>0</v>
          </cell>
          <cell r="F928">
            <v>0</v>
          </cell>
          <cell r="G928">
            <v>0</v>
          </cell>
          <cell r="H928">
            <v>0</v>
          </cell>
          <cell r="J928">
            <v>0</v>
          </cell>
          <cell r="K928">
            <v>0</v>
          </cell>
          <cell r="L928">
            <v>0</v>
          </cell>
        </row>
        <row r="929">
          <cell r="A929" t="str">
            <v>G255012004</v>
          </cell>
          <cell r="B929" t="str">
            <v>Due from XOL Treaties</v>
          </cell>
          <cell r="C929" t="str">
            <v>Balance Sheet</v>
          </cell>
          <cell r="D929">
            <v>0</v>
          </cell>
          <cell r="E929">
            <v>0</v>
          </cell>
          <cell r="F929">
            <v>0</v>
          </cell>
          <cell r="G929">
            <v>0</v>
          </cell>
          <cell r="H929">
            <v>0</v>
          </cell>
          <cell r="J929">
            <v>0</v>
          </cell>
          <cell r="K929">
            <v>0</v>
          </cell>
          <cell r="L929">
            <v>0</v>
          </cell>
        </row>
        <row r="930">
          <cell r="A930" t="str">
            <v>G256012</v>
          </cell>
          <cell r="B930" t="str">
            <v>Imprests and Personal Accounts</v>
          </cell>
          <cell r="C930">
            <v>0</v>
          </cell>
          <cell r="D930">
            <v>0</v>
          </cell>
          <cell r="E930">
            <v>32950</v>
          </cell>
          <cell r="F930">
            <v>32950</v>
          </cell>
          <cell r="G930">
            <v>0</v>
          </cell>
          <cell r="H930">
            <v>0</v>
          </cell>
          <cell r="J930">
            <v>0</v>
          </cell>
          <cell r="K930">
            <v>0</v>
          </cell>
          <cell r="L930">
            <v>0</v>
          </cell>
        </row>
        <row r="931">
          <cell r="A931" t="str">
            <v>G256012001</v>
          </cell>
          <cell r="B931" t="str">
            <v>Staff Salary Advance</v>
          </cell>
          <cell r="C931" t="str">
            <v>Balance Sheet</v>
          </cell>
          <cell r="D931">
            <v>0</v>
          </cell>
          <cell r="E931">
            <v>0</v>
          </cell>
          <cell r="F931">
            <v>0</v>
          </cell>
          <cell r="G931">
            <v>0</v>
          </cell>
          <cell r="H931">
            <v>0</v>
          </cell>
          <cell r="J931">
            <v>0</v>
          </cell>
          <cell r="K931">
            <v>0</v>
          </cell>
          <cell r="L931">
            <v>0</v>
          </cell>
        </row>
        <row r="932">
          <cell r="A932" t="str">
            <v>G256012002</v>
          </cell>
          <cell r="B932" t="str">
            <v>Staff Debtors</v>
          </cell>
          <cell r="C932" t="str">
            <v>Balance Sheet</v>
          </cell>
          <cell r="D932">
            <v>0</v>
          </cell>
          <cell r="E932">
            <v>32950</v>
          </cell>
          <cell r="F932">
            <v>32950</v>
          </cell>
          <cell r="G932">
            <v>0</v>
          </cell>
          <cell r="H932">
            <v>0</v>
          </cell>
          <cell r="J932">
            <v>0</v>
          </cell>
          <cell r="K932">
            <v>0</v>
          </cell>
          <cell r="L932">
            <v>0</v>
          </cell>
        </row>
        <row r="933">
          <cell r="A933" t="str">
            <v>G257012</v>
          </cell>
          <cell r="B933" t="str">
            <v>Other Debtors</v>
          </cell>
          <cell r="C933">
            <v>0</v>
          </cell>
          <cell r="D933">
            <v>4383751.9437719053</v>
          </cell>
          <cell r="E933">
            <v>0</v>
          </cell>
          <cell r="F933">
            <v>4383751.9000000004</v>
          </cell>
          <cell r="G933">
            <v>-4383751.9000000004</v>
          </cell>
          <cell r="H933">
            <v>4.3771904893219471E-2</v>
          </cell>
          <cell r="J933">
            <v>0</v>
          </cell>
          <cell r="K933">
            <v>0</v>
          </cell>
          <cell r="L933">
            <v>0</v>
          </cell>
        </row>
        <row r="934">
          <cell r="A934" t="str">
            <v>G257012001</v>
          </cell>
          <cell r="B934" t="str">
            <v>Sundry Debtors</v>
          </cell>
          <cell r="C934" t="str">
            <v>Balance Sheet</v>
          </cell>
          <cell r="D934">
            <v>0</v>
          </cell>
          <cell r="E934">
            <v>0</v>
          </cell>
          <cell r="F934">
            <v>0</v>
          </cell>
          <cell r="G934">
            <v>0</v>
          </cell>
          <cell r="H934">
            <v>0</v>
          </cell>
          <cell r="J934">
            <v>0</v>
          </cell>
          <cell r="K934">
            <v>0</v>
          </cell>
          <cell r="L934">
            <v>0</v>
          </cell>
        </row>
        <row r="935">
          <cell r="A935" t="str">
            <v>G257012002</v>
          </cell>
          <cell r="B935" t="str">
            <v>Right of use assets</v>
          </cell>
          <cell r="C935" t="str">
            <v>Balance Sheet</v>
          </cell>
          <cell r="D935">
            <v>4383751.9437719053</v>
          </cell>
          <cell r="E935">
            <v>0</v>
          </cell>
          <cell r="F935">
            <v>4383751.9000000004</v>
          </cell>
          <cell r="G935">
            <v>-4383751.9000000004</v>
          </cell>
          <cell r="H935">
            <v>4.3771904893219471E-2</v>
          </cell>
          <cell r="J935">
            <v>0</v>
          </cell>
          <cell r="K935">
            <v>0</v>
          </cell>
          <cell r="L935">
            <v>0</v>
          </cell>
        </row>
        <row r="936">
          <cell r="A936" t="str">
            <v>Debtors Total</v>
          </cell>
          <cell r="C936">
            <v>0</v>
          </cell>
          <cell r="D936">
            <v>172717808.20642862</v>
          </cell>
          <cell r="E936">
            <v>230738272.34</v>
          </cell>
          <cell r="F936">
            <v>200585720.06</v>
          </cell>
          <cell r="G936">
            <v>30152552.279999986</v>
          </cell>
          <cell r="H936">
            <v>202870360.48642859</v>
          </cell>
          <cell r="J936">
            <v>0</v>
          </cell>
          <cell r="K936">
            <v>0</v>
          </cell>
          <cell r="L936">
            <v>0</v>
          </cell>
        </row>
        <row r="937">
          <cell r="C937">
            <v>0</v>
          </cell>
          <cell r="E937">
            <v>0</v>
          </cell>
          <cell r="F937">
            <v>0</v>
          </cell>
          <cell r="G937">
            <v>0</v>
          </cell>
          <cell r="J937">
            <v>0</v>
          </cell>
          <cell r="K937">
            <v>0</v>
          </cell>
          <cell r="L937">
            <v>0</v>
          </cell>
        </row>
        <row r="938">
          <cell r="A938" t="str">
            <v>Cash and Bank Balances</v>
          </cell>
          <cell r="C938">
            <v>0</v>
          </cell>
          <cell r="E938">
            <v>0</v>
          </cell>
          <cell r="F938">
            <v>0</v>
          </cell>
          <cell r="G938">
            <v>0</v>
          </cell>
          <cell r="J938">
            <v>0</v>
          </cell>
          <cell r="K938">
            <v>0</v>
          </cell>
          <cell r="L938">
            <v>0</v>
          </cell>
        </row>
        <row r="939">
          <cell r="A939" t="str">
            <v>G241012</v>
          </cell>
          <cell r="B939" t="str">
            <v>Petty Cash</v>
          </cell>
          <cell r="C939">
            <v>0</v>
          </cell>
          <cell r="D939">
            <v>0</v>
          </cell>
          <cell r="E939">
            <v>208345</v>
          </cell>
          <cell r="F939">
            <v>208345</v>
          </cell>
          <cell r="G939">
            <v>0</v>
          </cell>
          <cell r="H939">
            <v>0</v>
          </cell>
          <cell r="I939">
            <v>0</v>
          </cell>
          <cell r="J939">
            <v>0</v>
          </cell>
          <cell r="K939">
            <v>0</v>
          </cell>
          <cell r="L939">
            <v>0</v>
          </cell>
        </row>
        <row r="940">
          <cell r="A940" t="str">
            <v>G241012001</v>
          </cell>
          <cell r="B940" t="str">
            <v>Petty Cash-Nyeri</v>
          </cell>
          <cell r="C940" t="str">
            <v>Balance Sheet</v>
          </cell>
          <cell r="D940">
            <v>0</v>
          </cell>
          <cell r="E940">
            <v>0</v>
          </cell>
          <cell r="F940">
            <v>0</v>
          </cell>
          <cell r="G940">
            <v>0</v>
          </cell>
          <cell r="H940">
            <v>0</v>
          </cell>
          <cell r="I940">
            <v>0</v>
          </cell>
          <cell r="J940">
            <v>0</v>
          </cell>
          <cell r="K940">
            <v>0</v>
          </cell>
          <cell r="L940">
            <v>0</v>
          </cell>
        </row>
        <row r="941">
          <cell r="A941" t="str">
            <v>G241012002</v>
          </cell>
          <cell r="B941" t="str">
            <v>Petty Cash-Kisumu</v>
          </cell>
          <cell r="C941" t="str">
            <v>Balance Sheet</v>
          </cell>
          <cell r="D941">
            <v>0</v>
          </cell>
          <cell r="E941">
            <v>0</v>
          </cell>
          <cell r="F941">
            <v>0</v>
          </cell>
          <cell r="G941">
            <v>0</v>
          </cell>
          <cell r="H941">
            <v>0</v>
          </cell>
          <cell r="J941">
            <v>0</v>
          </cell>
          <cell r="K941">
            <v>0</v>
          </cell>
          <cell r="L941">
            <v>0</v>
          </cell>
        </row>
        <row r="942">
          <cell r="A942" t="str">
            <v>G241012003</v>
          </cell>
          <cell r="B942" t="str">
            <v>Petty Cash-Head Office</v>
          </cell>
          <cell r="C942" t="str">
            <v>Balance Sheet</v>
          </cell>
          <cell r="D942">
            <v>0</v>
          </cell>
          <cell r="E942">
            <v>182029</v>
          </cell>
          <cell r="F942">
            <v>182029</v>
          </cell>
          <cell r="G942">
            <v>0</v>
          </cell>
          <cell r="H942">
            <v>0</v>
          </cell>
          <cell r="J942">
            <v>0</v>
          </cell>
          <cell r="K942">
            <v>0</v>
          </cell>
          <cell r="L942">
            <v>0</v>
          </cell>
        </row>
        <row r="943">
          <cell r="A943" t="str">
            <v>G241012004</v>
          </cell>
          <cell r="B943" t="str">
            <v>PETTY CASH MOMBASA</v>
          </cell>
          <cell r="C943" t="str">
            <v>Balance Sheet</v>
          </cell>
          <cell r="D943">
            <v>0</v>
          </cell>
          <cell r="E943">
            <v>26316</v>
          </cell>
          <cell r="F943">
            <v>26316</v>
          </cell>
          <cell r="G943">
            <v>0</v>
          </cell>
          <cell r="H943">
            <v>0</v>
          </cell>
          <cell r="J943">
            <v>0</v>
          </cell>
          <cell r="K943">
            <v>0</v>
          </cell>
          <cell r="L943">
            <v>0</v>
          </cell>
        </row>
        <row r="944">
          <cell r="A944" t="str">
            <v>G241012005</v>
          </cell>
          <cell r="B944" t="str">
            <v>PETTY CASH NAKURU</v>
          </cell>
          <cell r="C944" t="str">
            <v>Balance Sheet</v>
          </cell>
          <cell r="D944">
            <v>0</v>
          </cell>
          <cell r="E944">
            <v>0</v>
          </cell>
          <cell r="F944">
            <v>0</v>
          </cell>
          <cell r="G944">
            <v>0</v>
          </cell>
          <cell r="H944">
            <v>0</v>
          </cell>
          <cell r="J944">
            <v>0</v>
          </cell>
          <cell r="K944">
            <v>0</v>
          </cell>
          <cell r="L944">
            <v>0</v>
          </cell>
        </row>
        <row r="945">
          <cell r="A945" t="str">
            <v>G242012</v>
          </cell>
          <cell r="B945" t="str">
            <v>Bank</v>
          </cell>
          <cell r="C945">
            <v>0</v>
          </cell>
          <cell r="D945">
            <v>9890758.6922970191</v>
          </cell>
          <cell r="E945">
            <v>3517604665.8200002</v>
          </cell>
          <cell r="F945">
            <v>3498896006.0999999</v>
          </cell>
          <cell r="G945">
            <v>18708659.71999988</v>
          </cell>
          <cell r="H945">
            <v>28599418.412296899</v>
          </cell>
          <cell r="I945">
            <v>0</v>
          </cell>
          <cell r="J945">
            <v>0</v>
          </cell>
          <cell r="K945">
            <v>0</v>
          </cell>
          <cell r="L945">
            <v>0</v>
          </cell>
        </row>
        <row r="946">
          <cell r="A946" t="str">
            <v>G242012001</v>
          </cell>
          <cell r="B946" t="str">
            <v>Family Bank-Individual Life Collection a/c</v>
          </cell>
          <cell r="C946" t="str">
            <v>Balance Sheet</v>
          </cell>
          <cell r="D946">
            <v>4677360.880582273</v>
          </cell>
          <cell r="E946">
            <v>961847751.52999997</v>
          </cell>
          <cell r="F946">
            <v>943783735.28999996</v>
          </cell>
          <cell r="G946">
            <v>18064016.24000001</v>
          </cell>
          <cell r="H946">
            <v>22741377.120582283</v>
          </cell>
          <cell r="J946">
            <v>0</v>
          </cell>
          <cell r="K946">
            <v>0</v>
          </cell>
          <cell r="L946">
            <v>0</v>
          </cell>
        </row>
        <row r="947">
          <cell r="A947" t="str">
            <v>G242012002</v>
          </cell>
          <cell r="B947" t="str">
            <v>Family Bank-Group Life &amp; Pensions Collection a/c</v>
          </cell>
          <cell r="C947" t="str">
            <v>Balance Sheet</v>
          </cell>
          <cell r="D947">
            <v>2752278.5117139816</v>
          </cell>
          <cell r="E947">
            <v>341357082.94999999</v>
          </cell>
          <cell r="F947">
            <v>340178078.19999999</v>
          </cell>
          <cell r="G947">
            <v>1179004.75</v>
          </cell>
          <cell r="H947">
            <v>3931283.2617139816</v>
          </cell>
          <cell r="I947">
            <v>0</v>
          </cell>
          <cell r="J947">
            <v>0</v>
          </cell>
          <cell r="K947">
            <v>0</v>
          </cell>
          <cell r="L947">
            <v>0</v>
          </cell>
        </row>
        <row r="948">
          <cell r="A948" t="str">
            <v>G242012003</v>
          </cell>
          <cell r="B948" t="str">
            <v>Family Bank-Laptrust a/c</v>
          </cell>
          <cell r="C948" t="str">
            <v>Balance Sheet</v>
          </cell>
          <cell r="D948">
            <v>1714339.6299999878</v>
          </cell>
          <cell r="E948">
            <v>147021253.06999999</v>
          </cell>
          <cell r="F948">
            <v>147604339.56</v>
          </cell>
          <cell r="G948">
            <v>-583086.49000000954</v>
          </cell>
          <cell r="H948">
            <v>1131253.1399999782</v>
          </cell>
          <cell r="I948">
            <v>0</v>
          </cell>
          <cell r="J948">
            <v>0</v>
          </cell>
          <cell r="K948">
            <v>0</v>
          </cell>
          <cell r="L948">
            <v>0</v>
          </cell>
        </row>
        <row r="949">
          <cell r="A949" t="str">
            <v>G242012004</v>
          </cell>
          <cell r="B949" t="str">
            <v>Stanbic-Life fund a/c</v>
          </cell>
          <cell r="C949" t="str">
            <v>Balance Sheet</v>
          </cell>
          <cell r="D949">
            <v>62947.360000610352</v>
          </cell>
          <cell r="E949">
            <v>962690665.17999995</v>
          </cell>
          <cell r="F949">
            <v>962564982.20000005</v>
          </cell>
          <cell r="G949">
            <v>125682.97999989986</v>
          </cell>
          <cell r="H949">
            <v>188630.34000051022</v>
          </cell>
          <cell r="J949">
            <v>0</v>
          </cell>
          <cell r="K949">
            <v>0</v>
          </cell>
          <cell r="L949">
            <v>0</v>
          </cell>
        </row>
        <row r="950">
          <cell r="A950" t="str">
            <v>G242012005</v>
          </cell>
          <cell r="B950" t="str">
            <v xml:space="preserve"> Stanbic-Annuities  a/c</v>
          </cell>
          <cell r="C950" t="str">
            <v>Balance Sheet</v>
          </cell>
          <cell r="D950">
            <v>0</v>
          </cell>
          <cell r="E950">
            <v>0</v>
          </cell>
          <cell r="F950">
            <v>0</v>
          </cell>
          <cell r="G950">
            <v>0</v>
          </cell>
          <cell r="H950">
            <v>0</v>
          </cell>
          <cell r="J950">
            <v>0</v>
          </cell>
          <cell r="K950">
            <v>0</v>
          </cell>
          <cell r="L950">
            <v>0</v>
          </cell>
        </row>
        <row r="951">
          <cell r="A951" t="str">
            <v>G242012006</v>
          </cell>
          <cell r="B951" t="str">
            <v xml:space="preserve"> Stanbic-IPP fund a/c</v>
          </cell>
          <cell r="C951" t="str">
            <v>Balance Sheet</v>
          </cell>
          <cell r="D951">
            <v>78599.590000033379</v>
          </cell>
          <cell r="E951">
            <v>260106402.78</v>
          </cell>
          <cell r="F951">
            <v>260115086.34999999</v>
          </cell>
          <cell r="G951">
            <v>-8683.5699999928474</v>
          </cell>
          <cell r="H951">
            <v>69916.020000040531</v>
          </cell>
          <cell r="J951">
            <v>0</v>
          </cell>
          <cell r="K951">
            <v>0</v>
          </cell>
          <cell r="L951">
            <v>0</v>
          </cell>
        </row>
        <row r="952">
          <cell r="A952" t="str">
            <v>G242012007</v>
          </cell>
          <cell r="B952" t="str">
            <v>Stanbic-Umbrella scheme  a/c</v>
          </cell>
          <cell r="C952" t="str">
            <v>Balance Sheet</v>
          </cell>
          <cell r="D952">
            <v>365487.38000013353</v>
          </cell>
          <cell r="E952">
            <v>738057624.49000001</v>
          </cell>
          <cell r="F952">
            <v>738067837.34000003</v>
          </cell>
          <cell r="G952">
            <v>-10212.850000023842</v>
          </cell>
          <cell r="H952">
            <v>355274.53000010969</v>
          </cell>
          <cell r="J952">
            <v>0</v>
          </cell>
          <cell r="K952">
            <v>0</v>
          </cell>
          <cell r="L952">
            <v>0</v>
          </cell>
        </row>
        <row r="953">
          <cell r="A953" t="str">
            <v>G242012008</v>
          </cell>
          <cell r="B953" t="str">
            <v>Payments Control a/c</v>
          </cell>
          <cell r="C953" t="str">
            <v>Balance Sheet</v>
          </cell>
          <cell r="D953">
            <v>0</v>
          </cell>
          <cell r="E953">
            <v>0</v>
          </cell>
          <cell r="F953">
            <v>0</v>
          </cell>
          <cell r="G953">
            <v>0</v>
          </cell>
          <cell r="H953">
            <v>0</v>
          </cell>
          <cell r="J953">
            <v>0</v>
          </cell>
          <cell r="K953">
            <v>0</v>
          </cell>
          <cell r="L953">
            <v>0</v>
          </cell>
        </row>
        <row r="954">
          <cell r="A954" t="str">
            <v>G242012009</v>
          </cell>
          <cell r="B954" t="str">
            <v>Payments Control a/c</v>
          </cell>
          <cell r="C954" t="str">
            <v>Balance Sheet</v>
          </cell>
          <cell r="D954">
            <v>0</v>
          </cell>
          <cell r="E954">
            <v>0</v>
          </cell>
          <cell r="F954">
            <v>0</v>
          </cell>
          <cell r="G954">
            <v>0</v>
          </cell>
          <cell r="H954">
            <v>0</v>
          </cell>
          <cell r="I954">
            <v>0</v>
          </cell>
          <cell r="J954">
            <v>0</v>
          </cell>
          <cell r="K954">
            <v>0</v>
          </cell>
          <cell r="L954">
            <v>0</v>
          </cell>
        </row>
        <row r="955">
          <cell r="A955" t="str">
            <v>G242012010</v>
          </cell>
          <cell r="B955" t="str">
            <v>Kingdom Bank</v>
          </cell>
          <cell r="C955" t="str">
            <v>Balance Sheet</v>
          </cell>
          <cell r="D955">
            <v>239745.33999999985</v>
          </cell>
          <cell r="E955">
            <v>95371236</v>
          </cell>
          <cell r="F955">
            <v>95460921.480000004</v>
          </cell>
          <cell r="G955">
            <v>-89685.480000004172</v>
          </cell>
          <cell r="H955">
            <v>150059.85999999568</v>
          </cell>
          <cell r="I955">
            <v>0</v>
          </cell>
          <cell r="J955">
            <v>0</v>
          </cell>
          <cell r="K955">
            <v>0</v>
          </cell>
          <cell r="L955">
            <v>0</v>
          </cell>
        </row>
        <row r="956">
          <cell r="A956" t="str">
            <v>G242012011</v>
          </cell>
          <cell r="B956" t="str">
            <v>Consolidated Bank</v>
          </cell>
          <cell r="C956" t="str">
            <v>Balance Sheet</v>
          </cell>
          <cell r="E956">
            <v>11152649.82</v>
          </cell>
          <cell r="F956">
            <v>10812931.84</v>
          </cell>
          <cell r="G956">
            <v>339717.98000000045</v>
          </cell>
          <cell r="H956">
            <v>339717.98000000045</v>
          </cell>
          <cell r="I956">
            <v>0</v>
          </cell>
          <cell r="J956">
            <v>0</v>
          </cell>
          <cell r="K956">
            <v>0</v>
          </cell>
          <cell r="L956">
            <v>0</v>
          </cell>
        </row>
        <row r="957">
          <cell r="A957" t="str">
            <v>G242012012</v>
          </cell>
          <cell r="B957" t="str">
            <v>IFRS 9 CASH AND BANK</v>
          </cell>
          <cell r="C957" t="str">
            <v>Balance Sheet</v>
          </cell>
          <cell r="D957">
            <v>0</v>
          </cell>
          <cell r="E957">
            <v>0</v>
          </cell>
          <cell r="F957">
            <v>308093.84000000003</v>
          </cell>
          <cell r="G957">
            <v>-308093.84000000003</v>
          </cell>
          <cell r="H957">
            <v>-308093.84000000003</v>
          </cell>
          <cell r="I957">
            <v>0</v>
          </cell>
          <cell r="J957">
            <v>0</v>
          </cell>
          <cell r="K957">
            <v>0</v>
          </cell>
          <cell r="L957">
            <v>0</v>
          </cell>
        </row>
        <row r="958">
          <cell r="A958" t="str">
            <v>G243012</v>
          </cell>
          <cell r="B958" t="str">
            <v>M-Pesa</v>
          </cell>
          <cell r="C958">
            <v>0</v>
          </cell>
          <cell r="D958">
            <v>3396669</v>
          </cell>
          <cell r="E958">
            <v>17852791</v>
          </cell>
          <cell r="F958">
            <v>20634022</v>
          </cell>
          <cell r="G958">
            <v>-2781231</v>
          </cell>
          <cell r="H958">
            <v>615438</v>
          </cell>
          <cell r="J958">
            <v>0</v>
          </cell>
          <cell r="K958">
            <v>0</v>
          </cell>
          <cell r="L958">
            <v>0</v>
          </cell>
        </row>
        <row r="959">
          <cell r="A959" t="str">
            <v>G243012001</v>
          </cell>
          <cell r="B959" t="str">
            <v>M-pesa-799522</v>
          </cell>
          <cell r="C959" t="str">
            <v>Balance Sheet</v>
          </cell>
          <cell r="D959">
            <v>3237404</v>
          </cell>
          <cell r="E959">
            <v>17421308</v>
          </cell>
          <cell r="F959">
            <v>20208672</v>
          </cell>
          <cell r="G959">
            <v>-2787364</v>
          </cell>
          <cell r="H959">
            <v>450040</v>
          </cell>
          <cell r="J959">
            <v>0</v>
          </cell>
          <cell r="K959">
            <v>0</v>
          </cell>
          <cell r="L959">
            <v>0</v>
          </cell>
        </row>
        <row r="960">
          <cell r="A960" t="str">
            <v>G243012002</v>
          </cell>
          <cell r="B960" t="str">
            <v>M-pesa-687246</v>
          </cell>
          <cell r="C960" t="str">
            <v>Balance Sheet</v>
          </cell>
          <cell r="D960">
            <v>159265</v>
          </cell>
          <cell r="E960">
            <v>431483</v>
          </cell>
          <cell r="F960">
            <v>425350</v>
          </cell>
          <cell r="G960">
            <v>6133</v>
          </cell>
          <cell r="H960">
            <v>165398</v>
          </cell>
          <cell r="J960">
            <v>0</v>
          </cell>
          <cell r="K960">
            <v>0</v>
          </cell>
          <cell r="L960">
            <v>0</v>
          </cell>
        </row>
        <row r="961">
          <cell r="A961" t="str">
            <v>Cash and Bank Balances Totals</v>
          </cell>
          <cell r="C961">
            <v>0</v>
          </cell>
          <cell r="D961">
            <v>13287427.692297019</v>
          </cell>
          <cell r="E961">
            <v>3535665801.8200002</v>
          </cell>
          <cell r="F961">
            <v>3519738373.0999999</v>
          </cell>
          <cell r="G961">
            <v>15927428.71999988</v>
          </cell>
          <cell r="H961">
            <v>29214856.412296899</v>
          </cell>
          <cell r="J961">
            <v>0</v>
          </cell>
          <cell r="K961">
            <v>0</v>
          </cell>
          <cell r="L961">
            <v>0</v>
          </cell>
        </row>
        <row r="962">
          <cell r="A962">
            <v>0</v>
          </cell>
          <cell r="C962">
            <v>0</v>
          </cell>
          <cell r="E962">
            <v>0</v>
          </cell>
          <cell r="F962">
            <v>0</v>
          </cell>
          <cell r="G962">
            <v>0</v>
          </cell>
          <cell r="I962">
            <v>0</v>
          </cell>
          <cell r="J962">
            <v>0</v>
          </cell>
          <cell r="K962">
            <v>0</v>
          </cell>
          <cell r="L962">
            <v>0</v>
          </cell>
        </row>
        <row r="963">
          <cell r="A963" t="str">
            <v>Expenses</v>
          </cell>
          <cell r="C963">
            <v>0</v>
          </cell>
          <cell r="E963">
            <v>0</v>
          </cell>
          <cell r="F963">
            <v>0</v>
          </cell>
          <cell r="G963">
            <v>0</v>
          </cell>
          <cell r="J963">
            <v>0</v>
          </cell>
          <cell r="K963">
            <v>0</v>
          </cell>
          <cell r="L963">
            <v>0</v>
          </cell>
        </row>
        <row r="964">
          <cell r="A964" t="str">
            <v>G351012</v>
          </cell>
          <cell r="B964" t="str">
            <v>Staff Costs</v>
          </cell>
          <cell r="C964">
            <v>0</v>
          </cell>
          <cell r="D964">
            <v>0</v>
          </cell>
          <cell r="E964">
            <v>60590626.970000006</v>
          </cell>
          <cell r="F964">
            <v>6631184.2999999998</v>
          </cell>
          <cell r="G964">
            <v>53959442.670000002</v>
          </cell>
          <cell r="H964">
            <v>53959442.670000002</v>
          </cell>
          <cell r="J964">
            <v>0</v>
          </cell>
          <cell r="K964">
            <v>0</v>
          </cell>
          <cell r="L964">
            <v>0</v>
          </cell>
          <cell r="M964">
            <v>53959442.670000002</v>
          </cell>
        </row>
        <row r="965">
          <cell r="A965" t="str">
            <v>G351012001</v>
          </cell>
          <cell r="B965" t="str">
            <v>Basic Salaries</v>
          </cell>
          <cell r="C965" t="str">
            <v>Profit &amp; Loss</v>
          </cell>
          <cell r="E965">
            <v>45627423.829999998</v>
          </cell>
          <cell r="F965">
            <v>4207721.7</v>
          </cell>
          <cell r="G965">
            <v>41419702.129999995</v>
          </cell>
          <cell r="H965">
            <v>41419702.129999995</v>
          </cell>
          <cell r="J965">
            <v>0</v>
          </cell>
          <cell r="K965">
            <v>0</v>
          </cell>
          <cell r="L965">
            <v>0</v>
          </cell>
          <cell r="M965">
            <v>41419702.129999995</v>
          </cell>
        </row>
        <row r="966">
          <cell r="A966" t="str">
            <v>G351012002</v>
          </cell>
          <cell r="B966" t="str">
            <v>Allowances</v>
          </cell>
          <cell r="C966" t="str">
            <v>Profit &amp; Loss</v>
          </cell>
          <cell r="E966">
            <v>1788353</v>
          </cell>
          <cell r="F966">
            <v>652335</v>
          </cell>
          <cell r="G966">
            <v>1136018</v>
          </cell>
          <cell r="H966">
            <v>1136018</v>
          </cell>
          <cell r="J966">
            <v>0</v>
          </cell>
          <cell r="K966">
            <v>0</v>
          </cell>
          <cell r="L966">
            <v>0</v>
          </cell>
          <cell r="M966">
            <v>1136018</v>
          </cell>
        </row>
        <row r="967">
          <cell r="A967" t="str">
            <v>G351012004</v>
          </cell>
          <cell r="B967" t="str">
            <v>Final Dues</v>
          </cell>
          <cell r="C967" t="str">
            <v>Profit &amp; Loss</v>
          </cell>
          <cell r="E967">
            <v>1460772.27</v>
          </cell>
          <cell r="F967">
            <v>829807</v>
          </cell>
          <cell r="G967">
            <v>630965.27</v>
          </cell>
          <cell r="H967">
            <v>630965.27</v>
          </cell>
          <cell r="J967">
            <v>0</v>
          </cell>
          <cell r="K967">
            <v>0</v>
          </cell>
          <cell r="L967">
            <v>0</v>
          </cell>
          <cell r="M967">
            <v>630965.27</v>
          </cell>
        </row>
        <row r="968">
          <cell r="A968" t="str">
            <v>G351012005</v>
          </cell>
          <cell r="B968" t="str">
            <v>Pension Employer Contribution</v>
          </cell>
          <cell r="C968" t="str">
            <v>Profit &amp; Loss</v>
          </cell>
          <cell r="E968">
            <v>2532038.7000000002</v>
          </cell>
          <cell r="F968">
            <v>0</v>
          </cell>
          <cell r="G968">
            <v>2532038.7000000002</v>
          </cell>
          <cell r="H968">
            <v>2532038.7000000002</v>
          </cell>
          <cell r="J968">
            <v>0</v>
          </cell>
          <cell r="K968">
            <v>0</v>
          </cell>
          <cell r="L968">
            <v>0</v>
          </cell>
          <cell r="M968">
            <v>2532038.7000000002</v>
          </cell>
        </row>
        <row r="969">
          <cell r="A969" t="str">
            <v>G351012006</v>
          </cell>
          <cell r="B969" t="str">
            <v>NSSF Employer Contribution</v>
          </cell>
          <cell r="C969" t="str">
            <v>Profit &amp; Loss</v>
          </cell>
          <cell r="E969">
            <v>39000</v>
          </cell>
          <cell r="F969">
            <v>0</v>
          </cell>
          <cell r="G969">
            <v>39000</v>
          </cell>
          <cell r="H969">
            <v>39000</v>
          </cell>
          <cell r="J969">
            <v>0</v>
          </cell>
          <cell r="K969">
            <v>0</v>
          </cell>
          <cell r="L969">
            <v>0</v>
          </cell>
          <cell r="M969">
            <v>39000</v>
          </cell>
        </row>
        <row r="970">
          <cell r="A970" t="str">
            <v>G351012007</v>
          </cell>
          <cell r="B970" t="str">
            <v>Medical Insurance</v>
          </cell>
          <cell r="C970" t="str">
            <v>Profit &amp; Loss</v>
          </cell>
          <cell r="E970">
            <v>4642427</v>
          </cell>
          <cell r="F970">
            <v>88759.6</v>
          </cell>
          <cell r="G970">
            <v>4553667.4000000004</v>
          </cell>
          <cell r="H970">
            <v>4553667.4000000004</v>
          </cell>
          <cell r="J970">
            <v>0</v>
          </cell>
          <cell r="K970">
            <v>0</v>
          </cell>
          <cell r="L970">
            <v>0</v>
          </cell>
          <cell r="M970">
            <v>4553667.4000000004</v>
          </cell>
        </row>
        <row r="971">
          <cell r="A971" t="str">
            <v>G351012008</v>
          </cell>
          <cell r="B971" t="str">
            <v>Other Staff Insurance</v>
          </cell>
          <cell r="C971" t="str">
            <v>Profit &amp; Loss</v>
          </cell>
          <cell r="E971">
            <v>1702873.17</v>
          </cell>
          <cell r="F971">
            <v>851611</v>
          </cell>
          <cell r="G971">
            <v>851262.16999999993</v>
          </cell>
          <cell r="H971">
            <v>851262.16999999993</v>
          </cell>
          <cell r="J971">
            <v>0</v>
          </cell>
          <cell r="K971">
            <v>0</v>
          </cell>
          <cell r="L971">
            <v>0</v>
          </cell>
          <cell r="M971">
            <v>851262.16999999993</v>
          </cell>
        </row>
        <row r="972">
          <cell r="A972" t="str">
            <v>G351012009</v>
          </cell>
          <cell r="B972" t="str">
            <v>Casual Wages</v>
          </cell>
          <cell r="C972" t="str">
            <v>Profit &amp; Loss</v>
          </cell>
          <cell r="E972">
            <v>0</v>
          </cell>
          <cell r="F972">
            <v>0</v>
          </cell>
          <cell r="G972">
            <v>0</v>
          </cell>
          <cell r="H972">
            <v>0</v>
          </cell>
          <cell r="J972">
            <v>0</v>
          </cell>
          <cell r="K972">
            <v>0</v>
          </cell>
          <cell r="L972">
            <v>0</v>
          </cell>
          <cell r="M972">
            <v>0</v>
          </cell>
        </row>
        <row r="973">
          <cell r="A973" t="str">
            <v>G351012010</v>
          </cell>
          <cell r="B973" t="str">
            <v>Training and subscriptions</v>
          </cell>
          <cell r="C973" t="str">
            <v>Profit &amp; Loss</v>
          </cell>
          <cell r="E973">
            <v>858365</v>
          </cell>
          <cell r="F973">
            <v>0</v>
          </cell>
          <cell r="G973">
            <v>858365</v>
          </cell>
          <cell r="H973">
            <v>858365</v>
          </cell>
          <cell r="J973">
            <v>0</v>
          </cell>
          <cell r="K973">
            <v>0</v>
          </cell>
          <cell r="L973">
            <v>0</v>
          </cell>
          <cell r="M973">
            <v>858365</v>
          </cell>
        </row>
        <row r="974">
          <cell r="A974" t="str">
            <v>G351012011</v>
          </cell>
          <cell r="B974" t="str">
            <v>Staff Welfare</v>
          </cell>
          <cell r="C974" t="str">
            <v>Profit &amp; Loss</v>
          </cell>
          <cell r="E974">
            <v>0</v>
          </cell>
          <cell r="F974">
            <v>0</v>
          </cell>
          <cell r="G974">
            <v>0</v>
          </cell>
          <cell r="H974">
            <v>0</v>
          </cell>
          <cell r="J974">
            <v>0</v>
          </cell>
          <cell r="K974">
            <v>0</v>
          </cell>
          <cell r="L974">
            <v>0</v>
          </cell>
          <cell r="M974">
            <v>0</v>
          </cell>
        </row>
        <row r="975">
          <cell r="A975" t="str">
            <v>G351012012</v>
          </cell>
          <cell r="B975" t="str">
            <v>Staff Bonuses</v>
          </cell>
          <cell r="C975" t="str">
            <v>Profit &amp; Loss</v>
          </cell>
          <cell r="E975">
            <v>0</v>
          </cell>
          <cell r="F975">
            <v>0</v>
          </cell>
          <cell r="G975">
            <v>0</v>
          </cell>
          <cell r="H975">
            <v>0</v>
          </cell>
          <cell r="J975">
            <v>0</v>
          </cell>
          <cell r="K975">
            <v>0</v>
          </cell>
          <cell r="L975">
            <v>0</v>
          </cell>
          <cell r="M975">
            <v>0</v>
          </cell>
        </row>
        <row r="976">
          <cell r="A976" t="str">
            <v>G351012013</v>
          </cell>
          <cell r="B976" t="str">
            <v>Staff Events</v>
          </cell>
          <cell r="C976" t="str">
            <v>Profit &amp; Loss</v>
          </cell>
          <cell r="E976">
            <v>1139200</v>
          </cell>
          <cell r="F976">
            <v>0</v>
          </cell>
          <cell r="G976">
            <v>1139200</v>
          </cell>
          <cell r="H976">
            <v>1139200</v>
          </cell>
          <cell r="J976">
            <v>0</v>
          </cell>
          <cell r="K976">
            <v>0</v>
          </cell>
          <cell r="L976">
            <v>0</v>
          </cell>
          <cell r="M976">
            <v>1139200</v>
          </cell>
        </row>
        <row r="977">
          <cell r="A977" t="str">
            <v>G351012014</v>
          </cell>
          <cell r="B977" t="str">
            <v>DIT</v>
          </cell>
          <cell r="C977" t="str">
            <v>Profit &amp; Loss</v>
          </cell>
          <cell r="E977">
            <v>10600</v>
          </cell>
          <cell r="F977">
            <v>950</v>
          </cell>
          <cell r="G977">
            <v>9650</v>
          </cell>
          <cell r="H977">
            <v>9650</v>
          </cell>
          <cell r="J977">
            <v>0</v>
          </cell>
          <cell r="K977">
            <v>0</v>
          </cell>
          <cell r="L977">
            <v>0</v>
          </cell>
          <cell r="M977">
            <v>9650</v>
          </cell>
        </row>
        <row r="978">
          <cell r="A978" t="str">
            <v>G351012015</v>
          </cell>
          <cell r="B978" t="str">
            <v>RECRUITMENT COSTS</v>
          </cell>
          <cell r="C978" t="str">
            <v>Profit &amp; Loss</v>
          </cell>
          <cell r="E978">
            <v>789574</v>
          </cell>
          <cell r="F978">
            <v>0</v>
          </cell>
          <cell r="G978">
            <v>789574</v>
          </cell>
          <cell r="H978">
            <v>789574</v>
          </cell>
          <cell r="J978">
            <v>0</v>
          </cell>
          <cell r="K978">
            <v>0</v>
          </cell>
          <cell r="L978">
            <v>0</v>
          </cell>
          <cell r="M978">
            <v>789574</v>
          </cell>
        </row>
        <row r="979">
          <cell r="A979" t="str">
            <v>G351022</v>
          </cell>
          <cell r="B979" t="str">
            <v>Operating Expenses</v>
          </cell>
          <cell r="C979">
            <v>0</v>
          </cell>
          <cell r="D979">
            <v>0</v>
          </cell>
          <cell r="E979">
            <v>75820486.209999993</v>
          </cell>
          <cell r="F979">
            <v>15791418.119999999</v>
          </cell>
          <cell r="G979">
            <v>60029068.090000004</v>
          </cell>
          <cell r="H979">
            <v>60029068.090000004</v>
          </cell>
          <cell r="J979">
            <v>29094488.409254994</v>
          </cell>
          <cell r="K979">
            <v>0</v>
          </cell>
          <cell r="L979">
            <v>29094488.409254994</v>
          </cell>
          <cell r="M979">
            <v>89123556.499255002</v>
          </cell>
        </row>
        <row r="980">
          <cell r="A980" t="str">
            <v>G351022001</v>
          </cell>
          <cell r="B980" t="str">
            <v>Credit Life Administration fee</v>
          </cell>
          <cell r="C980" t="str">
            <v>Profit &amp; Loss</v>
          </cell>
          <cell r="E980">
            <v>0</v>
          </cell>
          <cell r="F980">
            <v>0</v>
          </cell>
          <cell r="G980">
            <v>0</v>
          </cell>
          <cell r="H980">
            <v>0</v>
          </cell>
          <cell r="J980">
            <v>0</v>
          </cell>
          <cell r="K980">
            <v>0</v>
          </cell>
          <cell r="L980">
            <v>0</v>
          </cell>
          <cell r="M980">
            <v>0</v>
          </cell>
        </row>
        <row r="981">
          <cell r="A981" t="str">
            <v>G351022002</v>
          </cell>
          <cell r="B981" t="str">
            <v>Premium Tax</v>
          </cell>
          <cell r="C981" t="str">
            <v>Profit &amp; Loss</v>
          </cell>
          <cell r="E981">
            <v>14889019.82</v>
          </cell>
          <cell r="F981">
            <v>6901210.5099999998</v>
          </cell>
          <cell r="G981">
            <v>7987809.3100000005</v>
          </cell>
          <cell r="H981">
            <v>7987809.3100000005</v>
          </cell>
          <cell r="J981">
            <v>0</v>
          </cell>
          <cell r="K981">
            <v>0</v>
          </cell>
          <cell r="L981">
            <v>0</v>
          </cell>
          <cell r="M981">
            <v>7987809.3100000005</v>
          </cell>
        </row>
        <row r="982">
          <cell r="A982" t="str">
            <v>G351022003</v>
          </cell>
          <cell r="B982" t="str">
            <v>PHCF</v>
          </cell>
          <cell r="C982" t="str">
            <v>Profit &amp; Loss</v>
          </cell>
          <cell r="E982">
            <v>246477.81</v>
          </cell>
          <cell r="F982">
            <v>27346.06</v>
          </cell>
          <cell r="G982">
            <v>219131.75</v>
          </cell>
          <cell r="H982">
            <v>219131.75</v>
          </cell>
          <cell r="J982">
            <v>0</v>
          </cell>
          <cell r="K982">
            <v>0</v>
          </cell>
          <cell r="L982">
            <v>0</v>
          </cell>
          <cell r="M982">
            <v>219131.75</v>
          </cell>
        </row>
        <row r="983">
          <cell r="A983" t="str">
            <v>G351022004</v>
          </cell>
          <cell r="B983" t="str">
            <v>Excise duty</v>
          </cell>
          <cell r="C983" t="str">
            <v>Profit &amp; Loss</v>
          </cell>
          <cell r="E983">
            <v>0</v>
          </cell>
          <cell r="F983">
            <v>0</v>
          </cell>
          <cell r="G983">
            <v>0</v>
          </cell>
          <cell r="H983">
            <v>0</v>
          </cell>
          <cell r="J983">
            <v>0</v>
          </cell>
          <cell r="K983">
            <v>0</v>
          </cell>
          <cell r="L983">
            <v>0</v>
          </cell>
          <cell r="M983">
            <v>0</v>
          </cell>
        </row>
        <row r="984">
          <cell r="A984" t="str">
            <v>G351022005</v>
          </cell>
          <cell r="B984" t="str">
            <v>Stamps</v>
          </cell>
          <cell r="C984" t="str">
            <v>Profit &amp; Loss</v>
          </cell>
          <cell r="E984">
            <v>0</v>
          </cell>
          <cell r="F984">
            <v>0</v>
          </cell>
          <cell r="G984">
            <v>0</v>
          </cell>
          <cell r="H984">
            <v>0</v>
          </cell>
          <cell r="J984">
            <v>0</v>
          </cell>
          <cell r="K984">
            <v>0</v>
          </cell>
          <cell r="L984">
            <v>0</v>
          </cell>
          <cell r="M984">
            <v>0</v>
          </cell>
        </row>
        <row r="985">
          <cell r="A985" t="str">
            <v>G351022006</v>
          </cell>
          <cell r="B985" t="str">
            <v>Corporate tax</v>
          </cell>
          <cell r="C985" t="str">
            <v>Profit &amp; Loss</v>
          </cell>
          <cell r="E985">
            <v>14538688.130000001</v>
          </cell>
          <cell r="F985">
            <v>8861928</v>
          </cell>
          <cell r="G985">
            <v>5676760.1300000008</v>
          </cell>
          <cell r="H985">
            <v>5676760.1300000008</v>
          </cell>
          <cell r="J985">
            <v>8687276.5521549992</v>
          </cell>
          <cell r="K985">
            <v>0</v>
          </cell>
          <cell r="L985">
            <v>8687276.5521549992</v>
          </cell>
          <cell r="M985">
            <v>14364036.682155</v>
          </cell>
        </row>
        <row r="986">
          <cell r="A986" t="str">
            <v>G351022007</v>
          </cell>
          <cell r="B986" t="str">
            <v>COLLECTION CHARGE-CHECK OFF BUSINESS</v>
          </cell>
          <cell r="C986" t="str">
            <v>Profit &amp; Loss</v>
          </cell>
          <cell r="E986">
            <v>154296.35</v>
          </cell>
          <cell r="F986">
            <v>933.55</v>
          </cell>
          <cell r="G986">
            <v>153362.80000000002</v>
          </cell>
          <cell r="H986">
            <v>153362.80000000002</v>
          </cell>
          <cell r="J986">
            <v>0</v>
          </cell>
          <cell r="K986">
            <v>0</v>
          </cell>
          <cell r="L986">
            <v>0</v>
          </cell>
          <cell r="M986">
            <v>153362.80000000002</v>
          </cell>
        </row>
        <row r="987">
          <cell r="A987" t="str">
            <v>G351022008</v>
          </cell>
          <cell r="B987" t="str">
            <v>Deferred Tax</v>
          </cell>
          <cell r="C987" t="str">
            <v>Profit &amp; Loss</v>
          </cell>
          <cell r="E987">
            <v>45992004.100000001</v>
          </cell>
          <cell r="F987">
            <v>0</v>
          </cell>
          <cell r="G987">
            <v>45992004.100000001</v>
          </cell>
          <cell r="H987">
            <v>45992004.100000001</v>
          </cell>
          <cell r="J987">
            <v>20407211.857099995</v>
          </cell>
          <cell r="K987">
            <v>0</v>
          </cell>
          <cell r="L987">
            <v>20407211.857099995</v>
          </cell>
          <cell r="M987">
            <v>66399215.957099997</v>
          </cell>
        </row>
        <row r="988">
          <cell r="A988" t="str">
            <v>G351032</v>
          </cell>
          <cell r="B988" t="str">
            <v>Administrative Expenses</v>
          </cell>
          <cell r="C988">
            <v>0</v>
          </cell>
          <cell r="D988">
            <v>0</v>
          </cell>
          <cell r="E988">
            <v>97285098.569999993</v>
          </cell>
          <cell r="F988">
            <v>30687189.48</v>
          </cell>
          <cell r="G988">
            <v>66597909.090000004</v>
          </cell>
          <cell r="H988">
            <v>66597909.090000004</v>
          </cell>
          <cell r="J988">
            <v>0</v>
          </cell>
          <cell r="K988">
            <v>0</v>
          </cell>
          <cell r="L988">
            <v>0</v>
          </cell>
          <cell r="M988">
            <v>66597909.090000004</v>
          </cell>
        </row>
        <row r="989">
          <cell r="A989" t="str">
            <v>G351032001</v>
          </cell>
          <cell r="B989" t="str">
            <v>Actuarial fees</v>
          </cell>
          <cell r="C989" t="str">
            <v>Profit &amp; Loss</v>
          </cell>
          <cell r="E989">
            <v>1260000</v>
          </cell>
          <cell r="F989">
            <v>0</v>
          </cell>
          <cell r="G989">
            <v>1260000</v>
          </cell>
          <cell r="H989">
            <v>1260000</v>
          </cell>
          <cell r="J989">
            <v>0</v>
          </cell>
          <cell r="K989">
            <v>0</v>
          </cell>
          <cell r="L989">
            <v>0</v>
          </cell>
          <cell r="M989">
            <v>1260000</v>
          </cell>
        </row>
        <row r="990">
          <cell r="A990" t="str">
            <v>G351032002</v>
          </cell>
          <cell r="B990" t="str">
            <v>Directors' Fees</v>
          </cell>
          <cell r="C990" t="str">
            <v>Profit &amp; Loss</v>
          </cell>
          <cell r="E990">
            <v>14083571</v>
          </cell>
          <cell r="F990">
            <v>660000</v>
          </cell>
          <cell r="G990">
            <v>13423571</v>
          </cell>
          <cell r="H990">
            <v>13423571</v>
          </cell>
          <cell r="J990">
            <v>0</v>
          </cell>
          <cell r="K990">
            <v>0</v>
          </cell>
          <cell r="L990">
            <v>0</v>
          </cell>
          <cell r="M990">
            <v>13423571</v>
          </cell>
        </row>
        <row r="991">
          <cell r="A991" t="str">
            <v>G351032003</v>
          </cell>
          <cell r="B991" t="str">
            <v>Audit Fees</v>
          </cell>
          <cell r="C991" t="str">
            <v>Profit &amp; Loss</v>
          </cell>
          <cell r="E991">
            <v>987997</v>
          </cell>
          <cell r="F991">
            <v>0</v>
          </cell>
          <cell r="G991">
            <v>987997</v>
          </cell>
          <cell r="H991">
            <v>987997</v>
          </cell>
          <cell r="J991">
            <v>0</v>
          </cell>
          <cell r="K991">
            <v>0</v>
          </cell>
          <cell r="L991">
            <v>0</v>
          </cell>
          <cell r="M991">
            <v>987997</v>
          </cell>
        </row>
        <row r="992">
          <cell r="A992" t="str">
            <v>G351032004</v>
          </cell>
          <cell r="B992" t="str">
            <v>Professional Fees</v>
          </cell>
          <cell r="C992" t="str">
            <v>Profit &amp; Loss</v>
          </cell>
          <cell r="E992">
            <v>17132295</v>
          </cell>
          <cell r="F992">
            <v>12576683</v>
          </cell>
          <cell r="G992">
            <v>4555612</v>
          </cell>
          <cell r="H992">
            <v>4555612</v>
          </cell>
          <cell r="J992">
            <v>0</v>
          </cell>
          <cell r="K992">
            <v>0</v>
          </cell>
          <cell r="L992">
            <v>0</v>
          </cell>
          <cell r="M992">
            <v>4555612</v>
          </cell>
        </row>
        <row r="993">
          <cell r="A993" t="str">
            <v>G351032005</v>
          </cell>
          <cell r="B993" t="str">
            <v>Printing and Stationary</v>
          </cell>
          <cell r="C993" t="str">
            <v>Profit &amp; Loss</v>
          </cell>
          <cell r="E993">
            <v>1757978.6</v>
          </cell>
          <cell r="F993">
            <v>213790</v>
          </cell>
          <cell r="G993">
            <v>1544188.6</v>
          </cell>
          <cell r="H993">
            <v>1544188.6</v>
          </cell>
          <cell r="J993">
            <v>0</v>
          </cell>
          <cell r="K993">
            <v>0</v>
          </cell>
          <cell r="L993">
            <v>0</v>
          </cell>
          <cell r="M993">
            <v>1544188.6</v>
          </cell>
        </row>
        <row r="994">
          <cell r="A994" t="str">
            <v>G351032006</v>
          </cell>
          <cell r="B994" t="str">
            <v>Office Consumables</v>
          </cell>
          <cell r="C994" t="str">
            <v>Profit &amp; Loss</v>
          </cell>
          <cell r="E994">
            <v>959976</v>
          </cell>
          <cell r="F994">
            <v>290349</v>
          </cell>
          <cell r="G994">
            <v>669627</v>
          </cell>
          <cell r="H994">
            <v>669627</v>
          </cell>
          <cell r="J994">
            <v>0</v>
          </cell>
          <cell r="K994">
            <v>0</v>
          </cell>
          <cell r="L994">
            <v>0</v>
          </cell>
          <cell r="M994">
            <v>669627</v>
          </cell>
        </row>
        <row r="995">
          <cell r="A995" t="str">
            <v>G351032007</v>
          </cell>
          <cell r="B995" t="str">
            <v xml:space="preserve"> Service charge</v>
          </cell>
          <cell r="C995" t="str">
            <v>Profit &amp; Loss</v>
          </cell>
          <cell r="E995">
            <v>6483643</v>
          </cell>
          <cell r="F995">
            <v>5080390</v>
          </cell>
          <cell r="G995">
            <v>1403253</v>
          </cell>
          <cell r="H995">
            <v>1403253</v>
          </cell>
          <cell r="J995">
            <v>0</v>
          </cell>
          <cell r="K995">
            <v>0</v>
          </cell>
          <cell r="L995">
            <v>0</v>
          </cell>
          <cell r="M995">
            <v>1403253</v>
          </cell>
        </row>
        <row r="996">
          <cell r="A996" t="str">
            <v>G351032008</v>
          </cell>
          <cell r="B996" t="str">
            <v>Travelling and Accomodation</v>
          </cell>
          <cell r="C996" t="str">
            <v>Profit &amp; Loss</v>
          </cell>
          <cell r="E996">
            <v>1462957</v>
          </cell>
          <cell r="F996">
            <v>2710</v>
          </cell>
          <cell r="G996">
            <v>1460247</v>
          </cell>
          <cell r="H996">
            <v>1460247</v>
          </cell>
          <cell r="J996">
            <v>0</v>
          </cell>
          <cell r="K996">
            <v>0</v>
          </cell>
          <cell r="L996">
            <v>0</v>
          </cell>
          <cell r="M996">
            <v>1460247</v>
          </cell>
        </row>
        <row r="997">
          <cell r="A997" t="str">
            <v>G351032009</v>
          </cell>
          <cell r="B997" t="str">
            <v>Legal Fees</v>
          </cell>
          <cell r="C997" t="str">
            <v>Profit &amp; Loss</v>
          </cell>
          <cell r="E997">
            <v>6101000</v>
          </cell>
          <cell r="F997">
            <v>1777500</v>
          </cell>
          <cell r="G997">
            <v>4323500</v>
          </cell>
          <cell r="H997">
            <v>4323500</v>
          </cell>
          <cell r="J997">
            <v>0</v>
          </cell>
          <cell r="K997">
            <v>0</v>
          </cell>
          <cell r="L997">
            <v>0</v>
          </cell>
          <cell r="M997">
            <v>4323500</v>
          </cell>
        </row>
        <row r="998">
          <cell r="A998" t="str">
            <v>G351032010</v>
          </cell>
          <cell r="B998" t="str">
            <v>Stamp Duty</v>
          </cell>
          <cell r="C998" t="str">
            <v>Profit &amp; Loss</v>
          </cell>
          <cell r="E998">
            <v>150000</v>
          </cell>
          <cell r="F998">
            <v>0</v>
          </cell>
          <cell r="G998">
            <v>150000</v>
          </cell>
          <cell r="H998">
            <v>150000</v>
          </cell>
          <cell r="J998">
            <v>0</v>
          </cell>
          <cell r="K998">
            <v>0</v>
          </cell>
          <cell r="L998">
            <v>0</v>
          </cell>
          <cell r="M998">
            <v>150000</v>
          </cell>
        </row>
        <row r="999">
          <cell r="A999" t="str">
            <v>G351032011</v>
          </cell>
          <cell r="B999" t="str">
            <v>Telephone</v>
          </cell>
          <cell r="C999" t="str">
            <v>Profit &amp; Loss</v>
          </cell>
          <cell r="E999">
            <v>0</v>
          </cell>
          <cell r="F999">
            <v>0</v>
          </cell>
          <cell r="G999">
            <v>0</v>
          </cell>
          <cell r="H999">
            <v>0</v>
          </cell>
          <cell r="J999">
            <v>0</v>
          </cell>
          <cell r="K999">
            <v>0</v>
          </cell>
          <cell r="L999">
            <v>0</v>
          </cell>
          <cell r="M999">
            <v>0</v>
          </cell>
        </row>
        <row r="1000">
          <cell r="A1000" t="str">
            <v>G351032012</v>
          </cell>
          <cell r="B1000" t="str">
            <v>Licences &amp; Permits</v>
          </cell>
          <cell r="C1000" t="str">
            <v>Profit &amp; Loss</v>
          </cell>
          <cell r="E1000">
            <v>641414</v>
          </cell>
          <cell r="F1000">
            <v>112471</v>
          </cell>
          <cell r="G1000">
            <v>528943</v>
          </cell>
          <cell r="H1000">
            <v>528943</v>
          </cell>
          <cell r="J1000">
            <v>0</v>
          </cell>
          <cell r="K1000">
            <v>0</v>
          </cell>
          <cell r="L1000">
            <v>0</v>
          </cell>
          <cell r="M1000">
            <v>528943</v>
          </cell>
        </row>
        <row r="1001">
          <cell r="A1001" t="str">
            <v>G351032013</v>
          </cell>
          <cell r="B1001" t="str">
            <v>Software Maintenance</v>
          </cell>
          <cell r="C1001" t="str">
            <v>Profit &amp; Loss</v>
          </cell>
          <cell r="E1001">
            <v>7901000</v>
          </cell>
          <cell r="F1001">
            <v>4417500</v>
          </cell>
          <cell r="G1001">
            <v>3483500</v>
          </cell>
          <cell r="H1001">
            <v>3483500</v>
          </cell>
          <cell r="J1001">
            <v>0</v>
          </cell>
          <cell r="K1001">
            <v>0</v>
          </cell>
          <cell r="L1001">
            <v>0</v>
          </cell>
          <cell r="M1001">
            <v>3483500</v>
          </cell>
        </row>
        <row r="1002">
          <cell r="A1002" t="str">
            <v>G351032014</v>
          </cell>
          <cell r="B1002" t="str">
            <v>Electricity</v>
          </cell>
          <cell r="C1002" t="str">
            <v>Profit &amp; Loss</v>
          </cell>
          <cell r="E1002">
            <v>298163</v>
          </cell>
          <cell r="F1002">
            <v>0</v>
          </cell>
          <cell r="G1002">
            <v>298163</v>
          </cell>
          <cell r="H1002">
            <v>298163</v>
          </cell>
          <cell r="J1002">
            <v>0</v>
          </cell>
          <cell r="K1002">
            <v>0</v>
          </cell>
          <cell r="L1002">
            <v>0</v>
          </cell>
          <cell r="M1002">
            <v>298163</v>
          </cell>
        </row>
        <row r="1003">
          <cell r="A1003" t="str">
            <v>G351032015</v>
          </cell>
          <cell r="B1003" t="str">
            <v>Water</v>
          </cell>
          <cell r="C1003" t="str">
            <v>Profit &amp; Loss</v>
          </cell>
          <cell r="E1003">
            <v>0</v>
          </cell>
          <cell r="F1003">
            <v>0</v>
          </cell>
          <cell r="G1003">
            <v>0</v>
          </cell>
          <cell r="H1003">
            <v>0</v>
          </cell>
          <cell r="J1003">
            <v>0</v>
          </cell>
          <cell r="K1003">
            <v>0</v>
          </cell>
          <cell r="L1003">
            <v>0</v>
          </cell>
          <cell r="M1003">
            <v>0</v>
          </cell>
        </row>
        <row r="1004">
          <cell r="A1004" t="str">
            <v>G351032016</v>
          </cell>
          <cell r="B1004" t="str">
            <v>Repairs &amp; Maintenance</v>
          </cell>
          <cell r="C1004" t="str">
            <v>Profit &amp; Loss</v>
          </cell>
          <cell r="E1004">
            <v>87035</v>
          </cell>
          <cell r="F1004">
            <v>0</v>
          </cell>
          <cell r="G1004">
            <v>87035</v>
          </cell>
          <cell r="H1004">
            <v>87035</v>
          </cell>
          <cell r="J1004">
            <v>0</v>
          </cell>
          <cell r="K1004">
            <v>0</v>
          </cell>
          <cell r="L1004">
            <v>0</v>
          </cell>
          <cell r="M1004">
            <v>87035</v>
          </cell>
        </row>
        <row r="1005">
          <cell r="A1005" t="str">
            <v>G351032017</v>
          </cell>
          <cell r="B1005" t="str">
            <v>Notices and Publication</v>
          </cell>
          <cell r="C1005" t="str">
            <v>Profit &amp; Loss</v>
          </cell>
          <cell r="E1005">
            <v>509618</v>
          </cell>
          <cell r="F1005">
            <v>0</v>
          </cell>
          <cell r="G1005">
            <v>509618</v>
          </cell>
          <cell r="H1005">
            <v>509618</v>
          </cell>
          <cell r="J1005">
            <v>0</v>
          </cell>
          <cell r="K1005">
            <v>0</v>
          </cell>
          <cell r="L1005">
            <v>0</v>
          </cell>
          <cell r="M1005">
            <v>509618</v>
          </cell>
        </row>
        <row r="1006">
          <cell r="A1006" t="str">
            <v>G351032018</v>
          </cell>
          <cell r="B1006" t="str">
            <v>Corporate Subscriptions</v>
          </cell>
          <cell r="C1006" t="str">
            <v>Profit &amp; Loss</v>
          </cell>
          <cell r="E1006">
            <v>3737554.67</v>
          </cell>
          <cell r="F1006">
            <v>1148836</v>
          </cell>
          <cell r="G1006">
            <v>2588718.67</v>
          </cell>
          <cell r="H1006">
            <v>2588718.67</v>
          </cell>
          <cell r="J1006">
            <v>0</v>
          </cell>
          <cell r="K1006">
            <v>0</v>
          </cell>
          <cell r="L1006">
            <v>0</v>
          </cell>
          <cell r="M1006">
            <v>2588718.67</v>
          </cell>
        </row>
        <row r="1007">
          <cell r="A1007" t="str">
            <v>G351032019</v>
          </cell>
          <cell r="B1007" t="str">
            <v>Email and Internet</v>
          </cell>
          <cell r="C1007" t="str">
            <v>Profit &amp; Loss</v>
          </cell>
          <cell r="E1007">
            <v>174800</v>
          </cell>
          <cell r="F1007">
            <v>0</v>
          </cell>
          <cell r="G1007">
            <v>174800</v>
          </cell>
          <cell r="H1007">
            <v>174800</v>
          </cell>
          <cell r="J1007">
            <v>0</v>
          </cell>
          <cell r="K1007">
            <v>0</v>
          </cell>
          <cell r="L1007">
            <v>0</v>
          </cell>
          <cell r="M1007">
            <v>174800</v>
          </cell>
        </row>
        <row r="1008">
          <cell r="A1008" t="str">
            <v>G351032020</v>
          </cell>
          <cell r="B1008" t="str">
            <v>General Insurances</v>
          </cell>
          <cell r="C1008" t="str">
            <v>Profit &amp; Loss</v>
          </cell>
          <cell r="E1008">
            <v>114468</v>
          </cell>
          <cell r="F1008">
            <v>0</v>
          </cell>
          <cell r="G1008">
            <v>114468</v>
          </cell>
          <cell r="H1008">
            <v>114468</v>
          </cell>
          <cell r="J1008">
            <v>0</v>
          </cell>
          <cell r="K1008">
            <v>0</v>
          </cell>
          <cell r="L1008">
            <v>0</v>
          </cell>
          <cell r="M1008">
            <v>114468</v>
          </cell>
        </row>
        <row r="1009">
          <cell r="A1009" t="str">
            <v>G351032021</v>
          </cell>
          <cell r="B1009" t="str">
            <v>Storage &amp; Handling</v>
          </cell>
          <cell r="C1009" t="str">
            <v>Profit &amp; Loss</v>
          </cell>
          <cell r="E1009">
            <v>0</v>
          </cell>
          <cell r="F1009">
            <v>0</v>
          </cell>
          <cell r="G1009">
            <v>0</v>
          </cell>
          <cell r="H1009">
            <v>0</v>
          </cell>
          <cell r="J1009">
            <v>0</v>
          </cell>
          <cell r="K1009">
            <v>0</v>
          </cell>
          <cell r="L1009">
            <v>0</v>
          </cell>
          <cell r="M1009">
            <v>0</v>
          </cell>
        </row>
        <row r="1010">
          <cell r="A1010" t="str">
            <v>G351032022</v>
          </cell>
          <cell r="B1010" t="str">
            <v>Postage &amp; Courier</v>
          </cell>
          <cell r="C1010" t="str">
            <v>Profit &amp; Loss</v>
          </cell>
          <cell r="E1010">
            <v>0</v>
          </cell>
          <cell r="F1010">
            <v>0</v>
          </cell>
          <cell r="G1010">
            <v>0</v>
          </cell>
          <cell r="H1010">
            <v>0</v>
          </cell>
          <cell r="J1010">
            <v>0</v>
          </cell>
          <cell r="K1010">
            <v>0</v>
          </cell>
          <cell r="L1010">
            <v>0</v>
          </cell>
          <cell r="M1010">
            <v>0</v>
          </cell>
        </row>
        <row r="1011">
          <cell r="A1011" t="str">
            <v>G351032023</v>
          </cell>
          <cell r="B1011" t="str">
            <v>Security Services</v>
          </cell>
          <cell r="C1011" t="str">
            <v>Profit &amp; Loss</v>
          </cell>
          <cell r="E1011">
            <v>0</v>
          </cell>
          <cell r="F1011">
            <v>0</v>
          </cell>
          <cell r="G1011">
            <v>0</v>
          </cell>
          <cell r="H1011">
            <v>0</v>
          </cell>
          <cell r="J1011">
            <v>0</v>
          </cell>
          <cell r="K1011">
            <v>0</v>
          </cell>
          <cell r="L1011">
            <v>0</v>
          </cell>
          <cell r="M1011">
            <v>0</v>
          </cell>
        </row>
        <row r="1012">
          <cell r="A1012" t="str">
            <v>G351032024</v>
          </cell>
          <cell r="B1012" t="str">
            <v>Office cleaning</v>
          </cell>
          <cell r="C1012" t="str">
            <v>Profit &amp; Loss</v>
          </cell>
          <cell r="E1012">
            <v>417712</v>
          </cell>
          <cell r="F1012">
            <v>0</v>
          </cell>
          <cell r="G1012">
            <v>417712</v>
          </cell>
          <cell r="H1012">
            <v>417712</v>
          </cell>
          <cell r="J1012">
            <v>0</v>
          </cell>
          <cell r="K1012">
            <v>0</v>
          </cell>
          <cell r="L1012">
            <v>0</v>
          </cell>
          <cell r="M1012">
            <v>417712</v>
          </cell>
        </row>
        <row r="1013">
          <cell r="A1013" t="str">
            <v>G351032025</v>
          </cell>
          <cell r="B1013" t="str">
            <v>Parking fees</v>
          </cell>
          <cell r="C1013" t="str">
            <v>Profit &amp; Loss</v>
          </cell>
          <cell r="E1013">
            <v>210900</v>
          </cell>
          <cell r="F1013">
            <v>0</v>
          </cell>
          <cell r="G1013">
            <v>210900</v>
          </cell>
          <cell r="H1013">
            <v>210900</v>
          </cell>
          <cell r="J1013">
            <v>0</v>
          </cell>
          <cell r="K1013">
            <v>0</v>
          </cell>
          <cell r="L1013">
            <v>0</v>
          </cell>
          <cell r="M1013">
            <v>210900</v>
          </cell>
        </row>
        <row r="1014">
          <cell r="A1014" t="str">
            <v>G351032026</v>
          </cell>
          <cell r="B1014" t="str">
            <v>KOIL SHARED SERVICES</v>
          </cell>
          <cell r="C1014" t="str">
            <v>Profit &amp; Loss</v>
          </cell>
          <cell r="E1014">
            <v>28079169.100000001</v>
          </cell>
          <cell r="F1014">
            <v>4401274.4800000004</v>
          </cell>
          <cell r="G1014">
            <v>23677894.620000001</v>
          </cell>
          <cell r="H1014">
            <v>23677894.620000001</v>
          </cell>
          <cell r="J1014">
            <v>0</v>
          </cell>
          <cell r="K1014">
            <v>0</v>
          </cell>
          <cell r="L1014">
            <v>0</v>
          </cell>
          <cell r="M1014">
            <v>23677894.620000001</v>
          </cell>
        </row>
        <row r="1015">
          <cell r="A1015" t="str">
            <v>G351032027</v>
          </cell>
          <cell r="B1015" t="str">
            <v>IFRS 16 Dep &amp; Interest charge</v>
          </cell>
          <cell r="C1015" t="str">
            <v>Profit &amp; Loss</v>
          </cell>
          <cell r="E1015">
            <v>4733847.2</v>
          </cell>
          <cell r="F1015">
            <v>5686</v>
          </cell>
          <cell r="G1015">
            <v>4728161.2</v>
          </cell>
          <cell r="H1015">
            <v>4728161.2</v>
          </cell>
          <cell r="J1015">
            <v>0</v>
          </cell>
          <cell r="K1015">
            <v>0</v>
          </cell>
          <cell r="L1015">
            <v>0</v>
          </cell>
          <cell r="M1015">
            <v>4728161.2</v>
          </cell>
        </row>
        <row r="1016">
          <cell r="A1016" t="str">
            <v>G351042</v>
          </cell>
          <cell r="B1016" t="str">
            <v>Marketing Expenses</v>
          </cell>
          <cell r="C1016">
            <v>0</v>
          </cell>
          <cell r="D1016">
            <v>0</v>
          </cell>
          <cell r="E1016">
            <v>136525717.81999999</v>
          </cell>
          <cell r="F1016">
            <v>11491080.359999999</v>
          </cell>
          <cell r="G1016">
            <v>125034637.46000001</v>
          </cell>
          <cell r="H1016">
            <v>125034637.46000001</v>
          </cell>
          <cell r="J1016">
            <v>0</v>
          </cell>
          <cell r="K1016">
            <v>0</v>
          </cell>
          <cell r="L1016">
            <v>0</v>
          </cell>
          <cell r="M1016">
            <v>125034637.46000001</v>
          </cell>
        </row>
        <row r="1017">
          <cell r="A1017" t="str">
            <v>G351042001</v>
          </cell>
          <cell r="B1017" t="str">
            <v>Advertising</v>
          </cell>
          <cell r="C1017" t="str">
            <v>Profit &amp; Loss</v>
          </cell>
          <cell r="E1017">
            <v>0</v>
          </cell>
          <cell r="F1017">
            <v>0</v>
          </cell>
          <cell r="G1017">
            <v>0</v>
          </cell>
          <cell r="H1017">
            <v>0</v>
          </cell>
          <cell r="J1017">
            <v>0</v>
          </cell>
          <cell r="K1017">
            <v>0</v>
          </cell>
          <cell r="L1017">
            <v>0</v>
          </cell>
          <cell r="M1017">
            <v>0</v>
          </cell>
        </row>
        <row r="1018">
          <cell r="A1018" t="str">
            <v>G351042002</v>
          </cell>
          <cell r="B1018" t="str">
            <v xml:space="preserve">Marketing Incentives </v>
          </cell>
          <cell r="C1018" t="str">
            <v>Profit &amp; Loss</v>
          </cell>
          <cell r="E1018">
            <v>29844693.199999999</v>
          </cell>
          <cell r="F1018">
            <v>3236472</v>
          </cell>
          <cell r="G1018">
            <v>26608221.199999999</v>
          </cell>
          <cell r="H1018">
            <v>26608221.199999999</v>
          </cell>
          <cell r="J1018">
            <v>0</v>
          </cell>
          <cell r="K1018">
            <v>0</v>
          </cell>
          <cell r="L1018">
            <v>0</v>
          </cell>
          <cell r="M1018">
            <v>26608221.199999999</v>
          </cell>
        </row>
        <row r="1019">
          <cell r="A1019" t="str">
            <v>G351012003</v>
          </cell>
          <cell r="B1019" t="str">
            <v>Sales team retainer</v>
          </cell>
          <cell r="C1019" t="str">
            <v>Profit &amp; Loss</v>
          </cell>
          <cell r="E1019">
            <v>15553747</v>
          </cell>
          <cell r="F1019">
            <v>704911</v>
          </cell>
          <cell r="G1019">
            <v>14848836</v>
          </cell>
          <cell r="H1019">
            <v>14848836</v>
          </cell>
          <cell r="J1019">
            <v>0</v>
          </cell>
          <cell r="K1019">
            <v>0</v>
          </cell>
          <cell r="L1019">
            <v>0</v>
          </cell>
          <cell r="M1019">
            <v>14848836</v>
          </cell>
        </row>
        <row r="1020">
          <cell r="A1020" t="str">
            <v>G351042003</v>
          </cell>
          <cell r="B1020" t="str">
            <v>Sales team bonuses</v>
          </cell>
          <cell r="C1020" t="str">
            <v>Profit &amp; Loss</v>
          </cell>
          <cell r="E1020">
            <v>0</v>
          </cell>
          <cell r="F1020">
            <v>0</v>
          </cell>
          <cell r="G1020">
            <v>0</v>
          </cell>
          <cell r="H1020">
            <v>0</v>
          </cell>
          <cell r="J1020">
            <v>0</v>
          </cell>
          <cell r="K1020">
            <v>0</v>
          </cell>
          <cell r="L1020">
            <v>0</v>
          </cell>
          <cell r="M1020">
            <v>0</v>
          </cell>
        </row>
        <row r="1021">
          <cell r="A1021" t="str">
            <v>G351042004</v>
          </cell>
          <cell r="B1021" t="str">
            <v>Business Acquisition Cost</v>
          </cell>
          <cell r="C1021" t="str">
            <v>Profit &amp; Loss</v>
          </cell>
          <cell r="E1021">
            <v>89332049.620000005</v>
          </cell>
          <cell r="F1021">
            <v>7253997.3600000003</v>
          </cell>
          <cell r="G1021">
            <v>82078052.260000005</v>
          </cell>
          <cell r="H1021">
            <v>82078052.260000005</v>
          </cell>
          <cell r="J1021">
            <v>0</v>
          </cell>
          <cell r="K1021">
            <v>0</v>
          </cell>
          <cell r="L1021">
            <v>0</v>
          </cell>
          <cell r="M1021">
            <v>82078052.260000005</v>
          </cell>
        </row>
        <row r="1022">
          <cell r="A1022" t="str">
            <v>G351042005</v>
          </cell>
          <cell r="B1022" t="str">
            <v>Promotional Events</v>
          </cell>
          <cell r="C1022" t="str">
            <v>Profit &amp; Loss</v>
          </cell>
          <cell r="E1022">
            <v>200000</v>
          </cell>
          <cell r="F1022">
            <v>0</v>
          </cell>
          <cell r="G1022">
            <v>200000</v>
          </cell>
          <cell r="H1022">
            <v>200000</v>
          </cell>
          <cell r="J1022">
            <v>0</v>
          </cell>
          <cell r="K1022">
            <v>0</v>
          </cell>
          <cell r="L1022">
            <v>0</v>
          </cell>
          <cell r="M1022">
            <v>200000</v>
          </cell>
        </row>
        <row r="1023">
          <cell r="A1023" t="str">
            <v>G351042006</v>
          </cell>
          <cell r="B1023" t="str">
            <v>Product Development</v>
          </cell>
          <cell r="C1023" t="str">
            <v>Profit &amp; Loss</v>
          </cell>
          <cell r="E1023">
            <v>0</v>
          </cell>
          <cell r="F1023">
            <v>0</v>
          </cell>
          <cell r="G1023">
            <v>0</v>
          </cell>
          <cell r="H1023">
            <v>0</v>
          </cell>
          <cell r="J1023">
            <v>0</v>
          </cell>
          <cell r="K1023">
            <v>0</v>
          </cell>
          <cell r="L1023">
            <v>0</v>
          </cell>
          <cell r="M1023">
            <v>0</v>
          </cell>
        </row>
        <row r="1024">
          <cell r="A1024" t="str">
            <v>G351042007</v>
          </cell>
          <cell r="B1024" t="str">
            <v>Merchandise Costs</v>
          </cell>
          <cell r="C1024" t="str">
            <v>Profit &amp; Loss</v>
          </cell>
          <cell r="E1024">
            <v>100178</v>
          </cell>
          <cell r="F1024">
            <v>78300</v>
          </cell>
          <cell r="G1024">
            <v>21878</v>
          </cell>
          <cell r="H1024">
            <v>21878</v>
          </cell>
          <cell r="J1024">
            <v>0</v>
          </cell>
          <cell r="K1024">
            <v>0</v>
          </cell>
          <cell r="L1024">
            <v>0</v>
          </cell>
          <cell r="M1024">
            <v>21878</v>
          </cell>
        </row>
        <row r="1025">
          <cell r="A1025" t="str">
            <v>G351042008</v>
          </cell>
          <cell r="B1025" t="str">
            <v>Business Entertainment</v>
          </cell>
          <cell r="C1025" t="str">
            <v>Profit &amp; Loss</v>
          </cell>
          <cell r="E1025">
            <v>0</v>
          </cell>
          <cell r="F1025">
            <v>0</v>
          </cell>
          <cell r="G1025">
            <v>0</v>
          </cell>
          <cell r="H1025">
            <v>0</v>
          </cell>
          <cell r="J1025">
            <v>0</v>
          </cell>
          <cell r="K1025">
            <v>0</v>
          </cell>
          <cell r="L1025">
            <v>0</v>
          </cell>
          <cell r="M1025">
            <v>0</v>
          </cell>
        </row>
        <row r="1026">
          <cell r="A1026" t="str">
            <v>G351042009</v>
          </cell>
          <cell r="B1026" t="str">
            <v>Business Promotion</v>
          </cell>
          <cell r="C1026" t="str">
            <v>Profit &amp; Loss</v>
          </cell>
          <cell r="E1026">
            <v>50000</v>
          </cell>
          <cell r="F1026">
            <v>0</v>
          </cell>
          <cell r="G1026">
            <v>50000</v>
          </cell>
          <cell r="H1026">
            <v>50000</v>
          </cell>
          <cell r="J1026">
            <v>0</v>
          </cell>
          <cell r="K1026">
            <v>0</v>
          </cell>
          <cell r="L1026">
            <v>0</v>
          </cell>
          <cell r="M1026">
            <v>50000</v>
          </cell>
        </row>
        <row r="1027">
          <cell r="A1027" t="str">
            <v>G351042010</v>
          </cell>
          <cell r="B1027" t="str">
            <v>Corporate Social Responsibility</v>
          </cell>
          <cell r="C1027" t="str">
            <v>Profit &amp; Loss</v>
          </cell>
          <cell r="E1027">
            <v>1434800</v>
          </cell>
          <cell r="F1027">
            <v>217400</v>
          </cell>
          <cell r="G1027">
            <v>1217400</v>
          </cell>
          <cell r="H1027">
            <v>1217400</v>
          </cell>
          <cell r="J1027">
            <v>0</v>
          </cell>
          <cell r="K1027">
            <v>0</v>
          </cell>
          <cell r="L1027">
            <v>0</v>
          </cell>
          <cell r="M1027">
            <v>1217400</v>
          </cell>
        </row>
        <row r="1028">
          <cell r="A1028" t="str">
            <v>G351042011</v>
          </cell>
          <cell r="B1028" t="str">
            <v>Sales team trainings</v>
          </cell>
          <cell r="C1028" t="str">
            <v>Profit &amp; Loss</v>
          </cell>
          <cell r="E1028">
            <v>10250</v>
          </cell>
          <cell r="F1028">
            <v>0</v>
          </cell>
          <cell r="G1028">
            <v>10250</v>
          </cell>
          <cell r="H1028">
            <v>10250</v>
          </cell>
          <cell r="J1028">
            <v>0</v>
          </cell>
          <cell r="K1028">
            <v>0</v>
          </cell>
          <cell r="L1028">
            <v>0</v>
          </cell>
          <cell r="M1028">
            <v>10250</v>
          </cell>
        </row>
        <row r="1029">
          <cell r="A1029" t="str">
            <v>G351042012</v>
          </cell>
          <cell r="B1029" t="str">
            <v>Sales team welfare</v>
          </cell>
          <cell r="C1029" t="str">
            <v>Profit &amp; Loss</v>
          </cell>
          <cell r="E1029">
            <v>0</v>
          </cell>
          <cell r="F1029">
            <v>0</v>
          </cell>
          <cell r="G1029">
            <v>0</v>
          </cell>
          <cell r="H1029">
            <v>0</v>
          </cell>
          <cell r="J1029">
            <v>0</v>
          </cell>
          <cell r="K1029">
            <v>0</v>
          </cell>
          <cell r="L1029">
            <v>0</v>
          </cell>
          <cell r="M1029">
            <v>0</v>
          </cell>
        </row>
        <row r="1030">
          <cell r="A1030" t="str">
            <v>G351042013</v>
          </cell>
          <cell r="B1030" t="str">
            <v>Group Marketing Office</v>
          </cell>
          <cell r="C1030" t="str">
            <v>Profit &amp; Loss</v>
          </cell>
          <cell r="E1030">
            <v>0</v>
          </cell>
          <cell r="F1030">
            <v>0</v>
          </cell>
          <cell r="G1030">
            <v>0</v>
          </cell>
          <cell r="H1030">
            <v>0</v>
          </cell>
          <cell r="J1030">
            <v>0</v>
          </cell>
          <cell r="K1030">
            <v>0</v>
          </cell>
          <cell r="L1030">
            <v>0</v>
          </cell>
          <cell r="M1030">
            <v>0</v>
          </cell>
        </row>
        <row r="1031">
          <cell r="A1031" t="str">
            <v>G351042014</v>
          </cell>
          <cell r="B1031" t="str">
            <v>Golf Tournaments</v>
          </cell>
          <cell r="C1031" t="str">
            <v>Profit &amp; Loss</v>
          </cell>
          <cell r="E1031">
            <v>0</v>
          </cell>
          <cell r="F1031">
            <v>0</v>
          </cell>
          <cell r="G1031">
            <v>0</v>
          </cell>
          <cell r="H1031">
            <v>0</v>
          </cell>
          <cell r="J1031">
            <v>0</v>
          </cell>
          <cell r="K1031">
            <v>0</v>
          </cell>
          <cell r="L1031">
            <v>0</v>
          </cell>
          <cell r="M1031">
            <v>0</v>
          </cell>
        </row>
        <row r="1032">
          <cell r="A1032" t="str">
            <v>G351042015</v>
          </cell>
          <cell r="B1032" t="str">
            <v>OVERIDE COMMISSION</v>
          </cell>
          <cell r="C1032" t="str">
            <v>Profit &amp; Loss</v>
          </cell>
          <cell r="E1032">
            <v>0</v>
          </cell>
          <cell r="F1032">
            <v>0</v>
          </cell>
          <cell r="G1032">
            <v>0</v>
          </cell>
          <cell r="H1032">
            <v>0</v>
          </cell>
          <cell r="J1032">
            <v>0</v>
          </cell>
          <cell r="K1032">
            <v>0</v>
          </cell>
          <cell r="L1032">
            <v>0</v>
          </cell>
          <cell r="M1032">
            <v>0</v>
          </cell>
        </row>
        <row r="1033">
          <cell r="A1033" t="str">
            <v>G351052</v>
          </cell>
          <cell r="B1033" t="str">
            <v>Finance Costs</v>
          </cell>
          <cell r="C1033">
            <v>0</v>
          </cell>
          <cell r="D1033">
            <v>0</v>
          </cell>
          <cell r="E1033">
            <v>39958028.149999999</v>
          </cell>
          <cell r="F1033">
            <v>25446935</v>
          </cell>
          <cell r="G1033">
            <v>14511093.15</v>
          </cell>
          <cell r="H1033">
            <v>14511093.15</v>
          </cell>
          <cell r="J1033">
            <v>0</v>
          </cell>
          <cell r="K1033">
            <v>0</v>
          </cell>
          <cell r="L1033">
            <v>0</v>
          </cell>
          <cell r="M1033">
            <v>14511093.15</v>
          </cell>
        </row>
        <row r="1034">
          <cell r="A1034" t="str">
            <v>G351052001</v>
          </cell>
          <cell r="B1034" t="str">
            <v>Bank Charges</v>
          </cell>
          <cell r="C1034" t="str">
            <v>Profit &amp; Loss</v>
          </cell>
          <cell r="E1034">
            <v>1439019.25</v>
          </cell>
          <cell r="F1034">
            <v>120</v>
          </cell>
          <cell r="G1034">
            <v>1438899.25</v>
          </cell>
          <cell r="H1034">
            <v>1438899.25</v>
          </cell>
          <cell r="J1034">
            <v>0</v>
          </cell>
          <cell r="K1034">
            <v>0</v>
          </cell>
          <cell r="L1034">
            <v>0</v>
          </cell>
          <cell r="M1034">
            <v>1438899.25</v>
          </cell>
        </row>
        <row r="1035">
          <cell r="A1035" t="str">
            <v>G351052002</v>
          </cell>
          <cell r="B1035" t="str">
            <v>Custodial Fees - CFC</v>
          </cell>
          <cell r="C1035" t="str">
            <v>Profit &amp; Loss</v>
          </cell>
          <cell r="E1035">
            <v>1995864.9</v>
          </cell>
          <cell r="F1035">
            <v>0</v>
          </cell>
          <cell r="G1035">
            <v>1995864.9</v>
          </cell>
          <cell r="H1035">
            <v>1995864.9</v>
          </cell>
          <cell r="J1035">
            <v>0</v>
          </cell>
          <cell r="K1035">
            <v>0</v>
          </cell>
          <cell r="L1035">
            <v>0</v>
          </cell>
          <cell r="M1035">
            <v>1995864.9</v>
          </cell>
        </row>
        <row r="1036">
          <cell r="A1036" t="str">
            <v>G351052003</v>
          </cell>
          <cell r="B1036" t="str">
            <v>Management Fees - Alpha</v>
          </cell>
          <cell r="C1036" t="str">
            <v>Profit &amp; Loss</v>
          </cell>
          <cell r="E1036">
            <v>12429168</v>
          </cell>
          <cell r="F1036">
            <v>1352839</v>
          </cell>
          <cell r="G1036">
            <v>11076329</v>
          </cell>
          <cell r="H1036">
            <v>11076329</v>
          </cell>
          <cell r="J1036">
            <v>0</v>
          </cell>
          <cell r="K1036">
            <v>0</v>
          </cell>
          <cell r="L1036">
            <v>0</v>
          </cell>
          <cell r="M1036">
            <v>11076329</v>
          </cell>
        </row>
        <row r="1037">
          <cell r="A1037" t="str">
            <v>G351052004</v>
          </cell>
          <cell r="B1037" t="str">
            <v>Interest on loan</v>
          </cell>
          <cell r="C1037" t="str">
            <v>Profit &amp; Loss</v>
          </cell>
          <cell r="E1037">
            <v>93976</v>
          </cell>
          <cell r="F1037">
            <v>93976</v>
          </cell>
          <cell r="G1037">
            <v>0</v>
          </cell>
          <cell r="H1037">
            <v>0</v>
          </cell>
          <cell r="J1037">
            <v>0</v>
          </cell>
          <cell r="K1037">
            <v>0</v>
          </cell>
          <cell r="L1037">
            <v>0</v>
          </cell>
          <cell r="M1037">
            <v>0</v>
          </cell>
        </row>
        <row r="1038">
          <cell r="A1038" t="str">
            <v>G351052005</v>
          </cell>
          <cell r="B1038" t="str">
            <v>Interest write off</v>
          </cell>
          <cell r="C1038" t="str">
            <v>Profit &amp; Loss</v>
          </cell>
          <cell r="E1038">
            <v>0</v>
          </cell>
          <cell r="F1038">
            <v>0</v>
          </cell>
          <cell r="G1038">
            <v>0</v>
          </cell>
          <cell r="H1038">
            <v>0</v>
          </cell>
          <cell r="J1038">
            <v>0</v>
          </cell>
          <cell r="K1038">
            <v>0</v>
          </cell>
          <cell r="L1038">
            <v>0</v>
          </cell>
          <cell r="M1038">
            <v>0</v>
          </cell>
        </row>
        <row r="1039">
          <cell r="A1039" t="str">
            <v>G351052006</v>
          </cell>
          <cell r="B1039" t="str">
            <v xml:space="preserve">Dividends </v>
          </cell>
          <cell r="C1039" t="str">
            <v>Profit &amp; Loss</v>
          </cell>
          <cell r="D1039">
            <v>0</v>
          </cell>
          <cell r="E1039">
            <v>24000000</v>
          </cell>
          <cell r="F1039">
            <v>24000000</v>
          </cell>
          <cell r="G1039">
            <v>0</v>
          </cell>
          <cell r="H1039">
            <v>0</v>
          </cell>
          <cell r="J1039">
            <v>0</v>
          </cell>
          <cell r="K1039">
            <v>0</v>
          </cell>
          <cell r="L1039">
            <v>0</v>
          </cell>
          <cell r="M1039">
            <v>0</v>
          </cell>
        </row>
        <row r="1040">
          <cell r="A1040" t="str">
            <v>G351062</v>
          </cell>
          <cell r="B1040" t="str">
            <v>Pension Expenses</v>
          </cell>
          <cell r="C1040">
            <v>0</v>
          </cell>
          <cell r="D1040">
            <v>0</v>
          </cell>
          <cell r="E1040">
            <v>11223637.16</v>
          </cell>
          <cell r="F1040">
            <v>294801.24</v>
          </cell>
          <cell r="G1040">
            <v>10928835.92</v>
          </cell>
          <cell r="H1040">
            <v>10928835.92</v>
          </cell>
          <cell r="J1040">
            <v>0</v>
          </cell>
          <cell r="K1040">
            <v>0</v>
          </cell>
          <cell r="L1040">
            <v>0</v>
          </cell>
          <cell r="M1040">
            <v>10928835.92</v>
          </cell>
        </row>
        <row r="1041">
          <cell r="A1041" t="str">
            <v>G351062001</v>
          </cell>
          <cell r="B1041" t="str">
            <v>Pension Expenses IPP</v>
          </cell>
          <cell r="C1041" t="str">
            <v>Profit &amp; Loss</v>
          </cell>
          <cell r="E1041">
            <v>4097541.92</v>
          </cell>
          <cell r="F1041">
            <v>276148.24</v>
          </cell>
          <cell r="G1041">
            <v>3821393.6799999997</v>
          </cell>
          <cell r="H1041">
            <v>3821393.6799999997</v>
          </cell>
          <cell r="J1041">
            <v>0</v>
          </cell>
          <cell r="K1041">
            <v>0</v>
          </cell>
          <cell r="L1041">
            <v>0</v>
          </cell>
          <cell r="M1041">
            <v>3821393.6799999997</v>
          </cell>
        </row>
        <row r="1042">
          <cell r="A1042" t="str">
            <v>G351062002</v>
          </cell>
          <cell r="B1042" t="str">
            <v>Trustees Costs</v>
          </cell>
          <cell r="C1042" t="str">
            <v>Profit &amp; Loss</v>
          </cell>
          <cell r="E1042">
            <v>0</v>
          </cell>
          <cell r="F1042">
            <v>0</v>
          </cell>
          <cell r="G1042">
            <v>0</v>
          </cell>
          <cell r="H1042">
            <v>0</v>
          </cell>
          <cell r="J1042">
            <v>0</v>
          </cell>
          <cell r="K1042">
            <v>0</v>
          </cell>
          <cell r="L1042">
            <v>0</v>
          </cell>
          <cell r="M1042">
            <v>0</v>
          </cell>
        </row>
        <row r="1043">
          <cell r="A1043" t="str">
            <v>G351062003</v>
          </cell>
          <cell r="B1043" t="str">
            <v>Pension Expenses Umbrella</v>
          </cell>
          <cell r="C1043" t="str">
            <v>Profit &amp; Loss</v>
          </cell>
          <cell r="E1043">
            <v>7126095.2400000002</v>
          </cell>
          <cell r="F1043">
            <v>18653</v>
          </cell>
          <cell r="G1043">
            <v>7107442.2400000002</v>
          </cell>
          <cell r="H1043">
            <v>7107442.2400000002</v>
          </cell>
          <cell r="J1043">
            <v>0</v>
          </cell>
          <cell r="K1043">
            <v>0</v>
          </cell>
          <cell r="L1043">
            <v>0</v>
          </cell>
          <cell r="M1043">
            <v>7107442.2400000002</v>
          </cell>
        </row>
        <row r="1044">
          <cell r="A1044" t="str">
            <v>G351062004</v>
          </cell>
          <cell r="B1044" t="str">
            <v>Finance Charges</v>
          </cell>
          <cell r="C1044" t="str">
            <v>Profit &amp; Loss</v>
          </cell>
          <cell r="E1044">
            <v>0</v>
          </cell>
          <cell r="F1044">
            <v>0</v>
          </cell>
          <cell r="G1044">
            <v>0</v>
          </cell>
          <cell r="H1044">
            <v>0</v>
          </cell>
          <cell r="J1044">
            <v>0</v>
          </cell>
          <cell r="K1044">
            <v>0</v>
          </cell>
          <cell r="L1044">
            <v>0</v>
          </cell>
          <cell r="M1044">
            <v>0</v>
          </cell>
        </row>
        <row r="1045">
          <cell r="A1045" t="str">
            <v>G351062005</v>
          </cell>
          <cell r="B1045" t="str">
            <v xml:space="preserve">Management Fees </v>
          </cell>
          <cell r="C1045" t="str">
            <v>Profit &amp; Loss</v>
          </cell>
          <cell r="E1045">
            <v>0</v>
          </cell>
          <cell r="F1045">
            <v>0</v>
          </cell>
          <cell r="G1045">
            <v>0</v>
          </cell>
          <cell r="H1045">
            <v>0</v>
          </cell>
          <cell r="J1045">
            <v>0</v>
          </cell>
          <cell r="K1045">
            <v>0</v>
          </cell>
          <cell r="L1045">
            <v>0</v>
          </cell>
          <cell r="M1045">
            <v>0</v>
          </cell>
        </row>
        <row r="1046">
          <cell r="A1046" t="str">
            <v>G351072</v>
          </cell>
          <cell r="B1046" t="str">
            <v>Other Expenses</v>
          </cell>
          <cell r="C1046">
            <v>0</v>
          </cell>
          <cell r="D1046">
            <v>0</v>
          </cell>
          <cell r="E1046">
            <v>11754709.76</v>
          </cell>
          <cell r="F1046">
            <v>1064856</v>
          </cell>
          <cell r="G1046">
            <v>10689853.76</v>
          </cell>
          <cell r="H1046">
            <v>10689853.76</v>
          </cell>
          <cell r="J1046">
            <v>0</v>
          </cell>
          <cell r="K1046">
            <v>0</v>
          </cell>
          <cell r="L1046">
            <v>0</v>
          </cell>
          <cell r="M1046">
            <v>10689853.76</v>
          </cell>
        </row>
        <row r="1047">
          <cell r="A1047" t="str">
            <v>G351072001</v>
          </cell>
          <cell r="B1047" t="str">
            <v>Amortisation - Software</v>
          </cell>
          <cell r="C1047" t="str">
            <v>Profit &amp; Loss</v>
          </cell>
          <cell r="E1047">
            <v>844485</v>
          </cell>
          <cell r="F1047">
            <v>0</v>
          </cell>
          <cell r="G1047">
            <v>844485</v>
          </cell>
          <cell r="H1047">
            <v>844485</v>
          </cell>
          <cell r="J1047">
            <v>0</v>
          </cell>
          <cell r="K1047">
            <v>0</v>
          </cell>
          <cell r="L1047">
            <v>0</v>
          </cell>
          <cell r="M1047">
            <v>844485</v>
          </cell>
          <cell r="N1047">
            <v>3659620.7</v>
          </cell>
        </row>
        <row r="1048">
          <cell r="A1048" t="str">
            <v>G351072002</v>
          </cell>
          <cell r="B1048" t="str">
            <v>Depreciation - Furniture Fittings &amp; Equipment</v>
          </cell>
          <cell r="C1048" t="str">
            <v>Profit &amp; Loss</v>
          </cell>
          <cell r="E1048">
            <v>2355060</v>
          </cell>
          <cell r="F1048">
            <v>3983</v>
          </cell>
          <cell r="G1048">
            <v>2351077</v>
          </cell>
          <cell r="H1048">
            <v>2351077</v>
          </cell>
          <cell r="J1048">
            <v>0</v>
          </cell>
          <cell r="K1048">
            <v>0</v>
          </cell>
          <cell r="L1048">
            <v>0</v>
          </cell>
          <cell r="M1048">
            <v>2351077</v>
          </cell>
        </row>
        <row r="1049">
          <cell r="A1049" t="str">
            <v>G351072003</v>
          </cell>
          <cell r="B1049" t="str">
            <v>Depreciation - Computer Equipment</v>
          </cell>
          <cell r="C1049" t="str">
            <v>Profit &amp; Loss</v>
          </cell>
          <cell r="E1049">
            <v>195097.7</v>
          </cell>
          <cell r="F1049">
            <v>0</v>
          </cell>
          <cell r="G1049">
            <v>195097.7</v>
          </cell>
          <cell r="H1049">
            <v>195097.7</v>
          </cell>
          <cell r="J1049">
            <v>0</v>
          </cell>
          <cell r="K1049">
            <v>0</v>
          </cell>
          <cell r="L1049">
            <v>0</v>
          </cell>
          <cell r="M1049">
            <v>195097.7</v>
          </cell>
        </row>
        <row r="1050">
          <cell r="A1050" t="str">
            <v>G351072004</v>
          </cell>
          <cell r="B1050" t="str">
            <v>Depreciation - Motor Vehicles</v>
          </cell>
          <cell r="C1050" t="str">
            <v>Profit &amp; Loss</v>
          </cell>
          <cell r="E1050">
            <v>0</v>
          </cell>
          <cell r="F1050">
            <v>0</v>
          </cell>
          <cell r="G1050">
            <v>0</v>
          </cell>
          <cell r="H1050">
            <v>0</v>
          </cell>
          <cell r="J1050">
            <v>0</v>
          </cell>
          <cell r="K1050">
            <v>0</v>
          </cell>
          <cell r="L1050">
            <v>0</v>
          </cell>
          <cell r="M1050">
            <v>0</v>
          </cell>
        </row>
        <row r="1051">
          <cell r="A1051" t="str">
            <v>G351072005</v>
          </cell>
          <cell r="B1051" t="str">
            <v>Depreciation - Office Buildings</v>
          </cell>
          <cell r="C1051" t="str">
            <v>Profit &amp; Loss</v>
          </cell>
          <cell r="E1051">
            <v>0</v>
          </cell>
          <cell r="F1051">
            <v>0</v>
          </cell>
          <cell r="G1051">
            <v>0</v>
          </cell>
          <cell r="H1051">
            <v>0</v>
          </cell>
          <cell r="J1051">
            <v>0</v>
          </cell>
          <cell r="K1051">
            <v>0</v>
          </cell>
          <cell r="L1051">
            <v>0</v>
          </cell>
          <cell r="M1051">
            <v>0</v>
          </cell>
        </row>
        <row r="1052">
          <cell r="A1052" t="str">
            <v>G351072006</v>
          </cell>
          <cell r="B1052" t="str">
            <v>Amortisation - Office Equipment</v>
          </cell>
          <cell r="C1052" t="str">
            <v>Profit &amp; Loss</v>
          </cell>
          <cell r="E1052">
            <v>268961</v>
          </cell>
          <cell r="F1052">
            <v>0</v>
          </cell>
          <cell r="G1052">
            <v>268961</v>
          </cell>
          <cell r="H1052">
            <v>268961</v>
          </cell>
          <cell r="J1052">
            <v>0</v>
          </cell>
          <cell r="K1052">
            <v>0</v>
          </cell>
          <cell r="L1052">
            <v>0</v>
          </cell>
          <cell r="M1052">
            <v>268961</v>
          </cell>
        </row>
        <row r="1053">
          <cell r="A1053" t="str">
            <v>G351072007</v>
          </cell>
          <cell r="B1053" t="str">
            <v>Bad debts</v>
          </cell>
          <cell r="C1053" t="str">
            <v>Profit &amp; Loss</v>
          </cell>
          <cell r="E1053">
            <v>0</v>
          </cell>
          <cell r="F1053">
            <v>0</v>
          </cell>
          <cell r="G1053">
            <v>0</v>
          </cell>
          <cell r="H1053">
            <v>0</v>
          </cell>
          <cell r="J1053">
            <v>0</v>
          </cell>
          <cell r="K1053">
            <v>0</v>
          </cell>
          <cell r="L1053">
            <v>0</v>
          </cell>
          <cell r="M1053">
            <v>0</v>
          </cell>
        </row>
        <row r="1054">
          <cell r="A1054" t="str">
            <v>G351072008</v>
          </cell>
          <cell r="B1054" t="str">
            <v>Impairment of financial assets</v>
          </cell>
          <cell r="C1054" t="str">
            <v>Profit &amp; Loss</v>
          </cell>
          <cell r="E1054">
            <v>8091106.0599999996</v>
          </cell>
          <cell r="F1054">
            <v>1060873</v>
          </cell>
          <cell r="G1054">
            <v>7030233.0599999996</v>
          </cell>
          <cell r="H1054">
            <v>7030233.0599999996</v>
          </cell>
          <cell r="J1054">
            <v>0</v>
          </cell>
          <cell r="K1054">
            <v>0</v>
          </cell>
          <cell r="L1054">
            <v>0</v>
          </cell>
          <cell r="M1054">
            <v>7030233.0599999996</v>
          </cell>
        </row>
        <row r="1055">
          <cell r="A1055" t="str">
            <v>Total Expenses</v>
          </cell>
          <cell r="B1055">
            <v>0</v>
          </cell>
          <cell r="C1055">
            <v>0</v>
          </cell>
          <cell r="D1055">
            <v>0</v>
          </cell>
          <cell r="E1055">
            <v>433158304.63999999</v>
          </cell>
          <cell r="F1055">
            <v>91407464.5</v>
          </cell>
          <cell r="G1055">
            <v>341750840.14000005</v>
          </cell>
          <cell r="H1055">
            <v>341750840.14000005</v>
          </cell>
          <cell r="J1055">
            <v>29094488.409254994</v>
          </cell>
          <cell r="K1055">
            <v>0</v>
          </cell>
          <cell r="L1055">
            <v>29094488.409254994</v>
          </cell>
          <cell r="M1055">
            <v>370845328.54925501</v>
          </cell>
        </row>
        <row r="1056">
          <cell r="A1056" t="str">
            <v>TOTALS</v>
          </cell>
          <cell r="B1056">
            <v>0</v>
          </cell>
          <cell r="C1056">
            <v>0</v>
          </cell>
          <cell r="D1056">
            <v>-0.13156382367014885</v>
          </cell>
          <cell r="E1056">
            <v>10722013376.060001</v>
          </cell>
          <cell r="F1056">
            <v>10722014108.059999</v>
          </cell>
          <cell r="G1056">
            <v>0</v>
          </cell>
          <cell r="H1056">
            <v>-0.13156366348266602</v>
          </cell>
          <cell r="J1056">
            <v>199694882.78000003</v>
          </cell>
          <cell r="K1056">
            <v>199694882.78000006</v>
          </cell>
          <cell r="L1056">
            <v>0</v>
          </cell>
          <cell r="M1056">
            <v>-0.13156366348266602</v>
          </cell>
        </row>
        <row r="1059">
          <cell r="D1059" t="str">
            <v xml:space="preserve">SYSTEM </v>
          </cell>
          <cell r="E1059">
            <v>0</v>
          </cell>
          <cell r="F1059">
            <v>0</v>
          </cell>
          <cell r="I1059" t="str">
            <v>JVS LISTING</v>
          </cell>
          <cell r="J1059">
            <v>199694882.78000003</v>
          </cell>
          <cell r="K1059">
            <v>199694882.78000003</v>
          </cell>
        </row>
        <row r="1061">
          <cell r="D1061" t="str">
            <v>DIFF</v>
          </cell>
          <cell r="E1061">
            <v>10722013376.060001</v>
          </cell>
          <cell r="F1061">
            <v>10722014108.059999</v>
          </cell>
          <cell r="I1061" t="str">
            <v>DIFF</v>
          </cell>
          <cell r="J1061">
            <v>0</v>
          </cell>
          <cell r="K1061">
            <v>0</v>
          </cell>
        </row>
      </sheetData>
      <sheetData sheetId="34">
        <row r="1">
          <cell r="A1" t="str">
            <v>KOLAL</v>
          </cell>
          <cell r="C1">
            <v>0</v>
          </cell>
        </row>
        <row r="2">
          <cell r="A2" t="str">
            <v xml:space="preserve">TRIAL BALANCE </v>
          </cell>
          <cell r="C2">
            <v>0</v>
          </cell>
        </row>
        <row r="3">
          <cell r="A3" t="str">
            <v>FOR PERIOD ENDED 30TH JUNE  2023</v>
          </cell>
          <cell r="C3">
            <v>0</v>
          </cell>
        </row>
        <row r="4">
          <cell r="A4" t="str">
            <v>Account Code</v>
          </cell>
          <cell r="B4" t="str">
            <v>Description</v>
          </cell>
          <cell r="C4" t="str">
            <v>Account Type</v>
          </cell>
          <cell r="D4" t="str">
            <v>Open Balance</v>
          </cell>
          <cell r="E4" t="str">
            <v>Debit</v>
          </cell>
          <cell r="F4" t="str">
            <v>Credit</v>
          </cell>
          <cell r="G4" t="str">
            <v>Activity</v>
          </cell>
          <cell r="H4" t="str">
            <v>Closing Bal-System</v>
          </cell>
          <cell r="J4" t="str">
            <v>Off System Debit</v>
          </cell>
          <cell r="K4" t="str">
            <v xml:space="preserve"> Off System Credit</v>
          </cell>
          <cell r="L4" t="str">
            <v>Activity-Off System</v>
          </cell>
        </row>
        <row r="5">
          <cell r="A5" t="str">
            <v xml:space="preserve">Gross Premium - Direct </v>
          </cell>
          <cell r="C5">
            <v>0</v>
          </cell>
          <cell r="M5">
            <v>0</v>
          </cell>
        </row>
        <row r="6">
          <cell r="A6" t="str">
            <v>G411012</v>
          </cell>
          <cell r="B6" t="str">
            <v>Individual life</v>
          </cell>
          <cell r="C6">
            <v>0</v>
          </cell>
          <cell r="D6">
            <v>0</v>
          </cell>
          <cell r="E6">
            <v>1652560</v>
          </cell>
          <cell r="F6">
            <v>26751247</v>
          </cell>
          <cell r="G6">
            <v>-25098687</v>
          </cell>
          <cell r="H6">
            <v>-25098687</v>
          </cell>
          <cell r="J6">
            <v>0</v>
          </cell>
          <cell r="K6">
            <v>0</v>
          </cell>
          <cell r="L6">
            <v>0</v>
          </cell>
          <cell r="M6">
            <v>-25098687</v>
          </cell>
        </row>
        <row r="7">
          <cell r="A7" t="str">
            <v>G411012001</v>
          </cell>
          <cell r="B7" t="str">
            <v>Orient Endowment</v>
          </cell>
          <cell r="C7" t="str">
            <v>Profit &amp; Loss</v>
          </cell>
          <cell r="D7">
            <v>0</v>
          </cell>
          <cell r="E7">
            <v>66099</v>
          </cell>
          <cell r="F7">
            <v>1929633</v>
          </cell>
          <cell r="G7">
            <v>-1863534</v>
          </cell>
          <cell r="H7">
            <v>-1863534</v>
          </cell>
          <cell r="J7">
            <v>0</v>
          </cell>
          <cell r="K7">
            <v>0</v>
          </cell>
          <cell r="L7">
            <v>0</v>
          </cell>
          <cell r="M7">
            <v>-1863534</v>
          </cell>
        </row>
        <row r="8">
          <cell r="A8" t="str">
            <v>G411012002</v>
          </cell>
          <cell r="B8" t="str">
            <v>Orient Educator</v>
          </cell>
          <cell r="C8" t="str">
            <v>Profit &amp; Loss</v>
          </cell>
          <cell r="D8">
            <v>0</v>
          </cell>
          <cell r="E8">
            <v>517980</v>
          </cell>
          <cell r="F8">
            <v>6201289</v>
          </cell>
          <cell r="G8">
            <v>-5683309</v>
          </cell>
          <cell r="H8">
            <v>-5683309</v>
          </cell>
          <cell r="J8">
            <v>0</v>
          </cell>
          <cell r="K8">
            <v>0</v>
          </cell>
          <cell r="L8">
            <v>0</v>
          </cell>
          <cell r="M8">
            <v>-5683309</v>
          </cell>
        </row>
        <row r="9">
          <cell r="A9" t="str">
            <v>G411012003</v>
          </cell>
          <cell r="B9" t="str">
            <v>Orient Smart Asset</v>
          </cell>
          <cell r="C9" t="str">
            <v>Profit &amp; Loss</v>
          </cell>
          <cell r="D9">
            <v>0</v>
          </cell>
          <cell r="E9">
            <v>406942</v>
          </cell>
          <cell r="F9">
            <v>7934059</v>
          </cell>
          <cell r="G9">
            <v>-7527117</v>
          </cell>
          <cell r="H9">
            <v>-7527117</v>
          </cell>
          <cell r="J9">
            <v>0</v>
          </cell>
          <cell r="K9">
            <v>0</v>
          </cell>
          <cell r="L9">
            <v>0</v>
          </cell>
          <cell r="M9">
            <v>-7527117</v>
          </cell>
        </row>
        <row r="10">
          <cell r="A10" t="str">
            <v>G411012004</v>
          </cell>
          <cell r="B10" t="str">
            <v>Orient 4 Life</v>
          </cell>
          <cell r="C10" t="str">
            <v>Profit &amp; Loss</v>
          </cell>
          <cell r="D10">
            <v>0</v>
          </cell>
          <cell r="E10">
            <v>181118</v>
          </cell>
          <cell r="F10">
            <v>2492997</v>
          </cell>
          <cell r="G10">
            <v>-2311879</v>
          </cell>
          <cell r="H10">
            <v>-2311879</v>
          </cell>
          <cell r="J10">
            <v>0</v>
          </cell>
          <cell r="K10">
            <v>0</v>
          </cell>
          <cell r="L10">
            <v>0</v>
          </cell>
          <cell r="M10">
            <v>-2311879</v>
          </cell>
        </row>
        <row r="11">
          <cell r="A11" t="str">
            <v>G411012005</v>
          </cell>
          <cell r="B11" t="str">
            <v>Orient Smart Educator</v>
          </cell>
          <cell r="C11" t="str">
            <v>Profit &amp; Loss</v>
          </cell>
          <cell r="D11">
            <v>0</v>
          </cell>
          <cell r="E11">
            <v>464244</v>
          </cell>
          <cell r="F11">
            <v>7634937</v>
          </cell>
          <cell r="G11">
            <v>-7170693</v>
          </cell>
          <cell r="H11">
            <v>-7170693</v>
          </cell>
          <cell r="J11">
            <v>0</v>
          </cell>
          <cell r="K11">
            <v>0</v>
          </cell>
          <cell r="L11">
            <v>0</v>
          </cell>
          <cell r="M11">
            <v>-7170693</v>
          </cell>
        </row>
        <row r="12">
          <cell r="A12" t="str">
            <v>G411012006</v>
          </cell>
          <cell r="B12" t="str">
            <v>Orient Individual Mortgage</v>
          </cell>
          <cell r="C12" t="str">
            <v>Profit &amp; Loss</v>
          </cell>
          <cell r="D12">
            <v>0</v>
          </cell>
          <cell r="E12">
            <v>0</v>
          </cell>
          <cell r="F12">
            <v>0</v>
          </cell>
          <cell r="G12">
            <v>0</v>
          </cell>
          <cell r="H12">
            <v>0</v>
          </cell>
          <cell r="J12">
            <v>0</v>
          </cell>
          <cell r="K12">
            <v>0</v>
          </cell>
          <cell r="L12">
            <v>0</v>
          </cell>
          <cell r="M12">
            <v>0</v>
          </cell>
        </row>
        <row r="13">
          <cell r="A13" t="str">
            <v>G411012007</v>
          </cell>
          <cell r="B13" t="str">
            <v>Jipange Smart</v>
          </cell>
          <cell r="C13" t="str">
            <v>Profit &amp; Loss</v>
          </cell>
          <cell r="D13">
            <v>0</v>
          </cell>
          <cell r="E13">
            <v>16177</v>
          </cell>
          <cell r="F13">
            <v>503332</v>
          </cell>
          <cell r="G13">
            <v>-487155</v>
          </cell>
          <cell r="H13">
            <v>-487155</v>
          </cell>
          <cell r="J13">
            <v>0</v>
          </cell>
          <cell r="K13">
            <v>0</v>
          </cell>
          <cell r="L13">
            <v>0</v>
          </cell>
          <cell r="M13">
            <v>-487155</v>
          </cell>
        </row>
        <row r="14">
          <cell r="A14" t="str">
            <v>G411012008</v>
          </cell>
          <cell r="B14" t="str">
            <v>ORIENT ENDOWMENT PLAN-NEW</v>
          </cell>
          <cell r="C14" t="str">
            <v>Profit &amp; Loss</v>
          </cell>
          <cell r="D14">
            <v>0</v>
          </cell>
          <cell r="E14">
            <v>0</v>
          </cell>
          <cell r="F14">
            <v>55000</v>
          </cell>
          <cell r="G14">
            <v>-55000</v>
          </cell>
          <cell r="H14">
            <v>-55000</v>
          </cell>
          <cell r="J14">
            <v>0</v>
          </cell>
          <cell r="K14">
            <v>0</v>
          </cell>
          <cell r="L14">
            <v>0</v>
          </cell>
          <cell r="M14">
            <v>-55000</v>
          </cell>
        </row>
        <row r="15">
          <cell r="A15" t="str">
            <v>G411022</v>
          </cell>
          <cell r="B15" t="str">
            <v>Group Life</v>
          </cell>
          <cell r="C15">
            <v>0</v>
          </cell>
          <cell r="D15">
            <v>0</v>
          </cell>
          <cell r="E15">
            <v>8336226</v>
          </cell>
          <cell r="F15">
            <v>63992623</v>
          </cell>
          <cell r="G15">
            <v>-55656397</v>
          </cell>
          <cell r="H15">
            <v>-55656397</v>
          </cell>
          <cell r="J15">
            <v>0</v>
          </cell>
          <cell r="K15">
            <v>3701625</v>
          </cell>
          <cell r="L15">
            <v>-3701625</v>
          </cell>
          <cell r="M15">
            <v>-59358022</v>
          </cell>
        </row>
        <row r="16">
          <cell r="A16" t="str">
            <v>G411022001</v>
          </cell>
          <cell r="B16" t="str">
            <v>Orient Group Life</v>
          </cell>
          <cell r="C16" t="str">
            <v>Profit &amp; Loss</v>
          </cell>
          <cell r="D16">
            <v>0</v>
          </cell>
          <cell r="E16">
            <v>8116826</v>
          </cell>
          <cell r="F16">
            <v>63148997</v>
          </cell>
          <cell r="G16">
            <v>-55032171</v>
          </cell>
          <cell r="H16">
            <v>-55032171</v>
          </cell>
          <cell r="J16">
            <v>0</v>
          </cell>
          <cell r="K16">
            <v>3701625</v>
          </cell>
          <cell r="L16">
            <v>-3701625</v>
          </cell>
          <cell r="M16">
            <v>-58733796</v>
          </cell>
        </row>
        <row r="17">
          <cell r="A17" t="str">
            <v>G411022002</v>
          </cell>
          <cell r="B17" t="str">
            <v>Orient Group Last Expense</v>
          </cell>
          <cell r="C17" t="str">
            <v>Profit &amp; Loss</v>
          </cell>
          <cell r="D17">
            <v>0</v>
          </cell>
          <cell r="E17">
            <v>219400</v>
          </cell>
          <cell r="F17">
            <v>843626</v>
          </cell>
          <cell r="G17">
            <v>-624226</v>
          </cell>
          <cell r="H17">
            <v>-624226</v>
          </cell>
          <cell r="J17">
            <v>0</v>
          </cell>
          <cell r="K17">
            <v>0</v>
          </cell>
          <cell r="L17">
            <v>0</v>
          </cell>
          <cell r="M17">
            <v>-624226</v>
          </cell>
        </row>
        <row r="18">
          <cell r="A18" t="str">
            <v>G411032</v>
          </cell>
          <cell r="B18" t="str">
            <v>Group Credit</v>
          </cell>
          <cell r="C18">
            <v>0</v>
          </cell>
          <cell r="D18">
            <v>0</v>
          </cell>
          <cell r="E18">
            <v>98920051</v>
          </cell>
          <cell r="F18">
            <v>339747782</v>
          </cell>
          <cell r="G18">
            <v>-240827731</v>
          </cell>
          <cell r="H18">
            <v>-240827731</v>
          </cell>
          <cell r="J18">
            <v>0</v>
          </cell>
          <cell r="K18">
            <v>36508413.670000002</v>
          </cell>
          <cell r="L18">
            <v>-36508413.670000002</v>
          </cell>
          <cell r="M18">
            <v>-277336144.67000002</v>
          </cell>
        </row>
        <row r="19">
          <cell r="A19" t="str">
            <v>G411032001</v>
          </cell>
          <cell r="B19" t="str">
            <v>Orient Group Creditor</v>
          </cell>
          <cell r="C19" t="str">
            <v>Profit &amp; Loss</v>
          </cell>
          <cell r="D19">
            <v>0</v>
          </cell>
          <cell r="E19">
            <v>91192253</v>
          </cell>
          <cell r="F19">
            <v>307663132</v>
          </cell>
          <cell r="G19">
            <v>-216470879</v>
          </cell>
          <cell r="H19">
            <v>-216470879</v>
          </cell>
          <cell r="J19">
            <v>0</v>
          </cell>
          <cell r="K19">
            <v>34082559.68</v>
          </cell>
          <cell r="L19">
            <v>-34082559.68</v>
          </cell>
          <cell r="M19">
            <v>-250553438.68000001</v>
          </cell>
        </row>
        <row r="20">
          <cell r="A20" t="str">
            <v>G411032002</v>
          </cell>
          <cell r="B20" t="str">
            <v>Orient Group Mortgage</v>
          </cell>
          <cell r="C20" t="str">
            <v>Profit &amp; Loss</v>
          </cell>
          <cell r="D20">
            <v>0</v>
          </cell>
          <cell r="E20">
            <v>7727798</v>
          </cell>
          <cell r="F20">
            <v>32084650</v>
          </cell>
          <cell r="G20">
            <v>-24356852</v>
          </cell>
          <cell r="H20">
            <v>-24356852</v>
          </cell>
          <cell r="I20">
            <v>0</v>
          </cell>
          <cell r="J20">
            <v>0</v>
          </cell>
          <cell r="K20">
            <v>2425853.9900000002</v>
          </cell>
          <cell r="L20">
            <v>-2425853.9900000002</v>
          </cell>
          <cell r="M20">
            <v>-26782705.990000002</v>
          </cell>
        </row>
        <row r="21">
          <cell r="A21" t="str">
            <v>G411042</v>
          </cell>
          <cell r="B21" t="str">
            <v>Annuities</v>
          </cell>
          <cell r="C21">
            <v>0</v>
          </cell>
          <cell r="D21">
            <v>0</v>
          </cell>
          <cell r="E21">
            <v>567642</v>
          </cell>
          <cell r="F21">
            <v>148758941</v>
          </cell>
          <cell r="G21">
            <v>-148191299</v>
          </cell>
          <cell r="H21">
            <v>-148191299</v>
          </cell>
          <cell r="J21">
            <v>0</v>
          </cell>
          <cell r="K21">
            <v>0</v>
          </cell>
          <cell r="L21">
            <v>0</v>
          </cell>
          <cell r="M21">
            <v>-148191299</v>
          </cell>
        </row>
        <row r="22">
          <cell r="A22" t="str">
            <v>G411042001</v>
          </cell>
          <cell r="B22" t="str">
            <v>Immediate Annuity</v>
          </cell>
          <cell r="C22" t="str">
            <v>Profit &amp; Loss</v>
          </cell>
          <cell r="D22">
            <v>0</v>
          </cell>
          <cell r="E22">
            <v>567642</v>
          </cell>
          <cell r="F22">
            <v>148758941</v>
          </cell>
          <cell r="G22">
            <v>-148191299</v>
          </cell>
          <cell r="H22">
            <v>-148191299</v>
          </cell>
          <cell r="J22">
            <v>0</v>
          </cell>
          <cell r="K22">
            <v>0</v>
          </cell>
          <cell r="L22">
            <v>0</v>
          </cell>
          <cell r="M22">
            <v>-148191299</v>
          </cell>
        </row>
        <row r="23">
          <cell r="A23" t="str">
            <v>G411042002</v>
          </cell>
          <cell r="B23" t="str">
            <v>Deffered Annuity</v>
          </cell>
          <cell r="C23" t="str">
            <v>Profit &amp; Loss</v>
          </cell>
          <cell r="D23">
            <v>0</v>
          </cell>
          <cell r="E23">
            <v>0</v>
          </cell>
          <cell r="F23">
            <v>0</v>
          </cell>
          <cell r="G23">
            <v>0</v>
          </cell>
          <cell r="H23">
            <v>0</v>
          </cell>
          <cell r="J23">
            <v>0</v>
          </cell>
          <cell r="K23">
            <v>0</v>
          </cell>
          <cell r="L23">
            <v>0</v>
          </cell>
          <cell r="M23">
            <v>0</v>
          </cell>
        </row>
        <row r="24">
          <cell r="A24" t="str">
            <v>Gross Premium - Direct Total</v>
          </cell>
          <cell r="C24">
            <v>0</v>
          </cell>
          <cell r="D24">
            <v>0</v>
          </cell>
          <cell r="E24">
            <v>109476479</v>
          </cell>
          <cell r="F24">
            <v>579250593</v>
          </cell>
          <cell r="G24">
            <v>-469774114</v>
          </cell>
          <cell r="H24">
            <v>-469774114</v>
          </cell>
          <cell r="J24">
            <v>0</v>
          </cell>
          <cell r="K24">
            <v>40210038.670000002</v>
          </cell>
          <cell r="L24">
            <v>-40210038.670000002</v>
          </cell>
          <cell r="M24">
            <v>-509984152.67000002</v>
          </cell>
        </row>
        <row r="25">
          <cell r="C25">
            <v>0</v>
          </cell>
          <cell r="D25">
            <v>0</v>
          </cell>
          <cell r="E25">
            <v>0</v>
          </cell>
          <cell r="F25">
            <v>0</v>
          </cell>
          <cell r="G25">
            <v>0</v>
          </cell>
          <cell r="J25">
            <v>0</v>
          </cell>
          <cell r="K25">
            <v>0</v>
          </cell>
          <cell r="L25">
            <v>0</v>
          </cell>
          <cell r="M25">
            <v>0</v>
          </cell>
        </row>
        <row r="26">
          <cell r="A26" t="str">
            <v>Gross Premium Reinsurance</v>
          </cell>
          <cell r="C26">
            <v>0</v>
          </cell>
          <cell r="D26">
            <v>0</v>
          </cell>
          <cell r="E26">
            <v>0</v>
          </cell>
          <cell r="F26">
            <v>0</v>
          </cell>
          <cell r="G26">
            <v>0</v>
          </cell>
          <cell r="J26">
            <v>0</v>
          </cell>
          <cell r="K26">
            <v>0</v>
          </cell>
          <cell r="L26">
            <v>0</v>
          </cell>
          <cell r="M26">
            <v>0</v>
          </cell>
        </row>
        <row r="27">
          <cell r="A27" t="str">
            <v>Facutative In</v>
          </cell>
          <cell r="B27">
            <v>0</v>
          </cell>
          <cell r="C27">
            <v>0</v>
          </cell>
          <cell r="D27">
            <v>0</v>
          </cell>
          <cell r="E27">
            <v>0</v>
          </cell>
          <cell r="F27">
            <v>0</v>
          </cell>
          <cell r="G27">
            <v>0</v>
          </cell>
          <cell r="J27">
            <v>0</v>
          </cell>
          <cell r="K27">
            <v>0</v>
          </cell>
          <cell r="L27">
            <v>0</v>
          </cell>
          <cell r="M27">
            <v>0</v>
          </cell>
        </row>
        <row r="28">
          <cell r="A28" t="str">
            <v>G412012</v>
          </cell>
          <cell r="B28" t="str">
            <v>Individual life</v>
          </cell>
          <cell r="C28">
            <v>0</v>
          </cell>
          <cell r="D28">
            <v>0</v>
          </cell>
          <cell r="E28">
            <v>0</v>
          </cell>
          <cell r="F28">
            <v>0</v>
          </cell>
          <cell r="G28">
            <v>0</v>
          </cell>
          <cell r="H28">
            <v>0</v>
          </cell>
          <cell r="J28">
            <v>0</v>
          </cell>
          <cell r="K28">
            <v>0</v>
          </cell>
          <cell r="L28">
            <v>0</v>
          </cell>
          <cell r="M28">
            <v>0</v>
          </cell>
        </row>
        <row r="29">
          <cell r="A29" t="str">
            <v>G412012001</v>
          </cell>
          <cell r="B29" t="str">
            <v>Orient Endowment</v>
          </cell>
          <cell r="C29" t="str">
            <v>Profit &amp; Loss</v>
          </cell>
          <cell r="D29">
            <v>0</v>
          </cell>
          <cell r="E29">
            <v>0</v>
          </cell>
          <cell r="F29">
            <v>0</v>
          </cell>
          <cell r="G29">
            <v>0</v>
          </cell>
          <cell r="H29">
            <v>0</v>
          </cell>
          <cell r="J29">
            <v>0</v>
          </cell>
          <cell r="K29">
            <v>0</v>
          </cell>
          <cell r="L29">
            <v>0</v>
          </cell>
          <cell r="M29">
            <v>0</v>
          </cell>
        </row>
        <row r="30">
          <cell r="A30" t="str">
            <v>G412012002</v>
          </cell>
          <cell r="B30" t="str">
            <v>Orient Educator</v>
          </cell>
          <cell r="C30" t="str">
            <v>Profit &amp; Loss</v>
          </cell>
          <cell r="D30">
            <v>0</v>
          </cell>
          <cell r="E30">
            <v>0</v>
          </cell>
          <cell r="F30">
            <v>0</v>
          </cell>
          <cell r="G30">
            <v>0</v>
          </cell>
          <cell r="H30">
            <v>0</v>
          </cell>
          <cell r="J30">
            <v>0</v>
          </cell>
          <cell r="K30">
            <v>0</v>
          </cell>
          <cell r="L30">
            <v>0</v>
          </cell>
          <cell r="M30">
            <v>0</v>
          </cell>
        </row>
        <row r="31">
          <cell r="A31" t="str">
            <v>G412012003</v>
          </cell>
          <cell r="B31" t="str">
            <v>Orient Smart Asset</v>
          </cell>
          <cell r="C31" t="str">
            <v>Profit &amp; Loss</v>
          </cell>
          <cell r="D31">
            <v>0</v>
          </cell>
          <cell r="E31">
            <v>0</v>
          </cell>
          <cell r="F31">
            <v>0</v>
          </cell>
          <cell r="G31">
            <v>0</v>
          </cell>
          <cell r="H31">
            <v>0</v>
          </cell>
          <cell r="J31">
            <v>0</v>
          </cell>
          <cell r="K31">
            <v>0</v>
          </cell>
          <cell r="L31">
            <v>0</v>
          </cell>
          <cell r="M31">
            <v>0</v>
          </cell>
        </row>
        <row r="32">
          <cell r="A32" t="str">
            <v>G412012004</v>
          </cell>
          <cell r="B32" t="str">
            <v>Orient 4 Life</v>
          </cell>
          <cell r="C32" t="str">
            <v>Profit &amp; Loss</v>
          </cell>
          <cell r="D32">
            <v>0</v>
          </cell>
          <cell r="E32">
            <v>0</v>
          </cell>
          <cell r="F32">
            <v>0</v>
          </cell>
          <cell r="G32">
            <v>0</v>
          </cell>
          <cell r="H32">
            <v>0</v>
          </cell>
          <cell r="J32">
            <v>0</v>
          </cell>
          <cell r="K32">
            <v>0</v>
          </cell>
          <cell r="L32">
            <v>0</v>
          </cell>
          <cell r="M32">
            <v>0</v>
          </cell>
        </row>
        <row r="33">
          <cell r="A33" t="str">
            <v>G412012005</v>
          </cell>
          <cell r="B33" t="str">
            <v>Orient Smart Educator</v>
          </cell>
          <cell r="C33" t="str">
            <v xml:space="preserve">                                                                                                                                                                                                                                                                                                                                                                                                                                                                                                                                                                                                                                                                                                                                                                                                                                                                             </v>
          </cell>
          <cell r="D33">
            <v>0</v>
          </cell>
          <cell r="E33">
            <v>0</v>
          </cell>
          <cell r="F33">
            <v>0</v>
          </cell>
          <cell r="G33">
            <v>0</v>
          </cell>
          <cell r="H33">
            <v>0</v>
          </cell>
          <cell r="J33">
            <v>0</v>
          </cell>
          <cell r="K33">
            <v>0</v>
          </cell>
          <cell r="L33">
            <v>0</v>
          </cell>
          <cell r="M33">
            <v>0</v>
          </cell>
        </row>
        <row r="34">
          <cell r="A34" t="str">
            <v>G412012006</v>
          </cell>
          <cell r="B34" t="str">
            <v>Orient Individual Mortgage</v>
          </cell>
          <cell r="C34" t="str">
            <v>Profit &amp; Loss</v>
          </cell>
          <cell r="D34">
            <v>0</v>
          </cell>
          <cell r="E34">
            <v>0</v>
          </cell>
          <cell r="F34">
            <v>0</v>
          </cell>
          <cell r="G34">
            <v>0</v>
          </cell>
          <cell r="H34">
            <v>0</v>
          </cell>
          <cell r="J34">
            <v>0</v>
          </cell>
          <cell r="K34">
            <v>0</v>
          </cell>
          <cell r="L34">
            <v>0</v>
          </cell>
          <cell r="M34">
            <v>0</v>
          </cell>
        </row>
        <row r="35">
          <cell r="A35" t="str">
            <v>G412022</v>
          </cell>
          <cell r="B35" t="str">
            <v>Group Life</v>
          </cell>
          <cell r="C35">
            <v>0</v>
          </cell>
          <cell r="D35">
            <v>0</v>
          </cell>
          <cell r="E35">
            <v>0</v>
          </cell>
          <cell r="F35">
            <v>0</v>
          </cell>
          <cell r="G35">
            <v>0</v>
          </cell>
          <cell r="H35">
            <v>0</v>
          </cell>
          <cell r="J35">
            <v>0</v>
          </cell>
          <cell r="K35">
            <v>0</v>
          </cell>
          <cell r="L35">
            <v>0</v>
          </cell>
          <cell r="M35">
            <v>0</v>
          </cell>
        </row>
        <row r="36">
          <cell r="A36" t="str">
            <v>G412022001</v>
          </cell>
          <cell r="B36" t="str">
            <v>Orient Group Life</v>
          </cell>
          <cell r="C36" t="str">
            <v>Profit &amp; Loss</v>
          </cell>
          <cell r="D36">
            <v>0</v>
          </cell>
          <cell r="E36">
            <v>0</v>
          </cell>
          <cell r="F36">
            <v>0</v>
          </cell>
          <cell r="G36">
            <v>0</v>
          </cell>
          <cell r="H36">
            <v>0</v>
          </cell>
          <cell r="J36">
            <v>0</v>
          </cell>
          <cell r="K36">
            <v>0</v>
          </cell>
          <cell r="L36">
            <v>0</v>
          </cell>
          <cell r="M36">
            <v>0</v>
          </cell>
        </row>
        <row r="37">
          <cell r="A37" t="str">
            <v>G412022002</v>
          </cell>
          <cell r="B37" t="str">
            <v>Orient Group Last Expense</v>
          </cell>
          <cell r="C37" t="str">
            <v>Profit &amp; Loss</v>
          </cell>
          <cell r="D37">
            <v>0</v>
          </cell>
          <cell r="E37">
            <v>0</v>
          </cell>
          <cell r="F37">
            <v>0</v>
          </cell>
          <cell r="G37">
            <v>0</v>
          </cell>
          <cell r="H37">
            <v>0</v>
          </cell>
          <cell r="J37">
            <v>0</v>
          </cell>
          <cell r="K37">
            <v>0</v>
          </cell>
          <cell r="L37">
            <v>0</v>
          </cell>
          <cell r="M37">
            <v>0</v>
          </cell>
        </row>
        <row r="38">
          <cell r="A38" t="str">
            <v>G412032</v>
          </cell>
          <cell r="B38" t="str">
            <v>Group Credit</v>
          </cell>
          <cell r="C38">
            <v>0</v>
          </cell>
          <cell r="D38">
            <v>0</v>
          </cell>
          <cell r="E38">
            <v>0</v>
          </cell>
          <cell r="F38">
            <v>0</v>
          </cell>
          <cell r="G38">
            <v>0</v>
          </cell>
          <cell r="H38">
            <v>0</v>
          </cell>
          <cell r="J38">
            <v>0</v>
          </cell>
          <cell r="K38">
            <v>0</v>
          </cell>
          <cell r="L38">
            <v>0</v>
          </cell>
          <cell r="M38">
            <v>0</v>
          </cell>
        </row>
        <row r="39">
          <cell r="A39" t="str">
            <v>G412032001</v>
          </cell>
          <cell r="B39" t="str">
            <v>Orient Group Creditor</v>
          </cell>
          <cell r="C39" t="str">
            <v>Profit &amp; Loss</v>
          </cell>
          <cell r="D39">
            <v>0</v>
          </cell>
          <cell r="E39">
            <v>0</v>
          </cell>
          <cell r="F39">
            <v>0</v>
          </cell>
          <cell r="G39">
            <v>0</v>
          </cell>
          <cell r="H39">
            <v>0</v>
          </cell>
          <cell r="J39">
            <v>0</v>
          </cell>
          <cell r="K39">
            <v>0</v>
          </cell>
          <cell r="L39">
            <v>0</v>
          </cell>
          <cell r="M39">
            <v>0</v>
          </cell>
        </row>
        <row r="40">
          <cell r="A40" t="str">
            <v>G412032002</v>
          </cell>
          <cell r="B40" t="str">
            <v>Orient Group Mortgage</v>
          </cell>
          <cell r="C40" t="str">
            <v>Profit &amp; Loss</v>
          </cell>
          <cell r="D40">
            <v>0</v>
          </cell>
          <cell r="E40">
            <v>0</v>
          </cell>
          <cell r="F40">
            <v>0</v>
          </cell>
          <cell r="G40">
            <v>0</v>
          </cell>
          <cell r="H40">
            <v>0</v>
          </cell>
          <cell r="J40">
            <v>0</v>
          </cell>
          <cell r="K40">
            <v>0</v>
          </cell>
          <cell r="L40">
            <v>0</v>
          </cell>
          <cell r="M40">
            <v>0</v>
          </cell>
        </row>
        <row r="41">
          <cell r="A41" t="str">
            <v>G412042</v>
          </cell>
          <cell r="B41" t="str">
            <v>Annuities</v>
          </cell>
          <cell r="C41">
            <v>0</v>
          </cell>
          <cell r="D41">
            <v>0</v>
          </cell>
          <cell r="E41">
            <v>0</v>
          </cell>
          <cell r="F41">
            <v>0</v>
          </cell>
          <cell r="G41">
            <v>0</v>
          </cell>
          <cell r="H41">
            <v>0</v>
          </cell>
          <cell r="J41">
            <v>0</v>
          </cell>
          <cell r="K41">
            <v>0</v>
          </cell>
          <cell r="L41">
            <v>0</v>
          </cell>
          <cell r="M41">
            <v>0</v>
          </cell>
        </row>
        <row r="42">
          <cell r="A42" t="str">
            <v>G412042001</v>
          </cell>
          <cell r="B42" t="str">
            <v>Immediate Annuity</v>
          </cell>
          <cell r="C42" t="str">
            <v>Profit &amp; Loss</v>
          </cell>
          <cell r="D42">
            <v>0</v>
          </cell>
          <cell r="E42">
            <v>0</v>
          </cell>
          <cell r="F42">
            <v>0</v>
          </cell>
          <cell r="G42">
            <v>0</v>
          </cell>
          <cell r="H42">
            <v>0</v>
          </cell>
          <cell r="J42">
            <v>0</v>
          </cell>
          <cell r="K42">
            <v>0</v>
          </cell>
          <cell r="L42">
            <v>0</v>
          </cell>
          <cell r="M42">
            <v>0</v>
          </cell>
        </row>
        <row r="43">
          <cell r="A43" t="str">
            <v>G412042002</v>
          </cell>
          <cell r="B43" t="str">
            <v>Deferred Annuity</v>
          </cell>
          <cell r="C43" t="str">
            <v>Profit &amp; Loss</v>
          </cell>
          <cell r="D43">
            <v>0</v>
          </cell>
          <cell r="E43">
            <v>0</v>
          </cell>
          <cell r="F43">
            <v>0</v>
          </cell>
          <cell r="G43">
            <v>0</v>
          </cell>
          <cell r="H43">
            <v>0</v>
          </cell>
          <cell r="J43">
            <v>0</v>
          </cell>
          <cell r="K43">
            <v>0</v>
          </cell>
          <cell r="L43">
            <v>0</v>
          </cell>
          <cell r="M43">
            <v>0</v>
          </cell>
        </row>
        <row r="44">
          <cell r="A44" t="str">
            <v>Gross Premium Reinsurance Facultative in Total</v>
          </cell>
          <cell r="B44">
            <v>0</v>
          </cell>
          <cell r="C44">
            <v>0</v>
          </cell>
          <cell r="D44">
            <v>0</v>
          </cell>
          <cell r="E44">
            <v>0</v>
          </cell>
          <cell r="F44">
            <v>0</v>
          </cell>
          <cell r="G44">
            <v>0</v>
          </cell>
          <cell r="H44">
            <v>0</v>
          </cell>
          <cell r="J44">
            <v>0</v>
          </cell>
          <cell r="K44">
            <v>0</v>
          </cell>
          <cell r="L44">
            <v>0</v>
          </cell>
          <cell r="M44">
            <v>0</v>
          </cell>
        </row>
        <row r="45">
          <cell r="A45">
            <v>0</v>
          </cell>
          <cell r="B45">
            <v>0</v>
          </cell>
          <cell r="C45">
            <v>0</v>
          </cell>
          <cell r="D45">
            <v>0</v>
          </cell>
          <cell r="E45">
            <v>0</v>
          </cell>
          <cell r="F45">
            <v>0</v>
          </cell>
          <cell r="G45">
            <v>0</v>
          </cell>
          <cell r="J45">
            <v>0</v>
          </cell>
          <cell r="K45">
            <v>0</v>
          </cell>
          <cell r="L45">
            <v>0</v>
          </cell>
          <cell r="M45">
            <v>0</v>
          </cell>
        </row>
        <row r="46">
          <cell r="A46" t="str">
            <v>Gross Premium Reinsurance -</v>
          </cell>
          <cell r="C46">
            <v>0</v>
          </cell>
          <cell r="D46">
            <v>0</v>
          </cell>
          <cell r="E46">
            <v>0</v>
          </cell>
          <cell r="F46">
            <v>0</v>
          </cell>
          <cell r="G46">
            <v>0</v>
          </cell>
          <cell r="J46">
            <v>0</v>
          </cell>
          <cell r="K46">
            <v>0</v>
          </cell>
          <cell r="L46">
            <v>0</v>
          </cell>
          <cell r="M46">
            <v>0</v>
          </cell>
        </row>
        <row r="47">
          <cell r="A47" t="str">
            <v>Treaty in</v>
          </cell>
          <cell r="C47">
            <v>0</v>
          </cell>
          <cell r="D47">
            <v>0</v>
          </cell>
          <cell r="E47">
            <v>0</v>
          </cell>
          <cell r="F47">
            <v>0</v>
          </cell>
          <cell r="G47">
            <v>0</v>
          </cell>
          <cell r="J47">
            <v>0</v>
          </cell>
          <cell r="K47">
            <v>0</v>
          </cell>
          <cell r="L47">
            <v>0</v>
          </cell>
          <cell r="M47">
            <v>0</v>
          </cell>
        </row>
        <row r="48">
          <cell r="A48" t="str">
            <v>G413012</v>
          </cell>
          <cell r="B48" t="str">
            <v>Individual life</v>
          </cell>
          <cell r="C48">
            <v>0</v>
          </cell>
          <cell r="D48">
            <v>0</v>
          </cell>
          <cell r="E48">
            <v>0</v>
          </cell>
          <cell r="F48">
            <v>0</v>
          </cell>
          <cell r="G48">
            <v>0</v>
          </cell>
          <cell r="H48">
            <v>0</v>
          </cell>
          <cell r="J48">
            <v>0</v>
          </cell>
          <cell r="K48">
            <v>0</v>
          </cell>
          <cell r="L48">
            <v>0</v>
          </cell>
          <cell r="M48">
            <v>0</v>
          </cell>
        </row>
        <row r="49">
          <cell r="A49" t="str">
            <v>G413012001</v>
          </cell>
          <cell r="B49" t="str">
            <v>Orient Endowment</v>
          </cell>
          <cell r="C49" t="str">
            <v>Profit &amp; Loss</v>
          </cell>
          <cell r="D49">
            <v>0</v>
          </cell>
          <cell r="E49">
            <v>0</v>
          </cell>
          <cell r="F49">
            <v>0</v>
          </cell>
          <cell r="G49">
            <v>0</v>
          </cell>
          <cell r="H49">
            <v>0</v>
          </cell>
          <cell r="J49">
            <v>0</v>
          </cell>
          <cell r="K49">
            <v>0</v>
          </cell>
          <cell r="L49">
            <v>0</v>
          </cell>
          <cell r="M49">
            <v>0</v>
          </cell>
        </row>
        <row r="50">
          <cell r="A50" t="str">
            <v>G413012002</v>
          </cell>
          <cell r="B50" t="str">
            <v>Orient Educator</v>
          </cell>
          <cell r="C50" t="str">
            <v>Profit &amp; Loss</v>
          </cell>
          <cell r="D50">
            <v>0</v>
          </cell>
          <cell r="E50">
            <v>0</v>
          </cell>
          <cell r="F50">
            <v>0</v>
          </cell>
          <cell r="G50">
            <v>0</v>
          </cell>
          <cell r="H50">
            <v>0</v>
          </cell>
          <cell r="J50">
            <v>0</v>
          </cell>
          <cell r="K50">
            <v>0</v>
          </cell>
          <cell r="L50">
            <v>0</v>
          </cell>
          <cell r="M50">
            <v>0</v>
          </cell>
        </row>
        <row r="51">
          <cell r="A51" t="str">
            <v>G413012003</v>
          </cell>
          <cell r="B51" t="str">
            <v>Orient Smart Asset</v>
          </cell>
          <cell r="C51" t="str">
            <v>Profit &amp; Loss</v>
          </cell>
          <cell r="D51">
            <v>0</v>
          </cell>
          <cell r="E51">
            <v>0</v>
          </cell>
          <cell r="F51">
            <v>0</v>
          </cell>
          <cell r="G51">
            <v>0</v>
          </cell>
          <cell r="H51">
            <v>0</v>
          </cell>
          <cell r="J51">
            <v>0</v>
          </cell>
          <cell r="K51">
            <v>0</v>
          </cell>
          <cell r="L51">
            <v>0</v>
          </cell>
          <cell r="M51">
            <v>0</v>
          </cell>
        </row>
        <row r="52">
          <cell r="A52" t="str">
            <v>G413012004</v>
          </cell>
          <cell r="B52" t="str">
            <v>Orient 4 Life</v>
          </cell>
          <cell r="C52" t="str">
            <v>Profit &amp; Loss</v>
          </cell>
          <cell r="D52">
            <v>0</v>
          </cell>
          <cell r="E52">
            <v>0</v>
          </cell>
          <cell r="F52">
            <v>0</v>
          </cell>
          <cell r="G52">
            <v>0</v>
          </cell>
          <cell r="H52">
            <v>0</v>
          </cell>
          <cell r="J52">
            <v>0</v>
          </cell>
          <cell r="K52">
            <v>0</v>
          </cell>
          <cell r="L52">
            <v>0</v>
          </cell>
          <cell r="M52">
            <v>0</v>
          </cell>
        </row>
        <row r="53">
          <cell r="A53" t="str">
            <v>G413012005</v>
          </cell>
          <cell r="B53" t="str">
            <v>Orient Smart Educator</v>
          </cell>
          <cell r="C53" t="str">
            <v>Profit &amp; Loss</v>
          </cell>
          <cell r="D53">
            <v>0</v>
          </cell>
          <cell r="E53">
            <v>0</v>
          </cell>
          <cell r="F53">
            <v>0</v>
          </cell>
          <cell r="G53">
            <v>0</v>
          </cell>
          <cell r="H53">
            <v>0</v>
          </cell>
          <cell r="J53">
            <v>0</v>
          </cell>
          <cell r="K53">
            <v>0</v>
          </cell>
          <cell r="L53">
            <v>0</v>
          </cell>
          <cell r="M53">
            <v>0</v>
          </cell>
        </row>
        <row r="54">
          <cell r="A54" t="str">
            <v>G413012006</v>
          </cell>
          <cell r="B54" t="str">
            <v>Orient Individual Mortgage</v>
          </cell>
          <cell r="C54" t="str">
            <v>Profit &amp; Loss</v>
          </cell>
          <cell r="D54">
            <v>0</v>
          </cell>
          <cell r="E54">
            <v>0</v>
          </cell>
          <cell r="F54">
            <v>0</v>
          </cell>
          <cell r="G54">
            <v>0</v>
          </cell>
          <cell r="H54">
            <v>0</v>
          </cell>
          <cell r="J54">
            <v>0</v>
          </cell>
          <cell r="K54">
            <v>0</v>
          </cell>
          <cell r="L54">
            <v>0</v>
          </cell>
          <cell r="M54">
            <v>0</v>
          </cell>
        </row>
        <row r="55">
          <cell r="A55" t="str">
            <v>G413022</v>
          </cell>
          <cell r="B55" t="str">
            <v>Group Life</v>
          </cell>
          <cell r="C55">
            <v>0</v>
          </cell>
          <cell r="D55">
            <v>0</v>
          </cell>
          <cell r="E55">
            <v>0</v>
          </cell>
          <cell r="F55">
            <v>0</v>
          </cell>
          <cell r="G55">
            <v>0</v>
          </cell>
          <cell r="H55">
            <v>0</v>
          </cell>
          <cell r="J55">
            <v>0</v>
          </cell>
          <cell r="K55">
            <v>0</v>
          </cell>
          <cell r="L55">
            <v>0</v>
          </cell>
          <cell r="M55">
            <v>0</v>
          </cell>
        </row>
        <row r="56">
          <cell r="A56" t="str">
            <v>G413022001</v>
          </cell>
          <cell r="B56" t="str">
            <v>Orient Group Life</v>
          </cell>
          <cell r="C56" t="str">
            <v>Profit &amp; Loss</v>
          </cell>
          <cell r="D56">
            <v>0</v>
          </cell>
          <cell r="E56">
            <v>0</v>
          </cell>
          <cell r="F56">
            <v>0</v>
          </cell>
          <cell r="G56">
            <v>0</v>
          </cell>
          <cell r="H56">
            <v>0</v>
          </cell>
          <cell r="J56">
            <v>0</v>
          </cell>
          <cell r="K56">
            <v>0</v>
          </cell>
          <cell r="L56">
            <v>0</v>
          </cell>
          <cell r="M56">
            <v>0</v>
          </cell>
        </row>
        <row r="57">
          <cell r="A57" t="str">
            <v>G413022002</v>
          </cell>
          <cell r="B57" t="str">
            <v>Orient Last Expense</v>
          </cell>
          <cell r="C57" t="str">
            <v>Profit &amp; Loss</v>
          </cell>
          <cell r="D57">
            <v>0</v>
          </cell>
          <cell r="E57">
            <v>0</v>
          </cell>
          <cell r="F57">
            <v>0</v>
          </cell>
          <cell r="G57">
            <v>0</v>
          </cell>
          <cell r="H57">
            <v>0</v>
          </cell>
          <cell r="J57">
            <v>0</v>
          </cell>
          <cell r="K57">
            <v>0</v>
          </cell>
          <cell r="L57">
            <v>0</v>
          </cell>
          <cell r="M57">
            <v>0</v>
          </cell>
        </row>
        <row r="58">
          <cell r="A58" t="str">
            <v>G413032</v>
          </cell>
          <cell r="B58" t="str">
            <v>Group Credit</v>
          </cell>
          <cell r="C58">
            <v>0</v>
          </cell>
          <cell r="D58">
            <v>0</v>
          </cell>
          <cell r="E58">
            <v>0</v>
          </cell>
          <cell r="F58">
            <v>0</v>
          </cell>
          <cell r="G58">
            <v>0</v>
          </cell>
          <cell r="H58">
            <v>0</v>
          </cell>
          <cell r="J58">
            <v>0</v>
          </cell>
          <cell r="K58">
            <v>0</v>
          </cell>
          <cell r="L58">
            <v>0</v>
          </cell>
          <cell r="M58">
            <v>0</v>
          </cell>
        </row>
        <row r="59">
          <cell r="A59" t="str">
            <v>G413032001</v>
          </cell>
          <cell r="B59" t="str">
            <v>Orient Group Creditor</v>
          </cell>
          <cell r="C59" t="str">
            <v>Profit &amp; Loss</v>
          </cell>
          <cell r="D59">
            <v>0</v>
          </cell>
          <cell r="E59">
            <v>0</v>
          </cell>
          <cell r="F59">
            <v>0</v>
          </cell>
          <cell r="G59">
            <v>0</v>
          </cell>
          <cell r="H59">
            <v>0</v>
          </cell>
          <cell r="J59">
            <v>0</v>
          </cell>
          <cell r="K59">
            <v>0</v>
          </cell>
          <cell r="L59">
            <v>0</v>
          </cell>
          <cell r="M59">
            <v>0</v>
          </cell>
        </row>
        <row r="60">
          <cell r="A60" t="str">
            <v>G413032002</v>
          </cell>
          <cell r="B60" t="str">
            <v>Orient Group Mortgage</v>
          </cell>
          <cell r="C60" t="str">
            <v>Profit &amp; Loss</v>
          </cell>
          <cell r="D60">
            <v>0</v>
          </cell>
          <cell r="E60">
            <v>0</v>
          </cell>
          <cell r="F60">
            <v>0</v>
          </cell>
          <cell r="G60">
            <v>0</v>
          </cell>
          <cell r="H60">
            <v>0</v>
          </cell>
          <cell r="J60">
            <v>0</v>
          </cell>
          <cell r="K60">
            <v>0</v>
          </cell>
          <cell r="L60">
            <v>0</v>
          </cell>
          <cell r="M60">
            <v>0</v>
          </cell>
        </row>
        <row r="61">
          <cell r="A61" t="str">
            <v>G413042</v>
          </cell>
          <cell r="B61" t="str">
            <v>Annuities</v>
          </cell>
          <cell r="C61">
            <v>0</v>
          </cell>
          <cell r="D61">
            <v>0</v>
          </cell>
          <cell r="E61">
            <v>0</v>
          </cell>
          <cell r="F61">
            <v>0</v>
          </cell>
          <cell r="G61">
            <v>0</v>
          </cell>
          <cell r="H61">
            <v>0</v>
          </cell>
          <cell r="J61">
            <v>0</v>
          </cell>
          <cell r="K61">
            <v>0</v>
          </cell>
          <cell r="L61">
            <v>0</v>
          </cell>
          <cell r="M61">
            <v>0</v>
          </cell>
        </row>
        <row r="62">
          <cell r="A62" t="str">
            <v>G413042001</v>
          </cell>
          <cell r="B62" t="str">
            <v>Immediate Annuity</v>
          </cell>
          <cell r="C62" t="str">
            <v>Profit &amp; Loss</v>
          </cell>
          <cell r="D62">
            <v>0</v>
          </cell>
          <cell r="E62">
            <v>0</v>
          </cell>
          <cell r="F62">
            <v>0</v>
          </cell>
          <cell r="G62">
            <v>0</v>
          </cell>
          <cell r="H62">
            <v>0</v>
          </cell>
          <cell r="J62">
            <v>0</v>
          </cell>
          <cell r="K62">
            <v>0</v>
          </cell>
          <cell r="L62">
            <v>0</v>
          </cell>
          <cell r="M62">
            <v>0</v>
          </cell>
        </row>
        <row r="63">
          <cell r="A63" t="str">
            <v>G413042002</v>
          </cell>
          <cell r="B63" t="str">
            <v>Deffered Annuity</v>
          </cell>
          <cell r="C63" t="str">
            <v>Profit &amp; Loss</v>
          </cell>
          <cell r="D63">
            <v>0</v>
          </cell>
          <cell r="E63">
            <v>0</v>
          </cell>
          <cell r="F63">
            <v>0</v>
          </cell>
          <cell r="G63">
            <v>0</v>
          </cell>
          <cell r="H63">
            <v>0</v>
          </cell>
          <cell r="J63">
            <v>0</v>
          </cell>
          <cell r="K63">
            <v>0</v>
          </cell>
          <cell r="L63">
            <v>0</v>
          </cell>
          <cell r="M63">
            <v>0</v>
          </cell>
        </row>
        <row r="64">
          <cell r="A64" t="str">
            <v>Gross Premium Reinsurance Treaty in Total</v>
          </cell>
          <cell r="B64">
            <v>0</v>
          </cell>
          <cell r="C64">
            <v>0</v>
          </cell>
          <cell r="D64">
            <v>0</v>
          </cell>
          <cell r="E64">
            <v>0</v>
          </cell>
          <cell r="F64">
            <v>0</v>
          </cell>
          <cell r="G64">
            <v>0</v>
          </cell>
          <cell r="H64">
            <v>0</v>
          </cell>
          <cell r="J64">
            <v>0</v>
          </cell>
          <cell r="K64">
            <v>0</v>
          </cell>
          <cell r="L64">
            <v>0</v>
          </cell>
          <cell r="M64">
            <v>0</v>
          </cell>
        </row>
        <row r="65">
          <cell r="C65">
            <v>0</v>
          </cell>
          <cell r="D65">
            <v>0</v>
          </cell>
          <cell r="E65">
            <v>0</v>
          </cell>
          <cell r="F65">
            <v>0</v>
          </cell>
          <cell r="G65">
            <v>0</v>
          </cell>
          <cell r="J65">
            <v>0</v>
          </cell>
          <cell r="K65">
            <v>0</v>
          </cell>
          <cell r="L65">
            <v>0</v>
          </cell>
          <cell r="M65">
            <v>0</v>
          </cell>
        </row>
        <row r="66">
          <cell r="A66" t="str">
            <v xml:space="preserve">Gross Proposal Income - Direct </v>
          </cell>
          <cell r="C66">
            <v>0</v>
          </cell>
          <cell r="D66">
            <v>0</v>
          </cell>
          <cell r="E66">
            <v>0</v>
          </cell>
          <cell r="F66">
            <v>0</v>
          </cell>
          <cell r="G66">
            <v>0</v>
          </cell>
          <cell r="J66">
            <v>0</v>
          </cell>
          <cell r="K66">
            <v>0</v>
          </cell>
          <cell r="L66">
            <v>0</v>
          </cell>
          <cell r="M66">
            <v>0</v>
          </cell>
        </row>
        <row r="67">
          <cell r="A67" t="str">
            <v>G551012</v>
          </cell>
          <cell r="B67" t="str">
            <v>Individual life</v>
          </cell>
          <cell r="C67">
            <v>0</v>
          </cell>
          <cell r="D67">
            <v>0</v>
          </cell>
          <cell r="E67">
            <v>0</v>
          </cell>
          <cell r="F67">
            <v>0</v>
          </cell>
          <cell r="G67">
            <v>0</v>
          </cell>
          <cell r="H67">
            <v>0</v>
          </cell>
          <cell r="J67">
            <v>0</v>
          </cell>
          <cell r="K67">
            <v>0</v>
          </cell>
          <cell r="L67">
            <v>0</v>
          </cell>
          <cell r="M67">
            <v>0</v>
          </cell>
        </row>
        <row r="68">
          <cell r="A68" t="str">
            <v>G551012001</v>
          </cell>
          <cell r="B68" t="str">
            <v>Orient Endowment</v>
          </cell>
          <cell r="C68" t="str">
            <v>Bal Sheet</v>
          </cell>
          <cell r="D68">
            <v>0</v>
          </cell>
          <cell r="E68">
            <v>0</v>
          </cell>
          <cell r="F68">
            <v>0</v>
          </cell>
          <cell r="G68">
            <v>0</v>
          </cell>
          <cell r="H68">
            <v>0</v>
          </cell>
          <cell r="J68">
            <v>0</v>
          </cell>
          <cell r="K68">
            <v>0</v>
          </cell>
          <cell r="L68">
            <v>0</v>
          </cell>
          <cell r="M68">
            <v>0</v>
          </cell>
        </row>
        <row r="69">
          <cell r="A69" t="str">
            <v>G551012002</v>
          </cell>
          <cell r="B69" t="str">
            <v>Orient Educator</v>
          </cell>
          <cell r="C69" t="str">
            <v>Bal Sheet</v>
          </cell>
          <cell r="D69">
            <v>0</v>
          </cell>
          <cell r="E69">
            <v>0</v>
          </cell>
          <cell r="F69">
            <v>0</v>
          </cell>
          <cell r="G69">
            <v>0</v>
          </cell>
          <cell r="H69">
            <v>0</v>
          </cell>
          <cell r="J69">
            <v>0</v>
          </cell>
          <cell r="K69">
            <v>0</v>
          </cell>
          <cell r="L69">
            <v>0</v>
          </cell>
          <cell r="M69">
            <v>0</v>
          </cell>
        </row>
        <row r="70">
          <cell r="A70" t="str">
            <v>G551012003</v>
          </cell>
          <cell r="B70" t="str">
            <v>Orient Smart Asset</v>
          </cell>
          <cell r="C70" t="str">
            <v>Bal Sheet</v>
          </cell>
          <cell r="D70">
            <v>0</v>
          </cell>
          <cell r="E70">
            <v>0</v>
          </cell>
          <cell r="F70">
            <v>0</v>
          </cell>
          <cell r="G70">
            <v>0</v>
          </cell>
          <cell r="H70">
            <v>0</v>
          </cell>
          <cell r="J70">
            <v>0</v>
          </cell>
          <cell r="K70">
            <v>0</v>
          </cell>
          <cell r="L70">
            <v>0</v>
          </cell>
          <cell r="M70">
            <v>0</v>
          </cell>
        </row>
        <row r="71">
          <cell r="A71" t="str">
            <v>G551012004</v>
          </cell>
          <cell r="B71" t="str">
            <v>Orient 4 Life</v>
          </cell>
          <cell r="C71" t="str">
            <v>Bal Sheet</v>
          </cell>
          <cell r="D71">
            <v>0</v>
          </cell>
          <cell r="E71">
            <v>0</v>
          </cell>
          <cell r="F71">
            <v>0</v>
          </cell>
          <cell r="G71">
            <v>0</v>
          </cell>
          <cell r="H71">
            <v>0</v>
          </cell>
          <cell r="J71">
            <v>0</v>
          </cell>
          <cell r="K71">
            <v>0</v>
          </cell>
          <cell r="L71">
            <v>0</v>
          </cell>
          <cell r="M71">
            <v>0</v>
          </cell>
        </row>
        <row r="72">
          <cell r="A72" t="str">
            <v>G551012005</v>
          </cell>
          <cell r="B72" t="str">
            <v>Orient Smart Educator</v>
          </cell>
          <cell r="C72" t="str">
            <v>Bal Sheet</v>
          </cell>
          <cell r="D72">
            <v>0</v>
          </cell>
          <cell r="E72">
            <v>0</v>
          </cell>
          <cell r="F72">
            <v>0</v>
          </cell>
          <cell r="G72">
            <v>0</v>
          </cell>
          <cell r="H72">
            <v>0</v>
          </cell>
          <cell r="J72">
            <v>0</v>
          </cell>
          <cell r="K72">
            <v>0</v>
          </cell>
          <cell r="L72">
            <v>0</v>
          </cell>
          <cell r="M72">
            <v>0</v>
          </cell>
        </row>
        <row r="73">
          <cell r="A73" t="str">
            <v>G551012006</v>
          </cell>
          <cell r="B73" t="str">
            <v>Orient Individual Mortgage</v>
          </cell>
          <cell r="C73" t="str">
            <v>Bal Sheet</v>
          </cell>
          <cell r="D73">
            <v>0</v>
          </cell>
          <cell r="E73">
            <v>0</v>
          </cell>
          <cell r="F73">
            <v>0</v>
          </cell>
          <cell r="G73">
            <v>0</v>
          </cell>
          <cell r="H73">
            <v>0</v>
          </cell>
          <cell r="J73">
            <v>0</v>
          </cell>
          <cell r="K73">
            <v>0</v>
          </cell>
          <cell r="L73">
            <v>0</v>
          </cell>
          <cell r="M73">
            <v>0</v>
          </cell>
        </row>
        <row r="74">
          <cell r="A74" t="str">
            <v>G551012007</v>
          </cell>
          <cell r="B74" t="str">
            <v>Jipange Smart</v>
          </cell>
          <cell r="C74" t="str">
            <v>Bal Sheet</v>
          </cell>
          <cell r="D74">
            <v>0</v>
          </cell>
          <cell r="E74">
            <v>0</v>
          </cell>
          <cell r="F74">
            <v>0</v>
          </cell>
          <cell r="G74">
            <v>0</v>
          </cell>
          <cell r="H74">
            <v>0</v>
          </cell>
          <cell r="J74">
            <v>0</v>
          </cell>
          <cell r="K74">
            <v>0</v>
          </cell>
          <cell r="L74">
            <v>0</v>
          </cell>
          <cell r="M74">
            <v>0</v>
          </cell>
        </row>
        <row r="75">
          <cell r="A75" t="str">
            <v>G551022</v>
          </cell>
          <cell r="B75" t="str">
            <v>Group Life</v>
          </cell>
          <cell r="C75">
            <v>0</v>
          </cell>
          <cell r="D75">
            <v>0</v>
          </cell>
          <cell r="E75">
            <v>0</v>
          </cell>
          <cell r="F75">
            <v>0</v>
          </cell>
          <cell r="G75">
            <v>0</v>
          </cell>
          <cell r="H75">
            <v>0</v>
          </cell>
          <cell r="J75">
            <v>0</v>
          </cell>
          <cell r="K75">
            <v>0</v>
          </cell>
          <cell r="L75">
            <v>0</v>
          </cell>
          <cell r="M75">
            <v>0</v>
          </cell>
        </row>
        <row r="76">
          <cell r="A76" t="str">
            <v>G551022001</v>
          </cell>
          <cell r="B76" t="str">
            <v>Orient Group Life</v>
          </cell>
          <cell r="C76" t="str">
            <v>Bal Sheet</v>
          </cell>
          <cell r="D76">
            <v>0</v>
          </cell>
          <cell r="E76">
            <v>0</v>
          </cell>
          <cell r="F76">
            <v>0</v>
          </cell>
          <cell r="G76">
            <v>0</v>
          </cell>
          <cell r="H76">
            <v>0</v>
          </cell>
          <cell r="J76">
            <v>0</v>
          </cell>
          <cell r="K76">
            <v>0</v>
          </cell>
          <cell r="L76">
            <v>0</v>
          </cell>
          <cell r="M76">
            <v>0</v>
          </cell>
        </row>
        <row r="77">
          <cell r="A77" t="str">
            <v>G551022002</v>
          </cell>
          <cell r="B77" t="str">
            <v>Orient Group Last Expense</v>
          </cell>
          <cell r="C77" t="str">
            <v>Bal Sheet</v>
          </cell>
          <cell r="D77">
            <v>0</v>
          </cell>
          <cell r="E77">
            <v>0</v>
          </cell>
          <cell r="F77">
            <v>0</v>
          </cell>
          <cell r="G77">
            <v>0</v>
          </cell>
          <cell r="H77">
            <v>0</v>
          </cell>
          <cell r="J77">
            <v>0</v>
          </cell>
          <cell r="K77">
            <v>0</v>
          </cell>
          <cell r="L77">
            <v>0</v>
          </cell>
          <cell r="M77">
            <v>0</v>
          </cell>
        </row>
        <row r="78">
          <cell r="A78" t="str">
            <v>G551032</v>
          </cell>
          <cell r="B78" t="str">
            <v>Group Credit</v>
          </cell>
          <cell r="C78">
            <v>0</v>
          </cell>
          <cell r="D78">
            <v>0</v>
          </cell>
          <cell r="E78">
            <v>0</v>
          </cell>
          <cell r="F78">
            <v>0</v>
          </cell>
          <cell r="G78">
            <v>0</v>
          </cell>
          <cell r="H78">
            <v>0</v>
          </cell>
          <cell r="J78">
            <v>0</v>
          </cell>
          <cell r="K78">
            <v>0</v>
          </cell>
          <cell r="L78">
            <v>0</v>
          </cell>
          <cell r="M78">
            <v>0</v>
          </cell>
        </row>
        <row r="79">
          <cell r="A79" t="str">
            <v>G551032001</v>
          </cell>
          <cell r="B79" t="str">
            <v>Orient Group Creditor</v>
          </cell>
          <cell r="C79" t="str">
            <v>Bal Sheet</v>
          </cell>
          <cell r="D79">
            <v>0</v>
          </cell>
          <cell r="E79">
            <v>0</v>
          </cell>
          <cell r="F79">
            <v>0</v>
          </cell>
          <cell r="G79">
            <v>0</v>
          </cell>
          <cell r="H79">
            <v>0</v>
          </cell>
          <cell r="J79">
            <v>0</v>
          </cell>
          <cell r="K79">
            <v>0</v>
          </cell>
          <cell r="L79">
            <v>0</v>
          </cell>
          <cell r="M79">
            <v>0</v>
          </cell>
        </row>
        <row r="80">
          <cell r="A80" t="str">
            <v>G551032002</v>
          </cell>
          <cell r="B80" t="str">
            <v>Orient Group Mortgage</v>
          </cell>
          <cell r="C80" t="str">
            <v>Bal Sheet</v>
          </cell>
          <cell r="D80">
            <v>0</v>
          </cell>
          <cell r="E80">
            <v>0</v>
          </cell>
          <cell r="F80">
            <v>0</v>
          </cell>
          <cell r="G80">
            <v>0</v>
          </cell>
          <cell r="H80">
            <v>0</v>
          </cell>
          <cell r="J80">
            <v>0</v>
          </cell>
          <cell r="K80">
            <v>0</v>
          </cell>
          <cell r="L80">
            <v>0</v>
          </cell>
          <cell r="M80">
            <v>0</v>
          </cell>
        </row>
        <row r="81">
          <cell r="A81" t="str">
            <v>G551042</v>
          </cell>
          <cell r="B81" t="str">
            <v>Annuities</v>
          </cell>
          <cell r="C81">
            <v>0</v>
          </cell>
          <cell r="D81">
            <v>0</v>
          </cell>
          <cell r="E81">
            <v>0</v>
          </cell>
          <cell r="F81">
            <v>0</v>
          </cell>
          <cell r="G81">
            <v>0</v>
          </cell>
          <cell r="H81">
            <v>0</v>
          </cell>
          <cell r="J81">
            <v>0</v>
          </cell>
          <cell r="K81">
            <v>0</v>
          </cell>
          <cell r="L81">
            <v>0</v>
          </cell>
          <cell r="M81">
            <v>0</v>
          </cell>
        </row>
        <row r="82">
          <cell r="A82" t="str">
            <v>G551042001</v>
          </cell>
          <cell r="B82" t="str">
            <v>Immediate Annuity</v>
          </cell>
          <cell r="C82" t="str">
            <v>Bal Sheet</v>
          </cell>
          <cell r="D82">
            <v>0</v>
          </cell>
          <cell r="E82">
            <v>0</v>
          </cell>
          <cell r="F82">
            <v>0</v>
          </cell>
          <cell r="G82">
            <v>0</v>
          </cell>
          <cell r="H82">
            <v>0</v>
          </cell>
          <cell r="J82">
            <v>0</v>
          </cell>
          <cell r="K82">
            <v>0</v>
          </cell>
          <cell r="L82">
            <v>0</v>
          </cell>
          <cell r="M82">
            <v>0</v>
          </cell>
        </row>
        <row r="83">
          <cell r="A83" t="str">
            <v>G551042002</v>
          </cell>
          <cell r="B83" t="str">
            <v>Deffered Annuity</v>
          </cell>
          <cell r="C83" t="str">
            <v>Bal Sheet</v>
          </cell>
          <cell r="D83">
            <v>0</v>
          </cell>
          <cell r="E83">
            <v>0</v>
          </cell>
          <cell r="F83">
            <v>0</v>
          </cell>
          <cell r="G83">
            <v>0</v>
          </cell>
          <cell r="H83">
            <v>0</v>
          </cell>
          <cell r="J83">
            <v>0</v>
          </cell>
          <cell r="K83">
            <v>0</v>
          </cell>
          <cell r="L83">
            <v>0</v>
          </cell>
          <cell r="M83">
            <v>0</v>
          </cell>
        </row>
        <row r="84">
          <cell r="A84" t="str">
            <v>Gross Proposal Income - Direct Total</v>
          </cell>
          <cell r="B84">
            <v>0</v>
          </cell>
          <cell r="C84">
            <v>0</v>
          </cell>
          <cell r="D84">
            <v>0</v>
          </cell>
          <cell r="E84">
            <v>0</v>
          </cell>
          <cell r="F84">
            <v>0</v>
          </cell>
          <cell r="G84">
            <v>0</v>
          </cell>
          <cell r="H84">
            <v>0</v>
          </cell>
          <cell r="J84">
            <v>0</v>
          </cell>
          <cell r="K84">
            <v>0</v>
          </cell>
          <cell r="L84">
            <v>0</v>
          </cell>
          <cell r="M84">
            <v>0</v>
          </cell>
        </row>
        <row r="85">
          <cell r="A85">
            <v>0</v>
          </cell>
          <cell r="B85">
            <v>0</v>
          </cell>
          <cell r="C85">
            <v>0</v>
          </cell>
          <cell r="D85">
            <v>0</v>
          </cell>
          <cell r="E85">
            <v>0</v>
          </cell>
          <cell r="F85">
            <v>0</v>
          </cell>
          <cell r="G85">
            <v>0</v>
          </cell>
          <cell r="J85">
            <v>0</v>
          </cell>
          <cell r="K85">
            <v>0</v>
          </cell>
          <cell r="L85">
            <v>0</v>
          </cell>
          <cell r="M85">
            <v>0</v>
          </cell>
        </row>
        <row r="86">
          <cell r="A86" t="str">
            <v>Proposal Refunds - Direct Total</v>
          </cell>
          <cell r="C86">
            <v>0</v>
          </cell>
          <cell r="D86">
            <v>0</v>
          </cell>
          <cell r="E86">
            <v>0</v>
          </cell>
          <cell r="F86">
            <v>0</v>
          </cell>
          <cell r="G86">
            <v>0</v>
          </cell>
          <cell r="J86">
            <v>0</v>
          </cell>
          <cell r="K86">
            <v>0</v>
          </cell>
          <cell r="L86">
            <v>0</v>
          </cell>
          <cell r="M86">
            <v>0</v>
          </cell>
        </row>
        <row r="87">
          <cell r="A87" t="str">
            <v>G361012</v>
          </cell>
          <cell r="B87" t="str">
            <v>Individual life</v>
          </cell>
          <cell r="C87">
            <v>0</v>
          </cell>
          <cell r="D87">
            <v>0</v>
          </cell>
          <cell r="E87">
            <v>29280</v>
          </cell>
          <cell r="F87">
            <v>29280</v>
          </cell>
          <cell r="G87">
            <v>0</v>
          </cell>
          <cell r="H87">
            <v>0</v>
          </cell>
          <cell r="J87">
            <v>0</v>
          </cell>
          <cell r="K87">
            <v>0</v>
          </cell>
          <cell r="L87">
            <v>0</v>
          </cell>
          <cell r="M87">
            <v>0</v>
          </cell>
        </row>
        <row r="88">
          <cell r="A88" t="str">
            <v>G361012001</v>
          </cell>
          <cell r="B88" t="str">
            <v>Orient Endowment</v>
          </cell>
          <cell r="C88" t="str">
            <v>Profit &amp; Loss</v>
          </cell>
          <cell r="D88">
            <v>0</v>
          </cell>
          <cell r="E88">
            <v>0</v>
          </cell>
          <cell r="F88">
            <v>0</v>
          </cell>
          <cell r="G88">
            <v>0</v>
          </cell>
          <cell r="H88">
            <v>0</v>
          </cell>
          <cell r="J88">
            <v>0</v>
          </cell>
          <cell r="K88">
            <v>0</v>
          </cell>
          <cell r="L88">
            <v>0</v>
          </cell>
          <cell r="M88">
            <v>0</v>
          </cell>
        </row>
        <row r="89">
          <cell r="A89" t="str">
            <v>G361012002</v>
          </cell>
          <cell r="B89" t="str">
            <v>Orient Educator</v>
          </cell>
          <cell r="C89" t="str">
            <v>Profit &amp; Loss</v>
          </cell>
          <cell r="D89">
            <v>0</v>
          </cell>
          <cell r="E89">
            <v>0</v>
          </cell>
          <cell r="F89">
            <v>0</v>
          </cell>
          <cell r="G89">
            <v>0</v>
          </cell>
          <cell r="H89">
            <v>0</v>
          </cell>
          <cell r="J89">
            <v>0</v>
          </cell>
          <cell r="K89">
            <v>0</v>
          </cell>
          <cell r="L89">
            <v>0</v>
          </cell>
          <cell r="M89">
            <v>0</v>
          </cell>
        </row>
        <row r="90">
          <cell r="A90" t="str">
            <v>G361012003</v>
          </cell>
          <cell r="B90" t="str">
            <v>Orient Smart Asset</v>
          </cell>
          <cell r="C90" t="str">
            <v>Profit &amp; Loss</v>
          </cell>
          <cell r="D90">
            <v>0</v>
          </cell>
          <cell r="E90">
            <v>0</v>
          </cell>
          <cell r="F90">
            <v>0</v>
          </cell>
          <cell r="G90">
            <v>0</v>
          </cell>
          <cell r="H90">
            <v>0</v>
          </cell>
          <cell r="J90">
            <v>0</v>
          </cell>
          <cell r="K90">
            <v>0</v>
          </cell>
          <cell r="L90">
            <v>0</v>
          </cell>
          <cell r="M90">
            <v>0</v>
          </cell>
        </row>
        <row r="91">
          <cell r="A91" t="str">
            <v>G361012004</v>
          </cell>
          <cell r="B91" t="str">
            <v>Orient 4 Life</v>
          </cell>
          <cell r="C91" t="str">
            <v>Profit &amp; Loss</v>
          </cell>
          <cell r="D91">
            <v>0</v>
          </cell>
          <cell r="E91">
            <v>0</v>
          </cell>
          <cell r="F91">
            <v>0</v>
          </cell>
          <cell r="G91">
            <v>0</v>
          </cell>
          <cell r="H91">
            <v>0</v>
          </cell>
          <cell r="J91">
            <v>0</v>
          </cell>
          <cell r="K91">
            <v>0</v>
          </cell>
          <cell r="L91">
            <v>0</v>
          </cell>
          <cell r="M91">
            <v>0</v>
          </cell>
        </row>
        <row r="92">
          <cell r="A92" t="str">
            <v>G361012005</v>
          </cell>
          <cell r="B92" t="str">
            <v>Orient Smart Educator</v>
          </cell>
          <cell r="C92" t="str">
            <v>Profit &amp; Loss</v>
          </cell>
          <cell r="D92">
            <v>0</v>
          </cell>
          <cell r="E92">
            <v>0</v>
          </cell>
          <cell r="F92">
            <v>0</v>
          </cell>
          <cell r="G92">
            <v>0</v>
          </cell>
          <cell r="H92">
            <v>0</v>
          </cell>
          <cell r="J92">
            <v>0</v>
          </cell>
          <cell r="K92">
            <v>0</v>
          </cell>
          <cell r="L92">
            <v>0</v>
          </cell>
          <cell r="M92">
            <v>0</v>
          </cell>
        </row>
        <row r="93">
          <cell r="A93" t="str">
            <v>G361012006</v>
          </cell>
          <cell r="B93" t="str">
            <v>Orient Individual Mortgage</v>
          </cell>
          <cell r="C93" t="str">
            <v>Profit &amp; Loss</v>
          </cell>
          <cell r="D93">
            <v>0</v>
          </cell>
          <cell r="E93">
            <v>0</v>
          </cell>
          <cell r="F93">
            <v>0</v>
          </cell>
          <cell r="G93">
            <v>0</v>
          </cell>
          <cell r="H93">
            <v>0</v>
          </cell>
          <cell r="J93">
            <v>0</v>
          </cell>
          <cell r="K93">
            <v>0</v>
          </cell>
          <cell r="L93">
            <v>0</v>
          </cell>
          <cell r="M93">
            <v>0</v>
          </cell>
        </row>
        <row r="94">
          <cell r="A94" t="str">
            <v>G361012007</v>
          </cell>
          <cell r="B94" t="str">
            <v>JIPANGE SMART</v>
          </cell>
          <cell r="C94" t="str">
            <v>Profit &amp; Loss</v>
          </cell>
          <cell r="D94">
            <v>0</v>
          </cell>
          <cell r="E94">
            <v>29280</v>
          </cell>
          <cell r="F94">
            <v>29280</v>
          </cell>
          <cell r="G94">
            <v>0</v>
          </cell>
          <cell r="H94">
            <v>0</v>
          </cell>
          <cell r="J94">
            <v>0</v>
          </cell>
          <cell r="K94">
            <v>0</v>
          </cell>
          <cell r="L94">
            <v>0</v>
          </cell>
          <cell r="M94">
            <v>0</v>
          </cell>
        </row>
        <row r="95">
          <cell r="A95" t="str">
            <v>G361022</v>
          </cell>
          <cell r="B95" t="str">
            <v>Group Life</v>
          </cell>
          <cell r="C95">
            <v>0</v>
          </cell>
          <cell r="D95">
            <v>0</v>
          </cell>
          <cell r="E95">
            <v>0</v>
          </cell>
          <cell r="F95">
            <v>0</v>
          </cell>
          <cell r="G95">
            <v>0</v>
          </cell>
          <cell r="H95">
            <v>0</v>
          </cell>
          <cell r="J95">
            <v>0</v>
          </cell>
          <cell r="K95">
            <v>0</v>
          </cell>
          <cell r="L95">
            <v>0</v>
          </cell>
          <cell r="M95">
            <v>0</v>
          </cell>
        </row>
        <row r="96">
          <cell r="A96" t="str">
            <v>G361022001</v>
          </cell>
          <cell r="B96" t="str">
            <v>Orient Group Life</v>
          </cell>
          <cell r="C96" t="str">
            <v>Profit &amp; Loss</v>
          </cell>
          <cell r="D96">
            <v>0</v>
          </cell>
          <cell r="E96">
            <v>0</v>
          </cell>
          <cell r="F96">
            <v>0</v>
          </cell>
          <cell r="G96">
            <v>0</v>
          </cell>
          <cell r="H96">
            <v>0</v>
          </cell>
          <cell r="J96">
            <v>0</v>
          </cell>
          <cell r="K96">
            <v>0</v>
          </cell>
          <cell r="L96">
            <v>0</v>
          </cell>
          <cell r="M96">
            <v>0</v>
          </cell>
        </row>
        <row r="97">
          <cell r="A97" t="str">
            <v>G361022002</v>
          </cell>
          <cell r="B97" t="str">
            <v>Orient Group Last Expense</v>
          </cell>
          <cell r="C97" t="str">
            <v>Profit &amp; Loss</v>
          </cell>
          <cell r="D97">
            <v>0</v>
          </cell>
          <cell r="E97">
            <v>0</v>
          </cell>
          <cell r="F97">
            <v>0</v>
          </cell>
          <cell r="G97">
            <v>0</v>
          </cell>
          <cell r="H97">
            <v>0</v>
          </cell>
          <cell r="J97">
            <v>0</v>
          </cell>
          <cell r="K97">
            <v>0</v>
          </cell>
          <cell r="L97">
            <v>0</v>
          </cell>
          <cell r="M97">
            <v>0</v>
          </cell>
        </row>
        <row r="98">
          <cell r="A98" t="str">
            <v>G361032</v>
          </cell>
          <cell r="B98" t="str">
            <v>Group Credit</v>
          </cell>
          <cell r="C98">
            <v>0</v>
          </cell>
          <cell r="D98">
            <v>0</v>
          </cell>
          <cell r="E98">
            <v>0</v>
          </cell>
          <cell r="F98">
            <v>0</v>
          </cell>
          <cell r="G98">
            <v>0</v>
          </cell>
          <cell r="H98">
            <v>0</v>
          </cell>
          <cell r="J98">
            <v>0</v>
          </cell>
          <cell r="K98">
            <v>0</v>
          </cell>
          <cell r="L98">
            <v>0</v>
          </cell>
          <cell r="M98">
            <v>0</v>
          </cell>
        </row>
        <row r="99">
          <cell r="A99" t="str">
            <v>G361032001</v>
          </cell>
          <cell r="B99" t="str">
            <v>Orient Group Creditor</v>
          </cell>
          <cell r="C99" t="str">
            <v>Profit &amp; Loss</v>
          </cell>
          <cell r="D99">
            <v>0</v>
          </cell>
          <cell r="E99">
            <v>0</v>
          </cell>
          <cell r="F99">
            <v>0</v>
          </cell>
          <cell r="G99">
            <v>0</v>
          </cell>
          <cell r="H99">
            <v>0</v>
          </cell>
          <cell r="J99">
            <v>0</v>
          </cell>
          <cell r="K99">
            <v>0</v>
          </cell>
          <cell r="L99">
            <v>0</v>
          </cell>
          <cell r="M99">
            <v>0</v>
          </cell>
        </row>
        <row r="100">
          <cell r="A100" t="str">
            <v>G361032002</v>
          </cell>
          <cell r="B100" t="str">
            <v>Orient Group Mortgage</v>
          </cell>
          <cell r="C100" t="str">
            <v>Profit &amp; Loss</v>
          </cell>
          <cell r="D100">
            <v>0</v>
          </cell>
          <cell r="E100">
            <v>0</v>
          </cell>
          <cell r="F100">
            <v>0</v>
          </cell>
          <cell r="G100">
            <v>0</v>
          </cell>
          <cell r="H100">
            <v>0</v>
          </cell>
          <cell r="J100">
            <v>0</v>
          </cell>
          <cell r="K100">
            <v>0</v>
          </cell>
          <cell r="L100">
            <v>0</v>
          </cell>
          <cell r="M100">
            <v>0</v>
          </cell>
        </row>
        <row r="101">
          <cell r="A101" t="str">
            <v>G361042</v>
          </cell>
          <cell r="B101" t="str">
            <v>Annuities</v>
          </cell>
          <cell r="C101">
            <v>0</v>
          </cell>
          <cell r="D101">
            <v>0</v>
          </cell>
          <cell r="E101">
            <v>0</v>
          </cell>
          <cell r="F101">
            <v>0</v>
          </cell>
          <cell r="G101">
            <v>0</v>
          </cell>
          <cell r="H101">
            <v>0</v>
          </cell>
          <cell r="J101">
            <v>0</v>
          </cell>
          <cell r="K101">
            <v>0</v>
          </cell>
          <cell r="L101">
            <v>0</v>
          </cell>
          <cell r="M101">
            <v>0</v>
          </cell>
        </row>
        <row r="102">
          <cell r="A102" t="str">
            <v>G361042001</v>
          </cell>
          <cell r="B102" t="str">
            <v>Immediate Annuity</v>
          </cell>
          <cell r="C102" t="str">
            <v>Profit &amp; Loss</v>
          </cell>
          <cell r="D102">
            <v>0</v>
          </cell>
          <cell r="E102">
            <v>0</v>
          </cell>
          <cell r="F102">
            <v>0</v>
          </cell>
          <cell r="G102">
            <v>0</v>
          </cell>
          <cell r="H102">
            <v>0</v>
          </cell>
          <cell r="J102">
            <v>0</v>
          </cell>
          <cell r="K102">
            <v>0</v>
          </cell>
          <cell r="L102">
            <v>0</v>
          </cell>
          <cell r="M102">
            <v>0</v>
          </cell>
        </row>
        <row r="103">
          <cell r="A103" t="str">
            <v>G361042002</v>
          </cell>
          <cell r="B103" t="str">
            <v>Deffered Annuity</v>
          </cell>
          <cell r="C103" t="str">
            <v>Profit &amp; Loss</v>
          </cell>
          <cell r="D103">
            <v>0</v>
          </cell>
          <cell r="E103">
            <v>0</v>
          </cell>
          <cell r="F103">
            <v>0</v>
          </cell>
          <cell r="G103">
            <v>0</v>
          </cell>
          <cell r="H103">
            <v>0</v>
          </cell>
          <cell r="J103">
            <v>0</v>
          </cell>
          <cell r="K103">
            <v>0</v>
          </cell>
          <cell r="L103">
            <v>0</v>
          </cell>
          <cell r="M103">
            <v>0</v>
          </cell>
        </row>
        <row r="104">
          <cell r="A104" t="str">
            <v>Proposal Refunds - Direct Total</v>
          </cell>
          <cell r="B104">
            <v>0</v>
          </cell>
          <cell r="C104">
            <v>0</v>
          </cell>
          <cell r="D104">
            <v>0</v>
          </cell>
          <cell r="E104">
            <v>29280</v>
          </cell>
          <cell r="F104">
            <v>29280</v>
          </cell>
          <cell r="G104">
            <v>0</v>
          </cell>
          <cell r="H104">
            <v>0</v>
          </cell>
          <cell r="J104">
            <v>0</v>
          </cell>
          <cell r="K104">
            <v>0</v>
          </cell>
          <cell r="L104">
            <v>0</v>
          </cell>
          <cell r="M104">
            <v>0</v>
          </cell>
        </row>
        <row r="105">
          <cell r="A105">
            <v>0</v>
          </cell>
          <cell r="B105">
            <v>0</v>
          </cell>
          <cell r="C105">
            <v>0</v>
          </cell>
          <cell r="D105">
            <v>0</v>
          </cell>
          <cell r="E105">
            <v>0</v>
          </cell>
          <cell r="F105">
            <v>0</v>
          </cell>
          <cell r="G105">
            <v>0</v>
          </cell>
          <cell r="J105">
            <v>0</v>
          </cell>
          <cell r="K105">
            <v>0</v>
          </cell>
          <cell r="L105">
            <v>0</v>
          </cell>
          <cell r="M105">
            <v>0</v>
          </cell>
        </row>
        <row r="106">
          <cell r="A106" t="str">
            <v xml:space="preserve"> Premium Refunds</v>
          </cell>
          <cell r="C106">
            <v>0</v>
          </cell>
          <cell r="D106">
            <v>0</v>
          </cell>
          <cell r="E106">
            <v>0</v>
          </cell>
          <cell r="F106">
            <v>0</v>
          </cell>
          <cell r="G106">
            <v>0</v>
          </cell>
          <cell r="J106">
            <v>0</v>
          </cell>
          <cell r="K106">
            <v>0</v>
          </cell>
          <cell r="L106">
            <v>0</v>
          </cell>
          <cell r="M106">
            <v>0</v>
          </cell>
        </row>
        <row r="107">
          <cell r="A107" t="str">
            <v>G362012</v>
          </cell>
          <cell r="B107" t="str">
            <v>Individual life</v>
          </cell>
          <cell r="C107">
            <v>0</v>
          </cell>
          <cell r="D107">
            <v>0</v>
          </cell>
          <cell r="E107">
            <v>77992</v>
          </cell>
          <cell r="F107">
            <v>109125</v>
          </cell>
          <cell r="G107">
            <v>-31133</v>
          </cell>
          <cell r="H107">
            <v>-31133</v>
          </cell>
          <cell r="J107">
            <v>0</v>
          </cell>
          <cell r="K107">
            <v>0</v>
          </cell>
          <cell r="L107">
            <v>0</v>
          </cell>
          <cell r="M107">
            <v>-31133</v>
          </cell>
        </row>
        <row r="108">
          <cell r="A108" t="str">
            <v>G362012001</v>
          </cell>
          <cell r="B108" t="str">
            <v>Orient Endowment</v>
          </cell>
          <cell r="C108" t="str">
            <v>Profit &amp; Loss</v>
          </cell>
          <cell r="D108">
            <v>0</v>
          </cell>
          <cell r="E108">
            <v>12000</v>
          </cell>
          <cell r="F108">
            <v>0</v>
          </cell>
          <cell r="G108">
            <v>12000</v>
          </cell>
          <cell r="H108">
            <v>12000</v>
          </cell>
          <cell r="J108">
            <v>0</v>
          </cell>
          <cell r="K108">
            <v>0</v>
          </cell>
          <cell r="L108">
            <v>0</v>
          </cell>
          <cell r="M108">
            <v>12000</v>
          </cell>
        </row>
        <row r="109">
          <cell r="A109" t="str">
            <v>G362012002</v>
          </cell>
          <cell r="B109" t="str">
            <v>Orient Educator</v>
          </cell>
          <cell r="C109" t="str">
            <v>Profit &amp; Loss</v>
          </cell>
          <cell r="D109">
            <v>0</v>
          </cell>
          <cell r="E109">
            <v>0</v>
          </cell>
          <cell r="F109">
            <v>104125</v>
          </cell>
          <cell r="G109">
            <v>-104125</v>
          </cell>
          <cell r="H109">
            <v>-104125</v>
          </cell>
          <cell r="J109">
            <v>0</v>
          </cell>
          <cell r="K109">
            <v>0</v>
          </cell>
          <cell r="L109">
            <v>0</v>
          </cell>
          <cell r="M109">
            <v>-104125</v>
          </cell>
        </row>
        <row r="110">
          <cell r="A110" t="str">
            <v>G362012003</v>
          </cell>
          <cell r="B110" t="str">
            <v>Orient Smart Asset</v>
          </cell>
          <cell r="C110" t="str">
            <v>Profit &amp; Loss</v>
          </cell>
          <cell r="D110">
            <v>0</v>
          </cell>
          <cell r="E110">
            <v>5212</v>
          </cell>
          <cell r="F110">
            <v>5000</v>
          </cell>
          <cell r="G110">
            <v>212</v>
          </cell>
          <cell r="H110">
            <v>212</v>
          </cell>
          <cell r="J110">
            <v>0</v>
          </cell>
          <cell r="K110">
            <v>0</v>
          </cell>
          <cell r="L110">
            <v>0</v>
          </cell>
          <cell r="M110">
            <v>212</v>
          </cell>
        </row>
        <row r="111">
          <cell r="A111" t="str">
            <v>G362012004</v>
          </cell>
          <cell r="B111" t="str">
            <v>Orient 4 Life</v>
          </cell>
          <cell r="C111" t="str">
            <v>Profit &amp; Loss</v>
          </cell>
          <cell r="D111">
            <v>0</v>
          </cell>
          <cell r="E111">
            <v>13500</v>
          </cell>
          <cell r="F111">
            <v>0</v>
          </cell>
          <cell r="G111">
            <v>13500</v>
          </cell>
          <cell r="H111">
            <v>13500</v>
          </cell>
          <cell r="J111">
            <v>0</v>
          </cell>
          <cell r="K111">
            <v>0</v>
          </cell>
          <cell r="L111">
            <v>0</v>
          </cell>
          <cell r="M111">
            <v>13500</v>
          </cell>
        </row>
        <row r="112">
          <cell r="A112" t="str">
            <v>G362012005</v>
          </cell>
          <cell r="B112" t="str">
            <v>Orient Smart Educator</v>
          </cell>
          <cell r="C112" t="str">
            <v>Profit &amp; Loss</v>
          </cell>
          <cell r="D112">
            <v>0</v>
          </cell>
          <cell r="E112">
            <v>18000</v>
          </cell>
          <cell r="F112">
            <v>0</v>
          </cell>
          <cell r="G112">
            <v>18000</v>
          </cell>
          <cell r="H112">
            <v>18000</v>
          </cell>
          <cell r="J112">
            <v>0</v>
          </cell>
          <cell r="K112">
            <v>0</v>
          </cell>
          <cell r="L112">
            <v>0</v>
          </cell>
          <cell r="M112">
            <v>18000</v>
          </cell>
        </row>
        <row r="113">
          <cell r="A113" t="str">
            <v>G362012006</v>
          </cell>
          <cell r="B113" t="str">
            <v>Orient Individual Mortgage</v>
          </cell>
          <cell r="C113" t="str">
            <v>Profit &amp; Loss</v>
          </cell>
          <cell r="D113">
            <v>0</v>
          </cell>
          <cell r="E113">
            <v>0</v>
          </cell>
          <cell r="F113">
            <v>0</v>
          </cell>
          <cell r="G113">
            <v>0</v>
          </cell>
          <cell r="H113">
            <v>0</v>
          </cell>
          <cell r="J113">
            <v>0</v>
          </cell>
          <cell r="K113">
            <v>0</v>
          </cell>
          <cell r="L113">
            <v>0</v>
          </cell>
          <cell r="M113">
            <v>0</v>
          </cell>
        </row>
        <row r="114">
          <cell r="A114" t="str">
            <v>G362012007</v>
          </cell>
          <cell r="B114" t="str">
            <v>Jipange Smart</v>
          </cell>
          <cell r="C114" t="str">
            <v>Profit &amp; Loss</v>
          </cell>
          <cell r="D114">
            <v>0</v>
          </cell>
          <cell r="E114">
            <v>29280</v>
          </cell>
          <cell r="F114">
            <v>0</v>
          </cell>
          <cell r="G114">
            <v>29280</v>
          </cell>
          <cell r="H114">
            <v>29280</v>
          </cell>
          <cell r="J114">
            <v>0</v>
          </cell>
          <cell r="K114">
            <v>0</v>
          </cell>
          <cell r="L114">
            <v>0</v>
          </cell>
          <cell r="M114">
            <v>29280</v>
          </cell>
        </row>
        <row r="115">
          <cell r="A115" t="str">
            <v>G362022</v>
          </cell>
          <cell r="B115" t="str">
            <v>Group Life</v>
          </cell>
          <cell r="C115">
            <v>0</v>
          </cell>
          <cell r="D115">
            <v>0</v>
          </cell>
          <cell r="E115">
            <v>12960</v>
          </cell>
          <cell r="F115">
            <v>0</v>
          </cell>
          <cell r="G115">
            <v>12960</v>
          </cell>
          <cell r="H115">
            <v>12960</v>
          </cell>
          <cell r="J115">
            <v>0</v>
          </cell>
          <cell r="K115">
            <v>0</v>
          </cell>
          <cell r="L115">
            <v>0</v>
          </cell>
          <cell r="M115">
            <v>12960</v>
          </cell>
        </row>
        <row r="116">
          <cell r="A116" t="str">
            <v>G362022001</v>
          </cell>
          <cell r="B116" t="str">
            <v>Orient Group Life</v>
          </cell>
          <cell r="C116" t="str">
            <v>Profit &amp; Loss</v>
          </cell>
          <cell r="D116">
            <v>0</v>
          </cell>
          <cell r="E116">
            <v>0</v>
          </cell>
          <cell r="F116">
            <v>0</v>
          </cell>
          <cell r="G116">
            <v>0</v>
          </cell>
          <cell r="H116">
            <v>0</v>
          </cell>
          <cell r="J116">
            <v>0</v>
          </cell>
          <cell r="K116">
            <v>0</v>
          </cell>
          <cell r="L116">
            <v>0</v>
          </cell>
          <cell r="M116">
            <v>0</v>
          </cell>
        </row>
        <row r="117">
          <cell r="A117" t="str">
            <v>G362022002</v>
          </cell>
          <cell r="B117" t="str">
            <v>Orient Group Last Expense</v>
          </cell>
          <cell r="C117" t="str">
            <v>Profit &amp; Loss</v>
          </cell>
          <cell r="D117">
            <v>0</v>
          </cell>
          <cell r="E117">
            <v>12960</v>
          </cell>
          <cell r="F117">
            <v>0</v>
          </cell>
          <cell r="G117">
            <v>12960</v>
          </cell>
          <cell r="H117">
            <v>12960</v>
          </cell>
          <cell r="J117">
            <v>0</v>
          </cell>
          <cell r="K117">
            <v>0</v>
          </cell>
          <cell r="L117">
            <v>0</v>
          </cell>
          <cell r="M117">
            <v>12960</v>
          </cell>
        </row>
        <row r="118">
          <cell r="A118" t="str">
            <v>G362032</v>
          </cell>
          <cell r="B118" t="str">
            <v>Group Credit</v>
          </cell>
          <cell r="C118">
            <v>0</v>
          </cell>
          <cell r="D118">
            <v>0</v>
          </cell>
          <cell r="E118">
            <v>20021996</v>
          </cell>
          <cell r="F118">
            <v>10000</v>
          </cell>
          <cell r="G118">
            <v>20011996</v>
          </cell>
          <cell r="H118">
            <v>20011996</v>
          </cell>
          <cell r="J118">
            <v>0</v>
          </cell>
          <cell r="K118">
            <v>0</v>
          </cell>
          <cell r="L118">
            <v>0</v>
          </cell>
          <cell r="M118">
            <v>20011996</v>
          </cell>
        </row>
        <row r="119">
          <cell r="A119" t="str">
            <v>G362032001</v>
          </cell>
          <cell r="B119" t="str">
            <v>Orient Group Creditor</v>
          </cell>
          <cell r="C119" t="str">
            <v>Profit &amp; Loss</v>
          </cell>
          <cell r="D119">
            <v>0</v>
          </cell>
          <cell r="E119">
            <v>19903797</v>
          </cell>
          <cell r="F119">
            <v>10000</v>
          </cell>
          <cell r="G119">
            <v>19893797</v>
          </cell>
          <cell r="H119">
            <v>19893797</v>
          </cell>
          <cell r="J119">
            <v>0</v>
          </cell>
          <cell r="K119">
            <v>0</v>
          </cell>
          <cell r="L119">
            <v>0</v>
          </cell>
          <cell r="M119">
            <v>19893797</v>
          </cell>
        </row>
        <row r="120">
          <cell r="A120" t="str">
            <v>G362032002</v>
          </cell>
          <cell r="B120" t="str">
            <v>Orient Group Mortgage</v>
          </cell>
          <cell r="C120" t="str">
            <v>Profit &amp; Loss</v>
          </cell>
          <cell r="D120">
            <v>0</v>
          </cell>
          <cell r="E120">
            <v>118199</v>
          </cell>
          <cell r="F120">
            <v>0</v>
          </cell>
          <cell r="G120">
            <v>118199</v>
          </cell>
          <cell r="H120">
            <v>118199</v>
          </cell>
          <cell r="J120">
            <v>0</v>
          </cell>
          <cell r="K120">
            <v>0</v>
          </cell>
          <cell r="L120">
            <v>0</v>
          </cell>
          <cell r="M120">
            <v>118199</v>
          </cell>
        </row>
        <row r="121">
          <cell r="A121" t="str">
            <v>G362042</v>
          </cell>
          <cell r="B121" t="str">
            <v>Annuities</v>
          </cell>
          <cell r="C121">
            <v>0</v>
          </cell>
          <cell r="D121">
            <v>0</v>
          </cell>
          <cell r="E121">
            <v>0</v>
          </cell>
          <cell r="F121">
            <v>0</v>
          </cell>
          <cell r="G121">
            <v>0</v>
          </cell>
          <cell r="H121">
            <v>0</v>
          </cell>
          <cell r="J121">
            <v>0</v>
          </cell>
          <cell r="K121">
            <v>0</v>
          </cell>
          <cell r="L121">
            <v>0</v>
          </cell>
          <cell r="M121">
            <v>0</v>
          </cell>
        </row>
        <row r="122">
          <cell r="A122" t="str">
            <v>G362042001</v>
          </cell>
          <cell r="B122" t="str">
            <v>Immediate Annuity</v>
          </cell>
          <cell r="C122" t="str">
            <v>Profit &amp; Loss</v>
          </cell>
          <cell r="D122">
            <v>0</v>
          </cell>
          <cell r="E122">
            <v>0</v>
          </cell>
          <cell r="F122">
            <v>0</v>
          </cell>
          <cell r="G122">
            <v>0</v>
          </cell>
          <cell r="H122">
            <v>0</v>
          </cell>
          <cell r="J122">
            <v>0</v>
          </cell>
          <cell r="K122">
            <v>0</v>
          </cell>
          <cell r="L122">
            <v>0</v>
          </cell>
          <cell r="M122">
            <v>0</v>
          </cell>
        </row>
        <row r="123">
          <cell r="A123" t="str">
            <v>G362042002</v>
          </cell>
          <cell r="B123" t="str">
            <v>Deffered Annuity</v>
          </cell>
          <cell r="C123" t="str">
            <v>Profit &amp; Loss</v>
          </cell>
          <cell r="D123">
            <v>0</v>
          </cell>
          <cell r="E123">
            <v>0</v>
          </cell>
          <cell r="F123">
            <v>0</v>
          </cell>
          <cell r="G123">
            <v>0</v>
          </cell>
          <cell r="H123">
            <v>0</v>
          </cell>
          <cell r="J123">
            <v>0</v>
          </cell>
          <cell r="K123">
            <v>0</v>
          </cell>
          <cell r="L123">
            <v>0</v>
          </cell>
          <cell r="M123">
            <v>0</v>
          </cell>
        </row>
        <row r="124">
          <cell r="A124" t="str">
            <v xml:space="preserve"> Premium Refunds - Direct Total</v>
          </cell>
          <cell r="B124">
            <v>0</v>
          </cell>
          <cell r="C124">
            <v>0</v>
          </cell>
          <cell r="D124">
            <v>0</v>
          </cell>
          <cell r="E124">
            <v>20112948</v>
          </cell>
          <cell r="F124">
            <v>119125</v>
          </cell>
          <cell r="G124">
            <v>19993823</v>
          </cell>
          <cell r="H124">
            <v>19993823</v>
          </cell>
          <cell r="J124">
            <v>0</v>
          </cell>
          <cell r="K124">
            <v>0</v>
          </cell>
          <cell r="L124">
            <v>0</v>
          </cell>
          <cell r="M124">
            <v>19993823</v>
          </cell>
        </row>
        <row r="125">
          <cell r="A125">
            <v>0</v>
          </cell>
          <cell r="B125">
            <v>0</v>
          </cell>
          <cell r="C125">
            <v>0</v>
          </cell>
          <cell r="D125">
            <v>0</v>
          </cell>
          <cell r="E125">
            <v>0</v>
          </cell>
          <cell r="F125">
            <v>0</v>
          </cell>
          <cell r="G125">
            <v>0</v>
          </cell>
          <cell r="J125">
            <v>0</v>
          </cell>
          <cell r="K125">
            <v>0</v>
          </cell>
          <cell r="L125">
            <v>0</v>
          </cell>
          <cell r="M125">
            <v>0</v>
          </cell>
        </row>
        <row r="126">
          <cell r="A126" t="str">
            <v>Gross Premium Reinsurance Ceded</v>
          </cell>
          <cell r="C126">
            <v>0</v>
          </cell>
          <cell r="D126">
            <v>0</v>
          </cell>
          <cell r="E126">
            <v>0</v>
          </cell>
          <cell r="F126">
            <v>0</v>
          </cell>
          <cell r="G126">
            <v>0</v>
          </cell>
          <cell r="J126">
            <v>0</v>
          </cell>
          <cell r="K126">
            <v>0</v>
          </cell>
          <cell r="L126">
            <v>0</v>
          </cell>
          <cell r="M126">
            <v>0</v>
          </cell>
        </row>
        <row r="127">
          <cell r="A127" t="str">
            <v>Treaty</v>
          </cell>
          <cell r="C127">
            <v>0</v>
          </cell>
          <cell r="D127">
            <v>0</v>
          </cell>
          <cell r="E127">
            <v>0</v>
          </cell>
          <cell r="F127">
            <v>0</v>
          </cell>
          <cell r="G127">
            <v>0</v>
          </cell>
          <cell r="J127">
            <v>0</v>
          </cell>
          <cell r="K127">
            <v>0</v>
          </cell>
          <cell r="L127">
            <v>0</v>
          </cell>
          <cell r="M127">
            <v>0</v>
          </cell>
        </row>
        <row r="128">
          <cell r="A128" t="str">
            <v>G311012</v>
          </cell>
          <cell r="B128" t="str">
            <v>Individual life</v>
          </cell>
          <cell r="C128">
            <v>0</v>
          </cell>
          <cell r="D128">
            <v>0</v>
          </cell>
          <cell r="E128">
            <v>0</v>
          </cell>
          <cell r="F128">
            <v>0</v>
          </cell>
          <cell r="G128">
            <v>0</v>
          </cell>
          <cell r="H128">
            <v>0</v>
          </cell>
          <cell r="J128">
            <v>0</v>
          </cell>
          <cell r="K128">
            <v>0</v>
          </cell>
          <cell r="L128">
            <v>0</v>
          </cell>
          <cell r="M128">
            <v>0</v>
          </cell>
        </row>
        <row r="129">
          <cell r="A129" t="str">
            <v>G311012001</v>
          </cell>
          <cell r="B129" t="str">
            <v>Orient Endowment</v>
          </cell>
          <cell r="C129" t="str">
            <v>Profit &amp; Loss</v>
          </cell>
          <cell r="D129">
            <v>0</v>
          </cell>
          <cell r="E129">
            <v>0</v>
          </cell>
          <cell r="F129">
            <v>0</v>
          </cell>
          <cell r="G129">
            <v>0</v>
          </cell>
          <cell r="H129">
            <v>0</v>
          </cell>
          <cell r="J129">
            <v>0</v>
          </cell>
          <cell r="K129">
            <v>0</v>
          </cell>
          <cell r="L129">
            <v>0</v>
          </cell>
          <cell r="M129">
            <v>0</v>
          </cell>
        </row>
        <row r="130">
          <cell r="A130" t="str">
            <v>G311012002</v>
          </cell>
          <cell r="B130" t="str">
            <v>Orient Educator</v>
          </cell>
          <cell r="C130" t="str">
            <v>Profit &amp; Loss</v>
          </cell>
          <cell r="D130">
            <v>0</v>
          </cell>
          <cell r="E130">
            <v>0</v>
          </cell>
          <cell r="F130">
            <v>0</v>
          </cell>
          <cell r="G130">
            <v>0</v>
          </cell>
          <cell r="H130">
            <v>0</v>
          </cell>
          <cell r="J130">
            <v>0</v>
          </cell>
          <cell r="K130">
            <v>0</v>
          </cell>
          <cell r="L130">
            <v>0</v>
          </cell>
          <cell r="M130">
            <v>0</v>
          </cell>
        </row>
        <row r="131">
          <cell r="A131" t="str">
            <v>G311012003</v>
          </cell>
          <cell r="B131" t="str">
            <v>Orient Smart Asset</v>
          </cell>
          <cell r="C131" t="str">
            <v>Profit &amp; Loss</v>
          </cell>
          <cell r="D131">
            <v>0</v>
          </cell>
          <cell r="E131">
            <v>0</v>
          </cell>
          <cell r="F131">
            <v>0</v>
          </cell>
          <cell r="G131">
            <v>0</v>
          </cell>
          <cell r="H131">
            <v>0</v>
          </cell>
          <cell r="J131">
            <v>0</v>
          </cell>
          <cell r="K131">
            <v>0</v>
          </cell>
          <cell r="L131">
            <v>0</v>
          </cell>
          <cell r="M131">
            <v>0</v>
          </cell>
        </row>
        <row r="132">
          <cell r="A132" t="str">
            <v>G311012004</v>
          </cell>
          <cell r="B132" t="str">
            <v>Orient 4 Life</v>
          </cell>
          <cell r="C132" t="str">
            <v>Profit &amp; Loss</v>
          </cell>
          <cell r="D132">
            <v>0</v>
          </cell>
          <cell r="E132">
            <v>0</v>
          </cell>
          <cell r="F132">
            <v>0</v>
          </cell>
          <cell r="G132">
            <v>0</v>
          </cell>
          <cell r="H132">
            <v>0</v>
          </cell>
          <cell r="J132">
            <v>0</v>
          </cell>
          <cell r="K132">
            <v>0</v>
          </cell>
          <cell r="L132">
            <v>0</v>
          </cell>
          <cell r="M132">
            <v>0</v>
          </cell>
        </row>
        <row r="133">
          <cell r="A133" t="str">
            <v>G311012005</v>
          </cell>
          <cell r="B133" t="str">
            <v>Orient Smart Educator</v>
          </cell>
          <cell r="C133" t="str">
            <v>Profit &amp; Loss</v>
          </cell>
          <cell r="D133">
            <v>0</v>
          </cell>
          <cell r="E133">
            <v>0</v>
          </cell>
          <cell r="F133">
            <v>0</v>
          </cell>
          <cell r="G133">
            <v>0</v>
          </cell>
          <cell r="H133">
            <v>0</v>
          </cell>
          <cell r="J133">
            <v>0</v>
          </cell>
          <cell r="K133">
            <v>0</v>
          </cell>
          <cell r="L133">
            <v>0</v>
          </cell>
          <cell r="M133">
            <v>0</v>
          </cell>
        </row>
        <row r="134">
          <cell r="A134" t="str">
            <v>G311012006</v>
          </cell>
          <cell r="B134" t="str">
            <v>Orient Individual Mortgage</v>
          </cell>
          <cell r="C134" t="str">
            <v>Profit &amp; Loss</v>
          </cell>
          <cell r="D134">
            <v>0</v>
          </cell>
          <cell r="E134">
            <v>0</v>
          </cell>
          <cell r="F134">
            <v>0</v>
          </cell>
          <cell r="G134">
            <v>0</v>
          </cell>
          <cell r="H134">
            <v>0</v>
          </cell>
          <cell r="J134">
            <v>0</v>
          </cell>
          <cell r="K134">
            <v>0</v>
          </cell>
          <cell r="L134">
            <v>0</v>
          </cell>
          <cell r="M134">
            <v>0</v>
          </cell>
        </row>
        <row r="135">
          <cell r="A135" t="str">
            <v>G311022</v>
          </cell>
          <cell r="B135" t="str">
            <v>Group Life</v>
          </cell>
          <cell r="C135">
            <v>0</v>
          </cell>
          <cell r="D135">
            <v>0</v>
          </cell>
          <cell r="E135">
            <v>21268248</v>
          </cell>
          <cell r="F135">
            <v>0</v>
          </cell>
          <cell r="G135">
            <v>21268248</v>
          </cell>
          <cell r="H135">
            <v>21268248</v>
          </cell>
          <cell r="J135">
            <v>0</v>
          </cell>
          <cell r="K135">
            <v>0</v>
          </cell>
          <cell r="L135">
            <v>0</v>
          </cell>
          <cell r="M135">
            <v>21268248</v>
          </cell>
        </row>
        <row r="136">
          <cell r="A136" t="str">
            <v>G311022001</v>
          </cell>
          <cell r="B136" t="str">
            <v>Orient Group Life</v>
          </cell>
          <cell r="C136" t="str">
            <v>Profit &amp; Loss</v>
          </cell>
          <cell r="D136">
            <v>0</v>
          </cell>
          <cell r="E136">
            <v>21268248</v>
          </cell>
          <cell r="F136">
            <v>0</v>
          </cell>
          <cell r="G136">
            <v>21268248</v>
          </cell>
          <cell r="H136">
            <v>21268248</v>
          </cell>
          <cell r="J136">
            <v>0</v>
          </cell>
          <cell r="K136">
            <v>0</v>
          </cell>
          <cell r="L136">
            <v>0</v>
          </cell>
          <cell r="M136">
            <v>21268248</v>
          </cell>
        </row>
        <row r="137">
          <cell r="A137" t="str">
            <v>G311022002</v>
          </cell>
          <cell r="B137" t="str">
            <v>Orient Last Expense</v>
          </cell>
          <cell r="C137" t="str">
            <v>Profit &amp; Loss</v>
          </cell>
          <cell r="D137">
            <v>0</v>
          </cell>
          <cell r="E137">
            <v>0</v>
          </cell>
          <cell r="F137">
            <v>0</v>
          </cell>
          <cell r="G137">
            <v>0</v>
          </cell>
          <cell r="H137">
            <v>0</v>
          </cell>
          <cell r="J137">
            <v>0</v>
          </cell>
          <cell r="K137">
            <v>0</v>
          </cell>
          <cell r="L137">
            <v>0</v>
          </cell>
          <cell r="M137">
            <v>0</v>
          </cell>
        </row>
        <row r="138">
          <cell r="A138" t="str">
            <v>G311032</v>
          </cell>
          <cell r="B138" t="str">
            <v>Group Credit</v>
          </cell>
          <cell r="C138">
            <v>0</v>
          </cell>
          <cell r="D138">
            <v>0</v>
          </cell>
          <cell r="E138">
            <v>13039462.93</v>
          </cell>
          <cell r="F138">
            <v>0</v>
          </cell>
          <cell r="G138">
            <v>13039462.93</v>
          </cell>
          <cell r="H138">
            <v>13039462.93</v>
          </cell>
          <cell r="J138">
            <v>0</v>
          </cell>
          <cell r="K138">
            <v>0</v>
          </cell>
          <cell r="L138">
            <v>0</v>
          </cell>
          <cell r="M138">
            <v>13039462.93</v>
          </cell>
        </row>
        <row r="139">
          <cell r="A139" t="str">
            <v>G311032001</v>
          </cell>
          <cell r="B139" t="str">
            <v>Orient Group Creditor</v>
          </cell>
          <cell r="C139" t="str">
            <v>Profit &amp; Loss</v>
          </cell>
          <cell r="D139">
            <v>0</v>
          </cell>
          <cell r="E139">
            <v>11084716.5</v>
          </cell>
          <cell r="F139">
            <v>0</v>
          </cell>
          <cell r="G139">
            <v>11084716.5</v>
          </cell>
          <cell r="H139">
            <v>11084716.5</v>
          </cell>
          <cell r="J139">
            <v>0</v>
          </cell>
          <cell r="K139">
            <v>0</v>
          </cell>
          <cell r="L139">
            <v>0</v>
          </cell>
          <cell r="M139">
            <v>11084716.5</v>
          </cell>
        </row>
        <row r="140">
          <cell r="A140" t="str">
            <v>G311032002</v>
          </cell>
          <cell r="B140" t="str">
            <v>Orient Group Mortgage</v>
          </cell>
          <cell r="C140" t="str">
            <v>Profit &amp; Loss</v>
          </cell>
          <cell r="D140">
            <v>0</v>
          </cell>
          <cell r="E140">
            <v>1954746.43</v>
          </cell>
          <cell r="F140">
            <v>0</v>
          </cell>
          <cell r="G140">
            <v>1954746.43</v>
          </cell>
          <cell r="H140">
            <v>1954746.43</v>
          </cell>
          <cell r="J140">
            <v>0</v>
          </cell>
          <cell r="K140">
            <v>0</v>
          </cell>
          <cell r="L140">
            <v>0</v>
          </cell>
          <cell r="M140">
            <v>1954746.43</v>
          </cell>
        </row>
        <row r="141">
          <cell r="A141" t="str">
            <v>G311042</v>
          </cell>
          <cell r="B141" t="str">
            <v>Annuities</v>
          </cell>
          <cell r="C141">
            <v>0</v>
          </cell>
          <cell r="D141">
            <v>0</v>
          </cell>
          <cell r="E141">
            <v>0</v>
          </cell>
          <cell r="F141">
            <v>0</v>
          </cell>
          <cell r="G141">
            <v>0</v>
          </cell>
          <cell r="H141">
            <v>0</v>
          </cell>
          <cell r="J141">
            <v>0</v>
          </cell>
          <cell r="K141">
            <v>0</v>
          </cell>
          <cell r="L141">
            <v>0</v>
          </cell>
          <cell r="M141">
            <v>0</v>
          </cell>
        </row>
        <row r="142">
          <cell r="A142" t="str">
            <v>G311042001</v>
          </cell>
          <cell r="B142" t="str">
            <v>Immediate Annuity</v>
          </cell>
          <cell r="C142" t="str">
            <v>Profit &amp; Loss</v>
          </cell>
          <cell r="D142">
            <v>0</v>
          </cell>
          <cell r="E142">
            <v>0</v>
          </cell>
          <cell r="F142">
            <v>0</v>
          </cell>
          <cell r="G142">
            <v>0</v>
          </cell>
          <cell r="J142">
            <v>0</v>
          </cell>
          <cell r="K142">
            <v>0</v>
          </cell>
          <cell r="L142">
            <v>0</v>
          </cell>
          <cell r="M142">
            <v>0</v>
          </cell>
        </row>
        <row r="143">
          <cell r="A143" t="str">
            <v>G311042002</v>
          </cell>
          <cell r="B143" t="str">
            <v>Deffered Annuity</v>
          </cell>
          <cell r="C143" t="str">
            <v>Profit &amp; Loss</v>
          </cell>
          <cell r="D143">
            <v>0</v>
          </cell>
          <cell r="E143">
            <v>0</v>
          </cell>
          <cell r="F143">
            <v>0</v>
          </cell>
          <cell r="G143">
            <v>0</v>
          </cell>
          <cell r="J143">
            <v>0</v>
          </cell>
          <cell r="K143">
            <v>0</v>
          </cell>
          <cell r="L143">
            <v>0</v>
          </cell>
          <cell r="M143">
            <v>0</v>
          </cell>
        </row>
        <row r="144">
          <cell r="A144" t="str">
            <v>Gross Premium Reinsurance Ceded Treaty Total</v>
          </cell>
          <cell r="C144">
            <v>0</v>
          </cell>
          <cell r="D144">
            <v>0</v>
          </cell>
          <cell r="E144">
            <v>34307710.93</v>
          </cell>
          <cell r="F144">
            <v>0</v>
          </cell>
          <cell r="G144">
            <v>34307710.93</v>
          </cell>
          <cell r="H144">
            <v>34307710.93</v>
          </cell>
          <cell r="J144">
            <v>0</v>
          </cell>
          <cell r="K144">
            <v>0</v>
          </cell>
          <cell r="L144">
            <v>0</v>
          </cell>
          <cell r="M144">
            <v>34307710.93</v>
          </cell>
        </row>
        <row r="145">
          <cell r="C145">
            <v>0</v>
          </cell>
          <cell r="D145">
            <v>0</v>
          </cell>
          <cell r="E145">
            <v>0</v>
          </cell>
          <cell r="F145">
            <v>0</v>
          </cell>
          <cell r="G145">
            <v>0</v>
          </cell>
          <cell r="J145">
            <v>0</v>
          </cell>
          <cell r="K145">
            <v>0</v>
          </cell>
          <cell r="L145">
            <v>0</v>
          </cell>
          <cell r="M145">
            <v>0</v>
          </cell>
        </row>
        <row r="146">
          <cell r="A146" t="str">
            <v>Gross Premium Reinsurance</v>
          </cell>
          <cell r="C146">
            <v>0</v>
          </cell>
          <cell r="D146">
            <v>0</v>
          </cell>
          <cell r="E146">
            <v>0</v>
          </cell>
          <cell r="F146">
            <v>0</v>
          </cell>
          <cell r="G146">
            <v>0</v>
          </cell>
          <cell r="J146">
            <v>0</v>
          </cell>
          <cell r="K146">
            <v>0</v>
          </cell>
          <cell r="L146">
            <v>0</v>
          </cell>
          <cell r="M146">
            <v>0</v>
          </cell>
        </row>
        <row r="147">
          <cell r="A147" t="str">
            <v>Facultative Out</v>
          </cell>
          <cell r="C147">
            <v>0</v>
          </cell>
          <cell r="D147">
            <v>0</v>
          </cell>
          <cell r="E147">
            <v>0</v>
          </cell>
          <cell r="F147">
            <v>0</v>
          </cell>
          <cell r="G147">
            <v>0</v>
          </cell>
          <cell r="J147">
            <v>0</v>
          </cell>
          <cell r="K147">
            <v>0</v>
          </cell>
          <cell r="L147">
            <v>0</v>
          </cell>
          <cell r="M147">
            <v>0</v>
          </cell>
        </row>
        <row r="148">
          <cell r="A148" t="str">
            <v>G312012</v>
          </cell>
          <cell r="B148" t="str">
            <v>Individual life</v>
          </cell>
          <cell r="C148">
            <v>0</v>
          </cell>
          <cell r="D148">
            <v>0</v>
          </cell>
          <cell r="E148">
            <v>0</v>
          </cell>
          <cell r="F148">
            <v>0</v>
          </cell>
          <cell r="G148">
            <v>0</v>
          </cell>
          <cell r="H148">
            <v>0</v>
          </cell>
          <cell r="J148">
            <v>0</v>
          </cell>
          <cell r="K148">
            <v>0</v>
          </cell>
          <cell r="L148">
            <v>0</v>
          </cell>
          <cell r="M148">
            <v>0</v>
          </cell>
        </row>
        <row r="149">
          <cell r="A149" t="str">
            <v>G312012001</v>
          </cell>
          <cell r="B149" t="str">
            <v>Orient Endowment</v>
          </cell>
          <cell r="C149" t="str">
            <v>Profit &amp; Loss</v>
          </cell>
          <cell r="D149">
            <v>0</v>
          </cell>
          <cell r="E149">
            <v>0</v>
          </cell>
          <cell r="F149">
            <v>0</v>
          </cell>
          <cell r="G149">
            <v>0</v>
          </cell>
          <cell r="J149">
            <v>0</v>
          </cell>
          <cell r="K149">
            <v>0</v>
          </cell>
          <cell r="L149">
            <v>0</v>
          </cell>
          <cell r="M149">
            <v>0</v>
          </cell>
        </row>
        <row r="150">
          <cell r="A150" t="str">
            <v>G312012002</v>
          </cell>
          <cell r="B150" t="str">
            <v>Orient Educator</v>
          </cell>
          <cell r="C150" t="str">
            <v>Profit &amp; Loss</v>
          </cell>
          <cell r="D150">
            <v>0</v>
          </cell>
          <cell r="E150">
            <v>0</v>
          </cell>
          <cell r="F150">
            <v>0</v>
          </cell>
          <cell r="G150">
            <v>0</v>
          </cell>
          <cell r="J150">
            <v>0</v>
          </cell>
          <cell r="K150">
            <v>0</v>
          </cell>
          <cell r="L150">
            <v>0</v>
          </cell>
          <cell r="M150">
            <v>0</v>
          </cell>
        </row>
        <row r="151">
          <cell r="A151" t="str">
            <v>G312012003</v>
          </cell>
          <cell r="B151" t="str">
            <v>Orient Smart Asset</v>
          </cell>
          <cell r="C151" t="str">
            <v>Profit &amp; Loss</v>
          </cell>
          <cell r="D151">
            <v>0</v>
          </cell>
          <cell r="E151">
            <v>0</v>
          </cell>
          <cell r="F151">
            <v>0</v>
          </cell>
          <cell r="G151">
            <v>0</v>
          </cell>
          <cell r="J151">
            <v>0</v>
          </cell>
          <cell r="K151">
            <v>0</v>
          </cell>
          <cell r="L151">
            <v>0</v>
          </cell>
          <cell r="M151">
            <v>0</v>
          </cell>
        </row>
        <row r="152">
          <cell r="A152" t="str">
            <v>G312012004</v>
          </cell>
          <cell r="B152" t="str">
            <v>Orient 4 Life</v>
          </cell>
          <cell r="C152" t="str">
            <v>Profit &amp; Loss</v>
          </cell>
          <cell r="D152">
            <v>0</v>
          </cell>
          <cell r="E152">
            <v>0</v>
          </cell>
          <cell r="F152">
            <v>0</v>
          </cell>
          <cell r="G152">
            <v>0</v>
          </cell>
          <cell r="J152">
            <v>0</v>
          </cell>
          <cell r="K152">
            <v>0</v>
          </cell>
          <cell r="L152">
            <v>0</v>
          </cell>
          <cell r="M152">
            <v>0</v>
          </cell>
        </row>
        <row r="153">
          <cell r="A153" t="str">
            <v>G312012005</v>
          </cell>
          <cell r="B153" t="str">
            <v>Orient Smart Educator</v>
          </cell>
          <cell r="C153" t="str">
            <v>Profit &amp; Loss</v>
          </cell>
          <cell r="D153">
            <v>0</v>
          </cell>
          <cell r="E153">
            <v>0</v>
          </cell>
          <cell r="F153">
            <v>0</v>
          </cell>
          <cell r="G153">
            <v>0</v>
          </cell>
          <cell r="J153">
            <v>0</v>
          </cell>
          <cell r="K153">
            <v>0</v>
          </cell>
          <cell r="L153">
            <v>0</v>
          </cell>
          <cell r="M153">
            <v>0</v>
          </cell>
        </row>
        <row r="154">
          <cell r="A154" t="str">
            <v>G312012006</v>
          </cell>
          <cell r="B154" t="str">
            <v>Orient Individual Mortgage</v>
          </cell>
          <cell r="C154" t="str">
            <v>Profit &amp; Loss</v>
          </cell>
          <cell r="D154">
            <v>0</v>
          </cell>
          <cell r="E154">
            <v>0</v>
          </cell>
          <cell r="F154">
            <v>0</v>
          </cell>
          <cell r="G154">
            <v>0</v>
          </cell>
          <cell r="J154">
            <v>0</v>
          </cell>
          <cell r="K154">
            <v>0</v>
          </cell>
          <cell r="L154">
            <v>0</v>
          </cell>
          <cell r="M154">
            <v>0</v>
          </cell>
        </row>
        <row r="155">
          <cell r="A155" t="str">
            <v>G312022</v>
          </cell>
          <cell r="B155" t="str">
            <v>Group Life</v>
          </cell>
          <cell r="C155">
            <v>0</v>
          </cell>
          <cell r="D155">
            <v>0</v>
          </cell>
          <cell r="E155">
            <v>0</v>
          </cell>
          <cell r="F155">
            <v>0</v>
          </cell>
          <cell r="G155">
            <v>0</v>
          </cell>
          <cell r="H155">
            <v>0</v>
          </cell>
          <cell r="J155">
            <v>0</v>
          </cell>
          <cell r="K155">
            <v>0</v>
          </cell>
          <cell r="L155">
            <v>0</v>
          </cell>
          <cell r="M155">
            <v>0</v>
          </cell>
        </row>
        <row r="156">
          <cell r="A156" t="str">
            <v>G312022001</v>
          </cell>
          <cell r="B156" t="str">
            <v>Orient Group Life</v>
          </cell>
          <cell r="C156" t="str">
            <v>Profit &amp; Loss</v>
          </cell>
          <cell r="D156">
            <v>0</v>
          </cell>
          <cell r="E156">
            <v>0</v>
          </cell>
          <cell r="F156">
            <v>0</v>
          </cell>
          <cell r="G156">
            <v>0</v>
          </cell>
          <cell r="J156">
            <v>0</v>
          </cell>
          <cell r="K156">
            <v>0</v>
          </cell>
          <cell r="L156">
            <v>0</v>
          </cell>
          <cell r="M156">
            <v>0</v>
          </cell>
        </row>
        <row r="157">
          <cell r="A157" t="str">
            <v>G312022002</v>
          </cell>
          <cell r="B157" t="str">
            <v>Orient Last Expense</v>
          </cell>
          <cell r="C157" t="str">
            <v>Profit &amp; Loss</v>
          </cell>
          <cell r="D157">
            <v>0</v>
          </cell>
          <cell r="E157">
            <v>0</v>
          </cell>
          <cell r="F157">
            <v>0</v>
          </cell>
          <cell r="G157">
            <v>0</v>
          </cell>
          <cell r="J157">
            <v>0</v>
          </cell>
          <cell r="K157">
            <v>0</v>
          </cell>
          <cell r="L157">
            <v>0</v>
          </cell>
          <cell r="M157">
            <v>0</v>
          </cell>
        </row>
        <row r="158">
          <cell r="A158" t="str">
            <v>G312032</v>
          </cell>
          <cell r="B158" t="str">
            <v>Group Credit</v>
          </cell>
          <cell r="C158">
            <v>0</v>
          </cell>
          <cell r="D158">
            <v>0</v>
          </cell>
          <cell r="E158">
            <v>0</v>
          </cell>
          <cell r="F158">
            <v>0</v>
          </cell>
          <cell r="G158">
            <v>0</v>
          </cell>
          <cell r="H158">
            <v>0</v>
          </cell>
          <cell r="J158">
            <v>0</v>
          </cell>
          <cell r="K158">
            <v>0</v>
          </cell>
          <cell r="L158">
            <v>0</v>
          </cell>
          <cell r="M158">
            <v>0</v>
          </cell>
        </row>
        <row r="159">
          <cell r="A159" t="str">
            <v>G312032001</v>
          </cell>
          <cell r="B159" t="str">
            <v>Orient Group Creditor</v>
          </cell>
          <cell r="C159" t="str">
            <v>Profit &amp; Loss</v>
          </cell>
          <cell r="D159">
            <v>0</v>
          </cell>
          <cell r="E159">
            <v>0</v>
          </cell>
          <cell r="F159">
            <v>0</v>
          </cell>
          <cell r="G159">
            <v>0</v>
          </cell>
          <cell r="J159">
            <v>0</v>
          </cell>
          <cell r="K159">
            <v>0</v>
          </cell>
          <cell r="L159">
            <v>0</v>
          </cell>
          <cell r="M159">
            <v>0</v>
          </cell>
        </row>
        <row r="160">
          <cell r="A160" t="str">
            <v>G312032002</v>
          </cell>
          <cell r="B160" t="str">
            <v>Orient Group Mortgage</v>
          </cell>
          <cell r="C160" t="str">
            <v>Profit &amp; Loss</v>
          </cell>
          <cell r="D160">
            <v>0</v>
          </cell>
          <cell r="E160">
            <v>0</v>
          </cell>
          <cell r="F160">
            <v>0</v>
          </cell>
          <cell r="G160">
            <v>0</v>
          </cell>
          <cell r="J160">
            <v>0</v>
          </cell>
          <cell r="K160">
            <v>0</v>
          </cell>
          <cell r="L160">
            <v>0</v>
          </cell>
          <cell r="M160">
            <v>0</v>
          </cell>
        </row>
        <row r="161">
          <cell r="A161" t="str">
            <v>G312042</v>
          </cell>
          <cell r="B161" t="str">
            <v>Annuities</v>
          </cell>
          <cell r="C161">
            <v>0</v>
          </cell>
          <cell r="D161">
            <v>0</v>
          </cell>
          <cell r="E161">
            <v>0</v>
          </cell>
          <cell r="F161">
            <v>0</v>
          </cell>
          <cell r="G161">
            <v>0</v>
          </cell>
          <cell r="H161">
            <v>0</v>
          </cell>
          <cell r="J161">
            <v>0</v>
          </cell>
          <cell r="K161">
            <v>0</v>
          </cell>
          <cell r="L161">
            <v>0</v>
          </cell>
          <cell r="M161">
            <v>0</v>
          </cell>
        </row>
        <row r="162">
          <cell r="A162" t="str">
            <v>G312042001</v>
          </cell>
          <cell r="B162" t="str">
            <v>Immediate Annuity</v>
          </cell>
          <cell r="C162" t="str">
            <v>Profit &amp; Loss</v>
          </cell>
          <cell r="D162">
            <v>0</v>
          </cell>
          <cell r="E162">
            <v>0</v>
          </cell>
          <cell r="F162">
            <v>0</v>
          </cell>
          <cell r="G162">
            <v>0</v>
          </cell>
          <cell r="J162">
            <v>0</v>
          </cell>
          <cell r="K162">
            <v>0</v>
          </cell>
          <cell r="L162">
            <v>0</v>
          </cell>
          <cell r="M162">
            <v>0</v>
          </cell>
        </row>
        <row r="163">
          <cell r="A163" t="str">
            <v>G312042002</v>
          </cell>
          <cell r="B163" t="str">
            <v>Deffered Annuity</v>
          </cell>
          <cell r="C163" t="str">
            <v>Profit &amp; Loss</v>
          </cell>
          <cell r="D163">
            <v>0</v>
          </cell>
          <cell r="E163">
            <v>0</v>
          </cell>
          <cell r="F163">
            <v>0</v>
          </cell>
          <cell r="G163">
            <v>0</v>
          </cell>
          <cell r="J163">
            <v>0</v>
          </cell>
          <cell r="K163">
            <v>0</v>
          </cell>
          <cell r="L163">
            <v>0</v>
          </cell>
          <cell r="M163">
            <v>0</v>
          </cell>
        </row>
        <row r="164">
          <cell r="A164" t="str">
            <v>Gross Premium Reinsurance Facultative Out Total</v>
          </cell>
          <cell r="B164">
            <v>0</v>
          </cell>
          <cell r="C164">
            <v>0</v>
          </cell>
          <cell r="D164">
            <v>0</v>
          </cell>
          <cell r="E164">
            <v>0</v>
          </cell>
          <cell r="F164">
            <v>0</v>
          </cell>
          <cell r="G164">
            <v>0</v>
          </cell>
          <cell r="H164">
            <v>0</v>
          </cell>
          <cell r="J164">
            <v>0</v>
          </cell>
          <cell r="K164">
            <v>0</v>
          </cell>
          <cell r="L164">
            <v>0</v>
          </cell>
          <cell r="M164">
            <v>0</v>
          </cell>
        </row>
        <row r="165">
          <cell r="A165">
            <v>0</v>
          </cell>
          <cell r="C165">
            <v>0</v>
          </cell>
          <cell r="D165">
            <v>0</v>
          </cell>
          <cell r="E165">
            <v>0</v>
          </cell>
          <cell r="F165">
            <v>0</v>
          </cell>
          <cell r="G165">
            <v>0</v>
          </cell>
          <cell r="J165">
            <v>0</v>
          </cell>
          <cell r="K165">
            <v>0</v>
          </cell>
          <cell r="L165">
            <v>0</v>
          </cell>
          <cell r="M165">
            <v>0</v>
          </cell>
        </row>
        <row r="166">
          <cell r="A166" t="str">
            <v>Commision Earned/Received</v>
          </cell>
          <cell r="C166">
            <v>0</v>
          </cell>
          <cell r="D166">
            <v>0</v>
          </cell>
          <cell r="E166">
            <v>0</v>
          </cell>
          <cell r="F166">
            <v>0</v>
          </cell>
          <cell r="G166">
            <v>0</v>
          </cell>
          <cell r="J166">
            <v>0</v>
          </cell>
          <cell r="K166">
            <v>0</v>
          </cell>
          <cell r="L166">
            <v>0</v>
          </cell>
          <cell r="M166">
            <v>0</v>
          </cell>
        </row>
        <row r="167">
          <cell r="A167" t="str">
            <v>Treaty</v>
          </cell>
          <cell r="B167">
            <v>0</v>
          </cell>
          <cell r="C167">
            <v>0</v>
          </cell>
          <cell r="D167">
            <v>0</v>
          </cell>
          <cell r="E167">
            <v>0</v>
          </cell>
          <cell r="F167">
            <v>0</v>
          </cell>
          <cell r="G167">
            <v>0</v>
          </cell>
          <cell r="J167">
            <v>0</v>
          </cell>
          <cell r="K167">
            <v>0</v>
          </cell>
          <cell r="L167">
            <v>0</v>
          </cell>
          <cell r="M167">
            <v>0</v>
          </cell>
        </row>
        <row r="168">
          <cell r="A168" t="str">
            <v>G421012</v>
          </cell>
          <cell r="B168" t="str">
            <v>Individual life</v>
          </cell>
          <cell r="C168">
            <v>0</v>
          </cell>
          <cell r="D168">
            <v>0</v>
          </cell>
          <cell r="E168">
            <v>0</v>
          </cell>
          <cell r="F168">
            <v>0</v>
          </cell>
          <cell r="G168">
            <v>0</v>
          </cell>
          <cell r="H168">
            <v>0</v>
          </cell>
          <cell r="J168">
            <v>0</v>
          </cell>
          <cell r="K168">
            <v>0</v>
          </cell>
          <cell r="L168">
            <v>0</v>
          </cell>
          <cell r="M168">
            <v>0</v>
          </cell>
        </row>
        <row r="169">
          <cell r="A169" t="str">
            <v>G421012001</v>
          </cell>
          <cell r="B169" t="str">
            <v>Orient Endowment</v>
          </cell>
          <cell r="C169" t="str">
            <v>Profit &amp; Loss</v>
          </cell>
          <cell r="D169">
            <v>0</v>
          </cell>
          <cell r="E169">
            <v>0</v>
          </cell>
          <cell r="F169">
            <v>0</v>
          </cell>
          <cell r="G169">
            <v>0</v>
          </cell>
          <cell r="H169">
            <v>0</v>
          </cell>
          <cell r="J169">
            <v>0</v>
          </cell>
          <cell r="K169">
            <v>0</v>
          </cell>
          <cell r="L169">
            <v>0</v>
          </cell>
          <cell r="M169">
            <v>0</v>
          </cell>
        </row>
        <row r="170">
          <cell r="A170" t="str">
            <v>G421012002</v>
          </cell>
          <cell r="B170" t="str">
            <v>Orient Educator</v>
          </cell>
          <cell r="C170" t="str">
            <v>Profit &amp; Loss</v>
          </cell>
          <cell r="D170">
            <v>0</v>
          </cell>
          <cell r="E170">
            <v>0</v>
          </cell>
          <cell r="F170">
            <v>0</v>
          </cell>
          <cell r="G170">
            <v>0</v>
          </cell>
          <cell r="H170">
            <v>0</v>
          </cell>
          <cell r="J170">
            <v>0</v>
          </cell>
          <cell r="K170">
            <v>0</v>
          </cell>
          <cell r="L170">
            <v>0</v>
          </cell>
          <cell r="M170">
            <v>0</v>
          </cell>
        </row>
        <row r="171">
          <cell r="A171" t="str">
            <v>G421012003</v>
          </cell>
          <cell r="B171" t="str">
            <v>Orient Smart Asset</v>
          </cell>
          <cell r="C171" t="str">
            <v>Profit &amp; Loss</v>
          </cell>
          <cell r="D171">
            <v>0</v>
          </cell>
          <cell r="E171">
            <v>0</v>
          </cell>
          <cell r="F171">
            <v>0</v>
          </cell>
          <cell r="G171">
            <v>0</v>
          </cell>
          <cell r="H171">
            <v>0</v>
          </cell>
          <cell r="J171">
            <v>0</v>
          </cell>
          <cell r="K171">
            <v>0</v>
          </cell>
          <cell r="L171">
            <v>0</v>
          </cell>
          <cell r="M171">
            <v>0</v>
          </cell>
        </row>
        <row r="172">
          <cell r="A172" t="str">
            <v>G421012004</v>
          </cell>
          <cell r="B172" t="str">
            <v>Orient 4 Life</v>
          </cell>
          <cell r="C172" t="str">
            <v>Profit &amp; Loss</v>
          </cell>
          <cell r="D172">
            <v>0</v>
          </cell>
          <cell r="E172">
            <v>0</v>
          </cell>
          <cell r="F172">
            <v>0</v>
          </cell>
          <cell r="G172">
            <v>0</v>
          </cell>
          <cell r="H172">
            <v>0</v>
          </cell>
          <cell r="J172">
            <v>0</v>
          </cell>
          <cell r="K172">
            <v>0</v>
          </cell>
          <cell r="L172">
            <v>0</v>
          </cell>
          <cell r="M172">
            <v>0</v>
          </cell>
        </row>
        <row r="173">
          <cell r="A173" t="str">
            <v>G421012005</v>
          </cell>
          <cell r="B173" t="str">
            <v>Orient Smart Educator</v>
          </cell>
          <cell r="C173" t="str">
            <v>Profit &amp; Loss</v>
          </cell>
          <cell r="D173">
            <v>0</v>
          </cell>
          <cell r="E173">
            <v>0</v>
          </cell>
          <cell r="F173">
            <v>0</v>
          </cell>
          <cell r="G173">
            <v>0</v>
          </cell>
          <cell r="H173">
            <v>0</v>
          </cell>
          <cell r="J173">
            <v>0</v>
          </cell>
          <cell r="K173">
            <v>0</v>
          </cell>
          <cell r="L173">
            <v>0</v>
          </cell>
          <cell r="M173">
            <v>0</v>
          </cell>
        </row>
        <row r="174">
          <cell r="A174" t="str">
            <v>G421012006</v>
          </cell>
          <cell r="B174" t="str">
            <v>Orient Individual Mortgage</v>
          </cell>
          <cell r="C174" t="str">
            <v>Profit &amp; Loss</v>
          </cell>
          <cell r="D174">
            <v>0</v>
          </cell>
          <cell r="E174">
            <v>0</v>
          </cell>
          <cell r="F174">
            <v>0</v>
          </cell>
          <cell r="G174">
            <v>0</v>
          </cell>
          <cell r="H174">
            <v>0</v>
          </cell>
          <cell r="J174">
            <v>0</v>
          </cell>
          <cell r="K174">
            <v>0</v>
          </cell>
          <cell r="L174">
            <v>0</v>
          </cell>
          <cell r="M174">
            <v>0</v>
          </cell>
        </row>
        <row r="175">
          <cell r="A175" t="str">
            <v>G421022</v>
          </cell>
          <cell r="B175" t="str">
            <v>Group Life</v>
          </cell>
          <cell r="C175">
            <v>0</v>
          </cell>
          <cell r="D175">
            <v>0</v>
          </cell>
          <cell r="E175">
            <v>0</v>
          </cell>
          <cell r="F175">
            <v>5848767</v>
          </cell>
          <cell r="G175">
            <v>-5848767</v>
          </cell>
          <cell r="H175">
            <v>-5848767</v>
          </cell>
          <cell r="J175">
            <v>0</v>
          </cell>
          <cell r="K175">
            <v>0</v>
          </cell>
          <cell r="L175">
            <v>0</v>
          </cell>
          <cell r="M175">
            <v>-5848767</v>
          </cell>
        </row>
        <row r="176">
          <cell r="A176" t="str">
            <v>G421022001</v>
          </cell>
          <cell r="B176" t="str">
            <v>Orient Group Life</v>
          </cell>
          <cell r="C176" t="str">
            <v>Profit &amp; Loss</v>
          </cell>
          <cell r="D176">
            <v>0</v>
          </cell>
          <cell r="E176">
            <v>0</v>
          </cell>
          <cell r="F176">
            <v>5848767</v>
          </cell>
          <cell r="G176">
            <v>-5848767</v>
          </cell>
          <cell r="H176">
            <v>-5848767</v>
          </cell>
          <cell r="J176">
            <v>0</v>
          </cell>
          <cell r="K176">
            <v>0</v>
          </cell>
          <cell r="L176">
            <v>0</v>
          </cell>
          <cell r="M176">
            <v>-5848767</v>
          </cell>
        </row>
        <row r="177">
          <cell r="A177" t="str">
            <v>G421022002</v>
          </cell>
          <cell r="B177" t="str">
            <v>Orient Last Expense</v>
          </cell>
          <cell r="C177" t="str">
            <v>Profit &amp; Loss</v>
          </cell>
          <cell r="D177">
            <v>0</v>
          </cell>
          <cell r="E177">
            <v>0</v>
          </cell>
          <cell r="F177">
            <v>0</v>
          </cell>
          <cell r="G177">
            <v>0</v>
          </cell>
          <cell r="H177">
            <v>0</v>
          </cell>
          <cell r="J177">
            <v>0</v>
          </cell>
          <cell r="K177">
            <v>0</v>
          </cell>
          <cell r="L177">
            <v>0</v>
          </cell>
          <cell r="M177">
            <v>0</v>
          </cell>
        </row>
        <row r="178">
          <cell r="A178" t="str">
            <v>G421032</v>
          </cell>
          <cell r="B178" t="str">
            <v>Group Credit</v>
          </cell>
          <cell r="C178">
            <v>0</v>
          </cell>
          <cell r="D178">
            <v>0</v>
          </cell>
          <cell r="E178">
            <v>0</v>
          </cell>
          <cell r="F178">
            <v>3585851.54</v>
          </cell>
          <cell r="G178">
            <v>-3585851.54</v>
          </cell>
          <cell r="H178">
            <v>-3585851.54</v>
          </cell>
          <cell r="J178">
            <v>0</v>
          </cell>
          <cell r="K178">
            <v>0</v>
          </cell>
          <cell r="L178">
            <v>0</v>
          </cell>
          <cell r="M178">
            <v>-3585851.54</v>
          </cell>
        </row>
        <row r="179">
          <cell r="A179" t="str">
            <v>G421032001</v>
          </cell>
          <cell r="B179" t="str">
            <v>Orient Group Creditor</v>
          </cell>
          <cell r="C179" t="str">
            <v>Profit &amp; Loss</v>
          </cell>
          <cell r="D179">
            <v>0</v>
          </cell>
          <cell r="E179">
            <v>0</v>
          </cell>
          <cell r="F179">
            <v>3048296.46</v>
          </cell>
          <cell r="G179">
            <v>-3048296.46</v>
          </cell>
          <cell r="H179">
            <v>-3048296.46</v>
          </cell>
          <cell r="J179">
            <v>0</v>
          </cell>
          <cell r="K179">
            <v>0</v>
          </cell>
          <cell r="L179">
            <v>0</v>
          </cell>
          <cell r="M179">
            <v>-3048296.46</v>
          </cell>
        </row>
        <row r="180">
          <cell r="A180" t="str">
            <v>G421032002</v>
          </cell>
          <cell r="B180" t="str">
            <v>Orient Group Mortgage</v>
          </cell>
          <cell r="C180" t="str">
            <v>Profit &amp; Loss</v>
          </cell>
          <cell r="D180">
            <v>0</v>
          </cell>
          <cell r="E180">
            <v>0</v>
          </cell>
          <cell r="F180">
            <v>537555.07999999996</v>
          </cell>
          <cell r="G180">
            <v>-537555.07999999996</v>
          </cell>
          <cell r="H180">
            <v>-537555.07999999996</v>
          </cell>
          <cell r="J180">
            <v>0</v>
          </cell>
          <cell r="K180">
            <v>0</v>
          </cell>
          <cell r="L180">
            <v>0</v>
          </cell>
          <cell r="M180">
            <v>-537555.07999999996</v>
          </cell>
        </row>
        <row r="181">
          <cell r="A181" t="str">
            <v>G421042</v>
          </cell>
          <cell r="B181" t="str">
            <v>Annuities</v>
          </cell>
          <cell r="C181">
            <v>0</v>
          </cell>
          <cell r="D181">
            <v>0</v>
          </cell>
          <cell r="E181">
            <v>0</v>
          </cell>
          <cell r="F181">
            <v>0</v>
          </cell>
          <cell r="G181">
            <v>0</v>
          </cell>
          <cell r="H181">
            <v>0</v>
          </cell>
          <cell r="J181">
            <v>0</v>
          </cell>
          <cell r="K181">
            <v>0</v>
          </cell>
          <cell r="L181">
            <v>0</v>
          </cell>
          <cell r="M181">
            <v>0</v>
          </cell>
        </row>
        <row r="182">
          <cell r="A182" t="str">
            <v>G421042001</v>
          </cell>
          <cell r="B182" t="str">
            <v>Immediate Annuity</v>
          </cell>
          <cell r="C182" t="str">
            <v>Profit &amp; Loss</v>
          </cell>
          <cell r="D182">
            <v>0</v>
          </cell>
          <cell r="E182">
            <v>0</v>
          </cell>
          <cell r="F182">
            <v>0</v>
          </cell>
          <cell r="G182">
            <v>0</v>
          </cell>
          <cell r="H182">
            <v>0</v>
          </cell>
          <cell r="J182">
            <v>0</v>
          </cell>
          <cell r="K182">
            <v>0</v>
          </cell>
          <cell r="L182">
            <v>0</v>
          </cell>
          <cell r="M182">
            <v>0</v>
          </cell>
        </row>
        <row r="183">
          <cell r="A183" t="str">
            <v>G421042002</v>
          </cell>
          <cell r="B183" t="str">
            <v>Deffered Annuity</v>
          </cell>
          <cell r="C183" t="str">
            <v>Profit &amp; Loss</v>
          </cell>
          <cell r="D183">
            <v>0</v>
          </cell>
          <cell r="E183">
            <v>0</v>
          </cell>
          <cell r="F183">
            <v>0</v>
          </cell>
          <cell r="G183">
            <v>0</v>
          </cell>
          <cell r="H183">
            <v>0</v>
          </cell>
          <cell r="J183">
            <v>0</v>
          </cell>
          <cell r="K183">
            <v>0</v>
          </cell>
          <cell r="L183">
            <v>0</v>
          </cell>
          <cell r="M183">
            <v>0</v>
          </cell>
        </row>
        <row r="184">
          <cell r="A184" t="str">
            <v>G421052</v>
          </cell>
          <cell r="B184" t="str">
            <v>Profit Commission</v>
          </cell>
          <cell r="C184">
            <v>0</v>
          </cell>
          <cell r="D184">
            <v>0</v>
          </cell>
          <cell r="E184">
            <v>0</v>
          </cell>
          <cell r="F184">
            <v>0</v>
          </cell>
          <cell r="G184">
            <v>0</v>
          </cell>
          <cell r="H184">
            <v>0</v>
          </cell>
          <cell r="J184">
            <v>0</v>
          </cell>
          <cell r="K184">
            <v>0</v>
          </cell>
          <cell r="L184">
            <v>0</v>
          </cell>
          <cell r="M184">
            <v>0</v>
          </cell>
        </row>
        <row r="185">
          <cell r="A185" t="str">
            <v>G421052001</v>
          </cell>
          <cell r="B185" t="str">
            <v>Profit Commission</v>
          </cell>
          <cell r="C185" t="str">
            <v>Profit &amp; Loss</v>
          </cell>
          <cell r="D185">
            <v>0</v>
          </cell>
          <cell r="E185">
            <v>0</v>
          </cell>
          <cell r="F185">
            <v>0</v>
          </cell>
          <cell r="G185">
            <v>0</v>
          </cell>
          <cell r="H185">
            <v>0</v>
          </cell>
          <cell r="J185">
            <v>0</v>
          </cell>
          <cell r="K185">
            <v>0</v>
          </cell>
          <cell r="L185">
            <v>0</v>
          </cell>
          <cell r="M185">
            <v>0</v>
          </cell>
        </row>
        <row r="186">
          <cell r="C186">
            <v>0</v>
          </cell>
          <cell r="D186">
            <v>0</v>
          </cell>
          <cell r="E186">
            <v>0</v>
          </cell>
          <cell r="F186">
            <v>0</v>
          </cell>
          <cell r="G186">
            <v>0</v>
          </cell>
          <cell r="J186">
            <v>0</v>
          </cell>
          <cell r="K186">
            <v>0</v>
          </cell>
          <cell r="L186">
            <v>0</v>
          </cell>
          <cell r="M186">
            <v>0</v>
          </cell>
        </row>
        <row r="187">
          <cell r="A187" t="str">
            <v>Commision Earned Treaty Total</v>
          </cell>
          <cell r="B187">
            <v>0</v>
          </cell>
          <cell r="C187">
            <v>0</v>
          </cell>
          <cell r="D187">
            <v>0</v>
          </cell>
          <cell r="E187">
            <v>0</v>
          </cell>
          <cell r="F187">
            <v>9434618.5399999991</v>
          </cell>
          <cell r="G187">
            <v>-9434618.5399999991</v>
          </cell>
          <cell r="H187">
            <v>-9434618.5399999991</v>
          </cell>
          <cell r="J187">
            <v>0</v>
          </cell>
          <cell r="K187">
            <v>0</v>
          </cell>
          <cell r="L187">
            <v>0</v>
          </cell>
          <cell r="M187">
            <v>-9434618.5399999991</v>
          </cell>
        </row>
        <row r="188">
          <cell r="C188">
            <v>0</v>
          </cell>
          <cell r="D188">
            <v>0</v>
          </cell>
          <cell r="E188">
            <v>0</v>
          </cell>
          <cell r="F188">
            <v>0</v>
          </cell>
          <cell r="G188">
            <v>0</v>
          </cell>
          <cell r="J188">
            <v>0</v>
          </cell>
          <cell r="K188">
            <v>0</v>
          </cell>
          <cell r="L188">
            <v>0</v>
          </cell>
          <cell r="M188">
            <v>0</v>
          </cell>
        </row>
        <row r="189">
          <cell r="A189" t="str">
            <v>Commision Earned - FAC</v>
          </cell>
          <cell r="C189">
            <v>0</v>
          </cell>
          <cell r="D189">
            <v>0</v>
          </cell>
          <cell r="E189">
            <v>0</v>
          </cell>
          <cell r="F189">
            <v>0</v>
          </cell>
          <cell r="G189">
            <v>0</v>
          </cell>
          <cell r="J189">
            <v>0</v>
          </cell>
          <cell r="K189">
            <v>0</v>
          </cell>
          <cell r="L189">
            <v>0</v>
          </cell>
          <cell r="M189">
            <v>0</v>
          </cell>
        </row>
        <row r="190">
          <cell r="A190" t="str">
            <v>G422012</v>
          </cell>
          <cell r="B190" t="str">
            <v>Individual life</v>
          </cell>
          <cell r="C190">
            <v>0</v>
          </cell>
          <cell r="D190">
            <v>0</v>
          </cell>
          <cell r="E190">
            <v>0</v>
          </cell>
          <cell r="F190">
            <v>0</v>
          </cell>
          <cell r="G190">
            <v>0</v>
          </cell>
          <cell r="H190">
            <v>0</v>
          </cell>
          <cell r="J190">
            <v>0</v>
          </cell>
          <cell r="K190">
            <v>0</v>
          </cell>
          <cell r="L190">
            <v>0</v>
          </cell>
          <cell r="M190">
            <v>0</v>
          </cell>
        </row>
        <row r="191">
          <cell r="A191" t="str">
            <v>G422012001</v>
          </cell>
          <cell r="B191" t="str">
            <v>Orient Endowment</v>
          </cell>
          <cell r="C191" t="str">
            <v>Profit &amp; Loss</v>
          </cell>
          <cell r="D191">
            <v>0</v>
          </cell>
          <cell r="E191">
            <v>0</v>
          </cell>
          <cell r="F191">
            <v>0</v>
          </cell>
          <cell r="G191">
            <v>0</v>
          </cell>
          <cell r="H191">
            <v>0</v>
          </cell>
          <cell r="J191">
            <v>0</v>
          </cell>
          <cell r="K191">
            <v>0</v>
          </cell>
          <cell r="L191">
            <v>0</v>
          </cell>
          <cell r="M191">
            <v>0</v>
          </cell>
        </row>
        <row r="192">
          <cell r="A192" t="str">
            <v>G422012002</v>
          </cell>
          <cell r="B192" t="str">
            <v>Orient Educator</v>
          </cell>
          <cell r="C192" t="str">
            <v>Profit &amp; Loss</v>
          </cell>
          <cell r="D192">
            <v>0</v>
          </cell>
          <cell r="E192">
            <v>0</v>
          </cell>
          <cell r="F192">
            <v>0</v>
          </cell>
          <cell r="G192">
            <v>0</v>
          </cell>
          <cell r="H192">
            <v>0</v>
          </cell>
          <cell r="J192">
            <v>0</v>
          </cell>
          <cell r="K192">
            <v>0</v>
          </cell>
          <cell r="L192">
            <v>0</v>
          </cell>
          <cell r="M192">
            <v>0</v>
          </cell>
        </row>
        <row r="193">
          <cell r="A193" t="str">
            <v>G422012003</v>
          </cell>
          <cell r="B193" t="str">
            <v>Orient Smart Asset</v>
          </cell>
          <cell r="C193" t="str">
            <v>Profit &amp; Loss</v>
          </cell>
          <cell r="D193">
            <v>0</v>
          </cell>
          <cell r="E193">
            <v>0</v>
          </cell>
          <cell r="F193">
            <v>0</v>
          </cell>
          <cell r="G193">
            <v>0</v>
          </cell>
          <cell r="H193">
            <v>0</v>
          </cell>
          <cell r="J193">
            <v>0</v>
          </cell>
          <cell r="K193">
            <v>0</v>
          </cell>
          <cell r="L193">
            <v>0</v>
          </cell>
          <cell r="M193">
            <v>0</v>
          </cell>
        </row>
        <row r="194">
          <cell r="A194" t="str">
            <v>G422012004</v>
          </cell>
          <cell r="B194" t="str">
            <v>Orient 4 Life</v>
          </cell>
          <cell r="C194" t="str">
            <v>Profit &amp; Loss</v>
          </cell>
          <cell r="D194">
            <v>0</v>
          </cell>
          <cell r="E194">
            <v>0</v>
          </cell>
          <cell r="F194">
            <v>0</v>
          </cell>
          <cell r="G194">
            <v>0</v>
          </cell>
          <cell r="H194">
            <v>0</v>
          </cell>
          <cell r="J194">
            <v>0</v>
          </cell>
          <cell r="K194">
            <v>0</v>
          </cell>
          <cell r="L194">
            <v>0</v>
          </cell>
          <cell r="M194">
            <v>0</v>
          </cell>
        </row>
        <row r="195">
          <cell r="A195" t="str">
            <v>G422012005</v>
          </cell>
          <cell r="B195" t="str">
            <v>Orient Smart Educator</v>
          </cell>
          <cell r="C195" t="str">
            <v>Profit &amp; Loss</v>
          </cell>
          <cell r="D195">
            <v>0</v>
          </cell>
          <cell r="E195">
            <v>0</v>
          </cell>
          <cell r="F195">
            <v>0</v>
          </cell>
          <cell r="G195">
            <v>0</v>
          </cell>
          <cell r="H195">
            <v>0</v>
          </cell>
          <cell r="J195">
            <v>0</v>
          </cell>
          <cell r="K195">
            <v>0</v>
          </cell>
          <cell r="L195">
            <v>0</v>
          </cell>
          <cell r="M195">
            <v>0</v>
          </cell>
        </row>
        <row r="196">
          <cell r="A196" t="str">
            <v>G422012006</v>
          </cell>
          <cell r="B196" t="str">
            <v>Orient Individual Mortgage</v>
          </cell>
          <cell r="C196" t="str">
            <v>Profit &amp; Loss</v>
          </cell>
          <cell r="D196">
            <v>0</v>
          </cell>
          <cell r="E196">
            <v>0</v>
          </cell>
          <cell r="F196">
            <v>0</v>
          </cell>
          <cell r="G196">
            <v>0</v>
          </cell>
          <cell r="H196">
            <v>0</v>
          </cell>
          <cell r="J196">
            <v>0</v>
          </cell>
          <cell r="K196">
            <v>0</v>
          </cell>
          <cell r="L196">
            <v>0</v>
          </cell>
          <cell r="M196">
            <v>0</v>
          </cell>
        </row>
        <row r="197">
          <cell r="A197" t="str">
            <v>G422022</v>
          </cell>
          <cell r="B197" t="str">
            <v>Group Life</v>
          </cell>
          <cell r="C197">
            <v>0</v>
          </cell>
          <cell r="D197">
            <v>0</v>
          </cell>
          <cell r="E197">
            <v>0</v>
          </cell>
          <cell r="F197">
            <v>0</v>
          </cell>
          <cell r="G197">
            <v>0</v>
          </cell>
          <cell r="H197">
            <v>0</v>
          </cell>
          <cell r="J197">
            <v>0</v>
          </cell>
          <cell r="K197">
            <v>0</v>
          </cell>
          <cell r="L197">
            <v>0</v>
          </cell>
          <cell r="M197">
            <v>0</v>
          </cell>
        </row>
        <row r="198">
          <cell r="A198" t="str">
            <v>G422022001</v>
          </cell>
          <cell r="B198" t="str">
            <v>Orient Group Life</v>
          </cell>
          <cell r="C198" t="str">
            <v>Profit &amp; Loss</v>
          </cell>
          <cell r="D198">
            <v>0</v>
          </cell>
          <cell r="E198">
            <v>0</v>
          </cell>
          <cell r="F198">
            <v>0</v>
          </cell>
          <cell r="G198">
            <v>0</v>
          </cell>
          <cell r="H198">
            <v>0</v>
          </cell>
          <cell r="J198">
            <v>0</v>
          </cell>
          <cell r="K198">
            <v>0</v>
          </cell>
          <cell r="L198">
            <v>0</v>
          </cell>
          <cell r="M198">
            <v>0</v>
          </cell>
        </row>
        <row r="199">
          <cell r="A199" t="str">
            <v>G422022002</v>
          </cell>
          <cell r="B199" t="str">
            <v>Orient Last Expense</v>
          </cell>
          <cell r="C199" t="str">
            <v>Profit &amp; Loss</v>
          </cell>
          <cell r="D199">
            <v>0</v>
          </cell>
          <cell r="E199">
            <v>0</v>
          </cell>
          <cell r="F199">
            <v>0</v>
          </cell>
          <cell r="G199">
            <v>0</v>
          </cell>
          <cell r="H199">
            <v>0</v>
          </cell>
          <cell r="J199">
            <v>0</v>
          </cell>
          <cell r="K199">
            <v>0</v>
          </cell>
          <cell r="L199">
            <v>0</v>
          </cell>
          <cell r="M199">
            <v>0</v>
          </cell>
        </row>
        <row r="200">
          <cell r="A200" t="str">
            <v>G422032</v>
          </cell>
          <cell r="B200" t="str">
            <v>Group Credit</v>
          </cell>
          <cell r="C200">
            <v>0</v>
          </cell>
          <cell r="D200">
            <v>0</v>
          </cell>
          <cell r="E200">
            <v>0</v>
          </cell>
          <cell r="F200">
            <v>0</v>
          </cell>
          <cell r="G200">
            <v>0</v>
          </cell>
          <cell r="H200">
            <v>0</v>
          </cell>
          <cell r="J200">
            <v>0</v>
          </cell>
          <cell r="K200">
            <v>0</v>
          </cell>
          <cell r="L200">
            <v>0</v>
          </cell>
          <cell r="M200">
            <v>0</v>
          </cell>
        </row>
        <row r="201">
          <cell r="A201" t="str">
            <v>G422032001</v>
          </cell>
          <cell r="B201" t="str">
            <v>Orient Group Creditor</v>
          </cell>
          <cell r="C201" t="str">
            <v>Profit &amp; Loss</v>
          </cell>
          <cell r="D201">
            <v>0</v>
          </cell>
          <cell r="E201">
            <v>0</v>
          </cell>
          <cell r="F201">
            <v>0</v>
          </cell>
          <cell r="G201">
            <v>0</v>
          </cell>
          <cell r="H201">
            <v>0</v>
          </cell>
          <cell r="J201">
            <v>0</v>
          </cell>
          <cell r="K201">
            <v>0</v>
          </cell>
          <cell r="L201">
            <v>0</v>
          </cell>
          <cell r="M201">
            <v>0</v>
          </cell>
        </row>
        <row r="202">
          <cell r="A202" t="str">
            <v>G422032002</v>
          </cell>
          <cell r="B202" t="str">
            <v>Orient Group Mortgage</v>
          </cell>
          <cell r="C202" t="str">
            <v>Profit &amp; Loss</v>
          </cell>
          <cell r="D202">
            <v>0</v>
          </cell>
          <cell r="E202">
            <v>0</v>
          </cell>
          <cell r="F202">
            <v>0</v>
          </cell>
          <cell r="G202">
            <v>0</v>
          </cell>
          <cell r="H202">
            <v>0</v>
          </cell>
          <cell r="J202">
            <v>0</v>
          </cell>
          <cell r="K202">
            <v>0</v>
          </cell>
          <cell r="L202">
            <v>0</v>
          </cell>
          <cell r="M202">
            <v>0</v>
          </cell>
        </row>
        <row r="203">
          <cell r="A203" t="str">
            <v>G422042</v>
          </cell>
          <cell r="B203" t="str">
            <v>Annuities</v>
          </cell>
          <cell r="C203">
            <v>0</v>
          </cell>
          <cell r="D203">
            <v>0</v>
          </cell>
          <cell r="E203">
            <v>0</v>
          </cell>
          <cell r="F203">
            <v>0</v>
          </cell>
          <cell r="G203">
            <v>0</v>
          </cell>
          <cell r="H203">
            <v>0</v>
          </cell>
          <cell r="J203">
            <v>0</v>
          </cell>
          <cell r="K203">
            <v>0</v>
          </cell>
          <cell r="L203">
            <v>0</v>
          </cell>
          <cell r="M203">
            <v>0</v>
          </cell>
        </row>
        <row r="204">
          <cell r="A204" t="str">
            <v>G422042001</v>
          </cell>
          <cell r="B204" t="str">
            <v>Immediate Annuity</v>
          </cell>
          <cell r="C204" t="str">
            <v>Profit &amp; Loss</v>
          </cell>
          <cell r="D204">
            <v>0</v>
          </cell>
          <cell r="E204">
            <v>0</v>
          </cell>
          <cell r="F204">
            <v>0</v>
          </cell>
          <cell r="G204">
            <v>0</v>
          </cell>
          <cell r="H204">
            <v>0</v>
          </cell>
          <cell r="J204">
            <v>0</v>
          </cell>
          <cell r="K204">
            <v>0</v>
          </cell>
          <cell r="L204">
            <v>0</v>
          </cell>
          <cell r="M204">
            <v>0</v>
          </cell>
        </row>
        <row r="205">
          <cell r="A205" t="str">
            <v>G422042002</v>
          </cell>
          <cell r="B205" t="str">
            <v>Deffered Annuity</v>
          </cell>
          <cell r="C205" t="str">
            <v>Profit &amp; Loss</v>
          </cell>
          <cell r="D205">
            <v>0</v>
          </cell>
          <cell r="E205">
            <v>0</v>
          </cell>
          <cell r="F205">
            <v>0</v>
          </cell>
          <cell r="G205">
            <v>0</v>
          </cell>
          <cell r="H205">
            <v>0</v>
          </cell>
          <cell r="J205">
            <v>0</v>
          </cell>
          <cell r="K205">
            <v>0</v>
          </cell>
          <cell r="L205">
            <v>0</v>
          </cell>
          <cell r="M205">
            <v>0</v>
          </cell>
        </row>
        <row r="206">
          <cell r="C206">
            <v>0</v>
          </cell>
          <cell r="D206">
            <v>0</v>
          </cell>
          <cell r="E206">
            <v>0</v>
          </cell>
          <cell r="F206">
            <v>0</v>
          </cell>
          <cell r="G206">
            <v>0</v>
          </cell>
          <cell r="J206">
            <v>0</v>
          </cell>
          <cell r="K206">
            <v>0</v>
          </cell>
          <cell r="L206">
            <v>0</v>
          </cell>
          <cell r="M206">
            <v>0</v>
          </cell>
        </row>
        <row r="207">
          <cell r="C207">
            <v>0</v>
          </cell>
          <cell r="D207">
            <v>0</v>
          </cell>
          <cell r="E207">
            <v>0</v>
          </cell>
          <cell r="F207">
            <v>0</v>
          </cell>
          <cell r="G207">
            <v>0</v>
          </cell>
          <cell r="J207">
            <v>0</v>
          </cell>
          <cell r="K207">
            <v>0</v>
          </cell>
          <cell r="L207">
            <v>0</v>
          </cell>
          <cell r="M207">
            <v>0</v>
          </cell>
        </row>
        <row r="208">
          <cell r="A208" t="str">
            <v>Commision Earned FAC Total</v>
          </cell>
          <cell r="C208">
            <v>0</v>
          </cell>
          <cell r="D208">
            <v>0</v>
          </cell>
          <cell r="E208">
            <v>0</v>
          </cell>
          <cell r="F208">
            <v>0</v>
          </cell>
          <cell r="G208">
            <v>0</v>
          </cell>
          <cell r="H208">
            <v>0</v>
          </cell>
          <cell r="J208">
            <v>0</v>
          </cell>
          <cell r="K208">
            <v>0</v>
          </cell>
          <cell r="L208">
            <v>0</v>
          </cell>
          <cell r="M208">
            <v>0</v>
          </cell>
        </row>
        <row r="209">
          <cell r="C209">
            <v>0</v>
          </cell>
          <cell r="D209">
            <v>0</v>
          </cell>
          <cell r="E209">
            <v>0</v>
          </cell>
          <cell r="F209">
            <v>0</v>
          </cell>
          <cell r="G209">
            <v>0</v>
          </cell>
          <cell r="J209">
            <v>0</v>
          </cell>
          <cell r="K209">
            <v>0</v>
          </cell>
          <cell r="L209">
            <v>0</v>
          </cell>
          <cell r="M209">
            <v>0</v>
          </cell>
        </row>
        <row r="210">
          <cell r="A210" t="str">
            <v>Claims Expense - Direct</v>
          </cell>
          <cell r="C210">
            <v>0</v>
          </cell>
          <cell r="D210">
            <v>0</v>
          </cell>
          <cell r="E210">
            <v>0</v>
          </cell>
          <cell r="F210">
            <v>0</v>
          </cell>
          <cell r="G210">
            <v>0</v>
          </cell>
          <cell r="J210">
            <v>0</v>
          </cell>
          <cell r="K210">
            <v>0</v>
          </cell>
          <cell r="L210">
            <v>0</v>
          </cell>
          <cell r="M210">
            <v>0</v>
          </cell>
        </row>
        <row r="211">
          <cell r="A211" t="str">
            <v>G331012</v>
          </cell>
          <cell r="B211" t="str">
            <v>Individual life</v>
          </cell>
          <cell r="C211">
            <v>0</v>
          </cell>
          <cell r="D211">
            <v>0</v>
          </cell>
          <cell r="E211">
            <v>1637216</v>
          </cell>
          <cell r="F211">
            <v>0</v>
          </cell>
          <cell r="G211">
            <v>1637216</v>
          </cell>
          <cell r="H211">
            <v>1637216</v>
          </cell>
          <cell r="J211">
            <v>0</v>
          </cell>
          <cell r="K211">
            <v>0</v>
          </cell>
          <cell r="L211">
            <v>0</v>
          </cell>
          <cell r="M211">
            <v>1637216</v>
          </cell>
        </row>
        <row r="212">
          <cell r="A212" t="str">
            <v>G331012001</v>
          </cell>
          <cell r="B212" t="str">
            <v>Orient Endowment</v>
          </cell>
          <cell r="C212" t="str">
            <v>Profit &amp; Loss</v>
          </cell>
          <cell r="D212">
            <v>0</v>
          </cell>
          <cell r="E212">
            <v>0</v>
          </cell>
          <cell r="F212">
            <v>0</v>
          </cell>
          <cell r="G212">
            <v>0</v>
          </cell>
          <cell r="H212">
            <v>0</v>
          </cell>
          <cell r="J212">
            <v>0</v>
          </cell>
          <cell r="K212">
            <v>0</v>
          </cell>
          <cell r="L212">
            <v>0</v>
          </cell>
          <cell r="M212">
            <v>0</v>
          </cell>
        </row>
        <row r="213">
          <cell r="A213" t="str">
            <v>G331012002</v>
          </cell>
          <cell r="B213" t="str">
            <v>Orient Educator</v>
          </cell>
          <cell r="C213" t="str">
            <v>Profit &amp; Loss</v>
          </cell>
          <cell r="D213">
            <v>0</v>
          </cell>
          <cell r="E213">
            <v>0</v>
          </cell>
          <cell r="F213">
            <v>0</v>
          </cell>
          <cell r="G213">
            <v>0</v>
          </cell>
          <cell r="H213">
            <v>0</v>
          </cell>
          <cell r="J213">
            <v>0</v>
          </cell>
          <cell r="K213">
            <v>0</v>
          </cell>
          <cell r="L213">
            <v>0</v>
          </cell>
          <cell r="M213">
            <v>0</v>
          </cell>
        </row>
        <row r="214">
          <cell r="A214" t="str">
            <v>G331012003</v>
          </cell>
          <cell r="B214" t="str">
            <v>Orient Smart Asset</v>
          </cell>
          <cell r="C214" t="str">
            <v>Profit &amp; Loss</v>
          </cell>
          <cell r="D214">
            <v>0</v>
          </cell>
          <cell r="E214">
            <v>0</v>
          </cell>
          <cell r="F214">
            <v>0</v>
          </cell>
          <cell r="G214">
            <v>0</v>
          </cell>
          <cell r="H214">
            <v>0</v>
          </cell>
          <cell r="J214">
            <v>0</v>
          </cell>
          <cell r="K214">
            <v>0</v>
          </cell>
          <cell r="L214">
            <v>0</v>
          </cell>
          <cell r="M214">
            <v>0</v>
          </cell>
        </row>
        <row r="215">
          <cell r="A215" t="str">
            <v>G331012004</v>
          </cell>
          <cell r="B215" t="str">
            <v>Orient 4 Life</v>
          </cell>
          <cell r="C215" t="str">
            <v>Profit &amp; Loss</v>
          </cell>
          <cell r="D215">
            <v>0</v>
          </cell>
          <cell r="E215">
            <v>0</v>
          </cell>
          <cell r="F215">
            <v>0</v>
          </cell>
          <cell r="G215">
            <v>0</v>
          </cell>
          <cell r="H215">
            <v>0</v>
          </cell>
          <cell r="J215">
            <v>0</v>
          </cell>
          <cell r="K215">
            <v>0</v>
          </cell>
          <cell r="L215">
            <v>0</v>
          </cell>
          <cell r="M215">
            <v>0</v>
          </cell>
        </row>
        <row r="216">
          <cell r="A216" t="str">
            <v>G331012005</v>
          </cell>
          <cell r="B216" t="str">
            <v>Orient Smart Educator</v>
          </cell>
          <cell r="C216" t="str">
            <v>Profit &amp; Loss</v>
          </cell>
          <cell r="D216">
            <v>0</v>
          </cell>
          <cell r="E216">
            <v>1637216</v>
          </cell>
          <cell r="F216">
            <v>0</v>
          </cell>
          <cell r="G216">
            <v>1637216</v>
          </cell>
          <cell r="H216">
            <v>1637216</v>
          </cell>
          <cell r="J216">
            <v>0</v>
          </cell>
          <cell r="K216">
            <v>0</v>
          </cell>
          <cell r="L216">
            <v>0</v>
          </cell>
          <cell r="M216">
            <v>1637216</v>
          </cell>
        </row>
        <row r="217">
          <cell r="A217" t="str">
            <v>G331012006</v>
          </cell>
          <cell r="B217" t="str">
            <v>Orient Individual Mortgage</v>
          </cell>
          <cell r="C217" t="str">
            <v>Profit &amp; Loss</v>
          </cell>
          <cell r="D217">
            <v>0</v>
          </cell>
          <cell r="E217">
            <v>0</v>
          </cell>
          <cell r="F217">
            <v>0</v>
          </cell>
          <cell r="G217">
            <v>0</v>
          </cell>
          <cell r="H217">
            <v>0</v>
          </cell>
          <cell r="J217">
            <v>0</v>
          </cell>
          <cell r="K217">
            <v>0</v>
          </cell>
          <cell r="L217">
            <v>0</v>
          </cell>
          <cell r="M217">
            <v>0</v>
          </cell>
        </row>
        <row r="218">
          <cell r="A218" t="str">
            <v>G331012007</v>
          </cell>
          <cell r="B218" t="str">
            <v>Jipange Smart</v>
          </cell>
          <cell r="C218" t="str">
            <v>Profit &amp; Loss</v>
          </cell>
          <cell r="D218">
            <v>0</v>
          </cell>
          <cell r="E218">
            <v>0</v>
          </cell>
          <cell r="F218">
            <v>0</v>
          </cell>
          <cell r="G218">
            <v>0</v>
          </cell>
          <cell r="H218">
            <v>0</v>
          </cell>
          <cell r="J218">
            <v>0</v>
          </cell>
          <cell r="K218">
            <v>0</v>
          </cell>
          <cell r="L218">
            <v>0</v>
          </cell>
          <cell r="M218">
            <v>0</v>
          </cell>
        </row>
        <row r="219">
          <cell r="A219" t="str">
            <v>G331022</v>
          </cell>
          <cell r="B219" t="str">
            <v>Group Life</v>
          </cell>
          <cell r="C219">
            <v>0</v>
          </cell>
          <cell r="D219">
            <v>0</v>
          </cell>
          <cell r="E219">
            <v>43975000</v>
          </cell>
          <cell r="F219">
            <v>0</v>
          </cell>
          <cell r="G219">
            <v>43975000</v>
          </cell>
          <cell r="H219">
            <v>43975000</v>
          </cell>
          <cell r="J219">
            <v>0</v>
          </cell>
          <cell r="K219">
            <v>0</v>
          </cell>
          <cell r="L219">
            <v>0</v>
          </cell>
          <cell r="M219">
            <v>43975000</v>
          </cell>
        </row>
        <row r="220">
          <cell r="A220" t="str">
            <v>G331022001</v>
          </cell>
          <cell r="B220" t="str">
            <v>Orient Group Life</v>
          </cell>
          <cell r="C220" t="str">
            <v>Profit &amp; Loss</v>
          </cell>
          <cell r="D220">
            <v>0</v>
          </cell>
          <cell r="E220">
            <v>42625000</v>
          </cell>
          <cell r="F220">
            <v>0</v>
          </cell>
          <cell r="G220">
            <v>42625000</v>
          </cell>
          <cell r="H220">
            <v>42625000</v>
          </cell>
          <cell r="J220">
            <v>0</v>
          </cell>
          <cell r="K220">
            <v>0</v>
          </cell>
          <cell r="L220">
            <v>0</v>
          </cell>
          <cell r="M220">
            <v>42625000</v>
          </cell>
        </row>
        <row r="221">
          <cell r="A221" t="str">
            <v>G331022002</v>
          </cell>
          <cell r="B221" t="str">
            <v>Orient Last Expense</v>
          </cell>
          <cell r="C221" t="str">
            <v>Profit &amp; Loss</v>
          </cell>
          <cell r="D221">
            <v>0</v>
          </cell>
          <cell r="E221">
            <v>1350000</v>
          </cell>
          <cell r="F221">
            <v>0</v>
          </cell>
          <cell r="G221">
            <v>1350000</v>
          </cell>
          <cell r="H221">
            <v>1350000</v>
          </cell>
          <cell r="J221">
            <v>0</v>
          </cell>
          <cell r="K221">
            <v>0</v>
          </cell>
          <cell r="L221">
            <v>0</v>
          </cell>
          <cell r="M221">
            <v>1350000</v>
          </cell>
        </row>
        <row r="222">
          <cell r="A222" t="str">
            <v>G331032</v>
          </cell>
          <cell r="B222" t="str">
            <v>Group Credit</v>
          </cell>
          <cell r="C222">
            <v>0</v>
          </cell>
          <cell r="D222">
            <v>0</v>
          </cell>
          <cell r="E222">
            <v>61894270</v>
          </cell>
          <cell r="F222">
            <v>100000</v>
          </cell>
          <cell r="G222">
            <v>61794270</v>
          </cell>
          <cell r="H222">
            <v>61794270</v>
          </cell>
          <cell r="J222">
            <v>0</v>
          </cell>
          <cell r="K222">
            <v>0</v>
          </cell>
          <cell r="L222">
            <v>0</v>
          </cell>
          <cell r="M222">
            <v>61794270</v>
          </cell>
        </row>
        <row r="223">
          <cell r="A223" t="str">
            <v>G331032001</v>
          </cell>
          <cell r="B223" t="str">
            <v>Orient Group Creditor</v>
          </cell>
          <cell r="C223" t="str">
            <v>Profit &amp; Loss</v>
          </cell>
          <cell r="D223">
            <v>0</v>
          </cell>
          <cell r="E223">
            <v>61894270</v>
          </cell>
          <cell r="F223">
            <v>100000</v>
          </cell>
          <cell r="G223">
            <v>61794270</v>
          </cell>
          <cell r="H223">
            <v>61794270</v>
          </cell>
          <cell r="J223">
            <v>0</v>
          </cell>
          <cell r="K223">
            <v>0</v>
          </cell>
          <cell r="L223">
            <v>0</v>
          </cell>
          <cell r="M223">
            <v>61794270</v>
          </cell>
        </row>
        <row r="224">
          <cell r="A224" t="str">
            <v>G331032002</v>
          </cell>
          <cell r="B224" t="str">
            <v>Orient Group Mortgage</v>
          </cell>
          <cell r="C224" t="str">
            <v>Profit &amp; Loss</v>
          </cell>
          <cell r="D224">
            <v>0</v>
          </cell>
          <cell r="E224">
            <v>0</v>
          </cell>
          <cell r="F224">
            <v>0</v>
          </cell>
          <cell r="G224">
            <v>0</v>
          </cell>
          <cell r="H224">
            <v>0</v>
          </cell>
          <cell r="J224">
            <v>0</v>
          </cell>
          <cell r="K224">
            <v>0</v>
          </cell>
          <cell r="L224">
            <v>0</v>
          </cell>
          <cell r="M224">
            <v>0</v>
          </cell>
        </row>
        <row r="225">
          <cell r="A225" t="str">
            <v>G331042</v>
          </cell>
          <cell r="B225" t="str">
            <v>Annuities</v>
          </cell>
          <cell r="C225">
            <v>0</v>
          </cell>
          <cell r="D225">
            <v>0</v>
          </cell>
          <cell r="E225">
            <v>95758641.319999993</v>
          </cell>
          <cell r="F225">
            <v>0</v>
          </cell>
          <cell r="G225">
            <v>95758641.319999993</v>
          </cell>
          <cell r="H225">
            <v>95758641.319999993</v>
          </cell>
          <cell r="J225">
            <v>0</v>
          </cell>
          <cell r="K225">
            <v>22690300.210000001</v>
          </cell>
          <cell r="L225">
            <v>-22690300.210000001</v>
          </cell>
          <cell r="M225">
            <v>73068341.109999985</v>
          </cell>
        </row>
        <row r="226">
          <cell r="A226" t="str">
            <v>G331042001</v>
          </cell>
          <cell r="B226" t="str">
            <v>Immediate Annuity</v>
          </cell>
          <cell r="C226" t="str">
            <v>Profit &amp; Loss</v>
          </cell>
          <cell r="D226">
            <v>0</v>
          </cell>
          <cell r="E226">
            <v>95758641.319999993</v>
          </cell>
          <cell r="F226">
            <v>0</v>
          </cell>
          <cell r="G226">
            <v>95758641.319999993</v>
          </cell>
          <cell r="H226">
            <v>95758641.319999993</v>
          </cell>
          <cell r="J226">
            <v>0</v>
          </cell>
          <cell r="K226">
            <v>22690300.210000001</v>
          </cell>
          <cell r="L226">
            <v>-22690300.210000001</v>
          </cell>
          <cell r="M226">
            <v>73068341.109999985</v>
          </cell>
        </row>
        <row r="227">
          <cell r="A227" t="str">
            <v>G331042002</v>
          </cell>
          <cell r="B227" t="str">
            <v>Deffered Annuity</v>
          </cell>
          <cell r="C227" t="str">
            <v>Profit &amp; Loss</v>
          </cell>
          <cell r="D227">
            <v>0</v>
          </cell>
          <cell r="E227">
            <v>0</v>
          </cell>
          <cell r="F227">
            <v>0</v>
          </cell>
          <cell r="G227">
            <v>0</v>
          </cell>
          <cell r="H227">
            <v>0</v>
          </cell>
          <cell r="J227">
            <v>0</v>
          </cell>
          <cell r="K227">
            <v>0</v>
          </cell>
          <cell r="L227">
            <v>0</v>
          </cell>
          <cell r="M227">
            <v>0</v>
          </cell>
        </row>
        <row r="228">
          <cell r="A228" t="str">
            <v>Claims Expense Direct Total</v>
          </cell>
          <cell r="C228">
            <v>0</v>
          </cell>
          <cell r="D228">
            <v>0</v>
          </cell>
          <cell r="E228">
            <v>203265127.31999999</v>
          </cell>
          <cell r="F228">
            <v>100000</v>
          </cell>
          <cell r="G228">
            <v>203165127.31999999</v>
          </cell>
          <cell r="H228">
            <v>203165127.31999999</v>
          </cell>
          <cell r="J228">
            <v>0</v>
          </cell>
          <cell r="K228">
            <v>22690300.210000001</v>
          </cell>
          <cell r="L228">
            <v>-22690300.210000001</v>
          </cell>
          <cell r="M228">
            <v>180474827.10999998</v>
          </cell>
        </row>
        <row r="229">
          <cell r="C229">
            <v>0</v>
          </cell>
          <cell r="D229">
            <v>0</v>
          </cell>
          <cell r="E229">
            <v>0</v>
          </cell>
          <cell r="F229">
            <v>0</v>
          </cell>
          <cell r="G229">
            <v>0</v>
          </cell>
          <cell r="J229">
            <v>0</v>
          </cell>
          <cell r="K229">
            <v>0</v>
          </cell>
          <cell r="L229">
            <v>0</v>
          </cell>
          <cell r="M229">
            <v>0</v>
          </cell>
        </row>
        <row r="230">
          <cell r="A230" t="str">
            <v>Claims Expense - FAC</v>
          </cell>
          <cell r="C230">
            <v>0</v>
          </cell>
          <cell r="D230">
            <v>0</v>
          </cell>
          <cell r="E230">
            <v>0</v>
          </cell>
          <cell r="F230">
            <v>0</v>
          </cell>
          <cell r="G230">
            <v>0</v>
          </cell>
          <cell r="J230">
            <v>0</v>
          </cell>
          <cell r="K230">
            <v>0</v>
          </cell>
          <cell r="L230">
            <v>0</v>
          </cell>
          <cell r="M230">
            <v>0</v>
          </cell>
        </row>
        <row r="231">
          <cell r="A231" t="str">
            <v>G332012</v>
          </cell>
          <cell r="B231" t="str">
            <v>Individual life</v>
          </cell>
          <cell r="C231">
            <v>0</v>
          </cell>
          <cell r="D231">
            <v>0</v>
          </cell>
          <cell r="E231">
            <v>0</v>
          </cell>
          <cell r="F231">
            <v>0</v>
          </cell>
          <cell r="G231">
            <v>0</v>
          </cell>
          <cell r="H231">
            <v>0</v>
          </cell>
          <cell r="J231">
            <v>0</v>
          </cell>
          <cell r="K231">
            <v>0</v>
          </cell>
          <cell r="L231">
            <v>0</v>
          </cell>
          <cell r="M231">
            <v>0</v>
          </cell>
        </row>
        <row r="232">
          <cell r="A232" t="str">
            <v>G332012001</v>
          </cell>
          <cell r="B232" t="str">
            <v>Orient Endowment</v>
          </cell>
          <cell r="C232" t="str">
            <v>Profit &amp; Loss</v>
          </cell>
          <cell r="D232">
            <v>0</v>
          </cell>
          <cell r="E232">
            <v>0</v>
          </cell>
          <cell r="F232">
            <v>0</v>
          </cell>
          <cell r="G232">
            <v>0</v>
          </cell>
          <cell r="H232">
            <v>0</v>
          </cell>
          <cell r="J232">
            <v>0</v>
          </cell>
          <cell r="K232">
            <v>0</v>
          </cell>
          <cell r="L232">
            <v>0</v>
          </cell>
          <cell r="M232">
            <v>0</v>
          </cell>
        </row>
        <row r="233">
          <cell r="A233" t="str">
            <v>G332012002</v>
          </cell>
          <cell r="B233" t="str">
            <v>Orient Educator</v>
          </cell>
          <cell r="C233" t="str">
            <v>Profit &amp; Loss</v>
          </cell>
          <cell r="D233">
            <v>0</v>
          </cell>
          <cell r="E233">
            <v>0</v>
          </cell>
          <cell r="F233">
            <v>0</v>
          </cell>
          <cell r="G233">
            <v>0</v>
          </cell>
          <cell r="H233">
            <v>0</v>
          </cell>
          <cell r="J233">
            <v>0</v>
          </cell>
          <cell r="K233">
            <v>0</v>
          </cell>
          <cell r="L233">
            <v>0</v>
          </cell>
          <cell r="M233">
            <v>0</v>
          </cell>
        </row>
        <row r="234">
          <cell r="A234" t="str">
            <v>G332012003</v>
          </cell>
          <cell r="B234" t="str">
            <v>Orient Smart Asset</v>
          </cell>
          <cell r="C234" t="str">
            <v>Profit &amp; Loss</v>
          </cell>
          <cell r="D234">
            <v>0</v>
          </cell>
          <cell r="E234">
            <v>0</v>
          </cell>
          <cell r="F234">
            <v>0</v>
          </cell>
          <cell r="G234">
            <v>0</v>
          </cell>
          <cell r="H234">
            <v>0</v>
          </cell>
          <cell r="J234">
            <v>0</v>
          </cell>
          <cell r="K234">
            <v>0</v>
          </cell>
          <cell r="L234">
            <v>0</v>
          </cell>
          <cell r="M234">
            <v>0</v>
          </cell>
        </row>
        <row r="235">
          <cell r="A235" t="str">
            <v>G332012004</v>
          </cell>
          <cell r="B235" t="str">
            <v>Orient 4 Life</v>
          </cell>
          <cell r="C235" t="str">
            <v>Profit &amp; Loss</v>
          </cell>
          <cell r="D235">
            <v>0</v>
          </cell>
          <cell r="E235">
            <v>0</v>
          </cell>
          <cell r="F235">
            <v>0</v>
          </cell>
          <cell r="G235">
            <v>0</v>
          </cell>
          <cell r="H235">
            <v>0</v>
          </cell>
          <cell r="J235">
            <v>0</v>
          </cell>
          <cell r="K235">
            <v>0</v>
          </cell>
          <cell r="L235">
            <v>0</v>
          </cell>
          <cell r="M235">
            <v>0</v>
          </cell>
        </row>
        <row r="236">
          <cell r="A236" t="str">
            <v>G332012005</v>
          </cell>
          <cell r="B236" t="str">
            <v>Orient Smart Educator</v>
          </cell>
          <cell r="C236" t="str">
            <v>Profit &amp; Loss</v>
          </cell>
          <cell r="D236">
            <v>0</v>
          </cell>
          <cell r="E236">
            <v>0</v>
          </cell>
          <cell r="F236">
            <v>0</v>
          </cell>
          <cell r="G236">
            <v>0</v>
          </cell>
          <cell r="H236">
            <v>0</v>
          </cell>
          <cell r="J236">
            <v>0</v>
          </cell>
          <cell r="K236">
            <v>0</v>
          </cell>
          <cell r="L236">
            <v>0</v>
          </cell>
          <cell r="M236">
            <v>0</v>
          </cell>
        </row>
        <row r="237">
          <cell r="A237" t="str">
            <v>G332012006</v>
          </cell>
          <cell r="B237" t="str">
            <v>Orient Individual Mortgage</v>
          </cell>
          <cell r="C237" t="str">
            <v>Profit &amp; Loss</v>
          </cell>
          <cell r="D237">
            <v>0</v>
          </cell>
          <cell r="E237">
            <v>0</v>
          </cell>
          <cell r="F237">
            <v>0</v>
          </cell>
          <cell r="G237">
            <v>0</v>
          </cell>
          <cell r="H237">
            <v>0</v>
          </cell>
          <cell r="J237">
            <v>0</v>
          </cell>
          <cell r="K237">
            <v>0</v>
          </cell>
          <cell r="L237">
            <v>0</v>
          </cell>
          <cell r="M237">
            <v>0</v>
          </cell>
        </row>
        <row r="238">
          <cell r="A238" t="str">
            <v>G332022</v>
          </cell>
          <cell r="B238" t="str">
            <v>Group Life</v>
          </cell>
          <cell r="C238">
            <v>0</v>
          </cell>
          <cell r="D238">
            <v>0</v>
          </cell>
          <cell r="E238">
            <v>0</v>
          </cell>
          <cell r="F238">
            <v>0</v>
          </cell>
          <cell r="G238">
            <v>0</v>
          </cell>
          <cell r="H238">
            <v>0</v>
          </cell>
          <cell r="J238">
            <v>0</v>
          </cell>
          <cell r="K238">
            <v>0</v>
          </cell>
          <cell r="L238">
            <v>0</v>
          </cell>
          <cell r="M238">
            <v>0</v>
          </cell>
        </row>
        <row r="239">
          <cell r="A239" t="str">
            <v>G332022001</v>
          </cell>
          <cell r="B239" t="str">
            <v>Orient Group Life</v>
          </cell>
          <cell r="C239" t="str">
            <v>Profit &amp; Loss</v>
          </cell>
          <cell r="D239">
            <v>0</v>
          </cell>
          <cell r="E239">
            <v>0</v>
          </cell>
          <cell r="F239">
            <v>0</v>
          </cell>
          <cell r="G239">
            <v>0</v>
          </cell>
          <cell r="H239">
            <v>0</v>
          </cell>
          <cell r="J239">
            <v>0</v>
          </cell>
          <cell r="K239">
            <v>0</v>
          </cell>
          <cell r="L239">
            <v>0</v>
          </cell>
          <cell r="M239">
            <v>0</v>
          </cell>
        </row>
        <row r="240">
          <cell r="A240" t="str">
            <v>G332022002</v>
          </cell>
          <cell r="B240" t="str">
            <v>Orient Last Expense</v>
          </cell>
          <cell r="C240" t="str">
            <v>Profit &amp; Loss</v>
          </cell>
          <cell r="D240">
            <v>0</v>
          </cell>
          <cell r="E240">
            <v>0</v>
          </cell>
          <cell r="F240">
            <v>0</v>
          </cell>
          <cell r="G240">
            <v>0</v>
          </cell>
          <cell r="H240">
            <v>0</v>
          </cell>
          <cell r="J240">
            <v>0</v>
          </cell>
          <cell r="K240">
            <v>0</v>
          </cell>
          <cell r="L240">
            <v>0</v>
          </cell>
          <cell r="M240">
            <v>0</v>
          </cell>
        </row>
        <row r="241">
          <cell r="A241" t="str">
            <v>G332032</v>
          </cell>
          <cell r="B241" t="str">
            <v>Group Credit</v>
          </cell>
          <cell r="C241">
            <v>0</v>
          </cell>
          <cell r="D241">
            <v>0</v>
          </cell>
          <cell r="E241">
            <v>0</v>
          </cell>
          <cell r="F241">
            <v>0</v>
          </cell>
          <cell r="G241">
            <v>0</v>
          </cell>
          <cell r="H241">
            <v>0</v>
          </cell>
          <cell r="J241">
            <v>0</v>
          </cell>
          <cell r="K241">
            <v>0</v>
          </cell>
          <cell r="L241">
            <v>0</v>
          </cell>
          <cell r="M241">
            <v>0</v>
          </cell>
        </row>
        <row r="242">
          <cell r="A242" t="str">
            <v>G332032001</v>
          </cell>
          <cell r="B242" t="str">
            <v>Orient Group Creditor</v>
          </cell>
          <cell r="C242" t="str">
            <v>Profit &amp; Loss</v>
          </cell>
          <cell r="D242">
            <v>0</v>
          </cell>
          <cell r="E242">
            <v>0</v>
          </cell>
          <cell r="F242">
            <v>0</v>
          </cell>
          <cell r="G242">
            <v>0</v>
          </cell>
          <cell r="H242">
            <v>0</v>
          </cell>
          <cell r="J242">
            <v>0</v>
          </cell>
          <cell r="K242">
            <v>0</v>
          </cell>
          <cell r="L242">
            <v>0</v>
          </cell>
          <cell r="M242">
            <v>0</v>
          </cell>
        </row>
        <row r="243">
          <cell r="A243" t="str">
            <v>G332032002</v>
          </cell>
          <cell r="B243" t="str">
            <v>Orient Group Mortgage</v>
          </cell>
          <cell r="C243" t="str">
            <v>Profit &amp; Loss</v>
          </cell>
          <cell r="D243">
            <v>0</v>
          </cell>
          <cell r="E243">
            <v>0</v>
          </cell>
          <cell r="F243">
            <v>0</v>
          </cell>
          <cell r="G243">
            <v>0</v>
          </cell>
          <cell r="H243">
            <v>0</v>
          </cell>
          <cell r="J243">
            <v>0</v>
          </cell>
          <cell r="K243">
            <v>0</v>
          </cell>
          <cell r="L243">
            <v>0</v>
          </cell>
          <cell r="M243">
            <v>0</v>
          </cell>
        </row>
        <row r="244">
          <cell r="A244" t="str">
            <v>G332042</v>
          </cell>
          <cell r="B244" t="str">
            <v>Annuities</v>
          </cell>
          <cell r="C244">
            <v>0</v>
          </cell>
          <cell r="D244">
            <v>0</v>
          </cell>
          <cell r="E244">
            <v>0</v>
          </cell>
          <cell r="F244">
            <v>0</v>
          </cell>
          <cell r="G244">
            <v>0</v>
          </cell>
          <cell r="H244">
            <v>0</v>
          </cell>
          <cell r="J244">
            <v>0</v>
          </cell>
          <cell r="K244">
            <v>0</v>
          </cell>
          <cell r="L244">
            <v>0</v>
          </cell>
          <cell r="M244">
            <v>0</v>
          </cell>
        </row>
        <row r="245">
          <cell r="A245" t="str">
            <v>G332042001</v>
          </cell>
          <cell r="B245" t="str">
            <v>Immediate Annuity</v>
          </cell>
          <cell r="C245" t="str">
            <v>Profit &amp; Loss</v>
          </cell>
          <cell r="D245">
            <v>0</v>
          </cell>
          <cell r="E245">
            <v>0</v>
          </cell>
          <cell r="F245">
            <v>0</v>
          </cell>
          <cell r="G245">
            <v>0</v>
          </cell>
          <cell r="H245">
            <v>0</v>
          </cell>
          <cell r="J245">
            <v>0</v>
          </cell>
          <cell r="K245">
            <v>0</v>
          </cell>
          <cell r="L245">
            <v>0</v>
          </cell>
          <cell r="M245">
            <v>0</v>
          </cell>
        </row>
        <row r="246">
          <cell r="A246" t="str">
            <v>G332042002</v>
          </cell>
          <cell r="B246" t="str">
            <v>Deffered Annuity</v>
          </cell>
          <cell r="C246" t="str">
            <v>Profit &amp; Loss</v>
          </cell>
          <cell r="D246">
            <v>0</v>
          </cell>
          <cell r="E246">
            <v>0</v>
          </cell>
          <cell r="F246">
            <v>0</v>
          </cell>
          <cell r="G246">
            <v>0</v>
          </cell>
          <cell r="H246">
            <v>0</v>
          </cell>
          <cell r="J246">
            <v>0</v>
          </cell>
          <cell r="K246">
            <v>0</v>
          </cell>
          <cell r="L246">
            <v>0</v>
          </cell>
          <cell r="M246">
            <v>0</v>
          </cell>
        </row>
        <row r="247">
          <cell r="A247" t="str">
            <v>Claims Expense FAC Total</v>
          </cell>
          <cell r="C247">
            <v>0</v>
          </cell>
          <cell r="D247">
            <v>0</v>
          </cell>
          <cell r="E247">
            <v>0</v>
          </cell>
          <cell r="F247">
            <v>0</v>
          </cell>
          <cell r="G247">
            <v>0</v>
          </cell>
          <cell r="H247">
            <v>0</v>
          </cell>
          <cell r="J247">
            <v>0</v>
          </cell>
          <cell r="K247">
            <v>0</v>
          </cell>
          <cell r="L247">
            <v>0</v>
          </cell>
          <cell r="M247">
            <v>0</v>
          </cell>
        </row>
        <row r="248">
          <cell r="C248">
            <v>0</v>
          </cell>
          <cell r="D248">
            <v>0</v>
          </cell>
          <cell r="E248">
            <v>0</v>
          </cell>
          <cell r="F248">
            <v>0</v>
          </cell>
          <cell r="G248">
            <v>0</v>
          </cell>
          <cell r="J248">
            <v>0</v>
          </cell>
          <cell r="K248">
            <v>0</v>
          </cell>
          <cell r="L248">
            <v>0</v>
          </cell>
          <cell r="M248">
            <v>0</v>
          </cell>
        </row>
        <row r="249">
          <cell r="A249" t="str">
            <v>Claims Expense- Treaty</v>
          </cell>
          <cell r="C249">
            <v>0</v>
          </cell>
          <cell r="D249">
            <v>0</v>
          </cell>
          <cell r="E249">
            <v>0</v>
          </cell>
          <cell r="F249">
            <v>0</v>
          </cell>
          <cell r="G249">
            <v>0</v>
          </cell>
          <cell r="J249">
            <v>0</v>
          </cell>
          <cell r="K249">
            <v>0</v>
          </cell>
          <cell r="L249">
            <v>0</v>
          </cell>
          <cell r="M249">
            <v>0</v>
          </cell>
        </row>
        <row r="250">
          <cell r="A250" t="str">
            <v>G333012</v>
          </cell>
          <cell r="B250" t="str">
            <v>Individual life</v>
          </cell>
          <cell r="C250">
            <v>0</v>
          </cell>
          <cell r="D250">
            <v>0</v>
          </cell>
          <cell r="E250">
            <v>0</v>
          </cell>
          <cell r="F250">
            <v>0</v>
          </cell>
          <cell r="G250">
            <v>0</v>
          </cell>
          <cell r="H250">
            <v>0</v>
          </cell>
          <cell r="I250">
            <v>0</v>
          </cell>
          <cell r="J250">
            <v>0</v>
          </cell>
          <cell r="K250">
            <v>0</v>
          </cell>
          <cell r="L250">
            <v>0</v>
          </cell>
          <cell r="M250">
            <v>0</v>
          </cell>
        </row>
        <row r="251">
          <cell r="A251" t="str">
            <v>G333012001</v>
          </cell>
          <cell r="B251" t="str">
            <v>Orient Endowment</v>
          </cell>
          <cell r="C251" t="str">
            <v>Profit &amp; Loss</v>
          </cell>
          <cell r="D251">
            <v>0</v>
          </cell>
          <cell r="E251">
            <v>0</v>
          </cell>
          <cell r="F251">
            <v>0</v>
          </cell>
          <cell r="G251">
            <v>0</v>
          </cell>
          <cell r="H251">
            <v>0</v>
          </cell>
          <cell r="J251">
            <v>0</v>
          </cell>
          <cell r="K251">
            <v>0</v>
          </cell>
          <cell r="L251">
            <v>0</v>
          </cell>
          <cell r="M251">
            <v>0</v>
          </cell>
        </row>
        <row r="252">
          <cell r="A252" t="str">
            <v>G333012002</v>
          </cell>
          <cell r="B252" t="str">
            <v>Orient Educator</v>
          </cell>
          <cell r="C252" t="str">
            <v>Profit &amp; Loss</v>
          </cell>
          <cell r="D252">
            <v>0</v>
          </cell>
          <cell r="E252">
            <v>0</v>
          </cell>
          <cell r="F252">
            <v>0</v>
          </cell>
          <cell r="G252">
            <v>0</v>
          </cell>
          <cell r="H252">
            <v>0</v>
          </cell>
          <cell r="J252">
            <v>0</v>
          </cell>
          <cell r="K252">
            <v>0</v>
          </cell>
          <cell r="L252">
            <v>0</v>
          </cell>
          <cell r="M252">
            <v>0</v>
          </cell>
        </row>
        <row r="253">
          <cell r="A253" t="str">
            <v>G333012003</v>
          </cell>
          <cell r="B253" t="str">
            <v>Orient Smart Asset</v>
          </cell>
          <cell r="C253" t="str">
            <v>Profit &amp; Loss</v>
          </cell>
          <cell r="D253">
            <v>0</v>
          </cell>
          <cell r="E253">
            <v>0</v>
          </cell>
          <cell r="F253">
            <v>0</v>
          </cell>
          <cell r="G253">
            <v>0</v>
          </cell>
          <cell r="H253">
            <v>0</v>
          </cell>
          <cell r="J253">
            <v>0</v>
          </cell>
          <cell r="K253">
            <v>0</v>
          </cell>
          <cell r="L253">
            <v>0</v>
          </cell>
          <cell r="M253">
            <v>0</v>
          </cell>
        </row>
        <row r="254">
          <cell r="A254" t="str">
            <v>G333012004</v>
          </cell>
          <cell r="B254" t="str">
            <v>Orient 4 Life</v>
          </cell>
          <cell r="C254" t="str">
            <v>Profit &amp; Loss</v>
          </cell>
          <cell r="D254">
            <v>0</v>
          </cell>
          <cell r="E254">
            <v>0</v>
          </cell>
          <cell r="F254">
            <v>0</v>
          </cell>
          <cell r="G254">
            <v>0</v>
          </cell>
          <cell r="H254">
            <v>0</v>
          </cell>
          <cell r="J254">
            <v>0</v>
          </cell>
          <cell r="K254">
            <v>0</v>
          </cell>
          <cell r="L254">
            <v>0</v>
          </cell>
          <cell r="M254">
            <v>0</v>
          </cell>
        </row>
        <row r="255">
          <cell r="A255" t="str">
            <v>G333012005</v>
          </cell>
          <cell r="B255" t="str">
            <v>Orient Smart Educator</v>
          </cell>
          <cell r="C255" t="str">
            <v>Profit &amp; Loss</v>
          </cell>
          <cell r="D255">
            <v>0</v>
          </cell>
          <cell r="E255">
            <v>0</v>
          </cell>
          <cell r="F255">
            <v>0</v>
          </cell>
          <cell r="G255">
            <v>0</v>
          </cell>
          <cell r="H255">
            <v>0</v>
          </cell>
          <cell r="J255">
            <v>0</v>
          </cell>
          <cell r="K255">
            <v>0</v>
          </cell>
          <cell r="L255">
            <v>0</v>
          </cell>
          <cell r="M255">
            <v>0</v>
          </cell>
        </row>
        <row r="256">
          <cell r="A256" t="str">
            <v>G333012006</v>
          </cell>
          <cell r="B256" t="str">
            <v>Orient Individual Mortgage</v>
          </cell>
          <cell r="C256" t="str">
            <v>Profit &amp; Loss</v>
          </cell>
          <cell r="D256">
            <v>0</v>
          </cell>
          <cell r="E256">
            <v>0</v>
          </cell>
          <cell r="F256">
            <v>0</v>
          </cell>
          <cell r="G256">
            <v>0</v>
          </cell>
          <cell r="H256">
            <v>0</v>
          </cell>
          <cell r="J256">
            <v>0</v>
          </cell>
          <cell r="K256">
            <v>0</v>
          </cell>
          <cell r="L256">
            <v>0</v>
          </cell>
          <cell r="M256">
            <v>0</v>
          </cell>
        </row>
        <row r="257">
          <cell r="A257" t="str">
            <v>G333022</v>
          </cell>
          <cell r="B257" t="str">
            <v>Group Life</v>
          </cell>
          <cell r="C257">
            <v>0</v>
          </cell>
          <cell r="D257">
            <v>0</v>
          </cell>
          <cell r="E257">
            <v>0</v>
          </cell>
          <cell r="F257">
            <v>0</v>
          </cell>
          <cell r="G257">
            <v>0</v>
          </cell>
          <cell r="H257">
            <v>0</v>
          </cell>
          <cell r="J257">
            <v>0</v>
          </cell>
          <cell r="K257">
            <v>0</v>
          </cell>
          <cell r="L257">
            <v>0</v>
          </cell>
          <cell r="M257">
            <v>0</v>
          </cell>
        </row>
        <row r="258">
          <cell r="A258" t="str">
            <v>G333022001</v>
          </cell>
          <cell r="B258" t="str">
            <v>Orient Group Life</v>
          </cell>
          <cell r="C258" t="str">
            <v>Profit &amp; Loss</v>
          </cell>
          <cell r="D258">
            <v>0</v>
          </cell>
          <cell r="E258">
            <v>0</v>
          </cell>
          <cell r="F258">
            <v>0</v>
          </cell>
          <cell r="G258">
            <v>0</v>
          </cell>
          <cell r="H258">
            <v>0</v>
          </cell>
          <cell r="J258">
            <v>0</v>
          </cell>
          <cell r="K258">
            <v>0</v>
          </cell>
          <cell r="L258">
            <v>0</v>
          </cell>
          <cell r="M258">
            <v>0</v>
          </cell>
        </row>
        <row r="259">
          <cell r="A259" t="str">
            <v>G333022002</v>
          </cell>
          <cell r="B259" t="str">
            <v>Orient Last Expense</v>
          </cell>
          <cell r="C259" t="str">
            <v>Profit &amp; Loss</v>
          </cell>
          <cell r="D259">
            <v>0</v>
          </cell>
          <cell r="E259">
            <v>0</v>
          </cell>
          <cell r="F259">
            <v>0</v>
          </cell>
          <cell r="G259">
            <v>0</v>
          </cell>
          <cell r="H259">
            <v>0</v>
          </cell>
          <cell r="J259">
            <v>0</v>
          </cell>
          <cell r="K259">
            <v>0</v>
          </cell>
          <cell r="L259">
            <v>0</v>
          </cell>
          <cell r="M259">
            <v>0</v>
          </cell>
        </row>
        <row r="260">
          <cell r="A260" t="str">
            <v>G333032</v>
          </cell>
          <cell r="B260" t="str">
            <v>Group Credit</v>
          </cell>
          <cell r="C260">
            <v>0</v>
          </cell>
          <cell r="D260">
            <v>0</v>
          </cell>
          <cell r="E260">
            <v>0</v>
          </cell>
          <cell r="F260">
            <v>0</v>
          </cell>
          <cell r="G260">
            <v>0</v>
          </cell>
          <cell r="H260">
            <v>0</v>
          </cell>
          <cell r="J260">
            <v>0</v>
          </cell>
          <cell r="K260">
            <v>0</v>
          </cell>
          <cell r="L260">
            <v>0</v>
          </cell>
          <cell r="M260">
            <v>0</v>
          </cell>
        </row>
        <row r="261">
          <cell r="A261" t="str">
            <v>G333032001</v>
          </cell>
          <cell r="B261" t="str">
            <v>Orient Group Creditor</v>
          </cell>
          <cell r="C261" t="str">
            <v>Profit &amp; Loss</v>
          </cell>
          <cell r="D261">
            <v>0</v>
          </cell>
          <cell r="E261">
            <v>0</v>
          </cell>
          <cell r="F261">
            <v>0</v>
          </cell>
          <cell r="G261">
            <v>0</v>
          </cell>
          <cell r="H261">
            <v>0</v>
          </cell>
          <cell r="J261">
            <v>0</v>
          </cell>
          <cell r="K261">
            <v>0</v>
          </cell>
          <cell r="L261">
            <v>0</v>
          </cell>
          <cell r="M261">
            <v>0</v>
          </cell>
        </row>
        <row r="262">
          <cell r="A262" t="str">
            <v>G333032002</v>
          </cell>
          <cell r="B262" t="str">
            <v>Orient Group Mortgage</v>
          </cell>
          <cell r="C262" t="str">
            <v>Profit &amp; Loss</v>
          </cell>
          <cell r="D262">
            <v>0</v>
          </cell>
          <cell r="E262">
            <v>0</v>
          </cell>
          <cell r="F262">
            <v>0</v>
          </cell>
          <cell r="G262">
            <v>0</v>
          </cell>
          <cell r="H262">
            <v>0</v>
          </cell>
          <cell r="J262">
            <v>0</v>
          </cell>
          <cell r="K262">
            <v>0</v>
          </cell>
          <cell r="L262">
            <v>0</v>
          </cell>
          <cell r="M262">
            <v>0</v>
          </cell>
        </row>
        <row r="263">
          <cell r="A263" t="str">
            <v>G333042</v>
          </cell>
          <cell r="B263" t="str">
            <v>Annuities</v>
          </cell>
          <cell r="C263">
            <v>0</v>
          </cell>
          <cell r="D263">
            <v>0</v>
          </cell>
          <cell r="E263">
            <v>0</v>
          </cell>
          <cell r="F263">
            <v>0</v>
          </cell>
          <cell r="G263">
            <v>0</v>
          </cell>
          <cell r="H263">
            <v>0</v>
          </cell>
          <cell r="J263">
            <v>0</v>
          </cell>
          <cell r="K263">
            <v>0</v>
          </cell>
          <cell r="L263">
            <v>0</v>
          </cell>
          <cell r="M263">
            <v>0</v>
          </cell>
        </row>
        <row r="264">
          <cell r="A264" t="str">
            <v>G333042001</v>
          </cell>
          <cell r="B264" t="str">
            <v>Immediate Annuity</v>
          </cell>
          <cell r="C264" t="str">
            <v>Profit &amp; Loss</v>
          </cell>
          <cell r="D264">
            <v>0</v>
          </cell>
          <cell r="E264">
            <v>0</v>
          </cell>
          <cell r="F264">
            <v>0</v>
          </cell>
          <cell r="G264">
            <v>0</v>
          </cell>
          <cell r="H264">
            <v>0</v>
          </cell>
          <cell r="J264">
            <v>0</v>
          </cell>
          <cell r="K264">
            <v>0</v>
          </cell>
          <cell r="L264">
            <v>0</v>
          </cell>
          <cell r="M264">
            <v>0</v>
          </cell>
        </row>
        <row r="265">
          <cell r="A265" t="str">
            <v>G333042002</v>
          </cell>
          <cell r="B265" t="str">
            <v>Deffered Annuity</v>
          </cell>
          <cell r="C265" t="str">
            <v>Profit &amp; Loss</v>
          </cell>
          <cell r="D265">
            <v>0</v>
          </cell>
          <cell r="E265">
            <v>0</v>
          </cell>
          <cell r="F265">
            <v>0</v>
          </cell>
          <cell r="G265">
            <v>0</v>
          </cell>
          <cell r="H265">
            <v>0</v>
          </cell>
          <cell r="J265">
            <v>0</v>
          </cell>
          <cell r="K265">
            <v>0</v>
          </cell>
          <cell r="L265">
            <v>0</v>
          </cell>
          <cell r="M265">
            <v>0</v>
          </cell>
        </row>
        <row r="266">
          <cell r="A266" t="str">
            <v>Claims Expense Treaty Total</v>
          </cell>
          <cell r="C266">
            <v>0</v>
          </cell>
          <cell r="D266">
            <v>0</v>
          </cell>
          <cell r="E266">
            <v>0</v>
          </cell>
          <cell r="F266">
            <v>0</v>
          </cell>
          <cell r="G266">
            <v>0</v>
          </cell>
          <cell r="H266">
            <v>0</v>
          </cell>
          <cell r="J266">
            <v>0</v>
          </cell>
          <cell r="K266">
            <v>0</v>
          </cell>
          <cell r="L266">
            <v>0</v>
          </cell>
          <cell r="M266">
            <v>0</v>
          </cell>
        </row>
        <row r="267">
          <cell r="C267">
            <v>0</v>
          </cell>
          <cell r="D267">
            <v>0</v>
          </cell>
          <cell r="E267">
            <v>0</v>
          </cell>
          <cell r="F267">
            <v>0</v>
          </cell>
          <cell r="G267">
            <v>0</v>
          </cell>
          <cell r="J267">
            <v>0</v>
          </cell>
          <cell r="K267">
            <v>0</v>
          </cell>
          <cell r="L267">
            <v>0</v>
          </cell>
          <cell r="M267">
            <v>0</v>
          </cell>
        </row>
        <row r="268">
          <cell r="A268" t="str">
            <v>Reinsurers'Share of claims - Treaty</v>
          </cell>
          <cell r="C268">
            <v>0</v>
          </cell>
          <cell r="D268">
            <v>0</v>
          </cell>
          <cell r="E268">
            <v>0</v>
          </cell>
          <cell r="F268">
            <v>0</v>
          </cell>
          <cell r="G268">
            <v>0</v>
          </cell>
          <cell r="J268">
            <v>0</v>
          </cell>
          <cell r="K268">
            <v>0</v>
          </cell>
          <cell r="L268">
            <v>0</v>
          </cell>
          <cell r="M268">
            <v>0</v>
          </cell>
        </row>
        <row r="269">
          <cell r="A269" t="str">
            <v>G441012</v>
          </cell>
          <cell r="B269" t="str">
            <v>Individual life</v>
          </cell>
          <cell r="C269">
            <v>0</v>
          </cell>
          <cell r="D269">
            <v>0</v>
          </cell>
          <cell r="E269">
            <v>0</v>
          </cell>
          <cell r="F269">
            <v>0</v>
          </cell>
          <cell r="G269">
            <v>0</v>
          </cell>
          <cell r="H269">
            <v>0</v>
          </cell>
          <cell r="J269">
            <v>0</v>
          </cell>
          <cell r="K269">
            <v>0</v>
          </cell>
          <cell r="L269">
            <v>0</v>
          </cell>
          <cell r="M269">
            <v>0</v>
          </cell>
        </row>
        <row r="270">
          <cell r="A270" t="str">
            <v>G441012001</v>
          </cell>
          <cell r="B270" t="str">
            <v>Orient Endowment</v>
          </cell>
          <cell r="C270" t="str">
            <v>Profit &amp; Loss</v>
          </cell>
          <cell r="D270">
            <v>0</v>
          </cell>
          <cell r="E270">
            <v>0</v>
          </cell>
          <cell r="F270">
            <v>0</v>
          </cell>
          <cell r="G270">
            <v>0</v>
          </cell>
          <cell r="H270">
            <v>0</v>
          </cell>
          <cell r="J270">
            <v>0</v>
          </cell>
          <cell r="K270">
            <v>0</v>
          </cell>
          <cell r="L270">
            <v>0</v>
          </cell>
          <cell r="M270">
            <v>0</v>
          </cell>
        </row>
        <row r="271">
          <cell r="A271" t="str">
            <v>G441012002</v>
          </cell>
          <cell r="B271" t="str">
            <v>Orient Educator</v>
          </cell>
          <cell r="C271" t="str">
            <v>Profit &amp; Loss</v>
          </cell>
          <cell r="D271">
            <v>0</v>
          </cell>
          <cell r="E271">
            <v>0</v>
          </cell>
          <cell r="F271">
            <v>0</v>
          </cell>
          <cell r="G271">
            <v>0</v>
          </cell>
          <cell r="H271">
            <v>0</v>
          </cell>
          <cell r="J271">
            <v>0</v>
          </cell>
          <cell r="K271">
            <v>0</v>
          </cell>
          <cell r="L271">
            <v>0</v>
          </cell>
          <cell r="M271">
            <v>0</v>
          </cell>
        </row>
        <row r="272">
          <cell r="A272" t="str">
            <v>G441012003</v>
          </cell>
          <cell r="B272" t="str">
            <v>Orient Smart Asset</v>
          </cell>
          <cell r="C272" t="str">
            <v>Profit &amp; Loss</v>
          </cell>
          <cell r="D272">
            <v>0</v>
          </cell>
          <cell r="E272">
            <v>0</v>
          </cell>
          <cell r="F272">
            <v>0</v>
          </cell>
          <cell r="G272">
            <v>0</v>
          </cell>
          <cell r="H272">
            <v>0</v>
          </cell>
          <cell r="J272">
            <v>0</v>
          </cell>
          <cell r="K272">
            <v>0</v>
          </cell>
          <cell r="L272">
            <v>0</v>
          </cell>
          <cell r="M272">
            <v>0</v>
          </cell>
        </row>
        <row r="273">
          <cell r="A273" t="str">
            <v>G441012004</v>
          </cell>
          <cell r="B273" t="str">
            <v>Orient 4 Life</v>
          </cell>
          <cell r="C273" t="str">
            <v>Profit &amp; Loss</v>
          </cell>
          <cell r="D273">
            <v>0</v>
          </cell>
          <cell r="E273">
            <v>0</v>
          </cell>
          <cell r="F273">
            <v>0</v>
          </cell>
          <cell r="G273">
            <v>0</v>
          </cell>
          <cell r="H273">
            <v>0</v>
          </cell>
          <cell r="J273">
            <v>0</v>
          </cell>
          <cell r="K273">
            <v>0</v>
          </cell>
          <cell r="L273">
            <v>0</v>
          </cell>
          <cell r="M273">
            <v>0</v>
          </cell>
        </row>
        <row r="274">
          <cell r="A274" t="str">
            <v>G441012005</v>
          </cell>
          <cell r="B274" t="str">
            <v>Orient Smart Educator</v>
          </cell>
          <cell r="C274" t="str">
            <v>Profit &amp; Loss</v>
          </cell>
          <cell r="D274">
            <v>0</v>
          </cell>
          <cell r="E274">
            <v>0</v>
          </cell>
          <cell r="F274">
            <v>0</v>
          </cell>
          <cell r="G274">
            <v>0</v>
          </cell>
          <cell r="H274">
            <v>0</v>
          </cell>
          <cell r="J274">
            <v>0</v>
          </cell>
          <cell r="K274">
            <v>0</v>
          </cell>
          <cell r="L274">
            <v>0</v>
          </cell>
          <cell r="M274">
            <v>0</v>
          </cell>
        </row>
        <row r="275">
          <cell r="A275" t="str">
            <v>G441012006</v>
          </cell>
          <cell r="B275" t="str">
            <v>Orient Individual Mortgage</v>
          </cell>
          <cell r="C275" t="str">
            <v>Profit &amp; Loss</v>
          </cell>
          <cell r="D275">
            <v>0</v>
          </cell>
          <cell r="E275">
            <v>0</v>
          </cell>
          <cell r="F275">
            <v>0</v>
          </cell>
          <cell r="G275">
            <v>0</v>
          </cell>
          <cell r="H275">
            <v>0</v>
          </cell>
          <cell r="J275">
            <v>0</v>
          </cell>
          <cell r="K275">
            <v>0</v>
          </cell>
          <cell r="L275">
            <v>0</v>
          </cell>
          <cell r="M275">
            <v>0</v>
          </cell>
        </row>
        <row r="276">
          <cell r="A276" t="str">
            <v>G441022</v>
          </cell>
          <cell r="B276" t="str">
            <v>Group Life</v>
          </cell>
          <cell r="C276">
            <v>0</v>
          </cell>
          <cell r="D276">
            <v>0</v>
          </cell>
          <cell r="E276">
            <v>0</v>
          </cell>
          <cell r="F276">
            <v>0</v>
          </cell>
          <cell r="G276">
            <v>0</v>
          </cell>
          <cell r="H276">
            <v>0</v>
          </cell>
          <cell r="J276">
            <v>0</v>
          </cell>
          <cell r="K276">
            <v>0</v>
          </cell>
          <cell r="L276">
            <v>0</v>
          </cell>
          <cell r="M276">
            <v>0</v>
          </cell>
        </row>
        <row r="277">
          <cell r="A277" t="str">
            <v>G441022001</v>
          </cell>
          <cell r="B277" t="str">
            <v>Orient Group Life</v>
          </cell>
          <cell r="C277" t="str">
            <v>Profit &amp; Loss</v>
          </cell>
          <cell r="D277">
            <v>0</v>
          </cell>
          <cell r="E277">
            <v>0</v>
          </cell>
          <cell r="F277">
            <v>0</v>
          </cell>
          <cell r="G277">
            <v>0</v>
          </cell>
          <cell r="H277">
            <v>0</v>
          </cell>
          <cell r="J277">
            <v>0</v>
          </cell>
          <cell r="K277">
            <v>0</v>
          </cell>
          <cell r="L277">
            <v>0</v>
          </cell>
          <cell r="M277">
            <v>0</v>
          </cell>
        </row>
        <row r="278">
          <cell r="A278" t="str">
            <v>G441022002</v>
          </cell>
          <cell r="B278" t="str">
            <v>Orient Last Expense</v>
          </cell>
          <cell r="C278" t="str">
            <v>Profit &amp; Loss</v>
          </cell>
          <cell r="D278">
            <v>0</v>
          </cell>
          <cell r="E278">
            <v>0</v>
          </cell>
          <cell r="F278">
            <v>0</v>
          </cell>
          <cell r="G278">
            <v>0</v>
          </cell>
          <cell r="H278">
            <v>0</v>
          </cell>
          <cell r="J278">
            <v>0</v>
          </cell>
          <cell r="K278">
            <v>0</v>
          </cell>
          <cell r="L278">
            <v>0</v>
          </cell>
          <cell r="M278">
            <v>0</v>
          </cell>
        </row>
        <row r="279">
          <cell r="A279" t="str">
            <v>G441032</v>
          </cell>
          <cell r="B279" t="str">
            <v>Group Credit</v>
          </cell>
          <cell r="C279">
            <v>0</v>
          </cell>
          <cell r="D279">
            <v>0</v>
          </cell>
          <cell r="E279">
            <v>0</v>
          </cell>
          <cell r="F279">
            <v>0</v>
          </cell>
          <cell r="G279">
            <v>0</v>
          </cell>
          <cell r="H279">
            <v>0</v>
          </cell>
          <cell r="J279">
            <v>0</v>
          </cell>
          <cell r="K279">
            <v>12378868</v>
          </cell>
          <cell r="L279">
            <v>-12378868</v>
          </cell>
          <cell r="M279">
            <v>-12378868</v>
          </cell>
        </row>
        <row r="280">
          <cell r="A280" t="str">
            <v>G441032001</v>
          </cell>
          <cell r="B280" t="str">
            <v>Orient Group Creditor</v>
          </cell>
          <cell r="C280" t="str">
            <v>Profit &amp; Loss</v>
          </cell>
          <cell r="D280">
            <v>0</v>
          </cell>
          <cell r="E280">
            <v>0</v>
          </cell>
          <cell r="F280">
            <v>0</v>
          </cell>
          <cell r="G280">
            <v>0</v>
          </cell>
          <cell r="H280">
            <v>0</v>
          </cell>
          <cell r="J280">
            <v>0</v>
          </cell>
          <cell r="K280">
            <v>12378868</v>
          </cell>
          <cell r="L280">
            <v>-12378868</v>
          </cell>
          <cell r="M280">
            <v>-12378868</v>
          </cell>
        </row>
        <row r="281">
          <cell r="A281" t="str">
            <v>G441032002</v>
          </cell>
          <cell r="B281" t="str">
            <v>Orient Group Mortgage</v>
          </cell>
          <cell r="C281" t="str">
            <v>Profit &amp; Loss</v>
          </cell>
          <cell r="D281">
            <v>0</v>
          </cell>
          <cell r="E281">
            <v>0</v>
          </cell>
          <cell r="F281">
            <v>0</v>
          </cell>
          <cell r="G281">
            <v>0</v>
          </cell>
          <cell r="H281">
            <v>0</v>
          </cell>
          <cell r="J281">
            <v>0</v>
          </cell>
          <cell r="K281">
            <v>0</v>
          </cell>
          <cell r="L281">
            <v>0</v>
          </cell>
          <cell r="M281">
            <v>0</v>
          </cell>
        </row>
        <row r="282">
          <cell r="A282" t="str">
            <v>G441042</v>
          </cell>
          <cell r="B282" t="str">
            <v>Annuities</v>
          </cell>
          <cell r="C282">
            <v>0</v>
          </cell>
          <cell r="D282">
            <v>0</v>
          </cell>
          <cell r="E282">
            <v>0</v>
          </cell>
          <cell r="F282">
            <v>0</v>
          </cell>
          <cell r="G282">
            <v>0</v>
          </cell>
          <cell r="H282">
            <v>0</v>
          </cell>
          <cell r="J282">
            <v>0</v>
          </cell>
          <cell r="K282">
            <v>0</v>
          </cell>
          <cell r="L282">
            <v>0</v>
          </cell>
          <cell r="M282">
            <v>0</v>
          </cell>
        </row>
        <row r="283">
          <cell r="A283" t="str">
            <v>G441042001</v>
          </cell>
          <cell r="B283" t="str">
            <v>Immediate Annuity</v>
          </cell>
          <cell r="C283" t="str">
            <v>Profit &amp; Loss</v>
          </cell>
          <cell r="D283">
            <v>0</v>
          </cell>
          <cell r="E283">
            <v>0</v>
          </cell>
          <cell r="F283">
            <v>0</v>
          </cell>
          <cell r="G283">
            <v>0</v>
          </cell>
          <cell r="H283">
            <v>0</v>
          </cell>
          <cell r="J283">
            <v>0</v>
          </cell>
          <cell r="K283">
            <v>0</v>
          </cell>
          <cell r="L283">
            <v>0</v>
          </cell>
          <cell r="M283">
            <v>0</v>
          </cell>
        </row>
        <row r="284">
          <cell r="A284" t="str">
            <v>G441042002</v>
          </cell>
          <cell r="B284" t="str">
            <v>Deffered Annuity</v>
          </cell>
          <cell r="C284" t="str">
            <v>Profit &amp; Loss</v>
          </cell>
          <cell r="D284">
            <v>0</v>
          </cell>
          <cell r="E284">
            <v>0</v>
          </cell>
          <cell r="F284">
            <v>0</v>
          </cell>
          <cell r="G284">
            <v>0</v>
          </cell>
          <cell r="H284">
            <v>0</v>
          </cell>
          <cell r="J284">
            <v>0</v>
          </cell>
          <cell r="K284">
            <v>0</v>
          </cell>
          <cell r="L284">
            <v>0</v>
          </cell>
          <cell r="M284">
            <v>0</v>
          </cell>
        </row>
        <row r="285">
          <cell r="A285" t="str">
            <v>Reinsurers' Share of claims- Treaty Total</v>
          </cell>
          <cell r="C285">
            <v>0</v>
          </cell>
          <cell r="D285">
            <v>0</v>
          </cell>
          <cell r="E285">
            <v>0</v>
          </cell>
          <cell r="F285">
            <v>0</v>
          </cell>
          <cell r="G285">
            <v>0</v>
          </cell>
          <cell r="H285">
            <v>0</v>
          </cell>
          <cell r="J285">
            <v>0</v>
          </cell>
          <cell r="K285">
            <v>12378868</v>
          </cell>
          <cell r="L285">
            <v>-12378868</v>
          </cell>
          <cell r="M285">
            <v>-12378868</v>
          </cell>
        </row>
        <row r="286">
          <cell r="C286">
            <v>0</v>
          </cell>
          <cell r="D286">
            <v>0</v>
          </cell>
          <cell r="E286">
            <v>0</v>
          </cell>
          <cell r="F286">
            <v>0</v>
          </cell>
          <cell r="G286">
            <v>0</v>
          </cell>
          <cell r="J286">
            <v>0</v>
          </cell>
          <cell r="K286">
            <v>0</v>
          </cell>
          <cell r="L286">
            <v>0</v>
          </cell>
          <cell r="M286">
            <v>0</v>
          </cell>
        </row>
        <row r="287">
          <cell r="A287" t="str">
            <v>Reinsurance Share of Claims- FAC</v>
          </cell>
          <cell r="C287">
            <v>0</v>
          </cell>
          <cell r="D287">
            <v>0</v>
          </cell>
          <cell r="E287">
            <v>0</v>
          </cell>
          <cell r="F287">
            <v>0</v>
          </cell>
          <cell r="G287">
            <v>0</v>
          </cell>
          <cell r="J287">
            <v>0</v>
          </cell>
          <cell r="K287">
            <v>0</v>
          </cell>
          <cell r="L287">
            <v>0</v>
          </cell>
          <cell r="M287">
            <v>0</v>
          </cell>
        </row>
        <row r="288">
          <cell r="A288" t="str">
            <v>G442012</v>
          </cell>
          <cell r="B288" t="str">
            <v>Individual life</v>
          </cell>
          <cell r="C288">
            <v>0</v>
          </cell>
          <cell r="D288">
            <v>0</v>
          </cell>
          <cell r="E288">
            <v>0</v>
          </cell>
          <cell r="F288">
            <v>0</v>
          </cell>
          <cell r="G288">
            <v>0</v>
          </cell>
          <cell r="H288">
            <v>0</v>
          </cell>
          <cell r="J288">
            <v>0</v>
          </cell>
          <cell r="K288">
            <v>0</v>
          </cell>
          <cell r="L288">
            <v>0</v>
          </cell>
          <cell r="M288">
            <v>0</v>
          </cell>
        </row>
        <row r="289">
          <cell r="A289" t="str">
            <v>G442012001</v>
          </cell>
          <cell r="B289" t="str">
            <v>Orient Endowment</v>
          </cell>
          <cell r="C289" t="str">
            <v>Profit &amp; Loss</v>
          </cell>
          <cell r="D289">
            <v>0</v>
          </cell>
          <cell r="E289">
            <v>0</v>
          </cell>
          <cell r="F289">
            <v>0</v>
          </cell>
          <cell r="G289">
            <v>0</v>
          </cell>
          <cell r="H289">
            <v>0</v>
          </cell>
          <cell r="J289">
            <v>0</v>
          </cell>
          <cell r="K289">
            <v>0</v>
          </cell>
          <cell r="L289">
            <v>0</v>
          </cell>
          <cell r="M289">
            <v>0</v>
          </cell>
        </row>
        <row r="290">
          <cell r="A290" t="str">
            <v>G442012002</v>
          </cell>
          <cell r="B290" t="str">
            <v>Orient Educator</v>
          </cell>
          <cell r="C290" t="str">
            <v>Profit &amp; Loss</v>
          </cell>
          <cell r="D290">
            <v>0</v>
          </cell>
          <cell r="E290">
            <v>0</v>
          </cell>
          <cell r="F290">
            <v>0</v>
          </cell>
          <cell r="G290">
            <v>0</v>
          </cell>
          <cell r="H290">
            <v>0</v>
          </cell>
          <cell r="J290">
            <v>0</v>
          </cell>
          <cell r="K290">
            <v>0</v>
          </cell>
          <cell r="L290">
            <v>0</v>
          </cell>
          <cell r="M290">
            <v>0</v>
          </cell>
        </row>
        <row r="291">
          <cell r="A291" t="str">
            <v>G442012003</v>
          </cell>
          <cell r="B291" t="str">
            <v>Orient Smart Asset</v>
          </cell>
          <cell r="C291" t="str">
            <v>Profit &amp; Loss</v>
          </cell>
          <cell r="D291">
            <v>0</v>
          </cell>
          <cell r="E291">
            <v>0</v>
          </cell>
          <cell r="F291">
            <v>0</v>
          </cell>
          <cell r="G291">
            <v>0</v>
          </cell>
          <cell r="H291">
            <v>0</v>
          </cell>
          <cell r="J291">
            <v>0</v>
          </cell>
          <cell r="K291">
            <v>0</v>
          </cell>
          <cell r="L291">
            <v>0</v>
          </cell>
          <cell r="M291">
            <v>0</v>
          </cell>
        </row>
        <row r="292">
          <cell r="A292" t="str">
            <v>G442012004</v>
          </cell>
          <cell r="B292" t="str">
            <v>Orient 4 Life</v>
          </cell>
          <cell r="C292" t="str">
            <v>Profit &amp; Loss</v>
          </cell>
          <cell r="D292">
            <v>0</v>
          </cell>
          <cell r="E292">
            <v>0</v>
          </cell>
          <cell r="F292">
            <v>0</v>
          </cell>
          <cell r="G292">
            <v>0</v>
          </cell>
          <cell r="H292">
            <v>0</v>
          </cell>
          <cell r="J292">
            <v>0</v>
          </cell>
          <cell r="K292">
            <v>0</v>
          </cell>
          <cell r="L292">
            <v>0</v>
          </cell>
          <cell r="M292">
            <v>0</v>
          </cell>
        </row>
        <row r="293">
          <cell r="A293" t="str">
            <v>G442012005</v>
          </cell>
          <cell r="B293" t="str">
            <v>Orient Smart Educator</v>
          </cell>
          <cell r="C293" t="str">
            <v>Profit &amp; Loss</v>
          </cell>
          <cell r="D293">
            <v>0</v>
          </cell>
          <cell r="E293">
            <v>0</v>
          </cell>
          <cell r="F293">
            <v>0</v>
          </cell>
          <cell r="G293">
            <v>0</v>
          </cell>
          <cell r="H293">
            <v>0</v>
          </cell>
          <cell r="J293">
            <v>0</v>
          </cell>
          <cell r="K293">
            <v>0</v>
          </cell>
          <cell r="L293">
            <v>0</v>
          </cell>
          <cell r="M293">
            <v>0</v>
          </cell>
        </row>
        <row r="294">
          <cell r="A294" t="str">
            <v>G442012006</v>
          </cell>
          <cell r="B294" t="str">
            <v>Orient Individual Mortgage</v>
          </cell>
          <cell r="C294" t="str">
            <v>Profit &amp; Loss</v>
          </cell>
          <cell r="D294">
            <v>0</v>
          </cell>
          <cell r="E294">
            <v>0</v>
          </cell>
          <cell r="F294">
            <v>0</v>
          </cell>
          <cell r="G294">
            <v>0</v>
          </cell>
          <cell r="H294">
            <v>0</v>
          </cell>
          <cell r="J294">
            <v>0</v>
          </cell>
          <cell r="K294">
            <v>0</v>
          </cell>
          <cell r="L294">
            <v>0</v>
          </cell>
          <cell r="M294">
            <v>0</v>
          </cell>
        </row>
        <row r="295">
          <cell r="A295" t="str">
            <v>G442022</v>
          </cell>
          <cell r="B295" t="str">
            <v>Group Life</v>
          </cell>
          <cell r="C295">
            <v>0</v>
          </cell>
          <cell r="D295">
            <v>0</v>
          </cell>
          <cell r="E295">
            <v>0</v>
          </cell>
          <cell r="F295">
            <v>0</v>
          </cell>
          <cell r="G295">
            <v>0</v>
          </cell>
          <cell r="H295">
            <v>0</v>
          </cell>
          <cell r="J295">
            <v>0</v>
          </cell>
          <cell r="K295">
            <v>0</v>
          </cell>
          <cell r="L295">
            <v>0</v>
          </cell>
          <cell r="M295">
            <v>0</v>
          </cell>
        </row>
        <row r="296">
          <cell r="A296" t="str">
            <v>G442022001</v>
          </cell>
          <cell r="B296" t="str">
            <v>Orient Group Life</v>
          </cell>
          <cell r="C296" t="str">
            <v>Profit &amp; Loss</v>
          </cell>
          <cell r="D296">
            <v>0</v>
          </cell>
          <cell r="E296">
            <v>0</v>
          </cell>
          <cell r="F296">
            <v>0</v>
          </cell>
          <cell r="G296">
            <v>0</v>
          </cell>
          <cell r="H296">
            <v>0</v>
          </cell>
          <cell r="J296">
            <v>0</v>
          </cell>
          <cell r="K296">
            <v>0</v>
          </cell>
          <cell r="L296">
            <v>0</v>
          </cell>
          <cell r="M296">
            <v>0</v>
          </cell>
        </row>
        <row r="297">
          <cell r="A297" t="str">
            <v>G442022002</v>
          </cell>
          <cell r="B297" t="str">
            <v>Orient Last Expense</v>
          </cell>
          <cell r="C297" t="str">
            <v>Profit &amp; Loss</v>
          </cell>
          <cell r="D297">
            <v>0</v>
          </cell>
          <cell r="E297">
            <v>0</v>
          </cell>
          <cell r="F297">
            <v>0</v>
          </cell>
          <cell r="G297">
            <v>0</v>
          </cell>
          <cell r="H297">
            <v>0</v>
          </cell>
          <cell r="J297">
            <v>0</v>
          </cell>
          <cell r="K297">
            <v>0</v>
          </cell>
          <cell r="L297">
            <v>0</v>
          </cell>
          <cell r="M297">
            <v>0</v>
          </cell>
        </row>
        <row r="298">
          <cell r="A298" t="str">
            <v>G442032</v>
          </cell>
          <cell r="B298" t="str">
            <v>Group Credit</v>
          </cell>
          <cell r="C298">
            <v>0</v>
          </cell>
          <cell r="D298">
            <v>0</v>
          </cell>
          <cell r="E298">
            <v>0</v>
          </cell>
          <cell r="F298">
            <v>0</v>
          </cell>
          <cell r="G298">
            <v>0</v>
          </cell>
          <cell r="H298">
            <v>0</v>
          </cell>
          <cell r="J298">
            <v>0</v>
          </cell>
          <cell r="K298">
            <v>0</v>
          </cell>
          <cell r="L298">
            <v>0</v>
          </cell>
          <cell r="M298">
            <v>0</v>
          </cell>
        </row>
        <row r="299">
          <cell r="A299" t="str">
            <v>G442032001</v>
          </cell>
          <cell r="B299" t="str">
            <v>Orient Group Creditor</v>
          </cell>
          <cell r="C299" t="str">
            <v>Profit &amp; Loss</v>
          </cell>
          <cell r="D299">
            <v>0</v>
          </cell>
          <cell r="E299">
            <v>0</v>
          </cell>
          <cell r="F299">
            <v>0</v>
          </cell>
          <cell r="G299">
            <v>0</v>
          </cell>
          <cell r="H299">
            <v>0</v>
          </cell>
          <cell r="J299">
            <v>0</v>
          </cell>
          <cell r="K299">
            <v>0</v>
          </cell>
          <cell r="L299">
            <v>0</v>
          </cell>
          <cell r="M299">
            <v>0</v>
          </cell>
        </row>
        <row r="300">
          <cell r="A300" t="str">
            <v>G442032002</v>
          </cell>
          <cell r="B300" t="str">
            <v>Orient Group Mortgage</v>
          </cell>
          <cell r="C300" t="str">
            <v>Profit &amp; Loss</v>
          </cell>
          <cell r="D300">
            <v>0</v>
          </cell>
          <cell r="E300">
            <v>0</v>
          </cell>
          <cell r="F300">
            <v>0</v>
          </cell>
          <cell r="G300">
            <v>0</v>
          </cell>
          <cell r="H300">
            <v>0</v>
          </cell>
          <cell r="J300">
            <v>0</v>
          </cell>
          <cell r="K300">
            <v>0</v>
          </cell>
          <cell r="L300">
            <v>0</v>
          </cell>
          <cell r="M300">
            <v>0</v>
          </cell>
        </row>
        <row r="301">
          <cell r="A301" t="str">
            <v>G442042</v>
          </cell>
          <cell r="B301" t="str">
            <v>Annuities</v>
          </cell>
          <cell r="C301">
            <v>0</v>
          </cell>
          <cell r="D301">
            <v>0</v>
          </cell>
          <cell r="E301">
            <v>0</v>
          </cell>
          <cell r="F301">
            <v>0</v>
          </cell>
          <cell r="G301">
            <v>0</v>
          </cell>
          <cell r="H301">
            <v>0</v>
          </cell>
          <cell r="J301">
            <v>0</v>
          </cell>
          <cell r="K301">
            <v>0</v>
          </cell>
          <cell r="L301">
            <v>0</v>
          </cell>
          <cell r="M301">
            <v>0</v>
          </cell>
        </row>
        <row r="302">
          <cell r="A302" t="str">
            <v>G442042001</v>
          </cell>
          <cell r="B302" t="str">
            <v>Immediate Annuity</v>
          </cell>
          <cell r="C302" t="str">
            <v>Profit &amp; Loss</v>
          </cell>
          <cell r="D302">
            <v>0</v>
          </cell>
          <cell r="E302">
            <v>0</v>
          </cell>
          <cell r="F302">
            <v>0</v>
          </cell>
          <cell r="G302">
            <v>0</v>
          </cell>
          <cell r="H302">
            <v>0</v>
          </cell>
          <cell r="J302">
            <v>0</v>
          </cell>
          <cell r="K302">
            <v>0</v>
          </cell>
          <cell r="L302">
            <v>0</v>
          </cell>
          <cell r="M302">
            <v>0</v>
          </cell>
        </row>
        <row r="303">
          <cell r="A303" t="str">
            <v>G442042002</v>
          </cell>
          <cell r="B303" t="str">
            <v>Deffered Annuity</v>
          </cell>
          <cell r="C303" t="str">
            <v>Profit &amp; Loss</v>
          </cell>
          <cell r="D303">
            <v>0</v>
          </cell>
          <cell r="E303">
            <v>0</v>
          </cell>
          <cell r="F303">
            <v>0</v>
          </cell>
          <cell r="G303">
            <v>0</v>
          </cell>
          <cell r="H303">
            <v>0</v>
          </cell>
          <cell r="J303">
            <v>0</v>
          </cell>
          <cell r="K303">
            <v>0</v>
          </cell>
          <cell r="L303">
            <v>0</v>
          </cell>
          <cell r="M303">
            <v>0</v>
          </cell>
        </row>
        <row r="304">
          <cell r="A304" t="str">
            <v>Reinsurers' Share of claims- FAC Total</v>
          </cell>
          <cell r="C304">
            <v>0</v>
          </cell>
          <cell r="D304">
            <v>0</v>
          </cell>
          <cell r="E304">
            <v>0</v>
          </cell>
          <cell r="F304">
            <v>0</v>
          </cell>
          <cell r="G304">
            <v>0</v>
          </cell>
          <cell r="H304">
            <v>0</v>
          </cell>
          <cell r="J304">
            <v>0</v>
          </cell>
          <cell r="K304">
            <v>0</v>
          </cell>
          <cell r="L304">
            <v>0</v>
          </cell>
          <cell r="M304">
            <v>0</v>
          </cell>
        </row>
        <row r="305">
          <cell r="C305">
            <v>0</v>
          </cell>
          <cell r="D305">
            <v>0</v>
          </cell>
          <cell r="E305">
            <v>0</v>
          </cell>
          <cell r="F305">
            <v>0</v>
          </cell>
          <cell r="G305">
            <v>0</v>
          </cell>
          <cell r="J305">
            <v>0</v>
          </cell>
          <cell r="K305">
            <v>0</v>
          </cell>
          <cell r="L305">
            <v>0</v>
          </cell>
          <cell r="M305">
            <v>0</v>
          </cell>
        </row>
        <row r="306">
          <cell r="A306" t="str">
            <v>Claims Outstanding - Direct</v>
          </cell>
          <cell r="C306">
            <v>0</v>
          </cell>
          <cell r="D306">
            <v>0</v>
          </cell>
          <cell r="E306">
            <v>0</v>
          </cell>
          <cell r="F306">
            <v>0</v>
          </cell>
          <cell r="G306">
            <v>0</v>
          </cell>
          <cell r="J306">
            <v>0</v>
          </cell>
          <cell r="K306">
            <v>0</v>
          </cell>
          <cell r="L306">
            <v>0</v>
          </cell>
          <cell r="M306">
            <v>0</v>
          </cell>
        </row>
        <row r="307">
          <cell r="A307" t="str">
            <v>G511012</v>
          </cell>
          <cell r="B307" t="str">
            <v>Individual life</v>
          </cell>
          <cell r="C307">
            <v>0</v>
          </cell>
          <cell r="D307">
            <v>0</v>
          </cell>
          <cell r="E307">
            <v>84953</v>
          </cell>
          <cell r="F307">
            <v>1637216</v>
          </cell>
          <cell r="G307">
            <v>-1552263</v>
          </cell>
          <cell r="H307">
            <v>-1552263</v>
          </cell>
          <cell r="J307">
            <v>0</v>
          </cell>
          <cell r="K307">
            <v>0</v>
          </cell>
          <cell r="L307">
            <v>0</v>
          </cell>
          <cell r="M307">
            <v>-1552263</v>
          </cell>
        </row>
        <row r="308">
          <cell r="A308" t="str">
            <v>G511012001</v>
          </cell>
          <cell r="B308" t="str">
            <v>Orient Endowment</v>
          </cell>
          <cell r="C308" t="str">
            <v xml:space="preserve">Balance sheet </v>
          </cell>
          <cell r="D308">
            <v>0</v>
          </cell>
          <cell r="E308">
            <v>84953</v>
          </cell>
          <cell r="F308">
            <v>0</v>
          </cell>
          <cell r="G308">
            <v>84953</v>
          </cell>
          <cell r="H308">
            <v>84953</v>
          </cell>
          <cell r="J308">
            <v>0</v>
          </cell>
          <cell r="K308">
            <v>0</v>
          </cell>
          <cell r="L308">
            <v>0</v>
          </cell>
          <cell r="M308">
            <v>84953</v>
          </cell>
        </row>
        <row r="309">
          <cell r="A309" t="str">
            <v>G511012002</v>
          </cell>
          <cell r="B309" t="str">
            <v>Orient Educator</v>
          </cell>
          <cell r="C309" t="str">
            <v xml:space="preserve">Balance sheet </v>
          </cell>
          <cell r="D309">
            <v>0</v>
          </cell>
          <cell r="E309">
            <v>0</v>
          </cell>
          <cell r="F309">
            <v>0</v>
          </cell>
          <cell r="G309">
            <v>0</v>
          </cell>
          <cell r="H309">
            <v>0</v>
          </cell>
          <cell r="J309">
            <v>0</v>
          </cell>
          <cell r="K309">
            <v>0</v>
          </cell>
          <cell r="L309">
            <v>0</v>
          </cell>
          <cell r="M309">
            <v>0</v>
          </cell>
        </row>
        <row r="310">
          <cell r="A310" t="str">
            <v>G511012003</v>
          </cell>
          <cell r="B310" t="str">
            <v>Orient Smart Asset</v>
          </cell>
          <cell r="C310" t="str">
            <v xml:space="preserve">Balance sheet </v>
          </cell>
          <cell r="D310">
            <v>0</v>
          </cell>
          <cell r="E310">
            <v>0</v>
          </cell>
          <cell r="F310">
            <v>0</v>
          </cell>
          <cell r="G310">
            <v>0</v>
          </cell>
          <cell r="H310">
            <v>0</v>
          </cell>
          <cell r="J310">
            <v>0</v>
          </cell>
          <cell r="K310">
            <v>0</v>
          </cell>
          <cell r="L310">
            <v>0</v>
          </cell>
          <cell r="M310">
            <v>0</v>
          </cell>
        </row>
        <row r="311">
          <cell r="A311" t="str">
            <v>G511012004</v>
          </cell>
          <cell r="B311" t="str">
            <v>Orient 4 Life</v>
          </cell>
          <cell r="C311" t="str">
            <v xml:space="preserve">Balance sheet </v>
          </cell>
          <cell r="D311">
            <v>0</v>
          </cell>
          <cell r="E311">
            <v>0</v>
          </cell>
          <cell r="F311">
            <v>0</v>
          </cell>
          <cell r="G311">
            <v>0</v>
          </cell>
          <cell r="H311">
            <v>0</v>
          </cell>
          <cell r="J311">
            <v>0</v>
          </cell>
          <cell r="K311">
            <v>0</v>
          </cell>
          <cell r="L311">
            <v>0</v>
          </cell>
          <cell r="M311">
            <v>0</v>
          </cell>
        </row>
        <row r="312">
          <cell r="A312" t="str">
            <v>G511012005</v>
          </cell>
          <cell r="B312" t="str">
            <v>Orient Smart Educator</v>
          </cell>
          <cell r="C312" t="str">
            <v xml:space="preserve">Balance sheet </v>
          </cell>
          <cell r="D312">
            <v>0</v>
          </cell>
          <cell r="E312">
            <v>0</v>
          </cell>
          <cell r="F312">
            <v>1637216</v>
          </cell>
          <cell r="G312">
            <v>-1637216</v>
          </cell>
          <cell r="H312">
            <v>-1637216</v>
          </cell>
          <cell r="J312">
            <v>0</v>
          </cell>
          <cell r="K312">
            <v>0</v>
          </cell>
          <cell r="L312">
            <v>0</v>
          </cell>
          <cell r="M312">
            <v>-1637216</v>
          </cell>
        </row>
        <row r="313">
          <cell r="A313" t="str">
            <v>G511012006</v>
          </cell>
          <cell r="B313" t="str">
            <v>Orient Individual Mortgage</v>
          </cell>
          <cell r="C313" t="str">
            <v xml:space="preserve">Balance sheet </v>
          </cell>
          <cell r="D313">
            <v>0</v>
          </cell>
          <cell r="E313">
            <v>0</v>
          </cell>
          <cell r="F313">
            <v>0</v>
          </cell>
          <cell r="G313">
            <v>0</v>
          </cell>
          <cell r="H313">
            <v>0</v>
          </cell>
          <cell r="J313">
            <v>0</v>
          </cell>
          <cell r="K313">
            <v>0</v>
          </cell>
          <cell r="L313">
            <v>0</v>
          </cell>
          <cell r="M313">
            <v>0</v>
          </cell>
        </row>
        <row r="314">
          <cell r="A314" t="str">
            <v>G511012007</v>
          </cell>
          <cell r="B314" t="str">
            <v>Jipange smart</v>
          </cell>
          <cell r="C314" t="str">
            <v xml:space="preserve">Balance sheet </v>
          </cell>
          <cell r="D314">
            <v>0</v>
          </cell>
          <cell r="E314">
            <v>0</v>
          </cell>
          <cell r="F314">
            <v>0</v>
          </cell>
          <cell r="G314">
            <v>0</v>
          </cell>
          <cell r="H314">
            <v>0</v>
          </cell>
          <cell r="J314">
            <v>0</v>
          </cell>
          <cell r="K314">
            <v>0</v>
          </cell>
          <cell r="L314">
            <v>0</v>
          </cell>
          <cell r="M314">
            <v>0</v>
          </cell>
        </row>
        <row r="315">
          <cell r="A315" t="str">
            <v>G511022</v>
          </cell>
          <cell r="B315" t="str">
            <v>Group Life</v>
          </cell>
          <cell r="C315">
            <v>0</v>
          </cell>
          <cell r="D315">
            <v>0</v>
          </cell>
          <cell r="E315">
            <v>35699113</v>
          </cell>
          <cell r="F315">
            <v>38148509</v>
          </cell>
          <cell r="G315">
            <v>-2449396</v>
          </cell>
          <cell r="H315">
            <v>-2449396</v>
          </cell>
          <cell r="J315">
            <v>0</v>
          </cell>
          <cell r="K315">
            <v>0</v>
          </cell>
          <cell r="L315">
            <v>0</v>
          </cell>
          <cell r="M315">
            <v>-2449396</v>
          </cell>
        </row>
        <row r="316">
          <cell r="A316" t="str">
            <v>G511022001</v>
          </cell>
          <cell r="B316" t="str">
            <v>Orient Group Life</v>
          </cell>
          <cell r="C316" t="str">
            <v xml:space="preserve">Balance sheet </v>
          </cell>
          <cell r="D316">
            <v>0</v>
          </cell>
          <cell r="E316">
            <v>33849113</v>
          </cell>
          <cell r="F316">
            <v>36198509</v>
          </cell>
          <cell r="G316">
            <v>-2349396</v>
          </cell>
          <cell r="H316">
            <v>-2349396</v>
          </cell>
          <cell r="J316">
            <v>0</v>
          </cell>
          <cell r="K316">
            <v>0</v>
          </cell>
          <cell r="L316">
            <v>0</v>
          </cell>
          <cell r="M316">
            <v>-2349396</v>
          </cell>
        </row>
        <row r="317">
          <cell r="A317" t="str">
            <v>G511022002</v>
          </cell>
          <cell r="B317" t="str">
            <v>Orient Last Expense</v>
          </cell>
          <cell r="C317" t="str">
            <v xml:space="preserve">Balance sheet </v>
          </cell>
          <cell r="D317">
            <v>0</v>
          </cell>
          <cell r="E317">
            <v>1850000</v>
          </cell>
          <cell r="F317">
            <v>1950000</v>
          </cell>
          <cell r="G317">
            <v>-100000</v>
          </cell>
          <cell r="H317">
            <v>-100000</v>
          </cell>
          <cell r="J317">
            <v>0</v>
          </cell>
          <cell r="K317">
            <v>0</v>
          </cell>
          <cell r="L317">
            <v>0</v>
          </cell>
          <cell r="M317">
            <v>-100000</v>
          </cell>
        </row>
        <row r="318">
          <cell r="A318" t="str">
            <v>G511032</v>
          </cell>
          <cell r="B318" t="str">
            <v>Group Credit</v>
          </cell>
          <cell r="C318">
            <v>0</v>
          </cell>
          <cell r="D318">
            <v>0</v>
          </cell>
          <cell r="E318">
            <v>45824599</v>
          </cell>
          <cell r="F318">
            <v>49903652</v>
          </cell>
          <cell r="G318">
            <v>-4079053</v>
          </cell>
          <cell r="H318">
            <v>-4079053</v>
          </cell>
          <cell r="J318">
            <v>0</v>
          </cell>
          <cell r="K318">
            <v>0</v>
          </cell>
          <cell r="L318">
            <v>0</v>
          </cell>
          <cell r="M318">
            <v>-4079053</v>
          </cell>
        </row>
        <row r="319">
          <cell r="A319" t="str">
            <v>G511032001</v>
          </cell>
          <cell r="B319" t="str">
            <v>Orient Group Creditor</v>
          </cell>
          <cell r="C319" t="str">
            <v xml:space="preserve">Balance sheet </v>
          </cell>
          <cell r="D319">
            <v>0</v>
          </cell>
          <cell r="E319">
            <v>45824599</v>
          </cell>
          <cell r="F319">
            <v>49903652</v>
          </cell>
          <cell r="G319">
            <v>-4079053</v>
          </cell>
          <cell r="H319">
            <v>-4079053</v>
          </cell>
          <cell r="J319">
            <v>0</v>
          </cell>
          <cell r="K319">
            <v>0</v>
          </cell>
          <cell r="L319">
            <v>0</v>
          </cell>
          <cell r="M319">
            <v>-4079053</v>
          </cell>
        </row>
        <row r="320">
          <cell r="A320" t="str">
            <v>G511032002</v>
          </cell>
          <cell r="B320" t="str">
            <v>Orient Group Mortgage</v>
          </cell>
          <cell r="C320" t="str">
            <v xml:space="preserve">Balance sheet </v>
          </cell>
          <cell r="D320">
            <v>0</v>
          </cell>
          <cell r="E320">
            <v>0</v>
          </cell>
          <cell r="F320">
            <v>0</v>
          </cell>
          <cell r="G320">
            <v>0</v>
          </cell>
          <cell r="H320">
            <v>0</v>
          </cell>
          <cell r="J320">
            <v>0</v>
          </cell>
          <cell r="K320">
            <v>0</v>
          </cell>
          <cell r="L320">
            <v>0</v>
          </cell>
          <cell r="M320">
            <v>0</v>
          </cell>
        </row>
        <row r="321">
          <cell r="A321" t="str">
            <v>G511042</v>
          </cell>
          <cell r="B321" t="str">
            <v>Annuities</v>
          </cell>
          <cell r="C321">
            <v>0</v>
          </cell>
          <cell r="D321">
            <v>0</v>
          </cell>
          <cell r="E321">
            <v>68230762</v>
          </cell>
          <cell r="F321">
            <v>89625841.140000001</v>
          </cell>
          <cell r="G321">
            <v>-21395079.140000001</v>
          </cell>
          <cell r="H321">
            <v>-21395079.140000001</v>
          </cell>
          <cell r="J321">
            <v>22690300.210000001</v>
          </cell>
          <cell r="K321">
            <v>0</v>
          </cell>
          <cell r="L321">
            <v>22690300.210000001</v>
          </cell>
          <cell r="M321">
            <v>1295221.0700000003</v>
          </cell>
        </row>
        <row r="322">
          <cell r="A322" t="str">
            <v>G511042001</v>
          </cell>
          <cell r="B322" t="str">
            <v>Immediate Annuity</v>
          </cell>
          <cell r="C322" t="str">
            <v xml:space="preserve">Balance sheet </v>
          </cell>
          <cell r="D322">
            <v>0</v>
          </cell>
          <cell r="E322">
            <v>68230762</v>
          </cell>
          <cell r="F322">
            <v>89625841.140000001</v>
          </cell>
          <cell r="G322">
            <v>-21395079.140000001</v>
          </cell>
          <cell r="H322">
            <v>-21395079.140000001</v>
          </cell>
          <cell r="J322">
            <v>22690300.210000001</v>
          </cell>
          <cell r="K322">
            <v>0</v>
          </cell>
          <cell r="L322">
            <v>22690300.210000001</v>
          </cell>
          <cell r="M322">
            <v>1295221.0700000003</v>
          </cell>
        </row>
        <row r="323">
          <cell r="A323" t="str">
            <v>G511042002</v>
          </cell>
          <cell r="B323" t="str">
            <v>Deffered Annuity</v>
          </cell>
          <cell r="C323" t="str">
            <v xml:space="preserve">Balance sheet </v>
          </cell>
          <cell r="D323">
            <v>0</v>
          </cell>
          <cell r="E323">
            <v>0</v>
          </cell>
          <cell r="F323">
            <v>0</v>
          </cell>
          <cell r="G323">
            <v>0</v>
          </cell>
          <cell r="H323">
            <v>0</v>
          </cell>
          <cell r="J323">
            <v>0</v>
          </cell>
          <cell r="K323">
            <v>0</v>
          </cell>
          <cell r="L323">
            <v>0</v>
          </cell>
          <cell r="M323">
            <v>0</v>
          </cell>
        </row>
        <row r="324">
          <cell r="A324" t="str">
            <v>Claims Outstanding Direct Total</v>
          </cell>
          <cell r="C324">
            <v>0</v>
          </cell>
          <cell r="D324">
            <v>0</v>
          </cell>
          <cell r="E324">
            <v>149839427</v>
          </cell>
          <cell r="F324">
            <v>179315218.13999999</v>
          </cell>
          <cell r="G324">
            <v>-29475791.140000001</v>
          </cell>
          <cell r="H324">
            <v>-29475791.140000001</v>
          </cell>
          <cell r="J324">
            <v>22690300.210000001</v>
          </cell>
          <cell r="K324">
            <v>0</v>
          </cell>
          <cell r="L324">
            <v>22690300.210000001</v>
          </cell>
          <cell r="M324">
            <v>-6785490.9299999997</v>
          </cell>
        </row>
        <row r="325">
          <cell r="C325">
            <v>0</v>
          </cell>
          <cell r="D325">
            <v>0</v>
          </cell>
          <cell r="E325">
            <v>0</v>
          </cell>
          <cell r="F325">
            <v>0</v>
          </cell>
          <cell r="G325">
            <v>0</v>
          </cell>
          <cell r="J325">
            <v>0</v>
          </cell>
          <cell r="K325">
            <v>0</v>
          </cell>
          <cell r="L325">
            <v>0</v>
          </cell>
          <cell r="M325">
            <v>0</v>
          </cell>
        </row>
        <row r="326">
          <cell r="A326" t="str">
            <v>Claims Outstanding - FAC</v>
          </cell>
          <cell r="C326">
            <v>0</v>
          </cell>
          <cell r="D326">
            <v>0</v>
          </cell>
          <cell r="E326">
            <v>0</v>
          </cell>
          <cell r="F326">
            <v>0</v>
          </cell>
          <cell r="G326">
            <v>0</v>
          </cell>
          <cell r="J326">
            <v>0</v>
          </cell>
          <cell r="K326">
            <v>0</v>
          </cell>
          <cell r="L326">
            <v>0</v>
          </cell>
          <cell r="M326">
            <v>0</v>
          </cell>
        </row>
        <row r="327">
          <cell r="A327" t="str">
            <v>G512012</v>
          </cell>
          <cell r="B327" t="str">
            <v>Individual life</v>
          </cell>
          <cell r="C327">
            <v>0</v>
          </cell>
          <cell r="D327">
            <v>0</v>
          </cell>
          <cell r="E327">
            <v>0</v>
          </cell>
          <cell r="F327">
            <v>0</v>
          </cell>
          <cell r="G327">
            <v>0</v>
          </cell>
          <cell r="H327">
            <v>0</v>
          </cell>
          <cell r="J327">
            <v>0</v>
          </cell>
          <cell r="K327">
            <v>0</v>
          </cell>
          <cell r="L327">
            <v>0</v>
          </cell>
          <cell r="M327">
            <v>0</v>
          </cell>
        </row>
        <row r="328">
          <cell r="A328" t="str">
            <v>G512012001</v>
          </cell>
          <cell r="B328" t="str">
            <v>Orient Endowment</v>
          </cell>
          <cell r="C328" t="str">
            <v xml:space="preserve">Balance sheet </v>
          </cell>
          <cell r="D328">
            <v>0</v>
          </cell>
          <cell r="E328">
            <v>0</v>
          </cell>
          <cell r="F328">
            <v>0</v>
          </cell>
          <cell r="G328">
            <v>0</v>
          </cell>
          <cell r="H328">
            <v>0</v>
          </cell>
          <cell r="J328">
            <v>0</v>
          </cell>
          <cell r="K328">
            <v>0</v>
          </cell>
          <cell r="L328">
            <v>0</v>
          </cell>
          <cell r="M328">
            <v>0</v>
          </cell>
        </row>
        <row r="329">
          <cell r="A329" t="str">
            <v>G512012002</v>
          </cell>
          <cell r="B329" t="str">
            <v>Orient Educator</v>
          </cell>
          <cell r="C329" t="str">
            <v xml:space="preserve">Balance sheet </v>
          </cell>
          <cell r="D329">
            <v>0</v>
          </cell>
          <cell r="E329">
            <v>0</v>
          </cell>
          <cell r="F329">
            <v>0</v>
          </cell>
          <cell r="G329">
            <v>0</v>
          </cell>
          <cell r="H329">
            <v>0</v>
          </cell>
          <cell r="J329">
            <v>0</v>
          </cell>
          <cell r="K329">
            <v>0</v>
          </cell>
          <cell r="L329">
            <v>0</v>
          </cell>
          <cell r="M329">
            <v>0</v>
          </cell>
        </row>
        <row r="330">
          <cell r="A330" t="str">
            <v>G512012003</v>
          </cell>
          <cell r="B330" t="str">
            <v>Orient Smart Asset</v>
          </cell>
          <cell r="C330" t="str">
            <v xml:space="preserve">Balance sheet </v>
          </cell>
          <cell r="D330">
            <v>0</v>
          </cell>
          <cell r="E330">
            <v>0</v>
          </cell>
          <cell r="F330">
            <v>0</v>
          </cell>
          <cell r="G330">
            <v>0</v>
          </cell>
          <cell r="H330">
            <v>0</v>
          </cell>
          <cell r="J330">
            <v>0</v>
          </cell>
          <cell r="K330">
            <v>0</v>
          </cell>
          <cell r="L330">
            <v>0</v>
          </cell>
          <cell r="M330">
            <v>0</v>
          </cell>
        </row>
        <row r="331">
          <cell r="A331" t="str">
            <v>G512012004</v>
          </cell>
          <cell r="B331" t="str">
            <v>Orient 4 Life</v>
          </cell>
          <cell r="C331" t="str">
            <v xml:space="preserve">Balance sheet </v>
          </cell>
          <cell r="D331">
            <v>0</v>
          </cell>
          <cell r="E331">
            <v>0</v>
          </cell>
          <cell r="F331">
            <v>0</v>
          </cell>
          <cell r="G331">
            <v>0</v>
          </cell>
          <cell r="H331">
            <v>0</v>
          </cell>
          <cell r="J331">
            <v>0</v>
          </cell>
          <cell r="K331">
            <v>0</v>
          </cell>
          <cell r="L331">
            <v>0</v>
          </cell>
          <cell r="M331">
            <v>0</v>
          </cell>
        </row>
        <row r="332">
          <cell r="A332" t="str">
            <v>G512012005</v>
          </cell>
          <cell r="B332" t="str">
            <v>Orient Smart Educator</v>
          </cell>
          <cell r="C332" t="str">
            <v xml:space="preserve">Balance sheet </v>
          </cell>
          <cell r="D332">
            <v>0</v>
          </cell>
          <cell r="E332">
            <v>0</v>
          </cell>
          <cell r="F332">
            <v>0</v>
          </cell>
          <cell r="G332">
            <v>0</v>
          </cell>
          <cell r="H332">
            <v>0</v>
          </cell>
          <cell r="J332">
            <v>0</v>
          </cell>
          <cell r="K332">
            <v>0</v>
          </cell>
          <cell r="L332">
            <v>0</v>
          </cell>
          <cell r="M332">
            <v>0</v>
          </cell>
        </row>
        <row r="333">
          <cell r="A333" t="str">
            <v>G512012006</v>
          </cell>
          <cell r="B333" t="str">
            <v>Orient Individual Mortgage</v>
          </cell>
          <cell r="C333" t="str">
            <v xml:space="preserve">Balance sheet </v>
          </cell>
          <cell r="D333">
            <v>0</v>
          </cell>
          <cell r="E333">
            <v>0</v>
          </cell>
          <cell r="F333">
            <v>0</v>
          </cell>
          <cell r="G333">
            <v>0</v>
          </cell>
          <cell r="H333">
            <v>0</v>
          </cell>
          <cell r="J333">
            <v>0</v>
          </cell>
          <cell r="K333">
            <v>0</v>
          </cell>
          <cell r="L333">
            <v>0</v>
          </cell>
          <cell r="M333">
            <v>0</v>
          </cell>
        </row>
        <row r="334">
          <cell r="A334" t="str">
            <v>G512022</v>
          </cell>
          <cell r="B334" t="str">
            <v>Group Life</v>
          </cell>
          <cell r="C334">
            <v>0</v>
          </cell>
          <cell r="D334">
            <v>0</v>
          </cell>
          <cell r="E334">
            <v>0</v>
          </cell>
          <cell r="F334">
            <v>0</v>
          </cell>
          <cell r="G334">
            <v>0</v>
          </cell>
          <cell r="H334">
            <v>0</v>
          </cell>
          <cell r="J334">
            <v>0</v>
          </cell>
          <cell r="K334">
            <v>0</v>
          </cell>
          <cell r="L334">
            <v>0</v>
          </cell>
          <cell r="M334">
            <v>0</v>
          </cell>
        </row>
        <row r="335">
          <cell r="A335" t="str">
            <v>G512022001</v>
          </cell>
          <cell r="B335" t="str">
            <v>Orient Group Life</v>
          </cell>
          <cell r="C335" t="str">
            <v xml:space="preserve">Balance sheet </v>
          </cell>
          <cell r="D335">
            <v>0</v>
          </cell>
          <cell r="E335">
            <v>0</v>
          </cell>
          <cell r="F335">
            <v>0</v>
          </cell>
          <cell r="G335">
            <v>0</v>
          </cell>
          <cell r="H335">
            <v>0</v>
          </cell>
          <cell r="J335">
            <v>0</v>
          </cell>
          <cell r="K335">
            <v>0</v>
          </cell>
          <cell r="L335">
            <v>0</v>
          </cell>
          <cell r="M335">
            <v>0</v>
          </cell>
        </row>
        <row r="336">
          <cell r="A336" t="str">
            <v>G512022002</v>
          </cell>
          <cell r="B336" t="str">
            <v>Orient Last Expense</v>
          </cell>
          <cell r="C336" t="str">
            <v xml:space="preserve">Balance sheet </v>
          </cell>
          <cell r="D336">
            <v>0</v>
          </cell>
          <cell r="E336">
            <v>0</v>
          </cell>
          <cell r="F336">
            <v>0</v>
          </cell>
          <cell r="G336">
            <v>0</v>
          </cell>
          <cell r="H336">
            <v>0</v>
          </cell>
          <cell r="J336">
            <v>0</v>
          </cell>
          <cell r="K336">
            <v>0</v>
          </cell>
          <cell r="L336">
            <v>0</v>
          </cell>
          <cell r="M336">
            <v>0</v>
          </cell>
        </row>
        <row r="337">
          <cell r="A337" t="str">
            <v>G512032</v>
          </cell>
          <cell r="B337" t="str">
            <v>Group Credit</v>
          </cell>
          <cell r="C337">
            <v>0</v>
          </cell>
          <cell r="D337">
            <v>0</v>
          </cell>
          <cell r="E337">
            <v>0</v>
          </cell>
          <cell r="F337">
            <v>0</v>
          </cell>
          <cell r="G337">
            <v>0</v>
          </cell>
          <cell r="H337">
            <v>0</v>
          </cell>
          <cell r="J337">
            <v>0</v>
          </cell>
          <cell r="K337">
            <v>0</v>
          </cell>
          <cell r="L337">
            <v>0</v>
          </cell>
          <cell r="M337">
            <v>0</v>
          </cell>
        </row>
        <row r="338">
          <cell r="A338" t="str">
            <v>G512032001</v>
          </cell>
          <cell r="B338" t="str">
            <v>Orient Group Creditor</v>
          </cell>
          <cell r="C338" t="str">
            <v xml:space="preserve">Balance sheet </v>
          </cell>
          <cell r="D338">
            <v>0</v>
          </cell>
          <cell r="E338">
            <v>0</v>
          </cell>
          <cell r="F338">
            <v>0</v>
          </cell>
          <cell r="G338">
            <v>0</v>
          </cell>
          <cell r="H338">
            <v>0</v>
          </cell>
          <cell r="J338">
            <v>0</v>
          </cell>
          <cell r="K338">
            <v>0</v>
          </cell>
          <cell r="L338">
            <v>0</v>
          </cell>
          <cell r="M338">
            <v>0</v>
          </cell>
        </row>
        <row r="339">
          <cell r="A339" t="str">
            <v>G512032002</v>
          </cell>
          <cell r="B339" t="str">
            <v>Orient Group Mortgage</v>
          </cell>
          <cell r="C339" t="str">
            <v xml:space="preserve">Balance sheet </v>
          </cell>
          <cell r="D339">
            <v>0</v>
          </cell>
          <cell r="E339">
            <v>0</v>
          </cell>
          <cell r="F339">
            <v>0</v>
          </cell>
          <cell r="G339">
            <v>0</v>
          </cell>
          <cell r="H339">
            <v>0</v>
          </cell>
          <cell r="J339">
            <v>0</v>
          </cell>
          <cell r="K339">
            <v>0</v>
          </cell>
          <cell r="L339">
            <v>0</v>
          </cell>
          <cell r="M339">
            <v>0</v>
          </cell>
        </row>
        <row r="340">
          <cell r="A340" t="str">
            <v>G512042</v>
          </cell>
          <cell r="B340" t="str">
            <v>Annuities</v>
          </cell>
          <cell r="C340">
            <v>0</v>
          </cell>
          <cell r="D340">
            <v>0</v>
          </cell>
          <cell r="E340">
            <v>0</v>
          </cell>
          <cell r="F340">
            <v>0</v>
          </cell>
          <cell r="G340">
            <v>0</v>
          </cell>
          <cell r="H340">
            <v>0</v>
          </cell>
          <cell r="J340">
            <v>0</v>
          </cell>
          <cell r="K340">
            <v>0</v>
          </cell>
          <cell r="L340">
            <v>0</v>
          </cell>
          <cell r="M340">
            <v>0</v>
          </cell>
        </row>
        <row r="341">
          <cell r="A341" t="str">
            <v>G512042001</v>
          </cell>
          <cell r="B341" t="str">
            <v>Immediate Annuity</v>
          </cell>
          <cell r="C341" t="str">
            <v xml:space="preserve">Balance sheet </v>
          </cell>
          <cell r="D341">
            <v>0</v>
          </cell>
          <cell r="E341">
            <v>0</v>
          </cell>
          <cell r="F341">
            <v>0</v>
          </cell>
          <cell r="G341">
            <v>0</v>
          </cell>
          <cell r="H341">
            <v>0</v>
          </cell>
          <cell r="J341">
            <v>0</v>
          </cell>
          <cell r="K341">
            <v>0</v>
          </cell>
          <cell r="L341">
            <v>0</v>
          </cell>
          <cell r="M341">
            <v>0</v>
          </cell>
        </row>
        <row r="342">
          <cell r="A342" t="str">
            <v>G512042002</v>
          </cell>
          <cell r="B342" t="str">
            <v>Deffered Annuity</v>
          </cell>
          <cell r="C342" t="str">
            <v xml:space="preserve">Balance sheet </v>
          </cell>
          <cell r="D342">
            <v>0</v>
          </cell>
          <cell r="E342">
            <v>0</v>
          </cell>
          <cell r="F342">
            <v>0</v>
          </cell>
          <cell r="G342">
            <v>0</v>
          </cell>
          <cell r="H342">
            <v>0</v>
          </cell>
          <cell r="J342">
            <v>0</v>
          </cell>
          <cell r="K342">
            <v>0</v>
          </cell>
          <cell r="L342">
            <v>0</v>
          </cell>
          <cell r="M342">
            <v>0</v>
          </cell>
        </row>
        <row r="343">
          <cell r="A343" t="str">
            <v>Claims Outstanding FAC Total</v>
          </cell>
          <cell r="C343">
            <v>0</v>
          </cell>
          <cell r="D343">
            <v>0</v>
          </cell>
          <cell r="E343">
            <v>0</v>
          </cell>
          <cell r="F343">
            <v>0</v>
          </cell>
          <cell r="G343">
            <v>0</v>
          </cell>
          <cell r="H343">
            <v>0</v>
          </cell>
          <cell r="J343">
            <v>0</v>
          </cell>
          <cell r="K343">
            <v>0</v>
          </cell>
          <cell r="L343">
            <v>0</v>
          </cell>
          <cell r="M343">
            <v>0</v>
          </cell>
        </row>
        <row r="344">
          <cell r="C344">
            <v>0</v>
          </cell>
          <cell r="D344">
            <v>0</v>
          </cell>
          <cell r="E344">
            <v>0</v>
          </cell>
          <cell r="F344">
            <v>0</v>
          </cell>
          <cell r="G344">
            <v>0</v>
          </cell>
          <cell r="J344">
            <v>0</v>
          </cell>
          <cell r="K344">
            <v>0</v>
          </cell>
          <cell r="L344">
            <v>0</v>
          </cell>
          <cell r="M344">
            <v>0</v>
          </cell>
        </row>
        <row r="345">
          <cell r="A345" t="str">
            <v>Claims Outstanding- Treaty</v>
          </cell>
          <cell r="C345">
            <v>0</v>
          </cell>
          <cell r="D345">
            <v>0</v>
          </cell>
          <cell r="E345">
            <v>0</v>
          </cell>
          <cell r="F345">
            <v>0</v>
          </cell>
          <cell r="G345">
            <v>0</v>
          </cell>
          <cell r="J345">
            <v>0</v>
          </cell>
          <cell r="K345">
            <v>0</v>
          </cell>
          <cell r="L345">
            <v>0</v>
          </cell>
          <cell r="M345">
            <v>0</v>
          </cell>
        </row>
        <row r="346">
          <cell r="A346" t="str">
            <v>G513012</v>
          </cell>
          <cell r="B346" t="str">
            <v>Individual life</v>
          </cell>
          <cell r="C346">
            <v>0</v>
          </cell>
          <cell r="D346">
            <v>0</v>
          </cell>
          <cell r="E346">
            <v>0</v>
          </cell>
          <cell r="F346">
            <v>0</v>
          </cell>
          <cell r="G346">
            <v>0</v>
          </cell>
          <cell r="H346">
            <v>0</v>
          </cell>
          <cell r="J346">
            <v>0</v>
          </cell>
          <cell r="K346">
            <v>0</v>
          </cell>
          <cell r="L346">
            <v>0</v>
          </cell>
          <cell r="M346">
            <v>0</v>
          </cell>
        </row>
        <row r="347">
          <cell r="A347" t="str">
            <v>G513012001</v>
          </cell>
          <cell r="B347" t="str">
            <v>Orient Endowment</v>
          </cell>
          <cell r="C347" t="str">
            <v xml:space="preserve">Balance sheet </v>
          </cell>
          <cell r="D347">
            <v>0</v>
          </cell>
          <cell r="E347">
            <v>0</v>
          </cell>
          <cell r="F347">
            <v>0</v>
          </cell>
          <cell r="G347">
            <v>0</v>
          </cell>
          <cell r="H347">
            <v>0</v>
          </cell>
          <cell r="J347">
            <v>0</v>
          </cell>
          <cell r="K347">
            <v>0</v>
          </cell>
          <cell r="L347">
            <v>0</v>
          </cell>
          <cell r="M347">
            <v>0</v>
          </cell>
        </row>
        <row r="348">
          <cell r="A348" t="str">
            <v>G513012002</v>
          </cell>
          <cell r="B348" t="str">
            <v>Orient Educator</v>
          </cell>
          <cell r="C348" t="str">
            <v xml:space="preserve">Balance sheet </v>
          </cell>
          <cell r="D348">
            <v>0</v>
          </cell>
          <cell r="E348">
            <v>0</v>
          </cell>
          <cell r="F348">
            <v>0</v>
          </cell>
          <cell r="G348">
            <v>0</v>
          </cell>
          <cell r="H348">
            <v>0</v>
          </cell>
          <cell r="J348">
            <v>0</v>
          </cell>
          <cell r="K348">
            <v>0</v>
          </cell>
          <cell r="L348">
            <v>0</v>
          </cell>
          <cell r="M348">
            <v>0</v>
          </cell>
        </row>
        <row r="349">
          <cell r="A349" t="str">
            <v>G513012003</v>
          </cell>
          <cell r="B349" t="str">
            <v>Orient Smart Asset</v>
          </cell>
          <cell r="C349" t="str">
            <v xml:space="preserve">Balance sheet </v>
          </cell>
          <cell r="D349">
            <v>0</v>
          </cell>
          <cell r="E349">
            <v>0</v>
          </cell>
          <cell r="F349">
            <v>0</v>
          </cell>
          <cell r="G349">
            <v>0</v>
          </cell>
          <cell r="H349">
            <v>0</v>
          </cell>
          <cell r="J349">
            <v>0</v>
          </cell>
          <cell r="K349">
            <v>0</v>
          </cell>
          <cell r="L349">
            <v>0</v>
          </cell>
          <cell r="M349">
            <v>0</v>
          </cell>
        </row>
        <row r="350">
          <cell r="A350" t="str">
            <v>G513012004</v>
          </cell>
          <cell r="B350" t="str">
            <v>Orient 4 Life</v>
          </cell>
          <cell r="C350" t="str">
            <v xml:space="preserve">Balance sheet </v>
          </cell>
          <cell r="D350">
            <v>0</v>
          </cell>
          <cell r="E350">
            <v>0</v>
          </cell>
          <cell r="F350">
            <v>0</v>
          </cell>
          <cell r="G350">
            <v>0</v>
          </cell>
          <cell r="H350">
            <v>0</v>
          </cell>
          <cell r="J350">
            <v>0</v>
          </cell>
          <cell r="K350">
            <v>0</v>
          </cell>
          <cell r="L350">
            <v>0</v>
          </cell>
          <cell r="M350">
            <v>0</v>
          </cell>
        </row>
        <row r="351">
          <cell r="A351" t="str">
            <v>G513012005</v>
          </cell>
          <cell r="B351" t="str">
            <v>Orient Smart Educator</v>
          </cell>
          <cell r="C351" t="str">
            <v xml:space="preserve">Balance sheet </v>
          </cell>
          <cell r="D351">
            <v>0</v>
          </cell>
          <cell r="E351">
            <v>0</v>
          </cell>
          <cell r="F351">
            <v>0</v>
          </cell>
          <cell r="G351">
            <v>0</v>
          </cell>
          <cell r="H351">
            <v>0</v>
          </cell>
          <cell r="J351">
            <v>0</v>
          </cell>
          <cell r="K351">
            <v>0</v>
          </cell>
          <cell r="L351">
            <v>0</v>
          </cell>
          <cell r="M351">
            <v>0</v>
          </cell>
        </row>
        <row r="352">
          <cell r="A352" t="str">
            <v>G513012006</v>
          </cell>
          <cell r="B352" t="str">
            <v>Orient Individual Mortgage</v>
          </cell>
          <cell r="C352" t="str">
            <v xml:space="preserve">Balance sheet </v>
          </cell>
          <cell r="D352">
            <v>0</v>
          </cell>
          <cell r="E352">
            <v>0</v>
          </cell>
          <cell r="F352">
            <v>0</v>
          </cell>
          <cell r="G352">
            <v>0</v>
          </cell>
          <cell r="H352">
            <v>0</v>
          </cell>
          <cell r="J352">
            <v>0</v>
          </cell>
          <cell r="K352">
            <v>0</v>
          </cell>
          <cell r="L352">
            <v>0</v>
          </cell>
          <cell r="M352">
            <v>0</v>
          </cell>
        </row>
        <row r="353">
          <cell r="A353" t="str">
            <v>G513022</v>
          </cell>
          <cell r="B353" t="str">
            <v>Group Life</v>
          </cell>
          <cell r="C353">
            <v>0</v>
          </cell>
          <cell r="D353">
            <v>0</v>
          </cell>
          <cell r="E353">
            <v>0</v>
          </cell>
          <cell r="F353">
            <v>0</v>
          </cell>
          <cell r="G353">
            <v>0</v>
          </cell>
          <cell r="H353">
            <v>0</v>
          </cell>
          <cell r="J353">
            <v>0</v>
          </cell>
          <cell r="K353">
            <v>0</v>
          </cell>
          <cell r="L353">
            <v>0</v>
          </cell>
          <cell r="M353">
            <v>0</v>
          </cell>
        </row>
        <row r="354">
          <cell r="A354" t="str">
            <v>G513022001</v>
          </cell>
          <cell r="B354" t="str">
            <v>Orient Group Life</v>
          </cell>
          <cell r="C354" t="str">
            <v xml:space="preserve">Balance sheet </v>
          </cell>
          <cell r="D354">
            <v>0</v>
          </cell>
          <cell r="E354">
            <v>0</v>
          </cell>
          <cell r="F354">
            <v>0</v>
          </cell>
          <cell r="G354">
            <v>0</v>
          </cell>
          <cell r="H354">
            <v>0</v>
          </cell>
          <cell r="J354">
            <v>0</v>
          </cell>
          <cell r="K354">
            <v>0</v>
          </cell>
          <cell r="L354">
            <v>0</v>
          </cell>
          <cell r="M354">
            <v>0</v>
          </cell>
        </row>
        <row r="355">
          <cell r="A355" t="str">
            <v>G513022002</v>
          </cell>
          <cell r="B355" t="str">
            <v>Orient Last Expense</v>
          </cell>
          <cell r="C355" t="str">
            <v xml:space="preserve">Balance sheet </v>
          </cell>
          <cell r="D355">
            <v>0</v>
          </cell>
          <cell r="E355">
            <v>0</v>
          </cell>
          <cell r="F355">
            <v>0</v>
          </cell>
          <cell r="G355">
            <v>0</v>
          </cell>
          <cell r="H355">
            <v>0</v>
          </cell>
          <cell r="J355">
            <v>0</v>
          </cell>
          <cell r="K355">
            <v>0</v>
          </cell>
          <cell r="L355">
            <v>0</v>
          </cell>
          <cell r="M355">
            <v>0</v>
          </cell>
        </row>
        <row r="356">
          <cell r="A356" t="str">
            <v>G513032</v>
          </cell>
          <cell r="B356" t="str">
            <v>Group Credit</v>
          </cell>
          <cell r="C356">
            <v>0</v>
          </cell>
          <cell r="D356">
            <v>0</v>
          </cell>
          <cell r="E356">
            <v>0</v>
          </cell>
          <cell r="F356">
            <v>0</v>
          </cell>
          <cell r="G356">
            <v>0</v>
          </cell>
          <cell r="H356">
            <v>0</v>
          </cell>
          <cell r="J356">
            <v>0</v>
          </cell>
          <cell r="K356">
            <v>0</v>
          </cell>
          <cell r="L356">
            <v>0</v>
          </cell>
          <cell r="M356">
            <v>0</v>
          </cell>
        </row>
        <row r="357">
          <cell r="A357" t="str">
            <v>G513032001</v>
          </cell>
          <cell r="B357" t="str">
            <v>Orient Group Creditor</v>
          </cell>
          <cell r="C357" t="str">
            <v xml:space="preserve">Balance sheet </v>
          </cell>
          <cell r="D357">
            <v>0</v>
          </cell>
          <cell r="E357">
            <v>0</v>
          </cell>
          <cell r="F357">
            <v>0</v>
          </cell>
          <cell r="G357">
            <v>0</v>
          </cell>
          <cell r="H357">
            <v>0</v>
          </cell>
          <cell r="J357">
            <v>0</v>
          </cell>
          <cell r="K357">
            <v>0</v>
          </cell>
          <cell r="L357">
            <v>0</v>
          </cell>
          <cell r="M357">
            <v>0</v>
          </cell>
        </row>
        <row r="358">
          <cell r="A358" t="str">
            <v>G513032002</v>
          </cell>
          <cell r="B358" t="str">
            <v>Orient Group Mortgage</v>
          </cell>
          <cell r="C358" t="str">
            <v xml:space="preserve">Balance sheet </v>
          </cell>
          <cell r="D358">
            <v>0</v>
          </cell>
          <cell r="E358">
            <v>0</v>
          </cell>
          <cell r="F358">
            <v>0</v>
          </cell>
          <cell r="G358">
            <v>0</v>
          </cell>
          <cell r="H358">
            <v>0</v>
          </cell>
          <cell r="J358">
            <v>0</v>
          </cell>
          <cell r="K358">
            <v>0</v>
          </cell>
          <cell r="L358">
            <v>0</v>
          </cell>
          <cell r="M358">
            <v>0</v>
          </cell>
        </row>
        <row r="359">
          <cell r="A359" t="str">
            <v>G513042</v>
          </cell>
          <cell r="B359" t="str">
            <v>Annuities</v>
          </cell>
          <cell r="C359">
            <v>0</v>
          </cell>
          <cell r="D359">
            <v>0</v>
          </cell>
          <cell r="E359">
            <v>0</v>
          </cell>
          <cell r="F359">
            <v>0</v>
          </cell>
          <cell r="G359">
            <v>0</v>
          </cell>
          <cell r="H359">
            <v>0</v>
          </cell>
          <cell r="J359">
            <v>0</v>
          </cell>
          <cell r="K359">
            <v>0</v>
          </cell>
          <cell r="L359">
            <v>0</v>
          </cell>
          <cell r="M359">
            <v>0</v>
          </cell>
        </row>
        <row r="360">
          <cell r="A360" t="str">
            <v>G513042001</v>
          </cell>
          <cell r="B360" t="str">
            <v>Immediate Annuity</v>
          </cell>
          <cell r="C360" t="str">
            <v xml:space="preserve">Balance sheet </v>
          </cell>
          <cell r="D360">
            <v>0</v>
          </cell>
          <cell r="E360">
            <v>0</v>
          </cell>
          <cell r="F360">
            <v>0</v>
          </cell>
          <cell r="G360">
            <v>0</v>
          </cell>
          <cell r="H360">
            <v>0</v>
          </cell>
          <cell r="J360">
            <v>0</v>
          </cell>
          <cell r="K360">
            <v>0</v>
          </cell>
          <cell r="L360">
            <v>0</v>
          </cell>
          <cell r="M360">
            <v>0</v>
          </cell>
        </row>
        <row r="361">
          <cell r="A361" t="str">
            <v>G513042002</v>
          </cell>
          <cell r="B361" t="str">
            <v>Deffered Annuity</v>
          </cell>
          <cell r="C361" t="str">
            <v xml:space="preserve">Balance sheet </v>
          </cell>
          <cell r="D361">
            <v>0</v>
          </cell>
          <cell r="E361">
            <v>0</v>
          </cell>
          <cell r="F361">
            <v>0</v>
          </cell>
          <cell r="G361">
            <v>0</v>
          </cell>
          <cell r="H361">
            <v>0</v>
          </cell>
          <cell r="J361">
            <v>0</v>
          </cell>
          <cell r="K361">
            <v>0</v>
          </cell>
          <cell r="L361">
            <v>0</v>
          </cell>
          <cell r="M361">
            <v>0</v>
          </cell>
        </row>
        <row r="362">
          <cell r="A362" t="str">
            <v>Claims Outstanding Treaty Total</v>
          </cell>
          <cell r="C362">
            <v>0</v>
          </cell>
          <cell r="D362">
            <v>0</v>
          </cell>
          <cell r="E362">
            <v>0</v>
          </cell>
          <cell r="F362">
            <v>0</v>
          </cell>
          <cell r="G362">
            <v>0</v>
          </cell>
          <cell r="H362">
            <v>0</v>
          </cell>
          <cell r="J362">
            <v>0</v>
          </cell>
          <cell r="K362">
            <v>0</v>
          </cell>
          <cell r="L362">
            <v>0</v>
          </cell>
          <cell r="M362">
            <v>0</v>
          </cell>
        </row>
        <row r="363">
          <cell r="A363">
            <v>0</v>
          </cell>
          <cell r="C363">
            <v>0</v>
          </cell>
          <cell r="D363">
            <v>0</v>
          </cell>
          <cell r="E363">
            <v>0</v>
          </cell>
          <cell r="F363">
            <v>0</v>
          </cell>
          <cell r="G363">
            <v>0</v>
          </cell>
          <cell r="J363">
            <v>0</v>
          </cell>
          <cell r="K363">
            <v>0</v>
          </cell>
          <cell r="L363">
            <v>0</v>
          </cell>
          <cell r="M363">
            <v>0</v>
          </cell>
        </row>
        <row r="364">
          <cell r="A364" t="str">
            <v>Claims Incurred</v>
          </cell>
          <cell r="C364">
            <v>0</v>
          </cell>
          <cell r="D364">
            <v>0</v>
          </cell>
          <cell r="E364">
            <v>0</v>
          </cell>
          <cell r="F364">
            <v>0</v>
          </cell>
          <cell r="G364">
            <v>0</v>
          </cell>
          <cell r="J364">
            <v>0</v>
          </cell>
          <cell r="K364">
            <v>0</v>
          </cell>
          <cell r="L364">
            <v>0</v>
          </cell>
          <cell r="M364">
            <v>0</v>
          </cell>
        </row>
        <row r="365">
          <cell r="A365" t="str">
            <v>G334012</v>
          </cell>
          <cell r="B365" t="str">
            <v>Claims Expense</v>
          </cell>
          <cell r="C365">
            <v>0</v>
          </cell>
          <cell r="D365">
            <v>0</v>
          </cell>
          <cell r="E365">
            <v>5636880.6799999997</v>
          </cell>
          <cell r="F365">
            <v>152947</v>
          </cell>
          <cell r="G365">
            <v>5483933.6799999997</v>
          </cell>
          <cell r="H365">
            <v>5483933.6799999997</v>
          </cell>
          <cell r="J365">
            <v>0</v>
          </cell>
          <cell r="K365">
            <v>0</v>
          </cell>
          <cell r="L365">
            <v>0</v>
          </cell>
          <cell r="M365">
            <v>5483933.6799999997</v>
          </cell>
        </row>
        <row r="366">
          <cell r="A366" t="str">
            <v>G334012001</v>
          </cell>
          <cell r="B366" t="str">
            <v>CLAIMS Incurred- MATURITY</v>
          </cell>
          <cell r="C366" t="str">
            <v>Profit &amp; Loss</v>
          </cell>
          <cell r="D366">
            <v>0</v>
          </cell>
          <cell r="E366">
            <v>5083546.68</v>
          </cell>
          <cell r="F366">
            <v>0</v>
          </cell>
          <cell r="G366">
            <v>5083546.68</v>
          </cell>
          <cell r="H366">
            <v>5083546.68</v>
          </cell>
          <cell r="J366">
            <v>0</v>
          </cell>
          <cell r="K366">
            <v>0</v>
          </cell>
          <cell r="L366">
            <v>0</v>
          </cell>
          <cell r="M366">
            <v>5083546.68</v>
          </cell>
        </row>
        <row r="367">
          <cell r="A367" t="str">
            <v>G334012002</v>
          </cell>
          <cell r="B367" t="str">
            <v>CLAIMS Incurred- Critical illness</v>
          </cell>
          <cell r="C367" t="str">
            <v>Profit &amp; Loss</v>
          </cell>
          <cell r="D367">
            <v>0</v>
          </cell>
          <cell r="E367">
            <v>0</v>
          </cell>
          <cell r="F367">
            <v>0</v>
          </cell>
          <cell r="G367">
            <v>0</v>
          </cell>
          <cell r="H367">
            <v>0</v>
          </cell>
          <cell r="J367">
            <v>0</v>
          </cell>
          <cell r="K367">
            <v>0</v>
          </cell>
          <cell r="L367">
            <v>0</v>
          </cell>
          <cell r="M367">
            <v>0</v>
          </cell>
        </row>
        <row r="368">
          <cell r="A368" t="str">
            <v>G334012003</v>
          </cell>
          <cell r="B368" t="str">
            <v>CLAIMS Incurred- Death</v>
          </cell>
          <cell r="C368" t="str">
            <v>Profit &amp; Loss</v>
          </cell>
          <cell r="D368">
            <v>0</v>
          </cell>
          <cell r="E368">
            <v>0</v>
          </cell>
          <cell r="F368">
            <v>0</v>
          </cell>
          <cell r="G368">
            <v>0</v>
          </cell>
          <cell r="H368">
            <v>0</v>
          </cell>
          <cell r="J368">
            <v>0</v>
          </cell>
          <cell r="K368">
            <v>0</v>
          </cell>
          <cell r="L368">
            <v>0</v>
          </cell>
          <cell r="M368">
            <v>0</v>
          </cell>
        </row>
        <row r="369">
          <cell r="A369" t="str">
            <v>G334012004</v>
          </cell>
          <cell r="B369" t="str">
            <v>CLAIMS Incurred- Total Permanent Disability</v>
          </cell>
          <cell r="C369" t="str">
            <v>Profit &amp; Loss</v>
          </cell>
          <cell r="D369">
            <v>0</v>
          </cell>
          <cell r="E369">
            <v>0</v>
          </cell>
          <cell r="F369">
            <v>0</v>
          </cell>
          <cell r="G369">
            <v>0</v>
          </cell>
          <cell r="H369">
            <v>0</v>
          </cell>
          <cell r="J369">
            <v>0</v>
          </cell>
          <cell r="K369">
            <v>0</v>
          </cell>
          <cell r="L369">
            <v>0</v>
          </cell>
          <cell r="M369">
            <v>0</v>
          </cell>
        </row>
        <row r="370">
          <cell r="A370" t="str">
            <v>G334012005</v>
          </cell>
          <cell r="B370" t="str">
            <v>CLAIMS Incurred- Surrender</v>
          </cell>
          <cell r="C370" t="str">
            <v>Profit &amp; Loss</v>
          </cell>
          <cell r="D370">
            <v>0</v>
          </cell>
          <cell r="E370">
            <v>553334</v>
          </cell>
          <cell r="F370">
            <v>152947</v>
          </cell>
          <cell r="G370">
            <v>400387</v>
          </cell>
          <cell r="H370">
            <v>400387</v>
          </cell>
          <cell r="J370">
            <v>0</v>
          </cell>
          <cell r="K370">
            <v>0</v>
          </cell>
          <cell r="L370">
            <v>0</v>
          </cell>
          <cell r="M370">
            <v>400387</v>
          </cell>
        </row>
        <row r="371">
          <cell r="A371" t="str">
            <v>G334012006</v>
          </cell>
          <cell r="B371" t="str">
            <v>CLAIMS Incurred- Temporary Disability</v>
          </cell>
          <cell r="C371" t="str">
            <v>Profit &amp; Loss</v>
          </cell>
          <cell r="D371">
            <v>0</v>
          </cell>
          <cell r="E371">
            <v>0</v>
          </cell>
          <cell r="F371">
            <v>0</v>
          </cell>
          <cell r="G371">
            <v>0</v>
          </cell>
          <cell r="H371">
            <v>0</v>
          </cell>
          <cell r="J371">
            <v>0</v>
          </cell>
          <cell r="K371">
            <v>0</v>
          </cell>
          <cell r="L371">
            <v>0</v>
          </cell>
          <cell r="M371">
            <v>0</v>
          </cell>
        </row>
        <row r="372">
          <cell r="A372" t="str">
            <v>Claims Incurred Totals</v>
          </cell>
          <cell r="C372">
            <v>0</v>
          </cell>
          <cell r="D372">
            <v>0</v>
          </cell>
          <cell r="E372">
            <v>5636880.6799999997</v>
          </cell>
          <cell r="F372">
            <v>152947</v>
          </cell>
          <cell r="G372">
            <v>5483933.6799999997</v>
          </cell>
          <cell r="H372">
            <v>5483933.6799999997</v>
          </cell>
          <cell r="J372">
            <v>0</v>
          </cell>
          <cell r="K372">
            <v>0</v>
          </cell>
          <cell r="L372">
            <v>0</v>
          </cell>
          <cell r="M372">
            <v>5483933.6799999997</v>
          </cell>
        </row>
        <row r="373">
          <cell r="A373">
            <v>0</v>
          </cell>
          <cell r="C373">
            <v>0</v>
          </cell>
          <cell r="D373">
            <v>0</v>
          </cell>
          <cell r="E373">
            <v>0</v>
          </cell>
          <cell r="F373">
            <v>0</v>
          </cell>
          <cell r="G373">
            <v>0</v>
          </cell>
          <cell r="J373">
            <v>0</v>
          </cell>
          <cell r="K373">
            <v>0</v>
          </cell>
          <cell r="L373">
            <v>0</v>
          </cell>
          <cell r="M373">
            <v>0</v>
          </cell>
        </row>
        <row r="374">
          <cell r="A374" t="str">
            <v xml:space="preserve">Claims Outstanding </v>
          </cell>
          <cell r="C374">
            <v>0</v>
          </cell>
          <cell r="D374">
            <v>0</v>
          </cell>
          <cell r="E374">
            <v>0</v>
          </cell>
          <cell r="F374">
            <v>0</v>
          </cell>
          <cell r="G374">
            <v>0</v>
          </cell>
          <cell r="J374">
            <v>0</v>
          </cell>
          <cell r="K374">
            <v>0</v>
          </cell>
          <cell r="L374">
            <v>0</v>
          </cell>
          <cell r="M374">
            <v>0</v>
          </cell>
        </row>
        <row r="375">
          <cell r="A375" t="str">
            <v>G514012</v>
          </cell>
          <cell r="B375" t="str">
            <v>Claims Outstanding</v>
          </cell>
          <cell r="C375">
            <v>0</v>
          </cell>
          <cell r="D375">
            <v>-543065.34</v>
          </cell>
          <cell r="E375">
            <v>5495347</v>
          </cell>
          <cell r="F375">
            <v>5859645.6799999997</v>
          </cell>
          <cell r="G375">
            <v>-364298.6799999997</v>
          </cell>
          <cell r="H375">
            <v>-907364.01999999967</v>
          </cell>
          <cell r="J375">
            <v>0</v>
          </cell>
          <cell r="K375">
            <v>0</v>
          </cell>
          <cell r="L375">
            <v>0</v>
          </cell>
          <cell r="M375">
            <v>-907364.01999999967</v>
          </cell>
        </row>
        <row r="376">
          <cell r="A376" t="str">
            <v>G514012001</v>
          </cell>
          <cell r="B376" t="str">
            <v>CLAIMS Outstanding- MATURITY</v>
          </cell>
          <cell r="C376" t="str">
            <v xml:space="preserve">Balance sheet </v>
          </cell>
          <cell r="D376">
            <v>-526509.34</v>
          </cell>
          <cell r="E376">
            <v>4831537</v>
          </cell>
          <cell r="F376">
            <v>5306311.68</v>
          </cell>
          <cell r="G376">
            <v>-474774.6799999997</v>
          </cell>
          <cell r="H376">
            <v>-1001284.0199999997</v>
          </cell>
          <cell r="J376">
            <v>0</v>
          </cell>
          <cell r="K376">
            <v>0</v>
          </cell>
          <cell r="L376">
            <v>0</v>
          </cell>
          <cell r="M376">
            <v>-1001284.0199999997</v>
          </cell>
        </row>
        <row r="377">
          <cell r="A377" t="str">
            <v>G514012002</v>
          </cell>
          <cell r="B377" t="str">
            <v>CLAIMS Outstanding- Critical illness</v>
          </cell>
          <cell r="C377" t="str">
            <v xml:space="preserve">Balance sheet </v>
          </cell>
          <cell r="D377">
            <v>0</v>
          </cell>
          <cell r="E377">
            <v>0</v>
          </cell>
          <cell r="F377">
            <v>0</v>
          </cell>
          <cell r="G377">
            <v>0</v>
          </cell>
          <cell r="H377">
            <v>0</v>
          </cell>
          <cell r="J377">
            <v>0</v>
          </cell>
          <cell r="K377">
            <v>0</v>
          </cell>
          <cell r="L377">
            <v>0</v>
          </cell>
          <cell r="M377">
            <v>0</v>
          </cell>
        </row>
        <row r="378">
          <cell r="A378" t="str">
            <v>G514012003</v>
          </cell>
          <cell r="B378" t="str">
            <v>CLAIMS Outstanding- Death</v>
          </cell>
          <cell r="C378" t="str">
            <v xml:space="preserve">Balance sheet </v>
          </cell>
          <cell r="D378">
            <v>0</v>
          </cell>
          <cell r="E378">
            <v>0</v>
          </cell>
          <cell r="F378">
            <v>0</v>
          </cell>
          <cell r="G378">
            <v>0</v>
          </cell>
          <cell r="H378">
            <v>0</v>
          </cell>
          <cell r="J378">
            <v>0</v>
          </cell>
          <cell r="K378">
            <v>0</v>
          </cell>
          <cell r="L378">
            <v>0</v>
          </cell>
          <cell r="M378">
            <v>0</v>
          </cell>
        </row>
        <row r="379">
          <cell r="A379" t="str">
            <v>G514012004</v>
          </cell>
          <cell r="B379" t="str">
            <v>CLAIMS Outstanding- Total Permanent Disability</v>
          </cell>
          <cell r="C379" t="str">
            <v xml:space="preserve">Balance sheet </v>
          </cell>
          <cell r="D379">
            <v>0</v>
          </cell>
          <cell r="E379">
            <v>0</v>
          </cell>
          <cell r="F379">
            <v>0</v>
          </cell>
          <cell r="G379">
            <v>0</v>
          </cell>
          <cell r="H379">
            <v>0</v>
          </cell>
          <cell r="J379">
            <v>0</v>
          </cell>
          <cell r="K379">
            <v>0</v>
          </cell>
          <cell r="L379">
            <v>0</v>
          </cell>
          <cell r="M379">
            <v>0</v>
          </cell>
        </row>
        <row r="380">
          <cell r="A380" t="str">
            <v>G514012005</v>
          </cell>
          <cell r="B380" t="str">
            <v>CLAIMS Outstanding- Surrender</v>
          </cell>
          <cell r="C380" t="str">
            <v xml:space="preserve">Balance sheet </v>
          </cell>
          <cell r="D380">
            <v>-16556</v>
          </cell>
          <cell r="E380">
            <v>663810</v>
          </cell>
          <cell r="F380">
            <v>553334</v>
          </cell>
          <cell r="G380">
            <v>110476</v>
          </cell>
          <cell r="H380">
            <v>93920</v>
          </cell>
          <cell r="J380">
            <v>0</v>
          </cell>
          <cell r="K380">
            <v>0</v>
          </cell>
          <cell r="L380">
            <v>0</v>
          </cell>
          <cell r="M380">
            <v>93920</v>
          </cell>
        </row>
        <row r="381">
          <cell r="A381" t="str">
            <v>G514012006</v>
          </cell>
          <cell r="B381" t="str">
            <v>CLAIMS Outstanding- Temporary Disability</v>
          </cell>
          <cell r="C381" t="str">
            <v xml:space="preserve">Balance sheet </v>
          </cell>
          <cell r="D381">
            <v>0</v>
          </cell>
          <cell r="E381">
            <v>0</v>
          </cell>
          <cell r="F381">
            <v>0</v>
          </cell>
          <cell r="G381">
            <v>0</v>
          </cell>
          <cell r="H381">
            <v>0</v>
          </cell>
          <cell r="J381">
            <v>0</v>
          </cell>
          <cell r="K381">
            <v>0</v>
          </cell>
          <cell r="L381">
            <v>0</v>
          </cell>
          <cell r="M381">
            <v>0</v>
          </cell>
        </row>
        <row r="382">
          <cell r="A382" t="str">
            <v>Claims Outstanding Totals</v>
          </cell>
          <cell r="C382">
            <v>0</v>
          </cell>
          <cell r="D382">
            <v>-543065.34</v>
          </cell>
          <cell r="E382">
            <v>5495347</v>
          </cell>
          <cell r="F382">
            <v>5859645.6799999997</v>
          </cell>
          <cell r="G382">
            <v>-364298.6799999997</v>
          </cell>
          <cell r="H382">
            <v>-907364.01999999967</v>
          </cell>
          <cell r="J382">
            <v>0</v>
          </cell>
          <cell r="K382">
            <v>0</v>
          </cell>
          <cell r="L382">
            <v>0</v>
          </cell>
          <cell r="M382">
            <v>-907364.01999999967</v>
          </cell>
        </row>
        <row r="383">
          <cell r="A383">
            <v>0</v>
          </cell>
          <cell r="C383">
            <v>0</v>
          </cell>
          <cell r="D383">
            <v>0</v>
          </cell>
          <cell r="E383">
            <v>0</v>
          </cell>
          <cell r="F383">
            <v>0</v>
          </cell>
          <cell r="G383">
            <v>0</v>
          </cell>
          <cell r="J383">
            <v>0</v>
          </cell>
          <cell r="K383">
            <v>0</v>
          </cell>
          <cell r="L383">
            <v>0</v>
          </cell>
          <cell r="M383">
            <v>0</v>
          </cell>
        </row>
        <row r="384">
          <cell r="A384" t="str">
            <v>Change in Actuarial Valuation</v>
          </cell>
          <cell r="C384">
            <v>0</v>
          </cell>
          <cell r="D384">
            <v>0</v>
          </cell>
          <cell r="E384">
            <v>0</v>
          </cell>
          <cell r="F384">
            <v>0</v>
          </cell>
          <cell r="G384">
            <v>0</v>
          </cell>
          <cell r="J384">
            <v>0</v>
          </cell>
          <cell r="K384">
            <v>0</v>
          </cell>
          <cell r="L384">
            <v>0</v>
          </cell>
          <cell r="M384">
            <v>0</v>
          </cell>
        </row>
        <row r="385">
          <cell r="A385" t="str">
            <v>G341012</v>
          </cell>
          <cell r="B385" t="str">
            <v>Individual life</v>
          </cell>
          <cell r="C385">
            <v>0</v>
          </cell>
          <cell r="D385">
            <v>0</v>
          </cell>
          <cell r="E385">
            <v>83637756</v>
          </cell>
          <cell r="F385">
            <v>75836287</v>
          </cell>
          <cell r="G385">
            <v>7801469</v>
          </cell>
          <cell r="H385">
            <v>7801469</v>
          </cell>
          <cell r="J385">
            <v>0</v>
          </cell>
          <cell r="K385">
            <v>0</v>
          </cell>
          <cell r="L385">
            <v>0</v>
          </cell>
          <cell r="M385">
            <v>7801469</v>
          </cell>
        </row>
        <row r="386">
          <cell r="A386" t="str">
            <v>G341012001</v>
          </cell>
          <cell r="B386" t="str">
            <v>Orient Endowment</v>
          </cell>
          <cell r="C386" t="str">
            <v>Profit &amp; Loss</v>
          </cell>
          <cell r="D386">
            <v>0</v>
          </cell>
          <cell r="E386">
            <v>77185786</v>
          </cell>
          <cell r="F386">
            <v>0</v>
          </cell>
          <cell r="G386">
            <v>77185786</v>
          </cell>
          <cell r="H386">
            <v>77185786</v>
          </cell>
          <cell r="J386">
            <v>0</v>
          </cell>
          <cell r="K386">
            <v>0</v>
          </cell>
          <cell r="L386">
            <v>0</v>
          </cell>
          <cell r="M386">
            <v>77185786</v>
          </cell>
        </row>
        <row r="387">
          <cell r="A387" t="str">
            <v>G341012002</v>
          </cell>
          <cell r="B387" t="str">
            <v>Orient Educator</v>
          </cell>
          <cell r="C387" t="str">
            <v>Profit &amp; Loss</v>
          </cell>
          <cell r="D387">
            <v>0</v>
          </cell>
          <cell r="E387">
            <v>3017549</v>
          </cell>
          <cell r="F387">
            <v>37730081</v>
          </cell>
          <cell r="G387">
            <v>-34712532</v>
          </cell>
          <cell r="H387">
            <v>-34712532</v>
          </cell>
          <cell r="J387">
            <v>0</v>
          </cell>
          <cell r="K387">
            <v>0</v>
          </cell>
          <cell r="L387">
            <v>0</v>
          </cell>
          <cell r="M387">
            <v>-34712532</v>
          </cell>
        </row>
        <row r="388">
          <cell r="A388" t="str">
            <v>G341012003</v>
          </cell>
          <cell r="B388" t="str">
            <v>Orient Smart Asset</v>
          </cell>
          <cell r="C388" t="str">
            <v>Profit &amp; Loss</v>
          </cell>
          <cell r="D388">
            <v>0</v>
          </cell>
          <cell r="E388">
            <v>954255</v>
          </cell>
          <cell r="F388">
            <v>19712331</v>
          </cell>
          <cell r="G388">
            <v>-18758076</v>
          </cell>
          <cell r="H388">
            <v>-18758076</v>
          </cell>
          <cell r="J388">
            <v>0</v>
          </cell>
          <cell r="K388">
            <v>0</v>
          </cell>
          <cell r="L388">
            <v>0</v>
          </cell>
          <cell r="M388">
            <v>-18758076</v>
          </cell>
        </row>
        <row r="389">
          <cell r="A389" t="str">
            <v>G341012004</v>
          </cell>
          <cell r="B389" t="str">
            <v>Orient 4 Life</v>
          </cell>
          <cell r="C389" t="str">
            <v>Profit &amp; Loss</v>
          </cell>
          <cell r="D389">
            <v>0</v>
          </cell>
          <cell r="E389">
            <v>360194</v>
          </cell>
          <cell r="F389">
            <v>6446628</v>
          </cell>
          <cell r="G389">
            <v>-6086434</v>
          </cell>
          <cell r="H389">
            <v>-6086434</v>
          </cell>
          <cell r="J389">
            <v>0</v>
          </cell>
          <cell r="K389">
            <v>0</v>
          </cell>
          <cell r="L389">
            <v>0</v>
          </cell>
          <cell r="M389">
            <v>-6086434</v>
          </cell>
        </row>
        <row r="390">
          <cell r="A390" t="str">
            <v>G341012005</v>
          </cell>
          <cell r="B390" t="str">
            <v>Orient Smart Educator</v>
          </cell>
          <cell r="C390" t="str">
            <v>Profit &amp; Loss</v>
          </cell>
          <cell r="D390">
            <v>0</v>
          </cell>
          <cell r="E390">
            <v>1870786</v>
          </cell>
          <cell r="F390">
            <v>5362470</v>
          </cell>
          <cell r="G390">
            <v>-3491684</v>
          </cell>
          <cell r="H390">
            <v>-3491684</v>
          </cell>
          <cell r="J390">
            <v>0</v>
          </cell>
          <cell r="K390">
            <v>0</v>
          </cell>
          <cell r="L390">
            <v>0</v>
          </cell>
          <cell r="M390">
            <v>-3491684</v>
          </cell>
        </row>
        <row r="391">
          <cell r="A391" t="str">
            <v>G341012006</v>
          </cell>
          <cell r="B391" t="str">
            <v>Orient Individual Mortgage</v>
          </cell>
          <cell r="C391" t="str">
            <v>Profit &amp; Loss</v>
          </cell>
          <cell r="D391">
            <v>0</v>
          </cell>
          <cell r="E391">
            <v>0</v>
          </cell>
          <cell r="F391">
            <v>0</v>
          </cell>
          <cell r="G391">
            <v>0</v>
          </cell>
          <cell r="H391">
            <v>0</v>
          </cell>
          <cell r="J391">
            <v>0</v>
          </cell>
          <cell r="K391">
            <v>0</v>
          </cell>
          <cell r="L391">
            <v>0</v>
          </cell>
          <cell r="M391">
            <v>0</v>
          </cell>
        </row>
        <row r="392">
          <cell r="A392" t="str">
            <v>G341012007</v>
          </cell>
          <cell r="B392" t="str">
            <v>Jipange Smart</v>
          </cell>
          <cell r="C392" t="str">
            <v>Profit &amp; Loss</v>
          </cell>
          <cell r="D392">
            <v>0</v>
          </cell>
          <cell r="E392">
            <v>249186</v>
          </cell>
          <cell r="F392">
            <v>6584777</v>
          </cell>
          <cell r="G392">
            <v>-6335591</v>
          </cell>
          <cell r="H392">
            <v>-6335591</v>
          </cell>
          <cell r="J392">
            <v>0</v>
          </cell>
          <cell r="K392">
            <v>0</v>
          </cell>
          <cell r="L392">
            <v>0</v>
          </cell>
          <cell r="M392">
            <v>-6335591</v>
          </cell>
        </row>
        <row r="393">
          <cell r="A393" t="str">
            <v>G341022</v>
          </cell>
          <cell r="B393" t="str">
            <v>Group Life</v>
          </cell>
          <cell r="C393">
            <v>0</v>
          </cell>
          <cell r="D393">
            <v>0</v>
          </cell>
          <cell r="E393">
            <v>9524449</v>
          </cell>
          <cell r="F393">
            <v>15521472</v>
          </cell>
          <cell r="G393">
            <v>-5997023</v>
          </cell>
          <cell r="H393">
            <v>-5997023</v>
          </cell>
          <cell r="J393">
            <v>0</v>
          </cell>
          <cell r="K393">
            <v>0</v>
          </cell>
          <cell r="L393">
            <v>0</v>
          </cell>
          <cell r="M393">
            <v>-5997023</v>
          </cell>
        </row>
        <row r="394">
          <cell r="A394" t="str">
            <v>G341022001</v>
          </cell>
          <cell r="B394" t="str">
            <v>Orient Group Life</v>
          </cell>
          <cell r="C394" t="str">
            <v>Profit &amp; Loss</v>
          </cell>
          <cell r="D394">
            <v>0</v>
          </cell>
          <cell r="E394">
            <v>9524449</v>
          </cell>
          <cell r="F394">
            <v>15521472</v>
          </cell>
          <cell r="G394">
            <v>-5997023</v>
          </cell>
          <cell r="H394">
            <v>-5997023</v>
          </cell>
          <cell r="J394">
            <v>0</v>
          </cell>
          <cell r="K394">
            <v>0</v>
          </cell>
          <cell r="L394">
            <v>0</v>
          </cell>
          <cell r="M394">
            <v>-5997023</v>
          </cell>
        </row>
        <row r="395">
          <cell r="A395" t="str">
            <v>G341022002</v>
          </cell>
          <cell r="B395" t="str">
            <v>Orient Last Expense</v>
          </cell>
          <cell r="C395" t="str">
            <v>Profit &amp; Loss</v>
          </cell>
          <cell r="D395">
            <v>0</v>
          </cell>
          <cell r="E395">
            <v>0</v>
          </cell>
          <cell r="F395">
            <v>0</v>
          </cell>
          <cell r="G395">
            <v>0</v>
          </cell>
          <cell r="H395">
            <v>0</v>
          </cell>
          <cell r="J395">
            <v>0</v>
          </cell>
          <cell r="K395">
            <v>0</v>
          </cell>
          <cell r="L395">
            <v>0</v>
          </cell>
          <cell r="M395">
            <v>0</v>
          </cell>
        </row>
        <row r="396">
          <cell r="A396" t="str">
            <v>G341032</v>
          </cell>
          <cell r="B396" t="str">
            <v>Group Credit</v>
          </cell>
          <cell r="C396">
            <v>0</v>
          </cell>
          <cell r="D396">
            <v>0</v>
          </cell>
          <cell r="E396">
            <v>32172433</v>
          </cell>
          <cell r="F396">
            <v>2674635</v>
          </cell>
          <cell r="G396">
            <v>29497798</v>
          </cell>
          <cell r="H396">
            <v>29497798</v>
          </cell>
          <cell r="J396">
            <v>0</v>
          </cell>
          <cell r="K396">
            <v>0</v>
          </cell>
          <cell r="L396">
            <v>0</v>
          </cell>
          <cell r="M396">
            <v>29497798</v>
          </cell>
        </row>
        <row r="397">
          <cell r="A397" t="str">
            <v>G341032001</v>
          </cell>
          <cell r="B397" t="str">
            <v>Orient Group Creditor</v>
          </cell>
          <cell r="C397" t="str">
            <v>Profit &amp; Loss</v>
          </cell>
          <cell r="D397">
            <v>0</v>
          </cell>
          <cell r="E397">
            <v>30954567</v>
          </cell>
          <cell r="F397">
            <v>0</v>
          </cell>
          <cell r="G397">
            <v>30954567</v>
          </cell>
          <cell r="H397">
            <v>30954567</v>
          </cell>
          <cell r="J397">
            <v>0</v>
          </cell>
          <cell r="K397">
            <v>0</v>
          </cell>
          <cell r="L397">
            <v>0</v>
          </cell>
          <cell r="M397">
            <v>30954567</v>
          </cell>
        </row>
        <row r="398">
          <cell r="A398" t="str">
            <v>G341032002</v>
          </cell>
          <cell r="B398" t="str">
            <v>Orient Group Mortgage</v>
          </cell>
          <cell r="C398" t="str">
            <v>Profit &amp; Loss</v>
          </cell>
          <cell r="D398">
            <v>0</v>
          </cell>
          <cell r="E398">
            <v>1217866</v>
          </cell>
          <cell r="F398">
            <v>2674635</v>
          </cell>
          <cell r="G398">
            <v>-1456769</v>
          </cell>
          <cell r="H398">
            <v>-1456769</v>
          </cell>
          <cell r="J398">
            <v>0</v>
          </cell>
          <cell r="K398">
            <v>0</v>
          </cell>
          <cell r="L398">
            <v>0</v>
          </cell>
          <cell r="M398">
            <v>-1456769</v>
          </cell>
        </row>
        <row r="399">
          <cell r="A399" t="str">
            <v>G341042</v>
          </cell>
          <cell r="B399" t="str">
            <v>Annuities</v>
          </cell>
          <cell r="C399">
            <v>0</v>
          </cell>
          <cell r="D399">
            <v>0</v>
          </cell>
          <cell r="E399">
            <v>137767156</v>
          </cell>
          <cell r="F399">
            <v>0</v>
          </cell>
          <cell r="G399">
            <v>137767156</v>
          </cell>
          <cell r="H399">
            <v>137767156</v>
          </cell>
          <cell r="J399">
            <v>0</v>
          </cell>
          <cell r="K399">
            <v>0</v>
          </cell>
          <cell r="L399">
            <v>0</v>
          </cell>
          <cell r="M399">
            <v>137767156</v>
          </cell>
        </row>
        <row r="400">
          <cell r="A400" t="str">
            <v>G341042001</v>
          </cell>
          <cell r="B400" t="str">
            <v>Immediate Annuity</v>
          </cell>
          <cell r="C400" t="str">
            <v>Profit &amp; Loss</v>
          </cell>
          <cell r="D400">
            <v>0</v>
          </cell>
          <cell r="E400">
            <v>137767156</v>
          </cell>
          <cell r="F400">
            <v>0</v>
          </cell>
          <cell r="G400">
            <v>137767156</v>
          </cell>
          <cell r="H400">
            <v>137767156</v>
          </cell>
          <cell r="J400">
            <v>0</v>
          </cell>
          <cell r="K400">
            <v>0</v>
          </cell>
          <cell r="L400">
            <v>0</v>
          </cell>
          <cell r="M400">
            <v>137767156</v>
          </cell>
        </row>
        <row r="401">
          <cell r="A401" t="str">
            <v>G341042002</v>
          </cell>
          <cell r="B401" t="str">
            <v>Deffered Annuity</v>
          </cell>
          <cell r="C401" t="str">
            <v>Profit &amp; Loss</v>
          </cell>
          <cell r="D401">
            <v>0</v>
          </cell>
          <cell r="E401">
            <v>0</v>
          </cell>
          <cell r="F401">
            <v>0</v>
          </cell>
          <cell r="G401">
            <v>0</v>
          </cell>
          <cell r="H401">
            <v>0</v>
          </cell>
          <cell r="J401">
            <v>0</v>
          </cell>
          <cell r="K401">
            <v>0</v>
          </cell>
          <cell r="L401">
            <v>0</v>
          </cell>
          <cell r="M401">
            <v>0</v>
          </cell>
        </row>
        <row r="402">
          <cell r="A402" t="str">
            <v>G341052</v>
          </cell>
          <cell r="B402" t="str">
            <v>Deposit Administraion</v>
          </cell>
          <cell r="C402">
            <v>0</v>
          </cell>
          <cell r="D402">
            <v>0</v>
          </cell>
          <cell r="E402">
            <v>0</v>
          </cell>
          <cell r="F402">
            <v>0</v>
          </cell>
          <cell r="G402">
            <v>0</v>
          </cell>
          <cell r="H402">
            <v>0</v>
          </cell>
          <cell r="J402">
            <v>0</v>
          </cell>
          <cell r="K402">
            <v>0</v>
          </cell>
          <cell r="L402">
            <v>0</v>
          </cell>
          <cell r="M402">
            <v>0</v>
          </cell>
        </row>
        <row r="403">
          <cell r="A403" t="str">
            <v>G341052001</v>
          </cell>
          <cell r="B403" t="str">
            <v>Individual Pension Plan</v>
          </cell>
          <cell r="C403" t="str">
            <v>Profit &amp; Loss</v>
          </cell>
          <cell r="D403">
            <v>0</v>
          </cell>
          <cell r="E403">
            <v>0</v>
          </cell>
          <cell r="F403">
            <v>0</v>
          </cell>
          <cell r="G403">
            <v>0</v>
          </cell>
          <cell r="H403">
            <v>0</v>
          </cell>
          <cell r="J403">
            <v>0</v>
          </cell>
          <cell r="K403">
            <v>0</v>
          </cell>
          <cell r="L403">
            <v>0</v>
          </cell>
          <cell r="M403">
            <v>0</v>
          </cell>
        </row>
        <row r="404">
          <cell r="A404" t="str">
            <v>G341052002</v>
          </cell>
          <cell r="B404" t="str">
            <v>KOLAL Umbrella Scheme</v>
          </cell>
          <cell r="C404" t="str">
            <v>Profit &amp; Loss</v>
          </cell>
          <cell r="D404">
            <v>0</v>
          </cell>
          <cell r="E404">
            <v>0</v>
          </cell>
          <cell r="F404">
            <v>0</v>
          </cell>
          <cell r="G404">
            <v>0</v>
          </cell>
          <cell r="H404">
            <v>0</v>
          </cell>
          <cell r="J404">
            <v>0</v>
          </cell>
          <cell r="K404">
            <v>0</v>
          </cell>
          <cell r="L404">
            <v>0</v>
          </cell>
          <cell r="M404">
            <v>0</v>
          </cell>
        </row>
        <row r="405">
          <cell r="A405" t="str">
            <v>G341052003</v>
          </cell>
          <cell r="B405" t="str">
            <v xml:space="preserve">KOIL SRBS </v>
          </cell>
          <cell r="C405" t="str">
            <v>Profit &amp; Loss</v>
          </cell>
          <cell r="D405">
            <v>0</v>
          </cell>
          <cell r="E405">
            <v>0</v>
          </cell>
          <cell r="F405">
            <v>0</v>
          </cell>
          <cell r="G405">
            <v>0</v>
          </cell>
          <cell r="H405">
            <v>0</v>
          </cell>
          <cell r="J405">
            <v>0</v>
          </cell>
          <cell r="K405">
            <v>0</v>
          </cell>
          <cell r="L405">
            <v>0</v>
          </cell>
          <cell r="M405">
            <v>0</v>
          </cell>
        </row>
        <row r="406">
          <cell r="A406" t="str">
            <v xml:space="preserve"> Change in Actuarial Valuation Total</v>
          </cell>
          <cell r="C406">
            <v>0</v>
          </cell>
          <cell r="D406">
            <v>0</v>
          </cell>
          <cell r="E406">
            <v>263101794</v>
          </cell>
          <cell r="F406">
            <v>94032394</v>
          </cell>
          <cell r="G406">
            <v>169069400</v>
          </cell>
          <cell r="H406">
            <v>169069400</v>
          </cell>
          <cell r="J406">
            <v>0</v>
          </cell>
          <cell r="K406">
            <v>0</v>
          </cell>
          <cell r="L406">
            <v>0</v>
          </cell>
          <cell r="M406">
            <v>169069400</v>
          </cell>
        </row>
        <row r="407">
          <cell r="A407">
            <v>0</v>
          </cell>
          <cell r="C407">
            <v>0</v>
          </cell>
          <cell r="D407">
            <v>0</v>
          </cell>
          <cell r="E407">
            <v>0</v>
          </cell>
          <cell r="F407">
            <v>0</v>
          </cell>
          <cell r="G407">
            <v>0</v>
          </cell>
          <cell r="J407">
            <v>0</v>
          </cell>
          <cell r="K407">
            <v>0</v>
          </cell>
          <cell r="L407">
            <v>0</v>
          </cell>
          <cell r="M407">
            <v>0</v>
          </cell>
        </row>
        <row r="408">
          <cell r="A408" t="str">
            <v>Actuarial Valuation</v>
          </cell>
          <cell r="C408">
            <v>0</v>
          </cell>
          <cell r="D408">
            <v>0</v>
          </cell>
          <cell r="E408">
            <v>0</v>
          </cell>
          <cell r="F408">
            <v>0</v>
          </cell>
          <cell r="G408">
            <v>0</v>
          </cell>
          <cell r="J408">
            <v>0</v>
          </cell>
          <cell r="K408">
            <v>0</v>
          </cell>
          <cell r="L408">
            <v>0</v>
          </cell>
          <cell r="M408">
            <v>0</v>
          </cell>
        </row>
        <row r="409">
          <cell r="A409" t="str">
            <v>G521012</v>
          </cell>
          <cell r="B409" t="str">
            <v>Individual life</v>
          </cell>
          <cell r="C409">
            <v>0</v>
          </cell>
          <cell r="D409">
            <v>-92185762.159999996</v>
          </cell>
          <cell r="E409">
            <v>75836287</v>
          </cell>
          <cell r="F409">
            <v>83637756</v>
          </cell>
          <cell r="G409">
            <v>-7801469</v>
          </cell>
          <cell r="H409">
            <v>-99987231.159999996</v>
          </cell>
          <cell r="J409">
            <v>0</v>
          </cell>
          <cell r="K409">
            <v>0</v>
          </cell>
          <cell r="L409">
            <v>0</v>
          </cell>
          <cell r="M409">
            <v>-99987231.159999996</v>
          </cell>
        </row>
        <row r="410">
          <cell r="A410" t="str">
            <v>G521012001</v>
          </cell>
          <cell r="B410" t="str">
            <v>Orient Endowment</v>
          </cell>
          <cell r="C410" t="str">
            <v xml:space="preserve">Balance sheet </v>
          </cell>
          <cell r="D410">
            <v>68329583.719999999</v>
          </cell>
          <cell r="E410">
            <v>0</v>
          </cell>
          <cell r="F410">
            <v>77185786</v>
          </cell>
          <cell r="G410">
            <v>-77185786</v>
          </cell>
          <cell r="H410">
            <v>-8856202.2800000012</v>
          </cell>
          <cell r="J410">
            <v>0</v>
          </cell>
          <cell r="K410">
            <v>0</v>
          </cell>
          <cell r="L410">
            <v>0</v>
          </cell>
          <cell r="M410">
            <v>-8856202.2800000012</v>
          </cell>
        </row>
        <row r="411">
          <cell r="A411" t="str">
            <v>G521012002</v>
          </cell>
          <cell r="B411" t="str">
            <v>Orient Educator</v>
          </cell>
          <cell r="C411" t="str">
            <v xml:space="preserve">Balance sheet </v>
          </cell>
          <cell r="D411">
            <v>-79985202</v>
          </cell>
          <cell r="E411">
            <v>37730081</v>
          </cell>
          <cell r="F411">
            <v>3017549</v>
          </cell>
          <cell r="G411">
            <v>34712532</v>
          </cell>
          <cell r="H411">
            <v>-45272670</v>
          </cell>
          <cell r="J411">
            <v>0</v>
          </cell>
          <cell r="K411">
            <v>0</v>
          </cell>
          <cell r="L411">
            <v>0</v>
          </cell>
          <cell r="M411">
            <v>-45272670</v>
          </cell>
        </row>
        <row r="412">
          <cell r="A412" t="str">
            <v>G521012003</v>
          </cell>
          <cell r="B412" t="str">
            <v>Orient Smart Asset</v>
          </cell>
          <cell r="C412" t="str">
            <v xml:space="preserve">Balance sheet </v>
          </cell>
          <cell r="D412">
            <v>-41002866.979999997</v>
          </cell>
          <cell r="E412">
            <v>19712331</v>
          </cell>
          <cell r="F412">
            <v>954255</v>
          </cell>
          <cell r="G412">
            <v>18758076</v>
          </cell>
          <cell r="H412">
            <v>-22244790.979999997</v>
          </cell>
          <cell r="J412">
            <v>0</v>
          </cell>
          <cell r="K412">
            <v>0</v>
          </cell>
          <cell r="L412">
            <v>0</v>
          </cell>
          <cell r="M412">
            <v>-22244790.979999997</v>
          </cell>
        </row>
        <row r="413">
          <cell r="A413" t="str">
            <v>G521012004</v>
          </cell>
          <cell r="B413" t="str">
            <v>Orient 4 Life</v>
          </cell>
          <cell r="C413" t="str">
            <v xml:space="preserve">Balance sheet </v>
          </cell>
          <cell r="D413">
            <v>-12112749</v>
          </cell>
          <cell r="E413">
            <v>6446628</v>
          </cell>
          <cell r="F413">
            <v>360194</v>
          </cell>
          <cell r="G413">
            <v>6086434</v>
          </cell>
          <cell r="H413">
            <v>-6026315</v>
          </cell>
          <cell r="J413">
            <v>0</v>
          </cell>
          <cell r="K413">
            <v>0</v>
          </cell>
          <cell r="L413">
            <v>0</v>
          </cell>
          <cell r="M413">
            <v>-6026315</v>
          </cell>
        </row>
        <row r="414">
          <cell r="A414" t="str">
            <v>G521012005</v>
          </cell>
          <cell r="B414" t="str">
            <v>Orient Smart Educator</v>
          </cell>
          <cell r="C414" t="str">
            <v xml:space="preserve">Balance sheet </v>
          </cell>
          <cell r="D414">
            <v>-16503882.98</v>
          </cell>
          <cell r="E414">
            <v>5362470</v>
          </cell>
          <cell r="F414">
            <v>1870786</v>
          </cell>
          <cell r="G414">
            <v>3491684</v>
          </cell>
          <cell r="H414">
            <v>-13012198.98</v>
          </cell>
          <cell r="J414">
            <v>0</v>
          </cell>
          <cell r="K414">
            <v>0</v>
          </cell>
          <cell r="L414">
            <v>0</v>
          </cell>
          <cell r="M414">
            <v>-13012198.98</v>
          </cell>
        </row>
        <row r="415">
          <cell r="A415" t="str">
            <v>G521012006</v>
          </cell>
          <cell r="B415" t="str">
            <v>Orient Individual Mortgage</v>
          </cell>
          <cell r="C415" t="str">
            <v xml:space="preserve">Balance sheet </v>
          </cell>
          <cell r="D415">
            <v>0</v>
          </cell>
          <cell r="E415">
            <v>0</v>
          </cell>
          <cell r="F415">
            <v>0</v>
          </cell>
          <cell r="G415">
            <v>0</v>
          </cell>
          <cell r="H415">
            <v>0</v>
          </cell>
          <cell r="J415">
            <v>0</v>
          </cell>
          <cell r="K415">
            <v>0</v>
          </cell>
          <cell r="L415">
            <v>0</v>
          </cell>
          <cell r="M415">
            <v>0</v>
          </cell>
        </row>
        <row r="416">
          <cell r="A416" t="str">
            <v>G521012007</v>
          </cell>
          <cell r="B416" t="str">
            <v>Jipange Smart</v>
          </cell>
          <cell r="C416" t="str">
            <v xml:space="preserve">Balance sheet </v>
          </cell>
          <cell r="D416">
            <v>-10910644.92</v>
          </cell>
          <cell r="E416">
            <v>6584777</v>
          </cell>
          <cell r="F416">
            <v>249186</v>
          </cell>
          <cell r="G416">
            <v>6335591</v>
          </cell>
          <cell r="H416">
            <v>-4575053.92</v>
          </cell>
          <cell r="J416">
            <v>0</v>
          </cell>
          <cell r="K416">
            <v>0</v>
          </cell>
          <cell r="L416">
            <v>0</v>
          </cell>
          <cell r="M416">
            <v>-4575053.92</v>
          </cell>
        </row>
        <row r="417">
          <cell r="A417" t="str">
            <v>G521022</v>
          </cell>
          <cell r="B417" t="str">
            <v>Group Life</v>
          </cell>
          <cell r="C417">
            <v>0</v>
          </cell>
          <cell r="D417">
            <v>-45750428.100000001</v>
          </cell>
          <cell r="E417">
            <v>15521472</v>
          </cell>
          <cell r="F417">
            <v>9524449</v>
          </cell>
          <cell r="G417">
            <v>5997023</v>
          </cell>
          <cell r="H417">
            <v>-39753405.100000001</v>
          </cell>
          <cell r="J417">
            <v>0</v>
          </cell>
          <cell r="K417">
            <v>0</v>
          </cell>
          <cell r="L417">
            <v>0</v>
          </cell>
          <cell r="M417">
            <v>-39753405.100000001</v>
          </cell>
        </row>
        <row r="418">
          <cell r="A418" t="str">
            <v>G521022001</v>
          </cell>
          <cell r="B418" t="str">
            <v>Orient Group Life</v>
          </cell>
          <cell r="C418" t="str">
            <v xml:space="preserve">Balance sheet </v>
          </cell>
          <cell r="D418">
            <v>-45750428.100000001</v>
          </cell>
          <cell r="E418">
            <v>15521472</v>
          </cell>
          <cell r="F418">
            <v>9524449</v>
          </cell>
          <cell r="G418">
            <v>5997023</v>
          </cell>
          <cell r="H418">
            <v>-39753405.100000001</v>
          </cell>
          <cell r="J418">
            <v>0</v>
          </cell>
          <cell r="K418">
            <v>0</v>
          </cell>
          <cell r="L418">
            <v>0</v>
          </cell>
          <cell r="M418">
            <v>-39753405.100000001</v>
          </cell>
        </row>
        <row r="419">
          <cell r="A419" t="str">
            <v>G521022002</v>
          </cell>
          <cell r="B419" t="str">
            <v>Orient Last Expense</v>
          </cell>
          <cell r="C419" t="str">
            <v xml:space="preserve">Balance sheet </v>
          </cell>
          <cell r="D419">
            <v>0</v>
          </cell>
          <cell r="E419">
            <v>0</v>
          </cell>
          <cell r="F419">
            <v>0</v>
          </cell>
          <cell r="G419">
            <v>0</v>
          </cell>
          <cell r="H419">
            <v>0</v>
          </cell>
          <cell r="J419">
            <v>0</v>
          </cell>
          <cell r="K419">
            <v>0</v>
          </cell>
          <cell r="L419">
            <v>0</v>
          </cell>
          <cell r="M419">
            <v>0</v>
          </cell>
        </row>
        <row r="420">
          <cell r="A420" t="str">
            <v>G521032</v>
          </cell>
          <cell r="B420" t="str">
            <v>Group Credit</v>
          </cell>
          <cell r="C420">
            <v>0</v>
          </cell>
          <cell r="D420">
            <v>-384474512.68000001</v>
          </cell>
          <cell r="E420">
            <v>2674635</v>
          </cell>
          <cell r="F420">
            <v>32172433</v>
          </cell>
          <cell r="G420">
            <v>-29497798</v>
          </cell>
          <cell r="H420">
            <v>-413972310.68000001</v>
          </cell>
          <cell r="J420">
            <v>0</v>
          </cell>
          <cell r="K420">
            <v>0</v>
          </cell>
          <cell r="L420">
            <v>0</v>
          </cell>
          <cell r="M420">
            <v>-413972310.68000001</v>
          </cell>
        </row>
        <row r="421">
          <cell r="A421" t="str">
            <v>G521032001</v>
          </cell>
          <cell r="B421" t="str">
            <v>Orient Group Creditor</v>
          </cell>
          <cell r="C421" t="str">
            <v xml:space="preserve">Balance sheet </v>
          </cell>
          <cell r="D421">
            <v>-368566402.19</v>
          </cell>
          <cell r="E421">
            <v>0</v>
          </cell>
          <cell r="F421">
            <v>30954567</v>
          </cell>
          <cell r="G421">
            <v>-30954567</v>
          </cell>
          <cell r="H421">
            <v>-399520969.19</v>
          </cell>
          <cell r="J421">
            <v>0</v>
          </cell>
          <cell r="K421">
            <v>0</v>
          </cell>
          <cell r="L421">
            <v>0</v>
          </cell>
          <cell r="M421">
            <v>-399520969.19</v>
          </cell>
        </row>
        <row r="422">
          <cell r="A422" t="str">
            <v>G521032002</v>
          </cell>
          <cell r="B422" t="str">
            <v>Orient Group Mortgage</v>
          </cell>
          <cell r="C422" t="str">
            <v xml:space="preserve">Balance sheet </v>
          </cell>
          <cell r="D422">
            <v>-15908110.49</v>
          </cell>
          <cell r="E422">
            <v>2674635</v>
          </cell>
          <cell r="F422">
            <v>1217866</v>
          </cell>
          <cell r="G422">
            <v>1456769</v>
          </cell>
          <cell r="H422">
            <v>-14451341.49</v>
          </cell>
          <cell r="J422">
            <v>0</v>
          </cell>
          <cell r="K422">
            <v>0</v>
          </cell>
          <cell r="L422">
            <v>0</v>
          </cell>
          <cell r="M422">
            <v>-14451341.49</v>
          </cell>
        </row>
        <row r="423">
          <cell r="A423" t="str">
            <v>G521042</v>
          </cell>
          <cell r="B423" t="str">
            <v>Annuities</v>
          </cell>
          <cell r="C423">
            <v>0</v>
          </cell>
          <cell r="D423">
            <v>-1099023127.03</v>
          </cell>
          <cell r="E423">
            <v>0</v>
          </cell>
          <cell r="F423">
            <v>137767156</v>
          </cell>
          <cell r="G423">
            <v>-137767156</v>
          </cell>
          <cell r="H423">
            <v>-1236790283.03</v>
          </cell>
          <cell r="J423">
            <v>0</v>
          </cell>
          <cell r="K423">
            <v>0</v>
          </cell>
          <cell r="L423">
            <v>0</v>
          </cell>
          <cell r="M423">
            <v>-1236790283.03</v>
          </cell>
        </row>
        <row r="424">
          <cell r="A424" t="str">
            <v>G521042001</v>
          </cell>
          <cell r="B424" t="str">
            <v>Immediate Annuity</v>
          </cell>
          <cell r="C424" t="str">
            <v xml:space="preserve">Balance sheet </v>
          </cell>
          <cell r="D424">
            <v>-1099023127.03</v>
          </cell>
          <cell r="E424">
            <v>0</v>
          </cell>
          <cell r="F424">
            <v>137767156</v>
          </cell>
          <cell r="G424">
            <v>-137767156</v>
          </cell>
          <cell r="H424">
            <v>-1236790283.03</v>
          </cell>
          <cell r="J424">
            <v>0</v>
          </cell>
          <cell r="K424">
            <v>0</v>
          </cell>
          <cell r="L424">
            <v>0</v>
          </cell>
          <cell r="M424">
            <v>-1236790283.03</v>
          </cell>
        </row>
        <row r="425">
          <cell r="A425" t="str">
            <v>G521042002</v>
          </cell>
          <cell r="B425" t="str">
            <v>Deffered Annuity</v>
          </cell>
          <cell r="C425" t="str">
            <v xml:space="preserve">Balance sheet </v>
          </cell>
          <cell r="D425">
            <v>0</v>
          </cell>
          <cell r="E425">
            <v>0</v>
          </cell>
          <cell r="F425">
            <v>0</v>
          </cell>
          <cell r="G425">
            <v>0</v>
          </cell>
          <cell r="H425">
            <v>0</v>
          </cell>
          <cell r="J425">
            <v>0</v>
          </cell>
          <cell r="K425">
            <v>0</v>
          </cell>
          <cell r="L425">
            <v>0</v>
          </cell>
          <cell r="M425">
            <v>0</v>
          </cell>
        </row>
        <row r="426">
          <cell r="A426" t="str">
            <v>Actuarial Valuation Total</v>
          </cell>
          <cell r="C426">
            <v>0</v>
          </cell>
          <cell r="D426">
            <v>-1621433829.97</v>
          </cell>
          <cell r="E426">
            <v>94032394</v>
          </cell>
          <cell r="F426">
            <v>263101794</v>
          </cell>
          <cell r="G426">
            <v>-169069400</v>
          </cell>
          <cell r="H426">
            <v>-1790503229.97</v>
          </cell>
          <cell r="J426">
            <v>0</v>
          </cell>
          <cell r="K426">
            <v>0</v>
          </cell>
          <cell r="L426">
            <v>0</v>
          </cell>
          <cell r="M426">
            <v>-1790503229.97</v>
          </cell>
        </row>
        <row r="427">
          <cell r="A427">
            <v>0</v>
          </cell>
          <cell r="C427">
            <v>0</v>
          </cell>
          <cell r="D427">
            <v>0</v>
          </cell>
          <cell r="E427">
            <v>0</v>
          </cell>
          <cell r="F427">
            <v>0</v>
          </cell>
          <cell r="G427">
            <v>0</v>
          </cell>
          <cell r="J427">
            <v>0</v>
          </cell>
          <cell r="K427">
            <v>0</v>
          </cell>
          <cell r="L427">
            <v>0</v>
          </cell>
          <cell r="M427">
            <v>0</v>
          </cell>
        </row>
        <row r="428">
          <cell r="A428" t="str">
            <v>Unearned Premium Reserve</v>
          </cell>
          <cell r="C428">
            <v>0</v>
          </cell>
          <cell r="D428">
            <v>0</v>
          </cell>
          <cell r="E428">
            <v>0</v>
          </cell>
          <cell r="F428">
            <v>0</v>
          </cell>
          <cell r="G428">
            <v>0</v>
          </cell>
          <cell r="J428">
            <v>0</v>
          </cell>
          <cell r="K428">
            <v>0</v>
          </cell>
          <cell r="L428">
            <v>0</v>
          </cell>
          <cell r="M428">
            <v>0</v>
          </cell>
        </row>
        <row r="429">
          <cell r="A429" t="str">
            <v>G522012</v>
          </cell>
          <cell r="B429" t="str">
            <v>Individual life</v>
          </cell>
          <cell r="C429">
            <v>0</v>
          </cell>
          <cell r="D429">
            <v>0</v>
          </cell>
          <cell r="E429">
            <v>0</v>
          </cell>
          <cell r="F429">
            <v>0</v>
          </cell>
          <cell r="G429">
            <v>0</v>
          </cell>
          <cell r="H429">
            <v>0</v>
          </cell>
          <cell r="J429">
            <v>0</v>
          </cell>
          <cell r="K429">
            <v>0</v>
          </cell>
          <cell r="L429">
            <v>0</v>
          </cell>
          <cell r="M429">
            <v>0</v>
          </cell>
        </row>
        <row r="430">
          <cell r="A430" t="str">
            <v>G522012001</v>
          </cell>
          <cell r="B430" t="str">
            <v>Orient Endowment</v>
          </cell>
          <cell r="C430" t="str">
            <v xml:space="preserve">Balance sheet </v>
          </cell>
          <cell r="D430">
            <v>0</v>
          </cell>
          <cell r="E430">
            <v>0</v>
          </cell>
          <cell r="F430">
            <v>0</v>
          </cell>
          <cell r="G430">
            <v>0</v>
          </cell>
          <cell r="H430">
            <v>0</v>
          </cell>
          <cell r="J430">
            <v>0</v>
          </cell>
          <cell r="K430">
            <v>0</v>
          </cell>
          <cell r="L430">
            <v>0</v>
          </cell>
          <cell r="M430">
            <v>0</v>
          </cell>
        </row>
        <row r="431">
          <cell r="A431" t="str">
            <v>G522012002</v>
          </cell>
          <cell r="B431" t="str">
            <v>Orient Educator</v>
          </cell>
          <cell r="C431" t="str">
            <v xml:space="preserve">Balance sheet </v>
          </cell>
          <cell r="D431">
            <v>0</v>
          </cell>
          <cell r="E431">
            <v>0</v>
          </cell>
          <cell r="F431">
            <v>0</v>
          </cell>
          <cell r="G431">
            <v>0</v>
          </cell>
          <cell r="H431">
            <v>0</v>
          </cell>
          <cell r="J431">
            <v>0</v>
          </cell>
          <cell r="K431">
            <v>0</v>
          </cell>
          <cell r="L431">
            <v>0</v>
          </cell>
          <cell r="M431">
            <v>0</v>
          </cell>
        </row>
        <row r="432">
          <cell r="A432" t="str">
            <v>G522012003</v>
          </cell>
          <cell r="B432" t="str">
            <v>Orient Smart Asset</v>
          </cell>
          <cell r="C432" t="str">
            <v xml:space="preserve">Balance sheet </v>
          </cell>
          <cell r="D432">
            <v>0</v>
          </cell>
          <cell r="E432">
            <v>0</v>
          </cell>
          <cell r="F432">
            <v>0</v>
          </cell>
          <cell r="G432">
            <v>0</v>
          </cell>
          <cell r="H432">
            <v>0</v>
          </cell>
          <cell r="J432">
            <v>0</v>
          </cell>
          <cell r="K432">
            <v>0</v>
          </cell>
          <cell r="L432">
            <v>0</v>
          </cell>
          <cell r="M432">
            <v>0</v>
          </cell>
        </row>
        <row r="433">
          <cell r="A433" t="str">
            <v>G522012004</v>
          </cell>
          <cell r="B433" t="str">
            <v>Orient 4 Life</v>
          </cell>
          <cell r="C433" t="str">
            <v xml:space="preserve">Balance sheet </v>
          </cell>
          <cell r="D433">
            <v>0</v>
          </cell>
          <cell r="E433">
            <v>0</v>
          </cell>
          <cell r="F433">
            <v>0</v>
          </cell>
          <cell r="G433">
            <v>0</v>
          </cell>
          <cell r="H433">
            <v>0</v>
          </cell>
          <cell r="J433">
            <v>0</v>
          </cell>
          <cell r="K433">
            <v>0</v>
          </cell>
          <cell r="L433">
            <v>0</v>
          </cell>
          <cell r="M433">
            <v>0</v>
          </cell>
        </row>
        <row r="434">
          <cell r="A434" t="str">
            <v>G522012005</v>
          </cell>
          <cell r="B434" t="str">
            <v>Orient Smart Educator</v>
          </cell>
          <cell r="C434" t="str">
            <v xml:space="preserve">Balance sheet </v>
          </cell>
          <cell r="D434">
            <v>0</v>
          </cell>
          <cell r="E434">
            <v>0</v>
          </cell>
          <cell r="F434">
            <v>0</v>
          </cell>
          <cell r="G434">
            <v>0</v>
          </cell>
          <cell r="H434">
            <v>0</v>
          </cell>
          <cell r="J434">
            <v>0</v>
          </cell>
          <cell r="K434">
            <v>0</v>
          </cell>
          <cell r="L434">
            <v>0</v>
          </cell>
          <cell r="M434">
            <v>0</v>
          </cell>
        </row>
        <row r="435">
          <cell r="A435" t="str">
            <v>G522012006</v>
          </cell>
          <cell r="B435" t="str">
            <v>Orient Individual Mortgage</v>
          </cell>
          <cell r="C435" t="str">
            <v xml:space="preserve">Balance sheet </v>
          </cell>
          <cell r="D435">
            <v>0</v>
          </cell>
          <cell r="E435">
            <v>0</v>
          </cell>
          <cell r="F435">
            <v>0</v>
          </cell>
          <cell r="G435">
            <v>0</v>
          </cell>
          <cell r="H435">
            <v>0</v>
          </cell>
          <cell r="J435">
            <v>0</v>
          </cell>
          <cell r="K435">
            <v>0</v>
          </cell>
          <cell r="L435">
            <v>0</v>
          </cell>
          <cell r="M435">
            <v>0</v>
          </cell>
        </row>
        <row r="436">
          <cell r="A436" t="str">
            <v>G522022</v>
          </cell>
          <cell r="B436" t="str">
            <v>Group Life</v>
          </cell>
          <cell r="C436">
            <v>0</v>
          </cell>
          <cell r="D436">
            <v>0</v>
          </cell>
          <cell r="E436">
            <v>0</v>
          </cell>
          <cell r="F436">
            <v>0</v>
          </cell>
          <cell r="G436">
            <v>0</v>
          </cell>
          <cell r="H436">
            <v>0</v>
          </cell>
          <cell r="J436">
            <v>0</v>
          </cell>
          <cell r="K436">
            <v>0</v>
          </cell>
          <cell r="L436">
            <v>0</v>
          </cell>
          <cell r="M436">
            <v>0</v>
          </cell>
        </row>
        <row r="437">
          <cell r="A437" t="str">
            <v>G522022001</v>
          </cell>
          <cell r="B437" t="str">
            <v>Orient Group Life</v>
          </cell>
          <cell r="C437" t="str">
            <v xml:space="preserve">Balance sheet </v>
          </cell>
          <cell r="D437">
            <v>0</v>
          </cell>
          <cell r="E437">
            <v>0</v>
          </cell>
          <cell r="F437">
            <v>0</v>
          </cell>
          <cell r="G437">
            <v>0</v>
          </cell>
          <cell r="H437">
            <v>0</v>
          </cell>
          <cell r="J437">
            <v>0</v>
          </cell>
          <cell r="K437">
            <v>0</v>
          </cell>
          <cell r="L437">
            <v>0</v>
          </cell>
          <cell r="M437">
            <v>0</v>
          </cell>
        </row>
        <row r="438">
          <cell r="A438" t="str">
            <v>G522022002</v>
          </cell>
          <cell r="B438" t="str">
            <v>Orient Last Expense</v>
          </cell>
          <cell r="C438" t="str">
            <v xml:space="preserve">Balance sheet </v>
          </cell>
          <cell r="D438">
            <v>0</v>
          </cell>
          <cell r="E438">
            <v>0</v>
          </cell>
          <cell r="F438">
            <v>0</v>
          </cell>
          <cell r="G438">
            <v>0</v>
          </cell>
          <cell r="H438">
            <v>0</v>
          </cell>
          <cell r="J438">
            <v>0</v>
          </cell>
          <cell r="K438">
            <v>0</v>
          </cell>
          <cell r="L438">
            <v>0</v>
          </cell>
          <cell r="M438">
            <v>0</v>
          </cell>
        </row>
        <row r="439">
          <cell r="A439" t="str">
            <v>G522032</v>
          </cell>
          <cell r="B439" t="str">
            <v>Group Credit</v>
          </cell>
          <cell r="C439">
            <v>0</v>
          </cell>
          <cell r="D439">
            <v>0</v>
          </cell>
          <cell r="E439">
            <v>0</v>
          </cell>
          <cell r="F439">
            <v>0</v>
          </cell>
          <cell r="G439">
            <v>0</v>
          </cell>
          <cell r="H439">
            <v>0</v>
          </cell>
          <cell r="J439">
            <v>0</v>
          </cell>
          <cell r="K439">
            <v>0</v>
          </cell>
          <cell r="L439">
            <v>0</v>
          </cell>
          <cell r="M439">
            <v>0</v>
          </cell>
        </row>
        <row r="440">
          <cell r="A440" t="str">
            <v>G522032001</v>
          </cell>
          <cell r="B440" t="str">
            <v>Orient Group Creditor</v>
          </cell>
          <cell r="C440" t="str">
            <v xml:space="preserve">Balance sheet </v>
          </cell>
          <cell r="D440">
            <v>0</v>
          </cell>
          <cell r="E440">
            <v>0</v>
          </cell>
          <cell r="F440">
            <v>0</v>
          </cell>
          <cell r="G440">
            <v>0</v>
          </cell>
          <cell r="H440">
            <v>0</v>
          </cell>
          <cell r="J440">
            <v>0</v>
          </cell>
          <cell r="K440">
            <v>0</v>
          </cell>
          <cell r="L440">
            <v>0</v>
          </cell>
          <cell r="M440">
            <v>0</v>
          </cell>
        </row>
        <row r="441">
          <cell r="A441" t="str">
            <v>G522032002</v>
          </cell>
          <cell r="B441" t="str">
            <v>Orient Group Mortgage</v>
          </cell>
          <cell r="C441" t="str">
            <v xml:space="preserve">Balance sheet </v>
          </cell>
          <cell r="D441">
            <v>0</v>
          </cell>
          <cell r="E441">
            <v>0</v>
          </cell>
          <cell r="F441">
            <v>0</v>
          </cell>
          <cell r="G441">
            <v>0</v>
          </cell>
          <cell r="H441">
            <v>0</v>
          </cell>
          <cell r="J441">
            <v>0</v>
          </cell>
          <cell r="K441">
            <v>0</v>
          </cell>
          <cell r="L441">
            <v>0</v>
          </cell>
          <cell r="M441">
            <v>0</v>
          </cell>
        </row>
        <row r="442">
          <cell r="A442" t="str">
            <v>G522042</v>
          </cell>
          <cell r="B442" t="str">
            <v>Annuities</v>
          </cell>
          <cell r="C442">
            <v>0</v>
          </cell>
          <cell r="D442">
            <v>0</v>
          </cell>
          <cell r="E442">
            <v>0</v>
          </cell>
          <cell r="F442">
            <v>0</v>
          </cell>
          <cell r="G442">
            <v>0</v>
          </cell>
          <cell r="H442">
            <v>0</v>
          </cell>
          <cell r="J442">
            <v>0</v>
          </cell>
          <cell r="K442">
            <v>0</v>
          </cell>
          <cell r="L442">
            <v>0</v>
          </cell>
          <cell r="M442">
            <v>0</v>
          </cell>
        </row>
        <row r="443">
          <cell r="A443" t="str">
            <v>G522042001</v>
          </cell>
          <cell r="B443" t="str">
            <v>Immediate Annuity</v>
          </cell>
          <cell r="C443" t="str">
            <v xml:space="preserve">Balance sheet </v>
          </cell>
          <cell r="D443">
            <v>0</v>
          </cell>
          <cell r="E443">
            <v>0</v>
          </cell>
          <cell r="F443">
            <v>0</v>
          </cell>
          <cell r="G443">
            <v>0</v>
          </cell>
          <cell r="H443">
            <v>0</v>
          </cell>
          <cell r="J443">
            <v>0</v>
          </cell>
          <cell r="K443">
            <v>0</v>
          </cell>
          <cell r="L443">
            <v>0</v>
          </cell>
          <cell r="M443">
            <v>0</v>
          </cell>
        </row>
        <row r="444">
          <cell r="A444" t="str">
            <v>G522042002</v>
          </cell>
          <cell r="B444" t="str">
            <v>Deffered Annuity</v>
          </cell>
          <cell r="C444" t="str">
            <v xml:space="preserve">Balance sheet </v>
          </cell>
          <cell r="D444">
            <v>0</v>
          </cell>
          <cell r="E444">
            <v>0</v>
          </cell>
          <cell r="F444">
            <v>0</v>
          </cell>
          <cell r="G444">
            <v>0</v>
          </cell>
          <cell r="H444">
            <v>0</v>
          </cell>
          <cell r="J444">
            <v>0</v>
          </cell>
          <cell r="K444">
            <v>0</v>
          </cell>
          <cell r="L444">
            <v>0</v>
          </cell>
          <cell r="M444">
            <v>0</v>
          </cell>
        </row>
        <row r="445">
          <cell r="A445" t="str">
            <v>Unearned Premium Reserve Total</v>
          </cell>
          <cell r="C445">
            <v>0</v>
          </cell>
          <cell r="D445">
            <v>0</v>
          </cell>
          <cell r="E445">
            <v>0</v>
          </cell>
          <cell r="F445">
            <v>0</v>
          </cell>
          <cell r="G445">
            <v>0</v>
          </cell>
          <cell r="H445">
            <v>0</v>
          </cell>
          <cell r="J445">
            <v>0</v>
          </cell>
          <cell r="K445">
            <v>0</v>
          </cell>
          <cell r="L445">
            <v>0</v>
          </cell>
          <cell r="M445">
            <v>0</v>
          </cell>
        </row>
        <row r="446">
          <cell r="A446">
            <v>0</v>
          </cell>
          <cell r="C446">
            <v>0</v>
          </cell>
          <cell r="D446">
            <v>0</v>
          </cell>
          <cell r="E446">
            <v>0</v>
          </cell>
          <cell r="F446">
            <v>0</v>
          </cell>
          <cell r="G446">
            <v>0</v>
          </cell>
          <cell r="J446">
            <v>0</v>
          </cell>
          <cell r="K446">
            <v>0</v>
          </cell>
          <cell r="L446">
            <v>0</v>
          </cell>
          <cell r="M446">
            <v>0</v>
          </cell>
        </row>
        <row r="447">
          <cell r="A447" t="str">
            <v>Incurred But Not Reported Claims</v>
          </cell>
          <cell r="C447">
            <v>0</v>
          </cell>
          <cell r="D447">
            <v>0</v>
          </cell>
          <cell r="E447">
            <v>0</v>
          </cell>
          <cell r="F447">
            <v>0</v>
          </cell>
          <cell r="G447">
            <v>0</v>
          </cell>
          <cell r="J447">
            <v>0</v>
          </cell>
          <cell r="K447">
            <v>0</v>
          </cell>
          <cell r="L447">
            <v>0</v>
          </cell>
          <cell r="M447">
            <v>0</v>
          </cell>
        </row>
        <row r="448">
          <cell r="A448" t="str">
            <v>G523012</v>
          </cell>
          <cell r="B448" t="str">
            <v>Individual life</v>
          </cell>
          <cell r="C448">
            <v>0</v>
          </cell>
          <cell r="D448">
            <v>0</v>
          </cell>
          <cell r="E448">
            <v>0</v>
          </cell>
          <cell r="F448">
            <v>0</v>
          </cell>
          <cell r="G448">
            <v>0</v>
          </cell>
          <cell r="H448">
            <v>0</v>
          </cell>
          <cell r="J448">
            <v>0</v>
          </cell>
          <cell r="K448">
            <v>0</v>
          </cell>
          <cell r="L448">
            <v>0</v>
          </cell>
          <cell r="M448">
            <v>0</v>
          </cell>
        </row>
        <row r="449">
          <cell r="A449" t="str">
            <v>G523012001</v>
          </cell>
          <cell r="B449" t="str">
            <v>Orient Endowment</v>
          </cell>
          <cell r="C449" t="str">
            <v xml:space="preserve">Balance sheet </v>
          </cell>
          <cell r="D449">
            <v>0</v>
          </cell>
          <cell r="E449">
            <v>0</v>
          </cell>
          <cell r="F449">
            <v>0</v>
          </cell>
          <cell r="G449">
            <v>0</v>
          </cell>
          <cell r="H449">
            <v>0</v>
          </cell>
          <cell r="J449">
            <v>0</v>
          </cell>
          <cell r="K449">
            <v>0</v>
          </cell>
          <cell r="L449">
            <v>0</v>
          </cell>
          <cell r="M449">
            <v>0</v>
          </cell>
        </row>
        <row r="450">
          <cell r="A450" t="str">
            <v>G523012002</v>
          </cell>
          <cell r="B450" t="str">
            <v>Orient Educator</v>
          </cell>
          <cell r="C450" t="str">
            <v xml:space="preserve">Balance sheet </v>
          </cell>
          <cell r="D450">
            <v>0</v>
          </cell>
          <cell r="E450">
            <v>0</v>
          </cell>
          <cell r="F450">
            <v>0</v>
          </cell>
          <cell r="G450">
            <v>0</v>
          </cell>
          <cell r="H450">
            <v>0</v>
          </cell>
          <cell r="J450">
            <v>0</v>
          </cell>
          <cell r="K450">
            <v>0</v>
          </cell>
          <cell r="L450">
            <v>0</v>
          </cell>
          <cell r="M450">
            <v>0</v>
          </cell>
        </row>
        <row r="451">
          <cell r="A451" t="str">
            <v>G523012003</v>
          </cell>
          <cell r="B451" t="str">
            <v>Orient Smart Asset</v>
          </cell>
          <cell r="C451" t="str">
            <v xml:space="preserve">Balance sheet </v>
          </cell>
          <cell r="D451">
            <v>0</v>
          </cell>
          <cell r="E451">
            <v>0</v>
          </cell>
          <cell r="F451">
            <v>0</v>
          </cell>
          <cell r="G451">
            <v>0</v>
          </cell>
          <cell r="H451">
            <v>0</v>
          </cell>
          <cell r="J451">
            <v>0</v>
          </cell>
          <cell r="K451">
            <v>0</v>
          </cell>
          <cell r="L451">
            <v>0</v>
          </cell>
          <cell r="M451">
            <v>0</v>
          </cell>
        </row>
        <row r="452">
          <cell r="A452" t="str">
            <v>G523012004</v>
          </cell>
          <cell r="B452" t="str">
            <v>Orient 4 Life</v>
          </cell>
          <cell r="C452" t="str">
            <v xml:space="preserve">Balance sheet </v>
          </cell>
          <cell r="D452">
            <v>0</v>
          </cell>
          <cell r="E452">
            <v>0</v>
          </cell>
          <cell r="F452">
            <v>0</v>
          </cell>
          <cell r="G452">
            <v>0</v>
          </cell>
          <cell r="H452">
            <v>0</v>
          </cell>
          <cell r="J452">
            <v>0</v>
          </cell>
          <cell r="K452">
            <v>0</v>
          </cell>
          <cell r="L452">
            <v>0</v>
          </cell>
          <cell r="M452">
            <v>0</v>
          </cell>
        </row>
        <row r="453">
          <cell r="A453" t="str">
            <v>G523012005</v>
          </cell>
          <cell r="B453" t="str">
            <v>Orient Smart Educator</v>
          </cell>
          <cell r="C453" t="str">
            <v xml:space="preserve">Balance sheet </v>
          </cell>
          <cell r="D453">
            <v>0</v>
          </cell>
          <cell r="E453">
            <v>0</v>
          </cell>
          <cell r="F453">
            <v>0</v>
          </cell>
          <cell r="G453">
            <v>0</v>
          </cell>
          <cell r="H453">
            <v>0</v>
          </cell>
          <cell r="J453">
            <v>0</v>
          </cell>
          <cell r="K453">
            <v>0</v>
          </cell>
          <cell r="L453">
            <v>0</v>
          </cell>
          <cell r="M453">
            <v>0</v>
          </cell>
        </row>
        <row r="454">
          <cell r="A454" t="str">
            <v>G523012006</v>
          </cell>
          <cell r="B454" t="str">
            <v>Orient Individual Mortgage</v>
          </cell>
          <cell r="C454" t="str">
            <v xml:space="preserve">Balance sheet </v>
          </cell>
          <cell r="D454">
            <v>0</v>
          </cell>
          <cell r="E454">
            <v>0</v>
          </cell>
          <cell r="F454">
            <v>0</v>
          </cell>
          <cell r="G454">
            <v>0</v>
          </cell>
          <cell r="H454">
            <v>0</v>
          </cell>
          <cell r="J454">
            <v>0</v>
          </cell>
          <cell r="K454">
            <v>0</v>
          </cell>
          <cell r="L454">
            <v>0</v>
          </cell>
          <cell r="M454">
            <v>0</v>
          </cell>
        </row>
        <row r="455">
          <cell r="A455" t="str">
            <v>G523022</v>
          </cell>
          <cell r="B455" t="str">
            <v>Group Life</v>
          </cell>
          <cell r="C455">
            <v>0</v>
          </cell>
          <cell r="D455">
            <v>0</v>
          </cell>
          <cell r="E455">
            <v>0</v>
          </cell>
          <cell r="F455">
            <v>0</v>
          </cell>
          <cell r="G455">
            <v>0</v>
          </cell>
          <cell r="H455">
            <v>0</v>
          </cell>
          <cell r="J455">
            <v>0</v>
          </cell>
          <cell r="K455">
            <v>0</v>
          </cell>
          <cell r="L455">
            <v>0</v>
          </cell>
          <cell r="M455">
            <v>0</v>
          </cell>
        </row>
        <row r="456">
          <cell r="A456" t="str">
            <v>G523022001</v>
          </cell>
          <cell r="B456" t="str">
            <v>Orient Group Life</v>
          </cell>
          <cell r="C456" t="str">
            <v xml:space="preserve">Balance sheet </v>
          </cell>
          <cell r="D456">
            <v>0</v>
          </cell>
          <cell r="E456">
            <v>0</v>
          </cell>
          <cell r="F456">
            <v>0</v>
          </cell>
          <cell r="G456">
            <v>0</v>
          </cell>
          <cell r="H456">
            <v>0</v>
          </cell>
          <cell r="J456">
            <v>0</v>
          </cell>
          <cell r="K456">
            <v>0</v>
          </cell>
          <cell r="L456">
            <v>0</v>
          </cell>
          <cell r="M456">
            <v>0</v>
          </cell>
        </row>
        <row r="457">
          <cell r="A457" t="str">
            <v>G523022002</v>
          </cell>
          <cell r="B457" t="str">
            <v>Orient Last Expense</v>
          </cell>
          <cell r="C457" t="str">
            <v xml:space="preserve">Balance sheet </v>
          </cell>
          <cell r="D457">
            <v>0</v>
          </cell>
          <cell r="E457">
            <v>0</v>
          </cell>
          <cell r="F457">
            <v>0</v>
          </cell>
          <cell r="G457">
            <v>0</v>
          </cell>
          <cell r="H457">
            <v>0</v>
          </cell>
          <cell r="J457">
            <v>0</v>
          </cell>
          <cell r="K457">
            <v>0</v>
          </cell>
          <cell r="L457">
            <v>0</v>
          </cell>
          <cell r="M457">
            <v>0</v>
          </cell>
        </row>
        <row r="458">
          <cell r="A458" t="str">
            <v>G523032</v>
          </cell>
          <cell r="B458" t="str">
            <v>Group Credit</v>
          </cell>
          <cell r="C458">
            <v>0</v>
          </cell>
          <cell r="D458">
            <v>0</v>
          </cell>
          <cell r="E458">
            <v>0</v>
          </cell>
          <cell r="F458">
            <v>0</v>
          </cell>
          <cell r="G458">
            <v>0</v>
          </cell>
          <cell r="H458">
            <v>0</v>
          </cell>
          <cell r="J458">
            <v>0</v>
          </cell>
          <cell r="K458">
            <v>0</v>
          </cell>
          <cell r="L458">
            <v>0</v>
          </cell>
          <cell r="M458">
            <v>0</v>
          </cell>
        </row>
        <row r="459">
          <cell r="A459" t="str">
            <v>G523032001</v>
          </cell>
          <cell r="B459" t="str">
            <v>Orient Group Creditor</v>
          </cell>
          <cell r="C459" t="str">
            <v xml:space="preserve">Balance sheet </v>
          </cell>
          <cell r="D459">
            <v>0</v>
          </cell>
          <cell r="E459">
            <v>0</v>
          </cell>
          <cell r="F459">
            <v>0</v>
          </cell>
          <cell r="G459">
            <v>0</v>
          </cell>
          <cell r="H459">
            <v>0</v>
          </cell>
          <cell r="J459">
            <v>0</v>
          </cell>
          <cell r="K459">
            <v>0</v>
          </cell>
          <cell r="L459">
            <v>0</v>
          </cell>
          <cell r="M459">
            <v>0</v>
          </cell>
        </row>
        <row r="460">
          <cell r="A460" t="str">
            <v>G523032002</v>
          </cell>
          <cell r="B460" t="str">
            <v>Orient Group Mortgage</v>
          </cell>
          <cell r="C460" t="str">
            <v xml:space="preserve">Balance sheet </v>
          </cell>
          <cell r="D460">
            <v>0</v>
          </cell>
          <cell r="E460">
            <v>0</v>
          </cell>
          <cell r="F460">
            <v>0</v>
          </cell>
          <cell r="G460">
            <v>0</v>
          </cell>
          <cell r="H460">
            <v>0</v>
          </cell>
          <cell r="J460">
            <v>0</v>
          </cell>
          <cell r="K460">
            <v>0</v>
          </cell>
          <cell r="L460">
            <v>0</v>
          </cell>
          <cell r="M460">
            <v>0</v>
          </cell>
        </row>
        <row r="461">
          <cell r="A461" t="str">
            <v>G523042</v>
          </cell>
          <cell r="B461" t="str">
            <v>Annuities</v>
          </cell>
          <cell r="C461">
            <v>0</v>
          </cell>
          <cell r="D461">
            <v>0</v>
          </cell>
          <cell r="E461">
            <v>0</v>
          </cell>
          <cell r="F461">
            <v>0</v>
          </cell>
          <cell r="G461">
            <v>0</v>
          </cell>
          <cell r="H461">
            <v>0</v>
          </cell>
          <cell r="J461">
            <v>0</v>
          </cell>
          <cell r="K461">
            <v>0</v>
          </cell>
          <cell r="L461">
            <v>0</v>
          </cell>
          <cell r="M461">
            <v>0</v>
          </cell>
        </row>
        <row r="462">
          <cell r="A462" t="str">
            <v>G523042001</v>
          </cell>
          <cell r="B462" t="str">
            <v>Immediate Annuity</v>
          </cell>
          <cell r="C462" t="str">
            <v xml:space="preserve">Balance sheet </v>
          </cell>
          <cell r="D462">
            <v>0</v>
          </cell>
          <cell r="E462">
            <v>0</v>
          </cell>
          <cell r="F462">
            <v>0</v>
          </cell>
          <cell r="G462">
            <v>0</v>
          </cell>
          <cell r="H462">
            <v>0</v>
          </cell>
          <cell r="J462">
            <v>0</v>
          </cell>
          <cell r="K462">
            <v>0</v>
          </cell>
          <cell r="L462">
            <v>0</v>
          </cell>
          <cell r="M462">
            <v>0</v>
          </cell>
        </row>
        <row r="463">
          <cell r="A463" t="str">
            <v>G523042002</v>
          </cell>
          <cell r="B463" t="str">
            <v>Deffered Annuity</v>
          </cell>
          <cell r="C463" t="str">
            <v xml:space="preserve">Balance sheet </v>
          </cell>
          <cell r="D463">
            <v>0</v>
          </cell>
          <cell r="E463">
            <v>0</v>
          </cell>
          <cell r="F463">
            <v>0</v>
          </cell>
          <cell r="G463">
            <v>0</v>
          </cell>
          <cell r="H463">
            <v>0</v>
          </cell>
          <cell r="J463">
            <v>0</v>
          </cell>
          <cell r="K463">
            <v>0</v>
          </cell>
          <cell r="L463">
            <v>0</v>
          </cell>
          <cell r="M463">
            <v>0</v>
          </cell>
        </row>
        <row r="464">
          <cell r="A464" t="str">
            <v>Incurred But Not Reported Claims Total</v>
          </cell>
          <cell r="C464">
            <v>0</v>
          </cell>
          <cell r="D464">
            <v>0</v>
          </cell>
          <cell r="E464">
            <v>0</v>
          </cell>
          <cell r="F464">
            <v>0</v>
          </cell>
          <cell r="G464">
            <v>0</v>
          </cell>
          <cell r="H464">
            <v>0</v>
          </cell>
          <cell r="J464">
            <v>0</v>
          </cell>
          <cell r="K464">
            <v>0</v>
          </cell>
          <cell r="L464">
            <v>0</v>
          </cell>
          <cell r="M464">
            <v>0</v>
          </cell>
        </row>
        <row r="465">
          <cell r="A465">
            <v>0</v>
          </cell>
          <cell r="C465">
            <v>0</v>
          </cell>
          <cell r="D465">
            <v>0</v>
          </cell>
          <cell r="E465">
            <v>0</v>
          </cell>
          <cell r="F465">
            <v>0</v>
          </cell>
          <cell r="G465">
            <v>0</v>
          </cell>
          <cell r="J465">
            <v>0</v>
          </cell>
          <cell r="K465">
            <v>0</v>
          </cell>
          <cell r="L465">
            <v>0</v>
          </cell>
          <cell r="M465">
            <v>0</v>
          </cell>
        </row>
        <row r="466">
          <cell r="A466" t="str">
            <v>Deferred Acquisition Cost</v>
          </cell>
          <cell r="C466">
            <v>0</v>
          </cell>
          <cell r="D466">
            <v>0</v>
          </cell>
          <cell r="E466">
            <v>0</v>
          </cell>
          <cell r="F466">
            <v>0</v>
          </cell>
          <cell r="G466">
            <v>0</v>
          </cell>
          <cell r="H466">
            <v>0</v>
          </cell>
          <cell r="J466">
            <v>0</v>
          </cell>
          <cell r="K466">
            <v>0</v>
          </cell>
          <cell r="L466">
            <v>0</v>
          </cell>
          <cell r="M466">
            <v>0</v>
          </cell>
        </row>
        <row r="467">
          <cell r="A467" t="str">
            <v>G261012</v>
          </cell>
          <cell r="B467" t="str">
            <v>Individual life</v>
          </cell>
          <cell r="C467">
            <v>0</v>
          </cell>
          <cell r="D467">
            <v>0</v>
          </cell>
          <cell r="E467">
            <v>0</v>
          </cell>
          <cell r="F467">
            <v>0</v>
          </cell>
          <cell r="G467">
            <v>0</v>
          </cell>
          <cell r="H467">
            <v>0</v>
          </cell>
          <cell r="J467">
            <v>0</v>
          </cell>
          <cell r="K467">
            <v>0</v>
          </cell>
          <cell r="L467">
            <v>0</v>
          </cell>
          <cell r="M467">
            <v>0</v>
          </cell>
        </row>
        <row r="468">
          <cell r="A468" t="str">
            <v>G261012001</v>
          </cell>
          <cell r="B468" t="str">
            <v>Orient Endowment</v>
          </cell>
          <cell r="C468" t="str">
            <v xml:space="preserve">Balance sheet </v>
          </cell>
          <cell r="D468">
            <v>0</v>
          </cell>
          <cell r="E468">
            <v>0</v>
          </cell>
          <cell r="F468">
            <v>0</v>
          </cell>
          <cell r="G468">
            <v>0</v>
          </cell>
          <cell r="H468">
            <v>0</v>
          </cell>
          <cell r="J468">
            <v>0</v>
          </cell>
          <cell r="K468">
            <v>0</v>
          </cell>
          <cell r="L468">
            <v>0</v>
          </cell>
          <cell r="M468">
            <v>0</v>
          </cell>
        </row>
        <row r="469">
          <cell r="A469" t="str">
            <v>G261012002</v>
          </cell>
          <cell r="B469" t="str">
            <v>Orient Educator</v>
          </cell>
          <cell r="C469" t="str">
            <v xml:space="preserve">Balance sheet </v>
          </cell>
          <cell r="D469">
            <v>0</v>
          </cell>
          <cell r="E469">
            <v>0</v>
          </cell>
          <cell r="F469">
            <v>0</v>
          </cell>
          <cell r="G469">
            <v>0</v>
          </cell>
          <cell r="H469">
            <v>0</v>
          </cell>
          <cell r="J469">
            <v>0</v>
          </cell>
          <cell r="K469">
            <v>0</v>
          </cell>
          <cell r="L469">
            <v>0</v>
          </cell>
          <cell r="M469">
            <v>0</v>
          </cell>
        </row>
        <row r="470">
          <cell r="A470" t="str">
            <v>G261012003</v>
          </cell>
          <cell r="B470" t="str">
            <v>Orient Smart Asset</v>
          </cell>
          <cell r="C470" t="str">
            <v xml:space="preserve">Balance sheet </v>
          </cell>
          <cell r="D470">
            <v>0</v>
          </cell>
          <cell r="E470">
            <v>0</v>
          </cell>
          <cell r="F470">
            <v>0</v>
          </cell>
          <cell r="G470">
            <v>0</v>
          </cell>
          <cell r="H470">
            <v>0</v>
          </cell>
          <cell r="J470">
            <v>0</v>
          </cell>
          <cell r="K470">
            <v>0</v>
          </cell>
          <cell r="L470">
            <v>0</v>
          </cell>
          <cell r="M470">
            <v>0</v>
          </cell>
        </row>
        <row r="471">
          <cell r="A471" t="str">
            <v>G261012004</v>
          </cell>
          <cell r="B471" t="str">
            <v>Orient 4 Life</v>
          </cell>
          <cell r="C471" t="str">
            <v xml:space="preserve">Balance sheet </v>
          </cell>
          <cell r="D471">
            <v>0</v>
          </cell>
          <cell r="E471">
            <v>0</v>
          </cell>
          <cell r="F471">
            <v>0</v>
          </cell>
          <cell r="G471">
            <v>0</v>
          </cell>
          <cell r="H471">
            <v>0</v>
          </cell>
          <cell r="J471">
            <v>0</v>
          </cell>
          <cell r="K471">
            <v>0</v>
          </cell>
          <cell r="L471">
            <v>0</v>
          </cell>
          <cell r="M471">
            <v>0</v>
          </cell>
        </row>
        <row r="472">
          <cell r="A472" t="str">
            <v>G261012005</v>
          </cell>
          <cell r="B472" t="str">
            <v>Orient Smart Educator</v>
          </cell>
          <cell r="C472" t="str">
            <v xml:space="preserve">Balance sheet </v>
          </cell>
          <cell r="D472">
            <v>0</v>
          </cell>
          <cell r="E472">
            <v>0</v>
          </cell>
          <cell r="F472">
            <v>0</v>
          </cell>
          <cell r="G472">
            <v>0</v>
          </cell>
          <cell r="H472">
            <v>0</v>
          </cell>
          <cell r="J472">
            <v>0</v>
          </cell>
          <cell r="K472">
            <v>0</v>
          </cell>
          <cell r="L472">
            <v>0</v>
          </cell>
          <cell r="M472">
            <v>0</v>
          </cell>
        </row>
        <row r="473">
          <cell r="A473" t="str">
            <v>G261012006</v>
          </cell>
          <cell r="B473" t="str">
            <v>Orient Individual Mortgage</v>
          </cell>
          <cell r="C473" t="str">
            <v xml:space="preserve">Balance sheet </v>
          </cell>
          <cell r="D473">
            <v>0</v>
          </cell>
          <cell r="E473">
            <v>0</v>
          </cell>
          <cell r="F473">
            <v>0</v>
          </cell>
          <cell r="G473">
            <v>0</v>
          </cell>
          <cell r="H473">
            <v>0</v>
          </cell>
          <cell r="J473">
            <v>0</v>
          </cell>
          <cell r="K473">
            <v>0</v>
          </cell>
          <cell r="L473">
            <v>0</v>
          </cell>
          <cell r="M473">
            <v>0</v>
          </cell>
        </row>
        <row r="474">
          <cell r="A474" t="str">
            <v>G261022</v>
          </cell>
          <cell r="B474" t="str">
            <v>Group Life</v>
          </cell>
          <cell r="C474">
            <v>0</v>
          </cell>
          <cell r="D474">
            <v>0</v>
          </cell>
          <cell r="E474">
            <v>0</v>
          </cell>
          <cell r="F474">
            <v>0</v>
          </cell>
          <cell r="G474">
            <v>0</v>
          </cell>
          <cell r="H474">
            <v>0</v>
          </cell>
          <cell r="J474">
            <v>0</v>
          </cell>
          <cell r="K474">
            <v>0</v>
          </cell>
          <cell r="L474">
            <v>0</v>
          </cell>
          <cell r="M474">
            <v>0</v>
          </cell>
        </row>
        <row r="475">
          <cell r="A475" t="str">
            <v>G261022001</v>
          </cell>
          <cell r="B475" t="str">
            <v>Orient Group Life</v>
          </cell>
          <cell r="C475" t="str">
            <v xml:space="preserve">Balance sheet </v>
          </cell>
          <cell r="D475">
            <v>0</v>
          </cell>
          <cell r="E475">
            <v>0</v>
          </cell>
          <cell r="F475">
            <v>0</v>
          </cell>
          <cell r="G475">
            <v>0</v>
          </cell>
          <cell r="H475">
            <v>0</v>
          </cell>
          <cell r="J475">
            <v>0</v>
          </cell>
          <cell r="K475">
            <v>0</v>
          </cell>
          <cell r="L475">
            <v>0</v>
          </cell>
          <cell r="M475">
            <v>0</v>
          </cell>
        </row>
        <row r="476">
          <cell r="A476" t="str">
            <v>G261022002</v>
          </cell>
          <cell r="B476" t="str">
            <v>Orient Last Expense</v>
          </cell>
          <cell r="C476" t="str">
            <v xml:space="preserve">Balance sheet </v>
          </cell>
          <cell r="D476">
            <v>0</v>
          </cell>
          <cell r="E476">
            <v>0</v>
          </cell>
          <cell r="F476">
            <v>0</v>
          </cell>
          <cell r="G476">
            <v>0</v>
          </cell>
          <cell r="H476">
            <v>0</v>
          </cell>
          <cell r="J476">
            <v>0</v>
          </cell>
          <cell r="K476">
            <v>0</v>
          </cell>
          <cell r="L476">
            <v>0</v>
          </cell>
          <cell r="M476">
            <v>0</v>
          </cell>
        </row>
        <row r="477">
          <cell r="A477" t="str">
            <v>G261032</v>
          </cell>
          <cell r="B477" t="str">
            <v>Group Credit</v>
          </cell>
          <cell r="C477">
            <v>0</v>
          </cell>
          <cell r="D477">
            <v>0</v>
          </cell>
          <cell r="E477">
            <v>0</v>
          </cell>
          <cell r="F477">
            <v>0</v>
          </cell>
          <cell r="G477">
            <v>0</v>
          </cell>
          <cell r="H477">
            <v>0</v>
          </cell>
          <cell r="J477">
            <v>0</v>
          </cell>
          <cell r="K477">
            <v>0</v>
          </cell>
          <cell r="L477">
            <v>0</v>
          </cell>
          <cell r="M477">
            <v>0</v>
          </cell>
        </row>
        <row r="478">
          <cell r="A478" t="str">
            <v>G261032001</v>
          </cell>
          <cell r="B478" t="str">
            <v>Orient Group Creditor</v>
          </cell>
          <cell r="C478" t="str">
            <v xml:space="preserve">Balance sheet </v>
          </cell>
          <cell r="D478">
            <v>0</v>
          </cell>
          <cell r="E478">
            <v>0</v>
          </cell>
          <cell r="F478">
            <v>0</v>
          </cell>
          <cell r="G478">
            <v>0</v>
          </cell>
          <cell r="H478">
            <v>0</v>
          </cell>
          <cell r="J478">
            <v>0</v>
          </cell>
          <cell r="K478">
            <v>0</v>
          </cell>
          <cell r="L478">
            <v>0</v>
          </cell>
          <cell r="M478">
            <v>0</v>
          </cell>
        </row>
        <row r="479">
          <cell r="A479" t="str">
            <v>G261032002</v>
          </cell>
          <cell r="B479" t="str">
            <v>Orient Group Mortgage</v>
          </cell>
          <cell r="C479" t="str">
            <v xml:space="preserve">Balance sheet </v>
          </cell>
          <cell r="D479">
            <v>0</v>
          </cell>
          <cell r="E479">
            <v>0</v>
          </cell>
          <cell r="F479">
            <v>0</v>
          </cell>
          <cell r="G479">
            <v>0</v>
          </cell>
          <cell r="H479">
            <v>0</v>
          </cell>
          <cell r="J479">
            <v>0</v>
          </cell>
          <cell r="K479">
            <v>0</v>
          </cell>
          <cell r="L479">
            <v>0</v>
          </cell>
          <cell r="M479">
            <v>0</v>
          </cell>
        </row>
        <row r="480">
          <cell r="A480" t="str">
            <v>G261042</v>
          </cell>
          <cell r="B480" t="str">
            <v>Annuities</v>
          </cell>
          <cell r="C480">
            <v>0</v>
          </cell>
          <cell r="D480">
            <v>0</v>
          </cell>
          <cell r="E480">
            <v>0</v>
          </cell>
          <cell r="F480">
            <v>0</v>
          </cell>
          <cell r="G480">
            <v>0</v>
          </cell>
          <cell r="H480">
            <v>0</v>
          </cell>
          <cell r="J480">
            <v>0</v>
          </cell>
          <cell r="K480">
            <v>0</v>
          </cell>
          <cell r="L480">
            <v>0</v>
          </cell>
          <cell r="M480">
            <v>0</v>
          </cell>
        </row>
        <row r="481">
          <cell r="A481" t="str">
            <v>G261042001</v>
          </cell>
          <cell r="B481" t="str">
            <v>Immediate Annuity</v>
          </cell>
          <cell r="C481" t="str">
            <v xml:space="preserve">Balance sheet </v>
          </cell>
          <cell r="D481">
            <v>0</v>
          </cell>
          <cell r="E481">
            <v>0</v>
          </cell>
          <cell r="F481">
            <v>0</v>
          </cell>
          <cell r="G481">
            <v>0</v>
          </cell>
          <cell r="H481">
            <v>0</v>
          </cell>
          <cell r="J481">
            <v>0</v>
          </cell>
          <cell r="K481">
            <v>0</v>
          </cell>
          <cell r="L481">
            <v>0</v>
          </cell>
          <cell r="M481">
            <v>0</v>
          </cell>
        </row>
        <row r="482">
          <cell r="A482" t="str">
            <v>G261042002</v>
          </cell>
          <cell r="B482" t="str">
            <v>Deffered Annuity</v>
          </cell>
          <cell r="C482" t="str">
            <v xml:space="preserve">Balance sheet </v>
          </cell>
          <cell r="D482">
            <v>0</v>
          </cell>
          <cell r="E482">
            <v>0</v>
          </cell>
          <cell r="F482">
            <v>0</v>
          </cell>
          <cell r="G482">
            <v>0</v>
          </cell>
          <cell r="H482">
            <v>0</v>
          </cell>
          <cell r="J482">
            <v>0</v>
          </cell>
          <cell r="K482">
            <v>0</v>
          </cell>
          <cell r="L482">
            <v>0</v>
          </cell>
          <cell r="M482">
            <v>0</v>
          </cell>
        </row>
        <row r="483">
          <cell r="A483" t="str">
            <v>Deferred Acquisition Cost Total</v>
          </cell>
          <cell r="C483">
            <v>0</v>
          </cell>
          <cell r="D483">
            <v>0</v>
          </cell>
          <cell r="E483">
            <v>0</v>
          </cell>
          <cell r="F483">
            <v>0</v>
          </cell>
          <cell r="G483">
            <v>0</v>
          </cell>
          <cell r="J483">
            <v>0</v>
          </cell>
          <cell r="K483">
            <v>0</v>
          </cell>
          <cell r="L483">
            <v>0</v>
          </cell>
          <cell r="M483">
            <v>0</v>
          </cell>
        </row>
        <row r="484">
          <cell r="C484">
            <v>0</v>
          </cell>
          <cell r="D484">
            <v>0</v>
          </cell>
          <cell r="E484">
            <v>0</v>
          </cell>
          <cell r="F484">
            <v>0</v>
          </cell>
          <cell r="G484">
            <v>0</v>
          </cell>
          <cell r="J484">
            <v>0</v>
          </cell>
          <cell r="K484">
            <v>0</v>
          </cell>
          <cell r="L484">
            <v>0</v>
          </cell>
          <cell r="M484">
            <v>0</v>
          </cell>
        </row>
        <row r="485">
          <cell r="A485" t="str">
            <v>Commision Paid - Direct</v>
          </cell>
          <cell r="C485">
            <v>0</v>
          </cell>
          <cell r="D485">
            <v>0</v>
          </cell>
          <cell r="E485">
            <v>0</v>
          </cell>
          <cell r="F485">
            <v>0</v>
          </cell>
          <cell r="G485">
            <v>0</v>
          </cell>
          <cell r="J485">
            <v>0</v>
          </cell>
          <cell r="K485">
            <v>0</v>
          </cell>
          <cell r="L485">
            <v>0</v>
          </cell>
          <cell r="M485">
            <v>0</v>
          </cell>
        </row>
        <row r="486">
          <cell r="A486" t="str">
            <v>G321012</v>
          </cell>
          <cell r="B486" t="str">
            <v>Individual life</v>
          </cell>
          <cell r="C486">
            <v>0</v>
          </cell>
          <cell r="D486">
            <v>0</v>
          </cell>
          <cell r="E486">
            <v>4976121.09</v>
          </cell>
          <cell r="F486">
            <v>2620</v>
          </cell>
          <cell r="G486">
            <v>4973501.09</v>
          </cell>
          <cell r="H486">
            <v>4973501.09</v>
          </cell>
          <cell r="J486">
            <v>0</v>
          </cell>
          <cell r="K486">
            <v>0</v>
          </cell>
          <cell r="L486">
            <v>0</v>
          </cell>
          <cell r="M486">
            <v>4973501.09</v>
          </cell>
        </row>
        <row r="487">
          <cell r="A487" t="str">
            <v>G321012001</v>
          </cell>
          <cell r="B487" t="str">
            <v>Orient Endowment</v>
          </cell>
          <cell r="C487" t="str">
            <v>Profit &amp; Loss</v>
          </cell>
          <cell r="D487">
            <v>0</v>
          </cell>
          <cell r="E487">
            <v>84785.32</v>
          </cell>
          <cell r="F487">
            <v>0</v>
          </cell>
          <cell r="G487">
            <v>84785.32</v>
          </cell>
          <cell r="H487">
            <v>84785.32</v>
          </cell>
          <cell r="J487">
            <v>0</v>
          </cell>
          <cell r="K487">
            <v>0</v>
          </cell>
          <cell r="L487">
            <v>0</v>
          </cell>
          <cell r="M487">
            <v>84785.32</v>
          </cell>
        </row>
        <row r="488">
          <cell r="A488" t="str">
            <v>G321012002</v>
          </cell>
          <cell r="B488" t="str">
            <v>Orient Educator</v>
          </cell>
          <cell r="C488" t="str">
            <v>Profit &amp; Loss</v>
          </cell>
          <cell r="D488">
            <v>0</v>
          </cell>
          <cell r="E488">
            <v>485948.89</v>
          </cell>
          <cell r="F488">
            <v>170</v>
          </cell>
          <cell r="G488">
            <v>485778.89</v>
          </cell>
          <cell r="H488">
            <v>485778.89</v>
          </cell>
          <cell r="J488">
            <v>0</v>
          </cell>
          <cell r="K488">
            <v>0</v>
          </cell>
          <cell r="L488">
            <v>0</v>
          </cell>
          <cell r="M488">
            <v>485778.89</v>
          </cell>
        </row>
        <row r="489">
          <cell r="A489" t="str">
            <v>G321012003</v>
          </cell>
          <cell r="B489" t="str">
            <v>Orient Smart Asset</v>
          </cell>
          <cell r="C489" t="str">
            <v>Profit &amp; Loss</v>
          </cell>
          <cell r="D489">
            <v>0</v>
          </cell>
          <cell r="E489">
            <v>1755359.48</v>
          </cell>
          <cell r="F489">
            <v>2450</v>
          </cell>
          <cell r="G489">
            <v>1752909.48</v>
          </cell>
          <cell r="H489">
            <v>1752909.48</v>
          </cell>
          <cell r="J489">
            <v>0</v>
          </cell>
          <cell r="K489">
            <v>0</v>
          </cell>
          <cell r="L489">
            <v>0</v>
          </cell>
          <cell r="M489">
            <v>1752909.48</v>
          </cell>
        </row>
        <row r="490">
          <cell r="A490" t="str">
            <v>G321012004</v>
          </cell>
          <cell r="B490" t="str">
            <v>Orient 4 Life</v>
          </cell>
          <cell r="C490" t="str">
            <v>Profit &amp; Loss</v>
          </cell>
          <cell r="D490">
            <v>0</v>
          </cell>
          <cell r="E490">
            <v>648674.54</v>
          </cell>
          <cell r="F490">
            <v>0</v>
          </cell>
          <cell r="G490">
            <v>648674.54</v>
          </cell>
          <cell r="H490">
            <v>648674.54</v>
          </cell>
          <cell r="J490">
            <v>0</v>
          </cell>
          <cell r="K490">
            <v>0</v>
          </cell>
          <cell r="L490">
            <v>0</v>
          </cell>
          <cell r="M490">
            <v>648674.54</v>
          </cell>
        </row>
        <row r="491">
          <cell r="A491" t="str">
            <v>G321012005</v>
          </cell>
          <cell r="B491" t="str">
            <v>Orient Smart Educator</v>
          </cell>
          <cell r="C491" t="str">
            <v>Profit &amp; Loss</v>
          </cell>
          <cell r="D491">
            <v>0</v>
          </cell>
          <cell r="E491">
            <v>1999597.43</v>
          </cell>
          <cell r="F491">
            <v>0</v>
          </cell>
          <cell r="G491">
            <v>1999597.43</v>
          </cell>
          <cell r="H491">
            <v>1999597.43</v>
          </cell>
          <cell r="J491">
            <v>0</v>
          </cell>
          <cell r="K491">
            <v>0</v>
          </cell>
          <cell r="L491">
            <v>0</v>
          </cell>
          <cell r="M491">
            <v>1999597.43</v>
          </cell>
        </row>
        <row r="492">
          <cell r="A492" t="str">
            <v>G321012006</v>
          </cell>
          <cell r="B492" t="str">
            <v>Orient Individual Mortgage</v>
          </cell>
          <cell r="C492" t="str">
            <v>Profit &amp; Loss</v>
          </cell>
          <cell r="D492">
            <v>0</v>
          </cell>
          <cell r="E492">
            <v>0</v>
          </cell>
          <cell r="F492">
            <v>0</v>
          </cell>
          <cell r="G492">
            <v>0</v>
          </cell>
          <cell r="H492">
            <v>0</v>
          </cell>
          <cell r="J492">
            <v>0</v>
          </cell>
          <cell r="K492">
            <v>0</v>
          </cell>
          <cell r="L492">
            <v>0</v>
          </cell>
          <cell r="M492">
            <v>0</v>
          </cell>
        </row>
        <row r="493">
          <cell r="A493" t="str">
            <v>G321012007</v>
          </cell>
          <cell r="B493" t="str">
            <v>Jipange Smart</v>
          </cell>
          <cell r="C493" t="str">
            <v>Profit &amp; Loss</v>
          </cell>
          <cell r="D493">
            <v>0</v>
          </cell>
          <cell r="E493">
            <v>1755.43</v>
          </cell>
          <cell r="F493">
            <v>0</v>
          </cell>
          <cell r="G493">
            <v>1755.43</v>
          </cell>
          <cell r="H493">
            <v>1755.43</v>
          </cell>
          <cell r="J493">
            <v>0</v>
          </cell>
          <cell r="K493">
            <v>0</v>
          </cell>
          <cell r="L493">
            <v>0</v>
          </cell>
          <cell r="M493">
            <v>1755.43</v>
          </cell>
        </row>
        <row r="494">
          <cell r="A494" t="str">
            <v>G321022</v>
          </cell>
          <cell r="B494" t="str">
            <v>Group Life</v>
          </cell>
          <cell r="C494">
            <v>0</v>
          </cell>
          <cell r="D494">
            <v>0</v>
          </cell>
          <cell r="E494">
            <v>5654977.7199999997</v>
          </cell>
          <cell r="F494">
            <v>0</v>
          </cell>
          <cell r="G494">
            <v>5654977.7199999997</v>
          </cell>
          <cell r="H494">
            <v>5654977.7199999997</v>
          </cell>
          <cell r="J494">
            <v>90523.040000000008</v>
          </cell>
          <cell r="K494">
            <v>0</v>
          </cell>
          <cell r="L494">
            <v>90523.040000000008</v>
          </cell>
          <cell r="M494">
            <v>5745500.7599999998</v>
          </cell>
        </row>
        <row r="495">
          <cell r="A495" t="str">
            <v>G321022001</v>
          </cell>
          <cell r="B495" t="str">
            <v>Orient Group Life</v>
          </cell>
          <cell r="C495" t="str">
            <v>Profit &amp; Loss</v>
          </cell>
          <cell r="D495">
            <v>0</v>
          </cell>
          <cell r="E495">
            <v>5627460.7199999997</v>
          </cell>
          <cell r="F495">
            <v>0</v>
          </cell>
          <cell r="G495">
            <v>5627460.7199999997</v>
          </cell>
          <cell r="H495">
            <v>5627460.7199999997</v>
          </cell>
          <cell r="J495">
            <v>90523.040000000008</v>
          </cell>
          <cell r="K495">
            <v>0</v>
          </cell>
          <cell r="L495">
            <v>90523.040000000008</v>
          </cell>
          <cell r="M495">
            <v>5717983.7599999998</v>
          </cell>
        </row>
        <row r="496">
          <cell r="A496" t="str">
            <v>G321022002</v>
          </cell>
          <cell r="B496" t="str">
            <v>Orient Last Expense</v>
          </cell>
          <cell r="C496" t="str">
            <v>Profit &amp; Loss</v>
          </cell>
          <cell r="D496">
            <v>0</v>
          </cell>
          <cell r="E496">
            <v>27517</v>
          </cell>
          <cell r="F496">
            <v>0</v>
          </cell>
          <cell r="G496">
            <v>27517</v>
          </cell>
          <cell r="H496">
            <v>27517</v>
          </cell>
          <cell r="J496">
            <v>0</v>
          </cell>
          <cell r="K496">
            <v>0</v>
          </cell>
          <cell r="L496">
            <v>0</v>
          </cell>
          <cell r="M496">
            <v>27517</v>
          </cell>
        </row>
        <row r="497">
          <cell r="A497" t="str">
            <v>G321032</v>
          </cell>
          <cell r="B497" t="str">
            <v>Group Credit</v>
          </cell>
          <cell r="C497">
            <v>0</v>
          </cell>
          <cell r="D497">
            <v>0</v>
          </cell>
          <cell r="E497">
            <v>26890155.559999999</v>
          </cell>
          <cell r="F497">
            <v>7884964</v>
          </cell>
          <cell r="G497">
            <v>19005191.559999999</v>
          </cell>
          <cell r="H497">
            <v>19005191.559999999</v>
          </cell>
          <cell r="J497">
            <v>2893083.9016000004</v>
          </cell>
          <cell r="K497">
            <v>0</v>
          </cell>
          <cell r="L497">
            <v>2893083.9016000004</v>
          </cell>
          <cell r="M497">
            <v>21898275.461599998</v>
          </cell>
        </row>
        <row r="498">
          <cell r="A498" t="str">
            <v>G321032001</v>
          </cell>
          <cell r="B498" t="str">
            <v>Orient Group Creditor</v>
          </cell>
          <cell r="C498" t="str">
            <v>Profit &amp; Loss</v>
          </cell>
          <cell r="D498">
            <v>0</v>
          </cell>
          <cell r="E498">
            <v>24323383.559999999</v>
          </cell>
          <cell r="F498">
            <v>7266740</v>
          </cell>
          <cell r="G498">
            <v>17056643.559999999</v>
          </cell>
          <cell r="H498">
            <v>17056643.559999999</v>
          </cell>
          <cell r="J498">
            <v>2699015.5824000002</v>
          </cell>
          <cell r="K498">
            <v>0</v>
          </cell>
          <cell r="L498">
            <v>2699015.5824000002</v>
          </cell>
          <cell r="M498">
            <v>19755659.1424</v>
          </cell>
        </row>
        <row r="499">
          <cell r="A499" t="str">
            <v>G321032002</v>
          </cell>
          <cell r="B499" t="str">
            <v>Orient Group Mortgage</v>
          </cell>
          <cell r="C499" t="str">
            <v>Profit &amp; Loss</v>
          </cell>
          <cell r="D499">
            <v>0</v>
          </cell>
          <cell r="E499">
            <v>2566772</v>
          </cell>
          <cell r="F499">
            <v>618224</v>
          </cell>
          <cell r="G499">
            <v>1948548</v>
          </cell>
          <cell r="H499">
            <v>1948548</v>
          </cell>
          <cell r="J499">
            <v>194068.31920000003</v>
          </cell>
          <cell r="K499">
            <v>0</v>
          </cell>
          <cell r="L499">
            <v>194068.31920000003</v>
          </cell>
          <cell r="M499">
            <v>2142616.3191999998</v>
          </cell>
        </row>
        <row r="500">
          <cell r="A500" t="str">
            <v>G321042</v>
          </cell>
          <cell r="B500" t="str">
            <v>Annuities</v>
          </cell>
          <cell r="C500">
            <v>0</v>
          </cell>
          <cell r="D500">
            <v>0</v>
          </cell>
          <cell r="E500">
            <v>5302825</v>
          </cell>
          <cell r="F500">
            <v>0</v>
          </cell>
          <cell r="G500">
            <v>5302825</v>
          </cell>
          <cell r="H500">
            <v>5302825</v>
          </cell>
          <cell r="J500">
            <v>0</v>
          </cell>
          <cell r="K500">
            <v>0</v>
          </cell>
          <cell r="L500">
            <v>0</v>
          </cell>
          <cell r="M500">
            <v>5302825</v>
          </cell>
        </row>
        <row r="501">
          <cell r="A501" t="str">
            <v>G321042001</v>
          </cell>
          <cell r="B501" t="str">
            <v>Immediate Annuity</v>
          </cell>
          <cell r="C501" t="str">
            <v>Profit &amp; Loss</v>
          </cell>
          <cell r="D501">
            <v>0</v>
          </cell>
          <cell r="E501">
            <v>5302825</v>
          </cell>
          <cell r="F501">
            <v>0</v>
          </cell>
          <cell r="G501">
            <v>5302825</v>
          </cell>
          <cell r="H501">
            <v>5302825</v>
          </cell>
          <cell r="J501">
            <v>0</v>
          </cell>
          <cell r="K501">
            <v>0</v>
          </cell>
          <cell r="L501">
            <v>0</v>
          </cell>
          <cell r="M501">
            <v>5302825</v>
          </cell>
        </row>
        <row r="502">
          <cell r="A502" t="str">
            <v>G321042002</v>
          </cell>
          <cell r="B502" t="str">
            <v>Deffered Annuity</v>
          </cell>
          <cell r="C502" t="str">
            <v>Profit &amp; Loss</v>
          </cell>
          <cell r="D502">
            <v>0</v>
          </cell>
          <cell r="E502">
            <v>0</v>
          </cell>
          <cell r="F502">
            <v>0</v>
          </cell>
          <cell r="G502">
            <v>0</v>
          </cell>
          <cell r="H502">
            <v>0</v>
          </cell>
          <cell r="J502">
            <v>0</v>
          </cell>
          <cell r="K502">
            <v>0</v>
          </cell>
          <cell r="L502">
            <v>0</v>
          </cell>
          <cell r="M502">
            <v>0</v>
          </cell>
        </row>
        <row r="503">
          <cell r="A503" t="str">
            <v>Commision Paid Direct Total</v>
          </cell>
          <cell r="C503">
            <v>0</v>
          </cell>
          <cell r="D503">
            <v>0</v>
          </cell>
          <cell r="E503">
            <v>42824079.370000005</v>
          </cell>
          <cell r="F503">
            <v>7887584</v>
          </cell>
          <cell r="G503">
            <v>34936495.369999997</v>
          </cell>
          <cell r="H503">
            <v>34936495.369999997</v>
          </cell>
          <cell r="J503">
            <v>2983606.9416000005</v>
          </cell>
          <cell r="K503">
            <v>0</v>
          </cell>
          <cell r="L503">
            <v>2983606.9416000005</v>
          </cell>
          <cell r="M503">
            <v>37920102.3116</v>
          </cell>
        </row>
        <row r="504">
          <cell r="C504">
            <v>0</v>
          </cell>
          <cell r="D504">
            <v>0</v>
          </cell>
          <cell r="E504">
            <v>0</v>
          </cell>
          <cell r="F504">
            <v>0</v>
          </cell>
          <cell r="G504">
            <v>0</v>
          </cell>
          <cell r="J504">
            <v>0</v>
          </cell>
          <cell r="K504">
            <v>0</v>
          </cell>
          <cell r="L504">
            <v>0</v>
          </cell>
          <cell r="M504">
            <v>0</v>
          </cell>
        </row>
        <row r="505">
          <cell r="A505" t="str">
            <v>Commision Paid - FAC</v>
          </cell>
          <cell r="C505">
            <v>0</v>
          </cell>
          <cell r="D505">
            <v>0</v>
          </cell>
          <cell r="E505">
            <v>0</v>
          </cell>
          <cell r="F505">
            <v>0</v>
          </cell>
          <cell r="G505">
            <v>0</v>
          </cell>
          <cell r="J505">
            <v>0</v>
          </cell>
          <cell r="K505">
            <v>0</v>
          </cell>
          <cell r="L505">
            <v>0</v>
          </cell>
          <cell r="M505">
            <v>0</v>
          </cell>
        </row>
        <row r="506">
          <cell r="A506" t="str">
            <v>G322012</v>
          </cell>
          <cell r="B506" t="str">
            <v>Individual life</v>
          </cell>
          <cell r="C506">
            <v>0</v>
          </cell>
          <cell r="D506">
            <v>0</v>
          </cell>
          <cell r="E506">
            <v>0</v>
          </cell>
          <cell r="F506">
            <v>0</v>
          </cell>
          <cell r="G506">
            <v>0</v>
          </cell>
          <cell r="H506">
            <v>0</v>
          </cell>
          <cell r="J506">
            <v>0</v>
          </cell>
          <cell r="K506">
            <v>0</v>
          </cell>
          <cell r="L506">
            <v>0</v>
          </cell>
          <cell r="M506">
            <v>0</v>
          </cell>
        </row>
        <row r="507">
          <cell r="A507" t="str">
            <v>G322012001</v>
          </cell>
          <cell r="B507" t="str">
            <v>Orient Endowment</v>
          </cell>
          <cell r="C507" t="str">
            <v>Profit &amp; Loss</v>
          </cell>
          <cell r="D507">
            <v>0</v>
          </cell>
          <cell r="E507">
            <v>0</v>
          </cell>
          <cell r="F507">
            <v>0</v>
          </cell>
          <cell r="G507">
            <v>0</v>
          </cell>
          <cell r="H507">
            <v>0</v>
          </cell>
          <cell r="J507">
            <v>0</v>
          </cell>
          <cell r="K507">
            <v>0</v>
          </cell>
          <cell r="L507">
            <v>0</v>
          </cell>
          <cell r="M507">
            <v>0</v>
          </cell>
        </row>
        <row r="508">
          <cell r="A508" t="str">
            <v>G322012002</v>
          </cell>
          <cell r="B508" t="str">
            <v>Orient Educator</v>
          </cell>
          <cell r="C508" t="str">
            <v>Profit &amp; Loss</v>
          </cell>
          <cell r="D508">
            <v>0</v>
          </cell>
          <cell r="E508">
            <v>0</v>
          </cell>
          <cell r="F508">
            <v>0</v>
          </cell>
          <cell r="G508">
            <v>0</v>
          </cell>
          <cell r="H508">
            <v>0</v>
          </cell>
          <cell r="J508">
            <v>0</v>
          </cell>
          <cell r="K508">
            <v>0</v>
          </cell>
          <cell r="L508">
            <v>0</v>
          </cell>
          <cell r="M508">
            <v>0</v>
          </cell>
        </row>
        <row r="509">
          <cell r="A509" t="str">
            <v>G322012003</v>
          </cell>
          <cell r="B509" t="str">
            <v>Orient Smart Asset</v>
          </cell>
          <cell r="C509" t="str">
            <v>Profit &amp; Loss</v>
          </cell>
          <cell r="D509">
            <v>0</v>
          </cell>
          <cell r="E509">
            <v>0</v>
          </cell>
          <cell r="F509">
            <v>0</v>
          </cell>
          <cell r="G509">
            <v>0</v>
          </cell>
          <cell r="H509">
            <v>0</v>
          </cell>
          <cell r="J509">
            <v>0</v>
          </cell>
          <cell r="K509">
            <v>0</v>
          </cell>
          <cell r="L509">
            <v>0</v>
          </cell>
          <cell r="M509">
            <v>0</v>
          </cell>
        </row>
        <row r="510">
          <cell r="A510" t="str">
            <v>G322012004</v>
          </cell>
          <cell r="B510" t="str">
            <v>Orient 4 Life</v>
          </cell>
          <cell r="C510" t="str">
            <v>Profit &amp; Loss</v>
          </cell>
          <cell r="D510">
            <v>0</v>
          </cell>
          <cell r="E510">
            <v>0</v>
          </cell>
          <cell r="F510">
            <v>0</v>
          </cell>
          <cell r="G510">
            <v>0</v>
          </cell>
          <cell r="H510">
            <v>0</v>
          </cell>
          <cell r="J510">
            <v>0</v>
          </cell>
          <cell r="K510">
            <v>0</v>
          </cell>
          <cell r="L510">
            <v>0</v>
          </cell>
          <cell r="M510">
            <v>0</v>
          </cell>
        </row>
        <row r="511">
          <cell r="A511" t="str">
            <v>G322012005</v>
          </cell>
          <cell r="B511" t="str">
            <v>Orient Smart Educator</v>
          </cell>
          <cell r="C511" t="str">
            <v>Profit &amp; Loss</v>
          </cell>
          <cell r="D511">
            <v>0</v>
          </cell>
          <cell r="E511">
            <v>0</v>
          </cell>
          <cell r="F511">
            <v>0</v>
          </cell>
          <cell r="G511">
            <v>0</v>
          </cell>
          <cell r="H511">
            <v>0</v>
          </cell>
          <cell r="J511">
            <v>0</v>
          </cell>
          <cell r="K511">
            <v>0</v>
          </cell>
          <cell r="L511">
            <v>0</v>
          </cell>
          <cell r="M511">
            <v>0</v>
          </cell>
        </row>
        <row r="512">
          <cell r="A512" t="str">
            <v>G322012006</v>
          </cell>
          <cell r="B512" t="str">
            <v>Orient Individual Mortgage</v>
          </cell>
          <cell r="C512" t="str">
            <v>Profit &amp; Loss</v>
          </cell>
          <cell r="D512">
            <v>0</v>
          </cell>
          <cell r="E512">
            <v>0</v>
          </cell>
          <cell r="F512">
            <v>0</v>
          </cell>
          <cell r="G512">
            <v>0</v>
          </cell>
          <cell r="H512">
            <v>0</v>
          </cell>
          <cell r="J512">
            <v>0</v>
          </cell>
          <cell r="K512">
            <v>0</v>
          </cell>
          <cell r="L512">
            <v>0</v>
          </cell>
          <cell r="M512">
            <v>0</v>
          </cell>
        </row>
        <row r="513">
          <cell r="A513" t="str">
            <v>G322022</v>
          </cell>
          <cell r="B513" t="str">
            <v>Group Life</v>
          </cell>
          <cell r="C513">
            <v>0</v>
          </cell>
          <cell r="D513">
            <v>0</v>
          </cell>
          <cell r="E513">
            <v>0</v>
          </cell>
          <cell r="F513">
            <v>0</v>
          </cell>
          <cell r="G513">
            <v>0</v>
          </cell>
          <cell r="H513">
            <v>0</v>
          </cell>
          <cell r="J513">
            <v>0</v>
          </cell>
          <cell r="K513">
            <v>0</v>
          </cell>
          <cell r="L513">
            <v>0</v>
          </cell>
          <cell r="M513">
            <v>0</v>
          </cell>
        </row>
        <row r="514">
          <cell r="A514" t="str">
            <v>G322022001</v>
          </cell>
          <cell r="B514" t="str">
            <v>Orient Group Life</v>
          </cell>
          <cell r="C514" t="str">
            <v>Profit &amp; Loss</v>
          </cell>
          <cell r="D514">
            <v>0</v>
          </cell>
          <cell r="E514">
            <v>0</v>
          </cell>
          <cell r="F514">
            <v>0</v>
          </cell>
          <cell r="G514">
            <v>0</v>
          </cell>
          <cell r="H514">
            <v>0</v>
          </cell>
          <cell r="J514">
            <v>0</v>
          </cell>
          <cell r="K514">
            <v>0</v>
          </cell>
          <cell r="L514">
            <v>0</v>
          </cell>
          <cell r="M514">
            <v>0</v>
          </cell>
        </row>
        <row r="515">
          <cell r="A515" t="str">
            <v>G322022002</v>
          </cell>
          <cell r="B515" t="str">
            <v>Orient Last Expense</v>
          </cell>
          <cell r="C515" t="str">
            <v>Profit &amp; Loss</v>
          </cell>
          <cell r="D515">
            <v>0</v>
          </cell>
          <cell r="E515">
            <v>0</v>
          </cell>
          <cell r="F515">
            <v>0</v>
          </cell>
          <cell r="G515">
            <v>0</v>
          </cell>
          <cell r="H515">
            <v>0</v>
          </cell>
          <cell r="J515">
            <v>0</v>
          </cell>
          <cell r="K515">
            <v>0</v>
          </cell>
          <cell r="L515">
            <v>0</v>
          </cell>
          <cell r="M515">
            <v>0</v>
          </cell>
        </row>
        <row r="516">
          <cell r="A516" t="str">
            <v>G322032</v>
          </cell>
          <cell r="B516" t="str">
            <v>Group Credit</v>
          </cell>
          <cell r="C516">
            <v>0</v>
          </cell>
          <cell r="D516">
            <v>0</v>
          </cell>
          <cell r="E516">
            <v>0</v>
          </cell>
          <cell r="F516">
            <v>0</v>
          </cell>
          <cell r="G516">
            <v>0</v>
          </cell>
          <cell r="H516">
            <v>0</v>
          </cell>
          <cell r="J516">
            <v>0</v>
          </cell>
          <cell r="K516">
            <v>0</v>
          </cell>
          <cell r="L516">
            <v>0</v>
          </cell>
          <cell r="M516">
            <v>0</v>
          </cell>
        </row>
        <row r="517">
          <cell r="A517" t="str">
            <v>G322032001</v>
          </cell>
          <cell r="B517" t="str">
            <v>Orient Group Creditor</v>
          </cell>
          <cell r="C517" t="str">
            <v>Profit &amp; Loss</v>
          </cell>
          <cell r="D517">
            <v>0</v>
          </cell>
          <cell r="E517">
            <v>0</v>
          </cell>
          <cell r="F517">
            <v>0</v>
          </cell>
          <cell r="G517">
            <v>0</v>
          </cell>
          <cell r="H517">
            <v>0</v>
          </cell>
          <cell r="J517">
            <v>0</v>
          </cell>
          <cell r="K517">
            <v>0</v>
          </cell>
          <cell r="L517">
            <v>0</v>
          </cell>
          <cell r="M517">
            <v>0</v>
          </cell>
        </row>
        <row r="518">
          <cell r="A518" t="str">
            <v>G322032002</v>
          </cell>
          <cell r="B518" t="str">
            <v>Orient Group Mortgage</v>
          </cell>
          <cell r="C518" t="str">
            <v>Profit &amp; Loss</v>
          </cell>
          <cell r="D518">
            <v>0</v>
          </cell>
          <cell r="E518">
            <v>0</v>
          </cell>
          <cell r="F518">
            <v>0</v>
          </cell>
          <cell r="G518">
            <v>0</v>
          </cell>
          <cell r="H518">
            <v>0</v>
          </cell>
          <cell r="J518">
            <v>0</v>
          </cell>
          <cell r="K518">
            <v>0</v>
          </cell>
          <cell r="L518">
            <v>0</v>
          </cell>
          <cell r="M518">
            <v>0</v>
          </cell>
        </row>
        <row r="519">
          <cell r="A519" t="str">
            <v>G322042</v>
          </cell>
          <cell r="B519" t="str">
            <v>Annuities</v>
          </cell>
          <cell r="C519">
            <v>0</v>
          </cell>
          <cell r="D519">
            <v>0</v>
          </cell>
          <cell r="E519">
            <v>0</v>
          </cell>
          <cell r="F519">
            <v>0</v>
          </cell>
          <cell r="G519">
            <v>0</v>
          </cell>
          <cell r="H519">
            <v>0</v>
          </cell>
          <cell r="J519">
            <v>0</v>
          </cell>
          <cell r="K519">
            <v>0</v>
          </cell>
          <cell r="L519">
            <v>0</v>
          </cell>
          <cell r="M519">
            <v>0</v>
          </cell>
        </row>
        <row r="520">
          <cell r="A520" t="str">
            <v>G322042001</v>
          </cell>
          <cell r="B520" t="str">
            <v>Immediate Annuity</v>
          </cell>
          <cell r="C520" t="str">
            <v>Profit &amp; Loss</v>
          </cell>
          <cell r="D520">
            <v>0</v>
          </cell>
          <cell r="E520">
            <v>0</v>
          </cell>
          <cell r="F520">
            <v>0</v>
          </cell>
          <cell r="G520">
            <v>0</v>
          </cell>
          <cell r="H520">
            <v>0</v>
          </cell>
          <cell r="J520">
            <v>0</v>
          </cell>
          <cell r="K520">
            <v>0</v>
          </cell>
          <cell r="L520">
            <v>0</v>
          </cell>
          <cell r="M520">
            <v>0</v>
          </cell>
        </row>
        <row r="521">
          <cell r="A521" t="str">
            <v>G322042002</v>
          </cell>
          <cell r="B521" t="str">
            <v>Deffered Annuity</v>
          </cell>
          <cell r="C521" t="str">
            <v>Profit &amp; Loss</v>
          </cell>
          <cell r="D521">
            <v>0</v>
          </cell>
          <cell r="E521">
            <v>0</v>
          </cell>
          <cell r="F521">
            <v>0</v>
          </cell>
          <cell r="G521">
            <v>0</v>
          </cell>
          <cell r="H521">
            <v>0</v>
          </cell>
          <cell r="J521">
            <v>0</v>
          </cell>
          <cell r="K521">
            <v>0</v>
          </cell>
          <cell r="L521">
            <v>0</v>
          </cell>
          <cell r="M521">
            <v>0</v>
          </cell>
        </row>
        <row r="522">
          <cell r="A522" t="str">
            <v>Commision Paid FAC Total</v>
          </cell>
          <cell r="C522">
            <v>0</v>
          </cell>
          <cell r="D522">
            <v>0</v>
          </cell>
          <cell r="E522">
            <v>0</v>
          </cell>
          <cell r="F522">
            <v>0</v>
          </cell>
          <cell r="G522">
            <v>0</v>
          </cell>
          <cell r="H522">
            <v>0</v>
          </cell>
          <cell r="J522">
            <v>0</v>
          </cell>
          <cell r="K522">
            <v>0</v>
          </cell>
          <cell r="L522">
            <v>0</v>
          </cell>
          <cell r="M522">
            <v>0</v>
          </cell>
        </row>
        <row r="523">
          <cell r="C523">
            <v>0</v>
          </cell>
          <cell r="D523">
            <v>0</v>
          </cell>
          <cell r="E523">
            <v>0</v>
          </cell>
          <cell r="F523">
            <v>0</v>
          </cell>
          <cell r="G523">
            <v>0</v>
          </cell>
          <cell r="J523">
            <v>0</v>
          </cell>
          <cell r="K523">
            <v>0</v>
          </cell>
          <cell r="L523">
            <v>0</v>
          </cell>
          <cell r="M523">
            <v>0</v>
          </cell>
        </row>
        <row r="524">
          <cell r="A524" t="str">
            <v>Commision Paid - Treaty</v>
          </cell>
          <cell r="C524">
            <v>0</v>
          </cell>
          <cell r="D524">
            <v>0</v>
          </cell>
          <cell r="E524">
            <v>0</v>
          </cell>
          <cell r="F524">
            <v>0</v>
          </cell>
          <cell r="G524">
            <v>0</v>
          </cell>
          <cell r="J524">
            <v>0</v>
          </cell>
          <cell r="K524">
            <v>0</v>
          </cell>
          <cell r="L524">
            <v>0</v>
          </cell>
          <cell r="M524">
            <v>0</v>
          </cell>
        </row>
        <row r="525">
          <cell r="A525" t="str">
            <v>G323012</v>
          </cell>
          <cell r="B525" t="str">
            <v>Individual life</v>
          </cell>
          <cell r="C525">
            <v>0</v>
          </cell>
          <cell r="D525">
            <v>0</v>
          </cell>
          <cell r="E525">
            <v>0</v>
          </cell>
          <cell r="F525">
            <v>0</v>
          </cell>
          <cell r="G525">
            <v>0</v>
          </cell>
          <cell r="H525">
            <v>0</v>
          </cell>
          <cell r="J525">
            <v>0</v>
          </cell>
          <cell r="K525">
            <v>0</v>
          </cell>
          <cell r="L525">
            <v>0</v>
          </cell>
          <cell r="M525">
            <v>0</v>
          </cell>
        </row>
        <row r="526">
          <cell r="A526" t="str">
            <v>G323012001</v>
          </cell>
          <cell r="B526" t="str">
            <v>Orient Endowment</v>
          </cell>
          <cell r="C526" t="str">
            <v>Profit &amp; Loss</v>
          </cell>
          <cell r="D526">
            <v>0</v>
          </cell>
          <cell r="E526">
            <v>0</v>
          </cell>
          <cell r="F526">
            <v>0</v>
          </cell>
          <cell r="G526">
            <v>0</v>
          </cell>
          <cell r="H526">
            <v>0</v>
          </cell>
          <cell r="J526">
            <v>0</v>
          </cell>
          <cell r="K526">
            <v>0</v>
          </cell>
          <cell r="L526">
            <v>0</v>
          </cell>
          <cell r="M526">
            <v>0</v>
          </cell>
        </row>
        <row r="527">
          <cell r="A527" t="str">
            <v>G323012002</v>
          </cell>
          <cell r="B527" t="str">
            <v>Orient Educator</v>
          </cell>
          <cell r="C527" t="str">
            <v>Profit &amp; Loss</v>
          </cell>
          <cell r="D527">
            <v>0</v>
          </cell>
          <cell r="E527">
            <v>0</v>
          </cell>
          <cell r="F527">
            <v>0</v>
          </cell>
          <cell r="G527">
            <v>0</v>
          </cell>
          <cell r="H527">
            <v>0</v>
          </cell>
          <cell r="J527">
            <v>0</v>
          </cell>
          <cell r="K527">
            <v>0</v>
          </cell>
          <cell r="L527">
            <v>0</v>
          </cell>
          <cell r="M527">
            <v>0</v>
          </cell>
        </row>
        <row r="528">
          <cell r="A528" t="str">
            <v>G323012003</v>
          </cell>
          <cell r="B528" t="str">
            <v>Orient Smart Asset</v>
          </cell>
          <cell r="C528" t="str">
            <v>Profit &amp; Loss</v>
          </cell>
          <cell r="D528">
            <v>0</v>
          </cell>
          <cell r="E528">
            <v>0</v>
          </cell>
          <cell r="F528">
            <v>0</v>
          </cell>
          <cell r="G528">
            <v>0</v>
          </cell>
          <cell r="H528">
            <v>0</v>
          </cell>
          <cell r="J528">
            <v>0</v>
          </cell>
          <cell r="K528">
            <v>0</v>
          </cell>
          <cell r="L528">
            <v>0</v>
          </cell>
          <cell r="M528">
            <v>0</v>
          </cell>
        </row>
        <row r="529">
          <cell r="A529" t="str">
            <v>G323012004</v>
          </cell>
          <cell r="B529" t="str">
            <v>Orient 4 Life</v>
          </cell>
          <cell r="C529" t="str">
            <v>Profit &amp; Loss</v>
          </cell>
          <cell r="D529">
            <v>0</v>
          </cell>
          <cell r="E529">
            <v>0</v>
          </cell>
          <cell r="F529">
            <v>0</v>
          </cell>
          <cell r="G529">
            <v>0</v>
          </cell>
          <cell r="H529">
            <v>0</v>
          </cell>
          <cell r="J529">
            <v>0</v>
          </cell>
          <cell r="K529">
            <v>0</v>
          </cell>
          <cell r="L529">
            <v>0</v>
          </cell>
          <cell r="M529">
            <v>0</v>
          </cell>
        </row>
        <row r="530">
          <cell r="A530" t="str">
            <v>G323012005</v>
          </cell>
          <cell r="B530" t="str">
            <v>Orient Smart Educator</v>
          </cell>
          <cell r="C530" t="str">
            <v>Profit &amp; Loss</v>
          </cell>
          <cell r="D530">
            <v>0</v>
          </cell>
          <cell r="E530">
            <v>0</v>
          </cell>
          <cell r="F530">
            <v>0</v>
          </cell>
          <cell r="G530">
            <v>0</v>
          </cell>
          <cell r="H530">
            <v>0</v>
          </cell>
          <cell r="J530">
            <v>0</v>
          </cell>
          <cell r="K530">
            <v>0</v>
          </cell>
          <cell r="L530">
            <v>0</v>
          </cell>
          <cell r="M530">
            <v>0</v>
          </cell>
        </row>
        <row r="531">
          <cell r="A531" t="str">
            <v>G323012006</v>
          </cell>
          <cell r="B531" t="str">
            <v>Orient Individual Mortgage</v>
          </cell>
          <cell r="C531" t="str">
            <v>Profit &amp; Loss</v>
          </cell>
          <cell r="D531">
            <v>0</v>
          </cell>
          <cell r="E531">
            <v>0</v>
          </cell>
          <cell r="F531">
            <v>0</v>
          </cell>
          <cell r="G531">
            <v>0</v>
          </cell>
          <cell r="H531">
            <v>0</v>
          </cell>
          <cell r="J531">
            <v>0</v>
          </cell>
          <cell r="K531">
            <v>0</v>
          </cell>
          <cell r="L531">
            <v>0</v>
          </cell>
          <cell r="M531">
            <v>0</v>
          </cell>
        </row>
        <row r="532">
          <cell r="A532" t="str">
            <v>G323022</v>
          </cell>
          <cell r="B532" t="str">
            <v>Group Life</v>
          </cell>
          <cell r="C532">
            <v>0</v>
          </cell>
          <cell r="D532">
            <v>0</v>
          </cell>
          <cell r="E532">
            <v>0</v>
          </cell>
          <cell r="F532">
            <v>0</v>
          </cell>
          <cell r="G532">
            <v>0</v>
          </cell>
          <cell r="H532">
            <v>0</v>
          </cell>
          <cell r="J532">
            <v>0</v>
          </cell>
          <cell r="K532">
            <v>0</v>
          </cell>
          <cell r="L532">
            <v>0</v>
          </cell>
          <cell r="M532">
            <v>0</v>
          </cell>
        </row>
        <row r="533">
          <cell r="A533" t="str">
            <v>G323022001</v>
          </cell>
          <cell r="B533" t="str">
            <v>Orient Group Life</v>
          </cell>
          <cell r="C533" t="str">
            <v>Profit &amp; Loss</v>
          </cell>
          <cell r="D533">
            <v>0</v>
          </cell>
          <cell r="E533">
            <v>0</v>
          </cell>
          <cell r="F533">
            <v>0</v>
          </cell>
          <cell r="G533">
            <v>0</v>
          </cell>
          <cell r="H533">
            <v>0</v>
          </cell>
          <cell r="J533">
            <v>0</v>
          </cell>
          <cell r="K533">
            <v>0</v>
          </cell>
          <cell r="L533">
            <v>0</v>
          </cell>
          <cell r="M533">
            <v>0</v>
          </cell>
        </row>
        <row r="534">
          <cell r="A534" t="str">
            <v>G323022002</v>
          </cell>
          <cell r="B534" t="str">
            <v>Orient Last Expense</v>
          </cell>
          <cell r="C534" t="str">
            <v>Profit &amp; Loss</v>
          </cell>
          <cell r="D534">
            <v>0</v>
          </cell>
          <cell r="E534">
            <v>0</v>
          </cell>
          <cell r="F534">
            <v>0</v>
          </cell>
          <cell r="G534">
            <v>0</v>
          </cell>
          <cell r="H534">
            <v>0</v>
          </cell>
          <cell r="J534">
            <v>0</v>
          </cell>
          <cell r="K534">
            <v>0</v>
          </cell>
          <cell r="L534">
            <v>0</v>
          </cell>
          <cell r="M534">
            <v>0</v>
          </cell>
        </row>
        <row r="535">
          <cell r="A535" t="str">
            <v>G323032</v>
          </cell>
          <cell r="B535" t="str">
            <v>Group Credit</v>
          </cell>
          <cell r="C535">
            <v>0</v>
          </cell>
          <cell r="D535">
            <v>0</v>
          </cell>
          <cell r="E535">
            <v>0</v>
          </cell>
          <cell r="F535">
            <v>0</v>
          </cell>
          <cell r="G535">
            <v>0</v>
          </cell>
          <cell r="H535">
            <v>0</v>
          </cell>
          <cell r="J535">
            <v>0</v>
          </cell>
          <cell r="K535">
            <v>0</v>
          </cell>
          <cell r="L535">
            <v>0</v>
          </cell>
          <cell r="M535">
            <v>0</v>
          </cell>
        </row>
        <row r="536">
          <cell r="A536" t="str">
            <v>G323032001</v>
          </cell>
          <cell r="B536" t="str">
            <v>Orient Group Creditor</v>
          </cell>
          <cell r="C536" t="str">
            <v>Profit &amp; Loss</v>
          </cell>
          <cell r="D536">
            <v>0</v>
          </cell>
          <cell r="E536">
            <v>0</v>
          </cell>
          <cell r="F536">
            <v>0</v>
          </cell>
          <cell r="G536">
            <v>0</v>
          </cell>
          <cell r="H536">
            <v>0</v>
          </cell>
          <cell r="J536">
            <v>0</v>
          </cell>
          <cell r="K536">
            <v>0</v>
          </cell>
          <cell r="L536">
            <v>0</v>
          </cell>
          <cell r="M536">
            <v>0</v>
          </cell>
        </row>
        <row r="537">
          <cell r="A537" t="str">
            <v>G323032002</v>
          </cell>
          <cell r="B537" t="str">
            <v>Orient Group Mortgage</v>
          </cell>
          <cell r="C537" t="str">
            <v>Profit &amp; Loss</v>
          </cell>
          <cell r="D537">
            <v>0</v>
          </cell>
          <cell r="E537">
            <v>0</v>
          </cell>
          <cell r="F537">
            <v>0</v>
          </cell>
          <cell r="G537">
            <v>0</v>
          </cell>
          <cell r="H537">
            <v>0</v>
          </cell>
          <cell r="J537">
            <v>0</v>
          </cell>
          <cell r="K537">
            <v>0</v>
          </cell>
          <cell r="L537">
            <v>0</v>
          </cell>
          <cell r="M537">
            <v>0</v>
          </cell>
        </row>
        <row r="538">
          <cell r="A538" t="str">
            <v>G323042</v>
          </cell>
          <cell r="B538" t="str">
            <v>Annuities</v>
          </cell>
          <cell r="C538">
            <v>0</v>
          </cell>
          <cell r="D538">
            <v>0</v>
          </cell>
          <cell r="E538">
            <v>0</v>
          </cell>
          <cell r="F538">
            <v>0</v>
          </cell>
          <cell r="G538">
            <v>0</v>
          </cell>
          <cell r="H538">
            <v>0</v>
          </cell>
          <cell r="J538">
            <v>0</v>
          </cell>
          <cell r="K538">
            <v>0</v>
          </cell>
          <cell r="L538">
            <v>0</v>
          </cell>
          <cell r="M538">
            <v>0</v>
          </cell>
        </row>
        <row r="539">
          <cell r="A539" t="str">
            <v>G323042001</v>
          </cell>
          <cell r="B539" t="str">
            <v>Immediate Annuity</v>
          </cell>
          <cell r="C539" t="str">
            <v>Profit &amp; Loss</v>
          </cell>
          <cell r="D539">
            <v>0</v>
          </cell>
          <cell r="E539">
            <v>0</v>
          </cell>
          <cell r="F539">
            <v>0</v>
          </cell>
          <cell r="G539">
            <v>0</v>
          </cell>
          <cell r="H539">
            <v>0</v>
          </cell>
          <cell r="J539">
            <v>0</v>
          </cell>
          <cell r="K539">
            <v>0</v>
          </cell>
          <cell r="L539">
            <v>0</v>
          </cell>
          <cell r="M539">
            <v>0</v>
          </cell>
        </row>
        <row r="540">
          <cell r="A540" t="str">
            <v>G323042002</v>
          </cell>
          <cell r="B540" t="str">
            <v>Deffered Annuity</v>
          </cell>
          <cell r="C540" t="str">
            <v>Profit &amp; Loss</v>
          </cell>
          <cell r="D540">
            <v>0</v>
          </cell>
          <cell r="E540">
            <v>0</v>
          </cell>
          <cell r="F540">
            <v>0</v>
          </cell>
          <cell r="G540">
            <v>0</v>
          </cell>
          <cell r="H540">
            <v>0</v>
          </cell>
          <cell r="J540">
            <v>0</v>
          </cell>
          <cell r="K540">
            <v>0</v>
          </cell>
          <cell r="L540">
            <v>0</v>
          </cell>
          <cell r="M540">
            <v>0</v>
          </cell>
        </row>
        <row r="541">
          <cell r="A541" t="str">
            <v>Commision Paid Treaty Total</v>
          </cell>
          <cell r="C541">
            <v>0</v>
          </cell>
          <cell r="D541">
            <v>0</v>
          </cell>
          <cell r="E541">
            <v>0</v>
          </cell>
          <cell r="F541">
            <v>0</v>
          </cell>
          <cell r="G541">
            <v>0</v>
          </cell>
          <cell r="H541">
            <v>0</v>
          </cell>
          <cell r="J541">
            <v>0</v>
          </cell>
          <cell r="K541">
            <v>0</v>
          </cell>
          <cell r="L541">
            <v>0</v>
          </cell>
          <cell r="M541">
            <v>0</v>
          </cell>
        </row>
        <row r="542">
          <cell r="A542">
            <v>0</v>
          </cell>
          <cell r="C542">
            <v>0</v>
          </cell>
          <cell r="D542">
            <v>0</v>
          </cell>
          <cell r="E542">
            <v>0</v>
          </cell>
          <cell r="F542">
            <v>0</v>
          </cell>
          <cell r="G542">
            <v>0</v>
          </cell>
          <cell r="J542">
            <v>0</v>
          </cell>
          <cell r="K542">
            <v>0</v>
          </cell>
          <cell r="L542">
            <v>0</v>
          </cell>
          <cell r="M542">
            <v>0</v>
          </cell>
        </row>
        <row r="543">
          <cell r="A543" t="str">
            <v xml:space="preserve">Pension </v>
          </cell>
          <cell r="C543">
            <v>0</v>
          </cell>
          <cell r="D543">
            <v>0</v>
          </cell>
          <cell r="E543">
            <v>0</v>
          </cell>
          <cell r="F543">
            <v>0</v>
          </cell>
          <cell r="G543">
            <v>0</v>
          </cell>
          <cell r="J543">
            <v>0</v>
          </cell>
          <cell r="K543">
            <v>0</v>
          </cell>
          <cell r="L543">
            <v>0</v>
          </cell>
          <cell r="M543">
            <v>0</v>
          </cell>
        </row>
        <row r="544">
          <cell r="A544" t="str">
            <v>G611012</v>
          </cell>
          <cell r="B544" t="str">
            <v>Contributions</v>
          </cell>
          <cell r="C544">
            <v>0</v>
          </cell>
          <cell r="D544">
            <v>0</v>
          </cell>
          <cell r="E544">
            <v>0</v>
          </cell>
          <cell r="F544">
            <v>0</v>
          </cell>
          <cell r="G544">
            <v>0</v>
          </cell>
          <cell r="H544">
            <v>0</v>
          </cell>
          <cell r="J544">
            <v>0</v>
          </cell>
          <cell r="K544">
            <v>0</v>
          </cell>
          <cell r="L544">
            <v>0</v>
          </cell>
          <cell r="M544">
            <v>0</v>
          </cell>
        </row>
        <row r="545">
          <cell r="A545" t="str">
            <v>G611012001</v>
          </cell>
          <cell r="B545" t="str">
            <v>Individual Pension Plan</v>
          </cell>
          <cell r="C545" t="str">
            <v xml:space="preserve">Balance sheet </v>
          </cell>
          <cell r="D545">
            <v>0</v>
          </cell>
          <cell r="E545">
            <v>0</v>
          </cell>
          <cell r="F545">
            <v>0</v>
          </cell>
          <cell r="G545">
            <v>0</v>
          </cell>
          <cell r="H545">
            <v>0</v>
          </cell>
          <cell r="J545">
            <v>0</v>
          </cell>
          <cell r="K545">
            <v>0</v>
          </cell>
          <cell r="L545">
            <v>0</v>
          </cell>
          <cell r="M545">
            <v>0</v>
          </cell>
        </row>
        <row r="546">
          <cell r="A546" t="str">
            <v>G611012002</v>
          </cell>
          <cell r="B546" t="str">
            <v>KOLAL Umbrella scheme</v>
          </cell>
          <cell r="C546" t="str">
            <v xml:space="preserve">Balance sheet </v>
          </cell>
          <cell r="D546">
            <v>0</v>
          </cell>
          <cell r="E546">
            <v>0</v>
          </cell>
          <cell r="F546">
            <v>0</v>
          </cell>
          <cell r="G546">
            <v>0</v>
          </cell>
          <cell r="H546">
            <v>0</v>
          </cell>
          <cell r="J546">
            <v>0</v>
          </cell>
          <cell r="K546">
            <v>0</v>
          </cell>
          <cell r="L546">
            <v>0</v>
          </cell>
          <cell r="M546">
            <v>0</v>
          </cell>
        </row>
        <row r="547">
          <cell r="A547" t="str">
            <v>G611012003</v>
          </cell>
          <cell r="B547" t="str">
            <v>KOIL SRBS scheme</v>
          </cell>
          <cell r="C547" t="str">
            <v xml:space="preserve">Balance sheet </v>
          </cell>
          <cell r="D547">
            <v>0</v>
          </cell>
          <cell r="E547">
            <v>0</v>
          </cell>
          <cell r="F547">
            <v>0</v>
          </cell>
          <cell r="G547">
            <v>0</v>
          </cell>
          <cell r="H547">
            <v>0</v>
          </cell>
          <cell r="J547">
            <v>0</v>
          </cell>
          <cell r="K547">
            <v>0</v>
          </cell>
          <cell r="L547">
            <v>0</v>
          </cell>
          <cell r="M547">
            <v>0</v>
          </cell>
        </row>
        <row r="548">
          <cell r="A548" t="str">
            <v>G621012</v>
          </cell>
          <cell r="B548" t="str">
            <v>Transfers In</v>
          </cell>
          <cell r="C548">
            <v>0</v>
          </cell>
          <cell r="D548">
            <v>0</v>
          </cell>
          <cell r="E548">
            <v>0</v>
          </cell>
          <cell r="F548">
            <v>0</v>
          </cell>
          <cell r="G548">
            <v>0</v>
          </cell>
          <cell r="H548">
            <v>0</v>
          </cell>
          <cell r="J548">
            <v>0</v>
          </cell>
          <cell r="K548">
            <v>0</v>
          </cell>
          <cell r="L548">
            <v>0</v>
          </cell>
          <cell r="M548">
            <v>0</v>
          </cell>
        </row>
        <row r="549">
          <cell r="A549" t="str">
            <v>G621012001</v>
          </cell>
          <cell r="B549" t="str">
            <v>Individual Pension Plan</v>
          </cell>
          <cell r="C549" t="str">
            <v xml:space="preserve">Balance sheet </v>
          </cell>
          <cell r="D549">
            <v>0</v>
          </cell>
          <cell r="E549">
            <v>0</v>
          </cell>
          <cell r="F549">
            <v>0</v>
          </cell>
          <cell r="G549">
            <v>0</v>
          </cell>
          <cell r="H549">
            <v>0</v>
          </cell>
          <cell r="J549">
            <v>0</v>
          </cell>
          <cell r="K549">
            <v>0</v>
          </cell>
          <cell r="L549">
            <v>0</v>
          </cell>
          <cell r="M549">
            <v>0</v>
          </cell>
        </row>
        <row r="550">
          <cell r="A550" t="str">
            <v>G621012002</v>
          </cell>
          <cell r="B550" t="str">
            <v>KOLAL Umbrella scheme</v>
          </cell>
          <cell r="C550" t="str">
            <v xml:space="preserve">Balance sheet </v>
          </cell>
          <cell r="D550">
            <v>0</v>
          </cell>
          <cell r="E550">
            <v>0</v>
          </cell>
          <cell r="F550">
            <v>0</v>
          </cell>
          <cell r="G550">
            <v>0</v>
          </cell>
          <cell r="H550">
            <v>0</v>
          </cell>
          <cell r="J550">
            <v>0</v>
          </cell>
          <cell r="K550">
            <v>0</v>
          </cell>
          <cell r="L550">
            <v>0</v>
          </cell>
          <cell r="M550">
            <v>0</v>
          </cell>
        </row>
        <row r="551">
          <cell r="A551" t="str">
            <v>G621012003</v>
          </cell>
          <cell r="B551" t="str">
            <v>KOIL SRBS scheme</v>
          </cell>
          <cell r="C551" t="str">
            <v xml:space="preserve">Balance sheet </v>
          </cell>
          <cell r="D551">
            <v>0</v>
          </cell>
          <cell r="E551">
            <v>0</v>
          </cell>
          <cell r="F551">
            <v>0</v>
          </cell>
          <cell r="G551">
            <v>0</v>
          </cell>
          <cell r="H551">
            <v>0</v>
          </cell>
          <cell r="J551">
            <v>0</v>
          </cell>
          <cell r="K551">
            <v>0</v>
          </cell>
          <cell r="L551">
            <v>0</v>
          </cell>
          <cell r="M551">
            <v>0</v>
          </cell>
        </row>
        <row r="552">
          <cell r="A552" t="str">
            <v>G631012</v>
          </cell>
          <cell r="B552" t="str">
            <v>Interest Earned</v>
          </cell>
          <cell r="C552">
            <v>0</v>
          </cell>
          <cell r="D552">
            <v>0</v>
          </cell>
          <cell r="E552">
            <v>0</v>
          </cell>
          <cell r="F552">
            <v>0</v>
          </cell>
          <cell r="G552">
            <v>0</v>
          </cell>
          <cell r="H552">
            <v>0</v>
          </cell>
          <cell r="J552">
            <v>0</v>
          </cell>
          <cell r="K552">
            <v>0</v>
          </cell>
          <cell r="L552">
            <v>0</v>
          </cell>
          <cell r="M552">
            <v>0</v>
          </cell>
        </row>
        <row r="553">
          <cell r="A553" t="str">
            <v>G631012001</v>
          </cell>
          <cell r="B553" t="str">
            <v>Individual Pension Plan</v>
          </cell>
          <cell r="C553" t="str">
            <v>Profit &amp; Loss</v>
          </cell>
          <cell r="D553">
            <v>0</v>
          </cell>
          <cell r="E553">
            <v>0</v>
          </cell>
          <cell r="F553">
            <v>0</v>
          </cell>
          <cell r="G553">
            <v>0</v>
          </cell>
          <cell r="H553">
            <v>0</v>
          </cell>
          <cell r="J553">
            <v>0</v>
          </cell>
          <cell r="K553">
            <v>0</v>
          </cell>
          <cell r="L553">
            <v>0</v>
          </cell>
          <cell r="M553">
            <v>0</v>
          </cell>
        </row>
        <row r="554">
          <cell r="A554" t="str">
            <v>G631012002</v>
          </cell>
          <cell r="B554" t="str">
            <v>KOLAL Umbrella scheme</v>
          </cell>
          <cell r="C554" t="str">
            <v>Profit &amp; Loss</v>
          </cell>
          <cell r="D554">
            <v>0</v>
          </cell>
          <cell r="E554">
            <v>0</v>
          </cell>
          <cell r="F554">
            <v>0</v>
          </cell>
          <cell r="G554">
            <v>0</v>
          </cell>
          <cell r="H554">
            <v>0</v>
          </cell>
          <cell r="J554">
            <v>0</v>
          </cell>
          <cell r="K554">
            <v>0</v>
          </cell>
          <cell r="L554">
            <v>0</v>
          </cell>
          <cell r="M554">
            <v>0</v>
          </cell>
        </row>
        <row r="555">
          <cell r="A555" t="str">
            <v>G631012003</v>
          </cell>
          <cell r="B555" t="str">
            <v>KOIL SRBS scheme</v>
          </cell>
          <cell r="C555" t="str">
            <v>Profit &amp; Loss</v>
          </cell>
          <cell r="D555">
            <v>0</v>
          </cell>
          <cell r="E555">
            <v>0</v>
          </cell>
          <cell r="F555">
            <v>0</v>
          </cell>
          <cell r="G555">
            <v>0</v>
          </cell>
          <cell r="H555">
            <v>0</v>
          </cell>
          <cell r="J555">
            <v>0</v>
          </cell>
          <cell r="K555">
            <v>0</v>
          </cell>
          <cell r="L555">
            <v>0</v>
          </cell>
          <cell r="M555">
            <v>0</v>
          </cell>
        </row>
        <row r="556">
          <cell r="A556" t="str">
            <v>G641012</v>
          </cell>
          <cell r="B556" t="str">
            <v xml:space="preserve">Interest Payable </v>
          </cell>
          <cell r="C556">
            <v>0</v>
          </cell>
          <cell r="D556">
            <v>0</v>
          </cell>
          <cell r="E556">
            <v>60500462</v>
          </cell>
          <cell r="F556">
            <v>0</v>
          </cell>
          <cell r="G556">
            <v>60500462</v>
          </cell>
          <cell r="H556">
            <v>60500462</v>
          </cell>
          <cell r="J556">
            <v>0</v>
          </cell>
          <cell r="K556">
            <v>0</v>
          </cell>
          <cell r="L556">
            <v>0</v>
          </cell>
          <cell r="M556">
            <v>60500462</v>
          </cell>
        </row>
        <row r="557">
          <cell r="A557" t="str">
            <v>G641012001</v>
          </cell>
          <cell r="B557" t="str">
            <v>Individual Pension Plan</v>
          </cell>
          <cell r="C557" t="str">
            <v>Profit &amp; Loss</v>
          </cell>
          <cell r="D557">
            <v>0</v>
          </cell>
          <cell r="E557">
            <v>9687316</v>
          </cell>
          <cell r="F557">
            <v>0</v>
          </cell>
          <cell r="G557">
            <v>9687316</v>
          </cell>
          <cell r="H557">
            <v>9687316</v>
          </cell>
          <cell r="J557">
            <v>0</v>
          </cell>
          <cell r="K557">
            <v>0</v>
          </cell>
          <cell r="L557">
            <v>0</v>
          </cell>
          <cell r="M557">
            <v>9687316</v>
          </cell>
        </row>
        <row r="558">
          <cell r="A558" t="str">
            <v>G641012002</v>
          </cell>
          <cell r="B558" t="str">
            <v>KOLAL Umbrella scheme</v>
          </cell>
          <cell r="C558" t="str">
            <v>Profit &amp; Loss</v>
          </cell>
          <cell r="D558">
            <v>0</v>
          </cell>
          <cell r="E558">
            <v>10755283</v>
          </cell>
          <cell r="F558">
            <v>0</v>
          </cell>
          <cell r="G558">
            <v>10755283</v>
          </cell>
          <cell r="H558">
            <v>10755283</v>
          </cell>
          <cell r="J558">
            <v>0</v>
          </cell>
          <cell r="K558">
            <v>0</v>
          </cell>
          <cell r="L558">
            <v>0</v>
          </cell>
          <cell r="M558">
            <v>10755283</v>
          </cell>
        </row>
        <row r="559">
          <cell r="A559" t="str">
            <v>G641012003</v>
          </cell>
          <cell r="B559" t="str">
            <v>KOIL SRBS scheme</v>
          </cell>
          <cell r="C559" t="str">
            <v>Profit &amp; Loss</v>
          </cell>
          <cell r="D559">
            <v>0</v>
          </cell>
          <cell r="E559">
            <v>0</v>
          </cell>
          <cell r="F559">
            <v>0</v>
          </cell>
          <cell r="G559">
            <v>0</v>
          </cell>
          <cell r="H559">
            <v>0</v>
          </cell>
          <cell r="J559">
            <v>0</v>
          </cell>
          <cell r="K559">
            <v>0</v>
          </cell>
          <cell r="L559">
            <v>0</v>
          </cell>
          <cell r="M559">
            <v>0</v>
          </cell>
        </row>
        <row r="560">
          <cell r="A560" t="str">
            <v>G641012004</v>
          </cell>
          <cell r="B560" t="str">
            <v>FBL SRBS Scheme</v>
          </cell>
          <cell r="C560" t="str">
            <v>Profit &amp; Loss</v>
          </cell>
          <cell r="D560">
            <v>0</v>
          </cell>
          <cell r="E560">
            <v>40057863</v>
          </cell>
          <cell r="F560">
            <v>0</v>
          </cell>
          <cell r="G560">
            <v>40057863</v>
          </cell>
          <cell r="H560">
            <v>40057863</v>
          </cell>
          <cell r="J560">
            <v>0</v>
          </cell>
          <cell r="K560">
            <v>0</v>
          </cell>
          <cell r="L560">
            <v>0</v>
          </cell>
          <cell r="M560">
            <v>40057863</v>
          </cell>
        </row>
        <row r="561">
          <cell r="A561" t="str">
            <v>G651012</v>
          </cell>
          <cell r="B561" t="str">
            <v>Withdrawals</v>
          </cell>
          <cell r="C561">
            <v>0</v>
          </cell>
          <cell r="D561">
            <v>0</v>
          </cell>
          <cell r="E561">
            <v>0</v>
          </cell>
          <cell r="F561">
            <v>0</v>
          </cell>
          <cell r="G561">
            <v>0</v>
          </cell>
          <cell r="H561">
            <v>0</v>
          </cell>
          <cell r="J561">
            <v>0</v>
          </cell>
          <cell r="K561">
            <v>0</v>
          </cell>
          <cell r="L561">
            <v>0</v>
          </cell>
          <cell r="M561">
            <v>0</v>
          </cell>
        </row>
        <row r="562">
          <cell r="A562" t="str">
            <v>G651012001</v>
          </cell>
          <cell r="B562" t="str">
            <v>Individual Pension Plan</v>
          </cell>
          <cell r="C562" t="str">
            <v>Profit &amp; Loss</v>
          </cell>
          <cell r="D562">
            <v>0</v>
          </cell>
          <cell r="E562">
            <v>0</v>
          </cell>
          <cell r="F562">
            <v>0</v>
          </cell>
          <cell r="G562">
            <v>0</v>
          </cell>
          <cell r="H562">
            <v>0</v>
          </cell>
          <cell r="J562">
            <v>0</v>
          </cell>
          <cell r="K562">
            <v>0</v>
          </cell>
          <cell r="L562">
            <v>0</v>
          </cell>
          <cell r="M562">
            <v>0</v>
          </cell>
        </row>
        <row r="563">
          <cell r="A563" t="str">
            <v>G651012002</v>
          </cell>
          <cell r="B563" t="str">
            <v>KOLAL Umbrella scheme</v>
          </cell>
          <cell r="C563" t="str">
            <v>Profit &amp; Loss</v>
          </cell>
          <cell r="D563">
            <v>0</v>
          </cell>
          <cell r="E563">
            <v>0</v>
          </cell>
          <cell r="F563">
            <v>0</v>
          </cell>
          <cell r="G563">
            <v>0</v>
          </cell>
          <cell r="H563">
            <v>0</v>
          </cell>
          <cell r="J563">
            <v>0</v>
          </cell>
          <cell r="K563">
            <v>0</v>
          </cell>
          <cell r="L563">
            <v>0</v>
          </cell>
          <cell r="M563">
            <v>0</v>
          </cell>
        </row>
        <row r="564">
          <cell r="A564" t="str">
            <v>G651012003</v>
          </cell>
          <cell r="B564" t="str">
            <v>KOIL SRBS scheme</v>
          </cell>
          <cell r="C564" t="str">
            <v>Profit &amp; Loss</v>
          </cell>
          <cell r="D564">
            <v>0</v>
          </cell>
          <cell r="E564">
            <v>0</v>
          </cell>
          <cell r="F564">
            <v>0</v>
          </cell>
          <cell r="G564">
            <v>0</v>
          </cell>
          <cell r="H564">
            <v>0</v>
          </cell>
          <cell r="J564">
            <v>0</v>
          </cell>
          <cell r="K564">
            <v>0</v>
          </cell>
          <cell r="L564">
            <v>0</v>
          </cell>
          <cell r="M564">
            <v>0</v>
          </cell>
        </row>
        <row r="565">
          <cell r="A565" t="str">
            <v>G662012</v>
          </cell>
          <cell r="B565" t="str">
            <v>Transfers Out</v>
          </cell>
          <cell r="C565">
            <v>0</v>
          </cell>
          <cell r="D565">
            <v>0</v>
          </cell>
          <cell r="E565">
            <v>0</v>
          </cell>
          <cell r="F565">
            <v>0</v>
          </cell>
          <cell r="G565">
            <v>0</v>
          </cell>
          <cell r="H565">
            <v>0</v>
          </cell>
          <cell r="J565">
            <v>0</v>
          </cell>
          <cell r="K565">
            <v>0</v>
          </cell>
          <cell r="L565">
            <v>0</v>
          </cell>
          <cell r="M565">
            <v>0</v>
          </cell>
        </row>
        <row r="566">
          <cell r="A566" t="str">
            <v>G662012001</v>
          </cell>
          <cell r="B566" t="str">
            <v>Individual Pension Plan</v>
          </cell>
          <cell r="C566" t="str">
            <v>Profit &amp; Loss</v>
          </cell>
          <cell r="D566">
            <v>0</v>
          </cell>
          <cell r="E566">
            <v>0</v>
          </cell>
          <cell r="F566">
            <v>0</v>
          </cell>
          <cell r="G566">
            <v>0</v>
          </cell>
          <cell r="H566">
            <v>0</v>
          </cell>
          <cell r="J566">
            <v>0</v>
          </cell>
          <cell r="K566">
            <v>0</v>
          </cell>
          <cell r="L566">
            <v>0</v>
          </cell>
          <cell r="M566">
            <v>0</v>
          </cell>
        </row>
        <row r="567">
          <cell r="A567" t="str">
            <v>G662012002</v>
          </cell>
          <cell r="B567" t="str">
            <v>KOLAL Umbrella scheme</v>
          </cell>
          <cell r="C567" t="str">
            <v>Profit &amp; Loss</v>
          </cell>
          <cell r="D567">
            <v>0</v>
          </cell>
          <cell r="E567">
            <v>0</v>
          </cell>
          <cell r="F567">
            <v>0</v>
          </cell>
          <cell r="G567">
            <v>0</v>
          </cell>
          <cell r="H567">
            <v>0</v>
          </cell>
          <cell r="J567">
            <v>0</v>
          </cell>
          <cell r="K567">
            <v>0</v>
          </cell>
          <cell r="L567">
            <v>0</v>
          </cell>
          <cell r="M567">
            <v>0</v>
          </cell>
        </row>
        <row r="568">
          <cell r="A568" t="str">
            <v>G662012003</v>
          </cell>
          <cell r="B568" t="str">
            <v>KOIL SRBS scheme</v>
          </cell>
          <cell r="C568" t="str">
            <v>Profit &amp; Loss</v>
          </cell>
          <cell r="D568">
            <v>0</v>
          </cell>
          <cell r="E568">
            <v>0</v>
          </cell>
          <cell r="F568">
            <v>0</v>
          </cell>
          <cell r="G568">
            <v>0</v>
          </cell>
          <cell r="H568">
            <v>0</v>
          </cell>
          <cell r="J568">
            <v>0</v>
          </cell>
          <cell r="K568">
            <v>0</v>
          </cell>
          <cell r="L568">
            <v>0</v>
          </cell>
          <cell r="M568">
            <v>0</v>
          </cell>
        </row>
        <row r="569">
          <cell r="A569" t="str">
            <v>G661012</v>
          </cell>
          <cell r="B569" t="str">
            <v>Service Costs</v>
          </cell>
          <cell r="C569">
            <v>0</v>
          </cell>
          <cell r="D569">
            <v>0</v>
          </cell>
          <cell r="E569">
            <v>0</v>
          </cell>
          <cell r="F569">
            <v>0</v>
          </cell>
          <cell r="G569">
            <v>0</v>
          </cell>
          <cell r="H569">
            <v>0</v>
          </cell>
          <cell r="J569">
            <v>0</v>
          </cell>
          <cell r="K569">
            <v>0</v>
          </cell>
          <cell r="L569">
            <v>0</v>
          </cell>
          <cell r="M569">
            <v>0</v>
          </cell>
        </row>
        <row r="570">
          <cell r="A570" t="str">
            <v>G661012001</v>
          </cell>
          <cell r="B570" t="str">
            <v>Individual Pension Plan</v>
          </cell>
          <cell r="C570" t="str">
            <v>Profit &amp; Loss</v>
          </cell>
          <cell r="D570">
            <v>0</v>
          </cell>
          <cell r="E570">
            <v>0</v>
          </cell>
          <cell r="F570">
            <v>0</v>
          </cell>
          <cell r="G570">
            <v>0</v>
          </cell>
          <cell r="H570">
            <v>0</v>
          </cell>
          <cell r="J570">
            <v>0</v>
          </cell>
          <cell r="K570">
            <v>0</v>
          </cell>
          <cell r="L570">
            <v>0</v>
          </cell>
          <cell r="M570">
            <v>0</v>
          </cell>
        </row>
        <row r="571">
          <cell r="A571" t="str">
            <v>G661012002</v>
          </cell>
          <cell r="B571" t="str">
            <v>KOLAL Umbrella scheme</v>
          </cell>
          <cell r="C571" t="str">
            <v>Profit &amp; Loss</v>
          </cell>
          <cell r="D571">
            <v>0</v>
          </cell>
          <cell r="E571">
            <v>0</v>
          </cell>
          <cell r="F571">
            <v>0</v>
          </cell>
          <cell r="G571">
            <v>0</v>
          </cell>
          <cell r="H571">
            <v>0</v>
          </cell>
          <cell r="J571">
            <v>0</v>
          </cell>
          <cell r="K571">
            <v>0</v>
          </cell>
          <cell r="L571">
            <v>0</v>
          </cell>
          <cell r="M571">
            <v>0</v>
          </cell>
        </row>
        <row r="572">
          <cell r="A572" t="str">
            <v>G661012003</v>
          </cell>
          <cell r="B572" t="str">
            <v>KOIL SRBS scheme</v>
          </cell>
          <cell r="C572" t="str">
            <v>Profit &amp; Loss</v>
          </cell>
          <cell r="D572">
            <v>0</v>
          </cell>
          <cell r="E572">
            <v>0</v>
          </cell>
          <cell r="F572">
            <v>0</v>
          </cell>
          <cell r="G572">
            <v>0</v>
          </cell>
          <cell r="H572">
            <v>0</v>
          </cell>
          <cell r="J572">
            <v>0</v>
          </cell>
          <cell r="K572">
            <v>0</v>
          </cell>
          <cell r="L572">
            <v>0</v>
          </cell>
          <cell r="M572">
            <v>0</v>
          </cell>
        </row>
        <row r="573">
          <cell r="A573" t="str">
            <v>G671012</v>
          </cell>
          <cell r="B573" t="str">
            <v>Administration fee income</v>
          </cell>
          <cell r="C573">
            <v>0</v>
          </cell>
          <cell r="D573">
            <v>0</v>
          </cell>
          <cell r="E573">
            <v>0</v>
          </cell>
          <cell r="F573">
            <v>0</v>
          </cell>
          <cell r="G573">
            <v>0</v>
          </cell>
          <cell r="H573">
            <v>0</v>
          </cell>
          <cell r="J573">
            <v>0</v>
          </cell>
          <cell r="K573">
            <v>0</v>
          </cell>
          <cell r="L573">
            <v>0</v>
          </cell>
          <cell r="M573">
            <v>0</v>
          </cell>
        </row>
        <row r="574">
          <cell r="A574" t="str">
            <v>G671012001</v>
          </cell>
          <cell r="B574" t="str">
            <v>Individual Pension Plan</v>
          </cell>
          <cell r="C574" t="str">
            <v>Profit &amp; Loss</v>
          </cell>
          <cell r="D574">
            <v>0</v>
          </cell>
          <cell r="E574">
            <v>0</v>
          </cell>
          <cell r="F574">
            <v>0</v>
          </cell>
          <cell r="G574">
            <v>0</v>
          </cell>
          <cell r="H574">
            <v>0</v>
          </cell>
          <cell r="J574">
            <v>0</v>
          </cell>
          <cell r="K574">
            <v>0</v>
          </cell>
          <cell r="L574">
            <v>0</v>
          </cell>
          <cell r="M574">
            <v>0</v>
          </cell>
        </row>
        <row r="575">
          <cell r="A575" t="str">
            <v>G671012002</v>
          </cell>
          <cell r="B575" t="str">
            <v>KOLAL Umbrella scheme</v>
          </cell>
          <cell r="C575" t="str">
            <v>Profit &amp; Loss</v>
          </cell>
          <cell r="D575">
            <v>0</v>
          </cell>
          <cell r="E575">
            <v>0</v>
          </cell>
          <cell r="F575">
            <v>0</v>
          </cell>
          <cell r="G575">
            <v>0</v>
          </cell>
          <cell r="H575">
            <v>0</v>
          </cell>
          <cell r="J575">
            <v>0</v>
          </cell>
          <cell r="K575">
            <v>0</v>
          </cell>
          <cell r="L575">
            <v>0</v>
          </cell>
          <cell r="M575">
            <v>0</v>
          </cell>
        </row>
        <row r="576">
          <cell r="A576" t="str">
            <v>G671012003</v>
          </cell>
          <cell r="B576" t="str">
            <v>KOIL SRBS scheme</v>
          </cell>
          <cell r="C576" t="str">
            <v>Profit &amp; Loss</v>
          </cell>
          <cell r="D576">
            <v>0</v>
          </cell>
          <cell r="E576">
            <v>0</v>
          </cell>
          <cell r="F576">
            <v>0</v>
          </cell>
          <cell r="G576">
            <v>0</v>
          </cell>
          <cell r="H576">
            <v>0</v>
          </cell>
          <cell r="J576">
            <v>0</v>
          </cell>
          <cell r="K576">
            <v>0</v>
          </cell>
          <cell r="L576">
            <v>0</v>
          </cell>
          <cell r="M576">
            <v>0</v>
          </cell>
        </row>
        <row r="577">
          <cell r="A577" t="str">
            <v>G681012</v>
          </cell>
          <cell r="B577" t="str">
            <v>Recoveries</v>
          </cell>
          <cell r="C577">
            <v>0</v>
          </cell>
          <cell r="D577">
            <v>0</v>
          </cell>
          <cell r="E577">
            <v>0</v>
          </cell>
          <cell r="F577">
            <v>0</v>
          </cell>
          <cell r="G577">
            <v>0</v>
          </cell>
          <cell r="H577">
            <v>0</v>
          </cell>
          <cell r="J577">
            <v>0</v>
          </cell>
          <cell r="K577">
            <v>0</v>
          </cell>
          <cell r="L577">
            <v>0</v>
          </cell>
          <cell r="M577">
            <v>0</v>
          </cell>
        </row>
        <row r="578">
          <cell r="A578" t="str">
            <v>G681012001</v>
          </cell>
          <cell r="B578" t="str">
            <v>Individual Pension Plan</v>
          </cell>
          <cell r="C578" t="str">
            <v>Profit &amp; Loss</v>
          </cell>
          <cell r="D578">
            <v>0</v>
          </cell>
          <cell r="E578">
            <v>0</v>
          </cell>
          <cell r="F578">
            <v>0</v>
          </cell>
          <cell r="G578">
            <v>0</v>
          </cell>
          <cell r="H578">
            <v>0</v>
          </cell>
          <cell r="J578">
            <v>0</v>
          </cell>
          <cell r="K578">
            <v>0</v>
          </cell>
          <cell r="L578">
            <v>0</v>
          </cell>
          <cell r="M578">
            <v>0</v>
          </cell>
        </row>
        <row r="579">
          <cell r="A579" t="str">
            <v>G681012002</v>
          </cell>
          <cell r="B579" t="str">
            <v>KOLAL Umbrella scheme</v>
          </cell>
          <cell r="C579" t="str">
            <v>Profit &amp; Loss</v>
          </cell>
          <cell r="D579">
            <v>0</v>
          </cell>
          <cell r="E579">
            <v>0</v>
          </cell>
          <cell r="F579">
            <v>0</v>
          </cell>
          <cell r="G579">
            <v>0</v>
          </cell>
          <cell r="H579">
            <v>0</v>
          </cell>
          <cell r="J579">
            <v>0</v>
          </cell>
          <cell r="K579">
            <v>0</v>
          </cell>
          <cell r="L579">
            <v>0</v>
          </cell>
          <cell r="M579">
            <v>0</v>
          </cell>
        </row>
        <row r="580">
          <cell r="A580" t="str">
            <v>G681012003</v>
          </cell>
          <cell r="B580" t="str">
            <v>KOIL SRBS scheme</v>
          </cell>
          <cell r="C580" t="str">
            <v>Profit &amp; Loss</v>
          </cell>
          <cell r="D580">
            <v>0</v>
          </cell>
          <cell r="E580">
            <v>0</v>
          </cell>
          <cell r="F580">
            <v>0</v>
          </cell>
          <cell r="G580">
            <v>0</v>
          </cell>
          <cell r="H580">
            <v>0</v>
          </cell>
          <cell r="J580">
            <v>0</v>
          </cell>
          <cell r="K580">
            <v>0</v>
          </cell>
          <cell r="L580">
            <v>0</v>
          </cell>
          <cell r="M580">
            <v>0</v>
          </cell>
        </row>
        <row r="581">
          <cell r="A581" t="str">
            <v>G691012</v>
          </cell>
          <cell r="B581" t="str">
            <v xml:space="preserve">Commissions </v>
          </cell>
          <cell r="C581">
            <v>0</v>
          </cell>
          <cell r="D581">
            <v>0</v>
          </cell>
          <cell r="E581">
            <v>0</v>
          </cell>
          <cell r="F581">
            <v>0</v>
          </cell>
          <cell r="G581">
            <v>0</v>
          </cell>
          <cell r="H581">
            <v>0</v>
          </cell>
          <cell r="J581">
            <v>0</v>
          </cell>
          <cell r="K581">
            <v>0</v>
          </cell>
          <cell r="L581">
            <v>0</v>
          </cell>
          <cell r="M581">
            <v>0</v>
          </cell>
        </row>
        <row r="582">
          <cell r="A582" t="str">
            <v>G691012001</v>
          </cell>
          <cell r="B582" t="str">
            <v>Individual Pension Plan</v>
          </cell>
          <cell r="C582" t="str">
            <v>Profit &amp; Loss</v>
          </cell>
          <cell r="D582">
            <v>0</v>
          </cell>
          <cell r="E582">
            <v>0</v>
          </cell>
          <cell r="F582">
            <v>0</v>
          </cell>
          <cell r="G582">
            <v>0</v>
          </cell>
          <cell r="H582">
            <v>0</v>
          </cell>
          <cell r="J582">
            <v>0</v>
          </cell>
          <cell r="K582">
            <v>0</v>
          </cell>
          <cell r="L582">
            <v>0</v>
          </cell>
          <cell r="M582">
            <v>0</v>
          </cell>
        </row>
        <row r="583">
          <cell r="A583" t="str">
            <v>G691012002</v>
          </cell>
          <cell r="B583" t="str">
            <v>KOLAL Umbrella scheme</v>
          </cell>
          <cell r="C583" t="str">
            <v>Profit &amp; Loss</v>
          </cell>
          <cell r="D583">
            <v>0</v>
          </cell>
          <cell r="E583">
            <v>0</v>
          </cell>
          <cell r="F583">
            <v>0</v>
          </cell>
          <cell r="G583">
            <v>0</v>
          </cell>
          <cell r="H583">
            <v>0</v>
          </cell>
          <cell r="J583">
            <v>0</v>
          </cell>
          <cell r="K583">
            <v>0</v>
          </cell>
          <cell r="L583">
            <v>0</v>
          </cell>
          <cell r="M583">
            <v>0</v>
          </cell>
        </row>
        <row r="584">
          <cell r="A584" t="str">
            <v>G691012003</v>
          </cell>
          <cell r="B584" t="str">
            <v>KOIL SRBS scheme</v>
          </cell>
          <cell r="C584" t="str">
            <v>Profit &amp; Loss</v>
          </cell>
          <cell r="D584">
            <v>0</v>
          </cell>
          <cell r="E584">
            <v>0</v>
          </cell>
          <cell r="F584">
            <v>0</v>
          </cell>
          <cell r="G584">
            <v>0</v>
          </cell>
          <cell r="H584">
            <v>0</v>
          </cell>
          <cell r="J584">
            <v>0</v>
          </cell>
          <cell r="K584">
            <v>0</v>
          </cell>
          <cell r="L584">
            <v>0</v>
          </cell>
          <cell r="M584">
            <v>0</v>
          </cell>
        </row>
        <row r="585">
          <cell r="A585" t="str">
            <v>G692012</v>
          </cell>
          <cell r="B585" t="str">
            <v>Commissions Received</v>
          </cell>
          <cell r="C585">
            <v>0</v>
          </cell>
          <cell r="D585">
            <v>0</v>
          </cell>
          <cell r="E585">
            <v>0</v>
          </cell>
          <cell r="F585">
            <v>0</v>
          </cell>
          <cell r="G585">
            <v>0</v>
          </cell>
          <cell r="H585">
            <v>0</v>
          </cell>
          <cell r="J585">
            <v>0</v>
          </cell>
          <cell r="K585">
            <v>0</v>
          </cell>
          <cell r="L585">
            <v>0</v>
          </cell>
          <cell r="M585">
            <v>0</v>
          </cell>
        </row>
        <row r="586">
          <cell r="A586" t="str">
            <v>G692012001</v>
          </cell>
          <cell r="B586" t="str">
            <v>Individual Pension Plan</v>
          </cell>
          <cell r="C586" t="str">
            <v>Profit &amp; Loss</v>
          </cell>
          <cell r="D586">
            <v>0</v>
          </cell>
          <cell r="E586">
            <v>0</v>
          </cell>
          <cell r="F586">
            <v>0</v>
          </cell>
          <cell r="G586">
            <v>0</v>
          </cell>
          <cell r="H586">
            <v>0</v>
          </cell>
          <cell r="J586">
            <v>0</v>
          </cell>
          <cell r="K586">
            <v>0</v>
          </cell>
          <cell r="L586">
            <v>0</v>
          </cell>
          <cell r="M586">
            <v>0</v>
          </cell>
        </row>
        <row r="587">
          <cell r="A587" t="str">
            <v>G692012002</v>
          </cell>
          <cell r="B587" t="str">
            <v>KOLAL Umbrella scheme</v>
          </cell>
          <cell r="C587" t="str">
            <v>Profit &amp; Loss</v>
          </cell>
          <cell r="D587">
            <v>0</v>
          </cell>
          <cell r="E587">
            <v>0</v>
          </cell>
          <cell r="F587">
            <v>0</v>
          </cell>
          <cell r="G587">
            <v>0</v>
          </cell>
          <cell r="H587">
            <v>0</v>
          </cell>
          <cell r="J587">
            <v>0</v>
          </cell>
          <cell r="K587">
            <v>0</v>
          </cell>
          <cell r="L587">
            <v>0</v>
          </cell>
          <cell r="M587">
            <v>0</v>
          </cell>
        </row>
        <row r="588">
          <cell r="A588" t="str">
            <v>G692012003</v>
          </cell>
          <cell r="B588" t="str">
            <v>KOIL SRBS scheme</v>
          </cell>
          <cell r="C588" t="str">
            <v>Profit &amp; Loss</v>
          </cell>
          <cell r="D588">
            <v>0</v>
          </cell>
          <cell r="E588">
            <v>0</v>
          </cell>
          <cell r="F588">
            <v>0</v>
          </cell>
          <cell r="G588">
            <v>0</v>
          </cell>
          <cell r="H588">
            <v>0</v>
          </cell>
          <cell r="J588">
            <v>0</v>
          </cell>
          <cell r="K588">
            <v>0</v>
          </cell>
          <cell r="L588">
            <v>0</v>
          </cell>
          <cell r="M588">
            <v>0</v>
          </cell>
        </row>
        <row r="589">
          <cell r="A589" t="str">
            <v>Pension Totals</v>
          </cell>
          <cell r="C589">
            <v>0</v>
          </cell>
          <cell r="D589">
            <v>0</v>
          </cell>
          <cell r="E589">
            <v>60500462</v>
          </cell>
          <cell r="F589">
            <v>0</v>
          </cell>
          <cell r="G589">
            <v>60500462</v>
          </cell>
          <cell r="H589">
            <v>60500462</v>
          </cell>
          <cell r="J589">
            <v>0</v>
          </cell>
          <cell r="K589">
            <v>0</v>
          </cell>
          <cell r="L589">
            <v>0</v>
          </cell>
          <cell r="M589">
            <v>60500462</v>
          </cell>
        </row>
        <row r="590">
          <cell r="C590">
            <v>0</v>
          </cell>
          <cell r="D590">
            <v>0</v>
          </cell>
          <cell r="E590">
            <v>0</v>
          </cell>
          <cell r="F590">
            <v>0</v>
          </cell>
          <cell r="G590">
            <v>0</v>
          </cell>
          <cell r="J590">
            <v>0</v>
          </cell>
          <cell r="K590">
            <v>0</v>
          </cell>
          <cell r="L590">
            <v>0</v>
          </cell>
          <cell r="M590">
            <v>0</v>
          </cell>
        </row>
        <row r="591">
          <cell r="A591" t="str">
            <v>Fixed Assets</v>
          </cell>
          <cell r="C591">
            <v>0</v>
          </cell>
          <cell r="D591">
            <v>0</v>
          </cell>
          <cell r="E591">
            <v>0</v>
          </cell>
          <cell r="F591">
            <v>0</v>
          </cell>
          <cell r="G591">
            <v>0</v>
          </cell>
          <cell r="J591">
            <v>0</v>
          </cell>
          <cell r="K591">
            <v>0</v>
          </cell>
          <cell r="L591">
            <v>0</v>
          </cell>
          <cell r="M591">
            <v>0</v>
          </cell>
        </row>
        <row r="592">
          <cell r="A592" t="str">
            <v>G211012</v>
          </cell>
          <cell r="B592" t="str">
            <v>Computer Software</v>
          </cell>
          <cell r="C592">
            <v>0</v>
          </cell>
          <cell r="D592">
            <v>25219540</v>
          </cell>
          <cell r="E592">
            <v>10200000</v>
          </cell>
          <cell r="F592">
            <v>0</v>
          </cell>
          <cell r="G592">
            <v>10200000</v>
          </cell>
          <cell r="H592">
            <v>35419540</v>
          </cell>
          <cell r="J592">
            <v>0</v>
          </cell>
          <cell r="K592">
            <v>0</v>
          </cell>
          <cell r="L592">
            <v>0</v>
          </cell>
          <cell r="M592">
            <v>35419540</v>
          </cell>
        </row>
        <row r="593">
          <cell r="A593" t="str">
            <v>G211012011</v>
          </cell>
          <cell r="B593" t="str">
            <v>Software-Cost</v>
          </cell>
          <cell r="C593" t="str">
            <v>Balance Sheet</v>
          </cell>
          <cell r="D593">
            <v>25219540</v>
          </cell>
          <cell r="E593">
            <v>10200000</v>
          </cell>
          <cell r="F593">
            <v>0</v>
          </cell>
          <cell r="G593">
            <v>10200000</v>
          </cell>
          <cell r="H593">
            <v>35419540</v>
          </cell>
          <cell r="J593">
            <v>0</v>
          </cell>
          <cell r="K593">
            <v>0</v>
          </cell>
          <cell r="L593">
            <v>0</v>
          </cell>
          <cell r="M593">
            <v>35419540</v>
          </cell>
        </row>
        <row r="594">
          <cell r="A594" t="str">
            <v>G212012</v>
          </cell>
          <cell r="B594" t="str">
            <v>Office Furniture and Fittings</v>
          </cell>
          <cell r="C594">
            <v>0</v>
          </cell>
          <cell r="D594">
            <v>28023783.260000002</v>
          </cell>
          <cell r="E594">
            <v>0</v>
          </cell>
          <cell r="F594">
            <v>0</v>
          </cell>
          <cell r="G594">
            <v>0</v>
          </cell>
          <cell r="H594">
            <v>28023783.260000002</v>
          </cell>
          <cell r="J594">
            <v>0</v>
          </cell>
          <cell r="K594">
            <v>0</v>
          </cell>
          <cell r="L594">
            <v>0</v>
          </cell>
          <cell r="M594">
            <v>28023783.260000002</v>
          </cell>
        </row>
        <row r="595">
          <cell r="A595" t="str">
            <v>G212012011</v>
          </cell>
          <cell r="B595" t="str">
            <v>Office Furniture-Cost</v>
          </cell>
          <cell r="C595" t="str">
            <v>Balance Sheet</v>
          </cell>
          <cell r="D595">
            <v>28023783.260000002</v>
          </cell>
          <cell r="E595">
            <v>0</v>
          </cell>
          <cell r="F595">
            <v>0</v>
          </cell>
          <cell r="G595">
            <v>0</v>
          </cell>
          <cell r="H595">
            <v>28023783.260000002</v>
          </cell>
          <cell r="J595">
            <v>0</v>
          </cell>
          <cell r="K595">
            <v>0</v>
          </cell>
          <cell r="L595">
            <v>0</v>
          </cell>
          <cell r="M595">
            <v>28023783.260000002</v>
          </cell>
        </row>
        <row r="596">
          <cell r="A596" t="str">
            <v>G213012</v>
          </cell>
          <cell r="B596" t="str">
            <v>Computer Equipment</v>
          </cell>
          <cell r="C596">
            <v>0</v>
          </cell>
          <cell r="D596">
            <v>2927832</v>
          </cell>
          <cell r="E596">
            <v>176450</v>
          </cell>
          <cell r="F596">
            <v>0</v>
          </cell>
          <cell r="G596">
            <v>176450</v>
          </cell>
          <cell r="H596">
            <v>3104282</v>
          </cell>
          <cell r="J596">
            <v>0</v>
          </cell>
          <cell r="K596">
            <v>0</v>
          </cell>
          <cell r="L596">
            <v>0</v>
          </cell>
          <cell r="M596">
            <v>3104282</v>
          </cell>
        </row>
        <row r="597">
          <cell r="A597" t="str">
            <v>G213012011</v>
          </cell>
          <cell r="B597" t="str">
            <v>Computer Equipment _cost</v>
          </cell>
          <cell r="C597" t="str">
            <v>Balance Sheet</v>
          </cell>
          <cell r="D597">
            <v>2927832</v>
          </cell>
          <cell r="E597">
            <v>176450</v>
          </cell>
          <cell r="F597">
            <v>0</v>
          </cell>
          <cell r="G597">
            <v>176450</v>
          </cell>
          <cell r="H597">
            <v>3104282</v>
          </cell>
          <cell r="J597">
            <v>0</v>
          </cell>
          <cell r="K597">
            <v>0</v>
          </cell>
          <cell r="L597">
            <v>0</v>
          </cell>
          <cell r="M597">
            <v>3104282</v>
          </cell>
        </row>
        <row r="598">
          <cell r="A598" t="str">
            <v>G214012</v>
          </cell>
          <cell r="B598" t="str">
            <v>Office Equipment</v>
          </cell>
          <cell r="C598">
            <v>0</v>
          </cell>
          <cell r="D598">
            <v>2201272</v>
          </cell>
          <cell r="E598">
            <v>0</v>
          </cell>
          <cell r="F598">
            <v>0</v>
          </cell>
          <cell r="G598">
            <v>0</v>
          </cell>
          <cell r="H598">
            <v>2201272</v>
          </cell>
          <cell r="J598">
            <v>0</v>
          </cell>
          <cell r="K598">
            <v>0</v>
          </cell>
          <cell r="L598">
            <v>0</v>
          </cell>
          <cell r="M598">
            <v>2201272</v>
          </cell>
        </row>
        <row r="599">
          <cell r="A599" t="str">
            <v>G214012011</v>
          </cell>
          <cell r="B599" t="str">
            <v>Office Equipment _cost</v>
          </cell>
          <cell r="C599" t="str">
            <v>Balance Sheet</v>
          </cell>
          <cell r="D599">
            <v>2201272</v>
          </cell>
          <cell r="E599">
            <v>0</v>
          </cell>
          <cell r="F599">
            <v>0</v>
          </cell>
          <cell r="G599">
            <v>0</v>
          </cell>
          <cell r="H599">
            <v>2201272</v>
          </cell>
          <cell r="J599">
            <v>0</v>
          </cell>
          <cell r="K599">
            <v>0</v>
          </cell>
          <cell r="L599">
            <v>0</v>
          </cell>
          <cell r="M599">
            <v>2201272</v>
          </cell>
        </row>
        <row r="600">
          <cell r="A600" t="str">
            <v>G215012</v>
          </cell>
          <cell r="B600" t="str">
            <v>Motor Vehicles</v>
          </cell>
          <cell r="C600">
            <v>0</v>
          </cell>
          <cell r="D600">
            <v>0</v>
          </cell>
          <cell r="E600">
            <v>0</v>
          </cell>
          <cell r="F600">
            <v>0</v>
          </cell>
          <cell r="G600">
            <v>0</v>
          </cell>
          <cell r="H600">
            <v>0</v>
          </cell>
          <cell r="J600">
            <v>0</v>
          </cell>
          <cell r="K600">
            <v>0</v>
          </cell>
          <cell r="L600">
            <v>0</v>
          </cell>
          <cell r="M600">
            <v>0</v>
          </cell>
        </row>
        <row r="601">
          <cell r="A601" t="str">
            <v>G215012011</v>
          </cell>
          <cell r="B601" t="str">
            <v>Motor Vehicles_cost</v>
          </cell>
          <cell r="C601" t="str">
            <v>Balance Sheet</v>
          </cell>
          <cell r="D601">
            <v>0</v>
          </cell>
          <cell r="E601">
            <v>0</v>
          </cell>
          <cell r="F601">
            <v>0</v>
          </cell>
          <cell r="G601">
            <v>0</v>
          </cell>
          <cell r="H601">
            <v>0</v>
          </cell>
          <cell r="J601">
            <v>0</v>
          </cell>
          <cell r="K601">
            <v>0</v>
          </cell>
          <cell r="L601">
            <v>0</v>
          </cell>
          <cell r="M601">
            <v>0</v>
          </cell>
        </row>
        <row r="602">
          <cell r="A602" t="str">
            <v>G216012</v>
          </cell>
          <cell r="B602" t="str">
            <v>Office Buildings</v>
          </cell>
          <cell r="C602">
            <v>0</v>
          </cell>
          <cell r="D602">
            <v>0</v>
          </cell>
          <cell r="E602">
            <v>0</v>
          </cell>
          <cell r="F602">
            <v>0</v>
          </cell>
          <cell r="G602">
            <v>0</v>
          </cell>
          <cell r="H602">
            <v>0</v>
          </cell>
          <cell r="J602">
            <v>0</v>
          </cell>
          <cell r="K602">
            <v>0</v>
          </cell>
          <cell r="L602">
            <v>0</v>
          </cell>
          <cell r="M602">
            <v>0</v>
          </cell>
        </row>
        <row r="603">
          <cell r="A603" t="str">
            <v>G216012011</v>
          </cell>
          <cell r="B603" t="str">
            <v>Office Buildings_cost</v>
          </cell>
          <cell r="C603" t="str">
            <v>Balance Sheet</v>
          </cell>
          <cell r="D603">
            <v>0</v>
          </cell>
          <cell r="E603">
            <v>0</v>
          </cell>
          <cell r="F603">
            <v>0</v>
          </cell>
          <cell r="G603">
            <v>0</v>
          </cell>
          <cell r="H603">
            <v>0</v>
          </cell>
          <cell r="J603">
            <v>0</v>
          </cell>
          <cell r="K603">
            <v>0</v>
          </cell>
          <cell r="L603">
            <v>0</v>
          </cell>
          <cell r="M603">
            <v>0</v>
          </cell>
        </row>
        <row r="604">
          <cell r="A604" t="str">
            <v>G217012</v>
          </cell>
          <cell r="B604" t="str">
            <v>Intangible Assets</v>
          </cell>
          <cell r="C604">
            <v>0</v>
          </cell>
          <cell r="D604">
            <v>0</v>
          </cell>
          <cell r="E604">
            <v>0</v>
          </cell>
          <cell r="F604">
            <v>0</v>
          </cell>
          <cell r="G604">
            <v>0</v>
          </cell>
          <cell r="H604">
            <v>0</v>
          </cell>
          <cell r="J604">
            <v>0</v>
          </cell>
          <cell r="K604">
            <v>0</v>
          </cell>
          <cell r="L604">
            <v>0</v>
          </cell>
          <cell r="M604">
            <v>0</v>
          </cell>
        </row>
        <row r="605">
          <cell r="A605" t="str">
            <v>G217012011</v>
          </cell>
          <cell r="B605" t="str">
            <v>Intangible Assets-Cost</v>
          </cell>
          <cell r="C605" t="str">
            <v>Balance Sheet</v>
          </cell>
          <cell r="D605">
            <v>0</v>
          </cell>
          <cell r="E605">
            <v>0</v>
          </cell>
          <cell r="F605">
            <v>0</v>
          </cell>
          <cell r="G605">
            <v>0</v>
          </cell>
          <cell r="H605">
            <v>0</v>
          </cell>
          <cell r="J605">
            <v>0</v>
          </cell>
          <cell r="K605">
            <v>0</v>
          </cell>
          <cell r="L605">
            <v>0</v>
          </cell>
          <cell r="M605">
            <v>0</v>
          </cell>
        </row>
        <row r="606">
          <cell r="A606" t="str">
            <v>Total Fixed Assets</v>
          </cell>
          <cell r="C606">
            <v>0</v>
          </cell>
          <cell r="D606">
            <v>58372427.260000005</v>
          </cell>
          <cell r="E606">
            <v>10376450</v>
          </cell>
          <cell r="F606">
            <v>0</v>
          </cell>
          <cell r="G606">
            <v>10376450</v>
          </cell>
          <cell r="H606">
            <v>68748877.260000005</v>
          </cell>
          <cell r="J606">
            <v>0</v>
          </cell>
          <cell r="K606">
            <v>0</v>
          </cell>
          <cell r="L606">
            <v>0</v>
          </cell>
          <cell r="M606">
            <v>68748877.260000005</v>
          </cell>
        </row>
        <row r="607">
          <cell r="A607">
            <v>0</v>
          </cell>
          <cell r="B607">
            <v>0</v>
          </cell>
          <cell r="C607">
            <v>0</v>
          </cell>
          <cell r="D607">
            <v>0</v>
          </cell>
          <cell r="E607">
            <v>0</v>
          </cell>
          <cell r="F607">
            <v>0</v>
          </cell>
          <cell r="G607">
            <v>0</v>
          </cell>
          <cell r="J607">
            <v>0</v>
          </cell>
          <cell r="K607">
            <v>0</v>
          </cell>
          <cell r="L607">
            <v>0</v>
          </cell>
          <cell r="M607">
            <v>0</v>
          </cell>
        </row>
        <row r="608">
          <cell r="A608" t="str">
            <v>Financial Assets</v>
          </cell>
          <cell r="C608">
            <v>0</v>
          </cell>
          <cell r="D608">
            <v>0</v>
          </cell>
          <cell r="E608">
            <v>0</v>
          </cell>
          <cell r="F608">
            <v>0</v>
          </cell>
          <cell r="G608">
            <v>0</v>
          </cell>
          <cell r="J608">
            <v>0</v>
          </cell>
          <cell r="K608">
            <v>0</v>
          </cell>
          <cell r="L608">
            <v>0</v>
          </cell>
          <cell r="M608">
            <v>0</v>
          </cell>
        </row>
        <row r="609">
          <cell r="A609" t="str">
            <v>G221012</v>
          </cell>
          <cell r="B609" t="str">
            <v>Treasury Bills</v>
          </cell>
          <cell r="C609">
            <v>0</v>
          </cell>
          <cell r="D609">
            <v>4691989.12</v>
          </cell>
          <cell r="E609">
            <v>277924.34999999998</v>
          </cell>
          <cell r="F609">
            <v>87937</v>
          </cell>
          <cell r="G609">
            <v>189987.35</v>
          </cell>
          <cell r="H609">
            <v>4881976.47</v>
          </cell>
          <cell r="J609">
            <v>0</v>
          </cell>
          <cell r="K609">
            <v>0</v>
          </cell>
          <cell r="L609">
            <v>0</v>
          </cell>
          <cell r="M609">
            <v>4881976.47</v>
          </cell>
        </row>
        <row r="610">
          <cell r="A610" t="str">
            <v>G221012001</v>
          </cell>
          <cell r="B610" t="str">
            <v>Treasury Bills-Life Fund</v>
          </cell>
          <cell r="C610" t="str">
            <v>Balance Sheet</v>
          </cell>
          <cell r="D610">
            <v>4711344</v>
          </cell>
          <cell r="E610">
            <v>189987.35</v>
          </cell>
          <cell r="F610">
            <v>0</v>
          </cell>
          <cell r="G610">
            <v>189987.35</v>
          </cell>
          <cell r="H610">
            <v>4901331.3499999996</v>
          </cell>
          <cell r="J610">
            <v>0</v>
          </cell>
          <cell r="K610">
            <v>0</v>
          </cell>
          <cell r="L610">
            <v>0</v>
          </cell>
          <cell r="M610">
            <v>4901331.3499999996</v>
          </cell>
        </row>
        <row r="611">
          <cell r="A611" t="str">
            <v>G221012002</v>
          </cell>
          <cell r="B611" t="str">
            <v>Treasury Bills-Annuities</v>
          </cell>
          <cell r="C611" t="str">
            <v>Balance Sheet</v>
          </cell>
          <cell r="D611">
            <v>0</v>
          </cell>
          <cell r="E611">
            <v>0</v>
          </cell>
          <cell r="F611">
            <v>0</v>
          </cell>
          <cell r="G611">
            <v>0</v>
          </cell>
          <cell r="H611">
            <v>0</v>
          </cell>
          <cell r="J611">
            <v>0</v>
          </cell>
          <cell r="K611">
            <v>0</v>
          </cell>
          <cell r="L611">
            <v>0</v>
          </cell>
          <cell r="M611">
            <v>0</v>
          </cell>
        </row>
        <row r="612">
          <cell r="A612" t="str">
            <v>G221012003</v>
          </cell>
          <cell r="B612" t="str">
            <v>Treasury Bills-Individual Pension Plan</v>
          </cell>
          <cell r="C612" t="str">
            <v>Balance Sheet</v>
          </cell>
          <cell r="D612">
            <v>0</v>
          </cell>
          <cell r="E612">
            <v>0</v>
          </cell>
          <cell r="F612">
            <v>0</v>
          </cell>
          <cell r="G612">
            <v>0</v>
          </cell>
          <cell r="H612">
            <v>0</v>
          </cell>
          <cell r="J612">
            <v>0</v>
          </cell>
          <cell r="K612">
            <v>0</v>
          </cell>
          <cell r="L612">
            <v>0</v>
          </cell>
          <cell r="M612">
            <v>0</v>
          </cell>
        </row>
        <row r="613">
          <cell r="A613" t="str">
            <v>G221012004</v>
          </cell>
          <cell r="B613" t="str">
            <v>Treasury Bills-Umbrella Scheme</v>
          </cell>
          <cell r="C613" t="str">
            <v>Balance Sheet</v>
          </cell>
          <cell r="D613">
            <v>0</v>
          </cell>
          <cell r="E613">
            <v>87937</v>
          </cell>
          <cell r="F613">
            <v>87937</v>
          </cell>
          <cell r="G613">
            <v>0</v>
          </cell>
          <cell r="H613">
            <v>0</v>
          </cell>
          <cell r="J613">
            <v>0</v>
          </cell>
          <cell r="K613">
            <v>0</v>
          </cell>
          <cell r="L613">
            <v>0</v>
          </cell>
          <cell r="M613">
            <v>0</v>
          </cell>
        </row>
        <row r="614">
          <cell r="A614" t="str">
            <v>G221012005</v>
          </cell>
          <cell r="B614" t="str">
            <v>IFRS 9 TREASURY BILLS</v>
          </cell>
          <cell r="C614" t="str">
            <v>Balance Sheet</v>
          </cell>
          <cell r="D614">
            <v>-19354.88</v>
          </cell>
          <cell r="E614">
            <v>0</v>
          </cell>
          <cell r="F614">
            <v>0</v>
          </cell>
          <cell r="G614">
            <v>0</v>
          </cell>
          <cell r="H614">
            <v>-19354.88</v>
          </cell>
          <cell r="J614">
            <v>0</v>
          </cell>
          <cell r="K614">
            <v>0</v>
          </cell>
          <cell r="L614">
            <v>0</v>
          </cell>
          <cell r="M614">
            <v>-19354.88</v>
          </cell>
        </row>
        <row r="615">
          <cell r="A615" t="str">
            <v>G222012</v>
          </cell>
          <cell r="B615" t="str">
            <v>Treasury Bonds</v>
          </cell>
          <cell r="C615">
            <v>0</v>
          </cell>
          <cell r="D615">
            <v>2353999553.23</v>
          </cell>
          <cell r="E615">
            <v>863685797.14999998</v>
          </cell>
          <cell r="F615">
            <v>442369069.24000001</v>
          </cell>
          <cell r="G615">
            <v>421316727.90999997</v>
          </cell>
          <cell r="H615">
            <v>2775316281.1399999</v>
          </cell>
          <cell r="I615">
            <v>0</v>
          </cell>
          <cell r="J615">
            <v>0</v>
          </cell>
          <cell r="K615">
            <v>0</v>
          </cell>
          <cell r="L615">
            <v>0</v>
          </cell>
          <cell r="M615">
            <v>2775316281.1399999</v>
          </cell>
        </row>
        <row r="616">
          <cell r="A616" t="str">
            <v>G222012001</v>
          </cell>
          <cell r="B616" t="str">
            <v>Treasury Bonds-Life Fund</v>
          </cell>
          <cell r="C616" t="str">
            <v>Balance Sheet</v>
          </cell>
          <cell r="D616">
            <v>1428211375.3800001</v>
          </cell>
          <cell r="E616">
            <v>613689523.14999998</v>
          </cell>
          <cell r="F616">
            <v>384847080.5</v>
          </cell>
          <cell r="G616">
            <v>228842442.64999998</v>
          </cell>
          <cell r="H616">
            <v>1657053818.0300002</v>
          </cell>
          <cell r="J616">
            <v>0</v>
          </cell>
          <cell r="K616">
            <v>0</v>
          </cell>
          <cell r="L616">
            <v>0</v>
          </cell>
          <cell r="M616">
            <v>1657053818.0300002</v>
          </cell>
        </row>
        <row r="617">
          <cell r="A617" t="str">
            <v>G222012002</v>
          </cell>
          <cell r="B617" t="str">
            <v>Treasury Bonds-Annuities</v>
          </cell>
          <cell r="C617" t="str">
            <v>Balance Sheet</v>
          </cell>
          <cell r="D617">
            <v>0</v>
          </cell>
          <cell r="E617">
            <v>0</v>
          </cell>
          <cell r="F617">
            <v>0</v>
          </cell>
          <cell r="G617">
            <v>0</v>
          </cell>
          <cell r="H617">
            <v>0</v>
          </cell>
          <cell r="J617">
            <v>0</v>
          </cell>
          <cell r="K617">
            <v>0</v>
          </cell>
          <cell r="L617">
            <v>0</v>
          </cell>
          <cell r="M617">
            <v>0</v>
          </cell>
        </row>
        <row r="618">
          <cell r="A618" t="str">
            <v>G222012003</v>
          </cell>
          <cell r="B618" t="str">
            <v>Treasury Bonds-Individual Pension Plan</v>
          </cell>
          <cell r="C618" t="str">
            <v>Balance Sheet</v>
          </cell>
          <cell r="D618">
            <v>145327575.44999999</v>
          </cell>
          <cell r="E618">
            <v>26225128</v>
          </cell>
          <cell r="F618">
            <v>9735636.6500000004</v>
          </cell>
          <cell r="G618">
            <v>16489491.35</v>
          </cell>
          <cell r="H618">
            <v>161817066.79999998</v>
          </cell>
          <cell r="J618">
            <v>0</v>
          </cell>
          <cell r="K618">
            <v>0</v>
          </cell>
          <cell r="L618">
            <v>0</v>
          </cell>
          <cell r="M618">
            <v>161817066.79999998</v>
          </cell>
        </row>
        <row r="619">
          <cell r="A619" t="str">
            <v>G222012004</v>
          </cell>
          <cell r="B619" t="str">
            <v>Treasury Bonds-Umbrella Scheme</v>
          </cell>
          <cell r="C619" t="str">
            <v>Balance Sheet</v>
          </cell>
          <cell r="D619">
            <v>789068297.24000001</v>
          </cell>
          <cell r="E619">
            <v>223771146</v>
          </cell>
          <cell r="F619">
            <v>47786352.090000004</v>
          </cell>
          <cell r="G619">
            <v>175984793.91</v>
          </cell>
          <cell r="H619">
            <v>965053091.14999998</v>
          </cell>
          <cell r="J619">
            <v>0</v>
          </cell>
          <cell r="K619">
            <v>0</v>
          </cell>
          <cell r="L619">
            <v>0</v>
          </cell>
          <cell r="M619">
            <v>965053091.14999998</v>
          </cell>
        </row>
        <row r="620">
          <cell r="A620" t="str">
            <v>G222012005</v>
          </cell>
          <cell r="B620" t="str">
            <v>IFRS 9 TREASURY BOND</v>
          </cell>
          <cell r="C620" t="str">
            <v>Balance Sheet</v>
          </cell>
          <cell r="D620">
            <v>-8607694.8399999999</v>
          </cell>
          <cell r="E620">
            <v>0</v>
          </cell>
          <cell r="F620">
            <v>0</v>
          </cell>
          <cell r="G620">
            <v>0</v>
          </cell>
          <cell r="H620">
            <v>-8607694.8399999999</v>
          </cell>
          <cell r="J620">
            <v>0</v>
          </cell>
          <cell r="K620">
            <v>0</v>
          </cell>
          <cell r="L620">
            <v>0</v>
          </cell>
          <cell r="M620">
            <v>-8607694.8399999999</v>
          </cell>
        </row>
        <row r="621">
          <cell r="A621" t="str">
            <v>G223012</v>
          </cell>
          <cell r="B621" t="str">
            <v>Corporate Bonds</v>
          </cell>
          <cell r="C621">
            <v>0</v>
          </cell>
          <cell r="D621">
            <v>204621664</v>
          </cell>
          <cell r="E621">
            <v>10127349.4</v>
          </cell>
          <cell r="F621">
            <v>60538852</v>
          </cell>
          <cell r="G621">
            <v>-50411502.600000001</v>
          </cell>
          <cell r="H621">
            <v>154210161.40000001</v>
          </cell>
          <cell r="I621">
            <v>0</v>
          </cell>
          <cell r="J621">
            <v>0</v>
          </cell>
          <cell r="K621">
            <v>0</v>
          </cell>
          <cell r="L621">
            <v>0</v>
          </cell>
          <cell r="M621">
            <v>154210161.40000001</v>
          </cell>
        </row>
        <row r="622">
          <cell r="A622" t="str">
            <v>G223012001</v>
          </cell>
          <cell r="B622" t="str">
            <v>Platinum Bond-Life Fund</v>
          </cell>
          <cell r="C622" t="str">
            <v>Balance Sheet</v>
          </cell>
          <cell r="D622">
            <v>23130403.260000002</v>
          </cell>
          <cell r="E622">
            <v>1614455</v>
          </cell>
          <cell r="F622">
            <v>1499015</v>
          </cell>
          <cell r="G622">
            <v>115440</v>
          </cell>
          <cell r="H622">
            <v>23245843.260000002</v>
          </cell>
          <cell r="J622">
            <v>0</v>
          </cell>
          <cell r="K622">
            <v>0</v>
          </cell>
          <cell r="L622">
            <v>0</v>
          </cell>
          <cell r="M622">
            <v>23245843.260000002</v>
          </cell>
        </row>
        <row r="623">
          <cell r="A623" t="str">
            <v>G223012002</v>
          </cell>
          <cell r="B623" t="str">
            <v>Platinum Bond-Annuities</v>
          </cell>
          <cell r="C623" t="str">
            <v>Balance Sheet</v>
          </cell>
          <cell r="D623">
            <v>0</v>
          </cell>
          <cell r="E623">
            <v>0</v>
          </cell>
          <cell r="F623">
            <v>0</v>
          </cell>
          <cell r="G623">
            <v>0</v>
          </cell>
          <cell r="H623">
            <v>0</v>
          </cell>
          <cell r="J623">
            <v>0</v>
          </cell>
          <cell r="K623">
            <v>0</v>
          </cell>
          <cell r="L623">
            <v>0</v>
          </cell>
          <cell r="M623">
            <v>0</v>
          </cell>
        </row>
        <row r="624">
          <cell r="A624" t="str">
            <v>G223012003</v>
          </cell>
          <cell r="B624" t="str">
            <v>Platinum Bond-Individual Pension Plan</v>
          </cell>
          <cell r="C624" t="str">
            <v>Balance Sheet</v>
          </cell>
          <cell r="D624">
            <v>0</v>
          </cell>
          <cell r="E624">
            <v>0</v>
          </cell>
          <cell r="F624">
            <v>0</v>
          </cell>
          <cell r="G624">
            <v>0</v>
          </cell>
          <cell r="H624">
            <v>0</v>
          </cell>
          <cell r="J624">
            <v>0</v>
          </cell>
          <cell r="K624">
            <v>0</v>
          </cell>
          <cell r="L624">
            <v>0</v>
          </cell>
          <cell r="M624">
            <v>0</v>
          </cell>
        </row>
        <row r="625">
          <cell r="A625" t="str">
            <v>G223012004</v>
          </cell>
          <cell r="B625" t="str">
            <v>Platinum Bond-Umbrella Scheme</v>
          </cell>
          <cell r="C625" t="str">
            <v>Balance Sheet</v>
          </cell>
          <cell r="D625">
            <v>0</v>
          </cell>
          <cell r="E625">
            <v>0</v>
          </cell>
          <cell r="F625">
            <v>0</v>
          </cell>
          <cell r="G625">
            <v>0</v>
          </cell>
          <cell r="H625">
            <v>0</v>
          </cell>
          <cell r="J625">
            <v>0</v>
          </cell>
          <cell r="K625">
            <v>0</v>
          </cell>
          <cell r="L625">
            <v>0</v>
          </cell>
          <cell r="M625">
            <v>0</v>
          </cell>
        </row>
        <row r="626">
          <cell r="A626" t="str">
            <v>G223012005</v>
          </cell>
          <cell r="B626" t="str">
            <v>Family Bank Bond-Life Fund</v>
          </cell>
          <cell r="C626" t="str">
            <v>Balance Sheet</v>
          </cell>
          <cell r="D626">
            <v>90554286.040000007</v>
          </cell>
          <cell r="E626">
            <v>5451427</v>
          </cell>
          <cell r="F626">
            <v>5461159</v>
          </cell>
          <cell r="G626">
            <v>-9732</v>
          </cell>
          <cell r="H626">
            <v>90544554.040000007</v>
          </cell>
          <cell r="J626">
            <v>0</v>
          </cell>
          <cell r="K626">
            <v>0</v>
          </cell>
          <cell r="L626">
            <v>0</v>
          </cell>
          <cell r="M626">
            <v>90544554.040000007</v>
          </cell>
        </row>
        <row r="627">
          <cell r="A627" t="str">
            <v>G223012006</v>
          </cell>
          <cell r="B627" t="str">
            <v>Family Bank Bond-Annuities</v>
          </cell>
          <cell r="C627" t="str">
            <v>Balance Sheet</v>
          </cell>
          <cell r="D627">
            <v>0</v>
          </cell>
          <cell r="E627">
            <v>0</v>
          </cell>
          <cell r="F627">
            <v>0</v>
          </cell>
          <cell r="G627">
            <v>0</v>
          </cell>
          <cell r="H627">
            <v>0</v>
          </cell>
          <cell r="J627">
            <v>0</v>
          </cell>
          <cell r="K627">
            <v>0</v>
          </cell>
          <cell r="L627">
            <v>0</v>
          </cell>
          <cell r="M627">
            <v>0</v>
          </cell>
        </row>
        <row r="628">
          <cell r="A628" t="str">
            <v>G223012007</v>
          </cell>
          <cell r="B628" t="str">
            <v>Family Bank Bond-Individual Pension Plan</v>
          </cell>
          <cell r="C628" t="str">
            <v>Balance Sheet</v>
          </cell>
          <cell r="D628">
            <v>8329285.5999999996</v>
          </cell>
          <cell r="E628">
            <v>502816.4</v>
          </cell>
          <cell r="F628">
            <v>507000</v>
          </cell>
          <cell r="G628">
            <v>-4183.5999999999767</v>
          </cell>
          <cell r="H628">
            <v>8325102</v>
          </cell>
          <cell r="J628">
            <v>0</v>
          </cell>
          <cell r="K628">
            <v>0</v>
          </cell>
          <cell r="L628">
            <v>0</v>
          </cell>
          <cell r="M628">
            <v>8325102</v>
          </cell>
        </row>
        <row r="629">
          <cell r="A629" t="str">
            <v>G223012008</v>
          </cell>
          <cell r="B629" t="str">
            <v>Family Bank Bond-Umbrella Scheme</v>
          </cell>
          <cell r="C629" t="str">
            <v>Balance Sheet</v>
          </cell>
          <cell r="D629">
            <v>33851071.640000001</v>
          </cell>
          <cell r="E629">
            <v>2037857</v>
          </cell>
          <cell r="F629">
            <v>2060500</v>
          </cell>
          <cell r="G629">
            <v>-22643</v>
          </cell>
          <cell r="H629">
            <v>33828428.640000001</v>
          </cell>
          <cell r="J629">
            <v>0</v>
          </cell>
          <cell r="K629">
            <v>0</v>
          </cell>
          <cell r="L629">
            <v>0</v>
          </cell>
          <cell r="M629">
            <v>33828428.640000001</v>
          </cell>
        </row>
        <row r="630">
          <cell r="A630" t="str">
            <v>G223012009</v>
          </cell>
          <cell r="B630" t="str">
            <v>TUGENDE BOND-LIFE FUND</v>
          </cell>
          <cell r="C630" t="str">
            <v>Balance Sheet</v>
          </cell>
          <cell r="D630">
            <v>35403846</v>
          </cell>
          <cell r="E630">
            <v>268390</v>
          </cell>
          <cell r="F630">
            <v>35672236</v>
          </cell>
          <cell r="G630">
            <v>-35403846</v>
          </cell>
          <cell r="H630">
            <v>0</v>
          </cell>
          <cell r="J630">
            <v>0</v>
          </cell>
          <cell r="K630">
            <v>0</v>
          </cell>
          <cell r="L630">
            <v>0</v>
          </cell>
          <cell r="M630">
            <v>0</v>
          </cell>
        </row>
        <row r="631">
          <cell r="A631" t="str">
            <v>G223012010</v>
          </cell>
          <cell r="B631" t="str">
            <v>TUGENDE BOND-ANNUITIES</v>
          </cell>
          <cell r="C631" t="str">
            <v>Balance Sheet</v>
          </cell>
          <cell r="D631">
            <v>0</v>
          </cell>
          <cell r="E631">
            <v>0</v>
          </cell>
          <cell r="F631">
            <v>0</v>
          </cell>
          <cell r="G631">
            <v>0</v>
          </cell>
          <cell r="H631">
            <v>0</v>
          </cell>
          <cell r="J631">
            <v>0</v>
          </cell>
          <cell r="K631">
            <v>0</v>
          </cell>
          <cell r="L631">
            <v>0</v>
          </cell>
          <cell r="M631">
            <v>0</v>
          </cell>
        </row>
        <row r="632">
          <cell r="A632" t="str">
            <v>G223012011</v>
          </cell>
          <cell r="B632" t="str">
            <v>TUGENDE BOND-INDIVIDUAL PENSION PLAN</v>
          </cell>
          <cell r="C632" t="str">
            <v>Balance Sheet</v>
          </cell>
          <cell r="D632">
            <v>0</v>
          </cell>
          <cell r="E632">
            <v>0</v>
          </cell>
          <cell r="F632">
            <v>0</v>
          </cell>
          <cell r="G632">
            <v>0</v>
          </cell>
          <cell r="H632">
            <v>0</v>
          </cell>
          <cell r="J632">
            <v>0</v>
          </cell>
          <cell r="K632">
            <v>0</v>
          </cell>
          <cell r="L632">
            <v>0</v>
          </cell>
          <cell r="M632">
            <v>0</v>
          </cell>
        </row>
        <row r="633">
          <cell r="A633" t="str">
            <v>G223012012</v>
          </cell>
          <cell r="B633" t="str">
            <v>TUGENDE BOND-UMBRELLA SCHEME</v>
          </cell>
          <cell r="C633" t="str">
            <v>Balance Sheet</v>
          </cell>
          <cell r="D633">
            <v>15173077</v>
          </cell>
          <cell r="E633">
            <v>252404</v>
          </cell>
          <cell r="F633">
            <v>15338942</v>
          </cell>
          <cell r="G633">
            <v>-15086538</v>
          </cell>
          <cell r="H633">
            <v>86539</v>
          </cell>
          <cell r="J633">
            <v>0</v>
          </cell>
          <cell r="K633">
            <v>0</v>
          </cell>
          <cell r="L633">
            <v>0</v>
          </cell>
          <cell r="M633">
            <v>86539</v>
          </cell>
        </row>
        <row r="634">
          <cell r="A634" t="str">
            <v>G223012013</v>
          </cell>
          <cell r="B634" t="str">
            <v>IFRS 9 CORPORATE BONDS</v>
          </cell>
          <cell r="C634" t="str">
            <v>Balance Sheet</v>
          </cell>
          <cell r="D634">
            <v>-1820305.54</v>
          </cell>
          <cell r="E634">
            <v>0</v>
          </cell>
          <cell r="F634">
            <v>0</v>
          </cell>
          <cell r="G634">
            <v>0</v>
          </cell>
          <cell r="H634">
            <v>-1820305.54</v>
          </cell>
          <cell r="J634">
            <v>0</v>
          </cell>
          <cell r="K634">
            <v>0</v>
          </cell>
          <cell r="L634">
            <v>0</v>
          </cell>
          <cell r="M634">
            <v>-1820305.54</v>
          </cell>
        </row>
        <row r="635">
          <cell r="A635" t="str">
            <v>G224012</v>
          </cell>
          <cell r="B635" t="str">
            <v xml:space="preserve"> Deposits</v>
          </cell>
          <cell r="C635">
            <v>0</v>
          </cell>
          <cell r="D635">
            <v>611373628.55999994</v>
          </cell>
          <cell r="E635">
            <v>1452126594.46</v>
          </cell>
          <cell r="F635">
            <v>1542637211.54</v>
          </cell>
          <cell r="G635">
            <v>-90510617.079999998</v>
          </cell>
          <cell r="H635">
            <v>520863011.47999996</v>
          </cell>
          <cell r="J635">
            <v>0</v>
          </cell>
          <cell r="K635">
            <v>0</v>
          </cell>
          <cell r="L635">
            <v>0</v>
          </cell>
          <cell r="M635">
            <v>520863011.47999996</v>
          </cell>
        </row>
        <row r="636">
          <cell r="A636" t="str">
            <v>G224012001</v>
          </cell>
          <cell r="B636" t="str">
            <v>Stanbic Bank  Deposit-Life Fund</v>
          </cell>
          <cell r="C636" t="str">
            <v>Balance Sheet</v>
          </cell>
          <cell r="D636">
            <v>4220820.9800000004</v>
          </cell>
          <cell r="E636">
            <v>68790156</v>
          </cell>
          <cell r="F636">
            <v>72987145</v>
          </cell>
          <cell r="G636">
            <v>-4196989</v>
          </cell>
          <cell r="H636">
            <v>23831.980000000447</v>
          </cell>
          <cell r="J636">
            <v>0</v>
          </cell>
          <cell r="K636">
            <v>0</v>
          </cell>
          <cell r="L636">
            <v>0</v>
          </cell>
          <cell r="M636">
            <v>23831.980000000447</v>
          </cell>
        </row>
        <row r="637">
          <cell r="A637" t="str">
            <v>G224012002</v>
          </cell>
          <cell r="B637" t="str">
            <v>Stanbic Bank  Deposit-Annuities</v>
          </cell>
          <cell r="C637" t="str">
            <v>Balance Sheet</v>
          </cell>
          <cell r="D637">
            <v>0</v>
          </cell>
          <cell r="E637">
            <v>0</v>
          </cell>
          <cell r="F637">
            <v>0</v>
          </cell>
          <cell r="G637">
            <v>0</v>
          </cell>
          <cell r="H637">
            <v>0</v>
          </cell>
          <cell r="I637">
            <v>0</v>
          </cell>
          <cell r="J637">
            <v>0</v>
          </cell>
          <cell r="K637">
            <v>0</v>
          </cell>
          <cell r="L637">
            <v>0</v>
          </cell>
          <cell r="M637">
            <v>0</v>
          </cell>
        </row>
        <row r="638">
          <cell r="A638" t="str">
            <v>G224012003</v>
          </cell>
          <cell r="B638" t="str">
            <v>Stanbic Bank  Deposit-Individual Pension Plan</v>
          </cell>
          <cell r="C638" t="str">
            <v>Balance Sheet</v>
          </cell>
          <cell r="D638">
            <v>3.00000002607703E-2</v>
          </cell>
          <cell r="E638">
            <v>12273343</v>
          </cell>
          <cell r="F638">
            <v>10994874</v>
          </cell>
          <cell r="G638">
            <v>1278469</v>
          </cell>
          <cell r="H638">
            <v>1278469.0300000003</v>
          </cell>
          <cell r="I638">
            <v>0</v>
          </cell>
          <cell r="J638">
            <v>0</v>
          </cell>
          <cell r="K638">
            <v>0</v>
          </cell>
          <cell r="L638">
            <v>0</v>
          </cell>
          <cell r="M638">
            <v>1278469.0300000003</v>
          </cell>
        </row>
        <row r="639">
          <cell r="A639" t="str">
            <v>G224012004</v>
          </cell>
          <cell r="B639" t="str">
            <v>Stanbic Bank  Deposit-Umbrella Scheme</v>
          </cell>
          <cell r="C639" t="str">
            <v>Balance Sheet</v>
          </cell>
          <cell r="D639">
            <v>-3.7252902984619099E-9</v>
          </cell>
          <cell r="E639">
            <v>72207754</v>
          </cell>
          <cell r="F639">
            <v>72545797</v>
          </cell>
          <cell r="G639">
            <v>-338043</v>
          </cell>
          <cell r="H639">
            <v>-338043.00000000373</v>
          </cell>
          <cell r="I639">
            <v>0</v>
          </cell>
          <cell r="J639">
            <v>0</v>
          </cell>
          <cell r="K639">
            <v>0</v>
          </cell>
          <cell r="L639">
            <v>0</v>
          </cell>
          <cell r="M639">
            <v>-338043.00000000373</v>
          </cell>
        </row>
        <row r="640">
          <cell r="A640" t="str">
            <v>G224012005</v>
          </cell>
          <cell r="B640" t="str">
            <v>Family Bank  Deposit-Life Fund</v>
          </cell>
          <cell r="C640" t="str">
            <v>Balance Sheet</v>
          </cell>
          <cell r="D640">
            <v>147345012.34999999</v>
          </cell>
          <cell r="E640">
            <v>478262666</v>
          </cell>
          <cell r="F640">
            <v>498537555.74000001</v>
          </cell>
          <cell r="G640">
            <v>-20274889.74000001</v>
          </cell>
          <cell r="H640">
            <v>127070122.60999998</v>
          </cell>
          <cell r="I640">
            <v>0</v>
          </cell>
          <cell r="J640">
            <v>0</v>
          </cell>
          <cell r="K640">
            <v>0</v>
          </cell>
          <cell r="L640">
            <v>0</v>
          </cell>
          <cell r="M640">
            <v>127070122.60999998</v>
          </cell>
        </row>
        <row r="641">
          <cell r="A641" t="str">
            <v>G224012006</v>
          </cell>
          <cell r="B641" t="str">
            <v>Family Bank  Deposit-Annuities</v>
          </cell>
          <cell r="C641" t="str">
            <v>Balance Sheet</v>
          </cell>
          <cell r="D641">
            <v>0</v>
          </cell>
          <cell r="E641">
            <v>0</v>
          </cell>
          <cell r="F641">
            <v>0</v>
          </cell>
          <cell r="G641">
            <v>0</v>
          </cell>
          <cell r="H641">
            <v>0</v>
          </cell>
          <cell r="I641">
            <v>0</v>
          </cell>
          <cell r="J641">
            <v>0</v>
          </cell>
          <cell r="K641">
            <v>0</v>
          </cell>
          <cell r="L641">
            <v>0</v>
          </cell>
          <cell r="M641">
            <v>0</v>
          </cell>
        </row>
        <row r="642">
          <cell r="A642" t="str">
            <v>G224012007</v>
          </cell>
          <cell r="B642" t="str">
            <v>Family Bank  Deposit-Individual Pension Plan</v>
          </cell>
          <cell r="C642" t="str">
            <v>Balance Sheet</v>
          </cell>
          <cell r="D642">
            <v>301331.01000001997</v>
          </cell>
          <cell r="E642">
            <v>20405666</v>
          </cell>
          <cell r="F642">
            <v>7976634</v>
          </cell>
          <cell r="G642">
            <v>12429032</v>
          </cell>
          <cell r="H642">
            <v>12730363.01000002</v>
          </cell>
          <cell r="I642">
            <v>0</v>
          </cell>
          <cell r="J642">
            <v>0</v>
          </cell>
          <cell r="K642">
            <v>0</v>
          </cell>
          <cell r="L642">
            <v>0</v>
          </cell>
          <cell r="M642">
            <v>12730363.01000002</v>
          </cell>
        </row>
        <row r="643">
          <cell r="A643" t="str">
            <v>G224012008</v>
          </cell>
          <cell r="B643" t="str">
            <v>Family Bank  Deposit-Umbrella Scheme</v>
          </cell>
          <cell r="C643" t="str">
            <v>Balance Sheet</v>
          </cell>
          <cell r="D643">
            <v>74211885.400000006</v>
          </cell>
          <cell r="E643">
            <v>70468497</v>
          </cell>
          <cell r="F643">
            <v>97376108.849999994</v>
          </cell>
          <cell r="G643">
            <v>-26907611.849999994</v>
          </cell>
          <cell r="H643">
            <v>47304273.550000012</v>
          </cell>
          <cell r="I643">
            <v>0</v>
          </cell>
          <cell r="J643">
            <v>0</v>
          </cell>
          <cell r="K643">
            <v>0</v>
          </cell>
          <cell r="L643">
            <v>0</v>
          </cell>
          <cell r="M643">
            <v>47304273.550000012</v>
          </cell>
        </row>
        <row r="644">
          <cell r="A644" t="str">
            <v>G224012009</v>
          </cell>
          <cell r="B644" t="str">
            <v>NIC Bank  Deposit-Life Fund</v>
          </cell>
          <cell r="C644" t="str">
            <v>Balance Sheet</v>
          </cell>
          <cell r="D644">
            <v>0</v>
          </cell>
          <cell r="E644">
            <v>0</v>
          </cell>
          <cell r="F644">
            <v>0</v>
          </cell>
          <cell r="G644">
            <v>0</v>
          </cell>
          <cell r="H644">
            <v>0</v>
          </cell>
          <cell r="I644">
            <v>0</v>
          </cell>
          <cell r="J644">
            <v>0</v>
          </cell>
          <cell r="K644">
            <v>0</v>
          </cell>
          <cell r="L644">
            <v>0</v>
          </cell>
          <cell r="M644">
            <v>0</v>
          </cell>
        </row>
        <row r="645">
          <cell r="A645" t="str">
            <v>G224012010</v>
          </cell>
          <cell r="B645" t="str">
            <v>NIC Bank  Deposit-Annuities</v>
          </cell>
          <cell r="C645" t="str">
            <v>Balance Sheet</v>
          </cell>
          <cell r="D645">
            <v>0</v>
          </cell>
          <cell r="E645">
            <v>0</v>
          </cell>
          <cell r="F645">
            <v>0</v>
          </cell>
          <cell r="G645">
            <v>0</v>
          </cell>
          <cell r="H645">
            <v>0</v>
          </cell>
          <cell r="I645">
            <v>0</v>
          </cell>
          <cell r="J645">
            <v>0</v>
          </cell>
          <cell r="K645">
            <v>0</v>
          </cell>
          <cell r="L645">
            <v>0</v>
          </cell>
          <cell r="M645">
            <v>0</v>
          </cell>
        </row>
        <row r="646">
          <cell r="A646" t="str">
            <v>G224012011</v>
          </cell>
          <cell r="B646" t="str">
            <v>NIC Bank  Deposit-Individual Pension Plan</v>
          </cell>
          <cell r="C646" t="str">
            <v>Balance Sheet</v>
          </cell>
          <cell r="D646">
            <v>0</v>
          </cell>
          <cell r="E646">
            <v>0</v>
          </cell>
          <cell r="F646">
            <v>0</v>
          </cell>
          <cell r="G646">
            <v>0</v>
          </cell>
          <cell r="H646">
            <v>0</v>
          </cell>
          <cell r="I646">
            <v>0</v>
          </cell>
          <cell r="J646">
            <v>0</v>
          </cell>
          <cell r="K646">
            <v>0</v>
          </cell>
          <cell r="L646">
            <v>0</v>
          </cell>
          <cell r="M646">
            <v>0</v>
          </cell>
        </row>
        <row r="647">
          <cell r="A647" t="str">
            <v>G224012012</v>
          </cell>
          <cell r="B647" t="str">
            <v>NIC Bank  Deposit-Umbrella Scheme</v>
          </cell>
          <cell r="C647" t="str">
            <v>Balance Sheet</v>
          </cell>
          <cell r="D647">
            <v>0</v>
          </cell>
          <cell r="E647">
            <v>0</v>
          </cell>
          <cell r="F647">
            <v>0</v>
          </cell>
          <cell r="G647">
            <v>0</v>
          </cell>
          <cell r="H647">
            <v>0</v>
          </cell>
          <cell r="I647">
            <v>0</v>
          </cell>
          <cell r="J647">
            <v>0</v>
          </cell>
          <cell r="K647">
            <v>0</v>
          </cell>
          <cell r="L647">
            <v>0</v>
          </cell>
          <cell r="M647">
            <v>0</v>
          </cell>
        </row>
        <row r="648">
          <cell r="A648" t="str">
            <v>G224012013</v>
          </cell>
          <cell r="B648" t="str">
            <v>Sidian Bank  Deposit-Life Fund</v>
          </cell>
          <cell r="C648" t="str">
            <v>Balance Sheet</v>
          </cell>
          <cell r="D648">
            <v>3.0000001192092899E-2</v>
          </cell>
          <cell r="E648">
            <v>0</v>
          </cell>
          <cell r="F648">
            <v>0</v>
          </cell>
          <cell r="G648">
            <v>0</v>
          </cell>
          <cell r="H648">
            <v>3.0000001192092899E-2</v>
          </cell>
          <cell r="I648">
            <v>0</v>
          </cell>
          <cell r="J648">
            <v>0</v>
          </cell>
          <cell r="K648">
            <v>0</v>
          </cell>
          <cell r="L648">
            <v>0</v>
          </cell>
          <cell r="M648">
            <v>3.0000001192092899E-2</v>
          </cell>
        </row>
        <row r="649">
          <cell r="A649" t="str">
            <v>G224012014</v>
          </cell>
          <cell r="B649" t="str">
            <v>Sidian Bank  Deposit-Annuities</v>
          </cell>
          <cell r="C649" t="str">
            <v>Balance Sheet</v>
          </cell>
          <cell r="D649">
            <v>0</v>
          </cell>
          <cell r="E649">
            <v>0</v>
          </cell>
          <cell r="F649">
            <v>0</v>
          </cell>
          <cell r="G649">
            <v>0</v>
          </cell>
          <cell r="H649">
            <v>0</v>
          </cell>
          <cell r="I649">
            <v>0</v>
          </cell>
          <cell r="J649">
            <v>0</v>
          </cell>
          <cell r="K649">
            <v>0</v>
          </cell>
          <cell r="L649">
            <v>0</v>
          </cell>
          <cell r="M649">
            <v>0</v>
          </cell>
        </row>
        <row r="650">
          <cell r="A650" t="str">
            <v>G224012015</v>
          </cell>
          <cell r="B650" t="str">
            <v>Sidian Bank  Deposit-Individual Pension Plan</v>
          </cell>
          <cell r="C650" t="str">
            <v>Balance Sheet</v>
          </cell>
          <cell r="D650">
            <v>0.199999999254942</v>
          </cell>
          <cell r="E650">
            <v>0</v>
          </cell>
          <cell r="F650">
            <v>0</v>
          </cell>
          <cell r="G650">
            <v>0</v>
          </cell>
          <cell r="H650">
            <v>0.199999999254942</v>
          </cell>
          <cell r="I650">
            <v>0</v>
          </cell>
          <cell r="J650">
            <v>0</v>
          </cell>
          <cell r="K650">
            <v>0</v>
          </cell>
          <cell r="L650">
            <v>0</v>
          </cell>
          <cell r="M650">
            <v>0.199999999254942</v>
          </cell>
        </row>
        <row r="651">
          <cell r="A651" t="str">
            <v>G224012016</v>
          </cell>
          <cell r="B651" t="str">
            <v>Sidian Bank  Deposit-Umbrella Scheme</v>
          </cell>
          <cell r="C651" t="str">
            <v>Balance Sheet</v>
          </cell>
          <cell r="D651">
            <v>0</v>
          </cell>
          <cell r="E651">
            <v>0</v>
          </cell>
          <cell r="F651">
            <v>0</v>
          </cell>
          <cell r="G651">
            <v>0</v>
          </cell>
          <cell r="H651">
            <v>0</v>
          </cell>
          <cell r="I651">
            <v>0</v>
          </cell>
          <cell r="J651">
            <v>0</v>
          </cell>
          <cell r="K651">
            <v>0</v>
          </cell>
          <cell r="L651">
            <v>0</v>
          </cell>
          <cell r="M651">
            <v>0</v>
          </cell>
        </row>
        <row r="652">
          <cell r="A652" t="str">
            <v>G224012017</v>
          </cell>
          <cell r="B652" t="str">
            <v>UBA Bank  Deposit-Life Fund</v>
          </cell>
          <cell r="C652" t="str">
            <v>Balance Sheet</v>
          </cell>
          <cell r="D652">
            <v>0.04</v>
          </cell>
          <cell r="E652">
            <v>0</v>
          </cell>
          <cell r="F652">
            <v>0</v>
          </cell>
          <cell r="G652">
            <v>0</v>
          </cell>
          <cell r="H652">
            <v>0.04</v>
          </cell>
          <cell r="I652">
            <v>0</v>
          </cell>
          <cell r="J652">
            <v>0</v>
          </cell>
          <cell r="K652">
            <v>0</v>
          </cell>
          <cell r="L652">
            <v>0</v>
          </cell>
          <cell r="M652">
            <v>0.04</v>
          </cell>
        </row>
        <row r="653">
          <cell r="A653" t="str">
            <v>G224012018</v>
          </cell>
          <cell r="B653" t="str">
            <v>UBA Bank  Deposit-Annuities</v>
          </cell>
          <cell r="C653" t="str">
            <v>Balance Sheet</v>
          </cell>
          <cell r="D653">
            <v>0</v>
          </cell>
          <cell r="E653">
            <v>0</v>
          </cell>
          <cell r="F653">
            <v>0</v>
          </cell>
          <cell r="G653">
            <v>0</v>
          </cell>
          <cell r="H653">
            <v>0</v>
          </cell>
          <cell r="I653">
            <v>0</v>
          </cell>
          <cell r="J653">
            <v>0</v>
          </cell>
          <cell r="K653">
            <v>0</v>
          </cell>
          <cell r="L653">
            <v>0</v>
          </cell>
          <cell r="M653">
            <v>0</v>
          </cell>
        </row>
        <row r="654">
          <cell r="A654" t="str">
            <v>G224012019</v>
          </cell>
          <cell r="B654" t="str">
            <v>UBA Bank  Deposit-Individual Pension Plan</v>
          </cell>
          <cell r="C654" t="str">
            <v>Balance Sheet</v>
          </cell>
          <cell r="D654">
            <v>0</v>
          </cell>
          <cell r="E654">
            <v>0</v>
          </cell>
          <cell r="F654">
            <v>0</v>
          </cell>
          <cell r="G654">
            <v>0</v>
          </cell>
          <cell r="H654">
            <v>0</v>
          </cell>
          <cell r="I654">
            <v>0</v>
          </cell>
          <cell r="J654">
            <v>0</v>
          </cell>
          <cell r="K654">
            <v>0</v>
          </cell>
          <cell r="L654">
            <v>0</v>
          </cell>
          <cell r="M654">
            <v>0</v>
          </cell>
        </row>
        <row r="655">
          <cell r="A655" t="str">
            <v>G224012020</v>
          </cell>
          <cell r="B655" t="str">
            <v>UBA Bank  Deposit-Umbrella Scheme</v>
          </cell>
          <cell r="C655" t="str">
            <v>Balance Sheet</v>
          </cell>
          <cell r="D655">
            <v>0</v>
          </cell>
          <cell r="E655">
            <v>0</v>
          </cell>
          <cell r="F655">
            <v>0</v>
          </cell>
          <cell r="G655">
            <v>0</v>
          </cell>
          <cell r="H655">
            <v>0</v>
          </cell>
          <cell r="I655">
            <v>0</v>
          </cell>
          <cell r="J655">
            <v>0</v>
          </cell>
          <cell r="K655">
            <v>0</v>
          </cell>
          <cell r="L655">
            <v>0</v>
          </cell>
          <cell r="M655">
            <v>0</v>
          </cell>
        </row>
        <row r="656">
          <cell r="A656" t="str">
            <v>G224012021</v>
          </cell>
          <cell r="B656" t="str">
            <v>Equity Bank  Deposit-Life Fund</v>
          </cell>
          <cell r="C656" t="str">
            <v>Balance Sheet</v>
          </cell>
          <cell r="D656">
            <v>0</v>
          </cell>
          <cell r="E656">
            <v>0</v>
          </cell>
          <cell r="F656">
            <v>0</v>
          </cell>
          <cell r="G656">
            <v>0</v>
          </cell>
          <cell r="H656">
            <v>0</v>
          </cell>
          <cell r="I656">
            <v>0</v>
          </cell>
          <cell r="J656">
            <v>0</v>
          </cell>
          <cell r="K656">
            <v>0</v>
          </cell>
          <cell r="L656">
            <v>0</v>
          </cell>
          <cell r="M656">
            <v>0</v>
          </cell>
        </row>
        <row r="657">
          <cell r="A657" t="str">
            <v>G224012022</v>
          </cell>
          <cell r="B657" t="str">
            <v>Equity Bank  Deposit-Annuities</v>
          </cell>
          <cell r="C657" t="str">
            <v>Balance Sheet</v>
          </cell>
          <cell r="D657">
            <v>0</v>
          </cell>
          <cell r="E657">
            <v>0</v>
          </cell>
          <cell r="F657">
            <v>0</v>
          </cell>
          <cell r="G657">
            <v>0</v>
          </cell>
          <cell r="H657">
            <v>0</v>
          </cell>
          <cell r="I657">
            <v>0</v>
          </cell>
          <cell r="J657">
            <v>0</v>
          </cell>
          <cell r="K657">
            <v>0</v>
          </cell>
          <cell r="L657">
            <v>0</v>
          </cell>
          <cell r="M657">
            <v>0</v>
          </cell>
        </row>
        <row r="658">
          <cell r="A658" t="str">
            <v>G224012023</v>
          </cell>
          <cell r="B658" t="str">
            <v>Equity Bank  Deposit-Individual Pension Plan</v>
          </cell>
          <cell r="C658" t="str">
            <v>Balance Sheet</v>
          </cell>
          <cell r="D658">
            <v>0</v>
          </cell>
          <cell r="E658">
            <v>0</v>
          </cell>
          <cell r="F658">
            <v>0</v>
          </cell>
          <cell r="G658">
            <v>0</v>
          </cell>
          <cell r="H658">
            <v>0</v>
          </cell>
          <cell r="I658">
            <v>0</v>
          </cell>
          <cell r="J658">
            <v>0</v>
          </cell>
          <cell r="K658">
            <v>0</v>
          </cell>
          <cell r="L658">
            <v>0</v>
          </cell>
          <cell r="M658">
            <v>0</v>
          </cell>
        </row>
        <row r="659">
          <cell r="A659" t="str">
            <v>G224012024</v>
          </cell>
          <cell r="B659" t="str">
            <v>Equity Bank  Deposit-Umbrella Scheme</v>
          </cell>
          <cell r="C659" t="str">
            <v>Balance Sheet</v>
          </cell>
          <cell r="D659">
            <v>0</v>
          </cell>
          <cell r="E659">
            <v>0</v>
          </cell>
          <cell r="F659">
            <v>0</v>
          </cell>
          <cell r="G659">
            <v>0</v>
          </cell>
          <cell r="H659">
            <v>0</v>
          </cell>
          <cell r="I659">
            <v>0</v>
          </cell>
          <cell r="J659">
            <v>0</v>
          </cell>
          <cell r="K659">
            <v>0</v>
          </cell>
          <cell r="L659">
            <v>0</v>
          </cell>
          <cell r="M659">
            <v>0</v>
          </cell>
        </row>
        <row r="660">
          <cell r="A660" t="str">
            <v>G224012025</v>
          </cell>
          <cell r="B660" t="str">
            <v>NCBA Bank  Deposit-Life Fund</v>
          </cell>
          <cell r="C660" t="str">
            <v>Balance Sheet</v>
          </cell>
          <cell r="D660">
            <v>12003452</v>
          </cell>
          <cell r="E660">
            <v>130070805</v>
          </cell>
          <cell r="F660">
            <v>142273656</v>
          </cell>
          <cell r="G660">
            <v>-12202851</v>
          </cell>
          <cell r="H660">
            <v>-199399</v>
          </cell>
          <cell r="I660">
            <v>0</v>
          </cell>
          <cell r="J660">
            <v>0</v>
          </cell>
          <cell r="K660">
            <v>0</v>
          </cell>
          <cell r="L660">
            <v>0</v>
          </cell>
          <cell r="M660">
            <v>-199399</v>
          </cell>
        </row>
        <row r="661">
          <cell r="A661" t="str">
            <v>G224012026</v>
          </cell>
          <cell r="B661" t="str">
            <v>NCBA Bank  Deposit-Annuities</v>
          </cell>
          <cell r="C661" t="str">
            <v>Balance Sheet</v>
          </cell>
          <cell r="D661">
            <v>0</v>
          </cell>
          <cell r="E661">
            <v>0</v>
          </cell>
          <cell r="F661">
            <v>0</v>
          </cell>
          <cell r="G661">
            <v>0</v>
          </cell>
          <cell r="H661">
            <v>0</v>
          </cell>
          <cell r="I661">
            <v>0</v>
          </cell>
          <cell r="J661">
            <v>0</v>
          </cell>
          <cell r="K661">
            <v>0</v>
          </cell>
          <cell r="L661">
            <v>0</v>
          </cell>
          <cell r="M661">
            <v>0</v>
          </cell>
        </row>
        <row r="662">
          <cell r="A662" t="str">
            <v>G224012027</v>
          </cell>
          <cell r="B662" t="str">
            <v>NCBA Bank  Deposit-Individual Pension Plan</v>
          </cell>
          <cell r="C662" t="str">
            <v>Balance Sheet</v>
          </cell>
          <cell r="D662">
            <v>3901122</v>
          </cell>
          <cell r="E662">
            <v>4547342.7</v>
          </cell>
          <cell r="F662">
            <v>5735525.9000000004</v>
          </cell>
          <cell r="G662">
            <v>-1188183.2000000002</v>
          </cell>
          <cell r="H662">
            <v>2712938.8</v>
          </cell>
          <cell r="I662">
            <v>0</v>
          </cell>
          <cell r="J662">
            <v>0</v>
          </cell>
          <cell r="K662">
            <v>0</v>
          </cell>
          <cell r="L662">
            <v>0</v>
          </cell>
          <cell r="M662">
            <v>2712938.8</v>
          </cell>
        </row>
        <row r="663">
          <cell r="A663" t="str">
            <v>G224012028</v>
          </cell>
          <cell r="B663" t="str">
            <v>NCBA Bank  Deposit-Umbrella Scheme</v>
          </cell>
          <cell r="C663" t="str">
            <v>Balance Sheet</v>
          </cell>
          <cell r="D663">
            <v>33534018</v>
          </cell>
          <cell r="E663">
            <v>69760507</v>
          </cell>
          <cell r="F663">
            <v>103310506.3</v>
          </cell>
          <cell r="G663">
            <v>-33549999.299999997</v>
          </cell>
          <cell r="H663">
            <v>-15981.29999999702</v>
          </cell>
          <cell r="I663">
            <v>0</v>
          </cell>
          <cell r="J663">
            <v>0</v>
          </cell>
          <cell r="K663">
            <v>0</v>
          </cell>
          <cell r="L663">
            <v>0</v>
          </cell>
          <cell r="M663">
            <v>-15981.29999999702</v>
          </cell>
        </row>
        <row r="664">
          <cell r="A664" t="str">
            <v>G224012029</v>
          </cell>
          <cell r="B664" t="str">
            <v>COOP Bank  Deposit-Life Fund</v>
          </cell>
          <cell r="C664" t="str">
            <v>Balance Sheet</v>
          </cell>
          <cell r="D664">
            <v>0</v>
          </cell>
          <cell r="E664">
            <v>74624999</v>
          </cell>
          <cell r="F664">
            <v>47570221</v>
          </cell>
          <cell r="G664">
            <v>27054778</v>
          </cell>
          <cell r="H664">
            <v>27054778</v>
          </cell>
          <cell r="I664">
            <v>0</v>
          </cell>
          <cell r="J664">
            <v>0</v>
          </cell>
          <cell r="K664">
            <v>0</v>
          </cell>
          <cell r="L664">
            <v>0</v>
          </cell>
          <cell r="M664">
            <v>27054778</v>
          </cell>
        </row>
        <row r="665">
          <cell r="A665" t="str">
            <v>G224012030</v>
          </cell>
          <cell r="B665" t="str">
            <v>COOP Bank  Deposit-Annuities</v>
          </cell>
          <cell r="C665" t="str">
            <v>Balance Sheet</v>
          </cell>
          <cell r="D665">
            <v>0</v>
          </cell>
          <cell r="E665">
            <v>0</v>
          </cell>
          <cell r="F665">
            <v>0</v>
          </cell>
          <cell r="G665">
            <v>0</v>
          </cell>
          <cell r="H665">
            <v>0</v>
          </cell>
          <cell r="I665">
            <v>0</v>
          </cell>
          <cell r="J665">
            <v>0</v>
          </cell>
          <cell r="K665">
            <v>0</v>
          </cell>
          <cell r="L665">
            <v>0</v>
          </cell>
          <cell r="M665">
            <v>0</v>
          </cell>
        </row>
        <row r="666">
          <cell r="A666" t="str">
            <v>G224012031</v>
          </cell>
          <cell r="B666" t="str">
            <v>COOP Bank  Deposit-Individual Pension Plan</v>
          </cell>
          <cell r="C666" t="str">
            <v>Balance Sheet</v>
          </cell>
          <cell r="D666">
            <v>-0.46</v>
          </cell>
          <cell r="E666">
            <v>710207.6</v>
          </cell>
          <cell r="F666">
            <v>7307858.4500000002</v>
          </cell>
          <cell r="G666">
            <v>-6597650.8500000006</v>
          </cell>
          <cell r="H666">
            <v>-6597651.3100000005</v>
          </cell>
          <cell r="I666">
            <v>0</v>
          </cell>
          <cell r="J666">
            <v>0</v>
          </cell>
          <cell r="K666">
            <v>0</v>
          </cell>
          <cell r="L666">
            <v>0</v>
          </cell>
          <cell r="M666">
            <v>-6597651.3100000005</v>
          </cell>
        </row>
        <row r="667">
          <cell r="A667" t="str">
            <v>G224012032</v>
          </cell>
          <cell r="B667" t="str">
            <v>COOP Bank  Deposit-Umbrella Scheme</v>
          </cell>
          <cell r="C667" t="str">
            <v>Balance Sheet</v>
          </cell>
          <cell r="D667">
            <v>-0.35</v>
          </cell>
          <cell r="E667">
            <v>26843244</v>
          </cell>
          <cell r="F667">
            <v>33492220</v>
          </cell>
          <cell r="G667">
            <v>-6648976</v>
          </cell>
          <cell r="H667">
            <v>-6648976.3499999996</v>
          </cell>
          <cell r="I667">
            <v>0</v>
          </cell>
          <cell r="J667">
            <v>0</v>
          </cell>
          <cell r="K667">
            <v>0</v>
          </cell>
          <cell r="L667">
            <v>0</v>
          </cell>
          <cell r="M667">
            <v>-6648976.3499999996</v>
          </cell>
        </row>
        <row r="668">
          <cell r="A668" t="str">
            <v>G224012033</v>
          </cell>
          <cell r="B668" t="str">
            <v>I&amp;M Bank  Deposit-Life Fund</v>
          </cell>
          <cell r="C668" t="str">
            <v>Balance Sheet</v>
          </cell>
          <cell r="D668">
            <v>0</v>
          </cell>
          <cell r="E668">
            <v>42140449</v>
          </cell>
          <cell r="F668">
            <v>0</v>
          </cell>
          <cell r="G668">
            <v>42140449</v>
          </cell>
          <cell r="H668">
            <v>42140449</v>
          </cell>
          <cell r="I668">
            <v>0</v>
          </cell>
          <cell r="J668">
            <v>0</v>
          </cell>
          <cell r="K668">
            <v>0</v>
          </cell>
          <cell r="L668">
            <v>0</v>
          </cell>
          <cell r="M668">
            <v>42140449</v>
          </cell>
        </row>
        <row r="669">
          <cell r="A669" t="str">
            <v>G224012034</v>
          </cell>
          <cell r="B669" t="str">
            <v>I&amp;M Bank  Deposit-Annuities</v>
          </cell>
          <cell r="C669" t="str">
            <v>Balance Sheet</v>
          </cell>
          <cell r="D669">
            <v>0</v>
          </cell>
          <cell r="E669">
            <v>0</v>
          </cell>
          <cell r="F669">
            <v>0</v>
          </cell>
          <cell r="G669">
            <v>0</v>
          </cell>
          <cell r="H669">
            <v>0</v>
          </cell>
          <cell r="I669">
            <v>0</v>
          </cell>
          <cell r="J669">
            <v>0</v>
          </cell>
          <cell r="K669">
            <v>0</v>
          </cell>
          <cell r="L669">
            <v>0</v>
          </cell>
          <cell r="M669">
            <v>0</v>
          </cell>
        </row>
        <row r="670">
          <cell r="A670" t="str">
            <v>G224012035</v>
          </cell>
          <cell r="B670" t="str">
            <v>I&amp;M Bank  Deposit-Individual Pension Plan</v>
          </cell>
          <cell r="C670" t="str">
            <v>Balance Sheet</v>
          </cell>
          <cell r="D670">
            <v>0</v>
          </cell>
          <cell r="E670">
            <v>0</v>
          </cell>
          <cell r="F670">
            <v>0</v>
          </cell>
          <cell r="G670">
            <v>0</v>
          </cell>
          <cell r="H670">
            <v>0</v>
          </cell>
          <cell r="I670">
            <v>0</v>
          </cell>
          <cell r="J670">
            <v>0</v>
          </cell>
          <cell r="K670">
            <v>0</v>
          </cell>
          <cell r="L670">
            <v>0</v>
          </cell>
          <cell r="M670">
            <v>0</v>
          </cell>
        </row>
        <row r="671">
          <cell r="A671" t="str">
            <v>G224012036</v>
          </cell>
          <cell r="B671" t="str">
            <v>I&amp;M Bank  Deposit-Umbrella Scheme</v>
          </cell>
          <cell r="C671" t="str">
            <v>Balance Sheet</v>
          </cell>
          <cell r="D671">
            <v>12114899</v>
          </cell>
          <cell r="E671">
            <v>378082</v>
          </cell>
          <cell r="F671">
            <v>12378082</v>
          </cell>
          <cell r="G671">
            <v>-12000000</v>
          </cell>
          <cell r="H671">
            <v>114899</v>
          </cell>
          <cell r="I671">
            <v>0</v>
          </cell>
          <cell r="J671">
            <v>0</v>
          </cell>
          <cell r="K671">
            <v>0</v>
          </cell>
          <cell r="L671">
            <v>0</v>
          </cell>
          <cell r="M671">
            <v>114899</v>
          </cell>
        </row>
        <row r="672">
          <cell r="A672" t="str">
            <v>G224012037</v>
          </cell>
          <cell r="B672" t="str">
            <v>KASHA Bank  Deposit-Life Fund</v>
          </cell>
          <cell r="C672" t="str">
            <v>Balance Sheet</v>
          </cell>
          <cell r="D672">
            <v>36733043</v>
          </cell>
          <cell r="E672">
            <v>1696153</v>
          </cell>
          <cell r="F672">
            <v>0</v>
          </cell>
          <cell r="G672">
            <v>1696153</v>
          </cell>
          <cell r="H672">
            <v>38429196</v>
          </cell>
          <cell r="I672">
            <v>0</v>
          </cell>
          <cell r="J672">
            <v>0</v>
          </cell>
          <cell r="K672">
            <v>0</v>
          </cell>
          <cell r="L672">
            <v>0</v>
          </cell>
          <cell r="M672">
            <v>38429196</v>
          </cell>
        </row>
        <row r="673">
          <cell r="A673" t="str">
            <v>G224012038</v>
          </cell>
          <cell r="B673" t="str">
            <v>KASHA  Deposit-Annuities</v>
          </cell>
          <cell r="C673" t="str">
            <v>Balance Sheet</v>
          </cell>
          <cell r="D673">
            <v>0</v>
          </cell>
          <cell r="E673">
            <v>0</v>
          </cell>
          <cell r="F673">
            <v>0</v>
          </cell>
          <cell r="G673">
            <v>0</v>
          </cell>
          <cell r="H673">
            <v>0</v>
          </cell>
          <cell r="I673">
            <v>0</v>
          </cell>
          <cell r="J673">
            <v>0</v>
          </cell>
          <cell r="K673">
            <v>0</v>
          </cell>
          <cell r="L673">
            <v>0</v>
          </cell>
          <cell r="M673">
            <v>0</v>
          </cell>
        </row>
        <row r="674">
          <cell r="A674" t="str">
            <v>G224012039</v>
          </cell>
          <cell r="B674" t="str">
            <v>KASHA  Deposit-Individual Pension Plan</v>
          </cell>
          <cell r="C674" t="str">
            <v>Balance Sheet</v>
          </cell>
          <cell r="D674">
            <v>12990457</v>
          </cell>
          <cell r="E674">
            <v>556297.98</v>
          </cell>
          <cell r="F674">
            <v>0</v>
          </cell>
          <cell r="G674">
            <v>556297.98</v>
          </cell>
          <cell r="H674">
            <v>13546754.98</v>
          </cell>
          <cell r="I674">
            <v>0</v>
          </cell>
          <cell r="J674">
            <v>0</v>
          </cell>
          <cell r="K674">
            <v>0</v>
          </cell>
          <cell r="L674">
            <v>0</v>
          </cell>
          <cell r="M674">
            <v>13546754.98</v>
          </cell>
        </row>
        <row r="675">
          <cell r="A675" t="str">
            <v>G224012040</v>
          </cell>
          <cell r="B675" t="str">
            <v>KASHA  Deposit-Umbrella Scheme</v>
          </cell>
          <cell r="C675" t="str">
            <v>Balance Sheet</v>
          </cell>
          <cell r="D675">
            <v>18820331.760000002</v>
          </cell>
          <cell r="E675">
            <v>3088663</v>
          </cell>
          <cell r="F675">
            <v>0</v>
          </cell>
          <cell r="G675">
            <v>3088663</v>
          </cell>
          <cell r="H675">
            <v>21908994.760000002</v>
          </cell>
          <cell r="I675">
            <v>0</v>
          </cell>
          <cell r="J675">
            <v>0</v>
          </cell>
          <cell r="K675">
            <v>0</v>
          </cell>
          <cell r="L675">
            <v>0</v>
          </cell>
          <cell r="M675">
            <v>21908994.760000002</v>
          </cell>
        </row>
        <row r="676">
          <cell r="A676" t="str">
            <v>G224012041</v>
          </cell>
          <cell r="B676" t="str">
            <v>FAULU Bank  Deposit-Life Fund</v>
          </cell>
          <cell r="C676" t="str">
            <v>Balance Sheet</v>
          </cell>
          <cell r="D676">
            <v>0.03</v>
          </cell>
          <cell r="E676">
            <v>0</v>
          </cell>
          <cell r="F676">
            <v>0</v>
          </cell>
          <cell r="G676">
            <v>0</v>
          </cell>
          <cell r="H676">
            <v>0.03</v>
          </cell>
          <cell r="I676">
            <v>0</v>
          </cell>
          <cell r="J676">
            <v>0</v>
          </cell>
          <cell r="K676">
            <v>0</v>
          </cell>
          <cell r="L676">
            <v>0</v>
          </cell>
          <cell r="M676">
            <v>0.03</v>
          </cell>
        </row>
        <row r="677">
          <cell r="A677" t="str">
            <v>G224012042</v>
          </cell>
          <cell r="B677" t="str">
            <v>FAULU  Deposit-Annuities</v>
          </cell>
          <cell r="C677" t="str">
            <v>Balance Sheet</v>
          </cell>
          <cell r="D677">
            <v>0</v>
          </cell>
          <cell r="E677">
            <v>0</v>
          </cell>
          <cell r="F677">
            <v>0</v>
          </cell>
          <cell r="G677">
            <v>0</v>
          </cell>
          <cell r="H677">
            <v>0</v>
          </cell>
          <cell r="I677">
            <v>0</v>
          </cell>
          <cell r="J677">
            <v>0</v>
          </cell>
          <cell r="K677">
            <v>0</v>
          </cell>
          <cell r="L677">
            <v>0</v>
          </cell>
          <cell r="M677">
            <v>0</v>
          </cell>
        </row>
        <row r="678">
          <cell r="A678" t="str">
            <v>G224012043</v>
          </cell>
          <cell r="B678" t="str">
            <v>FAULU  Deposit-Individual Pension Plan</v>
          </cell>
          <cell r="C678" t="str">
            <v>Balance Sheet</v>
          </cell>
          <cell r="D678">
            <v>0</v>
          </cell>
          <cell r="E678">
            <v>0</v>
          </cell>
          <cell r="F678">
            <v>0</v>
          </cell>
          <cell r="G678">
            <v>0</v>
          </cell>
          <cell r="H678">
            <v>0</v>
          </cell>
          <cell r="I678">
            <v>0</v>
          </cell>
          <cell r="J678">
            <v>0</v>
          </cell>
          <cell r="K678">
            <v>0</v>
          </cell>
          <cell r="L678">
            <v>0</v>
          </cell>
          <cell r="M678">
            <v>0</v>
          </cell>
        </row>
        <row r="679">
          <cell r="A679" t="str">
            <v>G224012044</v>
          </cell>
          <cell r="B679" t="str">
            <v>FAULU  Deposit-Umbrella Scheme</v>
          </cell>
          <cell r="C679" t="str">
            <v>Balance Sheet</v>
          </cell>
          <cell r="D679">
            <v>-0.76999999955296505</v>
          </cell>
          <cell r="E679">
            <v>0</v>
          </cell>
          <cell r="F679">
            <v>0</v>
          </cell>
          <cell r="G679">
            <v>0</v>
          </cell>
          <cell r="H679">
            <v>-0.76999999955296505</v>
          </cell>
          <cell r="I679">
            <v>0</v>
          </cell>
          <cell r="J679">
            <v>0</v>
          </cell>
          <cell r="K679">
            <v>0</v>
          </cell>
          <cell r="L679">
            <v>0</v>
          </cell>
          <cell r="M679">
            <v>-0.76999999955296505</v>
          </cell>
        </row>
        <row r="680">
          <cell r="A680" t="str">
            <v>G224012045</v>
          </cell>
          <cell r="B680" t="str">
            <v>IMARA Bank  Deposit-Life Fund</v>
          </cell>
          <cell r="C680" t="str">
            <v>Balance Sheet</v>
          </cell>
          <cell r="D680">
            <v>3056713.26</v>
          </cell>
          <cell r="E680">
            <v>0</v>
          </cell>
          <cell r="F680">
            <v>0</v>
          </cell>
          <cell r="G680">
            <v>0</v>
          </cell>
          <cell r="H680">
            <v>3056713.26</v>
          </cell>
          <cell r="I680">
            <v>0</v>
          </cell>
          <cell r="J680">
            <v>0</v>
          </cell>
          <cell r="K680">
            <v>0</v>
          </cell>
          <cell r="L680">
            <v>0</v>
          </cell>
          <cell r="M680">
            <v>3056713.26</v>
          </cell>
        </row>
        <row r="681">
          <cell r="A681" t="str">
            <v>G224012046</v>
          </cell>
          <cell r="B681" t="str">
            <v>IMARA  Deposit-Annuities</v>
          </cell>
          <cell r="C681" t="str">
            <v>Balance Sheet</v>
          </cell>
          <cell r="D681">
            <v>0</v>
          </cell>
          <cell r="E681">
            <v>0</v>
          </cell>
          <cell r="F681">
            <v>0</v>
          </cell>
          <cell r="G681">
            <v>0</v>
          </cell>
          <cell r="H681">
            <v>0</v>
          </cell>
          <cell r="I681">
            <v>0</v>
          </cell>
          <cell r="J681">
            <v>0</v>
          </cell>
          <cell r="K681">
            <v>0</v>
          </cell>
          <cell r="L681">
            <v>0</v>
          </cell>
          <cell r="M681">
            <v>0</v>
          </cell>
        </row>
        <row r="682">
          <cell r="A682" t="str">
            <v>G224012047</v>
          </cell>
          <cell r="B682" t="str">
            <v>IMARA  Deposit-Individual Pension Plan</v>
          </cell>
          <cell r="C682" t="str">
            <v>Balance Sheet</v>
          </cell>
          <cell r="D682">
            <v>2000840</v>
          </cell>
          <cell r="E682">
            <v>101769.9</v>
          </cell>
          <cell r="F682">
            <v>0</v>
          </cell>
          <cell r="G682">
            <v>101769.9</v>
          </cell>
          <cell r="H682">
            <v>2102609.9</v>
          </cell>
          <cell r="I682">
            <v>0</v>
          </cell>
          <cell r="J682">
            <v>0</v>
          </cell>
          <cell r="K682">
            <v>0</v>
          </cell>
          <cell r="L682">
            <v>0</v>
          </cell>
          <cell r="M682">
            <v>2102609.9</v>
          </cell>
        </row>
        <row r="683">
          <cell r="A683" t="str">
            <v>G224012048</v>
          </cell>
          <cell r="B683" t="str">
            <v>IMARA  Deposit-Umbrella Scheme</v>
          </cell>
          <cell r="C683" t="str">
            <v>Balance Sheet</v>
          </cell>
          <cell r="D683">
            <v>6693123.7800000003</v>
          </cell>
          <cell r="E683">
            <v>1379812</v>
          </cell>
          <cell r="F683">
            <v>1003410</v>
          </cell>
          <cell r="G683">
            <v>376402</v>
          </cell>
          <cell r="H683">
            <v>7069525.7800000003</v>
          </cell>
          <cell r="I683">
            <v>0</v>
          </cell>
          <cell r="J683">
            <v>0</v>
          </cell>
          <cell r="K683">
            <v>0</v>
          </cell>
          <cell r="L683">
            <v>0</v>
          </cell>
          <cell r="M683">
            <v>7069525.7800000003</v>
          </cell>
        </row>
        <row r="684">
          <cell r="A684" t="str">
            <v>G224012049</v>
          </cell>
          <cell r="B684" t="str">
            <v>HIFADHI Bank  Deposit-Life Fund</v>
          </cell>
          <cell r="C684" t="str">
            <v>Balance Sheet</v>
          </cell>
          <cell r="D684">
            <v>0</v>
          </cell>
          <cell r="E684">
            <v>0</v>
          </cell>
          <cell r="F684">
            <v>0</v>
          </cell>
          <cell r="G684">
            <v>0</v>
          </cell>
          <cell r="H684">
            <v>0</v>
          </cell>
          <cell r="I684">
            <v>0</v>
          </cell>
          <cell r="J684">
            <v>0</v>
          </cell>
          <cell r="K684">
            <v>0</v>
          </cell>
          <cell r="L684">
            <v>0</v>
          </cell>
          <cell r="M684">
            <v>0</v>
          </cell>
        </row>
        <row r="685">
          <cell r="A685" t="str">
            <v>G224012050</v>
          </cell>
          <cell r="B685" t="str">
            <v>HIFADHI  Deposit-Annuities</v>
          </cell>
          <cell r="C685" t="str">
            <v>Balance Sheet</v>
          </cell>
          <cell r="D685">
            <v>0</v>
          </cell>
          <cell r="E685">
            <v>0</v>
          </cell>
          <cell r="F685">
            <v>0</v>
          </cell>
          <cell r="G685">
            <v>0</v>
          </cell>
          <cell r="H685">
            <v>0</v>
          </cell>
          <cell r="I685">
            <v>0</v>
          </cell>
          <cell r="J685">
            <v>0</v>
          </cell>
          <cell r="K685">
            <v>0</v>
          </cell>
          <cell r="L685">
            <v>0</v>
          </cell>
          <cell r="M685">
            <v>0</v>
          </cell>
        </row>
        <row r="686">
          <cell r="A686" t="str">
            <v>G224012051</v>
          </cell>
          <cell r="B686" t="str">
            <v>HIFADHI  Deposit-Individual Pension Plan</v>
          </cell>
          <cell r="C686" t="str">
            <v>Balance Sheet</v>
          </cell>
          <cell r="D686">
            <v>0</v>
          </cell>
          <cell r="E686">
            <v>0</v>
          </cell>
          <cell r="F686">
            <v>0</v>
          </cell>
          <cell r="G686">
            <v>0</v>
          </cell>
          <cell r="H686">
            <v>0</v>
          </cell>
          <cell r="I686">
            <v>0</v>
          </cell>
          <cell r="J686">
            <v>0</v>
          </cell>
          <cell r="K686">
            <v>0</v>
          </cell>
          <cell r="L686">
            <v>0</v>
          </cell>
          <cell r="M686">
            <v>0</v>
          </cell>
        </row>
        <row r="687">
          <cell r="A687" t="str">
            <v>G224012052</v>
          </cell>
          <cell r="B687" t="str">
            <v>HIFADHI  Deposit-Umbrella Scheme</v>
          </cell>
          <cell r="C687" t="str">
            <v>Balance Sheet</v>
          </cell>
          <cell r="D687">
            <v>19059662.789999999</v>
          </cell>
          <cell r="E687">
            <v>3199331</v>
          </cell>
          <cell r="F687">
            <v>0</v>
          </cell>
          <cell r="G687">
            <v>3199331</v>
          </cell>
          <cell r="H687">
            <v>22258993.789999999</v>
          </cell>
          <cell r="I687">
            <v>0</v>
          </cell>
          <cell r="J687">
            <v>0</v>
          </cell>
          <cell r="K687">
            <v>0</v>
          </cell>
          <cell r="L687">
            <v>0</v>
          </cell>
          <cell r="M687">
            <v>22258993.789999999</v>
          </cell>
        </row>
        <row r="688">
          <cell r="A688" t="str">
            <v>G224012053</v>
          </cell>
          <cell r="B688" t="str">
            <v>CONSOLIDATED BANK Bank  Deposit-Life Fund</v>
          </cell>
          <cell r="C688" t="str">
            <v>Balance Sheet</v>
          </cell>
          <cell r="D688">
            <v>5291385</v>
          </cell>
          <cell r="E688">
            <v>349692</v>
          </cell>
          <cell r="F688">
            <v>57599</v>
          </cell>
          <cell r="G688">
            <v>292093</v>
          </cell>
          <cell r="H688">
            <v>5583478</v>
          </cell>
          <cell r="I688">
            <v>0</v>
          </cell>
          <cell r="J688">
            <v>0</v>
          </cell>
          <cell r="K688">
            <v>0</v>
          </cell>
          <cell r="L688">
            <v>0</v>
          </cell>
          <cell r="M688">
            <v>5583478</v>
          </cell>
        </row>
        <row r="689">
          <cell r="A689" t="str">
            <v>G224012054</v>
          </cell>
          <cell r="B689" t="str">
            <v>CONSOLIDATED BANK  Deposit-Annuities</v>
          </cell>
          <cell r="C689" t="str">
            <v>Balance Sheet</v>
          </cell>
          <cell r="D689">
            <v>0</v>
          </cell>
          <cell r="E689">
            <v>0</v>
          </cell>
          <cell r="F689">
            <v>0</v>
          </cell>
          <cell r="G689">
            <v>0</v>
          </cell>
          <cell r="H689">
            <v>0</v>
          </cell>
          <cell r="I689">
            <v>0</v>
          </cell>
          <cell r="J689">
            <v>0</v>
          </cell>
          <cell r="K689">
            <v>0</v>
          </cell>
          <cell r="L689">
            <v>0</v>
          </cell>
          <cell r="M689">
            <v>0</v>
          </cell>
        </row>
        <row r="690">
          <cell r="A690" t="str">
            <v>G224012055</v>
          </cell>
          <cell r="B690" t="str">
            <v>CONSOLIDATED BANK  Deposit-Individual Pension Plan</v>
          </cell>
          <cell r="C690" t="str">
            <v>Balance Sheet</v>
          </cell>
          <cell r="D690">
            <v>0</v>
          </cell>
          <cell r="E690">
            <v>0</v>
          </cell>
          <cell r="F690">
            <v>0</v>
          </cell>
          <cell r="G690">
            <v>0</v>
          </cell>
          <cell r="H690">
            <v>0</v>
          </cell>
          <cell r="I690">
            <v>0</v>
          </cell>
          <cell r="J690">
            <v>0</v>
          </cell>
          <cell r="K690">
            <v>0</v>
          </cell>
          <cell r="L690">
            <v>0</v>
          </cell>
          <cell r="M690">
            <v>0</v>
          </cell>
        </row>
        <row r="691">
          <cell r="A691" t="str">
            <v>G224012056</v>
          </cell>
          <cell r="B691" t="str">
            <v>CONSOLIDATED BANK  Deposit-Umbrella Scheme</v>
          </cell>
          <cell r="C691" t="str">
            <v>Balance Sheet</v>
          </cell>
          <cell r="D691">
            <v>-0.8</v>
          </cell>
          <cell r="E691">
            <v>0</v>
          </cell>
          <cell r="F691">
            <v>0</v>
          </cell>
          <cell r="G691">
            <v>0</v>
          </cell>
          <cell r="H691">
            <v>-0.8</v>
          </cell>
          <cell r="I691">
            <v>0</v>
          </cell>
          <cell r="J691">
            <v>0</v>
          </cell>
          <cell r="K691">
            <v>0</v>
          </cell>
          <cell r="L691">
            <v>0</v>
          </cell>
          <cell r="M691">
            <v>-0.8</v>
          </cell>
        </row>
        <row r="692">
          <cell r="A692" t="str">
            <v>G224012057</v>
          </cell>
          <cell r="B692" t="str">
            <v>KINGDOM BANK  Deposit-Life Fund</v>
          </cell>
          <cell r="C692" t="str">
            <v>Balance Sheet</v>
          </cell>
          <cell r="D692">
            <v>50448284.189999998</v>
          </cell>
          <cell r="E692">
            <v>147978022.13</v>
          </cell>
          <cell r="F692">
            <v>142726064</v>
          </cell>
          <cell r="G692">
            <v>5251958.1299999952</v>
          </cell>
          <cell r="H692">
            <v>55700242.319999993</v>
          </cell>
          <cell r="I692">
            <v>0</v>
          </cell>
          <cell r="J692">
            <v>0</v>
          </cell>
          <cell r="K692">
            <v>0</v>
          </cell>
          <cell r="L692">
            <v>0</v>
          </cell>
          <cell r="M692">
            <v>55700242.319999993</v>
          </cell>
        </row>
        <row r="693">
          <cell r="A693" t="str">
            <v>G224012058</v>
          </cell>
          <cell r="B693" t="str">
            <v>KINGDOM BANK  Deposit-Annuities</v>
          </cell>
          <cell r="C693" t="str">
            <v>Balance Sheet</v>
          </cell>
          <cell r="D693">
            <v>0</v>
          </cell>
          <cell r="E693">
            <v>0</v>
          </cell>
          <cell r="F693">
            <v>0</v>
          </cell>
          <cell r="G693">
            <v>0</v>
          </cell>
          <cell r="H693">
            <v>0</v>
          </cell>
          <cell r="I693">
            <v>0</v>
          </cell>
          <cell r="J693">
            <v>0</v>
          </cell>
          <cell r="K693">
            <v>0</v>
          </cell>
          <cell r="L693">
            <v>0</v>
          </cell>
          <cell r="M693">
            <v>0</v>
          </cell>
        </row>
        <row r="694">
          <cell r="A694" t="str">
            <v>G224012059</v>
          </cell>
          <cell r="B694" t="str">
            <v>KINGDOM BANK  Deposit-Individual Pension Plan</v>
          </cell>
          <cell r="C694" t="str">
            <v>Balance Sheet</v>
          </cell>
          <cell r="D694">
            <v>0</v>
          </cell>
          <cell r="E694">
            <v>0</v>
          </cell>
          <cell r="F694">
            <v>0</v>
          </cell>
          <cell r="G694">
            <v>0</v>
          </cell>
          <cell r="H694">
            <v>0</v>
          </cell>
          <cell r="I694">
            <v>0</v>
          </cell>
          <cell r="J694">
            <v>0</v>
          </cell>
          <cell r="K694">
            <v>0</v>
          </cell>
          <cell r="L694">
            <v>0</v>
          </cell>
          <cell r="M694">
            <v>0</v>
          </cell>
        </row>
        <row r="695">
          <cell r="A695" t="str">
            <v>G224012060</v>
          </cell>
          <cell r="B695" t="str">
            <v>KINGDOM BANK  Deposit-Umbrella Scheme</v>
          </cell>
          <cell r="C695" t="str">
            <v>Balance Sheet</v>
          </cell>
          <cell r="D695">
            <v>0.75999999791383699</v>
          </cell>
          <cell r="E695">
            <v>0</v>
          </cell>
          <cell r="F695">
            <v>0</v>
          </cell>
          <cell r="G695">
            <v>0</v>
          </cell>
          <cell r="H695">
            <v>0.75999999791383699</v>
          </cell>
          <cell r="I695">
            <v>0</v>
          </cell>
          <cell r="J695">
            <v>0</v>
          </cell>
          <cell r="K695">
            <v>0</v>
          </cell>
          <cell r="L695">
            <v>0</v>
          </cell>
          <cell r="M695">
            <v>0.75999999791383699</v>
          </cell>
        </row>
        <row r="696">
          <cell r="A696" t="str">
            <v>G224012061</v>
          </cell>
          <cell r="B696" t="str">
            <v>HF BANK  Deposit-Life Fund</v>
          </cell>
          <cell r="C696" t="str">
            <v>Balance Sheet</v>
          </cell>
          <cell r="D696">
            <v>0</v>
          </cell>
          <cell r="E696">
            <v>32750525</v>
          </cell>
          <cell r="F696">
            <v>0</v>
          </cell>
          <cell r="G696">
            <v>32750525</v>
          </cell>
          <cell r="H696">
            <v>32750525</v>
          </cell>
          <cell r="I696">
            <v>0</v>
          </cell>
          <cell r="J696">
            <v>0</v>
          </cell>
          <cell r="K696">
            <v>0</v>
          </cell>
          <cell r="L696">
            <v>0</v>
          </cell>
          <cell r="M696">
            <v>32750525</v>
          </cell>
        </row>
        <row r="697">
          <cell r="A697" t="str">
            <v>G224012062</v>
          </cell>
          <cell r="B697" t="str">
            <v>HF BANK  Deposit-Annuities</v>
          </cell>
          <cell r="C697" t="str">
            <v>Balance Sheet</v>
          </cell>
          <cell r="D697">
            <v>0</v>
          </cell>
          <cell r="E697">
            <v>0</v>
          </cell>
          <cell r="F697">
            <v>0</v>
          </cell>
          <cell r="G697">
            <v>0</v>
          </cell>
          <cell r="H697">
            <v>0</v>
          </cell>
          <cell r="I697">
            <v>0</v>
          </cell>
          <cell r="J697">
            <v>0</v>
          </cell>
          <cell r="K697">
            <v>0</v>
          </cell>
          <cell r="L697">
            <v>0</v>
          </cell>
          <cell r="M697">
            <v>0</v>
          </cell>
        </row>
        <row r="698">
          <cell r="A698" t="str">
            <v>G224012063</v>
          </cell>
          <cell r="B698" t="str">
            <v>HF BANK  Deposit-Individual Pension Plan</v>
          </cell>
          <cell r="C698" t="str">
            <v>Balance Sheet</v>
          </cell>
          <cell r="D698">
            <v>0</v>
          </cell>
          <cell r="E698">
            <v>4211967</v>
          </cell>
          <cell r="F698">
            <v>0</v>
          </cell>
          <cell r="G698">
            <v>4211967</v>
          </cell>
          <cell r="H698">
            <v>4211967</v>
          </cell>
          <cell r="I698">
            <v>0</v>
          </cell>
          <cell r="J698">
            <v>0</v>
          </cell>
          <cell r="K698">
            <v>0</v>
          </cell>
          <cell r="L698">
            <v>0</v>
          </cell>
          <cell r="M698">
            <v>4211967</v>
          </cell>
        </row>
        <row r="699">
          <cell r="A699" t="str">
            <v>G224012064</v>
          </cell>
          <cell r="B699" t="str">
            <v>HF BANK  Deposit-Umbrella Scheme</v>
          </cell>
          <cell r="C699" t="str">
            <v>Balance Sheet</v>
          </cell>
          <cell r="D699">
            <v>0.25</v>
          </cell>
          <cell r="E699">
            <v>7721880</v>
          </cell>
          <cell r="F699">
            <v>0</v>
          </cell>
          <cell r="G699">
            <v>7721880</v>
          </cell>
          <cell r="H699">
            <v>7721880.25</v>
          </cell>
          <cell r="I699">
            <v>0</v>
          </cell>
          <cell r="J699">
            <v>0</v>
          </cell>
          <cell r="K699">
            <v>0</v>
          </cell>
          <cell r="L699">
            <v>0</v>
          </cell>
          <cell r="M699">
            <v>7721880.25</v>
          </cell>
        </row>
        <row r="700">
          <cell r="A700" t="str">
            <v>G224012065</v>
          </cell>
          <cell r="B700" t="str">
            <v>DEVT BANK  Deposit-Life Fund</v>
          </cell>
          <cell r="C700" t="str">
            <v>Balance Sheet</v>
          </cell>
          <cell r="D700">
            <v>40943962.259999998</v>
          </cell>
          <cell r="E700">
            <v>1950681</v>
          </cell>
          <cell r="F700">
            <v>41750681</v>
          </cell>
          <cell r="G700">
            <v>-39800000</v>
          </cell>
          <cell r="H700">
            <v>1143962.2599999979</v>
          </cell>
          <cell r="I700">
            <v>0</v>
          </cell>
          <cell r="J700">
            <v>0</v>
          </cell>
          <cell r="K700">
            <v>0</v>
          </cell>
          <cell r="L700">
            <v>0</v>
          </cell>
          <cell r="M700">
            <v>1143962.2599999979</v>
          </cell>
        </row>
        <row r="701">
          <cell r="A701" t="str">
            <v>G224012066</v>
          </cell>
          <cell r="B701" t="str">
            <v>DEVT BANK  Deposit-Annuities</v>
          </cell>
          <cell r="C701" t="str">
            <v>Balance Sheet</v>
          </cell>
          <cell r="D701">
            <v>0</v>
          </cell>
          <cell r="E701">
            <v>0</v>
          </cell>
          <cell r="F701">
            <v>0</v>
          </cell>
          <cell r="G701">
            <v>0</v>
          </cell>
          <cell r="H701">
            <v>0</v>
          </cell>
          <cell r="I701">
            <v>0</v>
          </cell>
          <cell r="J701">
            <v>0</v>
          </cell>
          <cell r="K701">
            <v>0</v>
          </cell>
          <cell r="L701">
            <v>0</v>
          </cell>
          <cell r="M701">
            <v>0</v>
          </cell>
        </row>
        <row r="702">
          <cell r="A702" t="str">
            <v>G224012067</v>
          </cell>
          <cell r="B702" t="str">
            <v>DEVT BANK  Deposit-Individual Pension Plan</v>
          </cell>
          <cell r="C702" t="str">
            <v>Balance Sheet</v>
          </cell>
          <cell r="D702">
            <v>7957140.1299999999</v>
          </cell>
          <cell r="E702">
            <v>164277</v>
          </cell>
          <cell r="F702">
            <v>8064276.7000000002</v>
          </cell>
          <cell r="G702">
            <v>-7899999.7000000002</v>
          </cell>
          <cell r="H702">
            <v>57140.429999999702</v>
          </cell>
          <cell r="I702">
            <v>0</v>
          </cell>
          <cell r="J702">
            <v>0</v>
          </cell>
          <cell r="K702">
            <v>0</v>
          </cell>
          <cell r="L702">
            <v>0</v>
          </cell>
          <cell r="M702">
            <v>57140.429999999702</v>
          </cell>
        </row>
        <row r="703">
          <cell r="A703" t="str">
            <v>G224012068</v>
          </cell>
          <cell r="B703" t="str">
            <v>DEVT BANK  Deposit-Umbrella Scheme</v>
          </cell>
          <cell r="C703" t="str">
            <v>Balance Sheet</v>
          </cell>
          <cell r="D703">
            <v>6592364.4500000002</v>
          </cell>
          <cell r="E703">
            <v>2627418</v>
          </cell>
          <cell r="F703">
            <v>6637697</v>
          </cell>
          <cell r="G703">
            <v>-4010279</v>
          </cell>
          <cell r="H703">
            <v>2582085.4500000002</v>
          </cell>
          <cell r="I703">
            <v>0</v>
          </cell>
          <cell r="J703">
            <v>0</v>
          </cell>
          <cell r="K703">
            <v>0</v>
          </cell>
          <cell r="L703">
            <v>0</v>
          </cell>
          <cell r="M703">
            <v>2582085.4500000002</v>
          </cell>
        </row>
        <row r="704">
          <cell r="A704" t="str">
            <v>G224012069</v>
          </cell>
          <cell r="B704" t="str">
            <v>SBM BANK  Deposit-Life Fund</v>
          </cell>
          <cell r="C704" t="str">
            <v>Balance Sheet</v>
          </cell>
          <cell r="D704">
            <v>76215602</v>
          </cell>
          <cell r="E704">
            <v>2767801</v>
          </cell>
          <cell r="F704">
            <v>76677800.599999994</v>
          </cell>
          <cell r="G704">
            <v>-73909999.599999994</v>
          </cell>
          <cell r="H704">
            <v>2305602.400000006</v>
          </cell>
          <cell r="I704">
            <v>0</v>
          </cell>
          <cell r="J704">
            <v>0</v>
          </cell>
          <cell r="K704">
            <v>0</v>
          </cell>
          <cell r="L704">
            <v>0</v>
          </cell>
          <cell r="M704">
            <v>2305602.400000006</v>
          </cell>
        </row>
        <row r="705">
          <cell r="A705" t="str">
            <v>G224012070</v>
          </cell>
          <cell r="B705" t="str">
            <v>SBM BANK  Deposit-Annuities</v>
          </cell>
          <cell r="C705" t="str">
            <v>Balance Sheet</v>
          </cell>
          <cell r="D705">
            <v>0</v>
          </cell>
          <cell r="E705">
            <v>0</v>
          </cell>
          <cell r="F705">
            <v>0</v>
          </cell>
          <cell r="G705">
            <v>0</v>
          </cell>
          <cell r="H705">
            <v>0</v>
          </cell>
          <cell r="I705">
            <v>0</v>
          </cell>
          <cell r="J705">
            <v>0</v>
          </cell>
          <cell r="K705">
            <v>0</v>
          </cell>
          <cell r="L705">
            <v>0</v>
          </cell>
          <cell r="M705">
            <v>0</v>
          </cell>
        </row>
        <row r="706">
          <cell r="A706" t="str">
            <v>G224012071</v>
          </cell>
          <cell r="B706" t="str">
            <v>SBM BANK  Deposit-Individual Pension Plan</v>
          </cell>
          <cell r="C706" t="str">
            <v>Balance Sheet</v>
          </cell>
          <cell r="D706">
            <v>-1</v>
          </cell>
          <cell r="E706">
            <v>0</v>
          </cell>
          <cell r="F706">
            <v>0</v>
          </cell>
          <cell r="G706">
            <v>0</v>
          </cell>
          <cell r="H706">
            <v>-1</v>
          </cell>
          <cell r="I706">
            <v>0</v>
          </cell>
          <cell r="J706">
            <v>0</v>
          </cell>
          <cell r="K706">
            <v>0</v>
          </cell>
          <cell r="L706">
            <v>0</v>
          </cell>
          <cell r="M706">
            <v>-1</v>
          </cell>
        </row>
        <row r="707">
          <cell r="A707" t="str">
            <v>G224012072</v>
          </cell>
          <cell r="B707" t="str">
            <v>SBM BANK  Deposit-Umbrella Scheme</v>
          </cell>
          <cell r="C707" t="str">
            <v>Balance Sheet</v>
          </cell>
          <cell r="D707">
            <v>0.120000004768372</v>
          </cell>
          <cell r="E707">
            <v>0</v>
          </cell>
          <cell r="F707">
            <v>0</v>
          </cell>
          <cell r="G707">
            <v>0</v>
          </cell>
          <cell r="H707">
            <v>0.120000004768372</v>
          </cell>
          <cell r="I707">
            <v>0</v>
          </cell>
          <cell r="J707">
            <v>0</v>
          </cell>
          <cell r="K707">
            <v>0</v>
          </cell>
          <cell r="L707">
            <v>0</v>
          </cell>
          <cell r="M707">
            <v>0.120000004768372</v>
          </cell>
        </row>
        <row r="708">
          <cell r="A708" t="str">
            <v>G224012073</v>
          </cell>
          <cell r="B708" t="str">
            <v>BOA BANK  Deposit-Life Fund</v>
          </cell>
          <cell r="C708" t="str">
            <v>Balance Sheet</v>
          </cell>
          <cell r="D708">
            <v>8716575.3000000007</v>
          </cell>
          <cell r="E708">
            <v>295383</v>
          </cell>
          <cell r="F708">
            <v>8795383</v>
          </cell>
          <cell r="G708">
            <v>-8500000</v>
          </cell>
          <cell r="H708">
            <v>216575.30000000075</v>
          </cell>
          <cell r="I708">
            <v>0</v>
          </cell>
          <cell r="J708">
            <v>0</v>
          </cell>
          <cell r="K708">
            <v>0</v>
          </cell>
          <cell r="L708">
            <v>0</v>
          </cell>
          <cell r="M708">
            <v>216575.30000000075</v>
          </cell>
        </row>
        <row r="709">
          <cell r="A709" t="str">
            <v>G224012074</v>
          </cell>
          <cell r="B709" t="str">
            <v>BOA BANK  Deposit-Annuities</v>
          </cell>
          <cell r="C709" t="str">
            <v>Balance Sheet</v>
          </cell>
          <cell r="D709">
            <v>0</v>
          </cell>
          <cell r="E709">
            <v>0</v>
          </cell>
          <cell r="F709">
            <v>0</v>
          </cell>
          <cell r="G709">
            <v>0</v>
          </cell>
          <cell r="H709">
            <v>0</v>
          </cell>
          <cell r="I709">
            <v>0</v>
          </cell>
          <cell r="J709">
            <v>0</v>
          </cell>
          <cell r="K709">
            <v>0</v>
          </cell>
          <cell r="L709">
            <v>0</v>
          </cell>
          <cell r="M709">
            <v>0</v>
          </cell>
        </row>
        <row r="710">
          <cell r="A710" t="str">
            <v>G224012075</v>
          </cell>
          <cell r="B710" t="str">
            <v>BOA BANK  Deposit-Individual Pension Plan</v>
          </cell>
          <cell r="C710" t="str">
            <v>Balance Sheet</v>
          </cell>
          <cell r="D710">
            <v>7280904</v>
          </cell>
          <cell r="E710">
            <v>246731</v>
          </cell>
          <cell r="F710">
            <v>7346731</v>
          </cell>
          <cell r="G710">
            <v>-7100000</v>
          </cell>
          <cell r="H710">
            <v>180904</v>
          </cell>
          <cell r="I710">
            <v>0</v>
          </cell>
          <cell r="J710">
            <v>0</v>
          </cell>
          <cell r="K710">
            <v>0</v>
          </cell>
          <cell r="L710">
            <v>0</v>
          </cell>
          <cell r="M710">
            <v>180904</v>
          </cell>
        </row>
        <row r="711">
          <cell r="A711" t="str">
            <v>G224012076</v>
          </cell>
          <cell r="B711" t="str">
            <v>BOA BANK  Deposit-Umbrella Fund</v>
          </cell>
          <cell r="C711" t="str">
            <v>Balance Sheet</v>
          </cell>
          <cell r="D711">
            <v>10766803</v>
          </cell>
          <cell r="E711">
            <v>364885</v>
          </cell>
          <cell r="F711">
            <v>10864885</v>
          </cell>
          <cell r="G711">
            <v>-10500000</v>
          </cell>
          <cell r="H711">
            <v>266803</v>
          </cell>
          <cell r="I711">
            <v>0</v>
          </cell>
          <cell r="J711">
            <v>0</v>
          </cell>
          <cell r="K711">
            <v>0</v>
          </cell>
          <cell r="L711">
            <v>0</v>
          </cell>
          <cell r="M711">
            <v>266803</v>
          </cell>
        </row>
        <row r="712">
          <cell r="A712" t="str">
            <v>G224012077</v>
          </cell>
          <cell r="B712" t="str">
            <v>RAFIKI BANK DEPOSIT-LIFE FUND</v>
          </cell>
          <cell r="C712" t="str">
            <v>Balance Sheet</v>
          </cell>
          <cell r="D712">
            <v>15112192</v>
          </cell>
          <cell r="E712">
            <v>78114561</v>
          </cell>
          <cell r="F712">
            <v>41347657</v>
          </cell>
          <cell r="G712">
            <v>36766904</v>
          </cell>
          <cell r="H712">
            <v>51879096</v>
          </cell>
          <cell r="I712">
            <v>0</v>
          </cell>
          <cell r="J712">
            <v>0</v>
          </cell>
          <cell r="K712">
            <v>0</v>
          </cell>
          <cell r="L712">
            <v>0</v>
          </cell>
          <cell r="M712">
            <v>51879096</v>
          </cell>
        </row>
        <row r="713">
          <cell r="A713" t="str">
            <v>G224012078</v>
          </cell>
          <cell r="B713" t="str">
            <v>RAFIKI BANK DEPOSIT-ANNUITIES</v>
          </cell>
          <cell r="C713" t="str">
            <v>Balance Sheet</v>
          </cell>
          <cell r="D713">
            <v>0</v>
          </cell>
          <cell r="E713">
            <v>0</v>
          </cell>
          <cell r="F713">
            <v>0</v>
          </cell>
          <cell r="G713">
            <v>0</v>
          </cell>
          <cell r="H713">
            <v>0</v>
          </cell>
          <cell r="I713">
            <v>0</v>
          </cell>
          <cell r="J713">
            <v>0</v>
          </cell>
          <cell r="K713">
            <v>0</v>
          </cell>
          <cell r="L713">
            <v>0</v>
          </cell>
          <cell r="M713">
            <v>0</v>
          </cell>
        </row>
        <row r="714">
          <cell r="A714" t="str">
            <v>G224012079</v>
          </cell>
          <cell r="B714" t="str">
            <v>RAFIKI BANK  DEPOSIT-INDIVIDUAL PENSION PLAN</v>
          </cell>
          <cell r="C714" t="str">
            <v>Balance Sheet</v>
          </cell>
          <cell r="D714">
            <v>0</v>
          </cell>
          <cell r="E714">
            <v>2116138</v>
          </cell>
          <cell r="F714">
            <v>0</v>
          </cell>
          <cell r="G714">
            <v>2116138</v>
          </cell>
          <cell r="H714">
            <v>2116138</v>
          </cell>
          <cell r="I714">
            <v>0</v>
          </cell>
          <cell r="J714">
            <v>0</v>
          </cell>
          <cell r="K714">
            <v>0</v>
          </cell>
          <cell r="L714">
            <v>0</v>
          </cell>
          <cell r="M714">
            <v>2116138</v>
          </cell>
        </row>
        <row r="715">
          <cell r="A715" t="str">
            <v>G224012080</v>
          </cell>
          <cell r="B715" t="str">
            <v>RAFIKI BANK  DEPOSIT-UMBRELLA SCHEME</v>
          </cell>
          <cell r="C715" t="str">
            <v>Balance Sheet</v>
          </cell>
          <cell r="D715">
            <v>0</v>
          </cell>
          <cell r="E715">
            <v>2000000</v>
          </cell>
          <cell r="F715">
            <v>0</v>
          </cell>
          <cell r="G715">
            <v>2000000</v>
          </cell>
          <cell r="H715">
            <v>2000000</v>
          </cell>
          <cell r="I715">
            <v>0</v>
          </cell>
          <cell r="J715">
            <v>0</v>
          </cell>
          <cell r="K715">
            <v>0</v>
          </cell>
          <cell r="L715">
            <v>0</v>
          </cell>
          <cell r="M715">
            <v>2000000</v>
          </cell>
        </row>
        <row r="716">
          <cell r="A716" t="str">
            <v>G224012081</v>
          </cell>
          <cell r="B716" t="str">
            <v>IFRS 9 DEPOSITS</v>
          </cell>
          <cell r="C716" t="str">
            <v>Balance Sheet</v>
          </cell>
          <cell r="D716">
            <v>-4938294.18</v>
          </cell>
          <cell r="E716">
            <v>0</v>
          </cell>
          <cell r="F716">
            <v>0</v>
          </cell>
          <cell r="G716">
            <v>0</v>
          </cell>
          <cell r="H716">
            <v>-4938294.18</v>
          </cell>
          <cell r="I716">
            <v>0</v>
          </cell>
          <cell r="J716">
            <v>0</v>
          </cell>
          <cell r="K716">
            <v>0</v>
          </cell>
          <cell r="L716">
            <v>0</v>
          </cell>
          <cell r="M716">
            <v>-4938294.18</v>
          </cell>
        </row>
        <row r="717">
          <cell r="A717" t="str">
            <v>G224012082</v>
          </cell>
          <cell r="B717" t="str">
            <v>NBK BANK DEPOSIT-LIFE FUND</v>
          </cell>
          <cell r="C717" t="str">
            <v>Balance Sheet</v>
          </cell>
          <cell r="D717">
            <v>0</v>
          </cell>
          <cell r="E717">
            <v>45835739</v>
          </cell>
          <cell r="F717">
            <v>45835740</v>
          </cell>
          <cell r="G717">
            <v>-1</v>
          </cell>
          <cell r="H717">
            <v>-1</v>
          </cell>
          <cell r="I717">
            <v>0</v>
          </cell>
          <cell r="J717">
            <v>0</v>
          </cell>
          <cell r="K717">
            <v>0</v>
          </cell>
          <cell r="L717">
            <v>0</v>
          </cell>
          <cell r="M717">
            <v>-1</v>
          </cell>
        </row>
        <row r="718">
          <cell r="A718" t="str">
            <v>G224012083</v>
          </cell>
          <cell r="B718" t="str">
            <v>NBK BANK DEPOSIT-ANNUITIES</v>
          </cell>
          <cell r="C718" t="str">
            <v>Balance Sheet</v>
          </cell>
          <cell r="D718">
            <v>0</v>
          </cell>
          <cell r="E718">
            <v>0</v>
          </cell>
          <cell r="F718">
            <v>0</v>
          </cell>
          <cell r="G718">
            <v>0</v>
          </cell>
          <cell r="H718">
            <v>0</v>
          </cell>
          <cell r="I718">
            <v>0</v>
          </cell>
          <cell r="J718">
            <v>0</v>
          </cell>
          <cell r="K718">
            <v>0</v>
          </cell>
          <cell r="L718">
            <v>0</v>
          </cell>
          <cell r="M718">
            <v>0</v>
          </cell>
        </row>
        <row r="719">
          <cell r="A719" t="str">
            <v>G224012084</v>
          </cell>
          <cell r="B719" t="str">
            <v>NBK BANK DEPOSIT-INDIVIDUAL PENSION PLAN</v>
          </cell>
          <cell r="C719" t="str">
            <v>Balance Sheet</v>
          </cell>
          <cell r="D719">
            <v>0</v>
          </cell>
          <cell r="E719">
            <v>5581065.1500000004</v>
          </cell>
          <cell r="F719">
            <v>3499018</v>
          </cell>
          <cell r="G719">
            <v>2082047.1500000004</v>
          </cell>
          <cell r="H719">
            <v>2082047.1500000004</v>
          </cell>
          <cell r="I719">
            <v>0</v>
          </cell>
          <cell r="J719">
            <v>0</v>
          </cell>
          <cell r="K719">
            <v>0</v>
          </cell>
          <cell r="L719">
            <v>0</v>
          </cell>
          <cell r="M719">
            <v>2082047.1500000004</v>
          </cell>
        </row>
        <row r="720">
          <cell r="A720" t="str">
            <v>G224012085</v>
          </cell>
          <cell r="B720" t="str">
            <v>NBK BANK DEPOSIT-UMBRELLA SCHEME</v>
          </cell>
          <cell r="C720" t="str">
            <v>Balance Sheet</v>
          </cell>
          <cell r="D720">
            <v>0</v>
          </cell>
          <cell r="E720">
            <v>35544084</v>
          </cell>
          <cell r="F720">
            <v>35544085</v>
          </cell>
          <cell r="G720">
            <v>-1</v>
          </cell>
          <cell r="H720">
            <v>-1</v>
          </cell>
          <cell r="I720">
            <v>0</v>
          </cell>
          <cell r="J720">
            <v>0</v>
          </cell>
          <cell r="K720">
            <v>0</v>
          </cell>
          <cell r="L720">
            <v>0</v>
          </cell>
          <cell r="M720">
            <v>-1</v>
          </cell>
        </row>
        <row r="721">
          <cell r="A721" t="str">
            <v>G225012</v>
          </cell>
          <cell r="B721" t="str">
            <v>Commercial Paper</v>
          </cell>
          <cell r="C721" t="str">
            <v>Balance Sheet</v>
          </cell>
          <cell r="D721">
            <v>56550301.539999999</v>
          </cell>
          <cell r="E721">
            <v>82895586</v>
          </cell>
          <cell r="F721">
            <v>29777100</v>
          </cell>
          <cell r="G721">
            <v>53118486</v>
          </cell>
          <cell r="H721">
            <v>109668787.53999999</v>
          </cell>
          <cell r="I721">
            <v>0</v>
          </cell>
          <cell r="J721">
            <v>0</v>
          </cell>
          <cell r="K721">
            <v>0</v>
          </cell>
          <cell r="L721">
            <v>0</v>
          </cell>
          <cell r="M721">
            <v>109668787.53999999</v>
          </cell>
        </row>
        <row r="722">
          <cell r="A722" t="str">
            <v>G225012001</v>
          </cell>
          <cell r="B722" t="str">
            <v>Platinum Commercial Paper-Life Fund</v>
          </cell>
          <cell r="C722" t="str">
            <v>Balance Sheet</v>
          </cell>
          <cell r="D722">
            <v>0</v>
          </cell>
          <cell r="E722">
            <v>14750000</v>
          </cell>
          <cell r="F722">
            <v>13000000</v>
          </cell>
          <cell r="G722">
            <v>1750000</v>
          </cell>
          <cell r="H722">
            <v>1750000</v>
          </cell>
          <cell r="J722">
            <v>0</v>
          </cell>
          <cell r="K722">
            <v>0</v>
          </cell>
          <cell r="L722">
            <v>0</v>
          </cell>
          <cell r="M722">
            <v>1750000</v>
          </cell>
        </row>
        <row r="723">
          <cell r="A723" t="str">
            <v>G225012002</v>
          </cell>
          <cell r="B723" t="str">
            <v>Platinum Commercial Paper-Annuities</v>
          </cell>
          <cell r="C723" t="str">
            <v>Balance Sheet</v>
          </cell>
          <cell r="D723">
            <v>0</v>
          </cell>
          <cell r="E723">
            <v>0</v>
          </cell>
          <cell r="F723">
            <v>0</v>
          </cell>
          <cell r="G723">
            <v>0</v>
          </cell>
          <cell r="H723">
            <v>0</v>
          </cell>
          <cell r="J723">
            <v>0</v>
          </cell>
          <cell r="K723">
            <v>0</v>
          </cell>
          <cell r="L723">
            <v>0</v>
          </cell>
          <cell r="M723">
            <v>0</v>
          </cell>
        </row>
        <row r="724">
          <cell r="A724" t="str">
            <v>G225012003</v>
          </cell>
          <cell r="B724" t="str">
            <v>Platinum Commercial Paper-Individual Pension Plan</v>
          </cell>
          <cell r="C724" t="str">
            <v>Balance Sheet</v>
          </cell>
          <cell r="D724">
            <v>0</v>
          </cell>
          <cell r="E724">
            <v>0</v>
          </cell>
          <cell r="F724">
            <v>0</v>
          </cell>
          <cell r="G724">
            <v>0</v>
          </cell>
          <cell r="H724">
            <v>0</v>
          </cell>
          <cell r="J724">
            <v>0</v>
          </cell>
          <cell r="K724">
            <v>0</v>
          </cell>
          <cell r="L724">
            <v>0</v>
          </cell>
          <cell r="M724">
            <v>0</v>
          </cell>
        </row>
        <row r="725">
          <cell r="A725" t="str">
            <v>G225012004</v>
          </cell>
          <cell r="B725" t="str">
            <v>Platinum Commercial Paper-Umbrella Scheme</v>
          </cell>
          <cell r="C725" t="str">
            <v>Balance Sheet</v>
          </cell>
          <cell r="D725">
            <v>25596840.890000001</v>
          </cell>
          <cell r="E725">
            <v>14772011</v>
          </cell>
          <cell r="F725">
            <v>15223900</v>
          </cell>
          <cell r="G725">
            <v>-451889</v>
          </cell>
          <cell r="H725">
            <v>25144951.890000001</v>
          </cell>
          <cell r="J725">
            <v>0</v>
          </cell>
          <cell r="K725">
            <v>0</v>
          </cell>
          <cell r="L725">
            <v>0</v>
          </cell>
          <cell r="M725">
            <v>25144951.890000001</v>
          </cell>
        </row>
        <row r="726">
          <cell r="A726" t="str">
            <v>G225012005</v>
          </cell>
          <cell r="B726" t="str">
            <v>Premier Commercial Paper-Life Fund</v>
          </cell>
          <cell r="C726" t="str">
            <v>Balance Sheet</v>
          </cell>
          <cell r="D726">
            <v>31739503.82</v>
          </cell>
          <cell r="E726">
            <v>5418904</v>
          </cell>
          <cell r="F726">
            <v>1553200</v>
          </cell>
          <cell r="G726">
            <v>3865704</v>
          </cell>
          <cell r="H726">
            <v>35605207.82</v>
          </cell>
          <cell r="J726">
            <v>0</v>
          </cell>
          <cell r="K726">
            <v>0</v>
          </cell>
          <cell r="L726">
            <v>0</v>
          </cell>
          <cell r="M726">
            <v>35605207.82</v>
          </cell>
        </row>
        <row r="727">
          <cell r="A727" t="str">
            <v>G225012006</v>
          </cell>
          <cell r="B727" t="str">
            <v>Premier Commercial Paper-Annuities</v>
          </cell>
          <cell r="C727" t="str">
            <v>Balance Sheet</v>
          </cell>
          <cell r="D727">
            <v>0</v>
          </cell>
          <cell r="E727">
            <v>0</v>
          </cell>
          <cell r="F727">
            <v>0</v>
          </cell>
          <cell r="G727">
            <v>0</v>
          </cell>
          <cell r="H727">
            <v>0</v>
          </cell>
          <cell r="J727">
            <v>0</v>
          </cell>
          <cell r="K727">
            <v>0</v>
          </cell>
          <cell r="L727">
            <v>0</v>
          </cell>
          <cell r="M727">
            <v>0</v>
          </cell>
        </row>
        <row r="728">
          <cell r="A728" t="str">
            <v>G225012007</v>
          </cell>
          <cell r="B728" t="str">
            <v>Premier Commercial Paper-Individual Pension Plan</v>
          </cell>
          <cell r="C728" t="str">
            <v>Balance Sheet</v>
          </cell>
          <cell r="D728">
            <v>0</v>
          </cell>
          <cell r="E728">
            <v>0</v>
          </cell>
          <cell r="F728">
            <v>0</v>
          </cell>
          <cell r="G728">
            <v>0</v>
          </cell>
          <cell r="H728">
            <v>0</v>
          </cell>
          <cell r="J728">
            <v>0</v>
          </cell>
          <cell r="K728">
            <v>0</v>
          </cell>
          <cell r="L728">
            <v>0</v>
          </cell>
          <cell r="M728">
            <v>0</v>
          </cell>
        </row>
        <row r="729">
          <cell r="A729" t="str">
            <v>G225012008</v>
          </cell>
          <cell r="B729" t="str">
            <v>Premier Commercial Paper-Umbrella Scheme</v>
          </cell>
          <cell r="C729" t="str">
            <v>Balance Sheet</v>
          </cell>
          <cell r="D729">
            <v>0</v>
          </cell>
          <cell r="E729">
            <v>0</v>
          </cell>
          <cell r="F729">
            <v>0</v>
          </cell>
          <cell r="G729">
            <v>0</v>
          </cell>
          <cell r="H729">
            <v>0</v>
          </cell>
          <cell r="J729">
            <v>0</v>
          </cell>
          <cell r="K729">
            <v>0</v>
          </cell>
          <cell r="L729">
            <v>0</v>
          </cell>
          <cell r="M729">
            <v>0</v>
          </cell>
        </row>
        <row r="730">
          <cell r="A730" t="str">
            <v>G225012009</v>
          </cell>
          <cell r="B730" t="str">
            <v>WATU CREDIT  Commercial Paper-Life Fund</v>
          </cell>
          <cell r="C730" t="str">
            <v>Balance Sheet</v>
          </cell>
          <cell r="D730">
            <v>0</v>
          </cell>
          <cell r="E730">
            <v>31842033</v>
          </cell>
          <cell r="F730">
            <v>0</v>
          </cell>
          <cell r="G730">
            <v>31842033</v>
          </cell>
          <cell r="H730">
            <v>31842033</v>
          </cell>
          <cell r="J730">
            <v>0</v>
          </cell>
          <cell r="K730">
            <v>0</v>
          </cell>
          <cell r="L730">
            <v>0</v>
          </cell>
          <cell r="M730">
            <v>31842033</v>
          </cell>
        </row>
        <row r="731">
          <cell r="A731" t="str">
            <v>G225012010</v>
          </cell>
          <cell r="B731" t="str">
            <v>WATU CREDIT  Commercial Paper-Annuities</v>
          </cell>
          <cell r="C731" t="str">
            <v>Balance Sheet</v>
          </cell>
          <cell r="D731">
            <v>0</v>
          </cell>
          <cell r="E731">
            <v>0</v>
          </cell>
          <cell r="F731">
            <v>0</v>
          </cell>
          <cell r="G731">
            <v>0</v>
          </cell>
          <cell r="H731">
            <v>0</v>
          </cell>
          <cell r="J731">
            <v>0</v>
          </cell>
          <cell r="K731">
            <v>0</v>
          </cell>
          <cell r="L731">
            <v>0</v>
          </cell>
          <cell r="M731">
            <v>0</v>
          </cell>
        </row>
        <row r="732">
          <cell r="A732" t="str">
            <v>G225012011</v>
          </cell>
          <cell r="B732" t="str">
            <v>WATU CREDIT  Commercial Paper-Individual Pension Plan</v>
          </cell>
          <cell r="C732" t="str">
            <v>Balance Sheet</v>
          </cell>
          <cell r="D732">
            <v>0</v>
          </cell>
          <cell r="E732">
            <v>0</v>
          </cell>
          <cell r="F732">
            <v>0</v>
          </cell>
          <cell r="G732">
            <v>0</v>
          </cell>
          <cell r="H732">
            <v>0</v>
          </cell>
          <cell r="J732">
            <v>0</v>
          </cell>
          <cell r="K732">
            <v>0</v>
          </cell>
          <cell r="L732">
            <v>0</v>
          </cell>
          <cell r="M732">
            <v>0</v>
          </cell>
        </row>
        <row r="733">
          <cell r="A733" t="str">
            <v>G225012012</v>
          </cell>
          <cell r="B733" t="str">
            <v>WATU CREDIT  Commercial Paper-Umbrella Scheme</v>
          </cell>
          <cell r="C733" t="str">
            <v>Balance Sheet</v>
          </cell>
          <cell r="D733">
            <v>1.5</v>
          </cell>
          <cell r="E733">
            <v>16112638</v>
          </cell>
          <cell r="F733">
            <v>0</v>
          </cell>
          <cell r="G733">
            <v>16112638</v>
          </cell>
          <cell r="H733">
            <v>16112639.5</v>
          </cell>
          <cell r="J733">
            <v>0</v>
          </cell>
          <cell r="K733">
            <v>0</v>
          </cell>
          <cell r="L733">
            <v>0</v>
          </cell>
          <cell r="M733">
            <v>16112639.5</v>
          </cell>
        </row>
        <row r="734">
          <cell r="A734" t="str">
            <v>G225012013</v>
          </cell>
          <cell r="B734" t="str">
            <v>IFRS 9 COMMERCIAL PAPER</v>
          </cell>
          <cell r="C734" t="str">
            <v>Balance Sheet</v>
          </cell>
          <cell r="D734">
            <v>-786044.67</v>
          </cell>
          <cell r="E734">
            <v>0</v>
          </cell>
          <cell r="F734">
            <v>0</v>
          </cell>
          <cell r="G734">
            <v>0</v>
          </cell>
          <cell r="H734">
            <v>-786044.67</v>
          </cell>
          <cell r="J734">
            <v>0</v>
          </cell>
          <cell r="K734">
            <v>0</v>
          </cell>
          <cell r="L734">
            <v>0</v>
          </cell>
          <cell r="M734">
            <v>-786044.67</v>
          </cell>
        </row>
        <row r="735">
          <cell r="A735" t="str">
            <v>G226012</v>
          </cell>
          <cell r="B735" t="str">
            <v>Quoted Shares</v>
          </cell>
          <cell r="C735" t="str">
            <v xml:space="preserve"> </v>
          </cell>
          <cell r="D735">
            <v>0</v>
          </cell>
          <cell r="E735">
            <v>0</v>
          </cell>
          <cell r="F735">
            <v>0</v>
          </cell>
          <cell r="G735">
            <v>0</v>
          </cell>
          <cell r="H735">
            <v>0</v>
          </cell>
          <cell r="J735">
            <v>0</v>
          </cell>
          <cell r="K735">
            <v>0</v>
          </cell>
          <cell r="L735">
            <v>0</v>
          </cell>
          <cell r="M735">
            <v>0</v>
          </cell>
        </row>
        <row r="736">
          <cell r="A736" t="str">
            <v>G226012001</v>
          </cell>
          <cell r="B736" t="str">
            <v>Quoted Shares-Life Fund</v>
          </cell>
          <cell r="C736" t="str">
            <v>Balance Sheet</v>
          </cell>
          <cell r="D736">
            <v>0</v>
          </cell>
          <cell r="E736">
            <v>0</v>
          </cell>
          <cell r="F736">
            <v>0</v>
          </cell>
          <cell r="G736">
            <v>0</v>
          </cell>
          <cell r="H736">
            <v>0</v>
          </cell>
          <cell r="J736">
            <v>0</v>
          </cell>
          <cell r="K736">
            <v>0</v>
          </cell>
          <cell r="L736">
            <v>0</v>
          </cell>
          <cell r="M736">
            <v>0</v>
          </cell>
        </row>
        <row r="737">
          <cell r="A737" t="str">
            <v>G226012002</v>
          </cell>
          <cell r="B737" t="str">
            <v>Quoted Shares-Annuities</v>
          </cell>
          <cell r="C737" t="str">
            <v>Balance Sheet</v>
          </cell>
          <cell r="D737">
            <v>0</v>
          </cell>
          <cell r="E737">
            <v>0</v>
          </cell>
          <cell r="F737">
            <v>0</v>
          </cell>
          <cell r="G737">
            <v>0</v>
          </cell>
          <cell r="H737">
            <v>0</v>
          </cell>
          <cell r="J737">
            <v>0</v>
          </cell>
          <cell r="K737">
            <v>0</v>
          </cell>
          <cell r="L737">
            <v>0</v>
          </cell>
          <cell r="M737">
            <v>0</v>
          </cell>
        </row>
        <row r="738">
          <cell r="A738" t="str">
            <v>G226012003</v>
          </cell>
          <cell r="B738" t="str">
            <v>Quoted Shares-Individual Pension Plan</v>
          </cell>
          <cell r="C738" t="str">
            <v>Balance Sheet</v>
          </cell>
          <cell r="D738">
            <v>0</v>
          </cell>
          <cell r="E738">
            <v>0</v>
          </cell>
          <cell r="F738">
            <v>0</v>
          </cell>
          <cell r="G738">
            <v>0</v>
          </cell>
          <cell r="H738">
            <v>0</v>
          </cell>
          <cell r="J738">
            <v>0</v>
          </cell>
          <cell r="K738">
            <v>0</v>
          </cell>
          <cell r="L738">
            <v>0</v>
          </cell>
          <cell r="M738">
            <v>0</v>
          </cell>
        </row>
        <row r="739">
          <cell r="A739" t="str">
            <v>G226012004</v>
          </cell>
          <cell r="B739" t="str">
            <v>Quoted Shares-Umbrella Scheme</v>
          </cell>
          <cell r="C739" t="str">
            <v>Balance Sheet</v>
          </cell>
          <cell r="D739">
            <v>0</v>
          </cell>
          <cell r="E739">
            <v>0</v>
          </cell>
          <cell r="F739">
            <v>0</v>
          </cell>
          <cell r="G739">
            <v>0</v>
          </cell>
          <cell r="H739">
            <v>0</v>
          </cell>
          <cell r="J739">
            <v>0</v>
          </cell>
          <cell r="K739">
            <v>0</v>
          </cell>
          <cell r="L739">
            <v>0</v>
          </cell>
          <cell r="M739">
            <v>0</v>
          </cell>
        </row>
        <row r="740">
          <cell r="A740" t="str">
            <v>G227012</v>
          </cell>
          <cell r="B740" t="str">
            <v>UnQuoted Shares</v>
          </cell>
          <cell r="C740">
            <v>0</v>
          </cell>
          <cell r="D740">
            <v>57928500</v>
          </cell>
          <cell r="E740">
            <v>0</v>
          </cell>
          <cell r="F740">
            <v>0</v>
          </cell>
          <cell r="G740">
            <v>0</v>
          </cell>
          <cell r="H740">
            <v>57928500</v>
          </cell>
          <cell r="J740">
            <v>0</v>
          </cell>
          <cell r="K740">
            <v>0</v>
          </cell>
          <cell r="L740">
            <v>0</v>
          </cell>
          <cell r="M740">
            <v>57928500</v>
          </cell>
        </row>
        <row r="741">
          <cell r="A741" t="str">
            <v>G227012001</v>
          </cell>
          <cell r="B741" t="str">
            <v>Family Bank-Life Fund</v>
          </cell>
          <cell r="C741" t="str">
            <v>Balance Sheet</v>
          </cell>
          <cell r="D741">
            <v>57928500</v>
          </cell>
          <cell r="E741">
            <v>0</v>
          </cell>
          <cell r="F741">
            <v>0</v>
          </cell>
          <cell r="G741">
            <v>0</v>
          </cell>
          <cell r="H741">
            <v>57928500</v>
          </cell>
          <cell r="J741">
            <v>0</v>
          </cell>
          <cell r="K741">
            <v>0</v>
          </cell>
          <cell r="L741">
            <v>0</v>
          </cell>
          <cell r="M741">
            <v>57928500</v>
          </cell>
        </row>
        <row r="742">
          <cell r="A742" t="str">
            <v>G227012002</v>
          </cell>
          <cell r="B742" t="str">
            <v>Family Bank-Annuities</v>
          </cell>
          <cell r="C742" t="str">
            <v>Balance Sheet</v>
          </cell>
          <cell r="D742">
            <v>0</v>
          </cell>
          <cell r="E742">
            <v>0</v>
          </cell>
          <cell r="F742">
            <v>0</v>
          </cell>
          <cell r="G742">
            <v>0</v>
          </cell>
          <cell r="H742">
            <v>0</v>
          </cell>
          <cell r="J742">
            <v>0</v>
          </cell>
          <cell r="K742">
            <v>0</v>
          </cell>
          <cell r="L742">
            <v>0</v>
          </cell>
          <cell r="M742">
            <v>0</v>
          </cell>
        </row>
        <row r="743">
          <cell r="A743" t="str">
            <v>G227012003</v>
          </cell>
          <cell r="B743" t="str">
            <v>Family Bank-Individual Pension Plan</v>
          </cell>
          <cell r="C743" t="str">
            <v>Balance Sheet</v>
          </cell>
          <cell r="D743">
            <v>0</v>
          </cell>
          <cell r="E743">
            <v>0</v>
          </cell>
          <cell r="F743">
            <v>0</v>
          </cell>
          <cell r="G743">
            <v>0</v>
          </cell>
          <cell r="H743">
            <v>0</v>
          </cell>
          <cell r="J743">
            <v>0</v>
          </cell>
          <cell r="K743">
            <v>0</v>
          </cell>
          <cell r="L743">
            <v>0</v>
          </cell>
          <cell r="M743">
            <v>0</v>
          </cell>
        </row>
        <row r="744">
          <cell r="A744" t="str">
            <v>G227012004</v>
          </cell>
          <cell r="B744" t="str">
            <v>Family Bank-Umbrella Scheme</v>
          </cell>
          <cell r="C744" t="str">
            <v>Balance Sheet</v>
          </cell>
          <cell r="D744">
            <v>0</v>
          </cell>
          <cell r="E744">
            <v>0</v>
          </cell>
          <cell r="F744">
            <v>0</v>
          </cell>
          <cell r="G744">
            <v>0</v>
          </cell>
          <cell r="H744">
            <v>0</v>
          </cell>
          <cell r="J744">
            <v>0</v>
          </cell>
          <cell r="K744">
            <v>0</v>
          </cell>
          <cell r="L744">
            <v>0</v>
          </cell>
          <cell r="M744">
            <v>0</v>
          </cell>
        </row>
        <row r="745">
          <cell r="A745" t="str">
            <v>G228012</v>
          </cell>
          <cell r="B745" t="str">
            <v>Loans</v>
          </cell>
          <cell r="C745">
            <v>0</v>
          </cell>
          <cell r="D745">
            <v>10916865.289999999</v>
          </cell>
          <cell r="E745">
            <v>169978</v>
          </cell>
          <cell r="F745">
            <v>0</v>
          </cell>
          <cell r="G745">
            <v>169978</v>
          </cell>
          <cell r="H745">
            <v>11086843.289999999</v>
          </cell>
          <cell r="J745">
            <v>0</v>
          </cell>
          <cell r="K745">
            <v>0</v>
          </cell>
          <cell r="L745">
            <v>0</v>
          </cell>
          <cell r="M745">
            <v>11086843.289999999</v>
          </cell>
        </row>
        <row r="746">
          <cell r="A746" t="str">
            <v>G228012001</v>
          </cell>
          <cell r="B746" t="str">
            <v>Daykio Plantations Ltd-Life Fund</v>
          </cell>
          <cell r="C746" t="str">
            <v>Balance Sheet</v>
          </cell>
          <cell r="D746">
            <v>15595521.789999999</v>
          </cell>
          <cell r="E746">
            <v>169978</v>
          </cell>
          <cell r="F746">
            <v>0</v>
          </cell>
          <cell r="G746">
            <v>169978</v>
          </cell>
          <cell r="H746">
            <v>15765499.789999999</v>
          </cell>
          <cell r="J746">
            <v>0</v>
          </cell>
          <cell r="K746">
            <v>0</v>
          </cell>
          <cell r="L746">
            <v>0</v>
          </cell>
          <cell r="M746">
            <v>15765499.789999999</v>
          </cell>
        </row>
        <row r="747">
          <cell r="A747" t="str">
            <v>G228012002</v>
          </cell>
          <cell r="B747" t="str">
            <v>Daykio Plantations Ltd-Annuities</v>
          </cell>
          <cell r="C747" t="str">
            <v>Balance Sheet</v>
          </cell>
          <cell r="D747">
            <v>0</v>
          </cell>
          <cell r="E747">
            <v>0</v>
          </cell>
          <cell r="F747">
            <v>0</v>
          </cell>
          <cell r="G747">
            <v>0</v>
          </cell>
          <cell r="H747">
            <v>0</v>
          </cell>
          <cell r="J747">
            <v>0</v>
          </cell>
          <cell r="K747">
            <v>0</v>
          </cell>
          <cell r="L747">
            <v>0</v>
          </cell>
          <cell r="M747">
            <v>0</v>
          </cell>
        </row>
        <row r="748">
          <cell r="A748" t="str">
            <v>G228012003</v>
          </cell>
          <cell r="B748" t="str">
            <v>Daykio Plantations Ltd-Individual Pension Plan</v>
          </cell>
          <cell r="C748" t="str">
            <v>Balance Sheet</v>
          </cell>
          <cell r="D748">
            <v>0</v>
          </cell>
          <cell r="E748">
            <v>0</v>
          </cell>
          <cell r="F748">
            <v>0</v>
          </cell>
          <cell r="G748">
            <v>0</v>
          </cell>
          <cell r="H748">
            <v>0</v>
          </cell>
          <cell r="J748">
            <v>0</v>
          </cell>
          <cell r="K748">
            <v>0</v>
          </cell>
          <cell r="L748">
            <v>0</v>
          </cell>
          <cell r="M748">
            <v>0</v>
          </cell>
        </row>
        <row r="749">
          <cell r="A749" t="str">
            <v>G228012004</v>
          </cell>
          <cell r="B749" t="str">
            <v>Daykio Plantations Ltd-Umbrella Scheme</v>
          </cell>
          <cell r="C749" t="str">
            <v>Balance Sheet</v>
          </cell>
          <cell r="D749">
            <v>0</v>
          </cell>
          <cell r="E749">
            <v>0</v>
          </cell>
          <cell r="F749">
            <v>0</v>
          </cell>
          <cell r="G749">
            <v>0</v>
          </cell>
          <cell r="H749">
            <v>0</v>
          </cell>
          <cell r="J749">
            <v>0</v>
          </cell>
          <cell r="K749">
            <v>0</v>
          </cell>
          <cell r="L749">
            <v>0</v>
          </cell>
          <cell r="M749">
            <v>0</v>
          </cell>
        </row>
        <row r="750">
          <cell r="A750" t="str">
            <v>G228012005</v>
          </cell>
          <cell r="B750" t="str">
            <v>IFRS 9 LOANS</v>
          </cell>
          <cell r="C750" t="str">
            <v>Balance Sheet</v>
          </cell>
          <cell r="D750">
            <v>-4678656.5</v>
          </cell>
          <cell r="E750">
            <v>0</v>
          </cell>
          <cell r="F750">
            <v>0</v>
          </cell>
          <cell r="G750">
            <v>0</v>
          </cell>
          <cell r="H750">
            <v>-4678656.5</v>
          </cell>
          <cell r="J750">
            <v>0</v>
          </cell>
          <cell r="K750">
            <v>0</v>
          </cell>
          <cell r="L750">
            <v>0</v>
          </cell>
          <cell r="M750">
            <v>-4678656.5</v>
          </cell>
        </row>
        <row r="751">
          <cell r="A751" t="str">
            <v>Financial Assets Total</v>
          </cell>
          <cell r="B751">
            <v>0</v>
          </cell>
          <cell r="C751">
            <v>0</v>
          </cell>
          <cell r="D751">
            <v>3300082501.7399998</v>
          </cell>
          <cell r="E751">
            <v>2409283229.3600001</v>
          </cell>
          <cell r="F751">
            <v>2075410169.78</v>
          </cell>
          <cell r="G751">
            <v>333873059.57999998</v>
          </cell>
          <cell r="H751">
            <v>3633955561.3199997</v>
          </cell>
          <cell r="J751">
            <v>0</v>
          </cell>
          <cell r="K751">
            <v>0</v>
          </cell>
          <cell r="L751">
            <v>0</v>
          </cell>
          <cell r="M751">
            <v>3633955561.3199997</v>
          </cell>
        </row>
        <row r="752">
          <cell r="A752">
            <v>0</v>
          </cell>
          <cell r="B752">
            <v>0</v>
          </cell>
          <cell r="C752">
            <v>0</v>
          </cell>
          <cell r="D752">
            <v>0</v>
          </cell>
          <cell r="E752">
            <v>0</v>
          </cell>
          <cell r="F752">
            <v>0</v>
          </cell>
          <cell r="G752">
            <v>0</v>
          </cell>
          <cell r="J752">
            <v>0</v>
          </cell>
          <cell r="K752">
            <v>0</v>
          </cell>
          <cell r="L752">
            <v>0</v>
          </cell>
          <cell r="M752">
            <v>0</v>
          </cell>
        </row>
        <row r="753">
          <cell r="A753" t="str">
            <v>Investment Income</v>
          </cell>
          <cell r="C753">
            <v>0</v>
          </cell>
          <cell r="D753">
            <v>0</v>
          </cell>
          <cell r="E753">
            <v>0</v>
          </cell>
          <cell r="F753">
            <v>0</v>
          </cell>
          <cell r="G753">
            <v>0</v>
          </cell>
          <cell r="J753">
            <v>0</v>
          </cell>
          <cell r="K753">
            <v>0</v>
          </cell>
          <cell r="L753">
            <v>0</v>
          </cell>
          <cell r="M753">
            <v>0</v>
          </cell>
        </row>
        <row r="754">
          <cell r="A754" t="str">
            <v>G431012</v>
          </cell>
          <cell r="B754" t="str">
            <v>Interest Income</v>
          </cell>
          <cell r="C754">
            <v>0</v>
          </cell>
          <cell r="D754">
            <v>0</v>
          </cell>
          <cell r="E754">
            <v>289616.55</v>
          </cell>
          <cell r="F754">
            <v>218078899.03</v>
          </cell>
          <cell r="G754">
            <v>-217789282.48000002</v>
          </cell>
          <cell r="H754">
            <v>-217789282.48000002</v>
          </cell>
          <cell r="J754">
            <v>0</v>
          </cell>
          <cell r="K754">
            <v>0</v>
          </cell>
          <cell r="L754">
            <v>0</v>
          </cell>
          <cell r="M754">
            <v>-217789282.48000002</v>
          </cell>
        </row>
        <row r="755">
          <cell r="A755" t="str">
            <v>G431012001</v>
          </cell>
          <cell r="B755" t="str">
            <v>Interest on Treasury Bills</v>
          </cell>
          <cell r="C755" t="str">
            <v>Profit &amp; Loss</v>
          </cell>
          <cell r="D755">
            <v>0</v>
          </cell>
          <cell r="E755">
            <v>0</v>
          </cell>
          <cell r="F755">
            <v>189987.35</v>
          </cell>
          <cell r="G755">
            <v>-189987.35</v>
          </cell>
          <cell r="H755">
            <v>-189987.35</v>
          </cell>
          <cell r="J755">
            <v>0</v>
          </cell>
          <cell r="K755">
            <v>0</v>
          </cell>
          <cell r="L755">
            <v>0</v>
          </cell>
          <cell r="M755">
            <v>-189987.35</v>
          </cell>
        </row>
        <row r="756">
          <cell r="A756" t="str">
            <v>G431012002</v>
          </cell>
          <cell r="B756" t="str">
            <v>Interest on Treasury Bonds</v>
          </cell>
          <cell r="C756" t="str">
            <v>Profit &amp; Loss</v>
          </cell>
          <cell r="D756">
            <v>0</v>
          </cell>
          <cell r="E756">
            <v>0</v>
          </cell>
          <cell r="F756">
            <v>155163211</v>
          </cell>
          <cell r="G756">
            <v>-155163211</v>
          </cell>
          <cell r="H756">
            <v>-155163211</v>
          </cell>
          <cell r="J756">
            <v>0</v>
          </cell>
          <cell r="K756">
            <v>0</v>
          </cell>
          <cell r="L756">
            <v>0</v>
          </cell>
          <cell r="M756">
            <v>-155163211</v>
          </cell>
        </row>
        <row r="757">
          <cell r="A757" t="str">
            <v>G431012003</v>
          </cell>
          <cell r="B757" t="str">
            <v>Interest on  Deposits</v>
          </cell>
          <cell r="C757" t="str">
            <v>Profit &amp; Loss</v>
          </cell>
          <cell r="D757">
            <v>0</v>
          </cell>
          <cell r="E757">
            <v>258944</v>
          </cell>
          <cell r="F757">
            <v>44933022.329999998</v>
          </cell>
          <cell r="G757">
            <v>-44674078.329999998</v>
          </cell>
          <cell r="H757">
            <v>-44674078.329999998</v>
          </cell>
          <cell r="J757">
            <v>0</v>
          </cell>
          <cell r="K757">
            <v>0</v>
          </cell>
          <cell r="L757">
            <v>0</v>
          </cell>
          <cell r="M757">
            <v>-44674078.329999998</v>
          </cell>
        </row>
        <row r="758">
          <cell r="A758" t="str">
            <v>G431012004</v>
          </cell>
          <cell r="B758" t="str">
            <v>Interest on Corporate Bonds</v>
          </cell>
          <cell r="C758" t="str">
            <v>Profit &amp; Loss</v>
          </cell>
          <cell r="D758">
            <v>0</v>
          </cell>
          <cell r="E758">
            <v>0</v>
          </cell>
          <cell r="F758">
            <v>10127349.4</v>
          </cell>
          <cell r="G758">
            <v>-10127349.4</v>
          </cell>
          <cell r="H758">
            <v>-10127349.4</v>
          </cell>
          <cell r="J758">
            <v>0</v>
          </cell>
          <cell r="K758">
            <v>0</v>
          </cell>
          <cell r="L758">
            <v>0</v>
          </cell>
          <cell r="M758">
            <v>-10127349.4</v>
          </cell>
        </row>
        <row r="759">
          <cell r="A759" t="str">
            <v>G431012005</v>
          </cell>
          <cell r="B759" t="str">
            <v>Interest on Commercial Papers</v>
          </cell>
          <cell r="C759" t="str">
            <v>Profit &amp; Loss</v>
          </cell>
          <cell r="D759">
            <v>0</v>
          </cell>
          <cell r="E759">
            <v>0</v>
          </cell>
          <cell r="F759">
            <v>7145586</v>
          </cell>
          <cell r="G759">
            <v>-7145586</v>
          </cell>
          <cell r="H759">
            <v>-7145586</v>
          </cell>
          <cell r="J759">
            <v>0</v>
          </cell>
          <cell r="K759">
            <v>0</v>
          </cell>
          <cell r="L759">
            <v>0</v>
          </cell>
          <cell r="M759">
            <v>-7145586</v>
          </cell>
        </row>
        <row r="760">
          <cell r="A760" t="str">
            <v>G431012006</v>
          </cell>
          <cell r="B760" t="str">
            <v>Interest on Policy Loans</v>
          </cell>
          <cell r="C760" t="str">
            <v>Profit &amp; Loss</v>
          </cell>
          <cell r="D760">
            <v>0</v>
          </cell>
          <cell r="E760">
            <v>0</v>
          </cell>
          <cell r="F760">
            <v>0</v>
          </cell>
          <cell r="G760">
            <v>0</v>
          </cell>
          <cell r="H760">
            <v>0</v>
          </cell>
          <cell r="J760">
            <v>0</v>
          </cell>
          <cell r="K760">
            <v>0</v>
          </cell>
          <cell r="L760">
            <v>0</v>
          </cell>
          <cell r="M760">
            <v>0</v>
          </cell>
        </row>
        <row r="761">
          <cell r="A761" t="str">
            <v>G431012007</v>
          </cell>
          <cell r="B761" t="str">
            <v>Interest on Loans</v>
          </cell>
          <cell r="C761" t="str">
            <v>Profit &amp; Loss</v>
          </cell>
          <cell r="D761">
            <v>0</v>
          </cell>
          <cell r="E761">
            <v>0</v>
          </cell>
          <cell r="F761">
            <v>169978</v>
          </cell>
          <cell r="G761">
            <v>-169978</v>
          </cell>
          <cell r="H761">
            <v>-169978</v>
          </cell>
          <cell r="J761">
            <v>0</v>
          </cell>
          <cell r="K761">
            <v>0</v>
          </cell>
          <cell r="L761">
            <v>0</v>
          </cell>
          <cell r="M761">
            <v>-169978</v>
          </cell>
        </row>
        <row r="762">
          <cell r="A762" t="str">
            <v>G431012008</v>
          </cell>
          <cell r="B762" t="str">
            <v>Bank Interest</v>
          </cell>
          <cell r="C762" t="str">
            <v>Profit &amp; Loss</v>
          </cell>
          <cell r="D762">
            <v>0</v>
          </cell>
          <cell r="E762">
            <v>30672.55</v>
          </cell>
          <cell r="F762">
            <v>349764.95</v>
          </cell>
          <cell r="G762">
            <v>-319092.40000000002</v>
          </cell>
          <cell r="H762">
            <v>-319092.40000000002</v>
          </cell>
          <cell r="J762">
            <v>0</v>
          </cell>
          <cell r="K762">
            <v>0</v>
          </cell>
          <cell r="L762">
            <v>0</v>
          </cell>
          <cell r="M762">
            <v>-319092.40000000002</v>
          </cell>
        </row>
        <row r="763">
          <cell r="A763" t="str">
            <v>G432022</v>
          </cell>
          <cell r="B763" t="str">
            <v>Dividend Income</v>
          </cell>
          <cell r="C763">
            <v>0</v>
          </cell>
          <cell r="D763">
            <v>0</v>
          </cell>
          <cell r="E763">
            <v>0</v>
          </cell>
          <cell r="F763">
            <v>0</v>
          </cell>
          <cell r="G763">
            <v>0</v>
          </cell>
          <cell r="H763">
            <v>0</v>
          </cell>
          <cell r="J763">
            <v>0</v>
          </cell>
          <cell r="K763">
            <v>0</v>
          </cell>
          <cell r="L763">
            <v>0</v>
          </cell>
          <cell r="M763">
            <v>0</v>
          </cell>
        </row>
        <row r="764">
          <cell r="A764" t="str">
            <v xml:space="preserve">  G432022001</v>
          </cell>
          <cell r="B764" t="str">
            <v>Dividend Income</v>
          </cell>
          <cell r="C764" t="str">
            <v>Profit &amp; Loss</v>
          </cell>
          <cell r="D764">
            <v>0</v>
          </cell>
          <cell r="E764">
            <v>0</v>
          </cell>
          <cell r="F764">
            <v>0</v>
          </cell>
          <cell r="G764">
            <v>0</v>
          </cell>
          <cell r="H764">
            <v>0</v>
          </cell>
          <cell r="J764">
            <v>0</v>
          </cell>
          <cell r="K764">
            <v>0</v>
          </cell>
          <cell r="L764">
            <v>0</v>
          </cell>
          <cell r="M764">
            <v>0</v>
          </cell>
        </row>
        <row r="765">
          <cell r="A765" t="str">
            <v>G433032</v>
          </cell>
          <cell r="B765" t="str">
            <v xml:space="preserve">(Losses )/ Gains on Financial Assets </v>
          </cell>
          <cell r="C765">
            <v>0</v>
          </cell>
          <cell r="D765">
            <v>0</v>
          </cell>
          <cell r="E765">
            <v>0</v>
          </cell>
          <cell r="F765">
            <v>0</v>
          </cell>
          <cell r="G765">
            <v>0</v>
          </cell>
          <cell r="H765">
            <v>0</v>
          </cell>
          <cell r="J765">
            <v>0</v>
          </cell>
          <cell r="K765">
            <v>0</v>
          </cell>
          <cell r="L765">
            <v>0</v>
          </cell>
          <cell r="M765">
            <v>0</v>
          </cell>
        </row>
        <row r="766">
          <cell r="A766" t="str">
            <v>G433032001</v>
          </cell>
          <cell r="B766" t="str">
            <v>Appreciation/Depreciation of Quoted Shares</v>
          </cell>
          <cell r="C766" t="str">
            <v>Profit &amp; Loss</v>
          </cell>
          <cell r="D766">
            <v>0</v>
          </cell>
          <cell r="E766">
            <v>0</v>
          </cell>
          <cell r="F766">
            <v>0</v>
          </cell>
          <cell r="G766">
            <v>0</v>
          </cell>
          <cell r="H766">
            <v>0</v>
          </cell>
          <cell r="J766">
            <v>0</v>
          </cell>
          <cell r="K766">
            <v>0</v>
          </cell>
          <cell r="L766">
            <v>0</v>
          </cell>
          <cell r="M766">
            <v>0</v>
          </cell>
        </row>
        <row r="767">
          <cell r="A767" t="str">
            <v>G433032002</v>
          </cell>
          <cell r="B767" t="str">
            <v>Appreciation/Depreciation of Unquoted Shares</v>
          </cell>
          <cell r="C767" t="str">
            <v>Profit &amp; Loss</v>
          </cell>
          <cell r="D767">
            <v>0</v>
          </cell>
          <cell r="E767">
            <v>0</v>
          </cell>
          <cell r="F767">
            <v>0</v>
          </cell>
          <cell r="G767">
            <v>0</v>
          </cell>
          <cell r="H767">
            <v>0</v>
          </cell>
          <cell r="J767">
            <v>0</v>
          </cell>
          <cell r="K767">
            <v>0</v>
          </cell>
          <cell r="L767">
            <v>0</v>
          </cell>
          <cell r="M767">
            <v>0</v>
          </cell>
        </row>
        <row r="768">
          <cell r="A768" t="str">
            <v>G433032003</v>
          </cell>
          <cell r="B768" t="str">
            <v>Gain/Loss on sale of Quoted Shares</v>
          </cell>
          <cell r="C768" t="str">
            <v>Profit &amp; Loss</v>
          </cell>
          <cell r="D768">
            <v>0</v>
          </cell>
          <cell r="E768">
            <v>0</v>
          </cell>
          <cell r="F768">
            <v>0</v>
          </cell>
          <cell r="G768">
            <v>0</v>
          </cell>
          <cell r="H768">
            <v>0</v>
          </cell>
          <cell r="J768">
            <v>0</v>
          </cell>
          <cell r="K768">
            <v>0</v>
          </cell>
          <cell r="L768">
            <v>0</v>
          </cell>
          <cell r="M768">
            <v>0</v>
          </cell>
        </row>
        <row r="769">
          <cell r="A769" t="str">
            <v>G433032004</v>
          </cell>
          <cell r="B769" t="str">
            <v>Gain/Loss on sale of Unquoted Shares</v>
          </cell>
          <cell r="C769" t="str">
            <v>Profit &amp; Loss</v>
          </cell>
          <cell r="D769">
            <v>0</v>
          </cell>
          <cell r="E769">
            <v>0</v>
          </cell>
          <cell r="F769">
            <v>0</v>
          </cell>
          <cell r="G769">
            <v>0</v>
          </cell>
          <cell r="H769">
            <v>0</v>
          </cell>
          <cell r="J769">
            <v>0</v>
          </cell>
          <cell r="K769">
            <v>0</v>
          </cell>
          <cell r="L769">
            <v>0</v>
          </cell>
          <cell r="M769">
            <v>0</v>
          </cell>
        </row>
        <row r="770">
          <cell r="A770" t="str">
            <v>G433032005</v>
          </cell>
          <cell r="B770" t="str">
            <v>Revaluation Gain/Loss on Investment Property</v>
          </cell>
          <cell r="C770" t="str">
            <v>Profit &amp; Loss</v>
          </cell>
          <cell r="D770">
            <v>0</v>
          </cell>
          <cell r="E770">
            <v>0</v>
          </cell>
          <cell r="F770">
            <v>0</v>
          </cell>
          <cell r="G770">
            <v>0</v>
          </cell>
          <cell r="H770">
            <v>0</v>
          </cell>
          <cell r="J770">
            <v>0</v>
          </cell>
          <cell r="K770">
            <v>0</v>
          </cell>
          <cell r="L770">
            <v>0</v>
          </cell>
          <cell r="M770">
            <v>0</v>
          </cell>
        </row>
        <row r="771">
          <cell r="A771" t="str">
            <v>G433032006</v>
          </cell>
          <cell r="B771" t="str">
            <v>Gain/Loss on Sale of Investment Property</v>
          </cell>
          <cell r="C771" t="str">
            <v>Profit &amp; Loss</v>
          </cell>
          <cell r="D771">
            <v>0</v>
          </cell>
          <cell r="E771">
            <v>0</v>
          </cell>
          <cell r="F771">
            <v>0</v>
          </cell>
          <cell r="G771">
            <v>0</v>
          </cell>
          <cell r="H771">
            <v>0</v>
          </cell>
          <cell r="J771">
            <v>0</v>
          </cell>
          <cell r="K771">
            <v>0</v>
          </cell>
          <cell r="L771">
            <v>0</v>
          </cell>
          <cell r="M771">
            <v>0</v>
          </cell>
        </row>
        <row r="772">
          <cell r="A772" t="str">
            <v>G433032007</v>
          </cell>
          <cell r="B772" t="str">
            <v>Gain/Loss on Sale of Assets</v>
          </cell>
          <cell r="C772" t="str">
            <v>Profit &amp; Loss</v>
          </cell>
          <cell r="D772">
            <v>0</v>
          </cell>
          <cell r="E772">
            <v>0</v>
          </cell>
          <cell r="F772">
            <v>0</v>
          </cell>
          <cell r="G772">
            <v>0</v>
          </cell>
          <cell r="H772">
            <v>0</v>
          </cell>
          <cell r="J772">
            <v>0</v>
          </cell>
          <cell r="K772">
            <v>0</v>
          </cell>
          <cell r="L772">
            <v>0</v>
          </cell>
          <cell r="M772">
            <v>0</v>
          </cell>
        </row>
        <row r="773">
          <cell r="A773" t="str">
            <v>G433032008</v>
          </cell>
          <cell r="B773" t="str">
            <v>Foreign Exchange Gain/Loss</v>
          </cell>
          <cell r="C773" t="str">
            <v>Profit &amp; Loss</v>
          </cell>
          <cell r="D773">
            <v>0</v>
          </cell>
          <cell r="E773">
            <v>0</v>
          </cell>
          <cell r="F773">
            <v>0</v>
          </cell>
          <cell r="G773">
            <v>0</v>
          </cell>
          <cell r="H773">
            <v>0</v>
          </cell>
          <cell r="J773">
            <v>0</v>
          </cell>
          <cell r="K773">
            <v>0</v>
          </cell>
          <cell r="L773">
            <v>0</v>
          </cell>
          <cell r="M773">
            <v>0</v>
          </cell>
        </row>
        <row r="774">
          <cell r="A774" t="str">
            <v>G434042</v>
          </cell>
          <cell r="B774" t="str">
            <v>Rent Income</v>
          </cell>
          <cell r="C774">
            <v>0</v>
          </cell>
          <cell r="D774">
            <v>0</v>
          </cell>
          <cell r="E774">
            <v>70000</v>
          </cell>
          <cell r="F774">
            <v>5222952</v>
          </cell>
          <cell r="G774">
            <v>-5152952</v>
          </cell>
          <cell r="H774">
            <v>-5152952</v>
          </cell>
          <cell r="J774">
            <v>0</v>
          </cell>
          <cell r="K774">
            <v>0</v>
          </cell>
          <cell r="L774">
            <v>0</v>
          </cell>
          <cell r="M774">
            <v>-5152952</v>
          </cell>
        </row>
        <row r="775">
          <cell r="A775" t="str">
            <v>G434042001</v>
          </cell>
          <cell r="B775" t="str">
            <v>Rent Income</v>
          </cell>
          <cell r="C775" t="str">
            <v>Profit &amp; Loss</v>
          </cell>
          <cell r="D775">
            <v>0</v>
          </cell>
          <cell r="E775">
            <v>70000</v>
          </cell>
          <cell r="F775">
            <v>5222952</v>
          </cell>
          <cell r="G775">
            <v>-5152952</v>
          </cell>
          <cell r="H775">
            <v>-5152952</v>
          </cell>
          <cell r="J775">
            <v>0</v>
          </cell>
          <cell r="K775">
            <v>0</v>
          </cell>
          <cell r="L775">
            <v>0</v>
          </cell>
          <cell r="M775">
            <v>-5152952</v>
          </cell>
        </row>
        <row r="776">
          <cell r="A776" t="str">
            <v>G435052</v>
          </cell>
          <cell r="B776" t="str">
            <v>Pension Admin fee Income</v>
          </cell>
          <cell r="C776">
            <v>0</v>
          </cell>
          <cell r="D776">
            <v>0</v>
          </cell>
          <cell r="E776">
            <v>0</v>
          </cell>
          <cell r="F776">
            <v>0</v>
          </cell>
          <cell r="G776">
            <v>0</v>
          </cell>
          <cell r="H776">
            <v>0</v>
          </cell>
          <cell r="J776">
            <v>0</v>
          </cell>
          <cell r="K776">
            <v>0</v>
          </cell>
          <cell r="L776">
            <v>0</v>
          </cell>
          <cell r="M776">
            <v>0</v>
          </cell>
        </row>
        <row r="777">
          <cell r="A777" t="str">
            <v>G435052001</v>
          </cell>
          <cell r="B777" t="str">
            <v>Administration fee income-Individual Pension Plan</v>
          </cell>
          <cell r="C777" t="str">
            <v>Profit &amp; Loss</v>
          </cell>
          <cell r="D777">
            <v>0</v>
          </cell>
          <cell r="E777">
            <v>0</v>
          </cell>
          <cell r="F777">
            <v>0</v>
          </cell>
          <cell r="G777">
            <v>0</v>
          </cell>
          <cell r="H777">
            <v>0</v>
          </cell>
          <cell r="J777">
            <v>0</v>
          </cell>
          <cell r="K777">
            <v>0</v>
          </cell>
          <cell r="L777">
            <v>0</v>
          </cell>
          <cell r="M777">
            <v>0</v>
          </cell>
        </row>
        <row r="778">
          <cell r="A778" t="str">
            <v>G435052002</v>
          </cell>
          <cell r="B778" t="str">
            <v>Administration fee income-KOLAL Umbrella scheme</v>
          </cell>
          <cell r="C778" t="str">
            <v>Profit &amp; Loss</v>
          </cell>
          <cell r="D778">
            <v>0</v>
          </cell>
          <cell r="E778">
            <v>0</v>
          </cell>
          <cell r="F778">
            <v>0</v>
          </cell>
          <cell r="G778">
            <v>0</v>
          </cell>
          <cell r="H778">
            <v>0</v>
          </cell>
          <cell r="J778">
            <v>0</v>
          </cell>
          <cell r="K778">
            <v>0</v>
          </cell>
          <cell r="L778">
            <v>0</v>
          </cell>
          <cell r="M778">
            <v>0</v>
          </cell>
        </row>
        <row r="779">
          <cell r="A779" t="str">
            <v>G435052003</v>
          </cell>
          <cell r="B779" t="str">
            <v>Administration fee income-KOIL SRBS scheme</v>
          </cell>
          <cell r="C779" t="str">
            <v>Profit &amp; Loss</v>
          </cell>
          <cell r="D779">
            <v>0</v>
          </cell>
          <cell r="E779">
            <v>0</v>
          </cell>
          <cell r="F779">
            <v>0</v>
          </cell>
          <cell r="G779">
            <v>0</v>
          </cell>
          <cell r="H779">
            <v>0</v>
          </cell>
          <cell r="J779">
            <v>0</v>
          </cell>
          <cell r="K779">
            <v>0</v>
          </cell>
          <cell r="L779">
            <v>0</v>
          </cell>
          <cell r="M779">
            <v>0</v>
          </cell>
        </row>
        <row r="780">
          <cell r="A780" t="str">
            <v>G436062</v>
          </cell>
          <cell r="B780" t="str">
            <v>Other Income</v>
          </cell>
          <cell r="C780">
            <v>0</v>
          </cell>
          <cell r="D780">
            <v>0</v>
          </cell>
          <cell r="E780">
            <v>6.37</v>
          </cell>
          <cell r="F780">
            <v>21665.57</v>
          </cell>
          <cell r="G780">
            <v>-21659.200000000001</v>
          </cell>
          <cell r="H780">
            <v>-21659.200000000001</v>
          </cell>
          <cell r="J780">
            <v>0</v>
          </cell>
          <cell r="K780">
            <v>0</v>
          </cell>
          <cell r="L780">
            <v>0</v>
          </cell>
          <cell r="M780">
            <v>-21659.200000000001</v>
          </cell>
        </row>
        <row r="781">
          <cell r="A781" t="str">
            <v>G436062001</v>
          </cell>
          <cell r="B781" t="str">
            <v>Miscelleneous Income</v>
          </cell>
          <cell r="C781" t="str">
            <v>Profit &amp; Loss</v>
          </cell>
          <cell r="D781">
            <v>0</v>
          </cell>
          <cell r="E781">
            <v>6.37</v>
          </cell>
          <cell r="F781">
            <v>21665.57</v>
          </cell>
          <cell r="G781">
            <v>-21659.200000000001</v>
          </cell>
          <cell r="H781">
            <v>-21659.200000000001</v>
          </cell>
          <cell r="J781">
            <v>0</v>
          </cell>
          <cell r="K781">
            <v>0</v>
          </cell>
          <cell r="L781">
            <v>0</v>
          </cell>
          <cell r="M781">
            <v>-21659.200000000001</v>
          </cell>
        </row>
        <row r="782">
          <cell r="A782" t="str">
            <v>Investment Income Total</v>
          </cell>
          <cell r="C782">
            <v>0</v>
          </cell>
          <cell r="D782">
            <v>0</v>
          </cell>
          <cell r="E782">
            <v>359622.92</v>
          </cell>
          <cell r="F782">
            <v>223323516.59999999</v>
          </cell>
          <cell r="G782">
            <v>-222963893.68000001</v>
          </cell>
          <cell r="H782">
            <v>-222963893.68000001</v>
          </cell>
          <cell r="J782">
            <v>0</v>
          </cell>
          <cell r="K782">
            <v>0</v>
          </cell>
          <cell r="L782">
            <v>0</v>
          </cell>
          <cell r="M782">
            <v>-222963893.68000001</v>
          </cell>
        </row>
        <row r="783">
          <cell r="C783">
            <v>0</v>
          </cell>
          <cell r="D783">
            <v>0</v>
          </cell>
          <cell r="E783">
            <v>0</v>
          </cell>
          <cell r="F783">
            <v>0</v>
          </cell>
          <cell r="G783">
            <v>0</v>
          </cell>
          <cell r="J783">
            <v>0</v>
          </cell>
          <cell r="K783">
            <v>0</v>
          </cell>
          <cell r="L783">
            <v>0</v>
          </cell>
          <cell r="M783">
            <v>0</v>
          </cell>
        </row>
        <row r="784">
          <cell r="A784" t="str">
            <v>Investment Property</v>
          </cell>
          <cell r="C784">
            <v>0</v>
          </cell>
          <cell r="D784">
            <v>0</v>
          </cell>
          <cell r="E784">
            <v>0</v>
          </cell>
          <cell r="F784">
            <v>0</v>
          </cell>
          <cell r="G784">
            <v>0</v>
          </cell>
          <cell r="J784">
            <v>0</v>
          </cell>
          <cell r="K784">
            <v>0</v>
          </cell>
          <cell r="L784">
            <v>0</v>
          </cell>
          <cell r="M784">
            <v>0</v>
          </cell>
        </row>
        <row r="785">
          <cell r="A785" t="str">
            <v>G231012</v>
          </cell>
          <cell r="B785" t="str">
            <v>Investment Property</v>
          </cell>
          <cell r="C785">
            <v>0</v>
          </cell>
          <cell r="D785">
            <v>260000000</v>
          </cell>
          <cell r="E785">
            <v>50000000</v>
          </cell>
          <cell r="F785">
            <v>0</v>
          </cell>
          <cell r="G785">
            <v>50000000</v>
          </cell>
          <cell r="H785">
            <v>310000000</v>
          </cell>
          <cell r="J785">
            <v>0</v>
          </cell>
          <cell r="K785">
            <v>0</v>
          </cell>
          <cell r="L785">
            <v>0</v>
          </cell>
          <cell r="M785">
            <v>310000000</v>
          </cell>
        </row>
        <row r="786">
          <cell r="A786" t="str">
            <v>G231012001</v>
          </cell>
          <cell r="B786" t="str">
            <v>Properties-Life Fund</v>
          </cell>
          <cell r="C786" t="str">
            <v>Balance Sheet</v>
          </cell>
          <cell r="D786">
            <v>0</v>
          </cell>
          <cell r="E786">
            <v>0</v>
          </cell>
          <cell r="F786">
            <v>0</v>
          </cell>
          <cell r="G786">
            <v>0</v>
          </cell>
          <cell r="H786">
            <v>0</v>
          </cell>
          <cell r="J786">
            <v>0</v>
          </cell>
          <cell r="K786">
            <v>0</v>
          </cell>
          <cell r="L786">
            <v>0</v>
          </cell>
          <cell r="M786">
            <v>0</v>
          </cell>
        </row>
        <row r="787">
          <cell r="A787" t="str">
            <v>G231012002</v>
          </cell>
          <cell r="B787" t="str">
            <v>Properties-Annuities</v>
          </cell>
          <cell r="C787" t="str">
            <v>Balance Sheet</v>
          </cell>
          <cell r="D787">
            <v>140000000</v>
          </cell>
          <cell r="E787">
            <v>0</v>
          </cell>
          <cell r="F787">
            <v>0</v>
          </cell>
          <cell r="G787">
            <v>0</v>
          </cell>
          <cell r="H787">
            <v>140000000</v>
          </cell>
          <cell r="J787">
            <v>0</v>
          </cell>
          <cell r="K787">
            <v>0</v>
          </cell>
          <cell r="L787">
            <v>0</v>
          </cell>
          <cell r="M787">
            <v>140000000</v>
          </cell>
        </row>
        <row r="788">
          <cell r="A788" t="str">
            <v>G231012003</v>
          </cell>
          <cell r="B788" t="str">
            <v>Properties-Individual Pension Plan</v>
          </cell>
          <cell r="C788" t="str">
            <v>Balance Sheet</v>
          </cell>
          <cell r="D788">
            <v>0</v>
          </cell>
          <cell r="E788">
            <v>0</v>
          </cell>
          <cell r="F788">
            <v>0</v>
          </cell>
          <cell r="G788">
            <v>0</v>
          </cell>
          <cell r="H788">
            <v>0</v>
          </cell>
          <cell r="J788">
            <v>0</v>
          </cell>
          <cell r="K788">
            <v>0</v>
          </cell>
          <cell r="L788">
            <v>0</v>
          </cell>
          <cell r="M788">
            <v>0</v>
          </cell>
        </row>
        <row r="789">
          <cell r="A789" t="str">
            <v>G231012004</v>
          </cell>
          <cell r="B789" t="str">
            <v>Properties-Umbrella Scheme</v>
          </cell>
          <cell r="C789" t="str">
            <v>Balance Sheet</v>
          </cell>
          <cell r="D789">
            <v>0</v>
          </cell>
          <cell r="E789">
            <v>0</v>
          </cell>
          <cell r="F789">
            <v>0</v>
          </cell>
          <cell r="G789">
            <v>0</v>
          </cell>
          <cell r="H789">
            <v>0</v>
          </cell>
          <cell r="J789">
            <v>0</v>
          </cell>
          <cell r="K789">
            <v>0</v>
          </cell>
          <cell r="L789">
            <v>0</v>
          </cell>
          <cell r="M789">
            <v>0</v>
          </cell>
        </row>
        <row r="790">
          <cell r="A790" t="str">
            <v>G231012005</v>
          </cell>
          <cell r="B790" t="str">
            <v>Properties-Shareholders fund</v>
          </cell>
          <cell r="C790" t="str">
            <v>Balance Sheet</v>
          </cell>
          <cell r="D790">
            <v>120000000</v>
          </cell>
          <cell r="E790">
            <v>0</v>
          </cell>
          <cell r="F790">
            <v>0</v>
          </cell>
          <cell r="G790">
            <v>0</v>
          </cell>
          <cell r="H790">
            <v>120000000</v>
          </cell>
          <cell r="J790">
            <v>0</v>
          </cell>
          <cell r="K790">
            <v>0</v>
          </cell>
          <cell r="L790">
            <v>0</v>
          </cell>
          <cell r="M790">
            <v>120000000</v>
          </cell>
        </row>
        <row r="791">
          <cell r="A791" t="str">
            <v>G231012006</v>
          </cell>
          <cell r="B791" t="str">
            <v>Properties-Loresho</v>
          </cell>
          <cell r="C791" t="str">
            <v>Balance Sheet</v>
          </cell>
          <cell r="D791">
            <v>0</v>
          </cell>
          <cell r="E791">
            <v>50000000</v>
          </cell>
          <cell r="F791">
            <v>0</v>
          </cell>
          <cell r="G791">
            <v>50000000</v>
          </cell>
          <cell r="H791">
            <v>50000000</v>
          </cell>
          <cell r="J791">
            <v>0</v>
          </cell>
          <cell r="K791">
            <v>0</v>
          </cell>
          <cell r="L791">
            <v>0</v>
          </cell>
          <cell r="M791">
            <v>50000000</v>
          </cell>
        </row>
        <row r="792">
          <cell r="A792" t="str">
            <v>Total Investment Property</v>
          </cell>
          <cell r="B792">
            <v>0</v>
          </cell>
          <cell r="C792">
            <v>0</v>
          </cell>
          <cell r="D792">
            <v>260000000</v>
          </cell>
          <cell r="E792">
            <v>50000000</v>
          </cell>
          <cell r="F792">
            <v>0</v>
          </cell>
          <cell r="G792">
            <v>50000000</v>
          </cell>
          <cell r="H792">
            <v>310000000</v>
          </cell>
          <cell r="J792">
            <v>0</v>
          </cell>
          <cell r="K792">
            <v>0</v>
          </cell>
          <cell r="L792">
            <v>0</v>
          </cell>
          <cell r="M792">
            <v>310000000</v>
          </cell>
        </row>
        <row r="793">
          <cell r="C793">
            <v>0</v>
          </cell>
          <cell r="D793">
            <v>0</v>
          </cell>
          <cell r="E793">
            <v>0</v>
          </cell>
          <cell r="F793">
            <v>0</v>
          </cell>
          <cell r="G793">
            <v>0</v>
          </cell>
          <cell r="J793">
            <v>0</v>
          </cell>
          <cell r="K793">
            <v>0</v>
          </cell>
          <cell r="L793">
            <v>0</v>
          </cell>
          <cell r="M793">
            <v>0</v>
          </cell>
        </row>
        <row r="794">
          <cell r="A794" t="str">
            <v>Share Capital</v>
          </cell>
          <cell r="C794">
            <v>0</v>
          </cell>
          <cell r="D794">
            <v>0</v>
          </cell>
          <cell r="E794">
            <v>0</v>
          </cell>
          <cell r="F794">
            <v>0</v>
          </cell>
          <cell r="G794">
            <v>0</v>
          </cell>
          <cell r="J794">
            <v>0</v>
          </cell>
          <cell r="K794">
            <v>0</v>
          </cell>
          <cell r="L794">
            <v>0</v>
          </cell>
          <cell r="M794">
            <v>0</v>
          </cell>
        </row>
        <row r="795">
          <cell r="A795" t="str">
            <v>G111012</v>
          </cell>
          <cell r="B795" t="str">
            <v>Share Capital</v>
          </cell>
          <cell r="C795">
            <v>0</v>
          </cell>
          <cell r="D795">
            <v>-313000000</v>
          </cell>
          <cell r="E795">
            <v>0</v>
          </cell>
          <cell r="F795">
            <v>0</v>
          </cell>
          <cell r="G795">
            <v>0</v>
          </cell>
          <cell r="H795">
            <v>-313000000</v>
          </cell>
          <cell r="J795">
            <v>0</v>
          </cell>
          <cell r="K795">
            <v>0</v>
          </cell>
          <cell r="L795">
            <v>0</v>
          </cell>
          <cell r="M795">
            <v>-313000000</v>
          </cell>
        </row>
        <row r="796">
          <cell r="A796" t="str">
            <v>G111012001</v>
          </cell>
          <cell r="B796" t="str">
            <v>Authorised Share Capital</v>
          </cell>
          <cell r="C796" t="str">
            <v>Balance Sheet</v>
          </cell>
          <cell r="D796">
            <v>-150000000</v>
          </cell>
          <cell r="E796">
            <v>0</v>
          </cell>
          <cell r="F796">
            <v>0</v>
          </cell>
          <cell r="G796">
            <v>0</v>
          </cell>
          <cell r="H796">
            <v>-150000000</v>
          </cell>
          <cell r="J796">
            <v>0</v>
          </cell>
          <cell r="K796">
            <v>0</v>
          </cell>
          <cell r="L796">
            <v>0</v>
          </cell>
          <cell r="M796">
            <v>-150000000</v>
          </cell>
        </row>
        <row r="797">
          <cell r="A797" t="str">
            <v>G111012002</v>
          </cell>
          <cell r="B797" t="str">
            <v>Paid Up Capital</v>
          </cell>
          <cell r="C797" t="str">
            <v>Balance Sheet</v>
          </cell>
          <cell r="D797">
            <v>0</v>
          </cell>
          <cell r="E797">
            <v>0</v>
          </cell>
          <cell r="F797">
            <v>0</v>
          </cell>
          <cell r="G797">
            <v>0</v>
          </cell>
          <cell r="H797">
            <v>0</v>
          </cell>
          <cell r="J797">
            <v>0</v>
          </cell>
          <cell r="K797">
            <v>0</v>
          </cell>
          <cell r="L797">
            <v>0</v>
          </cell>
          <cell r="M797">
            <v>0</v>
          </cell>
        </row>
        <row r="798">
          <cell r="A798" t="str">
            <v>G111012003</v>
          </cell>
          <cell r="B798" t="str">
            <v>Shares awaiting allotment</v>
          </cell>
          <cell r="C798" t="str">
            <v>Balance Sheet</v>
          </cell>
          <cell r="D798">
            <v>-163000000</v>
          </cell>
          <cell r="E798">
            <v>0</v>
          </cell>
          <cell r="F798">
            <v>0</v>
          </cell>
          <cell r="G798">
            <v>0</v>
          </cell>
          <cell r="H798">
            <v>-163000000</v>
          </cell>
          <cell r="J798">
            <v>0</v>
          </cell>
          <cell r="K798">
            <v>0</v>
          </cell>
          <cell r="L798">
            <v>0</v>
          </cell>
          <cell r="M798">
            <v>-163000000</v>
          </cell>
        </row>
        <row r="799">
          <cell r="A799" t="str">
            <v>G111012004</v>
          </cell>
          <cell r="B799" t="str">
            <v>Share Premium</v>
          </cell>
          <cell r="C799" t="str">
            <v>Balance Sheet</v>
          </cell>
          <cell r="D799">
            <v>0</v>
          </cell>
          <cell r="E799">
            <v>0</v>
          </cell>
          <cell r="F799">
            <v>0</v>
          </cell>
          <cell r="G799">
            <v>0</v>
          </cell>
          <cell r="H799">
            <v>0</v>
          </cell>
          <cell r="J799">
            <v>0</v>
          </cell>
          <cell r="K799">
            <v>0</v>
          </cell>
          <cell r="L799">
            <v>0</v>
          </cell>
          <cell r="M799">
            <v>0</v>
          </cell>
        </row>
        <row r="800">
          <cell r="A800" t="str">
            <v>Total Share Capital</v>
          </cell>
          <cell r="B800">
            <v>0</v>
          </cell>
          <cell r="C800">
            <v>0</v>
          </cell>
          <cell r="D800">
            <v>-313000000</v>
          </cell>
          <cell r="E800">
            <v>0</v>
          </cell>
          <cell r="F800">
            <v>0</v>
          </cell>
          <cell r="G800">
            <v>0</v>
          </cell>
          <cell r="H800">
            <v>-313000000</v>
          </cell>
          <cell r="J800">
            <v>0</v>
          </cell>
          <cell r="K800">
            <v>0</v>
          </cell>
          <cell r="L800">
            <v>0</v>
          </cell>
          <cell r="M800">
            <v>-313000000</v>
          </cell>
        </row>
        <row r="801">
          <cell r="C801">
            <v>0</v>
          </cell>
          <cell r="D801">
            <v>0</v>
          </cell>
          <cell r="E801">
            <v>0</v>
          </cell>
          <cell r="F801">
            <v>0</v>
          </cell>
          <cell r="G801">
            <v>0</v>
          </cell>
          <cell r="J801">
            <v>0</v>
          </cell>
          <cell r="K801">
            <v>0</v>
          </cell>
          <cell r="L801">
            <v>0</v>
          </cell>
          <cell r="M801">
            <v>0</v>
          </cell>
        </row>
        <row r="802">
          <cell r="A802" t="str">
            <v>Reserves</v>
          </cell>
          <cell r="C802">
            <v>0</v>
          </cell>
          <cell r="D802">
            <v>0</v>
          </cell>
          <cell r="E802">
            <v>0</v>
          </cell>
          <cell r="F802">
            <v>0</v>
          </cell>
          <cell r="G802">
            <v>0</v>
          </cell>
          <cell r="J802">
            <v>0</v>
          </cell>
          <cell r="K802">
            <v>0</v>
          </cell>
          <cell r="L802">
            <v>0</v>
          </cell>
          <cell r="M802">
            <v>0</v>
          </cell>
        </row>
        <row r="803">
          <cell r="A803" t="str">
            <v>G121012</v>
          </cell>
          <cell r="B803" t="str">
            <v>Reserves</v>
          </cell>
          <cell r="C803">
            <v>0</v>
          </cell>
          <cell r="D803">
            <v>-391768334</v>
          </cell>
          <cell r="E803">
            <v>0</v>
          </cell>
          <cell r="F803">
            <v>0</v>
          </cell>
          <cell r="G803">
            <v>0</v>
          </cell>
          <cell r="H803">
            <v>-391768334</v>
          </cell>
          <cell r="J803">
            <v>0</v>
          </cell>
          <cell r="K803">
            <v>89428971.356000066</v>
          </cell>
          <cell r="L803">
            <v>-89428971.356000066</v>
          </cell>
          <cell r="M803">
            <v>-481197305.35600007</v>
          </cell>
        </row>
        <row r="804">
          <cell r="A804" t="str">
            <v>G121012001</v>
          </cell>
          <cell r="B804" t="str">
            <v>Retained Earnings Realised</v>
          </cell>
          <cell r="C804" t="str">
            <v>Balance Sheet</v>
          </cell>
          <cell r="D804">
            <v>-18094892</v>
          </cell>
          <cell r="E804">
            <v>0</v>
          </cell>
          <cell r="F804">
            <v>0</v>
          </cell>
          <cell r="G804">
            <v>0</v>
          </cell>
          <cell r="H804">
            <v>-18094892</v>
          </cell>
          <cell r="J804">
            <v>0</v>
          </cell>
          <cell r="K804">
            <v>15786167.288000003</v>
          </cell>
          <cell r="L804">
            <v>-15786167.288000003</v>
          </cell>
          <cell r="M804">
            <v>-33881059.288000003</v>
          </cell>
        </row>
        <row r="805">
          <cell r="A805" t="str">
            <v>G121012002</v>
          </cell>
          <cell r="B805" t="str">
            <v>General Reserves</v>
          </cell>
          <cell r="C805" t="str">
            <v>Balance Sheet</v>
          </cell>
          <cell r="D805">
            <v>0</v>
          </cell>
          <cell r="E805">
            <v>0</v>
          </cell>
          <cell r="F805">
            <v>0</v>
          </cell>
          <cell r="G805">
            <v>0</v>
          </cell>
          <cell r="H805">
            <v>0</v>
          </cell>
          <cell r="J805">
            <v>0</v>
          </cell>
          <cell r="K805">
            <v>0</v>
          </cell>
          <cell r="L805">
            <v>0</v>
          </cell>
          <cell r="M805">
            <v>0</v>
          </cell>
        </row>
        <row r="806">
          <cell r="A806" t="str">
            <v>G121012003</v>
          </cell>
          <cell r="B806" t="str">
            <v>Revaluation Reserves</v>
          </cell>
          <cell r="C806" t="str">
            <v>Balance Sheet</v>
          </cell>
          <cell r="D806">
            <v>0</v>
          </cell>
          <cell r="E806">
            <v>0</v>
          </cell>
          <cell r="F806">
            <v>0</v>
          </cell>
          <cell r="G806">
            <v>0</v>
          </cell>
          <cell r="H806">
            <v>0</v>
          </cell>
          <cell r="J806">
            <v>0</v>
          </cell>
          <cell r="K806">
            <v>0</v>
          </cell>
          <cell r="L806">
            <v>0</v>
          </cell>
          <cell r="M806">
            <v>0</v>
          </cell>
        </row>
        <row r="807">
          <cell r="A807" t="str">
            <v>G121012004</v>
          </cell>
          <cell r="B807" t="str">
            <v>Statutory Reserves</v>
          </cell>
          <cell r="C807" t="str">
            <v>Balance Sheet</v>
          </cell>
          <cell r="D807">
            <v>-373673442</v>
          </cell>
          <cell r="E807">
            <v>0</v>
          </cell>
          <cell r="F807">
            <v>0</v>
          </cell>
          <cell r="G807">
            <v>0</v>
          </cell>
          <cell r="H807">
            <v>-373673442</v>
          </cell>
          <cell r="J807">
            <v>0</v>
          </cell>
          <cell r="K807">
            <v>73642804.068000063</v>
          </cell>
          <cell r="L807">
            <v>-73642804.068000063</v>
          </cell>
          <cell r="M807">
            <v>-447316246.06800008</v>
          </cell>
        </row>
        <row r="808">
          <cell r="A808" t="str">
            <v>G121012005</v>
          </cell>
          <cell r="B808" t="str">
            <v>Other Reserves</v>
          </cell>
          <cell r="C808" t="str">
            <v>Balance Sheet</v>
          </cell>
          <cell r="D808">
            <v>0</v>
          </cell>
          <cell r="E808">
            <v>0</v>
          </cell>
          <cell r="F808">
            <v>0</v>
          </cell>
          <cell r="G808">
            <v>0</v>
          </cell>
          <cell r="H808">
            <v>0</v>
          </cell>
          <cell r="J808">
            <v>0</v>
          </cell>
          <cell r="K808">
            <v>0</v>
          </cell>
          <cell r="L808">
            <v>0</v>
          </cell>
          <cell r="M808">
            <v>0</v>
          </cell>
        </row>
        <row r="809">
          <cell r="A809" t="str">
            <v xml:space="preserve">Total Reserves </v>
          </cell>
          <cell r="C809">
            <v>0</v>
          </cell>
          <cell r="D809">
            <v>-391768334</v>
          </cell>
          <cell r="E809">
            <v>0</v>
          </cell>
          <cell r="F809">
            <v>0</v>
          </cell>
          <cell r="G809">
            <v>0</v>
          </cell>
          <cell r="H809">
            <v>-391768334</v>
          </cell>
          <cell r="J809">
            <v>0</v>
          </cell>
          <cell r="K809">
            <v>89428971.356000066</v>
          </cell>
          <cell r="L809">
            <v>-89428971.356000066</v>
          </cell>
          <cell r="M809">
            <v>-481197305.35600007</v>
          </cell>
        </row>
        <row r="810">
          <cell r="C810">
            <v>0</v>
          </cell>
          <cell r="D810">
            <v>0</v>
          </cell>
          <cell r="E810">
            <v>0</v>
          </cell>
          <cell r="F810">
            <v>0</v>
          </cell>
          <cell r="G810">
            <v>0</v>
          </cell>
          <cell r="J810">
            <v>0</v>
          </cell>
          <cell r="K810">
            <v>0</v>
          </cell>
          <cell r="L810">
            <v>0</v>
          </cell>
          <cell r="M810">
            <v>0</v>
          </cell>
        </row>
        <row r="811">
          <cell r="A811" t="str">
            <v xml:space="preserve">Profit &amp; Loss </v>
          </cell>
          <cell r="C811">
            <v>0</v>
          </cell>
          <cell r="D811">
            <v>0</v>
          </cell>
          <cell r="E811">
            <v>0</v>
          </cell>
          <cell r="F811">
            <v>0</v>
          </cell>
          <cell r="G811">
            <v>0</v>
          </cell>
          <cell r="J811">
            <v>0</v>
          </cell>
          <cell r="K811">
            <v>0</v>
          </cell>
          <cell r="L811">
            <v>0</v>
          </cell>
          <cell r="M811">
            <v>0</v>
          </cell>
        </row>
        <row r="812">
          <cell r="A812" t="str">
            <v>G131012</v>
          </cell>
          <cell r="C812">
            <v>0</v>
          </cell>
          <cell r="D812">
            <v>0</v>
          </cell>
          <cell r="E812">
            <v>0</v>
          </cell>
          <cell r="F812">
            <v>0</v>
          </cell>
          <cell r="G812">
            <v>0</v>
          </cell>
          <cell r="H812">
            <v>0</v>
          </cell>
          <cell r="J812">
            <v>89428971.356000066</v>
          </cell>
          <cell r="K812">
            <v>0</v>
          </cell>
          <cell r="L812">
            <v>89428971.356000066</v>
          </cell>
          <cell r="M812">
            <v>89428971.356000066</v>
          </cell>
        </row>
        <row r="813">
          <cell r="A813" t="str">
            <v>G131012001</v>
          </cell>
          <cell r="B813" t="str">
            <v>Profit and Loss</v>
          </cell>
          <cell r="C813" t="str">
            <v>Profit &amp; Loss</v>
          </cell>
          <cell r="D813">
            <v>0</v>
          </cell>
          <cell r="E813">
            <v>0</v>
          </cell>
          <cell r="F813">
            <v>0</v>
          </cell>
          <cell r="G813">
            <v>0</v>
          </cell>
          <cell r="H813">
            <v>0</v>
          </cell>
          <cell r="J813">
            <v>89428971.356000066</v>
          </cell>
          <cell r="K813">
            <v>0</v>
          </cell>
          <cell r="L813">
            <v>89428971.356000066</v>
          </cell>
          <cell r="M813">
            <v>89428971.356000066</v>
          </cell>
        </row>
        <row r="814">
          <cell r="A814" t="str">
            <v>Total Profit and Loss</v>
          </cell>
          <cell r="C814">
            <v>0</v>
          </cell>
          <cell r="D814">
            <v>0</v>
          </cell>
          <cell r="E814">
            <v>0</v>
          </cell>
          <cell r="F814">
            <v>0</v>
          </cell>
          <cell r="G814">
            <v>0</v>
          </cell>
          <cell r="H814">
            <v>0</v>
          </cell>
          <cell r="J814">
            <v>89428971.356000066</v>
          </cell>
          <cell r="K814">
            <v>0</v>
          </cell>
          <cell r="L814">
            <v>89428971.356000066</v>
          </cell>
          <cell r="M814">
            <v>89428971.356000066</v>
          </cell>
        </row>
        <row r="815">
          <cell r="A815">
            <v>0</v>
          </cell>
          <cell r="C815">
            <v>0</v>
          </cell>
          <cell r="D815">
            <v>0</v>
          </cell>
          <cell r="E815">
            <v>0</v>
          </cell>
          <cell r="F815">
            <v>0</v>
          </cell>
          <cell r="G815">
            <v>0</v>
          </cell>
          <cell r="J815">
            <v>0</v>
          </cell>
          <cell r="K815">
            <v>0</v>
          </cell>
          <cell r="L815">
            <v>0</v>
          </cell>
          <cell r="M815">
            <v>0</v>
          </cell>
        </row>
        <row r="816">
          <cell r="A816" t="str">
            <v>Creditors</v>
          </cell>
          <cell r="C816">
            <v>0</v>
          </cell>
          <cell r="D816">
            <v>0</v>
          </cell>
          <cell r="E816">
            <v>0</v>
          </cell>
          <cell r="F816">
            <v>0</v>
          </cell>
          <cell r="G816">
            <v>0</v>
          </cell>
          <cell r="J816">
            <v>0</v>
          </cell>
          <cell r="K816">
            <v>0</v>
          </cell>
          <cell r="L816">
            <v>0</v>
          </cell>
          <cell r="M816">
            <v>0</v>
          </cell>
        </row>
        <row r="817">
          <cell r="A817" t="str">
            <v>G531012</v>
          </cell>
          <cell r="B817" t="str">
            <v>Reinsurance Premium Creditors</v>
          </cell>
          <cell r="C817">
            <v>0</v>
          </cell>
          <cell r="D817">
            <v>-90066490.310000002</v>
          </cell>
          <cell r="E817">
            <v>10415755.539999999</v>
          </cell>
          <cell r="F817">
            <v>29006784.93</v>
          </cell>
          <cell r="G817">
            <v>-18591029.390000001</v>
          </cell>
          <cell r="H817">
            <v>-108657519.7</v>
          </cell>
          <cell r="I817">
            <v>0</v>
          </cell>
          <cell r="J817">
            <v>0</v>
          </cell>
          <cell r="K817">
            <v>0</v>
          </cell>
          <cell r="L817">
            <v>0</v>
          </cell>
          <cell r="M817">
            <v>-108657519.7</v>
          </cell>
        </row>
        <row r="818">
          <cell r="A818" t="str">
            <v>G531012001</v>
          </cell>
          <cell r="B818" t="str">
            <v>Reinsurance Treaty Creditors</v>
          </cell>
          <cell r="C818" t="str">
            <v>Balance Sheet</v>
          </cell>
          <cell r="D818">
            <v>-90066490.310000002</v>
          </cell>
          <cell r="E818">
            <v>10415755.539999999</v>
          </cell>
          <cell r="F818">
            <v>29006784.93</v>
          </cell>
          <cell r="G818">
            <v>-18591029.390000001</v>
          </cell>
          <cell r="H818">
            <v>-108657519.7</v>
          </cell>
          <cell r="J818">
            <v>0</v>
          </cell>
          <cell r="K818">
            <v>0</v>
          </cell>
          <cell r="L818">
            <v>0</v>
          </cell>
          <cell r="M818">
            <v>-108657519.7</v>
          </cell>
        </row>
        <row r="819">
          <cell r="A819" t="str">
            <v>G531012002</v>
          </cell>
          <cell r="B819" t="str">
            <v>Reinsurance Facultative  Creditors</v>
          </cell>
          <cell r="C819" t="str">
            <v>Balance Sheet</v>
          </cell>
          <cell r="D819">
            <v>0</v>
          </cell>
          <cell r="E819">
            <v>0</v>
          </cell>
          <cell r="F819">
            <v>0</v>
          </cell>
          <cell r="G819">
            <v>0</v>
          </cell>
          <cell r="H819">
            <v>0</v>
          </cell>
          <cell r="J819">
            <v>0</v>
          </cell>
          <cell r="K819">
            <v>0</v>
          </cell>
          <cell r="L819">
            <v>0</v>
          </cell>
          <cell r="M819">
            <v>0</v>
          </cell>
        </row>
        <row r="820">
          <cell r="A820" t="str">
            <v>G532012</v>
          </cell>
          <cell r="B820" t="str">
            <v>Financial Creditors</v>
          </cell>
          <cell r="C820">
            <v>0</v>
          </cell>
          <cell r="D820">
            <v>0</v>
          </cell>
          <cell r="E820">
            <v>1405000</v>
          </cell>
          <cell r="F820">
            <v>1440000</v>
          </cell>
          <cell r="G820">
            <v>-35000</v>
          </cell>
          <cell r="H820">
            <v>-35000</v>
          </cell>
          <cell r="J820">
            <v>0</v>
          </cell>
          <cell r="K820">
            <v>0</v>
          </cell>
          <cell r="L820">
            <v>0</v>
          </cell>
          <cell r="M820">
            <v>-35000</v>
          </cell>
        </row>
        <row r="821">
          <cell r="A821" t="str">
            <v>G532012001</v>
          </cell>
          <cell r="B821" t="str">
            <v>Loan a/c</v>
          </cell>
          <cell r="C821" t="str">
            <v>Balance Sheet</v>
          </cell>
          <cell r="D821">
            <v>0</v>
          </cell>
          <cell r="E821">
            <v>0</v>
          </cell>
          <cell r="F821">
            <v>0</v>
          </cell>
          <cell r="G821">
            <v>0</v>
          </cell>
          <cell r="H821">
            <v>0</v>
          </cell>
          <cell r="J821">
            <v>0</v>
          </cell>
          <cell r="K821">
            <v>0</v>
          </cell>
          <cell r="L821">
            <v>0</v>
          </cell>
          <cell r="M821">
            <v>0</v>
          </cell>
        </row>
        <row r="822">
          <cell r="A822" t="str">
            <v>G532012002</v>
          </cell>
          <cell r="B822" t="str">
            <v>Unrealized discount on purchase of bonds</v>
          </cell>
          <cell r="C822" t="str">
            <v>Balance Sheet</v>
          </cell>
          <cell r="D822">
            <v>0</v>
          </cell>
          <cell r="E822">
            <v>0</v>
          </cell>
          <cell r="F822">
            <v>0</v>
          </cell>
          <cell r="G822">
            <v>0</v>
          </cell>
          <cell r="H822">
            <v>0</v>
          </cell>
          <cell r="J822">
            <v>0</v>
          </cell>
          <cell r="K822">
            <v>0</v>
          </cell>
          <cell r="L822">
            <v>0</v>
          </cell>
          <cell r="M822">
            <v>0</v>
          </cell>
        </row>
        <row r="823">
          <cell r="A823" t="str">
            <v>G532012003</v>
          </cell>
          <cell r="B823" t="str">
            <v>Dividend Payable</v>
          </cell>
          <cell r="C823" t="str">
            <v>Balance Sheet</v>
          </cell>
          <cell r="D823">
            <v>0</v>
          </cell>
          <cell r="E823">
            <v>0</v>
          </cell>
          <cell r="F823">
            <v>0</v>
          </cell>
          <cell r="G823">
            <v>0</v>
          </cell>
          <cell r="H823">
            <v>0</v>
          </cell>
          <cell r="J823">
            <v>0</v>
          </cell>
          <cell r="K823">
            <v>0</v>
          </cell>
          <cell r="L823">
            <v>0</v>
          </cell>
          <cell r="M823">
            <v>0</v>
          </cell>
        </row>
        <row r="824">
          <cell r="A824" t="str">
            <v>G532012004</v>
          </cell>
          <cell r="B824" t="str">
            <v>Policy Loan a/c</v>
          </cell>
          <cell r="C824" t="str">
            <v>Balance Sheet</v>
          </cell>
          <cell r="D824">
            <v>0</v>
          </cell>
          <cell r="E824">
            <v>1405000</v>
          </cell>
          <cell r="F824">
            <v>1440000</v>
          </cell>
          <cell r="G824">
            <v>-35000</v>
          </cell>
          <cell r="H824">
            <v>-35000</v>
          </cell>
          <cell r="J824">
            <v>0</v>
          </cell>
          <cell r="K824">
            <v>0</v>
          </cell>
          <cell r="L824">
            <v>0</v>
          </cell>
          <cell r="M824">
            <v>-35000</v>
          </cell>
        </row>
        <row r="825">
          <cell r="A825" t="str">
            <v>G533012</v>
          </cell>
          <cell r="B825" t="str">
            <v>Taxation</v>
          </cell>
          <cell r="C825">
            <v>0</v>
          </cell>
          <cell r="D825">
            <v>-161544916.30000001</v>
          </cell>
          <cell r="E825">
            <v>12784914.689999999</v>
          </cell>
          <cell r="F825">
            <v>253932</v>
          </cell>
          <cell r="G825">
            <v>12530982.689999999</v>
          </cell>
          <cell r="H825">
            <v>-149013933.61000001</v>
          </cell>
          <cell r="J825">
            <v>0</v>
          </cell>
          <cell r="K825">
            <v>37142080</v>
          </cell>
          <cell r="L825">
            <v>-37142080</v>
          </cell>
          <cell r="M825">
            <v>-186156013.61000001</v>
          </cell>
        </row>
        <row r="826">
          <cell r="A826" t="str">
            <v>G533012001</v>
          </cell>
          <cell r="B826" t="str">
            <v>Deferred Tax</v>
          </cell>
          <cell r="C826" t="str">
            <v>Balance Sheet</v>
          </cell>
          <cell r="D826">
            <v>-160145761</v>
          </cell>
          <cell r="E826">
            <v>0</v>
          </cell>
          <cell r="F826">
            <v>0</v>
          </cell>
          <cell r="G826">
            <v>0</v>
          </cell>
          <cell r="H826">
            <v>-160145761</v>
          </cell>
          <cell r="J826">
            <v>0</v>
          </cell>
          <cell r="K826">
            <v>31561201</v>
          </cell>
          <cell r="L826">
            <v>-31561201</v>
          </cell>
          <cell r="M826">
            <v>-191706962</v>
          </cell>
        </row>
        <row r="827">
          <cell r="A827" t="str">
            <v>G533012002</v>
          </cell>
          <cell r="B827" t="str">
            <v xml:space="preserve"> Corporate Tax Payable </v>
          </cell>
          <cell r="C827" t="str">
            <v>Balance Sheet</v>
          </cell>
          <cell r="D827">
            <v>-1117940</v>
          </cell>
          <cell r="E827">
            <v>11634202.689999999</v>
          </cell>
          <cell r="F827">
            <v>134777</v>
          </cell>
          <cell r="G827">
            <v>11499425.689999999</v>
          </cell>
          <cell r="H827">
            <v>10381485.689999999</v>
          </cell>
          <cell r="J827">
            <v>0</v>
          </cell>
          <cell r="K827">
            <v>5580879</v>
          </cell>
          <cell r="L827">
            <v>-5580879</v>
          </cell>
          <cell r="M827">
            <v>4800606.6899999995</v>
          </cell>
        </row>
        <row r="828">
          <cell r="A828" t="str">
            <v>G533012003</v>
          </cell>
          <cell r="B828" t="str">
            <v>VAT Payable</v>
          </cell>
          <cell r="C828" t="str">
            <v>Balance Sheet</v>
          </cell>
          <cell r="D828">
            <v>0.30999999999767203</v>
          </cell>
          <cell r="E828">
            <v>24644</v>
          </cell>
          <cell r="F828">
            <v>24644</v>
          </cell>
          <cell r="G828">
            <v>0</v>
          </cell>
          <cell r="H828">
            <v>0.30999999999767203</v>
          </cell>
          <cell r="I828">
            <v>0</v>
          </cell>
          <cell r="J828">
            <v>0</v>
          </cell>
          <cell r="K828">
            <v>0</v>
          </cell>
          <cell r="L828">
            <v>0</v>
          </cell>
          <cell r="M828">
            <v>0.30999999999767203</v>
          </cell>
        </row>
        <row r="829">
          <cell r="A829" t="str">
            <v>G533012004</v>
          </cell>
          <cell r="B829" t="str">
            <v>Witholding Tax - Professional Fees</v>
          </cell>
          <cell r="C829" t="str">
            <v>Balance Sheet</v>
          </cell>
          <cell r="D829">
            <v>-168818.680000002</v>
          </cell>
          <cell r="E829">
            <v>891053</v>
          </cell>
          <cell r="F829">
            <v>94511</v>
          </cell>
          <cell r="G829">
            <v>796542</v>
          </cell>
          <cell r="H829">
            <v>627723.31999999797</v>
          </cell>
          <cell r="J829">
            <v>0</v>
          </cell>
          <cell r="K829">
            <v>0</v>
          </cell>
          <cell r="L829">
            <v>0</v>
          </cell>
          <cell r="M829">
            <v>627723.31999999797</v>
          </cell>
        </row>
        <row r="830">
          <cell r="A830" t="str">
            <v>G533012005</v>
          </cell>
          <cell r="B830" t="str">
            <v>Witholding Tax-Rental</v>
          </cell>
          <cell r="C830" t="str">
            <v>Balance Sheet</v>
          </cell>
          <cell r="D830">
            <v>-112396.93</v>
          </cell>
          <cell r="E830">
            <v>235015</v>
          </cell>
          <cell r="F830">
            <v>0</v>
          </cell>
          <cell r="G830">
            <v>235015</v>
          </cell>
          <cell r="H830">
            <v>122618.07</v>
          </cell>
          <cell r="J830">
            <v>0</v>
          </cell>
          <cell r="K830">
            <v>0</v>
          </cell>
          <cell r="L830">
            <v>0</v>
          </cell>
          <cell r="M830">
            <v>122618.07</v>
          </cell>
        </row>
        <row r="831">
          <cell r="A831" t="str">
            <v>G533012006</v>
          </cell>
          <cell r="B831" t="str">
            <v>WITHHOLDING TAX - DIVIDEND INCOME</v>
          </cell>
          <cell r="C831" t="str">
            <v>Balance Sheet</v>
          </cell>
          <cell r="D831">
            <v>0</v>
          </cell>
          <cell r="E831">
            <v>0</v>
          </cell>
          <cell r="F831">
            <v>0</v>
          </cell>
          <cell r="G831">
            <v>0</v>
          </cell>
          <cell r="H831">
            <v>0</v>
          </cell>
          <cell r="J831">
            <v>0</v>
          </cell>
          <cell r="K831">
            <v>0</v>
          </cell>
          <cell r="L831">
            <v>0</v>
          </cell>
          <cell r="M831">
            <v>0</v>
          </cell>
        </row>
        <row r="832">
          <cell r="A832" t="str">
            <v>G533012007</v>
          </cell>
          <cell r="B832" t="str">
            <v>WITHHOLDING TAX - INTEREST INCOME</v>
          </cell>
          <cell r="C832" t="str">
            <v>Balance Sheet</v>
          </cell>
          <cell r="D832">
            <v>0</v>
          </cell>
          <cell r="E832">
            <v>0</v>
          </cell>
          <cell r="F832">
            <v>0</v>
          </cell>
          <cell r="G832">
            <v>0</v>
          </cell>
          <cell r="H832">
            <v>0</v>
          </cell>
          <cell r="J832">
            <v>0</v>
          </cell>
          <cell r="K832">
            <v>0</v>
          </cell>
          <cell r="L832">
            <v>0</v>
          </cell>
          <cell r="M832">
            <v>0</v>
          </cell>
        </row>
        <row r="833">
          <cell r="A833" t="str">
            <v>G534012</v>
          </cell>
          <cell r="B833" t="str">
            <v>Premium Creditors</v>
          </cell>
          <cell r="C833">
            <v>0</v>
          </cell>
          <cell r="D833">
            <v>-7113235.5899999999</v>
          </cell>
          <cell r="E833">
            <v>72740214.480000004</v>
          </cell>
          <cell r="F833">
            <v>77683621.840000004</v>
          </cell>
          <cell r="G833">
            <v>-4943407.3600000013</v>
          </cell>
          <cell r="H833">
            <v>-12056642.949999999</v>
          </cell>
          <cell r="J833">
            <v>0</v>
          </cell>
          <cell r="K833">
            <v>732323.27940000012</v>
          </cell>
          <cell r="L833">
            <v>-732323.27940000012</v>
          </cell>
          <cell r="M833">
            <v>-12788966.2294</v>
          </cell>
        </row>
        <row r="834">
          <cell r="A834" t="str">
            <v>G534012001</v>
          </cell>
          <cell r="B834" t="str">
            <v>Stamp Duty</v>
          </cell>
          <cell r="C834" t="str">
            <v>Balance Sheet</v>
          </cell>
          <cell r="D834">
            <v>0</v>
          </cell>
          <cell r="E834">
            <v>0</v>
          </cell>
          <cell r="F834">
            <v>0</v>
          </cell>
          <cell r="G834">
            <v>0</v>
          </cell>
          <cell r="H834">
            <v>0</v>
          </cell>
          <cell r="J834">
            <v>0</v>
          </cell>
          <cell r="K834">
            <v>0</v>
          </cell>
          <cell r="L834">
            <v>0</v>
          </cell>
          <cell r="M834">
            <v>0</v>
          </cell>
        </row>
        <row r="835">
          <cell r="A835" t="str">
            <v>G534012002</v>
          </cell>
          <cell r="B835" t="str">
            <v>VAT Withheld</v>
          </cell>
          <cell r="C835" t="str">
            <v>Balance Sheet</v>
          </cell>
          <cell r="D835">
            <v>-70718.029999999795</v>
          </cell>
          <cell r="E835">
            <v>256807</v>
          </cell>
          <cell r="F835">
            <v>51592</v>
          </cell>
          <cell r="G835">
            <v>205215</v>
          </cell>
          <cell r="H835">
            <v>134496.9700000002</v>
          </cell>
          <cell r="I835">
            <v>0</v>
          </cell>
          <cell r="J835">
            <v>0</v>
          </cell>
          <cell r="K835">
            <v>0</v>
          </cell>
          <cell r="L835">
            <v>0</v>
          </cell>
          <cell r="M835">
            <v>134496.9700000002</v>
          </cell>
        </row>
        <row r="836">
          <cell r="A836" t="str">
            <v>G534012003</v>
          </cell>
          <cell r="B836" t="str">
            <v>Witholding Tax Payable - Commisisons</v>
          </cell>
          <cell r="C836" t="str">
            <v>Balance Sheet</v>
          </cell>
          <cell r="D836">
            <v>-1495958.16</v>
          </cell>
          <cell r="E836">
            <v>9540672</v>
          </cell>
          <cell r="F836">
            <v>8732313.4800000004</v>
          </cell>
          <cell r="G836">
            <v>808358.51999999955</v>
          </cell>
          <cell r="H836">
            <v>-687599.64000000036</v>
          </cell>
          <cell r="I836">
            <v>0</v>
          </cell>
          <cell r="J836">
            <v>0</v>
          </cell>
          <cell r="K836">
            <v>732323.27940000012</v>
          </cell>
          <cell r="L836">
            <v>-732323.27940000012</v>
          </cell>
          <cell r="M836">
            <v>-1419922.9194000005</v>
          </cell>
        </row>
        <row r="837">
          <cell r="A837" t="str">
            <v>G534012004</v>
          </cell>
          <cell r="B837" t="str">
            <v>Witholding Tax-Annuities</v>
          </cell>
          <cell r="C837" t="str">
            <v>Balance Sheet</v>
          </cell>
          <cell r="D837">
            <v>-728556.03</v>
          </cell>
          <cell r="E837">
            <v>4623163</v>
          </cell>
          <cell r="F837">
            <v>6132800.1799999997</v>
          </cell>
          <cell r="G837">
            <v>-1509637.1799999997</v>
          </cell>
          <cell r="H837">
            <v>-2238193.21</v>
          </cell>
          <cell r="J837">
            <v>0</v>
          </cell>
          <cell r="K837">
            <v>0</v>
          </cell>
          <cell r="L837">
            <v>0</v>
          </cell>
          <cell r="M837">
            <v>-2238193.21</v>
          </cell>
        </row>
        <row r="838">
          <cell r="A838" t="str">
            <v>G534012005</v>
          </cell>
          <cell r="B838" t="str">
            <v>Witholding Tax-Pensions</v>
          </cell>
          <cell r="C838" t="str">
            <v>Balance Sheet</v>
          </cell>
          <cell r="D838">
            <v>-101174.92000000201</v>
          </cell>
          <cell r="E838">
            <v>3594154.48</v>
          </cell>
          <cell r="F838">
            <v>5506272.6900000004</v>
          </cell>
          <cell r="G838">
            <v>-1912118.2100000004</v>
          </cell>
          <cell r="H838">
            <v>-2013293.1300000024</v>
          </cell>
          <cell r="J838">
            <v>0</v>
          </cell>
          <cell r="K838">
            <v>0</v>
          </cell>
          <cell r="L838">
            <v>0</v>
          </cell>
          <cell r="M838">
            <v>-2013293.1300000024</v>
          </cell>
        </row>
        <row r="839">
          <cell r="A839" t="str">
            <v>G534012006</v>
          </cell>
          <cell r="B839" t="str">
            <v>Excise Duty Payable</v>
          </cell>
          <cell r="C839" t="str">
            <v>Balance Sheet</v>
          </cell>
          <cell r="D839">
            <v>0</v>
          </cell>
          <cell r="E839">
            <v>0</v>
          </cell>
          <cell r="F839">
            <v>0</v>
          </cell>
          <cell r="G839">
            <v>0</v>
          </cell>
          <cell r="H839">
            <v>0</v>
          </cell>
          <cell r="J839">
            <v>0</v>
          </cell>
          <cell r="K839">
            <v>0</v>
          </cell>
          <cell r="L839">
            <v>0</v>
          </cell>
          <cell r="M839">
            <v>0</v>
          </cell>
        </row>
        <row r="840">
          <cell r="A840" t="str">
            <v>G534012007</v>
          </cell>
          <cell r="B840" t="str">
            <v>Reinsurance Premium reserve</v>
          </cell>
          <cell r="C840" t="str">
            <v>Balance Sheet</v>
          </cell>
          <cell r="D840">
            <v>0</v>
          </cell>
          <cell r="E840">
            <v>0</v>
          </cell>
          <cell r="F840">
            <v>0</v>
          </cell>
          <cell r="G840">
            <v>0</v>
          </cell>
          <cell r="H840">
            <v>0</v>
          </cell>
          <cell r="J840">
            <v>0</v>
          </cell>
          <cell r="K840">
            <v>0</v>
          </cell>
          <cell r="L840">
            <v>0</v>
          </cell>
          <cell r="M840">
            <v>0</v>
          </cell>
        </row>
        <row r="841">
          <cell r="A841" t="str">
            <v>G534012008</v>
          </cell>
          <cell r="B841" t="str">
            <v>Commissions Payable</v>
          </cell>
          <cell r="C841" t="str">
            <v>Balance Sheet</v>
          </cell>
          <cell r="D841">
            <v>-857467.72999999695</v>
          </cell>
          <cell r="E841">
            <v>16123099</v>
          </cell>
          <cell r="F841">
            <v>16726245.49</v>
          </cell>
          <cell r="G841">
            <v>-603146.49000000022</v>
          </cell>
          <cell r="H841">
            <v>-1460614.2199999972</v>
          </cell>
          <cell r="J841">
            <v>0</v>
          </cell>
          <cell r="K841">
            <v>0</v>
          </cell>
          <cell r="L841">
            <v>0</v>
          </cell>
          <cell r="M841">
            <v>-1460614.2199999972</v>
          </cell>
        </row>
        <row r="842">
          <cell r="A842" t="str">
            <v>G534012009</v>
          </cell>
          <cell r="B842" t="str">
            <v>Annuities Payable</v>
          </cell>
          <cell r="C842" t="str">
            <v>Balance Sheet</v>
          </cell>
          <cell r="D842">
            <v>0</v>
          </cell>
          <cell r="E842">
            <v>0</v>
          </cell>
          <cell r="F842">
            <v>0</v>
          </cell>
          <cell r="G842">
            <v>0</v>
          </cell>
          <cell r="H842">
            <v>0</v>
          </cell>
          <cell r="J842">
            <v>0</v>
          </cell>
          <cell r="K842">
            <v>0</v>
          </cell>
          <cell r="L842">
            <v>0</v>
          </cell>
          <cell r="M842">
            <v>0</v>
          </cell>
        </row>
        <row r="843">
          <cell r="A843" t="str">
            <v>G534012010</v>
          </cell>
          <cell r="B843" t="str">
            <v>Receipts Control Account</v>
          </cell>
          <cell r="C843" t="str">
            <v>Balance Sheet</v>
          </cell>
          <cell r="D843">
            <v>-403203.47</v>
          </cell>
          <cell r="E843">
            <v>0</v>
          </cell>
          <cell r="F843">
            <v>0</v>
          </cell>
          <cell r="G843">
            <v>0</v>
          </cell>
          <cell r="H843">
            <v>-403203.47</v>
          </cell>
          <cell r="J843">
            <v>0</v>
          </cell>
          <cell r="K843">
            <v>0</v>
          </cell>
          <cell r="L843">
            <v>0</v>
          </cell>
          <cell r="M843">
            <v>-403203.47</v>
          </cell>
        </row>
        <row r="844">
          <cell r="A844" t="str">
            <v>G534012011</v>
          </cell>
          <cell r="B844" t="str">
            <v>Debit Control Account</v>
          </cell>
          <cell r="C844" t="str">
            <v>Balance Sheet</v>
          </cell>
          <cell r="D844">
            <v>0</v>
          </cell>
          <cell r="E844">
            <v>0</v>
          </cell>
          <cell r="F844">
            <v>0</v>
          </cell>
          <cell r="G844">
            <v>0</v>
          </cell>
          <cell r="H844">
            <v>0</v>
          </cell>
          <cell r="J844">
            <v>0</v>
          </cell>
          <cell r="K844">
            <v>0</v>
          </cell>
          <cell r="L844">
            <v>0</v>
          </cell>
          <cell r="M844">
            <v>0</v>
          </cell>
        </row>
        <row r="845">
          <cell r="A845" t="str">
            <v>G534012012</v>
          </cell>
          <cell r="B845" t="str">
            <v>JV Receipt Control Account</v>
          </cell>
          <cell r="C845" t="str">
            <v>Balance Sheet</v>
          </cell>
          <cell r="D845">
            <v>0</v>
          </cell>
          <cell r="E845">
            <v>0</v>
          </cell>
          <cell r="F845">
            <v>0</v>
          </cell>
          <cell r="G845">
            <v>0</v>
          </cell>
          <cell r="H845">
            <v>0</v>
          </cell>
          <cell r="J845">
            <v>0</v>
          </cell>
          <cell r="K845">
            <v>0</v>
          </cell>
          <cell r="L845">
            <v>0</v>
          </cell>
          <cell r="M845">
            <v>0</v>
          </cell>
        </row>
        <row r="846">
          <cell r="A846" t="str">
            <v>G534012013</v>
          </cell>
          <cell r="B846" t="str">
            <v>Check off Control Account</v>
          </cell>
          <cell r="C846" t="str">
            <v>Balance Sheet</v>
          </cell>
          <cell r="D846">
            <v>0</v>
          </cell>
          <cell r="E846">
            <v>0</v>
          </cell>
          <cell r="F846">
            <v>0</v>
          </cell>
          <cell r="G846">
            <v>0</v>
          </cell>
          <cell r="H846">
            <v>0</v>
          </cell>
          <cell r="J846">
            <v>0</v>
          </cell>
          <cell r="K846">
            <v>0</v>
          </cell>
          <cell r="L846">
            <v>0</v>
          </cell>
          <cell r="M846">
            <v>0</v>
          </cell>
        </row>
        <row r="847">
          <cell r="A847" t="str">
            <v>G534012014</v>
          </cell>
          <cell r="B847" t="str">
            <v>Advance Control Account</v>
          </cell>
          <cell r="C847" t="str">
            <v>Balance Sheet</v>
          </cell>
          <cell r="D847">
            <v>0</v>
          </cell>
          <cell r="E847">
            <v>20400000</v>
          </cell>
          <cell r="F847">
            <v>20400000</v>
          </cell>
          <cell r="G847">
            <v>0</v>
          </cell>
          <cell r="H847">
            <v>0</v>
          </cell>
          <cell r="J847">
            <v>0</v>
          </cell>
          <cell r="K847">
            <v>0</v>
          </cell>
          <cell r="L847">
            <v>0</v>
          </cell>
          <cell r="M847">
            <v>0</v>
          </cell>
        </row>
        <row r="848">
          <cell r="A848" t="str">
            <v>G534012015</v>
          </cell>
          <cell r="B848" t="str">
            <v>PREMIUM REFUND PAYABLE</v>
          </cell>
          <cell r="C848" t="str">
            <v>Balance Sheet</v>
          </cell>
          <cell r="D848">
            <v>-3456157.25</v>
          </cell>
          <cell r="E848">
            <v>18202319</v>
          </cell>
          <cell r="F848">
            <v>20134398</v>
          </cell>
          <cell r="G848">
            <v>-1932079</v>
          </cell>
          <cell r="H848">
            <v>-5388236.25</v>
          </cell>
          <cell r="J848">
            <v>0</v>
          </cell>
          <cell r="K848">
            <v>0</v>
          </cell>
          <cell r="L848">
            <v>0</v>
          </cell>
          <cell r="M848">
            <v>-5388236.25</v>
          </cell>
        </row>
        <row r="849">
          <cell r="A849" t="str">
            <v>G535012</v>
          </cell>
          <cell r="B849" t="str">
            <v>Payroll Creditors</v>
          </cell>
          <cell r="C849">
            <v>0</v>
          </cell>
          <cell r="D849">
            <v>-5027099.17</v>
          </cell>
          <cell r="E849">
            <v>9767647</v>
          </cell>
          <cell r="F849">
            <v>7925098</v>
          </cell>
          <cell r="G849">
            <v>1842549</v>
          </cell>
          <cell r="H849">
            <v>-3184550.17</v>
          </cell>
          <cell r="J849">
            <v>0</v>
          </cell>
          <cell r="K849">
            <v>0</v>
          </cell>
          <cell r="L849">
            <v>0</v>
          </cell>
          <cell r="M849">
            <v>-3184550.17</v>
          </cell>
        </row>
        <row r="850">
          <cell r="A850" t="str">
            <v>G535012001</v>
          </cell>
          <cell r="B850" t="str">
            <v>Net Pay Payable</v>
          </cell>
          <cell r="C850" t="str">
            <v>Balance Sheet</v>
          </cell>
          <cell r="D850">
            <v>0</v>
          </cell>
          <cell r="E850">
            <v>0</v>
          </cell>
          <cell r="F850">
            <v>0</v>
          </cell>
          <cell r="G850">
            <v>0</v>
          </cell>
          <cell r="H850">
            <v>0</v>
          </cell>
          <cell r="J850">
            <v>0</v>
          </cell>
          <cell r="K850">
            <v>0</v>
          </cell>
          <cell r="L850">
            <v>0</v>
          </cell>
          <cell r="M850">
            <v>0</v>
          </cell>
        </row>
        <row r="851">
          <cell r="A851" t="str">
            <v>G535012002</v>
          </cell>
          <cell r="B851" t="str">
            <v>PAYE Payable</v>
          </cell>
          <cell r="C851" t="str">
            <v>Balance Sheet</v>
          </cell>
          <cell r="D851">
            <v>-4515497.17</v>
          </cell>
          <cell r="E851">
            <v>9732147</v>
          </cell>
          <cell r="F851">
            <v>7878848</v>
          </cell>
          <cell r="G851">
            <v>1853299</v>
          </cell>
          <cell r="H851">
            <v>-2662198.17</v>
          </cell>
          <cell r="I851">
            <v>0</v>
          </cell>
          <cell r="J851">
            <v>0</v>
          </cell>
          <cell r="K851">
            <v>0</v>
          </cell>
          <cell r="L851">
            <v>0</v>
          </cell>
          <cell r="M851">
            <v>-2662198.17</v>
          </cell>
        </row>
        <row r="852">
          <cell r="A852" t="str">
            <v>G535012003</v>
          </cell>
          <cell r="B852" t="str">
            <v>NSSF Payable</v>
          </cell>
          <cell r="C852" t="str">
            <v>Balance Sheet</v>
          </cell>
          <cell r="D852">
            <v>0</v>
          </cell>
          <cell r="E852">
            <v>0</v>
          </cell>
          <cell r="F852">
            <v>0</v>
          </cell>
          <cell r="G852">
            <v>0</v>
          </cell>
          <cell r="H852">
            <v>0</v>
          </cell>
          <cell r="I852">
            <v>0</v>
          </cell>
          <cell r="J852">
            <v>0</v>
          </cell>
          <cell r="K852">
            <v>0</v>
          </cell>
          <cell r="L852">
            <v>0</v>
          </cell>
          <cell r="M852">
            <v>0</v>
          </cell>
        </row>
        <row r="853">
          <cell r="A853" t="str">
            <v>G535012004</v>
          </cell>
          <cell r="B853" t="str">
            <v>Other payroll deductions payable</v>
          </cell>
          <cell r="C853" t="str">
            <v>Balance Sheet</v>
          </cell>
          <cell r="D853">
            <v>0</v>
          </cell>
          <cell r="E853">
            <v>0</v>
          </cell>
          <cell r="F853">
            <v>0</v>
          </cell>
          <cell r="G853">
            <v>0</v>
          </cell>
          <cell r="H853">
            <v>0</v>
          </cell>
          <cell r="J853">
            <v>0</v>
          </cell>
          <cell r="K853">
            <v>0</v>
          </cell>
          <cell r="L853">
            <v>0</v>
          </cell>
          <cell r="M853">
            <v>0</v>
          </cell>
        </row>
        <row r="854">
          <cell r="A854" t="str">
            <v>G535012005</v>
          </cell>
          <cell r="B854" t="str">
            <v xml:space="preserve">Pension Payable </v>
          </cell>
          <cell r="C854" t="str">
            <v>Balance Sheet</v>
          </cell>
          <cell r="D854">
            <v>0</v>
          </cell>
          <cell r="E854">
            <v>0</v>
          </cell>
          <cell r="F854">
            <v>0</v>
          </cell>
          <cell r="G854">
            <v>0</v>
          </cell>
          <cell r="H854">
            <v>0</v>
          </cell>
          <cell r="J854">
            <v>0</v>
          </cell>
          <cell r="K854">
            <v>0</v>
          </cell>
          <cell r="L854">
            <v>0</v>
          </cell>
          <cell r="M854">
            <v>0</v>
          </cell>
        </row>
        <row r="855">
          <cell r="A855" t="str">
            <v>G535012006</v>
          </cell>
          <cell r="B855" t="str">
            <v>Benevolent Fund</v>
          </cell>
          <cell r="C855" t="str">
            <v>Balance Sheet</v>
          </cell>
          <cell r="D855">
            <v>-200850</v>
          </cell>
          <cell r="E855">
            <v>35500</v>
          </cell>
          <cell r="F855">
            <v>46250</v>
          </cell>
          <cell r="G855">
            <v>-10750</v>
          </cell>
          <cell r="H855">
            <v>-211600</v>
          </cell>
          <cell r="J855">
            <v>0</v>
          </cell>
          <cell r="K855">
            <v>0</v>
          </cell>
          <cell r="L855">
            <v>0</v>
          </cell>
          <cell r="M855">
            <v>-211600</v>
          </cell>
        </row>
        <row r="856">
          <cell r="A856" t="str">
            <v>G535012007</v>
          </cell>
          <cell r="B856" t="str">
            <v>Staff Welfare kitty</v>
          </cell>
          <cell r="C856" t="str">
            <v>Balance Sheet</v>
          </cell>
          <cell r="D856">
            <v>-1850</v>
          </cell>
          <cell r="E856">
            <v>0</v>
          </cell>
          <cell r="F856">
            <v>0</v>
          </cell>
          <cell r="G856">
            <v>0</v>
          </cell>
          <cell r="H856">
            <v>-1850</v>
          </cell>
          <cell r="J856">
            <v>0</v>
          </cell>
          <cell r="K856">
            <v>0</v>
          </cell>
          <cell r="L856">
            <v>0</v>
          </cell>
          <cell r="M856">
            <v>-1850</v>
          </cell>
        </row>
        <row r="857">
          <cell r="A857" t="str">
            <v>G535012008</v>
          </cell>
          <cell r="B857" t="str">
            <v>Security Bond</v>
          </cell>
          <cell r="C857" t="str">
            <v>Balance Sheet</v>
          </cell>
          <cell r="D857">
            <v>-308902</v>
          </cell>
          <cell r="E857">
            <v>0</v>
          </cell>
          <cell r="F857">
            <v>0</v>
          </cell>
          <cell r="G857">
            <v>0</v>
          </cell>
          <cell r="H857">
            <v>-308902</v>
          </cell>
          <cell r="J857">
            <v>0</v>
          </cell>
          <cell r="K857">
            <v>0</v>
          </cell>
          <cell r="L857">
            <v>0</v>
          </cell>
          <cell r="M857">
            <v>-308902</v>
          </cell>
        </row>
        <row r="858">
          <cell r="A858" t="str">
            <v>G536012</v>
          </cell>
          <cell r="B858" t="str">
            <v xml:space="preserve">Pension Payable </v>
          </cell>
          <cell r="C858">
            <v>0</v>
          </cell>
          <cell r="D858">
            <v>-219622.70999999801</v>
          </cell>
          <cell r="E858">
            <v>25777215</v>
          </cell>
          <cell r="F858">
            <v>24861465.300000001</v>
          </cell>
          <cell r="G858">
            <v>915749.70000000112</v>
          </cell>
          <cell r="H858">
            <v>696126.99000000313</v>
          </cell>
          <cell r="J858">
            <v>0</v>
          </cell>
          <cell r="K858">
            <v>0</v>
          </cell>
          <cell r="L858">
            <v>0</v>
          </cell>
          <cell r="M858">
            <v>696126.99000000313</v>
          </cell>
        </row>
        <row r="859">
          <cell r="A859" t="str">
            <v>G536012001</v>
          </cell>
          <cell r="B859" t="str">
            <v>Payables under deposit administration contracts-IPP</v>
          </cell>
          <cell r="C859" t="str">
            <v>Balance Sheet</v>
          </cell>
          <cell r="D859">
            <v>-42800.799999996998</v>
          </cell>
          <cell r="E859">
            <v>15400384</v>
          </cell>
          <cell r="F859">
            <v>13701191.859999999</v>
          </cell>
          <cell r="G859">
            <v>1699192.1400000006</v>
          </cell>
          <cell r="H859">
            <v>1656391.3400000036</v>
          </cell>
          <cell r="J859">
            <v>0</v>
          </cell>
          <cell r="K859">
            <v>0</v>
          </cell>
          <cell r="L859">
            <v>0</v>
          </cell>
          <cell r="M859">
            <v>1656391.3400000036</v>
          </cell>
        </row>
        <row r="860">
          <cell r="A860" t="str">
            <v>G536012002</v>
          </cell>
          <cell r="B860" t="str">
            <v>Payables under deposit administration contracts-Umbrella</v>
          </cell>
          <cell r="C860" t="str">
            <v>Balance Sheet</v>
          </cell>
          <cell r="D860">
            <v>-0.28000000119209301</v>
          </cell>
          <cell r="E860">
            <v>10202159</v>
          </cell>
          <cell r="F860">
            <v>11160273.439999999</v>
          </cell>
          <cell r="G860">
            <v>-958114.43999999948</v>
          </cell>
          <cell r="H860">
            <v>-958114.72000000067</v>
          </cell>
          <cell r="J860">
            <v>0</v>
          </cell>
          <cell r="K860">
            <v>0</v>
          </cell>
          <cell r="L860">
            <v>0</v>
          </cell>
          <cell r="M860">
            <v>-958114.72000000067</v>
          </cell>
        </row>
        <row r="861">
          <cell r="A861" t="str">
            <v>G536012003</v>
          </cell>
          <cell r="B861" t="str">
            <v>PAYABLES UNDER DEPOSIT ADMINISTRATION KOIL SRBS</v>
          </cell>
          <cell r="C861" t="str">
            <v>Balance Sheet</v>
          </cell>
          <cell r="D861">
            <v>0</v>
          </cell>
          <cell r="E861">
            <v>0</v>
          </cell>
          <cell r="F861">
            <v>0</v>
          </cell>
          <cell r="G861">
            <v>0</v>
          </cell>
          <cell r="H861">
            <v>0</v>
          </cell>
          <cell r="J861">
            <v>0</v>
          </cell>
          <cell r="K861">
            <v>0</v>
          </cell>
          <cell r="L861">
            <v>0</v>
          </cell>
          <cell r="M861">
            <v>0</v>
          </cell>
        </row>
        <row r="862">
          <cell r="A862" t="str">
            <v>G536012004</v>
          </cell>
          <cell r="B862" t="str">
            <v>PAYABLES UNDER DEPOSIT ADMINISTRATION -FBL SRBS</v>
          </cell>
          <cell r="C862" t="str">
            <v>Balance Sheet</v>
          </cell>
          <cell r="D862">
            <v>-176821.63</v>
          </cell>
          <cell r="E862">
            <v>174672</v>
          </cell>
          <cell r="F862">
            <v>0</v>
          </cell>
          <cell r="G862">
            <v>174672</v>
          </cell>
          <cell r="H862">
            <v>-2149.6300000000047</v>
          </cell>
          <cell r="J862">
            <v>0</v>
          </cell>
          <cell r="K862">
            <v>0</v>
          </cell>
          <cell r="L862">
            <v>0</v>
          </cell>
          <cell r="M862">
            <v>-2149.6300000000047</v>
          </cell>
        </row>
        <row r="863">
          <cell r="A863" t="str">
            <v>G537012</v>
          </cell>
          <cell r="B863" t="str">
            <v>Accrued Expense</v>
          </cell>
          <cell r="C863">
            <v>0</v>
          </cell>
          <cell r="D863">
            <v>-7832166.6200000001</v>
          </cell>
          <cell r="E863">
            <v>17135298.239999998</v>
          </cell>
          <cell r="F863">
            <v>15285504.439999999</v>
          </cell>
          <cell r="G863">
            <v>1849793.7999999989</v>
          </cell>
          <cell r="H863">
            <v>-5982372.8200000012</v>
          </cell>
          <cell r="J863">
            <v>0</v>
          </cell>
          <cell r="K863">
            <v>0</v>
          </cell>
          <cell r="L863">
            <v>0</v>
          </cell>
          <cell r="M863">
            <v>-5982372.8200000012</v>
          </cell>
        </row>
        <row r="864">
          <cell r="A864" t="str">
            <v>G537012001</v>
          </cell>
          <cell r="B864" t="str">
            <v>Accrued Expenses</v>
          </cell>
          <cell r="C864" t="str">
            <v>Balance Sheet</v>
          </cell>
          <cell r="D864">
            <v>-7832166.6200000001</v>
          </cell>
          <cell r="E864">
            <v>17135298.239999998</v>
          </cell>
          <cell r="F864">
            <v>15285504.439999999</v>
          </cell>
          <cell r="G864">
            <v>1849793.7999999989</v>
          </cell>
          <cell r="H864">
            <v>-5982372.8200000012</v>
          </cell>
          <cell r="I864">
            <v>0</v>
          </cell>
          <cell r="J864">
            <v>0</v>
          </cell>
          <cell r="K864">
            <v>0</v>
          </cell>
          <cell r="L864">
            <v>0</v>
          </cell>
          <cell r="M864">
            <v>-5982372.8200000012</v>
          </cell>
        </row>
        <row r="865">
          <cell r="A865" t="str">
            <v>G538012</v>
          </cell>
          <cell r="B865" t="str">
            <v>Accumulated Depreciation</v>
          </cell>
          <cell r="C865">
            <v>0</v>
          </cell>
          <cell r="D865">
            <v>-52749599.049999997</v>
          </cell>
          <cell r="E865">
            <v>0</v>
          </cell>
          <cell r="F865">
            <v>929343.08</v>
          </cell>
          <cell r="G865">
            <v>-929343.08</v>
          </cell>
          <cell r="H865">
            <v>-53678942.13000001</v>
          </cell>
          <cell r="J865">
            <v>0</v>
          </cell>
          <cell r="K865">
            <v>0</v>
          </cell>
          <cell r="L865">
            <v>0</v>
          </cell>
          <cell r="M865">
            <v>-53678942.13000001</v>
          </cell>
        </row>
        <row r="866">
          <cell r="A866" t="str">
            <v>G538012001</v>
          </cell>
          <cell r="B866" t="str">
            <v>Software-Accumulated Amortization</v>
          </cell>
          <cell r="C866" t="str">
            <v>Balance Sheet</v>
          </cell>
          <cell r="D866">
            <v>-25219538.800000001</v>
          </cell>
          <cell r="E866">
            <v>0</v>
          </cell>
          <cell r="F866">
            <v>0</v>
          </cell>
          <cell r="G866">
            <v>0</v>
          </cell>
          <cell r="H866">
            <v>-25219538.800000001</v>
          </cell>
          <cell r="J866">
            <v>0</v>
          </cell>
          <cell r="K866">
            <v>0</v>
          </cell>
          <cell r="L866">
            <v>0</v>
          </cell>
          <cell r="M866">
            <v>-25219538.800000001</v>
          </cell>
        </row>
        <row r="867">
          <cell r="A867" t="str">
            <v>G538012002</v>
          </cell>
          <cell r="B867" t="str">
            <v>Office Furniture-Accumulated Depreciation</v>
          </cell>
          <cell r="C867" t="str">
            <v>Balance Sheet</v>
          </cell>
          <cell r="D867">
            <v>-23347604.940000001</v>
          </cell>
          <cell r="E867">
            <v>0</v>
          </cell>
          <cell r="F867">
            <v>777747.6</v>
          </cell>
          <cell r="G867">
            <v>-777747.6</v>
          </cell>
          <cell r="H867">
            <v>-24125352.540000003</v>
          </cell>
          <cell r="J867">
            <v>0</v>
          </cell>
          <cell r="K867">
            <v>0</v>
          </cell>
          <cell r="L867">
            <v>0</v>
          </cell>
          <cell r="M867">
            <v>-24125352.540000003</v>
          </cell>
        </row>
        <row r="868">
          <cell r="A868" t="str">
            <v>G538012003</v>
          </cell>
          <cell r="B868" t="str">
            <v>Computer Equipment _Accumulated Depreciation</v>
          </cell>
          <cell r="C868" t="str">
            <v>Balance Sheet</v>
          </cell>
          <cell r="D868">
            <v>-2779159.28</v>
          </cell>
          <cell r="E868">
            <v>0</v>
          </cell>
          <cell r="F868">
            <v>59925.279999999999</v>
          </cell>
          <cell r="G868">
            <v>-59925.279999999999</v>
          </cell>
          <cell r="H868">
            <v>-2839084.5599999996</v>
          </cell>
          <cell r="J868">
            <v>0</v>
          </cell>
          <cell r="K868">
            <v>0</v>
          </cell>
          <cell r="L868">
            <v>0</v>
          </cell>
          <cell r="M868">
            <v>-2839084.5599999996</v>
          </cell>
        </row>
        <row r="869">
          <cell r="A869" t="str">
            <v>G538012004</v>
          </cell>
          <cell r="B869" t="str">
            <v>Motor Vehicles_Accumulated Depreciation</v>
          </cell>
          <cell r="C869" t="str">
            <v>Balance Sheet</v>
          </cell>
          <cell r="D869">
            <v>0</v>
          </cell>
          <cell r="E869">
            <v>0</v>
          </cell>
          <cell r="F869">
            <v>0</v>
          </cell>
          <cell r="G869">
            <v>0</v>
          </cell>
          <cell r="H869">
            <v>0</v>
          </cell>
          <cell r="J869">
            <v>0</v>
          </cell>
          <cell r="K869">
            <v>0</v>
          </cell>
          <cell r="L869">
            <v>0</v>
          </cell>
          <cell r="M869">
            <v>0</v>
          </cell>
        </row>
        <row r="870">
          <cell r="A870" t="str">
            <v>G538012005</v>
          </cell>
          <cell r="B870" t="str">
            <v>Office Buildings_Accumulated Depreciation</v>
          </cell>
          <cell r="C870" t="str">
            <v>Balance Sheet</v>
          </cell>
          <cell r="D870">
            <v>0</v>
          </cell>
          <cell r="E870">
            <v>0</v>
          </cell>
          <cell r="F870">
            <v>0</v>
          </cell>
          <cell r="G870">
            <v>0</v>
          </cell>
          <cell r="H870">
            <v>0</v>
          </cell>
          <cell r="J870">
            <v>0</v>
          </cell>
          <cell r="K870">
            <v>0</v>
          </cell>
          <cell r="L870">
            <v>0</v>
          </cell>
          <cell r="M870">
            <v>0</v>
          </cell>
        </row>
        <row r="871">
          <cell r="A871" t="str">
            <v>G538012006</v>
          </cell>
          <cell r="B871" t="str">
            <v>Office Equipment-Accumulated Amortization</v>
          </cell>
          <cell r="C871" t="str">
            <v>Balance Sheet</v>
          </cell>
          <cell r="D871">
            <v>-1544969.57</v>
          </cell>
          <cell r="E871">
            <v>0</v>
          </cell>
          <cell r="F871">
            <v>91670.2</v>
          </cell>
          <cell r="G871">
            <v>-91670.2</v>
          </cell>
          <cell r="H871">
            <v>-1636639.77</v>
          </cell>
          <cell r="J871">
            <v>0</v>
          </cell>
          <cell r="K871">
            <v>0</v>
          </cell>
          <cell r="L871">
            <v>0</v>
          </cell>
          <cell r="M871">
            <v>-1636639.77</v>
          </cell>
        </row>
        <row r="872">
          <cell r="A872" t="str">
            <v>G538012007</v>
          </cell>
          <cell r="B872" t="str">
            <v>Fixed Asset Disposal</v>
          </cell>
          <cell r="C872" t="str">
            <v>Balance Sheet</v>
          </cell>
          <cell r="D872">
            <v>141673.54</v>
          </cell>
          <cell r="E872">
            <v>0</v>
          </cell>
          <cell r="F872">
            <v>0</v>
          </cell>
          <cell r="G872">
            <v>0</v>
          </cell>
          <cell r="H872">
            <v>141673.54</v>
          </cell>
          <cell r="J872">
            <v>0</v>
          </cell>
          <cell r="K872">
            <v>0</v>
          </cell>
          <cell r="L872">
            <v>0</v>
          </cell>
          <cell r="M872">
            <v>141673.54</v>
          </cell>
        </row>
        <row r="873">
          <cell r="A873" t="str">
            <v>G539012</v>
          </cell>
          <cell r="B873" t="str">
            <v>Other Creditors</v>
          </cell>
          <cell r="C873">
            <v>0</v>
          </cell>
          <cell r="D873">
            <v>-6232410.2499999097</v>
          </cell>
          <cell r="E873">
            <v>365776346.39999998</v>
          </cell>
          <cell r="F873">
            <v>382819668.57999998</v>
          </cell>
          <cell r="G873">
            <v>-17043322.18</v>
          </cell>
          <cell r="H873">
            <v>-23275732.429999907</v>
          </cell>
          <cell r="J873">
            <v>0</v>
          </cell>
          <cell r="K873">
            <v>0</v>
          </cell>
          <cell r="L873">
            <v>0</v>
          </cell>
          <cell r="M873">
            <v>-23275732.429999907</v>
          </cell>
        </row>
        <row r="874">
          <cell r="A874" t="str">
            <v>G539012001</v>
          </cell>
          <cell r="B874" t="str">
            <v>Sundry Creditors</v>
          </cell>
          <cell r="C874" t="str">
            <v>Balance Sheet</v>
          </cell>
          <cell r="D874">
            <v>0.169999999925494</v>
          </cell>
          <cell r="E874">
            <v>479918</v>
          </cell>
          <cell r="F874">
            <v>399304.73</v>
          </cell>
          <cell r="G874">
            <v>80613.270000000019</v>
          </cell>
          <cell r="H874">
            <v>80613.439999999944</v>
          </cell>
          <cell r="J874">
            <v>0</v>
          </cell>
          <cell r="K874">
            <v>0</v>
          </cell>
          <cell r="L874">
            <v>0</v>
          </cell>
          <cell r="M874">
            <v>80613.439999999944</v>
          </cell>
        </row>
        <row r="875">
          <cell r="A875" t="str">
            <v>G539012002</v>
          </cell>
          <cell r="B875" t="str">
            <v>Unallocated Premium Amount</v>
          </cell>
          <cell r="C875" t="str">
            <v>Balance Sheet</v>
          </cell>
          <cell r="D875">
            <v>0</v>
          </cell>
          <cell r="E875">
            <v>0</v>
          </cell>
          <cell r="F875">
            <v>0</v>
          </cell>
          <cell r="G875">
            <v>0</v>
          </cell>
          <cell r="H875">
            <v>0</v>
          </cell>
          <cell r="J875">
            <v>0</v>
          </cell>
          <cell r="K875">
            <v>0</v>
          </cell>
          <cell r="L875">
            <v>0</v>
          </cell>
          <cell r="M875">
            <v>0</v>
          </cell>
        </row>
        <row r="876">
          <cell r="A876" t="str">
            <v>G539012003</v>
          </cell>
          <cell r="B876" t="str">
            <v>Unallocated Loan Amount</v>
          </cell>
          <cell r="C876" t="str">
            <v>Balance Sheet</v>
          </cell>
          <cell r="D876">
            <v>0</v>
          </cell>
          <cell r="E876">
            <v>0</v>
          </cell>
          <cell r="F876">
            <v>0</v>
          </cell>
          <cell r="G876">
            <v>0</v>
          </cell>
          <cell r="H876">
            <v>0</v>
          </cell>
          <cell r="J876">
            <v>0</v>
          </cell>
          <cell r="K876">
            <v>0</v>
          </cell>
          <cell r="L876">
            <v>0</v>
          </cell>
          <cell r="M876">
            <v>0</v>
          </cell>
        </row>
        <row r="877">
          <cell r="A877" t="str">
            <v>G539012004</v>
          </cell>
          <cell r="B877" t="str">
            <v>Unallocated Pension Amount</v>
          </cell>
          <cell r="C877" t="str">
            <v>Balance Sheet</v>
          </cell>
          <cell r="D877">
            <v>0</v>
          </cell>
          <cell r="E877">
            <v>0</v>
          </cell>
          <cell r="F877">
            <v>0</v>
          </cell>
          <cell r="G877">
            <v>0</v>
          </cell>
          <cell r="H877">
            <v>0</v>
          </cell>
          <cell r="J877">
            <v>0</v>
          </cell>
          <cell r="K877">
            <v>0</v>
          </cell>
          <cell r="L877">
            <v>0</v>
          </cell>
          <cell r="M877">
            <v>0</v>
          </cell>
        </row>
        <row r="878">
          <cell r="A878" t="str">
            <v>G539012005</v>
          </cell>
          <cell r="B878" t="str">
            <v>Receipts Unknown Amounts</v>
          </cell>
          <cell r="C878" t="str">
            <v>Balance Sheet</v>
          </cell>
          <cell r="D878">
            <v>0</v>
          </cell>
          <cell r="E878">
            <v>2231</v>
          </cell>
          <cell r="F878">
            <v>2231</v>
          </cell>
          <cell r="G878">
            <v>0</v>
          </cell>
          <cell r="H878">
            <v>0</v>
          </cell>
          <cell r="J878">
            <v>0</v>
          </cell>
          <cell r="K878">
            <v>0</v>
          </cell>
          <cell r="L878">
            <v>0</v>
          </cell>
          <cell r="M878">
            <v>0</v>
          </cell>
        </row>
        <row r="879">
          <cell r="A879" t="str">
            <v>G539012006</v>
          </cell>
          <cell r="B879" t="str">
            <v>Rent Deposit</v>
          </cell>
          <cell r="C879" t="str">
            <v>Balance Sheet</v>
          </cell>
          <cell r="D879">
            <v>-200000</v>
          </cell>
          <cell r="E879">
            <v>0</v>
          </cell>
          <cell r="F879">
            <v>0</v>
          </cell>
          <cell r="G879">
            <v>0</v>
          </cell>
          <cell r="H879">
            <v>-200000</v>
          </cell>
          <cell r="J879">
            <v>0</v>
          </cell>
          <cell r="K879">
            <v>0</v>
          </cell>
          <cell r="L879">
            <v>0</v>
          </cell>
          <cell r="M879">
            <v>-200000</v>
          </cell>
        </row>
        <row r="880">
          <cell r="A880" t="str">
            <v>G539012007</v>
          </cell>
          <cell r="B880" t="str">
            <v>Lease liabilities</v>
          </cell>
          <cell r="C880" t="str">
            <v>Balance Sheet</v>
          </cell>
          <cell r="D880">
            <v>-0.25999999977648303</v>
          </cell>
          <cell r="E880">
            <v>2697551</v>
          </cell>
          <cell r="F880">
            <v>14659918</v>
          </cell>
          <cell r="G880">
            <v>-11962367</v>
          </cell>
          <cell r="H880">
            <v>-11962367.26</v>
          </cell>
          <cell r="I880">
            <v>-11968053.26</v>
          </cell>
          <cell r="J880">
            <v>0</v>
          </cell>
          <cell r="K880">
            <v>0</v>
          </cell>
          <cell r="L880">
            <v>0</v>
          </cell>
          <cell r="M880">
            <v>-11962367.26</v>
          </cell>
        </row>
        <row r="881">
          <cell r="A881" t="str">
            <v>G539012008</v>
          </cell>
          <cell r="B881" t="str">
            <v>Family Bank-Individual Life Co</v>
          </cell>
          <cell r="C881" t="str">
            <v>Balance Sheet</v>
          </cell>
          <cell r="D881">
            <v>-2962614.83999991</v>
          </cell>
          <cell r="E881">
            <v>312321680.89999998</v>
          </cell>
          <cell r="F881">
            <v>316469423.39999998</v>
          </cell>
          <cell r="G881">
            <v>-4147742.5</v>
          </cell>
          <cell r="H881">
            <v>-7110357.3399999104</v>
          </cell>
          <cell r="J881">
            <v>0</v>
          </cell>
          <cell r="K881">
            <v>0</v>
          </cell>
          <cell r="L881">
            <v>0</v>
          </cell>
          <cell r="M881">
            <v>-7110357.3399999104</v>
          </cell>
        </row>
        <row r="882">
          <cell r="A882" t="str">
            <v>G539012009</v>
          </cell>
          <cell r="B882" t="str">
            <v>Family Bank-Group Life &amp; Pensi</v>
          </cell>
          <cell r="C882" t="str">
            <v>Balance Sheet</v>
          </cell>
          <cell r="D882">
            <v>-33221.549999996998</v>
          </cell>
          <cell r="E882">
            <v>4180900.5</v>
          </cell>
          <cell r="F882">
            <v>4453468</v>
          </cell>
          <cell r="G882">
            <v>-272567.5</v>
          </cell>
          <cell r="H882">
            <v>-305789.04999999702</v>
          </cell>
          <cell r="J882">
            <v>0</v>
          </cell>
          <cell r="K882">
            <v>0</v>
          </cell>
          <cell r="L882">
            <v>0</v>
          </cell>
          <cell r="M882">
            <v>-305789.04999999702</v>
          </cell>
        </row>
        <row r="883">
          <cell r="A883" t="str">
            <v>G539012010</v>
          </cell>
          <cell r="B883" t="str">
            <v>Family Bank-Laptrust a/c</v>
          </cell>
          <cell r="C883" t="str">
            <v>Balance Sheet</v>
          </cell>
          <cell r="D883">
            <v>-20101.25</v>
          </cell>
          <cell r="E883">
            <v>32668084</v>
          </cell>
          <cell r="F883">
            <v>32662436</v>
          </cell>
          <cell r="G883">
            <v>5648</v>
          </cell>
          <cell r="H883">
            <v>-14453.25</v>
          </cell>
          <cell r="J883">
            <v>0</v>
          </cell>
          <cell r="K883">
            <v>0</v>
          </cell>
          <cell r="L883">
            <v>0</v>
          </cell>
          <cell r="M883">
            <v>-14453.25</v>
          </cell>
        </row>
        <row r="884">
          <cell r="A884" t="str">
            <v>G539012015</v>
          </cell>
          <cell r="B884" t="str">
            <v>M-pesa-799522</v>
          </cell>
          <cell r="C884" t="str">
            <v>Balance Sheet</v>
          </cell>
          <cell r="D884">
            <v>-3020025</v>
          </cell>
          <cell r="E884">
            <v>10981327</v>
          </cell>
          <cell r="F884">
            <v>11359863</v>
          </cell>
          <cell r="G884">
            <v>-378536</v>
          </cell>
          <cell r="H884">
            <v>-3398561</v>
          </cell>
          <cell r="J884">
            <v>0</v>
          </cell>
          <cell r="K884">
            <v>0</v>
          </cell>
          <cell r="L884">
            <v>0</v>
          </cell>
          <cell r="M884">
            <v>-3398561</v>
          </cell>
        </row>
        <row r="885">
          <cell r="A885" t="str">
            <v>G539012016</v>
          </cell>
          <cell r="B885" t="str">
            <v>M-pesa-687246</v>
          </cell>
          <cell r="C885" t="str">
            <v>Balance Sheet</v>
          </cell>
          <cell r="D885">
            <v>3553</v>
          </cell>
          <cell r="E885">
            <v>203319</v>
          </cell>
          <cell r="F885">
            <v>204051</v>
          </cell>
          <cell r="G885">
            <v>-732</v>
          </cell>
          <cell r="H885">
            <v>2821</v>
          </cell>
          <cell r="J885">
            <v>0</v>
          </cell>
          <cell r="K885">
            <v>0</v>
          </cell>
          <cell r="L885">
            <v>0</v>
          </cell>
          <cell r="M885">
            <v>2821</v>
          </cell>
        </row>
        <row r="886">
          <cell r="A886" t="str">
            <v>G539012017</v>
          </cell>
          <cell r="B886" t="str">
            <v>UNALLOCATED KINGDOM BANK</v>
          </cell>
          <cell r="C886" t="str">
            <v>Balance Sheet</v>
          </cell>
          <cell r="D886">
            <v>0</v>
          </cell>
          <cell r="E886">
            <v>1860211</v>
          </cell>
          <cell r="F886">
            <v>2227850</v>
          </cell>
          <cell r="G886">
            <v>-367639</v>
          </cell>
          <cell r="H886">
            <v>-367639</v>
          </cell>
          <cell r="J886">
            <v>0</v>
          </cell>
          <cell r="K886">
            <v>0</v>
          </cell>
          <cell r="L886">
            <v>0</v>
          </cell>
          <cell r="M886">
            <v>-367639</v>
          </cell>
        </row>
        <row r="887">
          <cell r="A887" t="str">
            <v>G539012018</v>
          </cell>
          <cell r="B887" t="str">
            <v>UNALLOCATED CONSOLIDATED BANK</v>
          </cell>
          <cell r="C887" t="str">
            <v>Balance Sheet</v>
          </cell>
          <cell r="D887">
            <v>-0.52000000001862601</v>
          </cell>
          <cell r="E887">
            <v>381124</v>
          </cell>
          <cell r="F887">
            <v>381123.45</v>
          </cell>
          <cell r="G887">
            <v>0.54999999998835847</v>
          </cell>
          <cell r="H887">
            <v>2.999999996973246E-2</v>
          </cell>
          <cell r="J887">
            <v>0</v>
          </cell>
          <cell r="K887">
            <v>0</v>
          </cell>
          <cell r="L887">
            <v>0</v>
          </cell>
          <cell r="M887">
            <v>2.999999996973246E-2</v>
          </cell>
        </row>
        <row r="888">
          <cell r="A888" t="str">
            <v>G541012</v>
          </cell>
          <cell r="B888" t="str">
            <v>Payable Under Deposit Administration Contracts</v>
          </cell>
          <cell r="C888">
            <v>0</v>
          </cell>
          <cell r="D888">
            <v>-1193009375.5599999</v>
          </cell>
          <cell r="E888">
            <v>62138773.539999999</v>
          </cell>
          <cell r="F888">
            <v>161721359.09999999</v>
          </cell>
          <cell r="G888">
            <v>-99582585.560000002</v>
          </cell>
          <cell r="H888">
            <v>-1292591961.1199999</v>
          </cell>
          <cell r="J888">
            <v>0</v>
          </cell>
          <cell r="K888">
            <v>0</v>
          </cell>
          <cell r="L888">
            <v>0</v>
          </cell>
          <cell r="M888">
            <v>-1292591961.1199999</v>
          </cell>
        </row>
        <row r="889">
          <cell r="A889" t="str">
            <v>G541012001</v>
          </cell>
          <cell r="B889" t="str">
            <v>Individual Pension Plan</v>
          </cell>
          <cell r="C889" t="str">
            <v>Balance Sheet</v>
          </cell>
          <cell r="D889">
            <v>-195252553.93000001</v>
          </cell>
          <cell r="E889">
            <v>20753746.109999999</v>
          </cell>
          <cell r="F889">
            <v>28698852.649999999</v>
          </cell>
          <cell r="G889">
            <v>-7945106.5399999991</v>
          </cell>
          <cell r="H889">
            <v>-203197660.47</v>
          </cell>
          <cell r="J889">
            <v>0</v>
          </cell>
          <cell r="K889">
            <v>0</v>
          </cell>
          <cell r="L889">
            <v>0</v>
          </cell>
          <cell r="M889">
            <v>-203197660.47</v>
          </cell>
        </row>
        <row r="890">
          <cell r="A890" t="str">
            <v>G541012002</v>
          </cell>
          <cell r="B890" t="str">
            <v>KOLAL Umbrella scheme</v>
          </cell>
          <cell r="C890" t="str">
            <v>Balance Sheet</v>
          </cell>
          <cell r="D890">
            <v>-213543775.86000001</v>
          </cell>
          <cell r="E890">
            <v>24035903.98</v>
          </cell>
          <cell r="F890">
            <v>35663239</v>
          </cell>
          <cell r="G890">
            <v>-11627335.02</v>
          </cell>
          <cell r="H890">
            <v>-225171110.88000003</v>
          </cell>
          <cell r="J890">
            <v>0</v>
          </cell>
          <cell r="K890">
            <v>0</v>
          </cell>
          <cell r="L890">
            <v>0</v>
          </cell>
          <cell r="M890">
            <v>-225171110.88000003</v>
          </cell>
        </row>
        <row r="891">
          <cell r="A891" t="str">
            <v>G541012003</v>
          </cell>
          <cell r="B891" t="str">
            <v>KOIL SRBS scheme</v>
          </cell>
          <cell r="C891" t="str">
            <v>Balance Sheet</v>
          </cell>
          <cell r="D891">
            <v>0</v>
          </cell>
          <cell r="E891">
            <v>0</v>
          </cell>
          <cell r="F891">
            <v>0</v>
          </cell>
          <cell r="G891">
            <v>0</v>
          </cell>
          <cell r="H891">
            <v>0</v>
          </cell>
          <cell r="J891">
            <v>0</v>
          </cell>
          <cell r="K891">
            <v>0</v>
          </cell>
          <cell r="L891">
            <v>0</v>
          </cell>
          <cell r="M891">
            <v>0</v>
          </cell>
        </row>
        <row r="892">
          <cell r="A892" t="str">
            <v>G541012004</v>
          </cell>
          <cell r="B892" t="str">
            <v>FBL SRBS scheme</v>
          </cell>
          <cell r="C892" t="str">
            <v>Balance Sheet</v>
          </cell>
          <cell r="D892">
            <v>-784213045.76999998</v>
          </cell>
          <cell r="E892">
            <v>17349123.449999999</v>
          </cell>
          <cell r="F892">
            <v>97359267.450000003</v>
          </cell>
          <cell r="G892">
            <v>-80010144</v>
          </cell>
          <cell r="H892">
            <v>-864223189.76999998</v>
          </cell>
          <cell r="J892">
            <v>0</v>
          </cell>
          <cell r="K892">
            <v>0</v>
          </cell>
          <cell r="L892">
            <v>0</v>
          </cell>
          <cell r="M892">
            <v>-864223189.76999998</v>
          </cell>
        </row>
        <row r="893">
          <cell r="A893" t="str">
            <v>Creditors Total</v>
          </cell>
          <cell r="C893">
            <v>0</v>
          </cell>
          <cell r="D893">
            <v>-1523794915.5599997</v>
          </cell>
          <cell r="E893">
            <v>577941164.88999999</v>
          </cell>
          <cell r="F893">
            <v>701926777.26999998</v>
          </cell>
          <cell r="G893">
            <v>-123985612.38000001</v>
          </cell>
          <cell r="H893">
            <v>-1647780527.9399998</v>
          </cell>
          <cell r="J893">
            <v>0</v>
          </cell>
          <cell r="K893">
            <v>37874403.279399998</v>
          </cell>
          <cell r="L893">
            <v>-37874403.279399998</v>
          </cell>
          <cell r="M893">
            <v>-1685654931.2193999</v>
          </cell>
        </row>
        <row r="894">
          <cell r="B894">
            <v>0</v>
          </cell>
          <cell r="C894">
            <v>0</v>
          </cell>
          <cell r="D894">
            <v>0</v>
          </cell>
          <cell r="E894">
            <v>0</v>
          </cell>
          <cell r="F894">
            <v>0</v>
          </cell>
          <cell r="G894">
            <v>0</v>
          </cell>
          <cell r="J894">
            <v>0</v>
          </cell>
          <cell r="K894">
            <v>0</v>
          </cell>
          <cell r="L894">
            <v>0</v>
          </cell>
          <cell r="M894">
            <v>0</v>
          </cell>
        </row>
        <row r="895">
          <cell r="A895" t="str">
            <v>Debtors</v>
          </cell>
          <cell r="C895">
            <v>0</v>
          </cell>
          <cell r="D895">
            <v>0</v>
          </cell>
          <cell r="E895">
            <v>0</v>
          </cell>
          <cell r="F895">
            <v>0</v>
          </cell>
          <cell r="G895">
            <v>0</v>
          </cell>
          <cell r="J895">
            <v>0</v>
          </cell>
          <cell r="K895">
            <v>0</v>
          </cell>
          <cell r="L895">
            <v>0</v>
          </cell>
          <cell r="M895">
            <v>0</v>
          </cell>
        </row>
        <row r="896">
          <cell r="A896" t="str">
            <v>G251012</v>
          </cell>
          <cell r="B896" t="str">
            <v>Premium Debtors</v>
          </cell>
          <cell r="C896">
            <v>0</v>
          </cell>
          <cell r="D896">
            <v>156990024.94</v>
          </cell>
          <cell r="E896">
            <v>1961702</v>
          </cell>
          <cell r="F896">
            <v>90277959</v>
          </cell>
          <cell r="G896">
            <v>-88316257</v>
          </cell>
          <cell r="H896">
            <v>68673767.939999998</v>
          </cell>
          <cell r="I896">
            <v>0</v>
          </cell>
          <cell r="J896">
            <v>45997997.155399993</v>
          </cell>
          <cell r="K896">
            <v>0</v>
          </cell>
          <cell r="L896">
            <v>45997997.155399993</v>
          </cell>
          <cell r="M896">
            <v>114671765.09539999</v>
          </cell>
        </row>
        <row r="897">
          <cell r="A897" t="str">
            <v>G251012001</v>
          </cell>
          <cell r="B897" t="str">
            <v>Banc Assurance</v>
          </cell>
          <cell r="C897" t="str">
            <v>Balance Sheet</v>
          </cell>
          <cell r="D897">
            <v>0</v>
          </cell>
          <cell r="E897">
            <v>0</v>
          </cell>
          <cell r="F897">
            <v>0</v>
          </cell>
          <cell r="G897">
            <v>0</v>
          </cell>
          <cell r="H897">
            <v>0</v>
          </cell>
          <cell r="I897">
            <v>0</v>
          </cell>
          <cell r="J897">
            <v>0</v>
          </cell>
          <cell r="K897">
            <v>0</v>
          </cell>
          <cell r="L897">
            <v>0</v>
          </cell>
          <cell r="M897">
            <v>0</v>
          </cell>
        </row>
        <row r="898">
          <cell r="A898" t="str">
            <v>G251012002</v>
          </cell>
          <cell r="B898" t="str">
            <v>Due from Agents</v>
          </cell>
          <cell r="C898" t="str">
            <v>Balance Sheet</v>
          </cell>
          <cell r="D898">
            <v>81196198.109999999</v>
          </cell>
          <cell r="E898">
            <v>0</v>
          </cell>
          <cell r="F898">
            <v>81178880</v>
          </cell>
          <cell r="G898">
            <v>-81178880</v>
          </cell>
          <cell r="H898">
            <v>17318.109999999404</v>
          </cell>
          <cell r="I898">
            <v>0</v>
          </cell>
          <cell r="J898">
            <v>31049042.155399997</v>
          </cell>
          <cell r="K898">
            <v>0</v>
          </cell>
          <cell r="L898">
            <v>31049042.155399997</v>
          </cell>
          <cell r="M898">
            <v>31066360.265399996</v>
          </cell>
        </row>
        <row r="899">
          <cell r="A899" t="str">
            <v>G251012003</v>
          </cell>
          <cell r="B899" t="str">
            <v>Due from Brokers</v>
          </cell>
          <cell r="C899" t="str">
            <v>Balance Sheet</v>
          </cell>
          <cell r="D899">
            <v>0</v>
          </cell>
          <cell r="E899">
            <v>0</v>
          </cell>
          <cell r="F899">
            <v>0</v>
          </cell>
          <cell r="G899">
            <v>0</v>
          </cell>
          <cell r="H899">
            <v>0</v>
          </cell>
          <cell r="J899">
            <v>0</v>
          </cell>
          <cell r="K899">
            <v>0</v>
          </cell>
          <cell r="L899">
            <v>0</v>
          </cell>
          <cell r="M899">
            <v>0</v>
          </cell>
        </row>
        <row r="900">
          <cell r="A900" t="str">
            <v>G251012004</v>
          </cell>
          <cell r="B900" t="str">
            <v>Due from Direct Clients</v>
          </cell>
          <cell r="C900" t="str">
            <v>Balance Sheet</v>
          </cell>
          <cell r="D900">
            <v>9825630.4900000002</v>
          </cell>
          <cell r="E900">
            <v>0</v>
          </cell>
          <cell r="F900">
            <v>8116826</v>
          </cell>
          <cell r="G900">
            <v>-8116826</v>
          </cell>
          <cell r="H900">
            <v>1708804.4900000002</v>
          </cell>
          <cell r="J900">
            <v>2570087</v>
          </cell>
          <cell r="K900">
            <v>0</v>
          </cell>
          <cell r="L900">
            <v>2570087</v>
          </cell>
          <cell r="M900">
            <v>4278891.49</v>
          </cell>
        </row>
        <row r="901">
          <cell r="A901" t="str">
            <v>G251012005</v>
          </cell>
          <cell r="B901" t="str">
            <v>Due from Facultative in</v>
          </cell>
          <cell r="C901" t="str">
            <v>Balance Sheet</v>
          </cell>
          <cell r="D901">
            <v>0</v>
          </cell>
          <cell r="E901">
            <v>0</v>
          </cell>
          <cell r="F901">
            <v>0</v>
          </cell>
          <cell r="G901">
            <v>0</v>
          </cell>
          <cell r="H901">
            <v>0</v>
          </cell>
          <cell r="J901">
            <v>0</v>
          </cell>
          <cell r="K901">
            <v>0</v>
          </cell>
          <cell r="L901">
            <v>0</v>
          </cell>
          <cell r="M901">
            <v>0</v>
          </cell>
        </row>
        <row r="902">
          <cell r="A902" t="str">
            <v>G251012006</v>
          </cell>
          <cell r="B902" t="str">
            <v>Due from Treaties</v>
          </cell>
          <cell r="C902" t="str">
            <v>Balance Sheet</v>
          </cell>
          <cell r="D902">
            <v>62504495.479999997</v>
          </cell>
          <cell r="E902">
            <v>0</v>
          </cell>
          <cell r="F902">
            <v>0</v>
          </cell>
          <cell r="G902">
            <v>0</v>
          </cell>
          <cell r="H902">
            <v>62504495.479999997</v>
          </cell>
          <cell r="J902">
            <v>12378868</v>
          </cell>
          <cell r="K902">
            <v>0</v>
          </cell>
          <cell r="L902">
            <v>12378868</v>
          </cell>
          <cell r="M902">
            <v>74883363.479999989</v>
          </cell>
        </row>
        <row r="903">
          <cell r="A903" t="str">
            <v>G251012007</v>
          </cell>
          <cell r="B903" t="str">
            <v>Account Receivable - Group Credit</v>
          </cell>
          <cell r="C903" t="str">
            <v>Balance Sheet</v>
          </cell>
          <cell r="D903">
            <v>0</v>
          </cell>
          <cell r="E903">
            <v>0</v>
          </cell>
          <cell r="F903">
            <v>0</v>
          </cell>
          <cell r="G903">
            <v>0</v>
          </cell>
          <cell r="H903">
            <v>0</v>
          </cell>
          <cell r="J903">
            <v>0</v>
          </cell>
          <cell r="K903">
            <v>0</v>
          </cell>
          <cell r="L903">
            <v>0</v>
          </cell>
          <cell r="M903">
            <v>0</v>
          </cell>
        </row>
        <row r="904">
          <cell r="A904" t="str">
            <v>G251012008</v>
          </cell>
          <cell r="B904" t="str">
            <v>Account Receivable - Individual Life</v>
          </cell>
          <cell r="C904" t="str">
            <v>Balance Sheet</v>
          </cell>
          <cell r="D904">
            <v>0</v>
          </cell>
          <cell r="E904">
            <v>0</v>
          </cell>
          <cell r="F904">
            <v>0</v>
          </cell>
          <cell r="G904">
            <v>0</v>
          </cell>
          <cell r="H904">
            <v>0</v>
          </cell>
          <cell r="J904">
            <v>0</v>
          </cell>
          <cell r="K904">
            <v>0</v>
          </cell>
          <cell r="L904">
            <v>0</v>
          </cell>
          <cell r="M904">
            <v>0</v>
          </cell>
        </row>
        <row r="905">
          <cell r="A905" t="str">
            <v>G251012009</v>
          </cell>
          <cell r="B905" t="str">
            <v>Account Receivable - Group Life</v>
          </cell>
          <cell r="C905" t="str">
            <v>Balance Sheet</v>
          </cell>
          <cell r="D905">
            <v>0</v>
          </cell>
          <cell r="E905">
            <v>0</v>
          </cell>
          <cell r="F905">
            <v>0</v>
          </cell>
          <cell r="G905">
            <v>0</v>
          </cell>
          <cell r="H905">
            <v>0</v>
          </cell>
          <cell r="J905">
            <v>0</v>
          </cell>
          <cell r="K905">
            <v>0</v>
          </cell>
          <cell r="L905">
            <v>0</v>
          </cell>
          <cell r="M905">
            <v>0</v>
          </cell>
        </row>
        <row r="906">
          <cell r="A906" t="str">
            <v>G251012010</v>
          </cell>
          <cell r="B906" t="str">
            <v>Commission Advance</v>
          </cell>
          <cell r="C906" t="str">
            <v>Balance Sheet</v>
          </cell>
          <cell r="D906">
            <v>250500.47</v>
          </cell>
          <cell r="E906">
            <v>280000</v>
          </cell>
          <cell r="F906">
            <v>246250</v>
          </cell>
          <cell r="G906">
            <v>33750</v>
          </cell>
          <cell r="H906">
            <v>284250.46999999997</v>
          </cell>
          <cell r="J906">
            <v>0</v>
          </cell>
          <cell r="K906">
            <v>0</v>
          </cell>
          <cell r="L906">
            <v>0</v>
          </cell>
          <cell r="M906">
            <v>284250.46999999997</v>
          </cell>
        </row>
        <row r="907">
          <cell r="A907" t="str">
            <v>G251012011</v>
          </cell>
          <cell r="B907" t="str">
            <v>Bank charges recoverable</v>
          </cell>
          <cell r="C907" t="str">
            <v>Balance Sheet</v>
          </cell>
          <cell r="D907">
            <v>0</v>
          </cell>
          <cell r="E907">
            <v>0</v>
          </cell>
          <cell r="F907">
            <v>0</v>
          </cell>
          <cell r="G907">
            <v>0</v>
          </cell>
          <cell r="H907">
            <v>0</v>
          </cell>
          <cell r="J907">
            <v>0</v>
          </cell>
          <cell r="K907">
            <v>0</v>
          </cell>
          <cell r="L907">
            <v>0</v>
          </cell>
          <cell r="M907">
            <v>0</v>
          </cell>
        </row>
        <row r="908">
          <cell r="A908" t="str">
            <v>G251012012</v>
          </cell>
          <cell r="B908" t="str">
            <v>Policy Loans</v>
          </cell>
          <cell r="C908" t="str">
            <v>Balance Sheet</v>
          </cell>
          <cell r="D908">
            <v>4497464</v>
          </cell>
          <cell r="E908">
            <v>1681702</v>
          </cell>
          <cell r="F908">
            <v>736003</v>
          </cell>
          <cell r="G908">
            <v>945699</v>
          </cell>
          <cell r="H908">
            <v>5443163</v>
          </cell>
          <cell r="J908">
            <v>0</v>
          </cell>
          <cell r="K908">
            <v>0</v>
          </cell>
          <cell r="L908">
            <v>0</v>
          </cell>
          <cell r="M908">
            <v>5443163</v>
          </cell>
        </row>
        <row r="909">
          <cell r="A909" t="str">
            <v>G251012013</v>
          </cell>
          <cell r="B909" t="str">
            <v>Sales team debtors</v>
          </cell>
          <cell r="C909" t="str">
            <v>Balance Sheet</v>
          </cell>
          <cell r="D909">
            <v>0</v>
          </cell>
          <cell r="E909">
            <v>0</v>
          </cell>
          <cell r="F909">
            <v>0</v>
          </cell>
          <cell r="G909">
            <v>0</v>
          </cell>
          <cell r="H909">
            <v>0</v>
          </cell>
          <cell r="J909">
            <v>0</v>
          </cell>
          <cell r="K909">
            <v>0</v>
          </cell>
          <cell r="L909">
            <v>0</v>
          </cell>
          <cell r="M909">
            <v>0</v>
          </cell>
        </row>
        <row r="910">
          <cell r="A910" t="str">
            <v>G251012014</v>
          </cell>
          <cell r="B910" t="str">
            <v>Unrecoverable premium on surrender</v>
          </cell>
          <cell r="C910" t="str">
            <v>Balance Sheet</v>
          </cell>
          <cell r="D910">
            <v>0</v>
          </cell>
          <cell r="E910">
            <v>0</v>
          </cell>
          <cell r="F910">
            <v>0</v>
          </cell>
          <cell r="G910">
            <v>0</v>
          </cell>
          <cell r="H910">
            <v>0</v>
          </cell>
          <cell r="J910">
            <v>0</v>
          </cell>
          <cell r="K910">
            <v>0</v>
          </cell>
          <cell r="L910">
            <v>0</v>
          </cell>
          <cell r="M910">
            <v>0</v>
          </cell>
        </row>
        <row r="911">
          <cell r="A911" t="str">
            <v>G251012015</v>
          </cell>
          <cell r="B911" t="str">
            <v>COMMISSION RECOVERABLE</v>
          </cell>
          <cell r="C911" t="str">
            <v>Balance Sheet</v>
          </cell>
          <cell r="D911">
            <v>0</v>
          </cell>
          <cell r="E911">
            <v>0</v>
          </cell>
          <cell r="F911">
            <v>0</v>
          </cell>
          <cell r="G911">
            <v>0</v>
          </cell>
          <cell r="H911">
            <v>0</v>
          </cell>
          <cell r="J911">
            <v>0</v>
          </cell>
          <cell r="K911">
            <v>0</v>
          </cell>
          <cell r="L911">
            <v>0</v>
          </cell>
          <cell r="M911">
            <v>0</v>
          </cell>
        </row>
        <row r="912">
          <cell r="A912" t="str">
            <v>G251012016</v>
          </cell>
          <cell r="B912" t="str">
            <v>IFRS 9 DEBTORS</v>
          </cell>
          <cell r="C912" t="str">
            <v>Balance Sheet</v>
          </cell>
          <cell r="D912">
            <v>-1284263.6100000001</v>
          </cell>
          <cell r="E912">
            <v>0</v>
          </cell>
          <cell r="F912">
            <v>0</v>
          </cell>
          <cell r="G912">
            <v>0</v>
          </cell>
          <cell r="H912">
            <v>-1284263.6100000001</v>
          </cell>
          <cell r="J912">
            <v>0</v>
          </cell>
          <cell r="K912">
            <v>0</v>
          </cell>
          <cell r="L912">
            <v>0</v>
          </cell>
          <cell r="M912">
            <v>-1284263.6100000001</v>
          </cell>
        </row>
        <row r="913">
          <cell r="A913" t="str">
            <v>G252012</v>
          </cell>
          <cell r="B913" t="str">
            <v>Financial Debtors</v>
          </cell>
          <cell r="C913">
            <v>0</v>
          </cell>
          <cell r="D913">
            <v>47162456.549999997</v>
          </cell>
          <cell r="E913">
            <v>10384330</v>
          </cell>
          <cell r="F913">
            <v>4222254</v>
          </cell>
          <cell r="G913">
            <v>6162076</v>
          </cell>
          <cell r="H913">
            <v>53324532.549999997</v>
          </cell>
          <cell r="J913">
            <v>0</v>
          </cell>
          <cell r="K913">
            <v>0</v>
          </cell>
          <cell r="L913">
            <v>0</v>
          </cell>
          <cell r="M913">
            <v>53324532.549999997</v>
          </cell>
        </row>
        <row r="914">
          <cell r="A914" t="str">
            <v>G252012001</v>
          </cell>
          <cell r="B914" t="str">
            <v>Rent Receivable</v>
          </cell>
          <cell r="C914" t="str">
            <v>Balance Sheet</v>
          </cell>
          <cell r="D914">
            <v>0</v>
          </cell>
          <cell r="E914">
            <v>0</v>
          </cell>
          <cell r="F914">
            <v>0</v>
          </cell>
          <cell r="G914">
            <v>0</v>
          </cell>
          <cell r="H914">
            <v>0</v>
          </cell>
          <cell r="J914">
            <v>0</v>
          </cell>
          <cell r="K914">
            <v>0</v>
          </cell>
          <cell r="L914">
            <v>0</v>
          </cell>
          <cell r="M914">
            <v>0</v>
          </cell>
        </row>
        <row r="915">
          <cell r="A915" t="str">
            <v>G252012002</v>
          </cell>
          <cell r="B915" t="str">
            <v>Interest Receivable</v>
          </cell>
          <cell r="C915" t="str">
            <v>Balance Sheet</v>
          </cell>
          <cell r="D915">
            <v>0</v>
          </cell>
          <cell r="E915">
            <v>0</v>
          </cell>
          <cell r="F915">
            <v>0</v>
          </cell>
          <cell r="G915">
            <v>0</v>
          </cell>
          <cell r="H915">
            <v>0</v>
          </cell>
          <cell r="J915">
            <v>0</v>
          </cell>
          <cell r="K915">
            <v>0</v>
          </cell>
          <cell r="L915">
            <v>0</v>
          </cell>
          <cell r="M915">
            <v>0</v>
          </cell>
        </row>
        <row r="916">
          <cell r="A916" t="str">
            <v>G252012003</v>
          </cell>
          <cell r="B916" t="str">
            <v>Deposits</v>
          </cell>
          <cell r="C916" t="str">
            <v>Balance Sheet</v>
          </cell>
          <cell r="D916">
            <v>2429268</v>
          </cell>
          <cell r="E916">
            <v>116485</v>
          </cell>
          <cell r="F916">
            <v>0</v>
          </cell>
          <cell r="G916">
            <v>116485</v>
          </cell>
          <cell r="H916">
            <v>2545753</v>
          </cell>
          <cell r="J916">
            <v>0</v>
          </cell>
          <cell r="K916">
            <v>0</v>
          </cell>
          <cell r="L916">
            <v>0</v>
          </cell>
          <cell r="M916">
            <v>2545753</v>
          </cell>
        </row>
        <row r="917">
          <cell r="A917" t="str">
            <v>G252012004</v>
          </cell>
          <cell r="B917" t="str">
            <v>Unrealised premium on purchase of bonds</v>
          </cell>
          <cell r="C917" t="str">
            <v>Balance Sheet</v>
          </cell>
          <cell r="D917">
            <v>0</v>
          </cell>
          <cell r="E917">
            <v>0</v>
          </cell>
          <cell r="F917">
            <v>0</v>
          </cell>
          <cell r="G917">
            <v>0</v>
          </cell>
          <cell r="H917">
            <v>0</v>
          </cell>
          <cell r="J917">
            <v>0</v>
          </cell>
          <cell r="K917">
            <v>0</v>
          </cell>
          <cell r="L917">
            <v>0</v>
          </cell>
          <cell r="M917">
            <v>0</v>
          </cell>
        </row>
        <row r="918">
          <cell r="A918" t="str">
            <v>G252012005</v>
          </cell>
          <cell r="B918" t="str">
            <v>Prepayments</v>
          </cell>
          <cell r="C918" t="str">
            <v>Balance Sheet</v>
          </cell>
          <cell r="D918">
            <v>2733188.55</v>
          </cell>
          <cell r="E918">
            <v>10267845</v>
          </cell>
          <cell r="F918">
            <v>4222254</v>
          </cell>
          <cell r="G918">
            <v>6045591</v>
          </cell>
          <cell r="H918">
            <v>8778779.5500000007</v>
          </cell>
          <cell r="J918">
            <v>0</v>
          </cell>
          <cell r="K918">
            <v>0</v>
          </cell>
          <cell r="L918">
            <v>0</v>
          </cell>
          <cell r="M918">
            <v>8778779.5500000007</v>
          </cell>
        </row>
        <row r="919">
          <cell r="A919" t="str">
            <v>G252012006</v>
          </cell>
          <cell r="B919" t="str">
            <v>Loans Receivable</v>
          </cell>
          <cell r="C919" t="str">
            <v>Balance Sheet</v>
          </cell>
          <cell r="D919">
            <v>42000000</v>
          </cell>
          <cell r="E919">
            <v>0</v>
          </cell>
          <cell r="F919">
            <v>0</v>
          </cell>
          <cell r="G919">
            <v>0</v>
          </cell>
          <cell r="H919">
            <v>42000000</v>
          </cell>
          <cell r="J919">
            <v>0</v>
          </cell>
          <cell r="K919">
            <v>0</v>
          </cell>
          <cell r="L919">
            <v>0</v>
          </cell>
          <cell r="M919">
            <v>42000000</v>
          </cell>
        </row>
        <row r="920">
          <cell r="A920" t="str">
            <v>G252012007</v>
          </cell>
          <cell r="B920" t="str">
            <v>Prospecting Fund</v>
          </cell>
          <cell r="C920" t="str">
            <v>Balance Sheet</v>
          </cell>
          <cell r="D920">
            <v>0</v>
          </cell>
          <cell r="E920">
            <v>0</v>
          </cell>
          <cell r="F920">
            <v>0</v>
          </cell>
          <cell r="G920">
            <v>0</v>
          </cell>
          <cell r="H920">
            <v>0</v>
          </cell>
          <cell r="I920">
            <v>0</v>
          </cell>
          <cell r="J920">
            <v>0</v>
          </cell>
          <cell r="K920">
            <v>0</v>
          </cell>
          <cell r="L920">
            <v>0</v>
          </cell>
          <cell r="M920">
            <v>0</v>
          </cell>
        </row>
        <row r="921">
          <cell r="A921" t="str">
            <v>G253012</v>
          </cell>
          <cell r="B921" t="str">
            <v>Pension Debtors</v>
          </cell>
          <cell r="C921">
            <v>0</v>
          </cell>
          <cell r="D921">
            <v>-1.5500000007450601</v>
          </cell>
          <cell r="E921">
            <v>0</v>
          </cell>
          <cell r="F921">
            <v>0</v>
          </cell>
          <cell r="G921">
            <v>0</v>
          </cell>
          <cell r="H921">
            <v>-1.5500000007450581</v>
          </cell>
          <cell r="J921">
            <v>0</v>
          </cell>
          <cell r="K921">
            <v>0</v>
          </cell>
          <cell r="L921">
            <v>0</v>
          </cell>
          <cell r="M921">
            <v>-1.5500000007450581</v>
          </cell>
        </row>
        <row r="922">
          <cell r="A922" t="str">
            <v>G253012001</v>
          </cell>
          <cell r="B922" t="str">
            <v>Receivables under deposit administration contracts-Umbrella</v>
          </cell>
          <cell r="C922" t="str">
            <v>Balance Sheet</v>
          </cell>
          <cell r="D922">
            <v>-0.94999999925494205</v>
          </cell>
          <cell r="E922">
            <v>0</v>
          </cell>
          <cell r="F922">
            <v>0</v>
          </cell>
          <cell r="G922">
            <v>0</v>
          </cell>
          <cell r="H922">
            <v>-0.94999999925494205</v>
          </cell>
          <cell r="I922">
            <v>0</v>
          </cell>
          <cell r="J922">
            <v>0</v>
          </cell>
          <cell r="K922">
            <v>0</v>
          </cell>
          <cell r="L922">
            <v>0</v>
          </cell>
          <cell r="M922">
            <v>-0.94999999925494205</v>
          </cell>
        </row>
        <row r="923">
          <cell r="A923" t="str">
            <v>G253012002</v>
          </cell>
          <cell r="B923" t="str">
            <v>Receivables under deposit administration contracts-IPP</v>
          </cell>
          <cell r="C923" t="str">
            <v>Balance Sheet</v>
          </cell>
          <cell r="D923">
            <v>0</v>
          </cell>
          <cell r="E923">
            <v>0</v>
          </cell>
          <cell r="F923">
            <v>0</v>
          </cell>
          <cell r="G923">
            <v>0</v>
          </cell>
          <cell r="H923">
            <v>0</v>
          </cell>
          <cell r="I923">
            <v>0</v>
          </cell>
          <cell r="J923">
            <v>0</v>
          </cell>
          <cell r="K923">
            <v>0</v>
          </cell>
          <cell r="L923">
            <v>0</v>
          </cell>
          <cell r="M923">
            <v>0</v>
          </cell>
        </row>
        <row r="924">
          <cell r="A924" t="str">
            <v>G253012003</v>
          </cell>
          <cell r="B924" t="str">
            <v>Receivables under deposit administration contracts-KOIL SRBS</v>
          </cell>
          <cell r="C924" t="str">
            <v>Balance Sheet</v>
          </cell>
          <cell r="D924">
            <v>-0.60000000149011601</v>
          </cell>
          <cell r="E924">
            <v>0</v>
          </cell>
          <cell r="F924">
            <v>0</v>
          </cell>
          <cell r="G924">
            <v>0</v>
          </cell>
          <cell r="H924">
            <v>-0.60000000149011601</v>
          </cell>
          <cell r="I924">
            <v>0</v>
          </cell>
          <cell r="J924">
            <v>0</v>
          </cell>
          <cell r="K924">
            <v>0</v>
          </cell>
          <cell r="L924">
            <v>0</v>
          </cell>
          <cell r="M924">
            <v>-0.60000000149011601</v>
          </cell>
        </row>
        <row r="925">
          <cell r="A925" t="str">
            <v>G254012</v>
          </cell>
          <cell r="B925" t="str">
            <v>Receivables from Related Parties</v>
          </cell>
          <cell r="C925">
            <v>0</v>
          </cell>
          <cell r="D925">
            <v>-1282121.48000001</v>
          </cell>
          <cell r="E925">
            <v>38182312</v>
          </cell>
          <cell r="F925">
            <v>64301851</v>
          </cell>
          <cell r="G925">
            <v>-26119539</v>
          </cell>
          <cell r="H925">
            <v>-27401660.480000012</v>
          </cell>
          <cell r="I925">
            <v>0</v>
          </cell>
          <cell r="J925">
            <v>0</v>
          </cell>
          <cell r="K925">
            <v>0</v>
          </cell>
          <cell r="L925">
            <v>0</v>
          </cell>
          <cell r="M925">
            <v>-27401660.480000012</v>
          </cell>
        </row>
        <row r="926">
          <cell r="A926" t="str">
            <v>G254012001</v>
          </cell>
          <cell r="B926" t="str">
            <v>Inter Business Account-KOIL</v>
          </cell>
          <cell r="C926" t="str">
            <v>Balance Sheet</v>
          </cell>
          <cell r="D926">
            <v>-1282121.54000001</v>
          </cell>
          <cell r="E926">
            <v>38182312</v>
          </cell>
          <cell r="F926">
            <v>64301851</v>
          </cell>
          <cell r="G926">
            <v>-26119539</v>
          </cell>
          <cell r="H926">
            <v>-27401660.54000001</v>
          </cell>
          <cell r="I926">
            <v>0</v>
          </cell>
          <cell r="J926">
            <v>0</v>
          </cell>
          <cell r="K926">
            <v>0</v>
          </cell>
          <cell r="L926">
            <v>0</v>
          </cell>
          <cell r="M926">
            <v>-27401660.54000001</v>
          </cell>
        </row>
        <row r="927">
          <cell r="A927" t="str">
            <v>G254012002</v>
          </cell>
          <cell r="B927" t="str">
            <v>Inter Business Account-ALPHA</v>
          </cell>
          <cell r="C927" t="str">
            <v>Balance Sheet</v>
          </cell>
          <cell r="D927">
            <v>6.0000000055879403E-2</v>
          </cell>
          <cell r="E927">
            <v>0</v>
          </cell>
          <cell r="F927">
            <v>0</v>
          </cell>
          <cell r="G927">
            <v>0</v>
          </cell>
          <cell r="H927">
            <v>6.0000000055879403E-2</v>
          </cell>
          <cell r="I927">
            <v>0</v>
          </cell>
          <cell r="J927">
            <v>0</v>
          </cell>
          <cell r="K927">
            <v>0</v>
          </cell>
          <cell r="L927">
            <v>0</v>
          </cell>
          <cell r="M927">
            <v>6.0000000055879403E-2</v>
          </cell>
        </row>
        <row r="928">
          <cell r="A928" t="str">
            <v>G254012003</v>
          </cell>
          <cell r="B928" t="str">
            <v>Inter Business Account-DAYKIO</v>
          </cell>
          <cell r="C928" t="str">
            <v>Balance Sheet</v>
          </cell>
          <cell r="D928">
            <v>0</v>
          </cell>
          <cell r="E928">
            <v>0</v>
          </cell>
          <cell r="F928">
            <v>0</v>
          </cell>
          <cell r="G928">
            <v>0</v>
          </cell>
          <cell r="H928">
            <v>0</v>
          </cell>
          <cell r="J928">
            <v>0</v>
          </cell>
          <cell r="K928">
            <v>0</v>
          </cell>
          <cell r="L928">
            <v>0</v>
          </cell>
          <cell r="M928">
            <v>0</v>
          </cell>
        </row>
        <row r="929">
          <cell r="A929" t="str">
            <v>G254012004</v>
          </cell>
          <cell r="B929" t="str">
            <v>Inter Business Account-PENSIONS</v>
          </cell>
          <cell r="C929" t="str">
            <v>Balance Sheet</v>
          </cell>
          <cell r="D929">
            <v>0</v>
          </cell>
          <cell r="E929">
            <v>0</v>
          </cell>
          <cell r="F929">
            <v>0</v>
          </cell>
          <cell r="G929">
            <v>0</v>
          </cell>
          <cell r="H929">
            <v>0</v>
          </cell>
          <cell r="J929">
            <v>0</v>
          </cell>
          <cell r="K929">
            <v>0</v>
          </cell>
          <cell r="L929">
            <v>0</v>
          </cell>
          <cell r="M929">
            <v>0</v>
          </cell>
        </row>
        <row r="930">
          <cell r="A930" t="str">
            <v>G254012005</v>
          </cell>
          <cell r="B930" t="str">
            <v>Share Capital Receivable</v>
          </cell>
          <cell r="C930" t="str">
            <v>Balance Sheet</v>
          </cell>
          <cell r="D930">
            <v>0</v>
          </cell>
          <cell r="E930">
            <v>0</v>
          </cell>
          <cell r="F930">
            <v>0</v>
          </cell>
          <cell r="G930">
            <v>0</v>
          </cell>
          <cell r="H930">
            <v>0</v>
          </cell>
          <cell r="J930">
            <v>0</v>
          </cell>
          <cell r="K930">
            <v>0</v>
          </cell>
          <cell r="L930">
            <v>0</v>
          </cell>
          <cell r="M930">
            <v>0</v>
          </cell>
        </row>
        <row r="931">
          <cell r="A931" t="str">
            <v>G255012</v>
          </cell>
          <cell r="B931" t="str">
            <v>Due from Reinsurers</v>
          </cell>
          <cell r="C931">
            <v>0</v>
          </cell>
          <cell r="D931">
            <v>0</v>
          </cell>
          <cell r="E931">
            <v>0</v>
          </cell>
          <cell r="F931">
            <v>2699340</v>
          </cell>
          <cell r="G931">
            <v>-2699340</v>
          </cell>
          <cell r="H931">
            <v>-2699340</v>
          </cell>
          <cell r="J931">
            <v>0</v>
          </cell>
          <cell r="K931">
            <v>0</v>
          </cell>
          <cell r="L931">
            <v>0</v>
          </cell>
          <cell r="M931">
            <v>-2699340</v>
          </cell>
        </row>
        <row r="932">
          <cell r="A932" t="str">
            <v>G255012001</v>
          </cell>
          <cell r="B932" t="str">
            <v>Due from Reinsurers</v>
          </cell>
          <cell r="C932" t="str">
            <v>Balance Sheet</v>
          </cell>
          <cell r="D932">
            <v>0</v>
          </cell>
          <cell r="E932">
            <v>0</v>
          </cell>
          <cell r="F932">
            <v>0</v>
          </cell>
          <cell r="G932">
            <v>0</v>
          </cell>
          <cell r="H932">
            <v>0</v>
          </cell>
          <cell r="J932">
            <v>0</v>
          </cell>
          <cell r="K932">
            <v>0</v>
          </cell>
          <cell r="L932">
            <v>0</v>
          </cell>
          <cell r="M932">
            <v>0</v>
          </cell>
        </row>
        <row r="933">
          <cell r="A933" t="str">
            <v>G255012002</v>
          </cell>
          <cell r="B933" t="str">
            <v>Due from Facultative In</v>
          </cell>
          <cell r="C933" t="str">
            <v>Balance Sheet</v>
          </cell>
          <cell r="D933">
            <v>0</v>
          </cell>
          <cell r="E933">
            <v>0</v>
          </cell>
          <cell r="F933">
            <v>0</v>
          </cell>
          <cell r="G933">
            <v>0</v>
          </cell>
          <cell r="H933">
            <v>0</v>
          </cell>
          <cell r="J933">
            <v>0</v>
          </cell>
          <cell r="K933">
            <v>0</v>
          </cell>
          <cell r="L933">
            <v>0</v>
          </cell>
          <cell r="M933">
            <v>0</v>
          </cell>
        </row>
        <row r="934">
          <cell r="A934" t="str">
            <v>G255012003</v>
          </cell>
          <cell r="B934" t="str">
            <v>Due from Treaties</v>
          </cell>
          <cell r="C934" t="str">
            <v>Balance Sheet</v>
          </cell>
          <cell r="D934">
            <v>0</v>
          </cell>
          <cell r="E934">
            <v>0</v>
          </cell>
          <cell r="F934">
            <v>2699340</v>
          </cell>
          <cell r="G934">
            <v>-2699340</v>
          </cell>
          <cell r="H934">
            <v>-2699340</v>
          </cell>
          <cell r="J934">
            <v>0</v>
          </cell>
          <cell r="K934">
            <v>0</v>
          </cell>
          <cell r="L934">
            <v>0</v>
          </cell>
          <cell r="M934">
            <v>-2699340</v>
          </cell>
        </row>
        <row r="935">
          <cell r="A935" t="str">
            <v>G255012004</v>
          </cell>
          <cell r="B935" t="str">
            <v>Due from XOL Treaties</v>
          </cell>
          <cell r="C935" t="str">
            <v>Balance Sheet</v>
          </cell>
          <cell r="D935">
            <v>0</v>
          </cell>
          <cell r="E935">
            <v>0</v>
          </cell>
          <cell r="F935">
            <v>0</v>
          </cell>
          <cell r="G935">
            <v>0</v>
          </cell>
          <cell r="H935">
            <v>0</v>
          </cell>
          <cell r="J935">
            <v>0</v>
          </cell>
          <cell r="K935">
            <v>0</v>
          </cell>
          <cell r="L935">
            <v>0</v>
          </cell>
          <cell r="M935">
            <v>0</v>
          </cell>
        </row>
        <row r="936">
          <cell r="A936" t="str">
            <v>G256012</v>
          </cell>
          <cell r="B936" t="str">
            <v>Imprests and Personal Accounts</v>
          </cell>
          <cell r="C936">
            <v>0</v>
          </cell>
          <cell r="D936">
            <v>0</v>
          </cell>
          <cell r="E936">
            <v>0</v>
          </cell>
          <cell r="F936">
            <v>0</v>
          </cell>
          <cell r="G936">
            <v>0</v>
          </cell>
          <cell r="H936">
            <v>0</v>
          </cell>
          <cell r="J936">
            <v>0</v>
          </cell>
          <cell r="K936">
            <v>0</v>
          </cell>
          <cell r="L936">
            <v>0</v>
          </cell>
          <cell r="M936">
            <v>0</v>
          </cell>
        </row>
        <row r="937">
          <cell r="A937" t="str">
            <v>G256012001</v>
          </cell>
          <cell r="B937" t="str">
            <v>Staff Salary Advance</v>
          </cell>
          <cell r="C937" t="str">
            <v>Balance Sheet</v>
          </cell>
          <cell r="D937">
            <v>0</v>
          </cell>
          <cell r="E937">
            <v>0</v>
          </cell>
          <cell r="F937">
            <v>0</v>
          </cell>
          <cell r="G937">
            <v>0</v>
          </cell>
          <cell r="H937">
            <v>0</v>
          </cell>
          <cell r="J937">
            <v>0</v>
          </cell>
          <cell r="K937">
            <v>0</v>
          </cell>
          <cell r="L937">
            <v>0</v>
          </cell>
          <cell r="M937">
            <v>0</v>
          </cell>
        </row>
        <row r="938">
          <cell r="A938" t="str">
            <v>G256012002</v>
          </cell>
          <cell r="B938" t="str">
            <v>Staff Debtors</v>
          </cell>
          <cell r="C938" t="str">
            <v>Balance Sheet</v>
          </cell>
          <cell r="D938">
            <v>0</v>
          </cell>
          <cell r="E938">
            <v>0</v>
          </cell>
          <cell r="F938">
            <v>0</v>
          </cell>
          <cell r="G938">
            <v>0</v>
          </cell>
          <cell r="H938">
            <v>0</v>
          </cell>
          <cell r="J938">
            <v>0</v>
          </cell>
          <cell r="K938">
            <v>0</v>
          </cell>
          <cell r="L938">
            <v>0</v>
          </cell>
          <cell r="M938">
            <v>0</v>
          </cell>
        </row>
        <row r="939">
          <cell r="A939" t="str">
            <v>G257012</v>
          </cell>
          <cell r="B939" t="str">
            <v>Other Debtors</v>
          </cell>
          <cell r="C939">
            <v>0</v>
          </cell>
          <cell r="D939">
            <v>1.01999999955297</v>
          </cell>
          <cell r="E939">
            <v>14071226</v>
          </cell>
          <cell r="F939">
            <v>1563468</v>
          </cell>
          <cell r="G939">
            <v>12507758</v>
          </cell>
          <cell r="H939">
            <v>12507759.02</v>
          </cell>
          <cell r="J939">
            <v>0</v>
          </cell>
          <cell r="K939">
            <v>0</v>
          </cell>
          <cell r="L939">
            <v>0</v>
          </cell>
          <cell r="M939">
            <v>12507759.02</v>
          </cell>
        </row>
        <row r="940">
          <cell r="A940" t="str">
            <v>G257012001</v>
          </cell>
          <cell r="B940" t="str">
            <v>Sundry Debtors</v>
          </cell>
          <cell r="C940" t="str">
            <v>Balance Sheet</v>
          </cell>
          <cell r="D940">
            <v>0</v>
          </cell>
          <cell r="E940">
            <v>0</v>
          </cell>
          <cell r="F940">
            <v>0</v>
          </cell>
          <cell r="G940">
            <v>0</v>
          </cell>
          <cell r="H940">
            <v>0</v>
          </cell>
          <cell r="J940">
            <v>0</v>
          </cell>
          <cell r="K940">
            <v>0</v>
          </cell>
          <cell r="L940">
            <v>0</v>
          </cell>
          <cell r="M940">
            <v>0</v>
          </cell>
        </row>
        <row r="941">
          <cell r="A941" t="str">
            <v>G257012002</v>
          </cell>
          <cell r="B941" t="str">
            <v>Right of use assets</v>
          </cell>
          <cell r="C941" t="str">
            <v>Balance Sheet</v>
          </cell>
          <cell r="D941">
            <v>1.01999999955297</v>
          </cell>
          <cell r="E941">
            <v>14071226</v>
          </cell>
          <cell r="F941">
            <v>1563468</v>
          </cell>
          <cell r="G941">
            <v>12507758</v>
          </cell>
          <cell r="H941">
            <v>12507759.02</v>
          </cell>
          <cell r="J941">
            <v>0</v>
          </cell>
          <cell r="K941">
            <v>0</v>
          </cell>
          <cell r="L941">
            <v>0</v>
          </cell>
          <cell r="M941">
            <v>12507759.02</v>
          </cell>
        </row>
        <row r="942">
          <cell r="A942" t="str">
            <v>Debtors Total</v>
          </cell>
          <cell r="C942">
            <v>0</v>
          </cell>
          <cell r="D942">
            <v>202870359.47999999</v>
          </cell>
          <cell r="E942">
            <v>64599570</v>
          </cell>
          <cell r="F942">
            <v>163064872</v>
          </cell>
          <cell r="G942">
            <v>-98465302</v>
          </cell>
          <cell r="H942">
            <v>104405057.47999999</v>
          </cell>
          <cell r="J942">
            <v>45997997.155399993</v>
          </cell>
          <cell r="K942">
            <v>0</v>
          </cell>
          <cell r="L942">
            <v>45997997.155399993</v>
          </cell>
          <cell r="M942">
            <v>150403054.6354</v>
          </cell>
        </row>
        <row r="943">
          <cell r="C943">
            <v>0</v>
          </cell>
          <cell r="D943">
            <v>0</v>
          </cell>
          <cell r="E943">
            <v>0</v>
          </cell>
          <cell r="F943">
            <v>0</v>
          </cell>
          <cell r="G943">
            <v>0</v>
          </cell>
          <cell r="J943">
            <v>0</v>
          </cell>
          <cell r="K943">
            <v>0</v>
          </cell>
          <cell r="L943">
            <v>0</v>
          </cell>
          <cell r="M943">
            <v>0</v>
          </cell>
        </row>
        <row r="944">
          <cell r="A944" t="str">
            <v>Cash and Bank Balances</v>
          </cell>
          <cell r="C944">
            <v>0</v>
          </cell>
          <cell r="D944">
            <v>0</v>
          </cell>
          <cell r="E944">
            <v>0</v>
          </cell>
          <cell r="F944">
            <v>0</v>
          </cell>
          <cell r="G944">
            <v>0</v>
          </cell>
          <cell r="J944">
            <v>0</v>
          </cell>
          <cell r="K944">
            <v>0</v>
          </cell>
          <cell r="L944">
            <v>0</v>
          </cell>
          <cell r="M944">
            <v>0</v>
          </cell>
        </row>
        <row r="945">
          <cell r="A945" t="str">
            <v>G241012</v>
          </cell>
          <cell r="B945" t="str">
            <v>Petty Cash</v>
          </cell>
          <cell r="C945">
            <v>0</v>
          </cell>
          <cell r="D945">
            <v>0</v>
          </cell>
          <cell r="E945">
            <v>0</v>
          </cell>
          <cell r="F945">
            <v>0</v>
          </cell>
          <cell r="G945">
            <v>0</v>
          </cell>
          <cell r="H945">
            <v>0</v>
          </cell>
          <cell r="I945">
            <v>0</v>
          </cell>
          <cell r="J945">
            <v>0</v>
          </cell>
          <cell r="K945">
            <v>0</v>
          </cell>
          <cell r="L945">
            <v>0</v>
          </cell>
          <cell r="M945">
            <v>0</v>
          </cell>
        </row>
        <row r="946">
          <cell r="A946" t="str">
            <v>G241012001</v>
          </cell>
          <cell r="B946" t="str">
            <v>Petty Cash-Nyeri</v>
          </cell>
          <cell r="C946" t="str">
            <v>Balance Sheet</v>
          </cell>
          <cell r="D946">
            <v>0</v>
          </cell>
          <cell r="E946">
            <v>0</v>
          </cell>
          <cell r="F946">
            <v>0</v>
          </cell>
          <cell r="G946">
            <v>0</v>
          </cell>
          <cell r="H946">
            <v>0</v>
          </cell>
          <cell r="I946">
            <v>0</v>
          </cell>
          <cell r="J946">
            <v>0</v>
          </cell>
          <cell r="K946">
            <v>0</v>
          </cell>
          <cell r="L946">
            <v>0</v>
          </cell>
          <cell r="M946">
            <v>0</v>
          </cell>
        </row>
        <row r="947">
          <cell r="A947" t="str">
            <v>G241012002</v>
          </cell>
          <cell r="B947" t="str">
            <v>Petty Cash-Kisumu</v>
          </cell>
          <cell r="C947" t="str">
            <v>Balance Sheet</v>
          </cell>
          <cell r="D947">
            <v>0</v>
          </cell>
          <cell r="E947">
            <v>0</v>
          </cell>
          <cell r="F947">
            <v>0</v>
          </cell>
          <cell r="G947">
            <v>0</v>
          </cell>
          <cell r="H947">
            <v>0</v>
          </cell>
          <cell r="J947">
            <v>0</v>
          </cell>
          <cell r="K947">
            <v>0</v>
          </cell>
          <cell r="L947">
            <v>0</v>
          </cell>
          <cell r="M947">
            <v>0</v>
          </cell>
        </row>
        <row r="948">
          <cell r="A948" t="str">
            <v>G241012003</v>
          </cell>
          <cell r="B948" t="str">
            <v>Petty Cash-Head Office</v>
          </cell>
          <cell r="C948" t="str">
            <v>Balance Sheet</v>
          </cell>
          <cell r="D948">
            <v>0</v>
          </cell>
          <cell r="E948">
            <v>0</v>
          </cell>
          <cell r="F948">
            <v>0</v>
          </cell>
          <cell r="G948">
            <v>0</v>
          </cell>
          <cell r="H948">
            <v>0</v>
          </cell>
          <cell r="J948">
            <v>0</v>
          </cell>
          <cell r="K948">
            <v>0</v>
          </cell>
          <cell r="L948">
            <v>0</v>
          </cell>
          <cell r="M948">
            <v>0</v>
          </cell>
        </row>
        <row r="949">
          <cell r="A949" t="str">
            <v>G241012004</v>
          </cell>
          <cell r="B949" t="str">
            <v>PETTY CASH MOMBASA</v>
          </cell>
          <cell r="C949" t="str">
            <v>Balance Sheet</v>
          </cell>
          <cell r="D949">
            <v>0</v>
          </cell>
          <cell r="E949">
            <v>0</v>
          </cell>
          <cell r="F949">
            <v>0</v>
          </cell>
          <cell r="G949">
            <v>0</v>
          </cell>
          <cell r="H949">
            <v>0</v>
          </cell>
          <cell r="J949">
            <v>0</v>
          </cell>
          <cell r="K949">
            <v>0</v>
          </cell>
          <cell r="L949">
            <v>0</v>
          </cell>
          <cell r="M949">
            <v>0</v>
          </cell>
        </row>
        <row r="950">
          <cell r="A950" t="str">
            <v>G241012005</v>
          </cell>
          <cell r="B950" t="str">
            <v>PETTY CASH NAKURU</v>
          </cell>
          <cell r="C950" t="str">
            <v>Balance Sheet</v>
          </cell>
          <cell r="D950">
            <v>0</v>
          </cell>
          <cell r="E950">
            <v>0</v>
          </cell>
          <cell r="F950">
            <v>0</v>
          </cell>
          <cell r="G950">
            <v>0</v>
          </cell>
          <cell r="H950">
            <v>0</v>
          </cell>
          <cell r="J950">
            <v>0</v>
          </cell>
          <cell r="K950">
            <v>0</v>
          </cell>
          <cell r="L950">
            <v>0</v>
          </cell>
          <cell r="M950">
            <v>0</v>
          </cell>
        </row>
        <row r="951">
          <cell r="A951" t="str">
            <v>G242012</v>
          </cell>
          <cell r="B951" t="str">
            <v>Bank</v>
          </cell>
          <cell r="C951">
            <v>0</v>
          </cell>
          <cell r="D951">
            <v>28599418.390000001</v>
          </cell>
          <cell r="E951">
            <v>2915084621.4299998</v>
          </cell>
          <cell r="F951">
            <v>2939194694.54</v>
          </cell>
          <cell r="G951">
            <v>-24110073.109999899</v>
          </cell>
          <cell r="H951">
            <v>4489345.280000085</v>
          </cell>
          <cell r="I951">
            <v>0</v>
          </cell>
          <cell r="J951">
            <v>0</v>
          </cell>
          <cell r="K951">
            <v>0</v>
          </cell>
          <cell r="L951">
            <v>0</v>
          </cell>
          <cell r="M951">
            <v>4489345.280000085</v>
          </cell>
        </row>
        <row r="952">
          <cell r="A952" t="str">
            <v>G242012001</v>
          </cell>
          <cell r="B952" t="str">
            <v>Family Bank-Individual Life Collection a/c</v>
          </cell>
          <cell r="C952" t="str">
            <v>Balance Sheet</v>
          </cell>
          <cell r="D952">
            <v>22741376.73</v>
          </cell>
          <cell r="E952">
            <v>590657025.25999999</v>
          </cell>
          <cell r="F952">
            <v>628786370.39999998</v>
          </cell>
          <cell r="G952">
            <v>-38129345.139999986</v>
          </cell>
          <cell r="H952">
            <v>-15387968.409999985</v>
          </cell>
          <cell r="J952">
            <v>0</v>
          </cell>
          <cell r="K952">
            <v>0</v>
          </cell>
          <cell r="L952">
            <v>0</v>
          </cell>
          <cell r="M952">
            <v>-15387968.409999985</v>
          </cell>
        </row>
        <row r="953">
          <cell r="A953" t="str">
            <v>G242012002</v>
          </cell>
          <cell r="B953" t="str">
            <v>Family Bank-Group Life &amp; Pensions Collection a/c</v>
          </cell>
          <cell r="C953" t="str">
            <v>Balance Sheet</v>
          </cell>
          <cell r="D953">
            <v>3931283.26</v>
          </cell>
          <cell r="E953">
            <v>196606180</v>
          </cell>
          <cell r="F953">
            <v>197571384.5</v>
          </cell>
          <cell r="G953">
            <v>-965204.5</v>
          </cell>
          <cell r="H953">
            <v>2966078.76</v>
          </cell>
          <cell r="I953">
            <v>0</v>
          </cell>
          <cell r="J953">
            <v>0</v>
          </cell>
          <cell r="K953">
            <v>0</v>
          </cell>
          <cell r="L953">
            <v>0</v>
          </cell>
          <cell r="M953">
            <v>2966078.76</v>
          </cell>
        </row>
        <row r="954">
          <cell r="A954" t="str">
            <v>G242012003</v>
          </cell>
          <cell r="B954" t="str">
            <v>Family Bank-Laptrust a/c</v>
          </cell>
          <cell r="C954" t="str">
            <v>Balance Sheet</v>
          </cell>
          <cell r="D954">
            <v>1131253.1399999999</v>
          </cell>
          <cell r="E954">
            <v>77318459.280000001</v>
          </cell>
          <cell r="F954">
            <v>78359018</v>
          </cell>
          <cell r="G954">
            <v>-1040558.7199999988</v>
          </cell>
          <cell r="H954">
            <v>90694.42000000109</v>
          </cell>
          <cell r="I954">
            <v>0</v>
          </cell>
          <cell r="J954">
            <v>0</v>
          </cell>
          <cell r="K954">
            <v>0</v>
          </cell>
          <cell r="L954">
            <v>0</v>
          </cell>
          <cell r="M954">
            <v>90694.42000000109</v>
          </cell>
        </row>
        <row r="955">
          <cell r="A955" t="str">
            <v>G242012004</v>
          </cell>
          <cell r="B955" t="str">
            <v>Stanbic-Life fund a/c</v>
          </cell>
          <cell r="C955" t="str">
            <v>Balance Sheet</v>
          </cell>
          <cell r="D955">
            <v>188629.13999998599</v>
          </cell>
          <cell r="E955">
            <v>1336449161.45</v>
          </cell>
          <cell r="F955">
            <v>1332422267.3</v>
          </cell>
          <cell r="G955">
            <v>4026894.1500000954</v>
          </cell>
          <cell r="H955">
            <v>4215523.2900000811</v>
          </cell>
          <cell r="J955">
            <v>0</v>
          </cell>
          <cell r="K955">
            <v>0</v>
          </cell>
          <cell r="L955">
            <v>0</v>
          </cell>
          <cell r="M955">
            <v>4215523.2900000811</v>
          </cell>
        </row>
        <row r="956">
          <cell r="A956" t="str">
            <v>G242012005</v>
          </cell>
          <cell r="B956" t="str">
            <v xml:space="preserve"> Stanbic-Annuities  a/c</v>
          </cell>
          <cell r="C956" t="str">
            <v>Balance Sheet</v>
          </cell>
          <cell r="D956">
            <v>0</v>
          </cell>
          <cell r="E956">
            <v>3792914</v>
          </cell>
          <cell r="F956">
            <v>3792914</v>
          </cell>
          <cell r="G956">
            <v>0</v>
          </cell>
          <cell r="H956">
            <v>0</v>
          </cell>
          <cell r="J956">
            <v>0</v>
          </cell>
          <cell r="K956">
            <v>0</v>
          </cell>
          <cell r="L956">
            <v>0</v>
          </cell>
          <cell r="M956">
            <v>0</v>
          </cell>
        </row>
        <row r="957">
          <cell r="A957" t="str">
            <v>G242012006</v>
          </cell>
          <cell r="B957" t="str">
            <v xml:space="preserve"> Stanbic-IPP fund a/c</v>
          </cell>
          <cell r="C957" t="str">
            <v>Balance Sheet</v>
          </cell>
          <cell r="D957">
            <v>69917.629999969198</v>
          </cell>
          <cell r="E957">
            <v>78176616.299999997</v>
          </cell>
          <cell r="F957">
            <v>76150181.400000006</v>
          </cell>
          <cell r="G957">
            <v>2026434.8999999911</v>
          </cell>
          <cell r="H957">
            <v>2096352.5299999602</v>
          </cell>
          <cell r="J957">
            <v>0</v>
          </cell>
          <cell r="K957">
            <v>0</v>
          </cell>
          <cell r="L957">
            <v>0</v>
          </cell>
          <cell r="M957">
            <v>2096352.5299999602</v>
          </cell>
        </row>
        <row r="958">
          <cell r="A958" t="str">
            <v>G242012007</v>
          </cell>
          <cell r="B958" t="str">
            <v>Stanbic-Umbrella scheme  a/c</v>
          </cell>
          <cell r="C958" t="str">
            <v>Balance Sheet</v>
          </cell>
          <cell r="D958">
            <v>355273.83000002801</v>
          </cell>
          <cell r="E958">
            <v>536194644.69</v>
          </cell>
          <cell r="F958">
            <v>526056636.62</v>
          </cell>
          <cell r="G958">
            <v>10138008.069999993</v>
          </cell>
          <cell r="H958">
            <v>10493281.900000021</v>
          </cell>
          <cell r="J958">
            <v>0</v>
          </cell>
          <cell r="K958">
            <v>0</v>
          </cell>
          <cell r="L958">
            <v>0</v>
          </cell>
          <cell r="M958">
            <v>10493281.900000021</v>
          </cell>
        </row>
        <row r="959">
          <cell r="A959" t="str">
            <v>G242012008</v>
          </cell>
          <cell r="B959" t="str">
            <v>Payments Control a/c</v>
          </cell>
          <cell r="C959" t="str">
            <v>Balance Sheet</v>
          </cell>
          <cell r="D959">
            <v>0</v>
          </cell>
          <cell r="E959">
            <v>0</v>
          </cell>
          <cell r="F959">
            <v>0</v>
          </cell>
          <cell r="G959">
            <v>0</v>
          </cell>
          <cell r="H959">
            <v>0</v>
          </cell>
          <cell r="J959">
            <v>0</v>
          </cell>
          <cell r="K959">
            <v>0</v>
          </cell>
          <cell r="L959">
            <v>0</v>
          </cell>
          <cell r="M959">
            <v>0</v>
          </cell>
        </row>
        <row r="960">
          <cell r="A960" t="str">
            <v>G242012009</v>
          </cell>
          <cell r="B960" t="str">
            <v>Payments Control a/c</v>
          </cell>
          <cell r="C960" t="str">
            <v>Balance Sheet</v>
          </cell>
          <cell r="D960">
            <v>0</v>
          </cell>
          <cell r="E960">
            <v>0</v>
          </cell>
          <cell r="F960">
            <v>0</v>
          </cell>
          <cell r="G960">
            <v>0</v>
          </cell>
          <cell r="H960">
            <v>0</v>
          </cell>
          <cell r="I960">
            <v>0</v>
          </cell>
          <cell r="J960">
            <v>0</v>
          </cell>
          <cell r="K960">
            <v>0</v>
          </cell>
          <cell r="L960">
            <v>0</v>
          </cell>
          <cell r="M960">
            <v>0</v>
          </cell>
        </row>
        <row r="961">
          <cell r="A961" t="str">
            <v>G242012010</v>
          </cell>
          <cell r="B961" t="str">
            <v>Kingdom Bank</v>
          </cell>
          <cell r="C961" t="str">
            <v>Balance Sheet</v>
          </cell>
          <cell r="D961">
            <v>150060.51999999999</v>
          </cell>
          <cell r="E961">
            <v>95508497</v>
          </cell>
          <cell r="F961">
            <v>95346117.319999993</v>
          </cell>
          <cell r="G961">
            <v>162379.68000000715</v>
          </cell>
          <cell r="H961">
            <v>312440.20000000717</v>
          </cell>
          <cell r="I961">
            <v>0</v>
          </cell>
          <cell r="J961">
            <v>0</v>
          </cell>
          <cell r="K961">
            <v>0</v>
          </cell>
          <cell r="L961">
            <v>0</v>
          </cell>
          <cell r="M961">
            <v>312440.20000000717</v>
          </cell>
        </row>
        <row r="962">
          <cell r="A962" t="str">
            <v>G242012011</v>
          </cell>
          <cell r="B962" t="str">
            <v>Consolidated Bank</v>
          </cell>
          <cell r="C962" t="str">
            <v>Balance Sheet</v>
          </cell>
          <cell r="D962">
            <v>339717.98</v>
          </cell>
          <cell r="E962">
            <v>381123.45</v>
          </cell>
          <cell r="F962">
            <v>709805</v>
          </cell>
          <cell r="G962">
            <v>-328681.55</v>
          </cell>
          <cell r="H962">
            <v>11036.429999999993</v>
          </cell>
          <cell r="I962">
            <v>0</v>
          </cell>
          <cell r="J962">
            <v>0</v>
          </cell>
          <cell r="K962">
            <v>0</v>
          </cell>
          <cell r="L962">
            <v>0</v>
          </cell>
          <cell r="M962">
            <v>11036.429999999993</v>
          </cell>
        </row>
        <row r="963">
          <cell r="A963" t="str">
            <v>G242012012</v>
          </cell>
          <cell r="B963" t="str">
            <v>IFRS 9 CASH AND BANK</v>
          </cell>
          <cell r="C963" t="str">
            <v>Balance Sheet</v>
          </cell>
          <cell r="D963">
            <v>-308093.84000000003</v>
          </cell>
          <cell r="E963">
            <v>0</v>
          </cell>
          <cell r="F963">
            <v>0</v>
          </cell>
          <cell r="G963">
            <v>0</v>
          </cell>
          <cell r="H963">
            <v>-308093.84000000003</v>
          </cell>
          <cell r="I963">
            <v>0</v>
          </cell>
          <cell r="J963">
            <v>0</v>
          </cell>
          <cell r="K963">
            <v>0</v>
          </cell>
          <cell r="L963">
            <v>0</v>
          </cell>
          <cell r="M963">
            <v>-308093.84000000003</v>
          </cell>
        </row>
        <row r="964">
          <cell r="A964" t="str">
            <v>G243012</v>
          </cell>
          <cell r="B964" t="str">
            <v>M-Pesa</v>
          </cell>
          <cell r="C964">
            <v>0</v>
          </cell>
          <cell r="D964">
            <v>615438</v>
          </cell>
          <cell r="E964">
            <v>11816971</v>
          </cell>
          <cell r="F964">
            <v>11980926</v>
          </cell>
          <cell r="G964">
            <v>-163955</v>
          </cell>
          <cell r="H964">
            <v>451483</v>
          </cell>
          <cell r="J964">
            <v>0</v>
          </cell>
          <cell r="K964">
            <v>0</v>
          </cell>
          <cell r="L964">
            <v>0</v>
          </cell>
          <cell r="M964">
            <v>451483</v>
          </cell>
        </row>
        <row r="965">
          <cell r="A965" t="str">
            <v>G243012001</v>
          </cell>
          <cell r="B965" t="str">
            <v>M-pesa-799522</v>
          </cell>
          <cell r="C965" t="str">
            <v>Balance Sheet</v>
          </cell>
          <cell r="D965">
            <v>450040</v>
          </cell>
          <cell r="E965">
            <v>11612920</v>
          </cell>
          <cell r="F965">
            <v>11618631</v>
          </cell>
          <cell r="G965">
            <v>-5711</v>
          </cell>
          <cell r="H965">
            <v>444329</v>
          </cell>
          <cell r="J965">
            <v>0</v>
          </cell>
          <cell r="K965">
            <v>0</v>
          </cell>
          <cell r="L965">
            <v>0</v>
          </cell>
          <cell r="M965">
            <v>444329</v>
          </cell>
        </row>
        <row r="966">
          <cell r="A966" t="str">
            <v>G243012002</v>
          </cell>
          <cell r="B966" t="str">
            <v>M-pesa-687246</v>
          </cell>
          <cell r="C966" t="str">
            <v>Balance Sheet</v>
          </cell>
          <cell r="D966">
            <v>165398</v>
          </cell>
          <cell r="E966">
            <v>204051</v>
          </cell>
          <cell r="F966">
            <v>362295</v>
          </cell>
          <cell r="G966">
            <v>-158244</v>
          </cell>
          <cell r="H966">
            <v>7154</v>
          </cell>
          <cell r="J966">
            <v>0</v>
          </cell>
          <cell r="K966">
            <v>0</v>
          </cell>
          <cell r="L966">
            <v>0</v>
          </cell>
          <cell r="M966">
            <v>7154</v>
          </cell>
        </row>
        <row r="967">
          <cell r="A967" t="str">
            <v>Cash and Bank Balances Totals</v>
          </cell>
          <cell r="C967">
            <v>0</v>
          </cell>
          <cell r="D967">
            <v>29214856.390000001</v>
          </cell>
          <cell r="E967">
            <v>2926901592.4299998</v>
          </cell>
          <cell r="F967">
            <v>2951175620.54</v>
          </cell>
          <cell r="G967">
            <v>-24274028.109999899</v>
          </cell>
          <cell r="H967">
            <v>4940828.280000085</v>
          </cell>
          <cell r="J967">
            <v>0</v>
          </cell>
          <cell r="K967">
            <v>0</v>
          </cell>
          <cell r="L967">
            <v>0</v>
          </cell>
          <cell r="M967">
            <v>4940828.280000085</v>
          </cell>
        </row>
        <row r="968">
          <cell r="A968">
            <v>0</v>
          </cell>
          <cell r="C968">
            <v>0</v>
          </cell>
          <cell r="D968">
            <v>0</v>
          </cell>
          <cell r="E968">
            <v>0</v>
          </cell>
          <cell r="F968">
            <v>0</v>
          </cell>
          <cell r="G968">
            <v>0</v>
          </cell>
          <cell r="I968">
            <v>0</v>
          </cell>
          <cell r="J968">
            <v>0</v>
          </cell>
          <cell r="K968">
            <v>0</v>
          </cell>
          <cell r="L968">
            <v>0</v>
          </cell>
          <cell r="M968">
            <v>0</v>
          </cell>
        </row>
        <row r="969">
          <cell r="A969" t="str">
            <v>Expenses</v>
          </cell>
          <cell r="C969">
            <v>0</v>
          </cell>
          <cell r="D969">
            <v>0</v>
          </cell>
          <cell r="E969">
            <v>0</v>
          </cell>
          <cell r="F969">
            <v>0</v>
          </cell>
          <cell r="G969">
            <v>0</v>
          </cell>
          <cell r="J969">
            <v>0</v>
          </cell>
          <cell r="K969">
            <v>0</v>
          </cell>
          <cell r="L969">
            <v>0</v>
          </cell>
          <cell r="M969">
            <v>0</v>
          </cell>
        </row>
        <row r="970">
          <cell r="A970" t="str">
            <v>G351012</v>
          </cell>
          <cell r="B970" t="str">
            <v>Staff Costs</v>
          </cell>
          <cell r="C970">
            <v>0</v>
          </cell>
          <cell r="D970">
            <v>0</v>
          </cell>
          <cell r="E970">
            <v>26463058.800000001</v>
          </cell>
          <cell r="F970">
            <v>2351937.7999999998</v>
          </cell>
          <cell r="G970">
            <v>24111121</v>
          </cell>
          <cell r="H970">
            <v>24111121</v>
          </cell>
          <cell r="J970">
            <v>0</v>
          </cell>
          <cell r="K970">
            <v>0</v>
          </cell>
          <cell r="L970">
            <v>0</v>
          </cell>
          <cell r="M970">
            <v>24111121</v>
          </cell>
        </row>
        <row r="971">
          <cell r="A971" t="str">
            <v>G351012001</v>
          </cell>
          <cell r="B971" t="str">
            <v>Basic Salaries</v>
          </cell>
          <cell r="C971" t="str">
            <v>Profit &amp; Loss</v>
          </cell>
          <cell r="D971">
            <v>0</v>
          </cell>
          <cell r="E971">
            <v>18043146.800000001</v>
          </cell>
          <cell r="F971">
            <v>178555</v>
          </cell>
          <cell r="G971">
            <v>17864591.800000001</v>
          </cell>
          <cell r="H971">
            <v>17864591.800000001</v>
          </cell>
          <cell r="J971">
            <v>0</v>
          </cell>
          <cell r="K971">
            <v>0</v>
          </cell>
          <cell r="L971">
            <v>0</v>
          </cell>
          <cell r="M971">
            <v>17864591.800000001</v>
          </cell>
        </row>
        <row r="972">
          <cell r="A972" t="str">
            <v>G351012002</v>
          </cell>
          <cell r="B972" t="str">
            <v>Allowances</v>
          </cell>
          <cell r="C972" t="str">
            <v>Profit &amp; Loss</v>
          </cell>
          <cell r="D972">
            <v>0</v>
          </cell>
          <cell r="E972">
            <v>370909</v>
          </cell>
          <cell r="F972">
            <v>0</v>
          </cell>
          <cell r="G972">
            <v>370909</v>
          </cell>
          <cell r="H972">
            <v>370909</v>
          </cell>
          <cell r="J972">
            <v>0</v>
          </cell>
          <cell r="K972">
            <v>0</v>
          </cell>
          <cell r="L972">
            <v>0</v>
          </cell>
          <cell r="M972">
            <v>370909</v>
          </cell>
        </row>
        <row r="973">
          <cell r="A973" t="str">
            <v>G351012004</v>
          </cell>
          <cell r="B973" t="str">
            <v>Final Dues</v>
          </cell>
          <cell r="C973" t="str">
            <v>Profit &amp; Loss</v>
          </cell>
          <cell r="D973">
            <v>0</v>
          </cell>
          <cell r="E973">
            <v>321233</v>
          </cell>
          <cell r="F973">
            <v>0</v>
          </cell>
          <cell r="G973">
            <v>321233</v>
          </cell>
          <cell r="H973">
            <v>321233</v>
          </cell>
          <cell r="J973">
            <v>0</v>
          </cell>
          <cell r="K973">
            <v>0</v>
          </cell>
          <cell r="L973">
            <v>0</v>
          </cell>
          <cell r="M973">
            <v>321233</v>
          </cell>
        </row>
        <row r="974">
          <cell r="A974" t="str">
            <v>G351012005</v>
          </cell>
          <cell r="B974" t="str">
            <v>Pension Employer Contribution</v>
          </cell>
          <cell r="C974" t="str">
            <v>Profit &amp; Loss</v>
          </cell>
          <cell r="D974">
            <v>0</v>
          </cell>
          <cell r="E974">
            <v>1109878</v>
          </cell>
          <cell r="F974">
            <v>41040</v>
          </cell>
          <cell r="G974">
            <v>1068838</v>
          </cell>
          <cell r="H974">
            <v>1068838</v>
          </cell>
          <cell r="J974">
            <v>0</v>
          </cell>
          <cell r="K974">
            <v>0</v>
          </cell>
          <cell r="L974">
            <v>0</v>
          </cell>
          <cell r="M974">
            <v>1068838</v>
          </cell>
        </row>
        <row r="975">
          <cell r="A975" t="str">
            <v>G351012006</v>
          </cell>
          <cell r="B975" t="str">
            <v>NSSF Employer Contribution</v>
          </cell>
          <cell r="C975" t="str">
            <v>Profit &amp; Loss</v>
          </cell>
          <cell r="D975">
            <v>0</v>
          </cell>
          <cell r="E975">
            <v>78320</v>
          </cell>
          <cell r="F975">
            <v>0</v>
          </cell>
          <cell r="G975">
            <v>78320</v>
          </cell>
          <cell r="H975">
            <v>78320</v>
          </cell>
          <cell r="J975">
            <v>0</v>
          </cell>
          <cell r="K975">
            <v>0</v>
          </cell>
          <cell r="L975">
            <v>0</v>
          </cell>
          <cell r="M975">
            <v>78320</v>
          </cell>
        </row>
        <row r="976">
          <cell r="A976" t="str">
            <v>G351012007</v>
          </cell>
          <cell r="B976" t="str">
            <v>Medical Insurance</v>
          </cell>
          <cell r="C976" t="str">
            <v>Profit &amp; Loss</v>
          </cell>
          <cell r="D976">
            <v>0</v>
          </cell>
          <cell r="E976">
            <v>2512839</v>
          </cell>
          <cell r="F976">
            <v>26539.8</v>
          </cell>
          <cell r="G976">
            <v>2486299.2000000002</v>
          </cell>
          <cell r="H976">
            <v>2486299.2000000002</v>
          </cell>
          <cell r="J976">
            <v>0</v>
          </cell>
          <cell r="K976">
            <v>0</v>
          </cell>
          <cell r="L976">
            <v>0</v>
          </cell>
          <cell r="M976">
            <v>2486299.2000000002</v>
          </cell>
        </row>
        <row r="977">
          <cell r="A977" t="str">
            <v>G351012008</v>
          </cell>
          <cell r="B977" t="str">
            <v>Other Staff Insurance</v>
          </cell>
          <cell r="C977" t="str">
            <v>Profit &amp; Loss</v>
          </cell>
          <cell r="D977">
            <v>0</v>
          </cell>
          <cell r="E977">
            <v>1309588</v>
          </cell>
          <cell r="F977">
            <v>842664</v>
          </cell>
          <cell r="G977">
            <v>466924</v>
          </cell>
          <cell r="H977">
            <v>466924</v>
          </cell>
          <cell r="J977">
            <v>0</v>
          </cell>
          <cell r="K977">
            <v>0</v>
          </cell>
          <cell r="L977">
            <v>0</v>
          </cell>
          <cell r="M977">
            <v>466924</v>
          </cell>
        </row>
        <row r="978">
          <cell r="A978" t="str">
            <v>G351012009</v>
          </cell>
          <cell r="B978" t="str">
            <v>Casual Wages</v>
          </cell>
          <cell r="C978" t="str">
            <v>Profit &amp; Loss</v>
          </cell>
          <cell r="D978">
            <v>0</v>
          </cell>
          <cell r="E978">
            <v>0</v>
          </cell>
          <cell r="F978">
            <v>0</v>
          </cell>
          <cell r="G978">
            <v>0</v>
          </cell>
          <cell r="H978">
            <v>0</v>
          </cell>
          <cell r="J978">
            <v>0</v>
          </cell>
          <cell r="K978">
            <v>0</v>
          </cell>
          <cell r="L978">
            <v>0</v>
          </cell>
          <cell r="M978">
            <v>0</v>
          </cell>
        </row>
        <row r="979">
          <cell r="A979" t="str">
            <v>G351012010</v>
          </cell>
          <cell r="B979" t="str">
            <v>Training and subscriptions</v>
          </cell>
          <cell r="C979" t="str">
            <v>Profit &amp; Loss</v>
          </cell>
          <cell r="D979">
            <v>0</v>
          </cell>
          <cell r="E979">
            <v>1442810</v>
          </cell>
          <cell r="F979">
            <v>1263139</v>
          </cell>
          <cell r="G979">
            <v>179671</v>
          </cell>
          <cell r="H979">
            <v>179671</v>
          </cell>
          <cell r="J979">
            <v>0</v>
          </cell>
          <cell r="K979">
            <v>0</v>
          </cell>
          <cell r="L979">
            <v>0</v>
          </cell>
          <cell r="M979">
            <v>179671</v>
          </cell>
        </row>
        <row r="980">
          <cell r="A980" t="str">
            <v>G351012011</v>
          </cell>
          <cell r="B980" t="str">
            <v>Staff Welfare</v>
          </cell>
          <cell r="C980" t="str">
            <v>Profit &amp; Loss</v>
          </cell>
          <cell r="D980">
            <v>0</v>
          </cell>
          <cell r="E980">
            <v>4695</v>
          </cell>
          <cell r="F980">
            <v>0</v>
          </cell>
          <cell r="G980">
            <v>4695</v>
          </cell>
          <cell r="H980">
            <v>4695</v>
          </cell>
          <cell r="J980">
            <v>0</v>
          </cell>
          <cell r="K980">
            <v>0</v>
          </cell>
          <cell r="L980">
            <v>0</v>
          </cell>
          <cell r="M980">
            <v>4695</v>
          </cell>
        </row>
        <row r="981">
          <cell r="A981" t="str">
            <v>G351012012</v>
          </cell>
          <cell r="B981" t="str">
            <v>Staff Bonuses</v>
          </cell>
          <cell r="C981" t="str">
            <v>Profit &amp; Loss</v>
          </cell>
          <cell r="D981">
            <v>0</v>
          </cell>
          <cell r="E981">
            <v>0</v>
          </cell>
          <cell r="F981">
            <v>0</v>
          </cell>
          <cell r="G981">
            <v>0</v>
          </cell>
          <cell r="H981">
            <v>0</v>
          </cell>
          <cell r="J981">
            <v>0</v>
          </cell>
          <cell r="K981">
            <v>0</v>
          </cell>
          <cell r="L981">
            <v>0</v>
          </cell>
          <cell r="M981">
            <v>0</v>
          </cell>
        </row>
        <row r="982">
          <cell r="A982" t="str">
            <v>G351012013</v>
          </cell>
          <cell r="B982" t="str">
            <v>Staff Events</v>
          </cell>
          <cell r="C982" t="str">
            <v>Profit &amp; Loss</v>
          </cell>
          <cell r="D982">
            <v>0</v>
          </cell>
          <cell r="E982">
            <v>1258240</v>
          </cell>
          <cell r="F982">
            <v>0</v>
          </cell>
          <cell r="G982">
            <v>1258240</v>
          </cell>
          <cell r="H982">
            <v>1258240</v>
          </cell>
          <cell r="J982">
            <v>0</v>
          </cell>
          <cell r="K982">
            <v>0</v>
          </cell>
          <cell r="L982">
            <v>0</v>
          </cell>
          <cell r="M982">
            <v>1258240</v>
          </cell>
        </row>
        <row r="983">
          <cell r="A983" t="str">
            <v>G351012014</v>
          </cell>
          <cell r="B983" t="str">
            <v>DIT</v>
          </cell>
          <cell r="C983" t="str">
            <v>Profit &amp; Loss</v>
          </cell>
          <cell r="D983">
            <v>0</v>
          </cell>
          <cell r="E983">
            <v>5400</v>
          </cell>
          <cell r="F983">
            <v>0</v>
          </cell>
          <cell r="G983">
            <v>5400</v>
          </cell>
          <cell r="H983">
            <v>5400</v>
          </cell>
          <cell r="J983">
            <v>0</v>
          </cell>
          <cell r="K983">
            <v>0</v>
          </cell>
          <cell r="L983">
            <v>0</v>
          </cell>
          <cell r="M983">
            <v>5400</v>
          </cell>
        </row>
        <row r="984">
          <cell r="A984" t="str">
            <v>G351012015</v>
          </cell>
          <cell r="B984" t="str">
            <v>RECRUITMENT COSTS</v>
          </cell>
          <cell r="C984" t="str">
            <v>Profit &amp; Loss</v>
          </cell>
          <cell r="D984">
            <v>0</v>
          </cell>
          <cell r="E984">
            <v>6000</v>
          </cell>
          <cell r="F984">
            <v>0</v>
          </cell>
          <cell r="G984">
            <v>6000</v>
          </cell>
          <cell r="H984">
            <v>6000</v>
          </cell>
          <cell r="J984">
            <v>0</v>
          </cell>
          <cell r="K984">
            <v>0</v>
          </cell>
          <cell r="L984">
            <v>0</v>
          </cell>
          <cell r="M984">
            <v>6000</v>
          </cell>
        </row>
        <row r="985">
          <cell r="A985" t="str">
            <v>G351022</v>
          </cell>
          <cell r="B985" t="str">
            <v>Operating Expenses</v>
          </cell>
          <cell r="C985">
            <v>0</v>
          </cell>
          <cell r="D985">
            <v>0</v>
          </cell>
          <cell r="E985">
            <v>15175977.140000001</v>
          </cell>
          <cell r="F985">
            <v>11827697.24</v>
          </cell>
          <cell r="G985">
            <v>3348279.9</v>
          </cell>
          <cell r="H985">
            <v>3348279.9</v>
          </cell>
          <cell r="J985">
            <v>37142080</v>
          </cell>
          <cell r="K985">
            <v>0</v>
          </cell>
          <cell r="L985">
            <v>37142080</v>
          </cell>
          <cell r="M985">
            <v>40490359.899999999</v>
          </cell>
        </row>
        <row r="986">
          <cell r="A986" t="str">
            <v>G351022001</v>
          </cell>
          <cell r="B986" t="str">
            <v>Credit Life Administration fee</v>
          </cell>
          <cell r="C986" t="str">
            <v>Profit &amp; Loss</v>
          </cell>
          <cell r="D986">
            <v>0</v>
          </cell>
          <cell r="E986">
            <v>0</v>
          </cell>
          <cell r="F986">
            <v>0</v>
          </cell>
          <cell r="G986">
            <v>0</v>
          </cell>
          <cell r="H986">
            <v>0</v>
          </cell>
          <cell r="J986">
            <v>0</v>
          </cell>
          <cell r="K986">
            <v>0</v>
          </cell>
          <cell r="L986">
            <v>0</v>
          </cell>
          <cell r="M986">
            <v>0</v>
          </cell>
        </row>
        <row r="987">
          <cell r="A987" t="str">
            <v>G351022002</v>
          </cell>
          <cell r="B987" t="str">
            <v>Premium Tax</v>
          </cell>
          <cell r="C987" t="str">
            <v>Profit &amp; Loss</v>
          </cell>
          <cell r="D987">
            <v>0</v>
          </cell>
          <cell r="E987">
            <v>4139968.13</v>
          </cell>
          <cell r="F987">
            <v>1004607.4</v>
          </cell>
          <cell r="G987">
            <v>3135360.73</v>
          </cell>
          <cell r="H987">
            <v>3135360.73</v>
          </cell>
          <cell r="J987">
            <v>0</v>
          </cell>
          <cell r="K987">
            <v>0</v>
          </cell>
          <cell r="L987">
            <v>0</v>
          </cell>
          <cell r="M987">
            <v>3135360.73</v>
          </cell>
        </row>
        <row r="988">
          <cell r="A988" t="str">
            <v>G351022003</v>
          </cell>
          <cell r="B988" t="str">
            <v>PHCF</v>
          </cell>
          <cell r="C988" t="str">
            <v>Profit &amp; Loss</v>
          </cell>
          <cell r="D988">
            <v>0</v>
          </cell>
          <cell r="E988">
            <v>133760.51</v>
          </cell>
          <cell r="F988">
            <v>7851.84</v>
          </cell>
          <cell r="G988">
            <v>125908.67000000001</v>
          </cell>
          <cell r="H988">
            <v>125908.67000000001</v>
          </cell>
          <cell r="J988">
            <v>0</v>
          </cell>
          <cell r="K988">
            <v>0</v>
          </cell>
          <cell r="L988">
            <v>0</v>
          </cell>
          <cell r="M988">
            <v>125908.67000000001</v>
          </cell>
        </row>
        <row r="989">
          <cell r="A989" t="str">
            <v>G351022004</v>
          </cell>
          <cell r="B989" t="str">
            <v>Excise duty</v>
          </cell>
          <cell r="C989" t="str">
            <v>Profit &amp; Loss</v>
          </cell>
          <cell r="D989">
            <v>0</v>
          </cell>
          <cell r="E989">
            <v>0</v>
          </cell>
          <cell r="F989">
            <v>0</v>
          </cell>
          <cell r="G989">
            <v>0</v>
          </cell>
          <cell r="H989">
            <v>0</v>
          </cell>
          <cell r="J989">
            <v>0</v>
          </cell>
          <cell r="K989">
            <v>0</v>
          </cell>
          <cell r="L989">
            <v>0</v>
          </cell>
          <cell r="M989">
            <v>0</v>
          </cell>
        </row>
        <row r="990">
          <cell r="A990" t="str">
            <v>G351022005</v>
          </cell>
          <cell r="B990" t="str">
            <v>Stamps</v>
          </cell>
          <cell r="C990" t="str">
            <v>Profit &amp; Loss</v>
          </cell>
          <cell r="D990">
            <v>0</v>
          </cell>
          <cell r="E990">
            <v>0</v>
          </cell>
          <cell r="F990">
            <v>0</v>
          </cell>
          <cell r="G990">
            <v>0</v>
          </cell>
          <cell r="H990">
            <v>0</v>
          </cell>
          <cell r="J990">
            <v>0</v>
          </cell>
          <cell r="K990">
            <v>0</v>
          </cell>
          <cell r="L990">
            <v>0</v>
          </cell>
          <cell r="M990">
            <v>0</v>
          </cell>
        </row>
        <row r="991">
          <cell r="A991" t="str">
            <v>G351022006</v>
          </cell>
          <cell r="B991" t="str">
            <v>Corporate tax</v>
          </cell>
          <cell r="C991" t="str">
            <v>Profit &amp; Loss</v>
          </cell>
          <cell r="D991">
            <v>0</v>
          </cell>
          <cell r="E991">
            <v>10815238</v>
          </cell>
          <cell r="F991">
            <v>10815238</v>
          </cell>
          <cell r="G991">
            <v>0</v>
          </cell>
          <cell r="H991">
            <v>0</v>
          </cell>
          <cell r="J991">
            <v>5580879</v>
          </cell>
          <cell r="K991">
            <v>0</v>
          </cell>
          <cell r="L991">
            <v>5580879</v>
          </cell>
          <cell r="M991">
            <v>5580879</v>
          </cell>
        </row>
        <row r="992">
          <cell r="A992" t="str">
            <v>G351022007</v>
          </cell>
          <cell r="B992" t="str">
            <v>COLLECTION CHARGE-CHECK OFF BUSINESS</v>
          </cell>
          <cell r="C992" t="str">
            <v>Profit &amp; Loss</v>
          </cell>
          <cell r="D992">
            <v>0</v>
          </cell>
          <cell r="E992">
            <v>87010.5</v>
          </cell>
          <cell r="F992">
            <v>0</v>
          </cell>
          <cell r="G992">
            <v>87010.5</v>
          </cell>
          <cell r="H992">
            <v>87010.5</v>
          </cell>
          <cell r="J992">
            <v>0</v>
          </cell>
          <cell r="K992">
            <v>0</v>
          </cell>
          <cell r="L992">
            <v>0</v>
          </cell>
          <cell r="M992">
            <v>87010.5</v>
          </cell>
        </row>
        <row r="993">
          <cell r="A993" t="str">
            <v>G351022008</v>
          </cell>
          <cell r="B993" t="str">
            <v>Deferred Tax</v>
          </cell>
          <cell r="C993" t="str">
            <v>Profit &amp; Loss</v>
          </cell>
          <cell r="D993">
            <v>0</v>
          </cell>
          <cell r="E993">
            <v>0</v>
          </cell>
          <cell r="F993">
            <v>0</v>
          </cell>
          <cell r="G993">
            <v>0</v>
          </cell>
          <cell r="H993">
            <v>0</v>
          </cell>
          <cell r="J993">
            <v>31561201</v>
          </cell>
          <cell r="K993">
            <v>0</v>
          </cell>
          <cell r="L993">
            <v>31561201</v>
          </cell>
          <cell r="M993">
            <v>31561201</v>
          </cell>
        </row>
        <row r="994">
          <cell r="A994" t="str">
            <v>G351032</v>
          </cell>
          <cell r="B994" t="str">
            <v>Administrative Expenses</v>
          </cell>
          <cell r="C994">
            <v>0</v>
          </cell>
          <cell r="D994">
            <v>0</v>
          </cell>
          <cell r="E994">
            <v>35199166.159999996</v>
          </cell>
          <cell r="F994">
            <v>6014611</v>
          </cell>
          <cell r="G994">
            <v>29184555.16</v>
          </cell>
          <cell r="H994">
            <v>29184555.16</v>
          </cell>
          <cell r="J994">
            <v>0</v>
          </cell>
          <cell r="K994">
            <v>0</v>
          </cell>
          <cell r="L994">
            <v>0</v>
          </cell>
          <cell r="M994">
            <v>29184555.16</v>
          </cell>
        </row>
        <row r="995">
          <cell r="A995" t="str">
            <v>G351032001</v>
          </cell>
          <cell r="B995" t="str">
            <v>Actuarial fees</v>
          </cell>
          <cell r="C995" t="str">
            <v>Profit &amp; Loss</v>
          </cell>
          <cell r="D995">
            <v>0</v>
          </cell>
          <cell r="E995">
            <v>821900</v>
          </cell>
          <cell r="F995">
            <v>0</v>
          </cell>
          <cell r="G995">
            <v>821900</v>
          </cell>
          <cell r="H995">
            <v>821900</v>
          </cell>
          <cell r="J995">
            <v>0</v>
          </cell>
          <cell r="K995">
            <v>0</v>
          </cell>
          <cell r="L995">
            <v>0</v>
          </cell>
          <cell r="M995">
            <v>821900</v>
          </cell>
        </row>
        <row r="996">
          <cell r="A996" t="str">
            <v>G351032002</v>
          </cell>
          <cell r="B996" t="str">
            <v>Directors' Fees</v>
          </cell>
          <cell r="C996" t="str">
            <v>Profit &amp; Loss</v>
          </cell>
          <cell r="D996">
            <v>0</v>
          </cell>
          <cell r="E996">
            <v>5400000</v>
          </cell>
          <cell r="F996">
            <v>0</v>
          </cell>
          <cell r="G996">
            <v>5400000</v>
          </cell>
          <cell r="H996">
            <v>5400000</v>
          </cell>
          <cell r="J996">
            <v>0</v>
          </cell>
          <cell r="K996">
            <v>0</v>
          </cell>
          <cell r="L996">
            <v>0</v>
          </cell>
          <cell r="M996">
            <v>5400000</v>
          </cell>
        </row>
        <row r="997">
          <cell r="A997" t="str">
            <v>G351032003</v>
          </cell>
          <cell r="B997" t="str">
            <v>Audit Fees</v>
          </cell>
          <cell r="C997" t="str">
            <v>Profit &amp; Loss</v>
          </cell>
          <cell r="D997">
            <v>0</v>
          </cell>
          <cell r="E997">
            <v>530483</v>
          </cell>
          <cell r="F997">
            <v>0</v>
          </cell>
          <cell r="G997">
            <v>530483</v>
          </cell>
          <cell r="H997">
            <v>530483</v>
          </cell>
          <cell r="J997">
            <v>0</v>
          </cell>
          <cell r="K997">
            <v>0</v>
          </cell>
          <cell r="L997">
            <v>0</v>
          </cell>
          <cell r="M997">
            <v>530483</v>
          </cell>
        </row>
        <row r="998">
          <cell r="A998" t="str">
            <v>G351032004</v>
          </cell>
          <cell r="B998" t="str">
            <v>Professional Fees</v>
          </cell>
          <cell r="C998" t="str">
            <v>Profit &amp; Loss</v>
          </cell>
          <cell r="D998">
            <v>0</v>
          </cell>
          <cell r="E998">
            <v>2190806</v>
          </cell>
          <cell r="F998">
            <v>720360</v>
          </cell>
          <cell r="G998">
            <v>1470446</v>
          </cell>
          <cell r="H998">
            <v>1470446</v>
          </cell>
          <cell r="J998">
            <v>0</v>
          </cell>
          <cell r="K998">
            <v>0</v>
          </cell>
          <cell r="L998">
            <v>0</v>
          </cell>
          <cell r="M998">
            <v>1470446</v>
          </cell>
        </row>
        <row r="999">
          <cell r="A999" t="str">
            <v>G351032005</v>
          </cell>
          <cell r="B999" t="str">
            <v>Printing and Stationary</v>
          </cell>
          <cell r="C999" t="str">
            <v>Profit &amp; Loss</v>
          </cell>
          <cell r="D999">
            <v>0</v>
          </cell>
          <cell r="E999">
            <v>21726.16</v>
          </cell>
          <cell r="F999">
            <v>0</v>
          </cell>
          <cell r="G999">
            <v>21726.16</v>
          </cell>
          <cell r="H999">
            <v>21726.16</v>
          </cell>
          <cell r="J999">
            <v>0</v>
          </cell>
          <cell r="K999">
            <v>0</v>
          </cell>
          <cell r="L999">
            <v>0</v>
          </cell>
          <cell r="M999">
            <v>21726.16</v>
          </cell>
        </row>
        <row r="1000">
          <cell r="A1000" t="str">
            <v>G351032006</v>
          </cell>
          <cell r="B1000" t="str">
            <v>Office Consumables</v>
          </cell>
          <cell r="C1000" t="str">
            <v>Profit &amp; Loss</v>
          </cell>
          <cell r="D1000">
            <v>0</v>
          </cell>
          <cell r="E1000">
            <v>539508</v>
          </cell>
          <cell r="F1000">
            <v>0</v>
          </cell>
          <cell r="G1000">
            <v>539508</v>
          </cell>
          <cell r="H1000">
            <v>539508</v>
          </cell>
          <cell r="J1000">
            <v>0</v>
          </cell>
          <cell r="K1000">
            <v>0</v>
          </cell>
          <cell r="L1000">
            <v>0</v>
          </cell>
          <cell r="M1000">
            <v>539508</v>
          </cell>
        </row>
        <row r="1001">
          <cell r="A1001" t="str">
            <v>G351032007</v>
          </cell>
          <cell r="B1001" t="str">
            <v xml:space="preserve"> Service charge</v>
          </cell>
          <cell r="C1001" t="str">
            <v>Profit &amp; Loss</v>
          </cell>
          <cell r="D1001">
            <v>0</v>
          </cell>
          <cell r="E1001">
            <v>1814312</v>
          </cell>
          <cell r="F1001">
            <v>1422345</v>
          </cell>
          <cell r="G1001">
            <v>391967</v>
          </cell>
          <cell r="H1001">
            <v>391967</v>
          </cell>
          <cell r="J1001">
            <v>0</v>
          </cell>
          <cell r="K1001">
            <v>0</v>
          </cell>
          <cell r="L1001">
            <v>0</v>
          </cell>
          <cell r="M1001">
            <v>391967</v>
          </cell>
        </row>
        <row r="1002">
          <cell r="A1002" t="str">
            <v>G351032008</v>
          </cell>
          <cell r="B1002" t="str">
            <v>Travelling and Accomodation</v>
          </cell>
          <cell r="C1002" t="str">
            <v>Profit &amp; Loss</v>
          </cell>
          <cell r="D1002">
            <v>0</v>
          </cell>
          <cell r="E1002">
            <v>33375</v>
          </cell>
          <cell r="F1002">
            <v>5320</v>
          </cell>
          <cell r="G1002">
            <v>28055</v>
          </cell>
          <cell r="H1002">
            <v>28055</v>
          </cell>
          <cell r="J1002">
            <v>0</v>
          </cell>
          <cell r="K1002">
            <v>0</v>
          </cell>
          <cell r="L1002">
            <v>0</v>
          </cell>
          <cell r="M1002">
            <v>28055</v>
          </cell>
        </row>
        <row r="1003">
          <cell r="A1003" t="str">
            <v>G351032009</v>
          </cell>
          <cell r="B1003" t="str">
            <v>Legal Fees</v>
          </cell>
          <cell r="C1003" t="str">
            <v>Profit &amp; Loss</v>
          </cell>
          <cell r="D1003">
            <v>0</v>
          </cell>
          <cell r="E1003">
            <v>149000</v>
          </cell>
          <cell r="F1003">
            <v>0</v>
          </cell>
          <cell r="G1003">
            <v>149000</v>
          </cell>
          <cell r="H1003">
            <v>149000</v>
          </cell>
          <cell r="J1003">
            <v>0</v>
          </cell>
          <cell r="K1003">
            <v>0</v>
          </cell>
          <cell r="L1003">
            <v>0</v>
          </cell>
          <cell r="M1003">
            <v>149000</v>
          </cell>
        </row>
        <row r="1004">
          <cell r="A1004" t="str">
            <v>G351032010</v>
          </cell>
          <cell r="B1004" t="str">
            <v>Stamp Duty</v>
          </cell>
          <cell r="C1004" t="str">
            <v>Profit &amp; Loss</v>
          </cell>
          <cell r="D1004">
            <v>0</v>
          </cell>
          <cell r="E1004">
            <v>0</v>
          </cell>
          <cell r="F1004">
            <v>0</v>
          </cell>
          <cell r="G1004">
            <v>0</v>
          </cell>
          <cell r="H1004">
            <v>0</v>
          </cell>
          <cell r="J1004">
            <v>0</v>
          </cell>
          <cell r="K1004">
            <v>0</v>
          </cell>
          <cell r="L1004">
            <v>0</v>
          </cell>
          <cell r="M1004">
            <v>0</v>
          </cell>
        </row>
        <row r="1005">
          <cell r="A1005" t="str">
            <v>G351032011</v>
          </cell>
          <cell r="B1005" t="str">
            <v>Telephone</v>
          </cell>
          <cell r="C1005" t="str">
            <v>Profit &amp; Loss</v>
          </cell>
          <cell r="D1005">
            <v>0</v>
          </cell>
          <cell r="E1005">
            <v>0</v>
          </cell>
          <cell r="F1005">
            <v>0</v>
          </cell>
          <cell r="G1005">
            <v>0</v>
          </cell>
          <cell r="H1005">
            <v>0</v>
          </cell>
          <cell r="J1005">
            <v>0</v>
          </cell>
          <cell r="K1005">
            <v>0</v>
          </cell>
          <cell r="L1005">
            <v>0</v>
          </cell>
          <cell r="M1005">
            <v>0</v>
          </cell>
        </row>
        <row r="1006">
          <cell r="A1006" t="str">
            <v>G351032012</v>
          </cell>
          <cell r="B1006" t="str">
            <v>Licences &amp; Permits</v>
          </cell>
          <cell r="C1006" t="str">
            <v>Profit &amp; Loss</v>
          </cell>
          <cell r="D1006">
            <v>0</v>
          </cell>
          <cell r="E1006">
            <v>209010</v>
          </cell>
          <cell r="F1006">
            <v>0</v>
          </cell>
          <cell r="G1006">
            <v>209010</v>
          </cell>
          <cell r="H1006">
            <v>209010</v>
          </cell>
          <cell r="J1006">
            <v>0</v>
          </cell>
          <cell r="K1006">
            <v>0</v>
          </cell>
          <cell r="L1006">
            <v>0</v>
          </cell>
          <cell r="M1006">
            <v>209010</v>
          </cell>
        </row>
        <row r="1007">
          <cell r="A1007" t="str">
            <v>G351032013</v>
          </cell>
          <cell r="B1007" t="str">
            <v>Software Maintenance</v>
          </cell>
          <cell r="C1007" t="str">
            <v>Profit &amp; Loss</v>
          </cell>
          <cell r="D1007">
            <v>0</v>
          </cell>
          <cell r="E1007">
            <v>5325000</v>
          </cell>
          <cell r="F1007">
            <v>3795000</v>
          </cell>
          <cell r="G1007">
            <v>1530000</v>
          </cell>
          <cell r="H1007">
            <v>1530000</v>
          </cell>
          <cell r="J1007">
            <v>0</v>
          </cell>
          <cell r="K1007">
            <v>0</v>
          </cell>
          <cell r="L1007">
            <v>0</v>
          </cell>
          <cell r="M1007">
            <v>1530000</v>
          </cell>
        </row>
        <row r="1008">
          <cell r="A1008" t="str">
            <v>G351032014</v>
          </cell>
          <cell r="B1008" t="str">
            <v>Electricity</v>
          </cell>
          <cell r="C1008" t="str">
            <v>Profit &amp; Loss</v>
          </cell>
          <cell r="D1008">
            <v>0</v>
          </cell>
          <cell r="E1008">
            <v>215590</v>
          </cell>
          <cell r="F1008">
            <v>58586</v>
          </cell>
          <cell r="G1008">
            <v>157004</v>
          </cell>
          <cell r="H1008">
            <v>157004</v>
          </cell>
          <cell r="J1008">
            <v>0</v>
          </cell>
          <cell r="K1008">
            <v>0</v>
          </cell>
          <cell r="L1008">
            <v>0</v>
          </cell>
          <cell r="M1008">
            <v>157004</v>
          </cell>
        </row>
        <row r="1009">
          <cell r="A1009" t="str">
            <v>G351032015</v>
          </cell>
          <cell r="B1009" t="str">
            <v>Water</v>
          </cell>
          <cell r="C1009" t="str">
            <v>Profit &amp; Loss</v>
          </cell>
          <cell r="D1009">
            <v>0</v>
          </cell>
          <cell r="E1009">
            <v>0</v>
          </cell>
          <cell r="F1009">
            <v>0</v>
          </cell>
          <cell r="G1009">
            <v>0</v>
          </cell>
          <cell r="H1009">
            <v>0</v>
          </cell>
          <cell r="J1009">
            <v>0</v>
          </cell>
          <cell r="K1009">
            <v>0</v>
          </cell>
          <cell r="L1009">
            <v>0</v>
          </cell>
          <cell r="M1009">
            <v>0</v>
          </cell>
        </row>
        <row r="1010">
          <cell r="A1010" t="str">
            <v>G351032016</v>
          </cell>
          <cell r="B1010" t="str">
            <v>Repairs &amp; Maintenance</v>
          </cell>
          <cell r="C1010" t="str">
            <v>Profit &amp; Loss</v>
          </cell>
          <cell r="D1010">
            <v>0</v>
          </cell>
          <cell r="E1010">
            <v>104683</v>
          </cell>
          <cell r="F1010">
            <v>13000</v>
          </cell>
          <cell r="G1010">
            <v>91683</v>
          </cell>
          <cell r="H1010">
            <v>91683</v>
          </cell>
          <cell r="J1010">
            <v>0</v>
          </cell>
          <cell r="K1010">
            <v>0</v>
          </cell>
          <cell r="L1010">
            <v>0</v>
          </cell>
          <cell r="M1010">
            <v>91683</v>
          </cell>
        </row>
        <row r="1011">
          <cell r="A1011" t="str">
            <v>G351032017</v>
          </cell>
          <cell r="B1011" t="str">
            <v>Notices and Publication</v>
          </cell>
          <cell r="C1011" t="str">
            <v>Profit &amp; Loss</v>
          </cell>
          <cell r="D1011">
            <v>0</v>
          </cell>
          <cell r="E1011">
            <v>0</v>
          </cell>
          <cell r="F1011">
            <v>0</v>
          </cell>
          <cell r="G1011">
            <v>0</v>
          </cell>
          <cell r="H1011">
            <v>0</v>
          </cell>
          <cell r="J1011">
            <v>0</v>
          </cell>
          <cell r="K1011">
            <v>0</v>
          </cell>
          <cell r="L1011">
            <v>0</v>
          </cell>
          <cell r="M1011">
            <v>0</v>
          </cell>
        </row>
        <row r="1012">
          <cell r="A1012" t="str">
            <v>G351032018</v>
          </cell>
          <cell r="B1012" t="str">
            <v>Corporate Subscriptions</v>
          </cell>
          <cell r="C1012" t="str">
            <v>Profit &amp; Loss</v>
          </cell>
          <cell r="D1012">
            <v>0</v>
          </cell>
          <cell r="E1012">
            <v>782084</v>
          </cell>
          <cell r="F1012">
            <v>0</v>
          </cell>
          <cell r="G1012">
            <v>782084</v>
          </cell>
          <cell r="H1012">
            <v>782084</v>
          </cell>
          <cell r="J1012">
            <v>0</v>
          </cell>
          <cell r="K1012">
            <v>0</v>
          </cell>
          <cell r="L1012">
            <v>0</v>
          </cell>
          <cell r="M1012">
            <v>782084</v>
          </cell>
        </row>
        <row r="1013">
          <cell r="A1013" t="str">
            <v>G351032019</v>
          </cell>
          <cell r="B1013" t="str">
            <v>Email and Internet</v>
          </cell>
          <cell r="C1013" t="str">
            <v>Profit &amp; Loss</v>
          </cell>
          <cell r="D1013">
            <v>0</v>
          </cell>
          <cell r="E1013">
            <v>302807</v>
          </cell>
          <cell r="F1013">
            <v>0</v>
          </cell>
          <cell r="G1013">
            <v>302807</v>
          </cell>
          <cell r="H1013">
            <v>302807</v>
          </cell>
          <cell r="J1013">
            <v>0</v>
          </cell>
          <cell r="K1013">
            <v>0</v>
          </cell>
          <cell r="L1013">
            <v>0</v>
          </cell>
          <cell r="M1013">
            <v>302807</v>
          </cell>
        </row>
        <row r="1014">
          <cell r="A1014" t="str">
            <v>G351032020</v>
          </cell>
          <cell r="B1014" t="str">
            <v>General Insurances</v>
          </cell>
          <cell r="C1014" t="str">
            <v>Profit &amp; Loss</v>
          </cell>
          <cell r="D1014">
            <v>0</v>
          </cell>
          <cell r="E1014">
            <v>57491</v>
          </cell>
          <cell r="F1014">
            <v>0</v>
          </cell>
          <cell r="G1014">
            <v>57491</v>
          </cell>
          <cell r="H1014">
            <v>57491</v>
          </cell>
          <cell r="J1014">
            <v>0</v>
          </cell>
          <cell r="K1014">
            <v>0</v>
          </cell>
          <cell r="L1014">
            <v>0</v>
          </cell>
          <cell r="M1014">
            <v>57491</v>
          </cell>
        </row>
        <row r="1015">
          <cell r="A1015" t="str">
            <v>G351032021</v>
          </cell>
          <cell r="B1015" t="str">
            <v>Storage &amp; Handling</v>
          </cell>
          <cell r="C1015" t="str">
            <v>Profit &amp; Loss</v>
          </cell>
          <cell r="D1015">
            <v>0</v>
          </cell>
          <cell r="E1015">
            <v>0</v>
          </cell>
          <cell r="F1015">
            <v>0</v>
          </cell>
          <cell r="G1015">
            <v>0</v>
          </cell>
          <cell r="H1015">
            <v>0</v>
          </cell>
          <cell r="J1015">
            <v>0</v>
          </cell>
          <cell r="K1015">
            <v>0</v>
          </cell>
          <cell r="L1015">
            <v>0</v>
          </cell>
          <cell r="M1015">
            <v>0</v>
          </cell>
        </row>
        <row r="1016">
          <cell r="A1016" t="str">
            <v>G351032022</v>
          </cell>
          <cell r="B1016" t="str">
            <v>Postage &amp; Courier</v>
          </cell>
          <cell r="C1016" t="str">
            <v>Profit &amp; Loss</v>
          </cell>
          <cell r="D1016">
            <v>0</v>
          </cell>
          <cell r="E1016">
            <v>0</v>
          </cell>
          <cell r="F1016">
            <v>0</v>
          </cell>
          <cell r="G1016">
            <v>0</v>
          </cell>
          <cell r="H1016">
            <v>0</v>
          </cell>
          <cell r="J1016">
            <v>0</v>
          </cell>
          <cell r="K1016">
            <v>0</v>
          </cell>
          <cell r="L1016">
            <v>0</v>
          </cell>
          <cell r="M1016">
            <v>0</v>
          </cell>
        </row>
        <row r="1017">
          <cell r="A1017" t="str">
            <v>G351032023</v>
          </cell>
          <cell r="B1017" t="str">
            <v>Security Services</v>
          </cell>
          <cell r="C1017" t="str">
            <v>Profit &amp; Loss</v>
          </cell>
          <cell r="D1017">
            <v>0</v>
          </cell>
          <cell r="E1017">
            <v>0</v>
          </cell>
          <cell r="F1017">
            <v>0</v>
          </cell>
          <cell r="G1017">
            <v>0</v>
          </cell>
          <cell r="H1017">
            <v>0</v>
          </cell>
          <cell r="J1017">
            <v>0</v>
          </cell>
          <cell r="K1017">
            <v>0</v>
          </cell>
          <cell r="L1017">
            <v>0</v>
          </cell>
          <cell r="M1017">
            <v>0</v>
          </cell>
        </row>
        <row r="1018">
          <cell r="A1018" t="str">
            <v>G351032024</v>
          </cell>
          <cell r="B1018" t="str">
            <v>Office cleaning</v>
          </cell>
          <cell r="C1018" t="str">
            <v>Profit &amp; Loss</v>
          </cell>
          <cell r="D1018">
            <v>0</v>
          </cell>
          <cell r="E1018">
            <v>133380</v>
          </cell>
          <cell r="F1018">
            <v>0</v>
          </cell>
          <cell r="G1018">
            <v>133380</v>
          </cell>
          <cell r="H1018">
            <v>133380</v>
          </cell>
          <cell r="J1018">
            <v>0</v>
          </cell>
          <cell r="K1018">
            <v>0</v>
          </cell>
          <cell r="L1018">
            <v>0</v>
          </cell>
          <cell r="M1018">
            <v>133380</v>
          </cell>
        </row>
        <row r="1019">
          <cell r="A1019" t="str">
            <v>G351032025</v>
          </cell>
          <cell r="B1019" t="str">
            <v>Parking fees</v>
          </cell>
          <cell r="C1019" t="str">
            <v>Profit &amp; Loss</v>
          </cell>
          <cell r="D1019">
            <v>0</v>
          </cell>
          <cell r="E1019">
            <v>114000</v>
          </cell>
          <cell r="F1019">
            <v>0</v>
          </cell>
          <cell r="G1019">
            <v>114000</v>
          </cell>
          <cell r="H1019">
            <v>114000</v>
          </cell>
          <cell r="J1019">
            <v>0</v>
          </cell>
          <cell r="K1019">
            <v>0</v>
          </cell>
          <cell r="L1019">
            <v>0</v>
          </cell>
          <cell r="M1019">
            <v>114000</v>
          </cell>
        </row>
        <row r="1020">
          <cell r="A1020" t="str">
            <v>G351032026</v>
          </cell>
          <cell r="B1020" t="str">
            <v>KOIL SHARED SERVICES</v>
          </cell>
          <cell r="C1020" t="str">
            <v>Profit &amp; Loss</v>
          </cell>
          <cell r="D1020">
            <v>0</v>
          </cell>
          <cell r="E1020">
            <v>14301851</v>
          </cell>
          <cell r="F1020">
            <v>0</v>
          </cell>
          <cell r="G1020">
            <v>14301851</v>
          </cell>
          <cell r="H1020">
            <v>14301851</v>
          </cell>
          <cell r="J1020">
            <v>0</v>
          </cell>
          <cell r="K1020">
            <v>0</v>
          </cell>
          <cell r="L1020">
            <v>0</v>
          </cell>
          <cell r="M1020">
            <v>14301851</v>
          </cell>
        </row>
        <row r="1021">
          <cell r="A1021" t="str">
            <v>G351032027</v>
          </cell>
          <cell r="B1021" t="str">
            <v>IFRS 16 Dep &amp; Interest charge</v>
          </cell>
          <cell r="C1021" t="str">
            <v>Profit &amp; Loss</v>
          </cell>
          <cell r="D1021">
            <v>0</v>
          </cell>
          <cell r="E1021">
            <v>2152160</v>
          </cell>
          <cell r="F1021">
            <v>0</v>
          </cell>
          <cell r="G1021">
            <v>2152160</v>
          </cell>
          <cell r="H1021">
            <v>2152160</v>
          </cell>
          <cell r="J1021">
            <v>0</v>
          </cell>
          <cell r="K1021">
            <v>0</v>
          </cell>
          <cell r="L1021">
            <v>0</v>
          </cell>
          <cell r="M1021">
            <v>2152160</v>
          </cell>
        </row>
        <row r="1022">
          <cell r="A1022" t="str">
            <v>G351042</v>
          </cell>
          <cell r="B1022" t="str">
            <v>Marketing Expenses</v>
          </cell>
          <cell r="C1022">
            <v>0</v>
          </cell>
          <cell r="D1022">
            <v>0</v>
          </cell>
          <cell r="E1022">
            <v>59321611.169999994</v>
          </cell>
          <cell r="F1022">
            <v>12131277</v>
          </cell>
          <cell r="G1022">
            <v>47190334.169999994</v>
          </cell>
          <cell r="H1022">
            <v>47190334.169999994</v>
          </cell>
          <cell r="J1022">
            <v>4339625.8524000002</v>
          </cell>
          <cell r="K1022">
            <v>0</v>
          </cell>
          <cell r="L1022">
            <v>4339625.8524000002</v>
          </cell>
          <cell r="M1022">
            <v>51529960.022399992</v>
          </cell>
        </row>
        <row r="1023">
          <cell r="A1023" t="str">
            <v>G351042001</v>
          </cell>
          <cell r="B1023" t="str">
            <v>Advertising</v>
          </cell>
          <cell r="C1023" t="str">
            <v>Profit &amp; Loss</v>
          </cell>
          <cell r="D1023">
            <v>0</v>
          </cell>
          <cell r="E1023">
            <v>2394000</v>
          </cell>
          <cell r="F1023">
            <v>0</v>
          </cell>
          <cell r="G1023">
            <v>2394000</v>
          </cell>
          <cell r="H1023">
            <v>2394000</v>
          </cell>
          <cell r="J1023">
            <v>0</v>
          </cell>
          <cell r="K1023">
            <v>0</v>
          </cell>
          <cell r="L1023">
            <v>0</v>
          </cell>
          <cell r="M1023">
            <v>2394000</v>
          </cell>
        </row>
        <row r="1024">
          <cell r="A1024" t="str">
            <v>G351042002</v>
          </cell>
          <cell r="B1024" t="str">
            <v xml:space="preserve">Marketing Incentives </v>
          </cell>
          <cell r="C1024" t="str">
            <v>Profit &amp; Loss</v>
          </cell>
          <cell r="D1024">
            <v>0</v>
          </cell>
          <cell r="E1024">
            <v>8985975.8000000007</v>
          </cell>
          <cell r="F1024">
            <v>86500</v>
          </cell>
          <cell r="G1024">
            <v>8899475.8000000007</v>
          </cell>
          <cell r="H1024">
            <v>8899475.8000000007</v>
          </cell>
          <cell r="J1024">
            <v>0</v>
          </cell>
          <cell r="K1024">
            <v>0</v>
          </cell>
          <cell r="L1024">
            <v>0</v>
          </cell>
          <cell r="M1024">
            <v>8899475.8000000007</v>
          </cell>
        </row>
        <row r="1025">
          <cell r="A1025" t="str">
            <v>G351012003</v>
          </cell>
          <cell r="B1025" t="str">
            <v>Sales team retainer</v>
          </cell>
          <cell r="C1025" t="str">
            <v>Profit &amp; Loss</v>
          </cell>
          <cell r="D1025">
            <v>0</v>
          </cell>
          <cell r="E1025">
            <v>5683274</v>
          </cell>
          <cell r="F1025">
            <v>217330</v>
          </cell>
          <cell r="G1025">
            <v>5465944</v>
          </cell>
          <cell r="H1025">
            <v>5465944</v>
          </cell>
          <cell r="J1025">
            <v>0</v>
          </cell>
          <cell r="K1025">
            <v>0</v>
          </cell>
          <cell r="L1025">
            <v>0</v>
          </cell>
          <cell r="M1025">
            <v>5465944</v>
          </cell>
        </row>
        <row r="1026">
          <cell r="A1026" t="str">
            <v>G351042003</v>
          </cell>
          <cell r="B1026" t="str">
            <v>Sales team bonuses</v>
          </cell>
          <cell r="C1026" t="str">
            <v>Profit &amp; Loss</v>
          </cell>
          <cell r="D1026">
            <v>0</v>
          </cell>
          <cell r="E1026">
            <v>0</v>
          </cell>
          <cell r="F1026">
            <v>0</v>
          </cell>
          <cell r="G1026">
            <v>0</v>
          </cell>
          <cell r="H1026">
            <v>0</v>
          </cell>
          <cell r="J1026">
            <v>0</v>
          </cell>
          <cell r="K1026">
            <v>0</v>
          </cell>
          <cell r="L1026">
            <v>0</v>
          </cell>
          <cell r="M1026">
            <v>0</v>
          </cell>
        </row>
        <row r="1027">
          <cell r="A1027" t="str">
            <v>G351042004</v>
          </cell>
          <cell r="B1027" t="str">
            <v>Business Acquisition Cost</v>
          </cell>
          <cell r="C1027" t="str">
            <v>Profit &amp; Loss</v>
          </cell>
          <cell r="D1027">
            <v>0</v>
          </cell>
          <cell r="E1027">
            <v>42002026.799999997</v>
          </cell>
          <cell r="F1027">
            <v>11827447</v>
          </cell>
          <cell r="G1027">
            <v>30174579.799999997</v>
          </cell>
          <cell r="H1027">
            <v>30174579.799999997</v>
          </cell>
          <cell r="J1027">
            <v>4339625.8524000002</v>
          </cell>
          <cell r="K1027">
            <v>0</v>
          </cell>
          <cell r="L1027">
            <v>4339625.8524000002</v>
          </cell>
          <cell r="M1027">
            <v>34514205.652399994</v>
          </cell>
        </row>
        <row r="1028">
          <cell r="A1028" t="str">
            <v>G351042005</v>
          </cell>
          <cell r="B1028" t="str">
            <v>Promotional Events</v>
          </cell>
          <cell r="C1028" t="str">
            <v>Profit &amp; Loss</v>
          </cell>
          <cell r="D1028">
            <v>0</v>
          </cell>
          <cell r="E1028">
            <v>0</v>
          </cell>
          <cell r="F1028">
            <v>0</v>
          </cell>
          <cell r="G1028">
            <v>0</v>
          </cell>
          <cell r="H1028">
            <v>0</v>
          </cell>
          <cell r="J1028">
            <v>0</v>
          </cell>
          <cell r="K1028">
            <v>0</v>
          </cell>
          <cell r="L1028">
            <v>0</v>
          </cell>
          <cell r="M1028">
            <v>0</v>
          </cell>
        </row>
        <row r="1029">
          <cell r="A1029" t="str">
            <v>G351042006</v>
          </cell>
          <cell r="B1029" t="str">
            <v>Product Development</v>
          </cell>
          <cell r="C1029" t="str">
            <v>Profit &amp; Loss</v>
          </cell>
          <cell r="D1029">
            <v>0</v>
          </cell>
          <cell r="E1029">
            <v>0</v>
          </cell>
          <cell r="F1029">
            <v>0</v>
          </cell>
          <cell r="G1029">
            <v>0</v>
          </cell>
          <cell r="H1029">
            <v>0</v>
          </cell>
          <cell r="J1029">
            <v>0</v>
          </cell>
          <cell r="K1029">
            <v>0</v>
          </cell>
          <cell r="L1029">
            <v>0</v>
          </cell>
          <cell r="M1029">
            <v>0</v>
          </cell>
        </row>
        <row r="1030">
          <cell r="A1030" t="str">
            <v>G351042007</v>
          </cell>
          <cell r="B1030" t="str">
            <v>Merchandise Costs</v>
          </cell>
          <cell r="C1030" t="str">
            <v>Profit &amp; Loss</v>
          </cell>
          <cell r="D1030">
            <v>0</v>
          </cell>
          <cell r="E1030">
            <v>110285.57</v>
          </cell>
          <cell r="F1030">
            <v>0</v>
          </cell>
          <cell r="G1030">
            <v>110285.57</v>
          </cell>
          <cell r="H1030">
            <v>110285.57</v>
          </cell>
          <cell r="J1030">
            <v>0</v>
          </cell>
          <cell r="K1030">
            <v>0</v>
          </cell>
          <cell r="L1030">
            <v>0</v>
          </cell>
          <cell r="M1030">
            <v>110285.57</v>
          </cell>
        </row>
        <row r="1031">
          <cell r="A1031" t="str">
            <v>G351042008</v>
          </cell>
          <cell r="B1031" t="str">
            <v>Business Entertainment</v>
          </cell>
          <cell r="C1031" t="str">
            <v>Profit &amp; Loss</v>
          </cell>
          <cell r="D1031">
            <v>0</v>
          </cell>
          <cell r="E1031">
            <v>0</v>
          </cell>
          <cell r="F1031">
            <v>0</v>
          </cell>
          <cell r="G1031">
            <v>0</v>
          </cell>
          <cell r="H1031">
            <v>0</v>
          </cell>
          <cell r="J1031">
            <v>0</v>
          </cell>
          <cell r="K1031">
            <v>0</v>
          </cell>
          <cell r="L1031">
            <v>0</v>
          </cell>
          <cell r="M1031">
            <v>0</v>
          </cell>
        </row>
        <row r="1032">
          <cell r="A1032" t="str">
            <v>G351042009</v>
          </cell>
          <cell r="B1032" t="str">
            <v>Business Promotion</v>
          </cell>
          <cell r="C1032" t="str">
            <v>Profit &amp; Loss</v>
          </cell>
          <cell r="D1032">
            <v>0</v>
          </cell>
          <cell r="E1032">
            <v>0</v>
          </cell>
          <cell r="F1032">
            <v>0</v>
          </cell>
          <cell r="G1032">
            <v>0</v>
          </cell>
          <cell r="H1032">
            <v>0</v>
          </cell>
          <cell r="J1032">
            <v>0</v>
          </cell>
          <cell r="K1032">
            <v>0</v>
          </cell>
          <cell r="L1032">
            <v>0</v>
          </cell>
          <cell r="M1032">
            <v>0</v>
          </cell>
        </row>
        <row r="1033">
          <cell r="A1033" t="str">
            <v>G351042010</v>
          </cell>
          <cell r="B1033" t="str">
            <v>Corporate Social Responsibility</v>
          </cell>
          <cell r="C1033" t="str">
            <v>Profit &amp; Loss</v>
          </cell>
          <cell r="D1033">
            <v>0</v>
          </cell>
          <cell r="E1033">
            <v>120000</v>
          </cell>
          <cell r="F1033">
            <v>0</v>
          </cell>
          <cell r="G1033">
            <v>120000</v>
          </cell>
          <cell r="H1033">
            <v>120000</v>
          </cell>
          <cell r="J1033">
            <v>0</v>
          </cell>
          <cell r="K1033">
            <v>0</v>
          </cell>
          <cell r="L1033">
            <v>0</v>
          </cell>
          <cell r="M1033">
            <v>120000</v>
          </cell>
        </row>
        <row r="1034">
          <cell r="A1034" t="str">
            <v>G351042011</v>
          </cell>
          <cell r="B1034" t="str">
            <v>Sales team trainings</v>
          </cell>
          <cell r="C1034" t="str">
            <v>Profit &amp; Loss</v>
          </cell>
          <cell r="D1034">
            <v>0</v>
          </cell>
          <cell r="E1034">
            <v>0</v>
          </cell>
          <cell r="F1034">
            <v>0</v>
          </cell>
          <cell r="G1034">
            <v>0</v>
          </cell>
          <cell r="H1034">
            <v>0</v>
          </cell>
          <cell r="J1034">
            <v>0</v>
          </cell>
          <cell r="K1034">
            <v>0</v>
          </cell>
          <cell r="L1034">
            <v>0</v>
          </cell>
          <cell r="M1034">
            <v>0</v>
          </cell>
        </row>
        <row r="1035">
          <cell r="A1035" t="str">
            <v>G351042012</v>
          </cell>
          <cell r="B1035" t="str">
            <v>Sales team welfare</v>
          </cell>
          <cell r="C1035" t="str">
            <v>Profit &amp; Loss</v>
          </cell>
          <cell r="D1035">
            <v>0</v>
          </cell>
          <cell r="E1035">
            <v>0</v>
          </cell>
          <cell r="F1035">
            <v>0</v>
          </cell>
          <cell r="G1035">
            <v>0</v>
          </cell>
          <cell r="H1035">
            <v>0</v>
          </cell>
          <cell r="J1035">
            <v>0</v>
          </cell>
          <cell r="K1035">
            <v>0</v>
          </cell>
          <cell r="L1035">
            <v>0</v>
          </cell>
          <cell r="M1035">
            <v>0</v>
          </cell>
        </row>
        <row r="1036">
          <cell r="A1036" t="str">
            <v>G351042013</v>
          </cell>
          <cell r="B1036" t="str">
            <v>Group Marketing Office</v>
          </cell>
          <cell r="C1036" t="str">
            <v>Profit &amp; Loss</v>
          </cell>
          <cell r="D1036">
            <v>0</v>
          </cell>
          <cell r="E1036">
            <v>0</v>
          </cell>
          <cell r="F1036">
            <v>0</v>
          </cell>
          <cell r="G1036">
            <v>0</v>
          </cell>
          <cell r="H1036">
            <v>0</v>
          </cell>
          <cell r="J1036">
            <v>0</v>
          </cell>
          <cell r="K1036">
            <v>0</v>
          </cell>
          <cell r="L1036">
            <v>0</v>
          </cell>
          <cell r="M1036">
            <v>0</v>
          </cell>
        </row>
        <row r="1037">
          <cell r="A1037" t="str">
            <v>G351042014</v>
          </cell>
          <cell r="B1037" t="str">
            <v>Golf Tournaments</v>
          </cell>
          <cell r="C1037" t="str">
            <v>Profit &amp; Loss</v>
          </cell>
          <cell r="D1037">
            <v>0</v>
          </cell>
          <cell r="E1037">
            <v>0</v>
          </cell>
          <cell r="F1037">
            <v>0</v>
          </cell>
          <cell r="G1037">
            <v>0</v>
          </cell>
          <cell r="H1037">
            <v>0</v>
          </cell>
          <cell r="J1037">
            <v>0</v>
          </cell>
          <cell r="K1037">
            <v>0</v>
          </cell>
          <cell r="L1037">
            <v>0</v>
          </cell>
          <cell r="M1037">
            <v>0</v>
          </cell>
        </row>
        <row r="1038">
          <cell r="A1038" t="str">
            <v>G351042015</v>
          </cell>
          <cell r="B1038" t="str">
            <v>OVERIDE COMMISSION</v>
          </cell>
          <cell r="C1038" t="str">
            <v>Profit &amp; Loss</v>
          </cell>
          <cell r="D1038">
            <v>0</v>
          </cell>
          <cell r="E1038">
            <v>26049</v>
          </cell>
          <cell r="F1038">
            <v>0</v>
          </cell>
          <cell r="G1038">
            <v>26049</v>
          </cell>
          <cell r="H1038">
            <v>26049</v>
          </cell>
          <cell r="J1038">
            <v>0</v>
          </cell>
          <cell r="K1038">
            <v>0</v>
          </cell>
          <cell r="L1038">
            <v>0</v>
          </cell>
          <cell r="M1038">
            <v>0</v>
          </cell>
        </row>
        <row r="1039">
          <cell r="A1039" t="str">
            <v>G351052</v>
          </cell>
          <cell r="B1039" t="str">
            <v>Finance Costs</v>
          </cell>
          <cell r="C1039">
            <v>0</v>
          </cell>
          <cell r="D1039">
            <v>0</v>
          </cell>
          <cell r="E1039">
            <v>116822925.90000001</v>
          </cell>
          <cell r="F1039">
            <v>326624</v>
          </cell>
          <cell r="G1039">
            <v>116496301.90000001</v>
          </cell>
          <cell r="H1039">
            <v>116496301.90000001</v>
          </cell>
          <cell r="J1039">
            <v>0</v>
          </cell>
          <cell r="K1039">
            <v>0</v>
          </cell>
          <cell r="L1039">
            <v>0</v>
          </cell>
          <cell r="M1039">
            <v>116496301.90000001</v>
          </cell>
        </row>
        <row r="1040">
          <cell r="A1040" t="str">
            <v>G351052001</v>
          </cell>
          <cell r="B1040" t="str">
            <v>Bank Charges</v>
          </cell>
          <cell r="C1040" t="str">
            <v>Profit &amp; Loss</v>
          </cell>
          <cell r="D1040">
            <v>0</v>
          </cell>
          <cell r="E1040">
            <v>755197</v>
          </cell>
          <cell r="F1040">
            <v>240999</v>
          </cell>
          <cell r="G1040">
            <v>514198</v>
          </cell>
          <cell r="H1040">
            <v>514198</v>
          </cell>
          <cell r="J1040">
            <v>0</v>
          </cell>
          <cell r="K1040">
            <v>0</v>
          </cell>
          <cell r="L1040">
            <v>0</v>
          </cell>
          <cell r="M1040">
            <v>514198</v>
          </cell>
        </row>
        <row r="1041">
          <cell r="A1041" t="str">
            <v>G351052002</v>
          </cell>
          <cell r="B1041" t="str">
            <v>Custodial Fees - CFC</v>
          </cell>
          <cell r="C1041" t="str">
            <v>Profit &amp; Loss</v>
          </cell>
          <cell r="D1041">
            <v>0</v>
          </cell>
          <cell r="E1041">
            <v>1229426.8999999999</v>
          </cell>
          <cell r="F1041">
            <v>0</v>
          </cell>
          <cell r="G1041">
            <v>1229426.8999999999</v>
          </cell>
          <cell r="H1041">
            <v>1229426.8999999999</v>
          </cell>
          <cell r="J1041">
            <v>0</v>
          </cell>
          <cell r="K1041">
            <v>0</v>
          </cell>
          <cell r="L1041">
            <v>0</v>
          </cell>
          <cell r="M1041">
            <v>1229426.8999999999</v>
          </cell>
        </row>
        <row r="1042">
          <cell r="A1042" t="str">
            <v>G351052003</v>
          </cell>
          <cell r="B1042" t="str">
            <v>Management Fees - Alpha</v>
          </cell>
          <cell r="C1042" t="str">
            <v>Profit &amp; Loss</v>
          </cell>
          <cell r="D1042">
            <v>0</v>
          </cell>
          <cell r="E1042">
            <v>4752677</v>
          </cell>
          <cell r="F1042">
            <v>0</v>
          </cell>
          <cell r="G1042">
            <v>4752677</v>
          </cell>
          <cell r="H1042">
            <v>4752677</v>
          </cell>
          <cell r="J1042">
            <v>0</v>
          </cell>
          <cell r="K1042">
            <v>0</v>
          </cell>
          <cell r="L1042">
            <v>0</v>
          </cell>
          <cell r="M1042">
            <v>4752677</v>
          </cell>
        </row>
        <row r="1043">
          <cell r="A1043" t="str">
            <v>G351052004</v>
          </cell>
          <cell r="B1043" t="str">
            <v>Interest on loan</v>
          </cell>
          <cell r="C1043" t="str">
            <v>Profit &amp; Loss</v>
          </cell>
          <cell r="D1043">
            <v>0</v>
          </cell>
          <cell r="E1043">
            <v>85625</v>
          </cell>
          <cell r="F1043">
            <v>85625</v>
          </cell>
          <cell r="G1043">
            <v>0</v>
          </cell>
          <cell r="H1043">
            <v>0</v>
          </cell>
          <cell r="J1043">
            <v>0</v>
          </cell>
          <cell r="K1043">
            <v>0</v>
          </cell>
          <cell r="L1043">
            <v>0</v>
          </cell>
          <cell r="M1043">
            <v>0</v>
          </cell>
        </row>
        <row r="1044">
          <cell r="A1044" t="str">
            <v>G351052005</v>
          </cell>
          <cell r="B1044" t="str">
            <v>Interest write off</v>
          </cell>
          <cell r="C1044" t="str">
            <v>Profit &amp; Loss</v>
          </cell>
          <cell r="D1044">
            <v>0</v>
          </cell>
          <cell r="E1044">
            <v>0</v>
          </cell>
          <cell r="F1044">
            <v>0</v>
          </cell>
          <cell r="G1044">
            <v>0</v>
          </cell>
          <cell r="H1044">
            <v>0</v>
          </cell>
          <cell r="J1044">
            <v>0</v>
          </cell>
          <cell r="K1044">
            <v>0</v>
          </cell>
          <cell r="L1044">
            <v>0</v>
          </cell>
          <cell r="M1044">
            <v>0</v>
          </cell>
        </row>
        <row r="1045">
          <cell r="A1045" t="str">
            <v>G351052006</v>
          </cell>
          <cell r="B1045" t="str">
            <v xml:space="preserve">Dividends </v>
          </cell>
          <cell r="C1045" t="str">
            <v>Profit &amp; Loss</v>
          </cell>
          <cell r="D1045">
            <v>0</v>
          </cell>
          <cell r="E1045">
            <v>110000000</v>
          </cell>
          <cell r="F1045">
            <v>0</v>
          </cell>
          <cell r="G1045">
            <v>110000000</v>
          </cell>
          <cell r="H1045">
            <v>110000000</v>
          </cell>
          <cell r="J1045">
            <v>0</v>
          </cell>
          <cell r="K1045">
            <v>0</v>
          </cell>
          <cell r="L1045">
            <v>0</v>
          </cell>
          <cell r="M1045">
            <v>110000000</v>
          </cell>
        </row>
        <row r="1046">
          <cell r="A1046" t="str">
            <v>G351062</v>
          </cell>
          <cell r="B1046" t="str">
            <v>Pension Expenses</v>
          </cell>
          <cell r="C1046">
            <v>0</v>
          </cell>
          <cell r="D1046">
            <v>0</v>
          </cell>
          <cell r="E1046">
            <v>5075486.7199999997</v>
          </cell>
          <cell r="F1046">
            <v>234825.28</v>
          </cell>
          <cell r="G1046">
            <v>4840661.4399999995</v>
          </cell>
          <cell r="H1046">
            <v>4840661.4399999995</v>
          </cell>
          <cell r="J1046">
            <v>0</v>
          </cell>
          <cell r="K1046">
            <v>0</v>
          </cell>
          <cell r="L1046">
            <v>0</v>
          </cell>
          <cell r="M1046">
            <v>4840661.4399999995</v>
          </cell>
        </row>
        <row r="1047">
          <cell r="A1047" t="str">
            <v>G351062001</v>
          </cell>
          <cell r="B1047" t="str">
            <v>Pension Expenses IPP</v>
          </cell>
          <cell r="C1047" t="str">
            <v>Profit &amp; Loss</v>
          </cell>
          <cell r="D1047">
            <v>0</v>
          </cell>
          <cell r="E1047">
            <v>1444480.2</v>
          </cell>
          <cell r="F1047">
            <v>113627.08</v>
          </cell>
          <cell r="G1047">
            <v>1330853.1199999999</v>
          </cell>
          <cell r="H1047">
            <v>1330853.1199999999</v>
          </cell>
          <cell r="J1047">
            <v>0</v>
          </cell>
          <cell r="K1047">
            <v>0</v>
          </cell>
          <cell r="L1047">
            <v>0</v>
          </cell>
          <cell r="M1047">
            <v>1330853.1199999999</v>
          </cell>
        </row>
        <row r="1048">
          <cell r="A1048" t="str">
            <v>G351062002</v>
          </cell>
          <cell r="B1048" t="str">
            <v>Trustees Costs</v>
          </cell>
          <cell r="C1048" t="str">
            <v>Profit &amp; Loss</v>
          </cell>
          <cell r="D1048">
            <v>0</v>
          </cell>
          <cell r="E1048">
            <v>14000</v>
          </cell>
          <cell r="F1048">
            <v>0</v>
          </cell>
          <cell r="G1048">
            <v>14000</v>
          </cell>
          <cell r="H1048">
            <v>14000</v>
          </cell>
          <cell r="J1048">
            <v>0</v>
          </cell>
          <cell r="K1048">
            <v>0</v>
          </cell>
          <cell r="L1048">
            <v>0</v>
          </cell>
          <cell r="M1048">
            <v>14000</v>
          </cell>
        </row>
        <row r="1049">
          <cell r="A1049" t="str">
            <v>G351062003</v>
          </cell>
          <cell r="B1049" t="str">
            <v>Pension Expenses Umbrella</v>
          </cell>
          <cell r="C1049" t="str">
            <v>Profit &amp; Loss</v>
          </cell>
          <cell r="D1049">
            <v>0</v>
          </cell>
          <cell r="E1049">
            <v>3617006.52</v>
          </cell>
          <cell r="F1049">
            <v>121198.2</v>
          </cell>
          <cell r="G1049">
            <v>3495808.32</v>
          </cell>
          <cell r="H1049">
            <v>3495808.32</v>
          </cell>
          <cell r="J1049">
            <v>0</v>
          </cell>
          <cell r="K1049">
            <v>0</v>
          </cell>
          <cell r="L1049">
            <v>0</v>
          </cell>
          <cell r="M1049">
            <v>3495808.32</v>
          </cell>
        </row>
        <row r="1050">
          <cell r="A1050" t="str">
            <v>G351062004</v>
          </cell>
          <cell r="B1050" t="str">
            <v>Finance Charges</v>
          </cell>
          <cell r="C1050" t="str">
            <v>Profit &amp; Loss</v>
          </cell>
          <cell r="D1050">
            <v>0</v>
          </cell>
          <cell r="E1050">
            <v>0</v>
          </cell>
          <cell r="F1050">
            <v>0</v>
          </cell>
          <cell r="G1050">
            <v>0</v>
          </cell>
          <cell r="H1050">
            <v>0</v>
          </cell>
          <cell r="J1050">
            <v>0</v>
          </cell>
          <cell r="K1050">
            <v>0</v>
          </cell>
          <cell r="L1050">
            <v>0</v>
          </cell>
          <cell r="M1050">
            <v>0</v>
          </cell>
        </row>
        <row r="1051">
          <cell r="A1051" t="str">
            <v>G351062005</v>
          </cell>
          <cell r="B1051" t="str">
            <v xml:space="preserve">Management Fees </v>
          </cell>
          <cell r="C1051" t="str">
            <v>Profit &amp; Loss</v>
          </cell>
          <cell r="D1051">
            <v>0</v>
          </cell>
          <cell r="E1051">
            <v>0</v>
          </cell>
          <cell r="F1051">
            <v>0</v>
          </cell>
          <cell r="G1051">
            <v>0</v>
          </cell>
          <cell r="H1051">
            <v>0</v>
          </cell>
          <cell r="J1051">
            <v>0</v>
          </cell>
          <cell r="K1051">
            <v>0</v>
          </cell>
          <cell r="L1051">
            <v>0</v>
          </cell>
          <cell r="M1051">
            <v>0</v>
          </cell>
        </row>
        <row r="1052">
          <cell r="A1052" t="str">
            <v>G351072</v>
          </cell>
          <cell r="B1052" t="str">
            <v>Other Expenses</v>
          </cell>
          <cell r="C1052">
            <v>0</v>
          </cell>
          <cell r="D1052">
            <v>0</v>
          </cell>
          <cell r="E1052">
            <v>929343.08</v>
          </cell>
          <cell r="F1052">
            <v>0</v>
          </cell>
          <cell r="G1052">
            <v>929343.08</v>
          </cell>
          <cell r="H1052">
            <v>929343.08</v>
          </cell>
          <cell r="J1052">
            <v>0</v>
          </cell>
          <cell r="K1052">
            <v>0</v>
          </cell>
          <cell r="L1052">
            <v>0</v>
          </cell>
          <cell r="M1052">
            <v>929343.08</v>
          </cell>
        </row>
        <row r="1053">
          <cell r="A1053" t="str">
            <v>G351072001</v>
          </cell>
          <cell r="B1053" t="str">
            <v>Amortisation - Software</v>
          </cell>
          <cell r="C1053" t="str">
            <v>Profit &amp; Loss</v>
          </cell>
          <cell r="D1053">
            <v>0</v>
          </cell>
          <cell r="E1053">
            <v>0</v>
          </cell>
          <cell r="F1053">
            <v>0</v>
          </cell>
          <cell r="G1053">
            <v>0</v>
          </cell>
          <cell r="H1053">
            <v>0</v>
          </cell>
          <cell r="J1053">
            <v>0</v>
          </cell>
          <cell r="K1053">
            <v>0</v>
          </cell>
          <cell r="L1053">
            <v>0</v>
          </cell>
          <cell r="M1053">
            <v>0</v>
          </cell>
        </row>
        <row r="1054">
          <cell r="A1054" t="str">
            <v>G351072002</v>
          </cell>
          <cell r="B1054" t="str">
            <v>Depreciation - Furniture Fittings &amp; Equipment</v>
          </cell>
          <cell r="C1054" t="str">
            <v>Profit &amp; Loss</v>
          </cell>
          <cell r="D1054">
            <v>0</v>
          </cell>
          <cell r="E1054">
            <v>777747.6</v>
          </cell>
          <cell r="F1054">
            <v>0</v>
          </cell>
          <cell r="G1054">
            <v>777747.6</v>
          </cell>
          <cell r="H1054">
            <v>777747.6</v>
          </cell>
          <cell r="J1054">
            <v>0</v>
          </cell>
          <cell r="K1054">
            <v>0</v>
          </cell>
          <cell r="L1054">
            <v>0</v>
          </cell>
          <cell r="M1054">
            <v>777747.6</v>
          </cell>
        </row>
        <row r="1055">
          <cell r="A1055" t="str">
            <v>G351072003</v>
          </cell>
          <cell r="B1055" t="str">
            <v>Depreciation - Computer Equipment</v>
          </cell>
          <cell r="C1055" t="str">
            <v>Profit &amp; Loss</v>
          </cell>
          <cell r="D1055">
            <v>0</v>
          </cell>
          <cell r="E1055">
            <v>59925.279999999999</v>
          </cell>
          <cell r="F1055">
            <v>0</v>
          </cell>
          <cell r="G1055">
            <v>59925.279999999999</v>
          </cell>
          <cell r="H1055">
            <v>59925.279999999999</v>
          </cell>
          <cell r="J1055">
            <v>0</v>
          </cell>
          <cell r="K1055">
            <v>0</v>
          </cell>
          <cell r="L1055">
            <v>0</v>
          </cell>
          <cell r="M1055">
            <v>59925.279999999999</v>
          </cell>
        </row>
        <row r="1056">
          <cell r="A1056" t="str">
            <v>G351072004</v>
          </cell>
          <cell r="B1056" t="str">
            <v>Depreciation - Motor Vehicles</v>
          </cell>
          <cell r="C1056" t="str">
            <v>Profit &amp; Loss</v>
          </cell>
          <cell r="D1056">
            <v>0</v>
          </cell>
          <cell r="E1056">
            <v>0</v>
          </cell>
          <cell r="F1056">
            <v>0</v>
          </cell>
          <cell r="G1056">
            <v>0</v>
          </cell>
          <cell r="H1056">
            <v>0</v>
          </cell>
          <cell r="J1056">
            <v>0</v>
          </cell>
          <cell r="K1056">
            <v>0</v>
          </cell>
          <cell r="L1056">
            <v>0</v>
          </cell>
          <cell r="M1056">
            <v>0</v>
          </cell>
        </row>
        <row r="1057">
          <cell r="A1057" t="str">
            <v>G351072005</v>
          </cell>
          <cell r="B1057" t="str">
            <v>Depreciation - Office Buildings</v>
          </cell>
          <cell r="C1057" t="str">
            <v>Profit &amp; Loss</v>
          </cell>
          <cell r="D1057">
            <v>0</v>
          </cell>
          <cell r="E1057">
            <v>0</v>
          </cell>
          <cell r="F1057">
            <v>0</v>
          </cell>
          <cell r="G1057">
            <v>0</v>
          </cell>
          <cell r="H1057">
            <v>0</v>
          </cell>
          <cell r="J1057">
            <v>0</v>
          </cell>
          <cell r="K1057">
            <v>0</v>
          </cell>
          <cell r="L1057">
            <v>0</v>
          </cell>
          <cell r="M1057">
            <v>0</v>
          </cell>
        </row>
        <row r="1058">
          <cell r="A1058" t="str">
            <v>G351072006</v>
          </cell>
          <cell r="B1058" t="str">
            <v>Amortisation - Office Equipment</v>
          </cell>
          <cell r="C1058" t="str">
            <v>Profit &amp; Loss</v>
          </cell>
          <cell r="D1058">
            <v>0</v>
          </cell>
          <cell r="E1058">
            <v>91670.2</v>
          </cell>
          <cell r="F1058">
            <v>0</v>
          </cell>
          <cell r="G1058">
            <v>91670.2</v>
          </cell>
          <cell r="H1058">
            <v>91670.2</v>
          </cell>
          <cell r="J1058">
            <v>0</v>
          </cell>
          <cell r="K1058">
            <v>0</v>
          </cell>
          <cell r="L1058">
            <v>0</v>
          </cell>
          <cell r="M1058">
            <v>91670.2</v>
          </cell>
        </row>
        <row r="1059">
          <cell r="A1059" t="str">
            <v>G351072007</v>
          </cell>
          <cell r="B1059" t="str">
            <v>Bad debts</v>
          </cell>
          <cell r="C1059" t="str">
            <v>Profit &amp; Loss</v>
          </cell>
          <cell r="D1059">
            <v>0</v>
          </cell>
          <cell r="E1059">
            <v>0</v>
          </cell>
          <cell r="F1059">
            <v>0</v>
          </cell>
          <cell r="G1059">
            <v>0</v>
          </cell>
          <cell r="H1059">
            <v>0</v>
          </cell>
          <cell r="J1059">
            <v>0</v>
          </cell>
          <cell r="K1059">
            <v>0</v>
          </cell>
          <cell r="L1059">
            <v>0</v>
          </cell>
          <cell r="M1059">
            <v>0</v>
          </cell>
        </row>
        <row r="1060">
          <cell r="A1060" t="str">
            <v>G351072008</v>
          </cell>
          <cell r="B1060" t="str">
            <v>Impairment of financial assets</v>
          </cell>
          <cell r="C1060" t="str">
            <v>Profit &amp; Loss</v>
          </cell>
          <cell r="D1060">
            <v>0</v>
          </cell>
          <cell r="E1060">
            <v>0</v>
          </cell>
          <cell r="F1060">
            <v>0</v>
          </cell>
          <cell r="G1060">
            <v>0</v>
          </cell>
          <cell r="H1060">
            <v>0</v>
          </cell>
          <cell r="J1060">
            <v>0</v>
          </cell>
          <cell r="K1060">
            <v>0</v>
          </cell>
          <cell r="L1060">
            <v>0</v>
          </cell>
          <cell r="M1060">
            <v>0</v>
          </cell>
        </row>
        <row r="1061">
          <cell r="A1061" t="str">
            <v>Total Expenses</v>
          </cell>
          <cell r="B1061">
            <v>0</v>
          </cell>
          <cell r="C1061">
            <v>0</v>
          </cell>
          <cell r="D1061">
            <v>0</v>
          </cell>
          <cell r="E1061">
            <v>258987568.97000003</v>
          </cell>
          <cell r="F1061">
            <v>32886972.320000004</v>
          </cell>
          <cell r="G1061">
            <v>226100596.65000001</v>
          </cell>
          <cell r="H1061">
            <v>226100596.65000001</v>
          </cell>
          <cell r="J1061">
            <v>41481705.852399997</v>
          </cell>
          <cell r="K1061">
            <v>0</v>
          </cell>
          <cell r="L1061">
            <v>41481705.852399997</v>
          </cell>
          <cell r="M1061">
            <v>267582302.50240001</v>
          </cell>
        </row>
        <row r="1062">
          <cell r="A1062" t="str">
            <v>TOTALS</v>
          </cell>
          <cell r="B1062">
            <v>0</v>
          </cell>
          <cell r="C1062">
            <v>0</v>
          </cell>
          <cell r="D1062">
            <v>1.5262048691511154E-7</v>
          </cell>
          <cell r="E1062">
            <v>7287071127.8699999</v>
          </cell>
          <cell r="F1062">
            <v>7287071127.8700008</v>
          </cell>
          <cell r="G1062">
            <v>0</v>
          </cell>
          <cell r="H1062">
            <v>0</v>
          </cell>
          <cell r="J1062">
            <v>202582585.51540005</v>
          </cell>
          <cell r="K1062">
            <v>202582581.51540005</v>
          </cell>
          <cell r="L1062">
            <v>4</v>
          </cell>
          <cell r="M1062">
            <v>4</v>
          </cell>
        </row>
        <row r="1065">
          <cell r="D1065" t="str">
            <v xml:space="preserve">SYSTEM </v>
          </cell>
          <cell r="E1065">
            <v>7287071127.8699999</v>
          </cell>
          <cell r="F1065">
            <v>-7287071127.8699999</v>
          </cell>
          <cell r="I1065" t="str">
            <v>JVS LISTING</v>
          </cell>
          <cell r="J1065">
            <v>202582581.51540008</v>
          </cell>
          <cell r="K1065">
            <v>202582581.51540008</v>
          </cell>
        </row>
        <row r="1067">
          <cell r="D1067" t="str">
            <v>DIFF</v>
          </cell>
          <cell r="E1067">
            <v>0</v>
          </cell>
          <cell r="F1067">
            <v>0</v>
          </cell>
          <cell r="I1067" t="str">
            <v>DIFF</v>
          </cell>
          <cell r="J1067">
            <v>3.9999999701976776</v>
          </cell>
          <cell r="K1067">
            <v>0</v>
          </cell>
        </row>
        <row r="1068">
          <cell r="F1068">
            <v>0</v>
          </cell>
          <cell r="J1068">
            <v>0</v>
          </cell>
          <cell r="K1068">
            <v>0</v>
          </cell>
        </row>
        <row r="1069">
          <cell r="K1069">
            <v>3.9999999701976776</v>
          </cell>
        </row>
      </sheetData>
      <sheetData sheetId="35"/>
      <sheetData sheetId="36"/>
      <sheetData sheetId="37"/>
      <sheetData sheetId="38"/>
    </sheetDataSet>
  </externalBook>
</externalLink>
</file>

<file path=xl/persons/person.xml><?xml version="1.0" encoding="utf-8"?>
<personList xmlns="http://schemas.microsoft.com/office/spreadsheetml/2018/threadedcomments" xmlns:x="http://schemas.openxmlformats.org/spreadsheetml/2006/main">
  <person displayName="Ezekiel Macharia" id="{0FC797FD-E539-44CE-8931-C99F9718F039}" userId="S::ezekiel@kenbright.africa::196dcb31-1aeb-4f4e-9945-b84184258f87" providerId="AD"/>
</personList>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Z149" dT="2023-08-30T00:49:16.69" personId="{0FC797FD-E539-44CE-8931-C99F9718F039}" id="{C8C1011C-00A9-4819-9E64-2F311EFE957C}">
    <text>Add Investment Return Cashflow</text>
  </threadedComment>
  <threadedComment ref="GF149" dT="2024-04-01T09:41:23.39" personId="{0FC797FD-E539-44CE-8931-C99F9718F039}" id="{17F4BEED-2EBB-46D0-B435-28400E38C77C}">
    <text>Needs to be accumulated for subsequent cashflows</text>
  </threadedComment>
  <threadedComment ref="DL157" dT="2023-08-30T01:55:22.17" personId="{0FC797FD-E539-44CE-8931-C99F9718F039}" id="{B5423F57-B7FD-4FFC-9C6C-5A16B6842A4E}">
    <text>Adjust for lost finance expenses</text>
  </threadedComment>
  <threadedComment ref="EM157" dT="2024-01-24T14:42:55.98" personId="{0FC797FD-E539-44CE-8931-C99F9718F039}" id="{E6A6DAF8-ADB4-4274-B30B-A878C7CB8413}">
    <text xml:space="preserve">Negative Means Profitable
</text>
  </threadedComment>
</ThreadedComments>
</file>

<file path=xl/threadedComments/threadedComment2.xml><?xml version="1.0" encoding="utf-8"?>
<ThreadedComments xmlns="http://schemas.microsoft.com/office/spreadsheetml/2018/threadedcomments" xmlns:x="http://schemas.openxmlformats.org/spreadsheetml/2006/main">
  <threadedComment ref="N6" dT="2024-04-01T10:31:07.77" personId="{0FC797FD-E539-44CE-8931-C99F9718F039}" id="{66A83BAC-A1C2-4783-A81E-A7B867ED6E55}">
    <text>Map Risk Margin</text>
  </threadedComment>
</ThreadedComment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microsoft.com/office/2017/10/relationships/threadedComment" Target="../threadedComments/threadedComment2.xml"/><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73257-BFBD-4EED-A4AE-62143F6B944B}">
  <dimension ref="C3:G24"/>
  <sheetViews>
    <sheetView showGridLines="0" topLeftCell="A7" workbookViewId="0">
      <selection activeCell="C20" sqref="C20"/>
    </sheetView>
  </sheetViews>
  <sheetFormatPr defaultRowHeight="14.5"/>
  <cols>
    <col min="1" max="2" width="8.7265625" style="839"/>
    <col min="3" max="3" width="22.6328125" style="839" customWidth="1"/>
    <col min="4" max="4" width="9.7265625" style="839" bestFit="1" customWidth="1"/>
    <col min="5" max="16384" width="8.7265625" style="839"/>
  </cols>
  <sheetData>
    <row r="3" spans="3:7">
      <c r="C3" s="840" t="s">
        <v>602</v>
      </c>
      <c r="D3" s="840"/>
      <c r="E3" s="840"/>
      <c r="F3" s="840"/>
      <c r="G3" s="840"/>
    </row>
    <row r="4" spans="3:7">
      <c r="C4" s="839" t="s">
        <v>603</v>
      </c>
      <c r="D4" s="841">
        <v>45291</v>
      </c>
    </row>
    <row r="5" spans="3:7">
      <c r="C5" s="839" t="s">
        <v>604</v>
      </c>
      <c r="D5" s="842">
        <v>8000</v>
      </c>
    </row>
    <row r="6" spans="3:7">
      <c r="C6" s="839" t="s">
        <v>605</v>
      </c>
      <c r="D6" s="843">
        <v>0.1</v>
      </c>
    </row>
    <row r="8" spans="3:7">
      <c r="C8" s="844" t="s">
        <v>606</v>
      </c>
    </row>
    <row r="9" spans="3:7">
      <c r="C9" s="839" t="s">
        <v>267</v>
      </c>
      <c r="D9" s="839" t="s">
        <v>607</v>
      </c>
    </row>
    <row r="10" spans="3:7">
      <c r="C10" s="839" t="s">
        <v>594</v>
      </c>
      <c r="D10" s="839" t="s">
        <v>607</v>
      </c>
    </row>
    <row r="11" spans="3:7">
      <c r="C11" s="839" t="s">
        <v>310</v>
      </c>
      <c r="D11" s="839" t="s">
        <v>608</v>
      </c>
    </row>
    <row r="12" spans="3:7">
      <c r="C12" s="839" t="s">
        <v>312</v>
      </c>
      <c r="D12" s="839" t="s">
        <v>608</v>
      </c>
    </row>
    <row r="13" spans="3:7">
      <c r="C13" s="839" t="s">
        <v>595</v>
      </c>
      <c r="D13" s="839" t="s">
        <v>607</v>
      </c>
    </row>
    <row r="15" spans="3:7">
      <c r="C15" s="844" t="s">
        <v>609</v>
      </c>
      <c r="D15" s="839" t="s">
        <v>610</v>
      </c>
    </row>
    <row r="16" spans="3:7">
      <c r="C16" s="844" t="s">
        <v>611</v>
      </c>
    </row>
    <row r="17" spans="3:4">
      <c r="C17" s="844" t="s">
        <v>612</v>
      </c>
      <c r="D17" s="839" t="s">
        <v>571</v>
      </c>
    </row>
    <row r="19" spans="3:4">
      <c r="C19" s="844" t="s">
        <v>613</v>
      </c>
    </row>
    <row r="20" spans="3:4">
      <c r="C20" s="839" t="s">
        <v>267</v>
      </c>
      <c r="D20" s="845">
        <v>4.2094831979479483E-2</v>
      </c>
    </row>
    <row r="21" spans="3:4">
      <c r="C21" s="839" t="s">
        <v>594</v>
      </c>
      <c r="D21" s="845">
        <v>2.189683455860016E-2</v>
      </c>
    </row>
    <row r="22" spans="3:4">
      <c r="C22" s="839" t="s">
        <v>310</v>
      </c>
      <c r="D22" s="845">
        <v>3.3976678729392841E-2</v>
      </c>
    </row>
    <row r="23" spans="3:4">
      <c r="C23" s="839" t="s">
        <v>312</v>
      </c>
      <c r="D23" s="845">
        <v>3.3976678729392841E-2</v>
      </c>
    </row>
    <row r="24" spans="3:4">
      <c r="C24" s="839" t="s">
        <v>595</v>
      </c>
      <c r="D24" s="845">
        <v>0.33124625152381837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26BD8E-BE57-4339-B510-3979F5BEE212}">
  <sheetPr codeName="Sheet12">
    <tabColor theme="1"/>
  </sheetPr>
  <dimension ref="C4:Y204"/>
  <sheetViews>
    <sheetView topLeftCell="D10" zoomScale="131" zoomScaleNormal="100" zoomScaleSheetLayoutView="118" workbookViewId="0">
      <selection activeCell="E13" sqref="E13"/>
    </sheetView>
  </sheetViews>
  <sheetFormatPr defaultColWidth="9.08984375" defaultRowHeight="13"/>
  <cols>
    <col min="1" max="1" width="14.26953125" style="1" customWidth="1"/>
    <col min="2" max="2" width="1.36328125" style="1" customWidth="1"/>
    <col min="3" max="3" width="9.08984375" style="2"/>
    <col min="4" max="4" width="18.7265625" style="399" bestFit="1" customWidth="1"/>
    <col min="5" max="5" width="32.26953125" style="1" customWidth="1"/>
    <col min="6" max="15" width="9.08984375" style="1"/>
    <col min="16" max="16" width="0.26953125" style="316" customWidth="1"/>
    <col min="17" max="17" width="9.08984375" style="1"/>
    <col min="18" max="18" width="9.08984375" style="1" hidden="1" customWidth="1"/>
    <col min="19" max="19" width="0" style="1" hidden="1" customWidth="1"/>
    <col min="20" max="20" width="3.26953125" style="1" hidden="1" customWidth="1"/>
    <col min="21" max="21" width="28.6328125" style="1" hidden="1" customWidth="1"/>
    <col min="22" max="22" width="0" style="1" hidden="1" customWidth="1"/>
    <col min="23" max="23" width="3" style="1" hidden="1" customWidth="1"/>
    <col min="24" max="24" width="8.6328125" style="1" hidden="1" customWidth="1"/>
    <col min="25" max="25" width="28.6328125" style="1" hidden="1" customWidth="1"/>
    <col min="26" max="16384" width="9.08984375" style="1"/>
  </cols>
  <sheetData>
    <row r="4" spans="3:25" s="3" customFormat="1" ht="8.25" customHeight="1">
      <c r="C4" s="4"/>
      <c r="D4" s="397"/>
      <c r="P4" s="398"/>
      <c r="W4" s="1"/>
      <c r="X4" s="1"/>
      <c r="Y4" s="1"/>
    </row>
    <row r="5" spans="3:25" ht="8.25" customHeight="1" thickBot="1"/>
    <row r="6" spans="3:25" ht="21.75" customHeight="1" thickBot="1">
      <c r="D6" s="782" t="s">
        <v>0</v>
      </c>
      <c r="E6" s="783"/>
    </row>
    <row r="7" spans="3:25" ht="8.25" customHeight="1" thickBot="1"/>
    <row r="8" spans="3:25">
      <c r="W8" s="400" t="s">
        <v>1</v>
      </c>
      <c r="X8" s="401" t="s">
        <v>2</v>
      </c>
      <c r="Y8" s="402" t="s">
        <v>3</v>
      </c>
    </row>
    <row r="9" spans="3:25">
      <c r="D9" s="403" t="s">
        <v>2</v>
      </c>
      <c r="E9" s="404" t="s">
        <v>4</v>
      </c>
      <c r="R9" s="405" t="s">
        <v>5</v>
      </c>
      <c r="T9" s="406" t="s">
        <v>1</v>
      </c>
      <c r="U9" s="407" t="s">
        <v>6</v>
      </c>
      <c r="W9" s="408">
        <v>1</v>
      </c>
      <c r="X9" s="409" t="s">
        <v>4</v>
      </c>
      <c r="Y9" s="410" t="s">
        <v>7</v>
      </c>
    </row>
    <row r="10" spans="3:25" ht="13.5" thickBot="1">
      <c r="D10" s="411" t="s">
        <v>8</v>
      </c>
      <c r="E10" s="412" t="s">
        <v>9</v>
      </c>
      <c r="R10" s="413" t="s">
        <v>4</v>
      </c>
      <c r="T10" s="414">
        <v>1</v>
      </c>
      <c r="U10" s="415" t="str" cm="1">
        <f t="array" ref="U10">IFERROR(INDEX(__countries,MATCH($T10&amp;_selected_continent,$W$9:$W$204&amp;$X$9:$X$204,0)),"")</f>
        <v>Algeria</v>
      </c>
      <c r="W10" s="408">
        <v>2</v>
      </c>
      <c r="X10" s="416" t="s">
        <v>4</v>
      </c>
      <c r="Y10" s="417" t="s">
        <v>10</v>
      </c>
    </row>
    <row r="11" spans="3:25" ht="13.5" thickBot="1">
      <c r="D11" s="411" t="s">
        <v>11</v>
      </c>
      <c r="E11" s="418" t="s">
        <v>591</v>
      </c>
      <c r="R11" s="413" t="s">
        <v>12</v>
      </c>
      <c r="T11" s="414">
        <v>2</v>
      </c>
      <c r="U11" s="419" t="str" cm="1">
        <f t="array" ref="U11">IFERROR(INDEX(__countries,MATCH($T11&amp;_selected_continent,$W$9:$W$204&amp;$X$9:$X$204,0)),"")</f>
        <v>Angola</v>
      </c>
      <c r="W11" s="408">
        <v>3</v>
      </c>
      <c r="X11" s="416" t="s">
        <v>4</v>
      </c>
      <c r="Y11" s="417" t="s">
        <v>13</v>
      </c>
    </row>
    <row r="12" spans="3:25" ht="13.5" thickBot="1">
      <c r="D12" s="411" t="s">
        <v>14</v>
      </c>
      <c r="E12" s="418" t="s">
        <v>592</v>
      </c>
      <c r="R12" s="413" t="s">
        <v>15</v>
      </c>
      <c r="T12" s="414">
        <v>3</v>
      </c>
      <c r="U12" s="419" t="str" cm="1">
        <f t="array" ref="U12">IFERROR(INDEX(__countries,MATCH($T12&amp;_selected_continent,$W$9:$W$204&amp;$X$9:$X$204,0)),"")</f>
        <v>Benin</v>
      </c>
      <c r="W12" s="408">
        <v>4</v>
      </c>
      <c r="X12" s="416" t="s">
        <v>4</v>
      </c>
      <c r="Y12" s="417" t="s">
        <v>16</v>
      </c>
    </row>
    <row r="13" spans="3:25" ht="13.5" thickBot="1">
      <c r="E13" s="420"/>
      <c r="R13" s="413" t="s">
        <v>17</v>
      </c>
      <c r="T13" s="414">
        <v>4</v>
      </c>
      <c r="U13" s="419" t="str" cm="1">
        <f t="array" ref="U13">IFERROR(INDEX(__countries,MATCH($T13&amp;_selected_continent,$W$9:$W$204&amp;$X$9:$X$204,0)),"")</f>
        <v>Botswana</v>
      </c>
      <c r="W13" s="408">
        <v>5</v>
      </c>
      <c r="X13" s="416" t="s">
        <v>4</v>
      </c>
      <c r="Y13" s="417" t="s">
        <v>18</v>
      </c>
    </row>
    <row r="14" spans="3:25" ht="13.5" thickBot="1">
      <c r="D14" s="421" t="s">
        <v>19</v>
      </c>
      <c r="E14" s="420"/>
      <c r="R14" s="422" t="s">
        <v>20</v>
      </c>
      <c r="T14" s="414">
        <v>5</v>
      </c>
      <c r="U14" s="419" t="str" cm="1">
        <f t="array" ref="U14">IFERROR(INDEX(__countries,MATCH($T14&amp;_selected_continent,$W$9:$W$204&amp;$X$9:$X$204,0)),"")</f>
        <v>Burkina Faso</v>
      </c>
      <c r="W14" s="408">
        <v>6</v>
      </c>
      <c r="X14" s="416" t="s">
        <v>4</v>
      </c>
      <c r="Y14" s="417" t="s">
        <v>21</v>
      </c>
    </row>
    <row r="15" spans="3:25" ht="13.5" thickBot="1">
      <c r="D15" s="423">
        <v>1</v>
      </c>
      <c r="E15" s="424" t="s">
        <v>22</v>
      </c>
      <c r="T15" s="414">
        <v>6</v>
      </c>
      <c r="U15" s="419" t="str" cm="1">
        <f t="array" ref="U15">IFERROR(INDEX(__countries,MATCH($T15&amp;_selected_continent,$W$9:$W$204&amp;$X$9:$X$204,0)),"")</f>
        <v>Burundi</v>
      </c>
      <c r="W15" s="408">
        <v>7</v>
      </c>
      <c r="X15" s="416" t="s">
        <v>4</v>
      </c>
      <c r="Y15" s="417" t="s">
        <v>23</v>
      </c>
    </row>
    <row r="16" spans="3:25" ht="13.5" thickBot="1">
      <c r="D16" s="423">
        <f t="shared" ref="D16:D21" si="0">D15+1</f>
        <v>2</v>
      </c>
      <c r="E16" s="424" t="s">
        <v>24</v>
      </c>
      <c r="T16" s="414">
        <v>7</v>
      </c>
      <c r="U16" s="419" t="str" cm="1">
        <f t="array" ref="U16">IFERROR(INDEX(__countries,MATCH($T16&amp;_selected_continent,$W$9:$W$204&amp;$X$9:$X$204,0)),"")</f>
        <v>Cameroon</v>
      </c>
      <c r="W16" s="408">
        <v>8</v>
      </c>
      <c r="X16" s="416" t="s">
        <v>4</v>
      </c>
      <c r="Y16" s="417" t="s">
        <v>25</v>
      </c>
    </row>
    <row r="17" spans="4:25" ht="13.5" thickBot="1">
      <c r="D17" s="423">
        <f t="shared" si="0"/>
        <v>3</v>
      </c>
      <c r="E17" s="424" t="s">
        <v>26</v>
      </c>
      <c r="T17" s="414">
        <v>8</v>
      </c>
      <c r="U17" s="419" t="str" cm="1">
        <f t="array" ref="U17">IFERROR(INDEX(__countries,MATCH($T17&amp;_selected_continent,$W$9:$W$204&amp;$X$9:$X$204,0)),"")</f>
        <v>Cape Verde</v>
      </c>
      <c r="W17" s="408">
        <v>9</v>
      </c>
      <c r="X17" s="416" t="s">
        <v>4</v>
      </c>
      <c r="Y17" s="417" t="s">
        <v>27</v>
      </c>
    </row>
    <row r="18" spans="4:25" ht="13.5" thickBot="1">
      <c r="D18" s="423">
        <f t="shared" si="0"/>
        <v>4</v>
      </c>
      <c r="E18" s="424" t="s">
        <v>28</v>
      </c>
      <c r="T18" s="414">
        <v>9</v>
      </c>
      <c r="U18" s="419" t="str" cm="1">
        <f t="array" ref="U18">IFERROR(INDEX(__countries,MATCH($T18&amp;_selected_continent,$W$9:$W$204&amp;$X$9:$X$204,0)),"")</f>
        <v>Central African Republic</v>
      </c>
      <c r="W18" s="408">
        <v>10</v>
      </c>
      <c r="X18" s="416" t="s">
        <v>4</v>
      </c>
      <c r="Y18" s="417" t="s">
        <v>29</v>
      </c>
    </row>
    <row r="19" spans="4:25" ht="13.5" thickBot="1">
      <c r="D19" s="423">
        <f t="shared" si="0"/>
        <v>5</v>
      </c>
      <c r="E19" s="424" t="s">
        <v>30</v>
      </c>
      <c r="T19" s="414">
        <v>10</v>
      </c>
      <c r="U19" s="419" t="str" cm="1">
        <f t="array" ref="U19">IFERROR(INDEX(__countries,MATCH($T19&amp;_selected_continent,$W$9:$W$204&amp;$X$9:$X$204,0)),"")</f>
        <v>Chad</v>
      </c>
      <c r="W19" s="408">
        <v>11</v>
      </c>
      <c r="X19" s="416" t="s">
        <v>4</v>
      </c>
      <c r="Y19" s="417" t="s">
        <v>31</v>
      </c>
    </row>
    <row r="20" spans="4:25" ht="13.5" thickBot="1">
      <c r="D20" s="423">
        <f t="shared" si="0"/>
        <v>6</v>
      </c>
      <c r="E20" s="424" t="s">
        <v>32</v>
      </c>
      <c r="T20" s="414">
        <v>11</v>
      </c>
      <c r="U20" s="419" t="str" cm="1">
        <f t="array" ref="U20">IFERROR(INDEX(__countries,MATCH($T20&amp;_selected_continent,$W$9:$W$204&amp;$X$9:$X$204,0)),"")</f>
        <v>Comoros</v>
      </c>
      <c r="W20" s="408">
        <v>12</v>
      </c>
      <c r="X20" s="416" t="s">
        <v>4</v>
      </c>
      <c r="Y20" s="417" t="s">
        <v>33</v>
      </c>
    </row>
    <row r="21" spans="4:25" ht="13.5" thickBot="1">
      <c r="D21" s="423">
        <f t="shared" si="0"/>
        <v>7</v>
      </c>
      <c r="E21" s="424" t="s">
        <v>34</v>
      </c>
      <c r="T21" s="414">
        <v>12</v>
      </c>
      <c r="U21" s="419" t="str" cm="1">
        <f t="array" ref="U21">IFERROR(INDEX(__countries,MATCH($T21&amp;_selected_continent,$W$9:$W$204&amp;$X$9:$X$204,0)),"")</f>
        <v>Democratic Republic of the Congo</v>
      </c>
      <c r="W21" s="408">
        <v>13</v>
      </c>
      <c r="X21" s="416" t="s">
        <v>4</v>
      </c>
      <c r="Y21" s="417" t="s">
        <v>35</v>
      </c>
    </row>
    <row r="22" spans="4:25" ht="13.5" thickBot="1">
      <c r="T22" s="414">
        <v>13</v>
      </c>
      <c r="U22" s="419" t="str" cm="1">
        <f t="array" ref="U22">IFERROR(INDEX(__countries,MATCH($T22&amp;_selected_continent,$W$9:$W$204&amp;$X$9:$X$204,0)),"")</f>
        <v>Djibouti</v>
      </c>
      <c r="W22" s="408">
        <v>14</v>
      </c>
      <c r="X22" s="416" t="s">
        <v>4</v>
      </c>
      <c r="Y22" s="417" t="s">
        <v>36</v>
      </c>
    </row>
    <row r="23" spans="4:25" ht="13.5" thickBot="1">
      <c r="T23" s="414">
        <v>14</v>
      </c>
      <c r="U23" s="419" t="str" cm="1">
        <f t="array" ref="U23">IFERROR(INDEX(__countries,MATCH($T23&amp;_selected_continent,$W$9:$W$204&amp;$X$9:$X$204,0)),"")</f>
        <v>Egypt</v>
      </c>
      <c r="W23" s="408">
        <v>15</v>
      </c>
      <c r="X23" s="416" t="s">
        <v>4</v>
      </c>
      <c r="Y23" s="417" t="s">
        <v>37</v>
      </c>
    </row>
    <row r="24" spans="4:25" ht="13.5" thickBot="1">
      <c r="T24" s="414">
        <v>15</v>
      </c>
      <c r="U24" s="419" t="str" cm="1">
        <f t="array" ref="U24">IFERROR(INDEX(__countries,MATCH($T24&amp;_selected_continent,$W$9:$W$204&amp;$X$9:$X$204,0)),"")</f>
        <v>Equatorial Guinea</v>
      </c>
      <c r="W24" s="408">
        <v>16</v>
      </c>
      <c r="X24" s="416" t="s">
        <v>4</v>
      </c>
      <c r="Y24" s="417" t="s">
        <v>38</v>
      </c>
    </row>
    <row r="25" spans="4:25" ht="13.5" thickBot="1">
      <c r="T25" s="414">
        <v>16</v>
      </c>
      <c r="U25" s="419" t="str" cm="1">
        <f t="array" ref="U25">IFERROR(INDEX(__countries,MATCH($T25&amp;_selected_continent,$W$9:$W$204&amp;$X$9:$X$204,0)),"")</f>
        <v>Eritrea</v>
      </c>
      <c r="W25" s="408">
        <v>17</v>
      </c>
      <c r="X25" s="416" t="s">
        <v>4</v>
      </c>
      <c r="Y25" s="417" t="s">
        <v>39</v>
      </c>
    </row>
    <row r="26" spans="4:25" ht="13.5" thickBot="1">
      <c r="T26" s="414">
        <v>17</v>
      </c>
      <c r="U26" s="419" t="str" cm="1">
        <f t="array" ref="U26">IFERROR(INDEX(__countries,MATCH($T26&amp;_selected_continent,$W$9:$W$204&amp;$X$9:$X$204,0)),"")</f>
        <v>Eswatini</v>
      </c>
      <c r="W26" s="408">
        <v>18</v>
      </c>
      <c r="X26" s="416" t="s">
        <v>4</v>
      </c>
      <c r="Y26" s="417" t="s">
        <v>40</v>
      </c>
    </row>
    <row r="27" spans="4:25" ht="13.5" thickBot="1">
      <c r="T27" s="414">
        <v>18</v>
      </c>
      <c r="U27" s="419" t="str" cm="1">
        <f t="array" ref="U27">IFERROR(INDEX(__countries,MATCH($T27&amp;_selected_continent,$W$9:$W$204&amp;$X$9:$X$204,0)),"")</f>
        <v>Ethiopia</v>
      </c>
      <c r="W27" s="408">
        <v>19</v>
      </c>
      <c r="X27" s="416" t="s">
        <v>4</v>
      </c>
      <c r="Y27" s="417" t="s">
        <v>41</v>
      </c>
    </row>
    <row r="28" spans="4:25" ht="13.5" thickBot="1">
      <c r="T28" s="414">
        <v>19</v>
      </c>
      <c r="U28" s="419" t="str" cm="1">
        <f t="array" ref="U28">IFERROR(INDEX(__countries,MATCH($T28&amp;_selected_continent,$W$9:$W$204&amp;$X$9:$X$204,0)),"")</f>
        <v>Gabon</v>
      </c>
      <c r="W28" s="408">
        <v>20</v>
      </c>
      <c r="X28" s="416" t="s">
        <v>4</v>
      </c>
      <c r="Y28" s="417" t="s">
        <v>42</v>
      </c>
    </row>
    <row r="29" spans="4:25" ht="13.5" thickBot="1">
      <c r="T29" s="414">
        <v>20</v>
      </c>
      <c r="U29" s="419" t="str" cm="1">
        <f t="array" ref="U29">IFERROR(INDEX(__countries,MATCH($T29&amp;_selected_continent,$W$9:$W$204&amp;$X$9:$X$204,0)),"")</f>
        <v>Ghana</v>
      </c>
      <c r="W29" s="408">
        <v>21</v>
      </c>
      <c r="X29" s="416" t="s">
        <v>4</v>
      </c>
      <c r="Y29" s="417" t="s">
        <v>43</v>
      </c>
    </row>
    <row r="30" spans="4:25" ht="13.5" thickBot="1">
      <c r="T30" s="414">
        <v>21</v>
      </c>
      <c r="U30" s="419" t="str" cm="1">
        <f t="array" ref="U30">IFERROR(INDEX(__countries,MATCH($T30&amp;_selected_continent,$W$9:$W$204&amp;$X$9:$X$204,0)),"")</f>
        <v>Guinea</v>
      </c>
      <c r="W30" s="408">
        <v>22</v>
      </c>
      <c r="X30" s="416" t="s">
        <v>4</v>
      </c>
      <c r="Y30" s="417" t="s">
        <v>44</v>
      </c>
    </row>
    <row r="31" spans="4:25" ht="13.5" thickBot="1">
      <c r="T31" s="414">
        <v>22</v>
      </c>
      <c r="U31" s="419" t="str" cm="1">
        <f t="array" ref="U31">IFERROR(INDEX(__countries,MATCH($T31&amp;_selected_continent,$W$9:$W$204&amp;$X$9:$X$204,0)),"")</f>
        <v>Guinea-Bissau</v>
      </c>
      <c r="W31" s="408">
        <v>23</v>
      </c>
      <c r="X31" s="416" t="s">
        <v>4</v>
      </c>
      <c r="Y31" s="417" t="s">
        <v>45</v>
      </c>
    </row>
    <row r="32" spans="4:25" ht="13.5" thickBot="1">
      <c r="T32" s="414">
        <v>23</v>
      </c>
      <c r="U32" s="419" t="str" cm="1">
        <f t="array" ref="U32">IFERROR(INDEX(__countries,MATCH($T32&amp;_selected_continent,$W$9:$W$204&amp;$X$9:$X$204,0)),"")</f>
        <v>Ivory Coast</v>
      </c>
      <c r="W32" s="408">
        <v>24</v>
      </c>
      <c r="X32" s="416" t="s">
        <v>4</v>
      </c>
      <c r="Y32" s="417" t="s">
        <v>9</v>
      </c>
    </row>
    <row r="33" spans="20:25" ht="13.5" thickBot="1">
      <c r="T33" s="414">
        <v>24</v>
      </c>
      <c r="U33" s="419" t="str" cm="1">
        <f t="array" ref="U33">IFERROR(INDEX(__countries,MATCH($T33&amp;_selected_continent,$W$9:$W$204&amp;$X$9:$X$204,0)),"")</f>
        <v>Kenya</v>
      </c>
      <c r="W33" s="408">
        <v>25</v>
      </c>
      <c r="X33" s="416" t="s">
        <v>4</v>
      </c>
      <c r="Y33" s="417" t="s">
        <v>46</v>
      </c>
    </row>
    <row r="34" spans="20:25" ht="13.5" thickBot="1">
      <c r="T34" s="414">
        <v>25</v>
      </c>
      <c r="U34" s="419" t="str" cm="1">
        <f t="array" ref="U34">IFERROR(INDEX(__countries,MATCH($T34&amp;_selected_continent,$W$9:$W$204&amp;$X$9:$X$204,0)),"")</f>
        <v>Lesotho</v>
      </c>
      <c r="W34" s="408">
        <v>26</v>
      </c>
      <c r="X34" s="416" t="s">
        <v>4</v>
      </c>
      <c r="Y34" s="417" t="s">
        <v>47</v>
      </c>
    </row>
    <row r="35" spans="20:25" ht="13.5" thickBot="1">
      <c r="T35" s="414">
        <v>26</v>
      </c>
      <c r="U35" s="419" t="str" cm="1">
        <f t="array" ref="U35">IFERROR(INDEX(__countries,MATCH($T35&amp;_selected_continent,$W$9:$W$204&amp;$X$9:$X$204,0)),"")</f>
        <v>Liberia</v>
      </c>
      <c r="W35" s="408">
        <v>27</v>
      </c>
      <c r="X35" s="416" t="s">
        <v>4</v>
      </c>
      <c r="Y35" s="417" t="s">
        <v>48</v>
      </c>
    </row>
    <row r="36" spans="20:25" ht="13.5" thickBot="1">
      <c r="T36" s="414">
        <v>27</v>
      </c>
      <c r="U36" s="419" t="str" cm="1">
        <f t="array" ref="U36">IFERROR(INDEX(__countries,MATCH($T36&amp;_selected_continent,$W$9:$W$204&amp;$X$9:$X$204,0)),"")</f>
        <v>Libya</v>
      </c>
      <c r="W36" s="408">
        <v>28</v>
      </c>
      <c r="X36" s="416" t="s">
        <v>4</v>
      </c>
      <c r="Y36" s="417" t="s">
        <v>49</v>
      </c>
    </row>
    <row r="37" spans="20:25" ht="13.5" thickBot="1">
      <c r="T37" s="414">
        <v>28</v>
      </c>
      <c r="U37" s="419" t="str" cm="1">
        <f t="array" ref="U37">IFERROR(INDEX(__countries,MATCH($T37&amp;_selected_continent,$W$9:$W$204&amp;$X$9:$X$204,0)),"")</f>
        <v>Madagascar</v>
      </c>
      <c r="W37" s="408">
        <v>29</v>
      </c>
      <c r="X37" s="416" t="s">
        <v>4</v>
      </c>
      <c r="Y37" s="417" t="s">
        <v>50</v>
      </c>
    </row>
    <row r="38" spans="20:25" ht="13.5" thickBot="1">
      <c r="T38" s="414">
        <v>29</v>
      </c>
      <c r="U38" s="419" t="str" cm="1">
        <f t="array" ref="U38">IFERROR(INDEX(__countries,MATCH($T38&amp;_selected_continent,$W$9:$W$204&amp;$X$9:$X$204,0)),"")</f>
        <v>Malawi</v>
      </c>
      <c r="W38" s="408">
        <v>30</v>
      </c>
      <c r="X38" s="416" t="s">
        <v>4</v>
      </c>
      <c r="Y38" s="417" t="s">
        <v>51</v>
      </c>
    </row>
    <row r="39" spans="20:25" ht="13.5" thickBot="1">
      <c r="T39" s="414">
        <v>30</v>
      </c>
      <c r="U39" s="419" t="str" cm="1">
        <f t="array" ref="U39">IFERROR(INDEX(__countries,MATCH($T39&amp;_selected_continent,$W$9:$W$204&amp;$X$9:$X$204,0)),"")</f>
        <v>Mali</v>
      </c>
      <c r="W39" s="408">
        <v>31</v>
      </c>
      <c r="X39" s="416" t="s">
        <v>4</v>
      </c>
      <c r="Y39" s="417" t="s">
        <v>52</v>
      </c>
    </row>
    <row r="40" spans="20:25" ht="13.5" thickBot="1">
      <c r="T40" s="414">
        <v>31</v>
      </c>
      <c r="U40" s="419" t="str" cm="1">
        <f t="array" ref="U40">IFERROR(INDEX(__countries,MATCH($T40&amp;_selected_continent,$W$9:$W$204&amp;$X$9:$X$204,0)),"")</f>
        <v>Mauritania</v>
      </c>
      <c r="W40" s="408">
        <v>32</v>
      </c>
      <c r="X40" s="416" t="s">
        <v>4</v>
      </c>
      <c r="Y40" s="417" t="s">
        <v>53</v>
      </c>
    </row>
    <row r="41" spans="20:25" ht="13.5" thickBot="1">
      <c r="T41" s="414">
        <v>32</v>
      </c>
      <c r="U41" s="419" t="str" cm="1">
        <f t="array" ref="U41">IFERROR(INDEX(__countries,MATCH($T41&amp;_selected_continent,$W$9:$W$204&amp;$X$9:$X$204,0)),"")</f>
        <v>Mauritius</v>
      </c>
      <c r="W41" s="408">
        <v>33</v>
      </c>
      <c r="X41" s="416" t="s">
        <v>4</v>
      </c>
      <c r="Y41" s="417" t="s">
        <v>54</v>
      </c>
    </row>
    <row r="42" spans="20:25" ht="13.5" thickBot="1">
      <c r="T42" s="414">
        <v>33</v>
      </c>
      <c r="U42" s="419" t="str" cm="1">
        <f t="array" ref="U42">IFERROR(INDEX(__countries,MATCH($T42&amp;_selected_continent,$W$9:$W$204&amp;$X$9:$X$204,0)),"")</f>
        <v>Morocco</v>
      </c>
      <c r="W42" s="408">
        <v>34</v>
      </c>
      <c r="X42" s="416" t="s">
        <v>4</v>
      </c>
      <c r="Y42" s="417" t="s">
        <v>55</v>
      </c>
    </row>
    <row r="43" spans="20:25" ht="13.5" thickBot="1">
      <c r="T43" s="414">
        <v>34</v>
      </c>
      <c r="U43" s="419" t="str" cm="1">
        <f t="array" ref="U43">IFERROR(INDEX(__countries,MATCH($T43&amp;_selected_continent,$W$9:$W$204&amp;$X$9:$X$204,0)),"")</f>
        <v>Mozambique</v>
      </c>
      <c r="W43" s="408">
        <v>35</v>
      </c>
      <c r="X43" s="416" t="s">
        <v>4</v>
      </c>
      <c r="Y43" s="417" t="s">
        <v>56</v>
      </c>
    </row>
    <row r="44" spans="20:25" ht="13.5" thickBot="1">
      <c r="T44" s="414">
        <v>35</v>
      </c>
      <c r="U44" s="419" t="str" cm="1">
        <f t="array" ref="U44">IFERROR(INDEX(__countries,MATCH($T44&amp;_selected_continent,$W$9:$W$204&amp;$X$9:$X$204,0)),"")</f>
        <v>Namibia</v>
      </c>
      <c r="W44" s="408">
        <v>36</v>
      </c>
      <c r="X44" s="416" t="s">
        <v>4</v>
      </c>
      <c r="Y44" s="417" t="s">
        <v>57</v>
      </c>
    </row>
    <row r="45" spans="20:25" ht="13.5" thickBot="1">
      <c r="T45" s="414">
        <v>36</v>
      </c>
      <c r="U45" s="419" t="str" cm="1">
        <f t="array" ref="U45">IFERROR(INDEX(__countries,MATCH($T45&amp;_selected_continent,$W$9:$W$204&amp;$X$9:$X$204,0)),"")</f>
        <v>Niger</v>
      </c>
      <c r="W45" s="408">
        <v>37</v>
      </c>
      <c r="X45" s="416" t="s">
        <v>4</v>
      </c>
      <c r="Y45" s="417" t="s">
        <v>58</v>
      </c>
    </row>
    <row r="46" spans="20:25" ht="13.5" thickBot="1">
      <c r="T46" s="414">
        <v>37</v>
      </c>
      <c r="U46" s="419" t="str" cm="1">
        <f t="array" ref="U46">IFERROR(INDEX(__countries,MATCH($T46&amp;_selected_continent,$W$9:$W$204&amp;$X$9:$X$204,0)),"")</f>
        <v>Nigeria</v>
      </c>
      <c r="W46" s="408">
        <v>38</v>
      </c>
      <c r="X46" s="416" t="s">
        <v>4</v>
      </c>
      <c r="Y46" s="417" t="s">
        <v>59</v>
      </c>
    </row>
    <row r="47" spans="20:25" ht="13.5" thickBot="1">
      <c r="T47" s="414">
        <v>38</v>
      </c>
      <c r="U47" s="419" t="str" cm="1">
        <f t="array" ref="U47">IFERROR(INDEX(__countries,MATCH($T47&amp;_selected_continent,$W$9:$W$204&amp;$X$9:$X$204,0)),"")</f>
        <v>Republic of the Congo</v>
      </c>
      <c r="W47" s="408">
        <v>39</v>
      </c>
      <c r="X47" s="416" t="s">
        <v>4</v>
      </c>
      <c r="Y47" s="417" t="s">
        <v>60</v>
      </c>
    </row>
    <row r="48" spans="20:25" ht="13.5" thickBot="1">
      <c r="T48" s="414">
        <v>39</v>
      </c>
      <c r="U48" s="419" t="str" cm="1">
        <f t="array" ref="U48">IFERROR(INDEX(__countries,MATCH($T48&amp;_selected_continent,$W$9:$W$204&amp;$X$9:$X$204,0)),"")</f>
        <v>Rwanda</v>
      </c>
      <c r="W48" s="408">
        <v>40</v>
      </c>
      <c r="X48" s="416" t="s">
        <v>4</v>
      </c>
      <c r="Y48" s="417" t="s">
        <v>61</v>
      </c>
    </row>
    <row r="49" spans="20:25" ht="13.5" thickBot="1">
      <c r="T49" s="414">
        <v>40</v>
      </c>
      <c r="U49" s="419" t="str" cm="1">
        <f t="array" ref="U49">IFERROR(INDEX(__countries,MATCH($T49&amp;_selected_continent,$W$9:$W$204&amp;$X$9:$X$204,0)),"")</f>
        <v>São Tomé and Príncipe</v>
      </c>
      <c r="W49" s="408">
        <v>41</v>
      </c>
      <c r="X49" s="416" t="s">
        <v>4</v>
      </c>
      <c r="Y49" s="417" t="s">
        <v>62</v>
      </c>
    </row>
    <row r="50" spans="20:25" ht="13.5" thickBot="1">
      <c r="T50" s="414">
        <v>41</v>
      </c>
      <c r="U50" s="419" t="str" cm="1">
        <f t="array" ref="U50">IFERROR(INDEX(__countries,MATCH($T50&amp;_selected_continent,$W$9:$W$204&amp;$X$9:$X$204,0)),"")</f>
        <v>Senegal</v>
      </c>
      <c r="W50" s="408">
        <v>42</v>
      </c>
      <c r="X50" s="416" t="s">
        <v>4</v>
      </c>
      <c r="Y50" s="417" t="s">
        <v>63</v>
      </c>
    </row>
    <row r="51" spans="20:25" ht="13.5" thickBot="1">
      <c r="T51" s="414">
        <v>42</v>
      </c>
      <c r="U51" s="419" t="str" cm="1">
        <f t="array" ref="U51">IFERROR(INDEX(__countries,MATCH($T51&amp;_selected_continent,$W$9:$W$204&amp;$X$9:$X$204,0)),"")</f>
        <v>Seychelles</v>
      </c>
      <c r="W51" s="408">
        <v>43</v>
      </c>
      <c r="X51" s="416" t="s">
        <v>4</v>
      </c>
      <c r="Y51" s="417" t="s">
        <v>64</v>
      </c>
    </row>
    <row r="52" spans="20:25" ht="13.5" thickBot="1">
      <c r="T52" s="414">
        <v>43</v>
      </c>
      <c r="U52" s="419" t="str" cm="1">
        <f t="array" ref="U52">IFERROR(INDEX(__countries,MATCH($T52&amp;_selected_continent,$W$9:$W$204&amp;$X$9:$X$204,0)),"")</f>
        <v>Sierra Leone</v>
      </c>
      <c r="W52" s="408">
        <v>44</v>
      </c>
      <c r="X52" s="416" t="s">
        <v>4</v>
      </c>
      <c r="Y52" s="417" t="s">
        <v>65</v>
      </c>
    </row>
    <row r="53" spans="20:25" ht="13.5" thickBot="1">
      <c r="T53" s="414">
        <v>44</v>
      </c>
      <c r="U53" s="419" t="str" cm="1">
        <f t="array" ref="U53">IFERROR(INDEX(__countries,MATCH($T53&amp;_selected_continent,$W$9:$W$204&amp;$X$9:$X$204,0)),"")</f>
        <v>Somalia</v>
      </c>
      <c r="W53" s="408">
        <v>45</v>
      </c>
      <c r="X53" s="416" t="s">
        <v>4</v>
      </c>
      <c r="Y53" s="417" t="s">
        <v>66</v>
      </c>
    </row>
    <row r="54" spans="20:25" ht="13.5" thickBot="1">
      <c r="T54" s="414">
        <v>45</v>
      </c>
      <c r="U54" s="419" t="str" cm="1">
        <f t="array" ref="U54">IFERROR(INDEX(__countries,MATCH($T54&amp;_selected_continent,$W$9:$W$204&amp;$X$9:$X$204,0)),"")</f>
        <v>South Africa</v>
      </c>
      <c r="W54" s="408">
        <v>46</v>
      </c>
      <c r="X54" s="416" t="s">
        <v>4</v>
      </c>
      <c r="Y54" s="417" t="s">
        <v>67</v>
      </c>
    </row>
    <row r="55" spans="20:25" ht="13.5" thickBot="1">
      <c r="T55" s="414">
        <v>46</v>
      </c>
      <c r="U55" s="419" t="str" cm="1">
        <f t="array" ref="U55">IFERROR(INDEX(__countries,MATCH($T55&amp;_selected_continent,$W$9:$W$204&amp;$X$9:$X$204,0)),"")</f>
        <v>South Sudan</v>
      </c>
      <c r="W55" s="408">
        <v>47</v>
      </c>
      <c r="X55" s="416" t="s">
        <v>4</v>
      </c>
      <c r="Y55" s="417" t="s">
        <v>68</v>
      </c>
    </row>
    <row r="56" spans="20:25" ht="13.5" thickBot="1">
      <c r="T56" s="414">
        <v>47</v>
      </c>
      <c r="U56" s="419" t="str" cm="1">
        <f t="array" ref="U56">IFERROR(INDEX(__countries,MATCH($T56&amp;_selected_continent,$W$9:$W$204&amp;$X$9:$X$204,0)),"")</f>
        <v>Sudan</v>
      </c>
      <c r="W56" s="408">
        <v>48</v>
      </c>
      <c r="X56" s="416" t="s">
        <v>4</v>
      </c>
      <c r="Y56" s="417" t="s">
        <v>69</v>
      </c>
    </row>
    <row r="57" spans="20:25" ht="13.5" thickBot="1">
      <c r="T57" s="414">
        <v>48</v>
      </c>
      <c r="U57" s="419" t="str" cm="1">
        <f t="array" ref="U57">IFERROR(INDEX(__countries,MATCH($T57&amp;_selected_continent,$W$9:$W$204&amp;$X$9:$X$204,0)),"")</f>
        <v>Tanzania</v>
      </c>
      <c r="W57" s="408">
        <v>49</v>
      </c>
      <c r="X57" s="416" t="s">
        <v>4</v>
      </c>
      <c r="Y57" s="417" t="s">
        <v>69</v>
      </c>
    </row>
    <row r="58" spans="20:25" ht="13.5" thickBot="1">
      <c r="T58" s="414">
        <v>49</v>
      </c>
      <c r="U58" s="419" t="str" cm="1">
        <f t="array" ref="U58">IFERROR(INDEX(__countries,MATCH($T58&amp;_selected_continent,$W$9:$W$204&amp;$X$9:$X$204,0)),"")</f>
        <v>Tanzania</v>
      </c>
      <c r="W58" s="408">
        <v>50</v>
      </c>
      <c r="X58" s="416" t="s">
        <v>4</v>
      </c>
      <c r="Y58" s="417" t="s">
        <v>70</v>
      </c>
    </row>
    <row r="59" spans="20:25" ht="13.5" thickBot="1">
      <c r="T59" s="414">
        <v>50</v>
      </c>
      <c r="U59" s="419" t="str" cm="1">
        <f t="array" ref="U59">IFERROR(INDEX(__countries,MATCH($T59&amp;_selected_continent,$W$9:$W$204&amp;$X$9:$X$204,0)),"")</f>
        <v>The Gambia</v>
      </c>
      <c r="W59" s="408">
        <v>51</v>
      </c>
      <c r="X59" s="416" t="s">
        <v>4</v>
      </c>
      <c r="Y59" s="417" t="s">
        <v>71</v>
      </c>
    </row>
    <row r="60" spans="20:25" ht="13.5" thickBot="1">
      <c r="T60" s="414">
        <v>51</v>
      </c>
      <c r="U60" s="419" t="str" cm="1">
        <f t="array" ref="U60">IFERROR(INDEX(__countries,MATCH($T60&amp;_selected_continent,$W$9:$W$204&amp;$X$9:$X$204,0)),"")</f>
        <v>Togo</v>
      </c>
      <c r="W60" s="408">
        <v>52</v>
      </c>
      <c r="X60" s="416" t="s">
        <v>4</v>
      </c>
      <c r="Y60" s="417" t="s">
        <v>72</v>
      </c>
    </row>
    <row r="61" spans="20:25" ht="13.5" thickBot="1">
      <c r="T61" s="414">
        <v>52</v>
      </c>
      <c r="U61" s="419" t="str" cm="1">
        <f t="array" ref="U61">IFERROR(INDEX(__countries,MATCH($T61&amp;_selected_continent,$W$9:$W$204&amp;$X$9:$X$204,0)),"")</f>
        <v>Tunisia</v>
      </c>
      <c r="W61" s="408">
        <v>53</v>
      </c>
      <c r="X61" s="416" t="s">
        <v>4</v>
      </c>
      <c r="Y61" s="417" t="s">
        <v>73</v>
      </c>
    </row>
    <row r="62" spans="20:25" ht="13.5" thickBot="1">
      <c r="T62" s="414">
        <v>53</v>
      </c>
      <c r="U62" s="419" t="str" cm="1">
        <f t="array" ref="U62">IFERROR(INDEX(__countries,MATCH($T62&amp;_selected_continent,$W$9:$W$204&amp;$X$9:$X$204,0)),"")</f>
        <v>Uganda</v>
      </c>
      <c r="W62" s="408">
        <v>54</v>
      </c>
      <c r="X62" s="416" t="s">
        <v>4</v>
      </c>
      <c r="Y62" s="417" t="s">
        <v>74</v>
      </c>
    </row>
    <row r="63" spans="20:25" ht="13.5" thickBot="1">
      <c r="T63" s="414">
        <v>54</v>
      </c>
      <c r="U63" s="419" t="str" cm="1">
        <f t="array" ref="U63">IFERROR(INDEX(__countries,MATCH($T63&amp;_selected_continent,$W$9:$W$204&amp;$X$9:$X$204,0)),"")</f>
        <v>Zambia</v>
      </c>
      <c r="W63" s="408">
        <v>55</v>
      </c>
      <c r="X63" s="416" t="s">
        <v>4</v>
      </c>
      <c r="Y63" s="417" t="s">
        <v>75</v>
      </c>
    </row>
    <row r="64" spans="20:25">
      <c r="T64" s="425">
        <v>55</v>
      </c>
      <c r="U64" s="426" t="str" cm="1">
        <f t="array" ref="U64">IFERROR(INDEX(__countries,MATCH($T64&amp;_selected_continent,$W$9:$W$204&amp;$X$9:$X$204,0)),"")</f>
        <v>Zimbabwe</v>
      </c>
      <c r="W64" s="408">
        <v>1</v>
      </c>
      <c r="X64" s="409" t="s">
        <v>12</v>
      </c>
      <c r="Y64" s="410" t="s">
        <v>76</v>
      </c>
    </row>
    <row r="65" spans="23:25">
      <c r="W65" s="408">
        <v>2</v>
      </c>
      <c r="X65" s="416" t="s">
        <v>12</v>
      </c>
      <c r="Y65" s="417" t="s">
        <v>77</v>
      </c>
    </row>
    <row r="66" spans="23:25">
      <c r="W66" s="408">
        <v>3</v>
      </c>
      <c r="X66" s="416" t="s">
        <v>12</v>
      </c>
      <c r="Y66" s="417" t="s">
        <v>78</v>
      </c>
    </row>
    <row r="67" spans="23:25">
      <c r="W67" s="408">
        <v>4</v>
      </c>
      <c r="X67" s="416" t="s">
        <v>12</v>
      </c>
      <c r="Y67" s="417" t="s">
        <v>79</v>
      </c>
    </row>
    <row r="68" spans="23:25">
      <c r="W68" s="408">
        <v>5</v>
      </c>
      <c r="X68" s="416" t="s">
        <v>12</v>
      </c>
      <c r="Y68" s="417" t="s">
        <v>80</v>
      </c>
    </row>
    <row r="69" spans="23:25">
      <c r="W69" s="408">
        <v>6</v>
      </c>
      <c r="X69" s="416" t="s">
        <v>12</v>
      </c>
      <c r="Y69" s="417" t="s">
        <v>81</v>
      </c>
    </row>
    <row r="70" spans="23:25">
      <c r="W70" s="408">
        <v>7</v>
      </c>
      <c r="X70" s="416" t="s">
        <v>12</v>
      </c>
      <c r="Y70" s="417" t="s">
        <v>82</v>
      </c>
    </row>
    <row r="71" spans="23:25">
      <c r="W71" s="408">
        <v>8</v>
      </c>
      <c r="X71" s="416" t="s">
        <v>12</v>
      </c>
      <c r="Y71" s="417" t="s">
        <v>83</v>
      </c>
    </row>
    <row r="72" spans="23:25">
      <c r="W72" s="408">
        <v>9</v>
      </c>
      <c r="X72" s="416" t="s">
        <v>12</v>
      </c>
      <c r="Y72" s="417" t="s">
        <v>84</v>
      </c>
    </row>
    <row r="73" spans="23:25">
      <c r="W73" s="408">
        <v>10</v>
      </c>
      <c r="X73" s="416" t="s">
        <v>12</v>
      </c>
      <c r="Y73" s="417" t="s">
        <v>85</v>
      </c>
    </row>
    <row r="74" spans="23:25">
      <c r="W74" s="408">
        <v>11</v>
      </c>
      <c r="X74" s="416" t="s">
        <v>12</v>
      </c>
      <c r="Y74" s="417" t="s">
        <v>86</v>
      </c>
    </row>
    <row r="75" spans="23:25">
      <c r="W75" s="408">
        <v>12</v>
      </c>
      <c r="X75" s="416" t="s">
        <v>12</v>
      </c>
      <c r="Y75" s="417" t="s">
        <v>87</v>
      </c>
    </row>
    <row r="76" spans="23:25">
      <c r="W76" s="408">
        <v>13</v>
      </c>
      <c r="X76" s="416" t="s">
        <v>12</v>
      </c>
      <c r="Y76" s="417" t="s">
        <v>88</v>
      </c>
    </row>
    <row r="77" spans="23:25">
      <c r="W77" s="408">
        <v>14</v>
      </c>
      <c r="X77" s="416" t="s">
        <v>12</v>
      </c>
      <c r="Y77" s="417" t="s">
        <v>89</v>
      </c>
    </row>
    <row r="78" spans="23:25">
      <c r="W78" s="408">
        <v>15</v>
      </c>
      <c r="X78" s="416" t="s">
        <v>12</v>
      </c>
      <c r="Y78" s="417" t="s">
        <v>90</v>
      </c>
    </row>
    <row r="79" spans="23:25">
      <c r="W79" s="408">
        <v>16</v>
      </c>
      <c r="X79" s="416" t="s">
        <v>12</v>
      </c>
      <c r="Y79" s="417" t="s">
        <v>91</v>
      </c>
    </row>
    <row r="80" spans="23:25">
      <c r="W80" s="408">
        <v>17</v>
      </c>
      <c r="X80" s="416" t="s">
        <v>12</v>
      </c>
      <c r="Y80" s="417" t="s">
        <v>92</v>
      </c>
    </row>
    <row r="81" spans="23:25">
      <c r="W81" s="408">
        <v>18</v>
      </c>
      <c r="X81" s="416" t="s">
        <v>12</v>
      </c>
      <c r="Y81" s="417" t="s">
        <v>93</v>
      </c>
    </row>
    <row r="82" spans="23:25">
      <c r="W82" s="408">
        <v>19</v>
      </c>
      <c r="X82" s="416" t="s">
        <v>12</v>
      </c>
      <c r="Y82" s="417" t="s">
        <v>94</v>
      </c>
    </row>
    <row r="83" spans="23:25">
      <c r="W83" s="408">
        <v>20</v>
      </c>
      <c r="X83" s="416" t="s">
        <v>12</v>
      </c>
      <c r="Y83" s="417" t="s">
        <v>95</v>
      </c>
    </row>
    <row r="84" spans="23:25">
      <c r="W84" s="408">
        <v>21</v>
      </c>
      <c r="X84" s="416" t="s">
        <v>12</v>
      </c>
      <c r="Y84" s="417" t="s">
        <v>96</v>
      </c>
    </row>
    <row r="85" spans="23:25">
      <c r="W85" s="408">
        <v>22</v>
      </c>
      <c r="X85" s="416" t="s">
        <v>12</v>
      </c>
      <c r="Y85" s="417" t="s">
        <v>97</v>
      </c>
    </row>
    <row r="86" spans="23:25">
      <c r="W86" s="408">
        <v>23</v>
      </c>
      <c r="X86" s="416" t="s">
        <v>12</v>
      </c>
      <c r="Y86" s="417" t="s">
        <v>98</v>
      </c>
    </row>
    <row r="87" spans="23:25">
      <c r="W87" s="408">
        <v>24</v>
      </c>
      <c r="X87" s="416" t="s">
        <v>12</v>
      </c>
      <c r="Y87" s="417" t="s">
        <v>99</v>
      </c>
    </row>
    <row r="88" spans="23:25">
      <c r="W88" s="408">
        <v>25</v>
      </c>
      <c r="X88" s="416" t="s">
        <v>12</v>
      </c>
      <c r="Y88" s="417" t="s">
        <v>100</v>
      </c>
    </row>
    <row r="89" spans="23:25">
      <c r="W89" s="408">
        <v>26</v>
      </c>
      <c r="X89" s="416" t="s">
        <v>12</v>
      </c>
      <c r="Y89" s="417" t="s">
        <v>101</v>
      </c>
    </row>
    <row r="90" spans="23:25">
      <c r="W90" s="408">
        <v>27</v>
      </c>
      <c r="X90" s="416" t="s">
        <v>12</v>
      </c>
      <c r="Y90" s="417" t="s">
        <v>102</v>
      </c>
    </row>
    <row r="91" spans="23:25">
      <c r="W91" s="408">
        <v>28</v>
      </c>
      <c r="X91" s="416" t="s">
        <v>12</v>
      </c>
      <c r="Y91" s="417" t="s">
        <v>103</v>
      </c>
    </row>
    <row r="92" spans="23:25">
      <c r="W92" s="408">
        <v>29</v>
      </c>
      <c r="X92" s="416" t="s">
        <v>12</v>
      </c>
      <c r="Y92" s="417" t="s">
        <v>104</v>
      </c>
    </row>
    <row r="93" spans="23:25">
      <c r="W93" s="408">
        <v>30</v>
      </c>
      <c r="X93" s="416" t="s">
        <v>12</v>
      </c>
      <c r="Y93" s="417" t="s">
        <v>105</v>
      </c>
    </row>
    <row r="94" spans="23:25">
      <c r="W94" s="408">
        <v>31</v>
      </c>
      <c r="X94" s="416" t="s">
        <v>12</v>
      </c>
      <c r="Y94" s="417" t="s">
        <v>106</v>
      </c>
    </row>
    <row r="95" spans="23:25">
      <c r="W95" s="408">
        <v>32</v>
      </c>
      <c r="X95" s="416" t="s">
        <v>12</v>
      </c>
      <c r="Y95" s="417" t="s">
        <v>107</v>
      </c>
    </row>
    <row r="96" spans="23:25">
      <c r="W96" s="408">
        <v>33</v>
      </c>
      <c r="X96" s="416" t="s">
        <v>12</v>
      </c>
      <c r="Y96" s="417" t="s">
        <v>108</v>
      </c>
    </row>
    <row r="97" spans="23:25">
      <c r="W97" s="408">
        <v>34</v>
      </c>
      <c r="X97" s="416" t="s">
        <v>12</v>
      </c>
      <c r="Y97" s="417" t="s">
        <v>109</v>
      </c>
    </row>
    <row r="98" spans="23:25">
      <c r="W98" s="408">
        <v>35</v>
      </c>
      <c r="X98" s="416" t="s">
        <v>12</v>
      </c>
      <c r="Y98" s="417" t="s">
        <v>110</v>
      </c>
    </row>
    <row r="99" spans="23:25">
      <c r="W99" s="408">
        <v>36</v>
      </c>
      <c r="X99" s="416" t="s">
        <v>12</v>
      </c>
      <c r="Y99" s="417" t="s">
        <v>111</v>
      </c>
    </row>
    <row r="100" spans="23:25">
      <c r="W100" s="408">
        <v>37</v>
      </c>
      <c r="X100" s="416" t="s">
        <v>12</v>
      </c>
      <c r="Y100" s="417" t="s">
        <v>112</v>
      </c>
    </row>
    <row r="101" spans="23:25">
      <c r="W101" s="408">
        <v>38</v>
      </c>
      <c r="X101" s="416" t="s">
        <v>12</v>
      </c>
      <c r="Y101" s="417" t="s">
        <v>113</v>
      </c>
    </row>
    <row r="102" spans="23:25">
      <c r="W102" s="408">
        <v>39</v>
      </c>
      <c r="X102" s="416" t="s">
        <v>12</v>
      </c>
      <c r="Y102" s="417" t="s">
        <v>114</v>
      </c>
    </row>
    <row r="103" spans="23:25">
      <c r="W103" s="408">
        <v>40</v>
      </c>
      <c r="X103" s="416" t="s">
        <v>12</v>
      </c>
      <c r="Y103" s="417" t="s">
        <v>115</v>
      </c>
    </row>
    <row r="104" spans="23:25">
      <c r="W104" s="408">
        <v>41</v>
      </c>
      <c r="X104" s="416" t="s">
        <v>12</v>
      </c>
      <c r="Y104" s="417" t="s">
        <v>116</v>
      </c>
    </row>
    <row r="105" spans="23:25">
      <c r="W105" s="408">
        <v>42</v>
      </c>
      <c r="X105" s="416" t="s">
        <v>12</v>
      </c>
      <c r="Y105" s="417" t="s">
        <v>117</v>
      </c>
    </row>
    <row r="106" spans="23:25">
      <c r="W106" s="408">
        <v>43</v>
      </c>
      <c r="X106" s="416" t="s">
        <v>12</v>
      </c>
      <c r="Y106" s="417" t="s">
        <v>118</v>
      </c>
    </row>
    <row r="107" spans="23:25">
      <c r="W107" s="408">
        <v>1</v>
      </c>
      <c r="X107" s="409" t="s">
        <v>15</v>
      </c>
      <c r="Y107" s="410" t="s">
        <v>119</v>
      </c>
    </row>
    <row r="108" spans="23:25">
      <c r="W108" s="408">
        <v>2</v>
      </c>
      <c r="X108" s="416" t="s">
        <v>15</v>
      </c>
      <c r="Y108" s="417" t="s">
        <v>120</v>
      </c>
    </row>
    <row r="109" spans="23:25">
      <c r="W109" s="408">
        <v>3</v>
      </c>
      <c r="X109" s="416" t="s">
        <v>15</v>
      </c>
      <c r="Y109" s="417" t="s">
        <v>121</v>
      </c>
    </row>
    <row r="110" spans="23:25">
      <c r="W110" s="408">
        <v>4</v>
      </c>
      <c r="X110" s="416" t="s">
        <v>15</v>
      </c>
      <c r="Y110" s="417" t="s">
        <v>122</v>
      </c>
    </row>
    <row r="111" spans="23:25">
      <c r="W111" s="408">
        <v>5</v>
      </c>
      <c r="X111" s="416" t="s">
        <v>15</v>
      </c>
      <c r="Y111" s="417" t="s">
        <v>123</v>
      </c>
    </row>
    <row r="112" spans="23:25">
      <c r="W112" s="408">
        <v>6</v>
      </c>
      <c r="X112" s="416" t="s">
        <v>15</v>
      </c>
      <c r="Y112" s="417" t="s">
        <v>124</v>
      </c>
    </row>
    <row r="113" spans="23:25">
      <c r="W113" s="408">
        <v>7</v>
      </c>
      <c r="X113" s="416" t="s">
        <v>15</v>
      </c>
      <c r="Y113" s="417" t="s">
        <v>125</v>
      </c>
    </row>
    <row r="114" spans="23:25">
      <c r="W114" s="408">
        <v>8</v>
      </c>
      <c r="X114" s="416" t="s">
        <v>15</v>
      </c>
      <c r="Y114" s="417" t="s">
        <v>126</v>
      </c>
    </row>
    <row r="115" spans="23:25">
      <c r="W115" s="408">
        <v>9</v>
      </c>
      <c r="X115" s="416" t="s">
        <v>15</v>
      </c>
      <c r="Y115" s="417" t="s">
        <v>127</v>
      </c>
    </row>
    <row r="116" spans="23:25">
      <c r="W116" s="408">
        <v>10</v>
      </c>
      <c r="X116" s="416" t="s">
        <v>15</v>
      </c>
      <c r="Y116" s="417" t="s">
        <v>128</v>
      </c>
    </row>
    <row r="117" spans="23:25">
      <c r="W117" s="408">
        <v>11</v>
      </c>
      <c r="X117" s="416" t="s">
        <v>15</v>
      </c>
      <c r="Y117" s="417" t="s">
        <v>129</v>
      </c>
    </row>
    <row r="118" spans="23:25">
      <c r="W118" s="408">
        <v>12</v>
      </c>
      <c r="X118" s="416" t="s">
        <v>15</v>
      </c>
      <c r="Y118" s="417" t="s">
        <v>130</v>
      </c>
    </row>
    <row r="119" spans="23:25">
      <c r="W119" s="408">
        <v>13</v>
      </c>
      <c r="X119" s="416" t="s">
        <v>15</v>
      </c>
      <c r="Y119" s="417" t="s">
        <v>131</v>
      </c>
    </row>
    <row r="120" spans="23:25">
      <c r="W120" s="408">
        <v>14</v>
      </c>
      <c r="X120" s="416" t="s">
        <v>15</v>
      </c>
      <c r="Y120" s="417" t="s">
        <v>132</v>
      </c>
    </row>
    <row r="121" spans="23:25">
      <c r="W121" s="408">
        <v>15</v>
      </c>
      <c r="X121" s="416" t="s">
        <v>15</v>
      </c>
      <c r="Y121" s="417" t="s">
        <v>133</v>
      </c>
    </row>
    <row r="122" spans="23:25">
      <c r="W122" s="408">
        <v>16</v>
      </c>
      <c r="X122" s="416" t="s">
        <v>15</v>
      </c>
      <c r="Y122" s="417" t="s">
        <v>134</v>
      </c>
    </row>
    <row r="123" spans="23:25">
      <c r="W123" s="408">
        <v>17</v>
      </c>
      <c r="X123" s="416" t="s">
        <v>15</v>
      </c>
      <c r="Y123" s="417" t="s">
        <v>135</v>
      </c>
    </row>
    <row r="124" spans="23:25">
      <c r="W124" s="408">
        <v>18</v>
      </c>
      <c r="X124" s="416" t="s">
        <v>15</v>
      </c>
      <c r="Y124" s="417" t="s">
        <v>136</v>
      </c>
    </row>
    <row r="125" spans="23:25">
      <c r="W125" s="408">
        <v>19</v>
      </c>
      <c r="X125" s="416" t="s">
        <v>15</v>
      </c>
      <c r="Y125" s="417" t="s">
        <v>137</v>
      </c>
    </row>
    <row r="126" spans="23:25">
      <c r="W126" s="408">
        <v>20</v>
      </c>
      <c r="X126" s="416" t="s">
        <v>15</v>
      </c>
      <c r="Y126" s="417" t="s">
        <v>138</v>
      </c>
    </row>
    <row r="127" spans="23:25">
      <c r="W127" s="408">
        <v>21</v>
      </c>
      <c r="X127" s="416" t="s">
        <v>15</v>
      </c>
      <c r="Y127" s="417" t="s">
        <v>139</v>
      </c>
    </row>
    <row r="128" spans="23:25">
      <c r="W128" s="408">
        <v>22</v>
      </c>
      <c r="X128" s="416" t="s">
        <v>15</v>
      </c>
      <c r="Y128" s="417" t="s">
        <v>140</v>
      </c>
    </row>
    <row r="129" spans="23:25">
      <c r="W129" s="408">
        <v>23</v>
      </c>
      <c r="X129" s="416" t="s">
        <v>15</v>
      </c>
      <c r="Y129" s="417" t="s">
        <v>141</v>
      </c>
    </row>
    <row r="130" spans="23:25">
      <c r="W130" s="408">
        <v>24</v>
      </c>
      <c r="X130" s="416" t="s">
        <v>15</v>
      </c>
      <c r="Y130" s="417" t="s">
        <v>142</v>
      </c>
    </row>
    <row r="131" spans="23:25">
      <c r="W131" s="408">
        <v>25</v>
      </c>
      <c r="X131" s="416" t="s">
        <v>15</v>
      </c>
      <c r="Y131" s="417" t="s">
        <v>143</v>
      </c>
    </row>
    <row r="132" spans="23:25">
      <c r="W132" s="408">
        <v>26</v>
      </c>
      <c r="X132" s="416" t="s">
        <v>15</v>
      </c>
      <c r="Y132" s="417" t="s">
        <v>144</v>
      </c>
    </row>
    <row r="133" spans="23:25">
      <c r="W133" s="408">
        <v>27</v>
      </c>
      <c r="X133" s="416" t="s">
        <v>15</v>
      </c>
      <c r="Y133" s="417" t="s">
        <v>145</v>
      </c>
    </row>
    <row r="134" spans="23:25">
      <c r="W134" s="408">
        <v>28</v>
      </c>
      <c r="X134" s="416" t="s">
        <v>15</v>
      </c>
      <c r="Y134" s="417" t="s">
        <v>146</v>
      </c>
    </row>
    <row r="135" spans="23:25">
      <c r="W135" s="408">
        <v>29</v>
      </c>
      <c r="X135" s="416" t="s">
        <v>15</v>
      </c>
      <c r="Y135" s="417" t="s">
        <v>147</v>
      </c>
    </row>
    <row r="136" spans="23:25">
      <c r="W136" s="408">
        <v>30</v>
      </c>
      <c r="X136" s="416" t="s">
        <v>15</v>
      </c>
      <c r="Y136" s="417" t="s">
        <v>148</v>
      </c>
    </row>
    <row r="137" spans="23:25">
      <c r="W137" s="408">
        <v>31</v>
      </c>
      <c r="X137" s="416" t="s">
        <v>15</v>
      </c>
      <c r="Y137" s="417" t="s">
        <v>149</v>
      </c>
    </row>
    <row r="138" spans="23:25">
      <c r="W138" s="408">
        <v>32</v>
      </c>
      <c r="X138" s="416" t="s">
        <v>15</v>
      </c>
      <c r="Y138" s="417" t="s">
        <v>150</v>
      </c>
    </row>
    <row r="139" spans="23:25">
      <c r="W139" s="408">
        <v>33</v>
      </c>
      <c r="X139" s="416" t="s">
        <v>15</v>
      </c>
      <c r="Y139" s="417" t="s">
        <v>151</v>
      </c>
    </row>
    <row r="140" spans="23:25">
      <c r="W140" s="408">
        <v>34</v>
      </c>
      <c r="X140" s="416" t="s">
        <v>15</v>
      </c>
      <c r="Y140" s="417" t="s">
        <v>152</v>
      </c>
    </row>
    <row r="141" spans="23:25">
      <c r="W141" s="408">
        <v>35</v>
      </c>
      <c r="X141" s="416" t="s">
        <v>15</v>
      </c>
      <c r="Y141" s="417" t="s">
        <v>153</v>
      </c>
    </row>
    <row r="142" spans="23:25">
      <c r="W142" s="408">
        <v>36</v>
      </c>
      <c r="X142" s="416" t="s">
        <v>15</v>
      </c>
      <c r="Y142" s="417" t="s">
        <v>154</v>
      </c>
    </row>
    <row r="143" spans="23:25">
      <c r="W143" s="408">
        <v>37</v>
      </c>
      <c r="X143" s="416" t="s">
        <v>15</v>
      </c>
      <c r="Y143" s="417" t="s">
        <v>155</v>
      </c>
    </row>
    <row r="144" spans="23:25">
      <c r="W144" s="408">
        <v>38</v>
      </c>
      <c r="X144" s="416" t="s">
        <v>15</v>
      </c>
      <c r="Y144" s="417" t="s">
        <v>156</v>
      </c>
    </row>
    <row r="145" spans="23:25">
      <c r="W145" s="408">
        <v>39</v>
      </c>
      <c r="X145" s="416" t="s">
        <v>15</v>
      </c>
      <c r="Y145" s="417" t="s">
        <v>157</v>
      </c>
    </row>
    <row r="146" spans="23:25">
      <c r="W146" s="408">
        <v>40</v>
      </c>
      <c r="X146" s="416" t="s">
        <v>15</v>
      </c>
      <c r="Y146" s="417" t="s">
        <v>158</v>
      </c>
    </row>
    <row r="147" spans="23:25">
      <c r="W147" s="408">
        <v>41</v>
      </c>
      <c r="X147" s="416" t="s">
        <v>15</v>
      </c>
      <c r="Y147" s="417" t="s">
        <v>159</v>
      </c>
    </row>
    <row r="148" spans="23:25">
      <c r="W148" s="408">
        <v>42</v>
      </c>
      <c r="X148" s="416" t="s">
        <v>15</v>
      </c>
      <c r="Y148" s="417" t="s">
        <v>160</v>
      </c>
    </row>
    <row r="149" spans="23:25">
      <c r="W149" s="408">
        <v>43</v>
      </c>
      <c r="X149" s="416" t="s">
        <v>15</v>
      </c>
      <c r="Y149" s="417" t="s">
        <v>161</v>
      </c>
    </row>
    <row r="150" spans="23:25">
      <c r="W150" s="408">
        <v>44</v>
      </c>
      <c r="X150" s="416" t="s">
        <v>15</v>
      </c>
      <c r="Y150" s="417" t="s">
        <v>162</v>
      </c>
    </row>
    <row r="151" spans="23:25">
      <c r="W151" s="408">
        <v>45</v>
      </c>
      <c r="X151" s="416" t="s">
        <v>15</v>
      </c>
      <c r="Y151" s="417" t="s">
        <v>163</v>
      </c>
    </row>
    <row r="152" spans="23:25">
      <c r="W152" s="408">
        <v>46</v>
      </c>
      <c r="X152" s="416" t="s">
        <v>15</v>
      </c>
      <c r="Y152" s="417" t="s">
        <v>164</v>
      </c>
    </row>
    <row r="153" spans="23:25">
      <c r="W153" s="408">
        <v>47</v>
      </c>
      <c r="X153" s="416" t="s">
        <v>15</v>
      </c>
      <c r="Y153" s="417" t="s">
        <v>165</v>
      </c>
    </row>
    <row r="154" spans="23:25">
      <c r="W154" s="408">
        <v>48</v>
      </c>
      <c r="X154" s="416" t="s">
        <v>15</v>
      </c>
      <c r="Y154" s="417" t="s">
        <v>166</v>
      </c>
    </row>
    <row r="155" spans="23:25">
      <c r="W155" s="408">
        <v>49</v>
      </c>
      <c r="X155" s="416" t="s">
        <v>15</v>
      </c>
      <c r="Y155" s="417" t="s">
        <v>167</v>
      </c>
    </row>
    <row r="156" spans="23:25">
      <c r="W156" s="408">
        <v>50</v>
      </c>
      <c r="X156" s="416" t="s">
        <v>15</v>
      </c>
      <c r="Y156" s="417" t="s">
        <v>168</v>
      </c>
    </row>
    <row r="157" spans="23:25">
      <c r="W157" s="408">
        <v>1</v>
      </c>
      <c r="X157" s="409" t="s">
        <v>17</v>
      </c>
      <c r="Y157" s="410" t="s">
        <v>169</v>
      </c>
    </row>
    <row r="158" spans="23:25">
      <c r="W158" s="408">
        <v>2</v>
      </c>
      <c r="X158" s="416" t="s">
        <v>17</v>
      </c>
      <c r="Y158" s="417" t="s">
        <v>170</v>
      </c>
    </row>
    <row r="159" spans="23:25">
      <c r="W159" s="408">
        <v>3</v>
      </c>
      <c r="X159" s="416" t="s">
        <v>17</v>
      </c>
      <c r="Y159" s="417" t="s">
        <v>171</v>
      </c>
    </row>
    <row r="160" spans="23:25">
      <c r="W160" s="408">
        <v>4</v>
      </c>
      <c r="X160" s="416" t="s">
        <v>17</v>
      </c>
      <c r="Y160" s="417" t="s">
        <v>172</v>
      </c>
    </row>
    <row r="161" spans="23:25">
      <c r="W161" s="408">
        <v>5</v>
      </c>
      <c r="X161" s="416" t="s">
        <v>17</v>
      </c>
      <c r="Y161" s="417" t="s">
        <v>173</v>
      </c>
    </row>
    <row r="162" spans="23:25">
      <c r="W162" s="408">
        <v>6</v>
      </c>
      <c r="X162" s="416" t="s">
        <v>17</v>
      </c>
      <c r="Y162" s="417" t="s">
        <v>174</v>
      </c>
    </row>
    <row r="163" spans="23:25">
      <c r="W163" s="408">
        <v>7</v>
      </c>
      <c r="X163" s="416" t="s">
        <v>17</v>
      </c>
      <c r="Y163" s="417" t="s">
        <v>175</v>
      </c>
    </row>
    <row r="164" spans="23:25">
      <c r="W164" s="408">
        <v>8</v>
      </c>
      <c r="X164" s="416" t="s">
        <v>17</v>
      </c>
      <c r="Y164" s="417" t="s">
        <v>176</v>
      </c>
    </row>
    <row r="165" spans="23:25">
      <c r="W165" s="408">
        <v>9</v>
      </c>
      <c r="X165" s="416" t="s">
        <v>17</v>
      </c>
      <c r="Y165" s="417" t="s">
        <v>177</v>
      </c>
    </row>
    <row r="166" spans="23:25">
      <c r="W166" s="408">
        <v>10</v>
      </c>
      <c r="X166" s="416" t="s">
        <v>17</v>
      </c>
      <c r="Y166" s="417" t="s">
        <v>178</v>
      </c>
    </row>
    <row r="167" spans="23:25">
      <c r="W167" s="408">
        <v>11</v>
      </c>
      <c r="X167" s="416" t="s">
        <v>17</v>
      </c>
      <c r="Y167" s="417" t="s">
        <v>179</v>
      </c>
    </row>
    <row r="168" spans="23:25">
      <c r="W168" s="408">
        <v>12</v>
      </c>
      <c r="X168" s="416" t="s">
        <v>17</v>
      </c>
      <c r="Y168" s="417" t="s">
        <v>180</v>
      </c>
    </row>
    <row r="169" spans="23:25">
      <c r="W169" s="408">
        <v>13</v>
      </c>
      <c r="X169" s="416" t="s">
        <v>17</v>
      </c>
      <c r="Y169" s="417" t="s">
        <v>181</v>
      </c>
    </row>
    <row r="170" spans="23:25">
      <c r="W170" s="408">
        <v>14</v>
      </c>
      <c r="X170" s="416" t="s">
        <v>17</v>
      </c>
      <c r="Y170" s="417" t="s">
        <v>182</v>
      </c>
    </row>
    <row r="171" spans="23:25">
      <c r="W171" s="408">
        <v>15</v>
      </c>
      <c r="X171" s="416" t="s">
        <v>17</v>
      </c>
      <c r="Y171" s="417" t="s">
        <v>183</v>
      </c>
    </row>
    <row r="172" spans="23:25">
      <c r="W172" s="408">
        <v>16</v>
      </c>
      <c r="X172" s="416" t="s">
        <v>17</v>
      </c>
      <c r="Y172" s="417" t="s">
        <v>184</v>
      </c>
    </row>
    <row r="173" spans="23:25">
      <c r="W173" s="408">
        <v>17</v>
      </c>
      <c r="X173" s="416" t="s">
        <v>17</v>
      </c>
      <c r="Y173" s="417" t="s">
        <v>185</v>
      </c>
    </row>
    <row r="174" spans="23:25">
      <c r="W174" s="408">
        <v>18</v>
      </c>
      <c r="X174" s="416" t="s">
        <v>17</v>
      </c>
      <c r="Y174" s="417" t="s">
        <v>186</v>
      </c>
    </row>
    <row r="175" spans="23:25">
      <c r="W175" s="408">
        <v>19</v>
      </c>
      <c r="X175" s="416" t="s">
        <v>17</v>
      </c>
      <c r="Y175" s="417" t="s">
        <v>187</v>
      </c>
    </row>
    <row r="176" spans="23:25">
      <c r="W176" s="408">
        <v>20</v>
      </c>
      <c r="X176" s="416" t="s">
        <v>17</v>
      </c>
      <c r="Y176" s="417" t="s">
        <v>188</v>
      </c>
    </row>
    <row r="177" spans="23:25">
      <c r="W177" s="408">
        <v>21</v>
      </c>
      <c r="X177" s="416" t="s">
        <v>17</v>
      </c>
      <c r="Y177" s="417" t="s">
        <v>189</v>
      </c>
    </row>
    <row r="178" spans="23:25">
      <c r="W178" s="408">
        <v>22</v>
      </c>
      <c r="X178" s="416" t="s">
        <v>17</v>
      </c>
      <c r="Y178" s="417" t="s">
        <v>190</v>
      </c>
    </row>
    <row r="179" spans="23:25">
      <c r="W179" s="408">
        <v>23</v>
      </c>
      <c r="X179" s="416" t="s">
        <v>17</v>
      </c>
      <c r="Y179" s="417" t="s">
        <v>191</v>
      </c>
    </row>
    <row r="180" spans="23:25">
      <c r="W180" s="408">
        <v>24</v>
      </c>
      <c r="X180" s="416" t="s">
        <v>17</v>
      </c>
      <c r="Y180" s="417" t="s">
        <v>192</v>
      </c>
    </row>
    <row r="181" spans="23:25">
      <c r="W181" s="408">
        <v>25</v>
      </c>
      <c r="X181" s="416" t="s">
        <v>17</v>
      </c>
      <c r="Y181" s="417" t="s">
        <v>193</v>
      </c>
    </row>
    <row r="182" spans="23:25">
      <c r="W182" s="408">
        <v>26</v>
      </c>
      <c r="X182" s="416" t="s">
        <v>17</v>
      </c>
      <c r="Y182" s="417" t="s">
        <v>194</v>
      </c>
    </row>
    <row r="183" spans="23:25">
      <c r="W183" s="408">
        <v>27</v>
      </c>
      <c r="X183" s="416" t="s">
        <v>17</v>
      </c>
      <c r="Y183" s="417" t="s">
        <v>195</v>
      </c>
    </row>
    <row r="184" spans="23:25">
      <c r="W184" s="408">
        <v>28</v>
      </c>
      <c r="X184" s="416" t="s">
        <v>17</v>
      </c>
      <c r="Y184" s="417" t="s">
        <v>196</v>
      </c>
    </row>
    <row r="185" spans="23:25">
      <c r="W185" s="408">
        <v>29</v>
      </c>
      <c r="X185" s="416" t="s">
        <v>17</v>
      </c>
      <c r="Y185" s="417" t="s">
        <v>197</v>
      </c>
    </row>
    <row r="186" spans="23:25">
      <c r="W186" s="408">
        <v>30</v>
      </c>
      <c r="X186" s="416" t="s">
        <v>17</v>
      </c>
      <c r="Y186" s="417" t="s">
        <v>198</v>
      </c>
    </row>
    <row r="187" spans="23:25">
      <c r="W187" s="408">
        <v>31</v>
      </c>
      <c r="X187" s="416" t="s">
        <v>17</v>
      </c>
      <c r="Y187" s="417" t="s">
        <v>199</v>
      </c>
    </row>
    <row r="188" spans="23:25">
      <c r="W188" s="408">
        <v>32</v>
      </c>
      <c r="X188" s="416" t="s">
        <v>17</v>
      </c>
      <c r="Y188" s="417" t="s">
        <v>200</v>
      </c>
    </row>
    <row r="189" spans="23:25">
      <c r="W189" s="408">
        <v>33</v>
      </c>
      <c r="X189" s="416" t="s">
        <v>17</v>
      </c>
      <c r="Y189" s="417" t="s">
        <v>201</v>
      </c>
    </row>
    <row r="190" spans="23:25">
      <c r="W190" s="408">
        <v>34</v>
      </c>
      <c r="X190" s="416" t="s">
        <v>17</v>
      </c>
      <c r="Y190" s="417" t="s">
        <v>202</v>
      </c>
    </row>
    <row r="191" spans="23:25">
      <c r="W191" s="408">
        <v>35</v>
      </c>
      <c r="X191" s="416" t="s">
        <v>17</v>
      </c>
      <c r="Y191" s="417" t="s">
        <v>203</v>
      </c>
    </row>
    <row r="192" spans="23:25">
      <c r="W192" s="408">
        <v>36</v>
      </c>
      <c r="X192" s="416" t="s">
        <v>17</v>
      </c>
      <c r="Y192" s="417" t="s">
        <v>204</v>
      </c>
    </row>
    <row r="193" spans="23:25">
      <c r="W193" s="408">
        <v>37</v>
      </c>
      <c r="X193" s="416" t="s">
        <v>17</v>
      </c>
      <c r="Y193" s="417" t="s">
        <v>205</v>
      </c>
    </row>
    <row r="194" spans="23:25">
      <c r="W194" s="408">
        <v>38</v>
      </c>
      <c r="X194" s="416" t="s">
        <v>17</v>
      </c>
      <c r="Y194" s="417" t="s">
        <v>206</v>
      </c>
    </row>
    <row r="195" spans="23:25">
      <c r="W195" s="408">
        <v>39</v>
      </c>
      <c r="X195" s="416" t="s">
        <v>17</v>
      </c>
      <c r="Y195" s="417" t="s">
        <v>207</v>
      </c>
    </row>
    <row r="196" spans="23:25">
      <c r="W196" s="408">
        <v>40</v>
      </c>
      <c r="X196" s="416" t="s">
        <v>17</v>
      </c>
      <c r="Y196" s="417" t="s">
        <v>208</v>
      </c>
    </row>
    <row r="197" spans="23:25">
      <c r="W197" s="408">
        <v>41</v>
      </c>
      <c r="X197" s="416" t="s">
        <v>17</v>
      </c>
      <c r="Y197" s="417" t="s">
        <v>209</v>
      </c>
    </row>
    <row r="198" spans="23:25">
      <c r="W198" s="408">
        <v>42</v>
      </c>
      <c r="X198" s="416" t="s">
        <v>17</v>
      </c>
      <c r="Y198" s="417" t="s">
        <v>210</v>
      </c>
    </row>
    <row r="199" spans="23:25">
      <c r="W199" s="408">
        <v>43</v>
      </c>
      <c r="X199" s="416" t="s">
        <v>17</v>
      </c>
      <c r="Y199" s="417" t="s">
        <v>211</v>
      </c>
    </row>
    <row r="200" spans="23:25">
      <c r="W200" s="408">
        <v>44</v>
      </c>
      <c r="X200" s="416" t="s">
        <v>17</v>
      </c>
      <c r="Y200" s="417" t="s">
        <v>212</v>
      </c>
    </row>
    <row r="201" spans="23:25">
      <c r="W201" s="408">
        <v>45</v>
      </c>
      <c r="X201" s="416" t="s">
        <v>17</v>
      </c>
      <c r="Y201" s="417" t="s">
        <v>213</v>
      </c>
    </row>
    <row r="202" spans="23:25">
      <c r="W202" s="408">
        <v>1</v>
      </c>
      <c r="X202" s="409" t="s">
        <v>20</v>
      </c>
      <c r="Y202" s="410" t="s">
        <v>214</v>
      </c>
    </row>
    <row r="203" spans="23:25">
      <c r="W203" s="408">
        <v>2</v>
      </c>
      <c r="X203" s="416" t="s">
        <v>20</v>
      </c>
      <c r="Y203" s="417" t="s">
        <v>215</v>
      </c>
    </row>
    <row r="204" spans="23:25" ht="13.5" thickBot="1">
      <c r="W204" s="427">
        <v>3</v>
      </c>
      <c r="X204" s="428" t="s">
        <v>20</v>
      </c>
      <c r="Y204" s="429" t="s">
        <v>216</v>
      </c>
    </row>
  </sheetData>
  <mergeCells count="1">
    <mergeCell ref="D6:E6"/>
  </mergeCells>
  <dataValidations count="2">
    <dataValidation type="list" allowBlank="1" showInputMessage="1" showErrorMessage="1" errorTitle="Error" error="Error" promptTitle="Kenbright" prompt="Select Country" sqref="E10" xr:uid="{621132F5-7714-42BF-AC9F-4C0C7FA5CB2B}">
      <formula1>$U$10:$U$64</formula1>
    </dataValidation>
    <dataValidation type="list" allowBlank="1" showInputMessage="1" showErrorMessage="1" errorTitle="Kenbright" error="Error" promptTitle="Kenbright" prompt="Select Continent" sqref="E9" xr:uid="{D9B739CB-1383-4EBD-A2C3-52C14C7EB813}">
      <formula1>$R$10:$R$14</formula1>
    </dataValidation>
  </dataValidations>
  <pageMargins left="0.7" right="0.7" top="0.75" bottom="0.75" header="0.3" footer="0.3"/>
  <pageSetup paperSize="9" orientation="portrait" horizontalDpi="4294967292" verticalDpi="12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E9820-3215-4AA6-B9DE-20093FBCA561}">
  <sheetPr codeName="Sheet10">
    <tabColor rgb="FF0137A6"/>
  </sheetPr>
  <dimension ref="C4:M15"/>
  <sheetViews>
    <sheetView workbookViewId="0">
      <selection activeCell="E18" sqref="E18"/>
    </sheetView>
  </sheetViews>
  <sheetFormatPr defaultColWidth="9.08984375" defaultRowHeight="13"/>
  <cols>
    <col min="1" max="1" width="13.7265625" style="1" customWidth="1"/>
    <col min="2" max="2" width="1.36328125" style="1" customWidth="1"/>
    <col min="3" max="3" width="9.08984375" style="2"/>
    <col min="4" max="4" width="13.6328125" style="1" customWidth="1"/>
    <col min="5" max="5" width="22.6328125" style="1" customWidth="1"/>
    <col min="6" max="6" width="37.26953125" style="1" customWidth="1"/>
    <col min="7" max="12" width="9.08984375" style="1"/>
    <col min="13" max="13" width="0" style="1" hidden="1" customWidth="1"/>
    <col min="14" max="16384" width="9.08984375" style="1"/>
  </cols>
  <sheetData>
    <row r="4" spans="3:13" s="3" customFormat="1" ht="7.5" customHeight="1">
      <c r="C4" s="4"/>
    </row>
    <row r="7" spans="3:13" ht="20.5">
      <c r="D7" s="784" t="s">
        <v>219</v>
      </c>
      <c r="E7" s="784"/>
      <c r="F7" s="785"/>
    </row>
    <row r="8" spans="3:13" ht="13.5" thickBot="1"/>
    <row r="9" spans="3:13" ht="13.5" thickBot="1">
      <c r="D9" s="319" t="s">
        <v>220</v>
      </c>
      <c r="E9" s="320" t="s">
        <v>217</v>
      </c>
      <c r="M9" s="317" t="s">
        <v>221</v>
      </c>
    </row>
    <row r="10" spans="3:13" ht="13.5" thickBot="1">
      <c r="M10" s="318" t="s">
        <v>217</v>
      </c>
    </row>
    <row r="11" spans="3:13">
      <c r="D11" s="271" t="s">
        <v>222</v>
      </c>
      <c r="E11" s="754">
        <f>DATE(E13,12,31)</f>
        <v>366</v>
      </c>
    </row>
    <row r="12" spans="3:13" ht="13.5" thickBot="1"/>
    <row r="13" spans="3:13" ht="13.5" thickBot="1">
      <c r="D13" s="752" t="s">
        <v>223</v>
      </c>
      <c r="E13" s="753"/>
    </row>
    <row r="15" spans="3:13">
      <c r="D15" s="271" t="s">
        <v>224</v>
      </c>
      <c r="E15" s="615">
        <v>1</v>
      </c>
    </row>
  </sheetData>
  <mergeCells count="1">
    <mergeCell ref="D7:F7"/>
  </mergeCells>
  <dataValidations disablePrompts="1" count="1">
    <dataValidation type="list" allowBlank="1" showInputMessage="1" showErrorMessage="1" promptTitle="Worksheet Mode" prompt="Training Mode (For use with IFRS17 Standard Illustrative Examples Workbook of May 2017)_x000a__x000a_Production (for use by the company as designed by Kenbright)" sqref="E9" xr:uid="{1E91AD7B-E9AD-464E-9024-70CAE6D87F84}">
      <formula1>$M$9:$M$10</formula1>
    </dataValidation>
  </dataValidations>
  <pageMargins left="0.7" right="0.7" top="0.75" bottom="0.75" header="0.3" footer="0.3"/>
  <pageSetup paperSize="9"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B4DE18-D722-43CE-961B-6E35FE311882}">
  <sheetPr codeName="Sheet9">
    <tabColor rgb="FF0137A6"/>
  </sheetPr>
  <dimension ref="C4:T23"/>
  <sheetViews>
    <sheetView tabSelected="1" topLeftCell="D1" zoomScale="80" zoomScaleNormal="80" workbookViewId="0">
      <selection activeCell="J9" sqref="J9"/>
    </sheetView>
  </sheetViews>
  <sheetFormatPr defaultColWidth="9.08984375" defaultRowHeight="13"/>
  <cols>
    <col min="1" max="1" width="13.7265625" style="1" customWidth="1"/>
    <col min="2" max="2" width="1.36328125" style="1" customWidth="1"/>
    <col min="3" max="3" width="9.08984375" style="2"/>
    <col min="4" max="4" width="31.08984375" style="1" bestFit="1" customWidth="1"/>
    <col min="5" max="5" width="11.7265625" style="1" customWidth="1"/>
    <col min="6" max="6" width="51.6328125" style="1" bestFit="1" customWidth="1"/>
    <col min="7" max="12" width="9.08984375" style="1"/>
    <col min="13" max="13" width="15.81640625" style="1" bestFit="1" customWidth="1"/>
    <col min="14" max="14" width="9.08984375" style="1"/>
    <col min="15" max="15" width="1.81640625" style="704" customWidth="1"/>
    <col min="16" max="16" width="9.08984375" style="1"/>
    <col min="17" max="20" width="0" style="1" hidden="1" customWidth="1"/>
    <col min="21" max="16384" width="9.08984375" style="1"/>
  </cols>
  <sheetData>
    <row r="4" spans="3:20" s="3" customFormat="1" ht="7.5" customHeight="1">
      <c r="C4" s="4"/>
      <c r="O4" s="703"/>
    </row>
    <row r="7" spans="3:20" ht="20.5">
      <c r="D7" s="784" t="str">
        <f>"COMPANY ("&amp;Version!E12&amp;") ASSUMPTIONS"</f>
        <v>COMPANY (CX) ASSUMPTIONS</v>
      </c>
      <c r="E7" s="784"/>
      <c r="F7" s="785"/>
    </row>
    <row r="8" spans="3:20">
      <c r="C8" s="1"/>
    </row>
    <row r="9" spans="3:20" ht="16.5" thickBot="1">
      <c r="D9" s="430" t="s">
        <v>225</v>
      </c>
      <c r="E9" s="431"/>
      <c r="F9" s="432"/>
    </row>
    <row r="10" spans="3:20" ht="16.5" thickBot="1">
      <c r="D10" s="432"/>
      <c r="E10" s="432"/>
      <c r="F10" s="432"/>
      <c r="R10" s="786" t="s">
        <v>226</v>
      </c>
      <c r="S10" s="787"/>
      <c r="T10" s="788"/>
    </row>
    <row r="11" spans="3:20" ht="16.5" thickBot="1">
      <c r="D11" s="433" t="s">
        <v>218</v>
      </c>
      <c r="E11" s="434"/>
      <c r="F11" s="432"/>
    </row>
    <row r="12" spans="3:20" ht="16">
      <c r="F12" s="432"/>
      <c r="R12" s="540" t="s">
        <v>227</v>
      </c>
      <c r="S12" s="541"/>
      <c r="T12" s="542"/>
    </row>
    <row r="13" spans="3:20" ht="16">
      <c r="D13" s="430" t="s">
        <v>228</v>
      </c>
      <c r="E13" s="755" t="s">
        <v>233</v>
      </c>
      <c r="F13" s="432"/>
      <c r="R13" s="543"/>
      <c r="S13" s="1" t="s">
        <v>229</v>
      </c>
      <c r="T13" s="613">
        <v>12000</v>
      </c>
    </row>
    <row r="14" spans="3:20" ht="13.5" thickBot="1">
      <c r="R14" s="544"/>
      <c r="S14" s="545" t="s">
        <v>230</v>
      </c>
      <c r="T14" s="614">
        <v>0</v>
      </c>
    </row>
    <row r="16" spans="3:20" ht="16">
      <c r="D16" s="756"/>
      <c r="E16" s="756"/>
      <c r="F16" s="3"/>
      <c r="R16" s="543"/>
      <c r="S16" s="1" t="s">
        <v>229</v>
      </c>
      <c r="T16" s="613">
        <v>12000</v>
      </c>
    </row>
    <row r="17" spans="4:20" ht="13.5" thickBot="1">
      <c r="R17" s="544"/>
      <c r="S17" s="545" t="s">
        <v>230</v>
      </c>
      <c r="T17" s="614">
        <v>0</v>
      </c>
    </row>
    <row r="20" spans="4:20" ht="16">
      <c r="D20" s="433" t="s">
        <v>231</v>
      </c>
      <c r="E20" s="501">
        <v>0</v>
      </c>
    </row>
    <row r="21" spans="4:20" ht="13.5" thickBot="1"/>
    <row r="22" spans="4:20" ht="16">
      <c r="D22" s="433" t="s">
        <v>232</v>
      </c>
      <c r="E22" s="434">
        <v>0</v>
      </c>
      <c r="T22" s="705" t="s">
        <v>233</v>
      </c>
    </row>
    <row r="23" spans="4:20" ht="13.5" thickBot="1">
      <c r="T23" s="706" t="s">
        <v>1</v>
      </c>
    </row>
  </sheetData>
  <mergeCells count="2">
    <mergeCell ref="D7:F7"/>
    <mergeCell ref="R10:T10"/>
  </mergeCells>
  <dataValidations count="1">
    <dataValidation type="list" allowBlank="1" showInputMessage="1" showErrorMessage="1" sqref="E13" xr:uid="{42AB68F1-E23E-4720-8E40-1581165681B5}">
      <formula1>$T$22:$T$23</formula1>
    </dataValidation>
  </dataValidations>
  <pageMargins left="0.7" right="0.7" top="0.75" bottom="0.75" header="0.3" footer="0.3"/>
  <pageSetup paperSize="9" scale="68"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9652E5-C081-4001-99C2-E0E66FDFC13B}">
  <dimension ref="A1"/>
  <sheetViews>
    <sheetView workbookViewId="0">
      <selection activeCell="V11" sqref="V11"/>
    </sheetView>
  </sheetViews>
  <sheetFormatPr defaultRowHeight="14.5"/>
  <cols>
    <col min="5" max="5" width="11.08984375" bestFit="1" customWidth="1"/>
    <col min="6" max="6" width="12.54296875" bestFit="1" customWidth="1"/>
    <col min="7" max="8" width="11.08984375" bestFit="1" customWidth="1"/>
    <col min="9" max="9" width="10.08984375" bestFit="1" customWidth="1"/>
    <col min="10" max="10" width="9.08984375" bestFit="1" customWidth="1"/>
    <col min="11" max="19" width="11.08984375" bestFit="1" customWidth="1"/>
    <col min="20" max="20" width="10.08984375" bestFit="1" customWidth="1"/>
    <col min="21" max="22" width="11.08984375" bestFit="1" customWidth="1"/>
    <col min="23" max="23" width="12.54296875" bestFit="1" customWidth="1"/>
    <col min="24" max="25" width="11.08984375" bestFit="1" customWidth="1"/>
    <col min="26" max="26" width="12.54296875" bestFit="1" customWidth="1"/>
    <col min="27" max="27" width="11.08984375" bestFit="1" customWidth="1"/>
    <col min="28" max="28" width="12.54296875" bestFit="1" customWidth="1"/>
  </cols>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2F2C60-98EF-47AD-8962-D4126056362E}">
  <sheetPr codeName="Sheet54">
    <tabColor rgb="FFC00000"/>
  </sheetPr>
  <dimension ref="C1:AL3237"/>
  <sheetViews>
    <sheetView zoomScaleNormal="85" workbookViewId="0">
      <pane xSplit="3" ySplit="6" topLeftCell="D3223" activePane="bottomRight" state="frozen"/>
      <selection pane="topRight" sqref="A1:XFD1048576"/>
      <selection pane="bottomLeft" sqref="A1:XFD1048576"/>
      <selection pane="bottomRight" activeCell="H1" sqref="H1"/>
    </sheetView>
  </sheetViews>
  <sheetFormatPr defaultColWidth="9.08984375" defaultRowHeight="13"/>
  <cols>
    <col min="1" max="1" width="13.7265625" style="1" customWidth="1"/>
    <col min="2" max="2" width="1.36328125" style="1" customWidth="1"/>
    <col min="3" max="3" width="4.26953125" style="2" customWidth="1"/>
    <col min="4" max="4" width="16.7265625" style="507" bestFit="1" customWidth="1"/>
    <col min="5" max="5" width="20" style="507" customWidth="1"/>
    <col min="6" max="6" width="14.26953125" style="508" customWidth="1"/>
    <col min="7" max="7" width="9.08984375" style="507"/>
    <col min="8" max="8" width="14.36328125" style="716" bestFit="1" customWidth="1"/>
    <col min="9" max="9" width="10" style="716" bestFit="1" customWidth="1"/>
    <col min="10" max="10" width="11.81640625" style="512" bestFit="1" customWidth="1"/>
    <col min="11" max="11" width="11.81640625" style="507" bestFit="1" customWidth="1"/>
    <col min="12" max="12" width="9.81640625" style="570" bestFit="1" customWidth="1"/>
    <col min="13" max="13" width="9.08984375" style="515" bestFit="1" customWidth="1"/>
    <col min="14" max="14" width="7.81640625" style="507" bestFit="1" customWidth="1"/>
    <col min="15" max="15" width="20.81640625" style="622" bestFit="1" customWidth="1"/>
    <col min="16" max="16" width="14.36328125" style="274" bestFit="1" customWidth="1"/>
    <col min="17" max="17" width="9.36328125" style="285" customWidth="1"/>
    <col min="18" max="18" width="8.08984375" style="286" customWidth="1"/>
    <col min="19" max="19" width="8.08984375" style="287" customWidth="1"/>
    <col min="20" max="20" width="9.36328125" style="286" customWidth="1"/>
    <col min="21" max="21" width="10.36328125" style="287" bestFit="1" customWidth="1"/>
    <col min="22" max="23" width="9.08984375" style="287"/>
    <col min="24" max="24" width="32.81640625" style="287" bestFit="1" customWidth="1"/>
    <col min="25" max="25" width="8" style="288" bestFit="1" customWidth="1"/>
    <col min="26" max="26" width="11.26953125" style="287" customWidth="1"/>
    <col min="27" max="27" width="11.26953125" style="519" customWidth="1"/>
    <col min="28" max="28" width="10.08984375" style="520" bestFit="1" customWidth="1"/>
    <col min="29" max="29" width="12.26953125" style="519" bestFit="1" customWidth="1"/>
    <col min="30" max="30" width="15.81640625" style="520" bestFit="1" customWidth="1"/>
    <col min="31" max="35" width="46.26953125" style="1" bestFit="1" customWidth="1"/>
    <col min="36" max="36" width="31.6328125" style="1" bestFit="1" customWidth="1"/>
    <col min="37" max="37" width="50.81640625" style="1" bestFit="1" customWidth="1"/>
    <col min="38" max="38" width="32.81640625" style="1" bestFit="1" customWidth="1"/>
    <col min="39" max="16384" width="9.08984375" style="1"/>
  </cols>
  <sheetData>
    <row r="1" spans="3:30" ht="14.9" customHeight="1" thickBot="1">
      <c r="D1" s="1"/>
      <c r="E1" s="789" t="s">
        <v>234</v>
      </c>
      <c r="F1" s="790"/>
      <c r="G1" s="790"/>
      <c r="H1" s="781">
        <v>3237</v>
      </c>
      <c r="I1" s="1"/>
      <c r="J1" s="568" t="s">
        <v>235</v>
      </c>
      <c r="K1" s="569" t="s">
        <v>236</v>
      </c>
      <c r="L1" s="538"/>
      <c r="M1" s="791" t="s">
        <v>237</v>
      </c>
      <c r="N1" s="791"/>
      <c r="O1" s="792"/>
      <c r="P1" s="667" t="str">
        <f>"Results_IL_"&amp;YEAR(P2)</f>
        <v>Results_IL_1900</v>
      </c>
      <c r="Q1" s="280"/>
      <c r="R1" s="164"/>
      <c r="S1" s="164"/>
      <c r="T1" s="164"/>
      <c r="U1" s="281"/>
      <c r="V1" s="164"/>
      <c r="W1" s="164"/>
      <c r="X1" s="164"/>
      <c r="Y1" s="164"/>
      <c r="Z1" s="164"/>
      <c r="AA1" s="164"/>
      <c r="AB1" s="164"/>
      <c r="AC1" s="164"/>
      <c r="AD1" s="164"/>
    </row>
    <row r="2" spans="3:30">
      <c r="D2" s="1"/>
      <c r="E2" s="1"/>
      <c r="F2" s="1"/>
      <c r="G2" s="1"/>
      <c r="H2" s="1"/>
      <c r="I2" s="1"/>
      <c r="J2" s="314"/>
      <c r="K2" s="1"/>
      <c r="L2" s="538"/>
      <c r="M2" s="793" t="s">
        <v>238</v>
      </c>
      <c r="N2" s="794"/>
      <c r="O2" s="794"/>
      <c r="P2" s="623">
        <f>__valuation_date</f>
        <v>366</v>
      </c>
      <c r="Q2" s="280"/>
      <c r="R2" s="164"/>
      <c r="S2" s="164"/>
      <c r="T2" s="164"/>
      <c r="U2" s="281"/>
      <c r="V2" s="164"/>
      <c r="W2" s="164"/>
      <c r="X2" s="164"/>
      <c r="Y2" s="164"/>
      <c r="Z2" s="164"/>
      <c r="AA2" s="164"/>
      <c r="AB2" s="164"/>
      <c r="AC2" s="164"/>
      <c r="AD2" s="164"/>
    </row>
    <row r="3" spans="3:30">
      <c r="D3" s="1"/>
      <c r="E3" s="1"/>
      <c r="F3" s="1"/>
      <c r="G3" s="1"/>
      <c r="H3" s="491"/>
      <c r="I3" s="1"/>
      <c r="J3" s="314"/>
      <c r="K3" s="1"/>
      <c r="L3" s="538"/>
      <c r="M3" s="1"/>
      <c r="N3" s="1"/>
      <c r="O3" s="1"/>
      <c r="P3" s="1"/>
      <c r="Q3" s="280"/>
      <c r="R3" s="164"/>
      <c r="S3" s="164"/>
      <c r="T3" s="164"/>
      <c r="U3" s="281"/>
      <c r="V3" s="164"/>
      <c r="W3" s="164"/>
      <c r="X3" s="164"/>
      <c r="Y3" s="164"/>
      <c r="Z3" s="164"/>
      <c r="AA3" s="164"/>
      <c r="AB3" s="164"/>
      <c r="AC3" s="164"/>
      <c r="AD3" s="164"/>
    </row>
    <row r="4" spans="3:30" s="3" customFormat="1" ht="7.5" customHeight="1">
      <c r="C4" s="4"/>
      <c r="J4" s="315"/>
      <c r="L4" s="537"/>
      <c r="Q4" s="278"/>
      <c r="R4" s="167"/>
      <c r="S4" s="167"/>
      <c r="T4" s="167"/>
      <c r="U4" s="279"/>
      <c r="V4" s="167"/>
      <c r="W4" s="167"/>
      <c r="X4" s="167"/>
      <c r="Y4" s="167"/>
      <c r="Z4" s="167"/>
      <c r="AA4" s="167"/>
      <c r="AB4" s="167"/>
      <c r="AC4" s="167"/>
      <c r="AD4" s="167"/>
    </row>
    <row r="5" spans="3:30">
      <c r="D5" s="1"/>
      <c r="E5" s="1"/>
      <c r="F5" s="1"/>
      <c r="G5" s="1"/>
      <c r="H5" s="1"/>
      <c r="I5" s="1"/>
      <c r="J5" s="314"/>
      <c r="K5" s="1"/>
      <c r="L5" s="538"/>
      <c r="M5" s="1"/>
      <c r="N5" s="489"/>
      <c r="O5" s="489"/>
      <c r="P5" s="1"/>
      <c r="Q5" s="280"/>
      <c r="R5" s="164"/>
      <c r="S5" s="164"/>
      <c r="T5" s="164"/>
      <c r="U5" s="281"/>
      <c r="V5" s="164"/>
      <c r="W5" s="164"/>
      <c r="X5" s="164"/>
      <c r="Y5" s="164"/>
      <c r="Z5" s="164"/>
      <c r="AA5" s="164"/>
      <c r="AB5" s="164"/>
      <c r="AC5" s="164"/>
      <c r="AD5" s="164"/>
    </row>
    <row r="6" spans="3:30" ht="83.9" customHeight="1">
      <c r="D6" s="268" t="s">
        <v>239</v>
      </c>
      <c r="E6" s="268" t="s">
        <v>240</v>
      </c>
      <c r="F6" s="269" t="s">
        <v>241</v>
      </c>
      <c r="G6" s="268" t="s">
        <v>242</v>
      </c>
      <c r="H6" s="270" t="s">
        <v>243</v>
      </c>
      <c r="I6" s="270" t="s">
        <v>244</v>
      </c>
      <c r="J6" s="666" t="s">
        <v>245</v>
      </c>
      <c r="K6" s="665" t="s">
        <v>246</v>
      </c>
      <c r="L6" s="665" t="s">
        <v>247</v>
      </c>
      <c r="M6" s="664" t="s">
        <v>248</v>
      </c>
      <c r="N6" s="506" t="s">
        <v>249</v>
      </c>
      <c r="O6" s="506" t="s">
        <v>250</v>
      </c>
      <c r="P6" s="273" t="s">
        <v>251</v>
      </c>
      <c r="Q6" s="282" t="s">
        <v>252</v>
      </c>
      <c r="R6" s="282" t="s">
        <v>242</v>
      </c>
      <c r="S6" s="282" t="s">
        <v>253</v>
      </c>
      <c r="T6" s="282" t="s">
        <v>254</v>
      </c>
      <c r="U6" s="283" t="s">
        <v>255</v>
      </c>
      <c r="V6" s="283" t="s">
        <v>256</v>
      </c>
      <c r="W6" s="283" t="s">
        <v>257</v>
      </c>
      <c r="X6" s="283" t="s">
        <v>258</v>
      </c>
      <c r="Y6" s="284" t="s">
        <v>259</v>
      </c>
      <c r="Z6" s="283" t="s">
        <v>260</v>
      </c>
      <c r="AA6" s="518" t="s">
        <v>261</v>
      </c>
      <c r="AB6" s="518" t="s">
        <v>262</v>
      </c>
      <c r="AC6" s="283" t="s">
        <v>263</v>
      </c>
      <c r="AD6" s="283" t="s">
        <v>264</v>
      </c>
    </row>
    <row r="7" spans="3:30">
      <c r="D7" s="510"/>
      <c r="E7" s="510"/>
      <c r="F7" s="513"/>
      <c r="G7" s="510"/>
      <c r="H7" s="512"/>
      <c r="I7" s="512"/>
      <c r="K7" s="510"/>
      <c r="M7" s="514"/>
      <c r="N7" s="511"/>
      <c r="O7" s="621"/>
      <c r="P7" s="274">
        <f t="shared" ref="P7:P70" si="0">IF(Z7&gt;S7,IF(Z7&gt;T7,1,0),0)</f>
        <v>1</v>
      </c>
      <c r="Q7" s="285">
        <f t="shared" ref="Q7:Q69" si="1">MAX(18,IFERROR(ROUNDDOWN(YEARFRAC(F7,__valuation_date),0),45))</f>
        <v>18</v>
      </c>
      <c r="R7" s="286">
        <f t="shared" ref="R7:R70" si="2">G7</f>
        <v>0</v>
      </c>
      <c r="S7" s="287">
        <f t="shared" ref="S7:S70" si="3">N7</f>
        <v>0</v>
      </c>
      <c r="T7" s="286">
        <f t="shared" ref="T7:T70" si="4">ROUNDUP(YEARFRAC(M7,L7),0)</f>
        <v>0</v>
      </c>
      <c r="U7" s="287">
        <f t="shared" ref="U7:U70" si="5">J7</f>
        <v>0</v>
      </c>
      <c r="V7" s="287">
        <f t="shared" ref="V7:V70" si="6">IF(X7="Annuity",0,H7)</f>
        <v>0</v>
      </c>
      <c r="W7" s="287">
        <f t="shared" ref="W7:W70" si="7">IF(X7="Annuity",H7*12,H7)</f>
        <v>0</v>
      </c>
      <c r="X7" s="287">
        <f t="shared" ref="X7:X70" si="8">E7</f>
        <v>0</v>
      </c>
      <c r="Y7" s="288">
        <f t="shared" ref="Y7:Y70" si="9">YEAR(L7)</f>
        <v>1900</v>
      </c>
      <c r="Z7" s="287">
        <f t="shared" ref="Z7:Z70" si="10">YEAR($P$2)-Y7+1</f>
        <v>1</v>
      </c>
      <c r="AA7" s="519">
        <f>0</f>
        <v>0</v>
      </c>
      <c r="AB7" s="520">
        <f>0</f>
        <v>0</v>
      </c>
      <c r="AC7" s="519">
        <f t="shared" ref="AC7:AC70" si="11">D7</f>
        <v>0</v>
      </c>
      <c r="AD7" s="520">
        <f t="shared" ref="AD7:AD70" si="12">O7</f>
        <v>0</v>
      </c>
    </row>
    <row r="8" spans="3:30">
      <c r="D8" s="510"/>
      <c r="E8" s="510"/>
      <c r="F8" s="513"/>
      <c r="G8" s="510"/>
      <c r="H8" s="512"/>
      <c r="I8" s="512"/>
      <c r="K8" s="510"/>
      <c r="M8" s="514"/>
      <c r="N8" s="511"/>
      <c r="O8" s="621"/>
      <c r="P8" s="274">
        <f t="shared" si="0"/>
        <v>1</v>
      </c>
      <c r="Q8" s="285">
        <f t="shared" si="1"/>
        <v>18</v>
      </c>
      <c r="R8" s="286">
        <f t="shared" si="2"/>
        <v>0</v>
      </c>
      <c r="S8" s="287">
        <f t="shared" si="3"/>
        <v>0</v>
      </c>
      <c r="T8" s="286">
        <f t="shared" si="4"/>
        <v>0</v>
      </c>
      <c r="U8" s="287">
        <f t="shared" si="5"/>
        <v>0</v>
      </c>
      <c r="V8" s="287">
        <f t="shared" si="6"/>
        <v>0</v>
      </c>
      <c r="W8" s="287">
        <f t="shared" si="7"/>
        <v>0</v>
      </c>
      <c r="X8" s="287">
        <f t="shared" si="8"/>
        <v>0</v>
      </c>
      <c r="Y8" s="288">
        <f t="shared" si="9"/>
        <v>1900</v>
      </c>
      <c r="Z8" s="287">
        <f t="shared" si="10"/>
        <v>1</v>
      </c>
      <c r="AA8" s="519">
        <f>0</f>
        <v>0</v>
      </c>
      <c r="AB8" s="520">
        <f>0</f>
        <v>0</v>
      </c>
      <c r="AC8" s="519">
        <f t="shared" si="11"/>
        <v>0</v>
      </c>
      <c r="AD8" s="520">
        <f t="shared" si="12"/>
        <v>0</v>
      </c>
    </row>
    <row r="9" spans="3:30">
      <c r="D9" s="510"/>
      <c r="E9" s="510"/>
      <c r="F9" s="513"/>
      <c r="G9" s="510"/>
      <c r="H9" s="512"/>
      <c r="I9" s="512"/>
      <c r="K9" s="510"/>
      <c r="M9" s="514"/>
      <c r="N9" s="511"/>
      <c r="O9" s="621"/>
      <c r="P9" s="274">
        <f t="shared" si="0"/>
        <v>1</v>
      </c>
      <c r="Q9" s="285">
        <f t="shared" si="1"/>
        <v>18</v>
      </c>
      <c r="R9" s="286">
        <f t="shared" si="2"/>
        <v>0</v>
      </c>
      <c r="S9" s="287">
        <f t="shared" si="3"/>
        <v>0</v>
      </c>
      <c r="T9" s="286">
        <f t="shared" si="4"/>
        <v>0</v>
      </c>
      <c r="U9" s="287">
        <f t="shared" si="5"/>
        <v>0</v>
      </c>
      <c r="V9" s="287">
        <f t="shared" si="6"/>
        <v>0</v>
      </c>
      <c r="W9" s="287">
        <f t="shared" si="7"/>
        <v>0</v>
      </c>
      <c r="X9" s="287">
        <f t="shared" si="8"/>
        <v>0</v>
      </c>
      <c r="Y9" s="288">
        <f t="shared" si="9"/>
        <v>1900</v>
      </c>
      <c r="Z9" s="287">
        <f t="shared" si="10"/>
        <v>1</v>
      </c>
      <c r="AA9" s="519">
        <f>0</f>
        <v>0</v>
      </c>
      <c r="AB9" s="520">
        <f>0</f>
        <v>0</v>
      </c>
      <c r="AC9" s="519">
        <f t="shared" si="11"/>
        <v>0</v>
      </c>
      <c r="AD9" s="520">
        <f t="shared" si="12"/>
        <v>0</v>
      </c>
    </row>
    <row r="10" spans="3:30">
      <c r="D10" s="510"/>
      <c r="E10" s="510"/>
      <c r="F10" s="513"/>
      <c r="G10" s="510"/>
      <c r="H10" s="512"/>
      <c r="I10" s="512"/>
      <c r="K10" s="510"/>
      <c r="M10" s="514"/>
      <c r="N10" s="511"/>
      <c r="O10" s="621"/>
      <c r="P10" s="274">
        <f t="shared" si="0"/>
        <v>1</v>
      </c>
      <c r="Q10" s="285">
        <f t="shared" si="1"/>
        <v>18</v>
      </c>
      <c r="R10" s="286">
        <f t="shared" si="2"/>
        <v>0</v>
      </c>
      <c r="S10" s="287">
        <f t="shared" si="3"/>
        <v>0</v>
      </c>
      <c r="T10" s="286">
        <f t="shared" si="4"/>
        <v>0</v>
      </c>
      <c r="U10" s="287">
        <f t="shared" si="5"/>
        <v>0</v>
      </c>
      <c r="V10" s="287">
        <f t="shared" si="6"/>
        <v>0</v>
      </c>
      <c r="W10" s="287">
        <f t="shared" si="7"/>
        <v>0</v>
      </c>
      <c r="X10" s="287">
        <f t="shared" si="8"/>
        <v>0</v>
      </c>
      <c r="Y10" s="288">
        <f t="shared" si="9"/>
        <v>1900</v>
      </c>
      <c r="Z10" s="287">
        <f t="shared" si="10"/>
        <v>1</v>
      </c>
      <c r="AA10" s="519">
        <f>0</f>
        <v>0</v>
      </c>
      <c r="AB10" s="520">
        <f>0</f>
        <v>0</v>
      </c>
      <c r="AC10" s="519">
        <f t="shared" si="11"/>
        <v>0</v>
      </c>
      <c r="AD10" s="520">
        <f t="shared" si="12"/>
        <v>0</v>
      </c>
    </row>
    <row r="11" spans="3:30">
      <c r="D11" s="510"/>
      <c r="E11" s="510"/>
      <c r="F11" s="513"/>
      <c r="G11" s="510"/>
      <c r="H11" s="512"/>
      <c r="I11" s="512"/>
      <c r="K11" s="510"/>
      <c r="M11" s="514"/>
      <c r="N11" s="511"/>
      <c r="O11" s="621"/>
      <c r="P11" s="274">
        <f t="shared" si="0"/>
        <v>1</v>
      </c>
      <c r="Q11" s="285">
        <f t="shared" si="1"/>
        <v>18</v>
      </c>
      <c r="R11" s="286">
        <f t="shared" si="2"/>
        <v>0</v>
      </c>
      <c r="S11" s="287">
        <f t="shared" si="3"/>
        <v>0</v>
      </c>
      <c r="T11" s="286">
        <f t="shared" si="4"/>
        <v>0</v>
      </c>
      <c r="U11" s="287">
        <f t="shared" si="5"/>
        <v>0</v>
      </c>
      <c r="V11" s="287">
        <f t="shared" si="6"/>
        <v>0</v>
      </c>
      <c r="W11" s="287">
        <f t="shared" si="7"/>
        <v>0</v>
      </c>
      <c r="X11" s="287">
        <f t="shared" si="8"/>
        <v>0</v>
      </c>
      <c r="Y11" s="288">
        <f t="shared" si="9"/>
        <v>1900</v>
      </c>
      <c r="Z11" s="287">
        <f t="shared" si="10"/>
        <v>1</v>
      </c>
      <c r="AA11" s="519">
        <f>0</f>
        <v>0</v>
      </c>
      <c r="AB11" s="520">
        <f>0</f>
        <v>0</v>
      </c>
      <c r="AC11" s="519">
        <f t="shared" si="11"/>
        <v>0</v>
      </c>
      <c r="AD11" s="520">
        <f t="shared" si="12"/>
        <v>0</v>
      </c>
    </row>
    <row r="12" spans="3:30">
      <c r="D12" s="510"/>
      <c r="E12" s="510"/>
      <c r="F12" s="513"/>
      <c r="G12" s="510"/>
      <c r="H12" s="512"/>
      <c r="I12" s="512"/>
      <c r="K12" s="510"/>
      <c r="M12" s="514"/>
      <c r="N12" s="511"/>
      <c r="O12" s="621"/>
      <c r="P12" s="274">
        <f t="shared" si="0"/>
        <v>1</v>
      </c>
      <c r="Q12" s="285">
        <f t="shared" si="1"/>
        <v>18</v>
      </c>
      <c r="R12" s="286">
        <f t="shared" si="2"/>
        <v>0</v>
      </c>
      <c r="S12" s="287">
        <f t="shared" si="3"/>
        <v>0</v>
      </c>
      <c r="T12" s="286">
        <f t="shared" si="4"/>
        <v>0</v>
      </c>
      <c r="U12" s="287">
        <f t="shared" si="5"/>
        <v>0</v>
      </c>
      <c r="V12" s="287">
        <f t="shared" si="6"/>
        <v>0</v>
      </c>
      <c r="W12" s="287">
        <f t="shared" si="7"/>
        <v>0</v>
      </c>
      <c r="X12" s="287">
        <f t="shared" si="8"/>
        <v>0</v>
      </c>
      <c r="Y12" s="288">
        <f t="shared" si="9"/>
        <v>1900</v>
      </c>
      <c r="Z12" s="287">
        <f t="shared" si="10"/>
        <v>1</v>
      </c>
      <c r="AA12" s="519">
        <f>0</f>
        <v>0</v>
      </c>
      <c r="AB12" s="520">
        <f>0</f>
        <v>0</v>
      </c>
      <c r="AC12" s="519">
        <f t="shared" si="11"/>
        <v>0</v>
      </c>
      <c r="AD12" s="520">
        <f t="shared" si="12"/>
        <v>0</v>
      </c>
    </row>
    <row r="13" spans="3:30">
      <c r="D13" s="510"/>
      <c r="E13" s="510"/>
      <c r="F13" s="513"/>
      <c r="G13" s="510"/>
      <c r="H13" s="512"/>
      <c r="I13" s="512"/>
      <c r="K13" s="510"/>
      <c r="M13" s="514"/>
      <c r="N13" s="511"/>
      <c r="O13" s="621"/>
      <c r="P13" s="274">
        <f t="shared" si="0"/>
        <v>1</v>
      </c>
      <c r="Q13" s="285">
        <f t="shared" si="1"/>
        <v>18</v>
      </c>
      <c r="R13" s="286">
        <f t="shared" si="2"/>
        <v>0</v>
      </c>
      <c r="S13" s="287">
        <f t="shared" si="3"/>
        <v>0</v>
      </c>
      <c r="T13" s="286">
        <f t="shared" si="4"/>
        <v>0</v>
      </c>
      <c r="U13" s="287">
        <f t="shared" si="5"/>
        <v>0</v>
      </c>
      <c r="V13" s="287">
        <f t="shared" si="6"/>
        <v>0</v>
      </c>
      <c r="W13" s="287">
        <f t="shared" si="7"/>
        <v>0</v>
      </c>
      <c r="X13" s="287">
        <f t="shared" si="8"/>
        <v>0</v>
      </c>
      <c r="Y13" s="288">
        <f t="shared" si="9"/>
        <v>1900</v>
      </c>
      <c r="Z13" s="287">
        <f t="shared" si="10"/>
        <v>1</v>
      </c>
      <c r="AA13" s="519">
        <f>0</f>
        <v>0</v>
      </c>
      <c r="AB13" s="520">
        <f>0</f>
        <v>0</v>
      </c>
      <c r="AC13" s="519">
        <f t="shared" si="11"/>
        <v>0</v>
      </c>
      <c r="AD13" s="520">
        <f t="shared" si="12"/>
        <v>0</v>
      </c>
    </row>
    <row r="14" spans="3:30">
      <c r="D14" s="510"/>
      <c r="E14" s="510"/>
      <c r="F14" s="513"/>
      <c r="G14" s="510"/>
      <c r="H14" s="512"/>
      <c r="I14" s="512"/>
      <c r="K14" s="510"/>
      <c r="M14" s="514"/>
      <c r="N14" s="511"/>
      <c r="O14" s="621"/>
      <c r="P14" s="274">
        <f t="shared" si="0"/>
        <v>1</v>
      </c>
      <c r="Q14" s="285">
        <f t="shared" si="1"/>
        <v>18</v>
      </c>
      <c r="R14" s="286">
        <f t="shared" si="2"/>
        <v>0</v>
      </c>
      <c r="S14" s="287">
        <f t="shared" si="3"/>
        <v>0</v>
      </c>
      <c r="T14" s="286">
        <f t="shared" si="4"/>
        <v>0</v>
      </c>
      <c r="U14" s="287">
        <f t="shared" si="5"/>
        <v>0</v>
      </c>
      <c r="V14" s="287">
        <f t="shared" si="6"/>
        <v>0</v>
      </c>
      <c r="W14" s="287">
        <f t="shared" si="7"/>
        <v>0</v>
      </c>
      <c r="X14" s="287">
        <f t="shared" si="8"/>
        <v>0</v>
      </c>
      <c r="Y14" s="288">
        <f t="shared" si="9"/>
        <v>1900</v>
      </c>
      <c r="Z14" s="287">
        <f t="shared" si="10"/>
        <v>1</v>
      </c>
      <c r="AA14" s="519">
        <f>0</f>
        <v>0</v>
      </c>
      <c r="AB14" s="520">
        <f>0</f>
        <v>0</v>
      </c>
      <c r="AC14" s="519">
        <f t="shared" si="11"/>
        <v>0</v>
      </c>
      <c r="AD14" s="520">
        <f t="shared" si="12"/>
        <v>0</v>
      </c>
    </row>
    <row r="15" spans="3:30">
      <c r="D15" s="510"/>
      <c r="E15" s="510"/>
      <c r="F15" s="513"/>
      <c r="G15" s="510"/>
      <c r="H15" s="512"/>
      <c r="I15" s="512"/>
      <c r="K15" s="510"/>
      <c r="M15" s="514"/>
      <c r="N15" s="511"/>
      <c r="O15" s="621"/>
      <c r="P15" s="274">
        <f t="shared" si="0"/>
        <v>1</v>
      </c>
      <c r="Q15" s="285">
        <f t="shared" si="1"/>
        <v>18</v>
      </c>
      <c r="R15" s="286">
        <f t="shared" si="2"/>
        <v>0</v>
      </c>
      <c r="S15" s="287">
        <f t="shared" si="3"/>
        <v>0</v>
      </c>
      <c r="T15" s="286">
        <f t="shared" si="4"/>
        <v>0</v>
      </c>
      <c r="U15" s="287">
        <f t="shared" si="5"/>
        <v>0</v>
      </c>
      <c r="V15" s="287">
        <f t="shared" si="6"/>
        <v>0</v>
      </c>
      <c r="W15" s="287">
        <f t="shared" si="7"/>
        <v>0</v>
      </c>
      <c r="X15" s="287">
        <f t="shared" si="8"/>
        <v>0</v>
      </c>
      <c r="Y15" s="288">
        <f t="shared" si="9"/>
        <v>1900</v>
      </c>
      <c r="Z15" s="287">
        <f t="shared" si="10"/>
        <v>1</v>
      </c>
      <c r="AA15" s="519">
        <f>0</f>
        <v>0</v>
      </c>
      <c r="AB15" s="520">
        <f>0</f>
        <v>0</v>
      </c>
      <c r="AC15" s="519">
        <f t="shared" si="11"/>
        <v>0</v>
      </c>
      <c r="AD15" s="520">
        <f t="shared" si="12"/>
        <v>0</v>
      </c>
    </row>
    <row r="16" spans="3:30">
      <c r="D16" s="510"/>
      <c r="E16" s="510"/>
      <c r="F16" s="513"/>
      <c r="G16" s="510"/>
      <c r="H16" s="512"/>
      <c r="I16" s="512"/>
      <c r="K16" s="510"/>
      <c r="M16" s="514"/>
      <c r="N16" s="511"/>
      <c r="O16" s="621"/>
      <c r="P16" s="274">
        <f t="shared" si="0"/>
        <v>1</v>
      </c>
      <c r="Q16" s="285">
        <f t="shared" si="1"/>
        <v>18</v>
      </c>
      <c r="R16" s="286">
        <f t="shared" si="2"/>
        <v>0</v>
      </c>
      <c r="S16" s="287">
        <f t="shared" si="3"/>
        <v>0</v>
      </c>
      <c r="T16" s="286">
        <f t="shared" si="4"/>
        <v>0</v>
      </c>
      <c r="U16" s="287">
        <f t="shared" si="5"/>
        <v>0</v>
      </c>
      <c r="V16" s="287">
        <f t="shared" si="6"/>
        <v>0</v>
      </c>
      <c r="W16" s="287">
        <f t="shared" si="7"/>
        <v>0</v>
      </c>
      <c r="X16" s="287">
        <f t="shared" si="8"/>
        <v>0</v>
      </c>
      <c r="Y16" s="288">
        <f t="shared" si="9"/>
        <v>1900</v>
      </c>
      <c r="Z16" s="287">
        <f t="shared" si="10"/>
        <v>1</v>
      </c>
      <c r="AA16" s="519">
        <f>0</f>
        <v>0</v>
      </c>
      <c r="AB16" s="520">
        <f>0</f>
        <v>0</v>
      </c>
      <c r="AC16" s="519">
        <f t="shared" si="11"/>
        <v>0</v>
      </c>
      <c r="AD16" s="520">
        <f t="shared" si="12"/>
        <v>0</v>
      </c>
    </row>
    <row r="17" spans="4:38">
      <c r="D17" s="510"/>
      <c r="E17" s="510"/>
      <c r="F17" s="513"/>
      <c r="G17" s="510"/>
      <c r="H17" s="512"/>
      <c r="I17" s="512"/>
      <c r="K17" s="510"/>
      <c r="M17" s="514"/>
      <c r="N17" s="511"/>
      <c r="O17" s="621"/>
      <c r="P17" s="274">
        <f t="shared" si="0"/>
        <v>1</v>
      </c>
      <c r="Q17" s="285">
        <f t="shared" si="1"/>
        <v>18</v>
      </c>
      <c r="R17" s="286">
        <f t="shared" si="2"/>
        <v>0</v>
      </c>
      <c r="S17" s="287">
        <f t="shared" si="3"/>
        <v>0</v>
      </c>
      <c r="T17" s="286">
        <f t="shared" si="4"/>
        <v>0</v>
      </c>
      <c r="U17" s="287">
        <f t="shared" si="5"/>
        <v>0</v>
      </c>
      <c r="V17" s="287">
        <f t="shared" si="6"/>
        <v>0</v>
      </c>
      <c r="W17" s="287">
        <f t="shared" si="7"/>
        <v>0</v>
      </c>
      <c r="X17" s="287">
        <f t="shared" si="8"/>
        <v>0</v>
      </c>
      <c r="Y17" s="288">
        <f t="shared" si="9"/>
        <v>1900</v>
      </c>
      <c r="Z17" s="287">
        <f t="shared" si="10"/>
        <v>1</v>
      </c>
      <c r="AA17" s="519">
        <f>0</f>
        <v>0</v>
      </c>
      <c r="AB17" s="520">
        <f>0</f>
        <v>0</v>
      </c>
      <c r="AC17" s="519">
        <f t="shared" si="11"/>
        <v>0</v>
      </c>
      <c r="AD17" s="520">
        <f t="shared" si="12"/>
        <v>0</v>
      </c>
    </row>
    <row r="18" spans="4:38">
      <c r="D18" s="510"/>
      <c r="E18" s="510"/>
      <c r="F18" s="513"/>
      <c r="G18" s="510"/>
      <c r="H18" s="512"/>
      <c r="I18" s="512"/>
      <c r="K18" s="510"/>
      <c r="M18" s="514"/>
      <c r="N18" s="511"/>
      <c r="O18" s="621"/>
      <c r="P18" s="274">
        <f t="shared" si="0"/>
        <v>1</v>
      </c>
      <c r="Q18" s="285">
        <f t="shared" si="1"/>
        <v>18</v>
      </c>
      <c r="R18" s="286">
        <f t="shared" si="2"/>
        <v>0</v>
      </c>
      <c r="S18" s="287">
        <f t="shared" si="3"/>
        <v>0</v>
      </c>
      <c r="T18" s="286">
        <f t="shared" si="4"/>
        <v>0</v>
      </c>
      <c r="U18" s="287">
        <f t="shared" si="5"/>
        <v>0</v>
      </c>
      <c r="V18" s="287">
        <f t="shared" si="6"/>
        <v>0</v>
      </c>
      <c r="W18" s="287">
        <f t="shared" si="7"/>
        <v>0</v>
      </c>
      <c r="X18" s="287">
        <f t="shared" si="8"/>
        <v>0</v>
      </c>
      <c r="Y18" s="288">
        <f t="shared" si="9"/>
        <v>1900</v>
      </c>
      <c r="Z18" s="287">
        <f t="shared" si="10"/>
        <v>1</v>
      </c>
      <c r="AA18" s="519">
        <f>0</f>
        <v>0</v>
      </c>
      <c r="AB18" s="520">
        <f>0</f>
        <v>0</v>
      </c>
      <c r="AC18" s="519">
        <f t="shared" si="11"/>
        <v>0</v>
      </c>
      <c r="AD18" s="520">
        <f t="shared" si="12"/>
        <v>0</v>
      </c>
    </row>
    <row r="19" spans="4:38" ht="14.5">
      <c r="D19" s="510"/>
      <c r="E19" s="510"/>
      <c r="F19" s="513"/>
      <c r="G19" s="510"/>
      <c r="H19" s="512"/>
      <c r="I19" s="512"/>
      <c r="K19" s="510"/>
      <c r="M19" s="514"/>
      <c r="N19" s="511"/>
      <c r="O19" s="621"/>
      <c r="P19" s="274">
        <f t="shared" si="0"/>
        <v>1</v>
      </c>
      <c r="Q19" s="285">
        <f t="shared" si="1"/>
        <v>18</v>
      </c>
      <c r="R19" s="286">
        <f t="shared" si="2"/>
        <v>0</v>
      </c>
      <c r="S19" s="287">
        <f t="shared" si="3"/>
        <v>0</v>
      </c>
      <c r="T19" s="286">
        <f t="shared" si="4"/>
        <v>0</v>
      </c>
      <c r="U19" s="287">
        <f t="shared" si="5"/>
        <v>0</v>
      </c>
      <c r="V19" s="287">
        <f t="shared" si="6"/>
        <v>0</v>
      </c>
      <c r="W19" s="287">
        <f t="shared" si="7"/>
        <v>0</v>
      </c>
      <c r="X19" s="287">
        <f t="shared" si="8"/>
        <v>0</v>
      </c>
      <c r="Y19" s="288">
        <f t="shared" si="9"/>
        <v>1900</v>
      </c>
      <c r="Z19" s="287">
        <f t="shared" si="10"/>
        <v>1</v>
      </c>
      <c r="AA19" s="519">
        <f>0</f>
        <v>0</v>
      </c>
      <c r="AB19" s="520">
        <f>0</f>
        <v>0</v>
      </c>
      <c r="AC19" s="519">
        <f t="shared" si="11"/>
        <v>0</v>
      </c>
      <c r="AD19" s="520">
        <f t="shared" si="12"/>
        <v>0</v>
      </c>
      <c r="AE19"/>
      <c r="AF19"/>
      <c r="AG19"/>
      <c r="AH19"/>
      <c r="AI19"/>
      <c r="AJ19"/>
      <c r="AK19"/>
      <c r="AL19"/>
    </row>
    <row r="20" spans="4:38" ht="14.5">
      <c r="D20" s="510"/>
      <c r="E20" s="510"/>
      <c r="F20" s="513"/>
      <c r="G20" s="510"/>
      <c r="H20" s="512"/>
      <c r="I20" s="512"/>
      <c r="K20" s="510"/>
      <c r="M20" s="514"/>
      <c r="N20" s="511"/>
      <c r="O20" s="621"/>
      <c r="P20" s="274">
        <f t="shared" si="0"/>
        <v>1</v>
      </c>
      <c r="Q20" s="285">
        <f t="shared" si="1"/>
        <v>18</v>
      </c>
      <c r="R20" s="286">
        <f t="shared" si="2"/>
        <v>0</v>
      </c>
      <c r="S20" s="287">
        <f t="shared" si="3"/>
        <v>0</v>
      </c>
      <c r="T20" s="286">
        <f t="shared" si="4"/>
        <v>0</v>
      </c>
      <c r="U20" s="287">
        <f t="shared" si="5"/>
        <v>0</v>
      </c>
      <c r="V20" s="287">
        <f t="shared" si="6"/>
        <v>0</v>
      </c>
      <c r="W20" s="287">
        <f t="shared" si="7"/>
        <v>0</v>
      </c>
      <c r="X20" s="287">
        <f t="shared" si="8"/>
        <v>0</v>
      </c>
      <c r="Y20" s="288">
        <f t="shared" si="9"/>
        <v>1900</v>
      </c>
      <c r="Z20" s="287">
        <f t="shared" si="10"/>
        <v>1</v>
      </c>
      <c r="AA20" s="519">
        <f>0</f>
        <v>0</v>
      </c>
      <c r="AB20" s="520">
        <f>0</f>
        <v>0</v>
      </c>
      <c r="AC20" s="519">
        <f t="shared" si="11"/>
        <v>0</v>
      </c>
      <c r="AD20" s="520">
        <f t="shared" si="12"/>
        <v>0</v>
      </c>
      <c r="AE20"/>
      <c r="AF20"/>
      <c r="AG20"/>
      <c r="AH20"/>
      <c r="AI20"/>
      <c r="AJ20"/>
      <c r="AK20"/>
      <c r="AL20"/>
    </row>
    <row r="21" spans="4:38" ht="14.5">
      <c r="D21" s="510"/>
      <c r="E21" s="510"/>
      <c r="F21" s="513"/>
      <c r="G21" s="510"/>
      <c r="H21" s="512"/>
      <c r="I21" s="512"/>
      <c r="K21" s="510"/>
      <c r="M21" s="514"/>
      <c r="N21" s="511"/>
      <c r="O21" s="621"/>
      <c r="P21" s="274">
        <f t="shared" si="0"/>
        <v>1</v>
      </c>
      <c r="Q21" s="285">
        <f t="shared" si="1"/>
        <v>18</v>
      </c>
      <c r="R21" s="286">
        <f t="shared" si="2"/>
        <v>0</v>
      </c>
      <c r="S21" s="287">
        <f t="shared" si="3"/>
        <v>0</v>
      </c>
      <c r="T21" s="286">
        <f t="shared" si="4"/>
        <v>0</v>
      </c>
      <c r="U21" s="287">
        <f t="shared" si="5"/>
        <v>0</v>
      </c>
      <c r="V21" s="287">
        <f t="shared" si="6"/>
        <v>0</v>
      </c>
      <c r="W21" s="287">
        <f t="shared" si="7"/>
        <v>0</v>
      </c>
      <c r="X21" s="287">
        <f t="shared" si="8"/>
        <v>0</v>
      </c>
      <c r="Y21" s="288">
        <f t="shared" si="9"/>
        <v>1900</v>
      </c>
      <c r="Z21" s="287">
        <f t="shared" si="10"/>
        <v>1</v>
      </c>
      <c r="AA21" s="519">
        <f>0</f>
        <v>0</v>
      </c>
      <c r="AB21" s="520">
        <f>0</f>
        <v>0</v>
      </c>
      <c r="AC21" s="519">
        <f t="shared" si="11"/>
        <v>0</v>
      </c>
      <c r="AD21" s="520">
        <f t="shared" si="12"/>
        <v>0</v>
      </c>
      <c r="AE21"/>
      <c r="AF21"/>
      <c r="AG21"/>
      <c r="AH21"/>
      <c r="AI21"/>
      <c r="AJ21"/>
      <c r="AK21"/>
      <c r="AL21"/>
    </row>
    <row r="22" spans="4:38" ht="14.5">
      <c r="D22" s="510"/>
      <c r="E22" s="510"/>
      <c r="F22" s="513"/>
      <c r="G22" s="510"/>
      <c r="H22" s="512"/>
      <c r="I22" s="512"/>
      <c r="K22" s="510"/>
      <c r="M22" s="514"/>
      <c r="N22" s="511"/>
      <c r="O22" s="621"/>
      <c r="P22" s="274">
        <f t="shared" si="0"/>
        <v>1</v>
      </c>
      <c r="Q22" s="285">
        <f t="shared" si="1"/>
        <v>18</v>
      </c>
      <c r="R22" s="286">
        <f t="shared" si="2"/>
        <v>0</v>
      </c>
      <c r="S22" s="287">
        <f t="shared" si="3"/>
        <v>0</v>
      </c>
      <c r="T22" s="286">
        <f t="shared" si="4"/>
        <v>0</v>
      </c>
      <c r="U22" s="287">
        <f t="shared" si="5"/>
        <v>0</v>
      </c>
      <c r="V22" s="287">
        <f t="shared" si="6"/>
        <v>0</v>
      </c>
      <c r="W22" s="287">
        <f t="shared" si="7"/>
        <v>0</v>
      </c>
      <c r="X22" s="287">
        <f t="shared" si="8"/>
        <v>0</v>
      </c>
      <c r="Y22" s="288">
        <f t="shared" si="9"/>
        <v>1900</v>
      </c>
      <c r="Z22" s="287">
        <f t="shared" si="10"/>
        <v>1</v>
      </c>
      <c r="AA22" s="519">
        <f>0</f>
        <v>0</v>
      </c>
      <c r="AB22" s="520">
        <f>0</f>
        <v>0</v>
      </c>
      <c r="AC22" s="519">
        <f t="shared" si="11"/>
        <v>0</v>
      </c>
      <c r="AD22" s="520">
        <f t="shared" si="12"/>
        <v>0</v>
      </c>
      <c r="AE22"/>
      <c r="AF22"/>
      <c r="AG22"/>
      <c r="AH22"/>
      <c r="AI22"/>
      <c r="AJ22"/>
      <c r="AK22"/>
      <c r="AL22"/>
    </row>
    <row r="23" spans="4:38">
      <c r="D23" s="510"/>
      <c r="E23" s="510"/>
      <c r="F23" s="513"/>
      <c r="G23" s="510"/>
      <c r="H23" s="512"/>
      <c r="I23" s="512"/>
      <c r="K23" s="510"/>
      <c r="M23" s="514"/>
      <c r="N23" s="511"/>
      <c r="O23" s="621"/>
      <c r="P23" s="274">
        <f t="shared" si="0"/>
        <v>1</v>
      </c>
      <c r="Q23" s="285">
        <f t="shared" si="1"/>
        <v>18</v>
      </c>
      <c r="R23" s="286">
        <f t="shared" si="2"/>
        <v>0</v>
      </c>
      <c r="S23" s="287">
        <f t="shared" si="3"/>
        <v>0</v>
      </c>
      <c r="T23" s="286">
        <f t="shared" si="4"/>
        <v>0</v>
      </c>
      <c r="U23" s="287">
        <f t="shared" si="5"/>
        <v>0</v>
      </c>
      <c r="V23" s="287">
        <f t="shared" si="6"/>
        <v>0</v>
      </c>
      <c r="W23" s="287">
        <f t="shared" si="7"/>
        <v>0</v>
      </c>
      <c r="X23" s="287">
        <f t="shared" si="8"/>
        <v>0</v>
      </c>
      <c r="Y23" s="288">
        <f t="shared" si="9"/>
        <v>1900</v>
      </c>
      <c r="Z23" s="287">
        <f t="shared" si="10"/>
        <v>1</v>
      </c>
      <c r="AA23" s="519">
        <f>0</f>
        <v>0</v>
      </c>
      <c r="AB23" s="520">
        <f>0</f>
        <v>0</v>
      </c>
      <c r="AC23" s="519">
        <f t="shared" si="11"/>
        <v>0</v>
      </c>
      <c r="AD23" s="520">
        <f t="shared" si="12"/>
        <v>0</v>
      </c>
    </row>
    <row r="24" spans="4:38">
      <c r="D24" s="510"/>
      <c r="E24" s="510"/>
      <c r="F24" s="513"/>
      <c r="G24" s="510"/>
      <c r="H24" s="512"/>
      <c r="I24" s="512"/>
      <c r="K24" s="510"/>
      <c r="M24" s="514"/>
      <c r="N24" s="511"/>
      <c r="O24" s="621"/>
      <c r="P24" s="274">
        <f t="shared" si="0"/>
        <v>1</v>
      </c>
      <c r="Q24" s="285">
        <f t="shared" si="1"/>
        <v>18</v>
      </c>
      <c r="R24" s="286">
        <f t="shared" si="2"/>
        <v>0</v>
      </c>
      <c r="S24" s="287">
        <f t="shared" si="3"/>
        <v>0</v>
      </c>
      <c r="T24" s="286">
        <f t="shared" si="4"/>
        <v>0</v>
      </c>
      <c r="U24" s="287">
        <f t="shared" si="5"/>
        <v>0</v>
      </c>
      <c r="V24" s="287">
        <f t="shared" si="6"/>
        <v>0</v>
      </c>
      <c r="W24" s="287">
        <f t="shared" si="7"/>
        <v>0</v>
      </c>
      <c r="X24" s="287">
        <f t="shared" si="8"/>
        <v>0</v>
      </c>
      <c r="Y24" s="288">
        <f t="shared" si="9"/>
        <v>1900</v>
      </c>
      <c r="Z24" s="287">
        <f t="shared" si="10"/>
        <v>1</v>
      </c>
      <c r="AA24" s="519">
        <f>0</f>
        <v>0</v>
      </c>
      <c r="AB24" s="520">
        <f>0</f>
        <v>0</v>
      </c>
      <c r="AC24" s="519">
        <f t="shared" si="11"/>
        <v>0</v>
      </c>
      <c r="AD24" s="520">
        <f t="shared" si="12"/>
        <v>0</v>
      </c>
    </row>
    <row r="25" spans="4:38">
      <c r="D25" s="510"/>
      <c r="E25" s="510"/>
      <c r="F25" s="513"/>
      <c r="G25" s="510"/>
      <c r="H25" s="512"/>
      <c r="I25" s="512"/>
      <c r="K25" s="510"/>
      <c r="M25" s="514"/>
      <c r="N25" s="511"/>
      <c r="O25" s="621"/>
      <c r="P25" s="274">
        <f t="shared" si="0"/>
        <v>1</v>
      </c>
      <c r="Q25" s="285">
        <f t="shared" si="1"/>
        <v>18</v>
      </c>
      <c r="R25" s="286">
        <f t="shared" si="2"/>
        <v>0</v>
      </c>
      <c r="S25" s="287">
        <f t="shared" si="3"/>
        <v>0</v>
      </c>
      <c r="T25" s="286">
        <f t="shared" si="4"/>
        <v>0</v>
      </c>
      <c r="U25" s="287">
        <f t="shared" si="5"/>
        <v>0</v>
      </c>
      <c r="V25" s="287">
        <f t="shared" si="6"/>
        <v>0</v>
      </c>
      <c r="W25" s="287">
        <f t="shared" si="7"/>
        <v>0</v>
      </c>
      <c r="X25" s="287">
        <f t="shared" si="8"/>
        <v>0</v>
      </c>
      <c r="Y25" s="288">
        <f t="shared" si="9"/>
        <v>1900</v>
      </c>
      <c r="Z25" s="287">
        <f t="shared" si="10"/>
        <v>1</v>
      </c>
      <c r="AA25" s="519">
        <f>0</f>
        <v>0</v>
      </c>
      <c r="AB25" s="520">
        <f>0</f>
        <v>0</v>
      </c>
      <c r="AC25" s="519">
        <f t="shared" si="11"/>
        <v>0</v>
      </c>
      <c r="AD25" s="520">
        <f t="shared" si="12"/>
        <v>0</v>
      </c>
    </row>
    <row r="26" spans="4:38">
      <c r="D26" s="510"/>
      <c r="E26" s="510"/>
      <c r="F26" s="513"/>
      <c r="G26" s="510"/>
      <c r="H26" s="512"/>
      <c r="I26" s="512"/>
      <c r="K26" s="510"/>
      <c r="M26" s="514"/>
      <c r="N26" s="511"/>
      <c r="O26" s="621"/>
      <c r="P26" s="274">
        <f t="shared" si="0"/>
        <v>1</v>
      </c>
      <c r="Q26" s="285">
        <f t="shared" si="1"/>
        <v>18</v>
      </c>
      <c r="R26" s="286">
        <f t="shared" si="2"/>
        <v>0</v>
      </c>
      <c r="S26" s="287">
        <f t="shared" si="3"/>
        <v>0</v>
      </c>
      <c r="T26" s="286">
        <f t="shared" si="4"/>
        <v>0</v>
      </c>
      <c r="U26" s="287">
        <f t="shared" si="5"/>
        <v>0</v>
      </c>
      <c r="V26" s="287">
        <f t="shared" si="6"/>
        <v>0</v>
      </c>
      <c r="W26" s="287">
        <f t="shared" si="7"/>
        <v>0</v>
      </c>
      <c r="X26" s="287">
        <f t="shared" si="8"/>
        <v>0</v>
      </c>
      <c r="Y26" s="288">
        <f t="shared" si="9"/>
        <v>1900</v>
      </c>
      <c r="Z26" s="287">
        <f t="shared" si="10"/>
        <v>1</v>
      </c>
      <c r="AA26" s="519">
        <f>0</f>
        <v>0</v>
      </c>
      <c r="AB26" s="520">
        <f>0</f>
        <v>0</v>
      </c>
      <c r="AC26" s="519">
        <f t="shared" si="11"/>
        <v>0</v>
      </c>
      <c r="AD26" s="520">
        <f t="shared" si="12"/>
        <v>0</v>
      </c>
    </row>
    <row r="27" spans="4:38">
      <c r="D27" s="510"/>
      <c r="E27" s="510"/>
      <c r="F27" s="513"/>
      <c r="G27" s="510"/>
      <c r="H27" s="512"/>
      <c r="I27" s="512"/>
      <c r="K27" s="510"/>
      <c r="M27" s="514"/>
      <c r="N27" s="511"/>
      <c r="O27" s="621"/>
      <c r="P27" s="274">
        <f t="shared" si="0"/>
        <v>1</v>
      </c>
      <c r="Q27" s="285">
        <f t="shared" si="1"/>
        <v>18</v>
      </c>
      <c r="R27" s="286">
        <f t="shared" si="2"/>
        <v>0</v>
      </c>
      <c r="S27" s="287">
        <f t="shared" si="3"/>
        <v>0</v>
      </c>
      <c r="T27" s="286">
        <f t="shared" si="4"/>
        <v>0</v>
      </c>
      <c r="U27" s="287">
        <f t="shared" si="5"/>
        <v>0</v>
      </c>
      <c r="V27" s="287">
        <f t="shared" si="6"/>
        <v>0</v>
      </c>
      <c r="W27" s="287">
        <f t="shared" si="7"/>
        <v>0</v>
      </c>
      <c r="X27" s="287">
        <f t="shared" si="8"/>
        <v>0</v>
      </c>
      <c r="Y27" s="288">
        <f t="shared" si="9"/>
        <v>1900</v>
      </c>
      <c r="Z27" s="287">
        <f t="shared" si="10"/>
        <v>1</v>
      </c>
      <c r="AA27" s="519">
        <f>0</f>
        <v>0</v>
      </c>
      <c r="AB27" s="520">
        <f>0</f>
        <v>0</v>
      </c>
      <c r="AC27" s="519">
        <f t="shared" si="11"/>
        <v>0</v>
      </c>
      <c r="AD27" s="520">
        <f t="shared" si="12"/>
        <v>0</v>
      </c>
    </row>
    <row r="28" spans="4:38">
      <c r="D28" s="510"/>
      <c r="E28" s="510"/>
      <c r="F28" s="513"/>
      <c r="G28" s="510"/>
      <c r="H28" s="512"/>
      <c r="I28" s="512"/>
      <c r="K28" s="510"/>
      <c r="M28" s="514"/>
      <c r="N28" s="511"/>
      <c r="O28" s="621"/>
      <c r="P28" s="274">
        <f t="shared" si="0"/>
        <v>1</v>
      </c>
      <c r="Q28" s="285">
        <f t="shared" si="1"/>
        <v>18</v>
      </c>
      <c r="R28" s="286">
        <f t="shared" si="2"/>
        <v>0</v>
      </c>
      <c r="S28" s="287">
        <f t="shared" si="3"/>
        <v>0</v>
      </c>
      <c r="T28" s="286">
        <f t="shared" si="4"/>
        <v>0</v>
      </c>
      <c r="U28" s="287">
        <f t="shared" si="5"/>
        <v>0</v>
      </c>
      <c r="V28" s="287">
        <f t="shared" si="6"/>
        <v>0</v>
      </c>
      <c r="W28" s="287">
        <f t="shared" si="7"/>
        <v>0</v>
      </c>
      <c r="X28" s="287">
        <f t="shared" si="8"/>
        <v>0</v>
      </c>
      <c r="Y28" s="288">
        <f t="shared" si="9"/>
        <v>1900</v>
      </c>
      <c r="Z28" s="287">
        <f t="shared" si="10"/>
        <v>1</v>
      </c>
      <c r="AA28" s="519">
        <f>0</f>
        <v>0</v>
      </c>
      <c r="AB28" s="520">
        <f>0</f>
        <v>0</v>
      </c>
      <c r="AC28" s="519">
        <f t="shared" si="11"/>
        <v>0</v>
      </c>
      <c r="AD28" s="520">
        <f t="shared" si="12"/>
        <v>0</v>
      </c>
    </row>
    <row r="29" spans="4:38">
      <c r="D29" s="510"/>
      <c r="E29" s="510"/>
      <c r="F29" s="513"/>
      <c r="G29" s="510"/>
      <c r="H29" s="512"/>
      <c r="I29" s="512"/>
      <c r="K29" s="510"/>
      <c r="M29" s="514"/>
      <c r="N29" s="511"/>
      <c r="O29" s="621"/>
      <c r="P29" s="274">
        <f t="shared" si="0"/>
        <v>1</v>
      </c>
      <c r="Q29" s="285">
        <f t="shared" si="1"/>
        <v>18</v>
      </c>
      <c r="R29" s="286">
        <f t="shared" si="2"/>
        <v>0</v>
      </c>
      <c r="S29" s="287">
        <f t="shared" si="3"/>
        <v>0</v>
      </c>
      <c r="T29" s="286">
        <f t="shared" si="4"/>
        <v>0</v>
      </c>
      <c r="U29" s="287">
        <f t="shared" si="5"/>
        <v>0</v>
      </c>
      <c r="V29" s="287">
        <f t="shared" si="6"/>
        <v>0</v>
      </c>
      <c r="W29" s="287">
        <f t="shared" si="7"/>
        <v>0</v>
      </c>
      <c r="X29" s="287">
        <f t="shared" si="8"/>
        <v>0</v>
      </c>
      <c r="Y29" s="288">
        <f t="shared" si="9"/>
        <v>1900</v>
      </c>
      <c r="Z29" s="287">
        <f t="shared" si="10"/>
        <v>1</v>
      </c>
      <c r="AA29" s="519">
        <f>0</f>
        <v>0</v>
      </c>
      <c r="AB29" s="520">
        <f>0</f>
        <v>0</v>
      </c>
      <c r="AC29" s="519">
        <f t="shared" si="11"/>
        <v>0</v>
      </c>
      <c r="AD29" s="520">
        <f t="shared" si="12"/>
        <v>0</v>
      </c>
    </row>
    <row r="30" spans="4:38">
      <c r="D30" s="510"/>
      <c r="E30" s="510"/>
      <c r="F30" s="513"/>
      <c r="G30" s="510"/>
      <c r="H30" s="512"/>
      <c r="I30" s="512"/>
      <c r="K30" s="510"/>
      <c r="M30" s="514"/>
      <c r="N30" s="511"/>
      <c r="O30" s="621"/>
      <c r="P30" s="274">
        <f t="shared" si="0"/>
        <v>1</v>
      </c>
      <c r="Q30" s="285">
        <f t="shared" si="1"/>
        <v>18</v>
      </c>
      <c r="R30" s="286">
        <f t="shared" si="2"/>
        <v>0</v>
      </c>
      <c r="S30" s="287">
        <f t="shared" si="3"/>
        <v>0</v>
      </c>
      <c r="T30" s="286">
        <f t="shared" si="4"/>
        <v>0</v>
      </c>
      <c r="U30" s="287">
        <f t="shared" si="5"/>
        <v>0</v>
      </c>
      <c r="V30" s="287">
        <f t="shared" si="6"/>
        <v>0</v>
      </c>
      <c r="W30" s="287">
        <f t="shared" si="7"/>
        <v>0</v>
      </c>
      <c r="X30" s="287">
        <f t="shared" si="8"/>
        <v>0</v>
      </c>
      <c r="Y30" s="288">
        <f t="shared" si="9"/>
        <v>1900</v>
      </c>
      <c r="Z30" s="287">
        <f t="shared" si="10"/>
        <v>1</v>
      </c>
      <c r="AA30" s="519">
        <f>0</f>
        <v>0</v>
      </c>
      <c r="AB30" s="520">
        <f>0</f>
        <v>0</v>
      </c>
      <c r="AC30" s="519">
        <f t="shared" si="11"/>
        <v>0</v>
      </c>
      <c r="AD30" s="520">
        <f t="shared" si="12"/>
        <v>0</v>
      </c>
    </row>
    <row r="31" spans="4:38">
      <c r="D31" s="510"/>
      <c r="E31" s="510"/>
      <c r="F31" s="513"/>
      <c r="G31" s="510"/>
      <c r="H31" s="512"/>
      <c r="I31" s="512"/>
      <c r="K31" s="510"/>
      <c r="M31" s="514"/>
      <c r="N31" s="511"/>
      <c r="O31" s="621"/>
      <c r="P31" s="274">
        <f t="shared" si="0"/>
        <v>1</v>
      </c>
      <c r="Q31" s="285">
        <f t="shared" si="1"/>
        <v>18</v>
      </c>
      <c r="R31" s="286">
        <f t="shared" si="2"/>
        <v>0</v>
      </c>
      <c r="S31" s="287">
        <f t="shared" si="3"/>
        <v>0</v>
      </c>
      <c r="T31" s="286">
        <f t="shared" si="4"/>
        <v>0</v>
      </c>
      <c r="U31" s="287">
        <f t="shared" si="5"/>
        <v>0</v>
      </c>
      <c r="V31" s="287">
        <f t="shared" si="6"/>
        <v>0</v>
      </c>
      <c r="W31" s="287">
        <f t="shared" si="7"/>
        <v>0</v>
      </c>
      <c r="X31" s="287">
        <f t="shared" si="8"/>
        <v>0</v>
      </c>
      <c r="Y31" s="288">
        <f t="shared" si="9"/>
        <v>1900</v>
      </c>
      <c r="Z31" s="287">
        <f t="shared" si="10"/>
        <v>1</v>
      </c>
      <c r="AA31" s="519">
        <f>0</f>
        <v>0</v>
      </c>
      <c r="AB31" s="520">
        <f>0</f>
        <v>0</v>
      </c>
      <c r="AC31" s="519">
        <f t="shared" si="11"/>
        <v>0</v>
      </c>
      <c r="AD31" s="520">
        <f t="shared" si="12"/>
        <v>0</v>
      </c>
    </row>
    <row r="32" spans="4:38">
      <c r="D32" s="510"/>
      <c r="E32" s="510"/>
      <c r="F32" s="513"/>
      <c r="G32" s="510"/>
      <c r="H32" s="512"/>
      <c r="I32" s="512"/>
      <c r="K32" s="510"/>
      <c r="M32" s="514"/>
      <c r="N32" s="511"/>
      <c r="O32" s="621"/>
      <c r="P32" s="274">
        <f t="shared" si="0"/>
        <v>1</v>
      </c>
      <c r="Q32" s="285">
        <f t="shared" si="1"/>
        <v>18</v>
      </c>
      <c r="R32" s="286">
        <f t="shared" si="2"/>
        <v>0</v>
      </c>
      <c r="S32" s="287">
        <f t="shared" si="3"/>
        <v>0</v>
      </c>
      <c r="T32" s="286">
        <f t="shared" si="4"/>
        <v>0</v>
      </c>
      <c r="U32" s="287">
        <f t="shared" si="5"/>
        <v>0</v>
      </c>
      <c r="V32" s="287">
        <f t="shared" si="6"/>
        <v>0</v>
      </c>
      <c r="W32" s="287">
        <f t="shared" si="7"/>
        <v>0</v>
      </c>
      <c r="X32" s="287">
        <f t="shared" si="8"/>
        <v>0</v>
      </c>
      <c r="Y32" s="288">
        <f t="shared" si="9"/>
        <v>1900</v>
      </c>
      <c r="Z32" s="287">
        <f t="shared" si="10"/>
        <v>1</v>
      </c>
      <c r="AA32" s="519">
        <f>0</f>
        <v>0</v>
      </c>
      <c r="AB32" s="520">
        <f>0</f>
        <v>0</v>
      </c>
      <c r="AC32" s="519">
        <f t="shared" si="11"/>
        <v>0</v>
      </c>
      <c r="AD32" s="520">
        <f t="shared" si="12"/>
        <v>0</v>
      </c>
    </row>
    <row r="33" spans="4:30">
      <c r="D33" s="510"/>
      <c r="E33" s="510"/>
      <c r="F33" s="513"/>
      <c r="G33" s="510"/>
      <c r="H33" s="512"/>
      <c r="I33" s="512"/>
      <c r="K33" s="510"/>
      <c r="M33" s="514"/>
      <c r="N33" s="511"/>
      <c r="O33" s="621"/>
      <c r="P33" s="274">
        <f t="shared" si="0"/>
        <v>1</v>
      </c>
      <c r="Q33" s="285">
        <f t="shared" si="1"/>
        <v>18</v>
      </c>
      <c r="R33" s="286">
        <f t="shared" si="2"/>
        <v>0</v>
      </c>
      <c r="S33" s="287">
        <f t="shared" si="3"/>
        <v>0</v>
      </c>
      <c r="T33" s="286">
        <f t="shared" si="4"/>
        <v>0</v>
      </c>
      <c r="U33" s="287">
        <f t="shared" si="5"/>
        <v>0</v>
      </c>
      <c r="V33" s="287">
        <f t="shared" si="6"/>
        <v>0</v>
      </c>
      <c r="W33" s="287">
        <f t="shared" si="7"/>
        <v>0</v>
      </c>
      <c r="X33" s="287">
        <f t="shared" si="8"/>
        <v>0</v>
      </c>
      <c r="Y33" s="288">
        <f t="shared" si="9"/>
        <v>1900</v>
      </c>
      <c r="Z33" s="287">
        <f t="shared" si="10"/>
        <v>1</v>
      </c>
      <c r="AA33" s="519">
        <f>0</f>
        <v>0</v>
      </c>
      <c r="AB33" s="520">
        <f>0</f>
        <v>0</v>
      </c>
      <c r="AC33" s="519">
        <f t="shared" si="11"/>
        <v>0</v>
      </c>
      <c r="AD33" s="520">
        <f t="shared" si="12"/>
        <v>0</v>
      </c>
    </row>
    <row r="34" spans="4:30">
      <c r="D34" s="510"/>
      <c r="E34" s="510"/>
      <c r="F34" s="513"/>
      <c r="G34" s="510"/>
      <c r="H34" s="512"/>
      <c r="I34" s="512"/>
      <c r="K34" s="510"/>
      <c r="M34" s="514"/>
      <c r="N34" s="511"/>
      <c r="O34" s="621"/>
      <c r="P34" s="274">
        <f t="shared" si="0"/>
        <v>1</v>
      </c>
      <c r="Q34" s="285">
        <f t="shared" si="1"/>
        <v>18</v>
      </c>
      <c r="R34" s="286">
        <f t="shared" si="2"/>
        <v>0</v>
      </c>
      <c r="S34" s="287">
        <f t="shared" si="3"/>
        <v>0</v>
      </c>
      <c r="T34" s="286">
        <f t="shared" si="4"/>
        <v>0</v>
      </c>
      <c r="U34" s="287">
        <f t="shared" si="5"/>
        <v>0</v>
      </c>
      <c r="V34" s="287">
        <f t="shared" si="6"/>
        <v>0</v>
      </c>
      <c r="W34" s="287">
        <f t="shared" si="7"/>
        <v>0</v>
      </c>
      <c r="X34" s="287">
        <f t="shared" si="8"/>
        <v>0</v>
      </c>
      <c r="Y34" s="288">
        <f t="shared" si="9"/>
        <v>1900</v>
      </c>
      <c r="Z34" s="287">
        <f t="shared" si="10"/>
        <v>1</v>
      </c>
      <c r="AA34" s="519">
        <f>0</f>
        <v>0</v>
      </c>
      <c r="AB34" s="520">
        <f>0</f>
        <v>0</v>
      </c>
      <c r="AC34" s="519">
        <f t="shared" si="11"/>
        <v>0</v>
      </c>
      <c r="AD34" s="520">
        <f t="shared" si="12"/>
        <v>0</v>
      </c>
    </row>
    <row r="35" spans="4:30">
      <c r="D35" s="510"/>
      <c r="E35" s="510"/>
      <c r="F35" s="513"/>
      <c r="G35" s="510"/>
      <c r="H35" s="512"/>
      <c r="I35" s="512"/>
      <c r="K35" s="510"/>
      <c r="M35" s="514"/>
      <c r="N35" s="511"/>
      <c r="O35" s="621"/>
      <c r="P35" s="274">
        <f t="shared" si="0"/>
        <v>1</v>
      </c>
      <c r="Q35" s="285">
        <f t="shared" si="1"/>
        <v>18</v>
      </c>
      <c r="R35" s="286">
        <f t="shared" si="2"/>
        <v>0</v>
      </c>
      <c r="S35" s="287">
        <f t="shared" si="3"/>
        <v>0</v>
      </c>
      <c r="T35" s="286">
        <f t="shared" si="4"/>
        <v>0</v>
      </c>
      <c r="U35" s="287">
        <f t="shared" si="5"/>
        <v>0</v>
      </c>
      <c r="V35" s="287">
        <f t="shared" si="6"/>
        <v>0</v>
      </c>
      <c r="W35" s="287">
        <f t="shared" si="7"/>
        <v>0</v>
      </c>
      <c r="X35" s="287">
        <f t="shared" si="8"/>
        <v>0</v>
      </c>
      <c r="Y35" s="288">
        <f t="shared" si="9"/>
        <v>1900</v>
      </c>
      <c r="Z35" s="287">
        <f t="shared" si="10"/>
        <v>1</v>
      </c>
      <c r="AA35" s="519">
        <f>0</f>
        <v>0</v>
      </c>
      <c r="AB35" s="520">
        <f>0</f>
        <v>0</v>
      </c>
      <c r="AC35" s="519">
        <f t="shared" si="11"/>
        <v>0</v>
      </c>
      <c r="AD35" s="520">
        <f t="shared" si="12"/>
        <v>0</v>
      </c>
    </row>
    <row r="36" spans="4:30">
      <c r="D36" s="510"/>
      <c r="E36" s="510"/>
      <c r="F36" s="513"/>
      <c r="G36" s="510"/>
      <c r="H36" s="512"/>
      <c r="I36" s="512"/>
      <c r="K36" s="510"/>
      <c r="M36" s="514"/>
      <c r="N36" s="511"/>
      <c r="O36" s="621"/>
      <c r="P36" s="274">
        <f t="shared" si="0"/>
        <v>1</v>
      </c>
      <c r="Q36" s="285">
        <f t="shared" si="1"/>
        <v>18</v>
      </c>
      <c r="R36" s="286">
        <f t="shared" si="2"/>
        <v>0</v>
      </c>
      <c r="S36" s="287">
        <f t="shared" si="3"/>
        <v>0</v>
      </c>
      <c r="T36" s="286">
        <f t="shared" si="4"/>
        <v>0</v>
      </c>
      <c r="U36" s="287">
        <f t="shared" si="5"/>
        <v>0</v>
      </c>
      <c r="V36" s="287">
        <f t="shared" si="6"/>
        <v>0</v>
      </c>
      <c r="W36" s="287">
        <f t="shared" si="7"/>
        <v>0</v>
      </c>
      <c r="X36" s="287">
        <f t="shared" si="8"/>
        <v>0</v>
      </c>
      <c r="Y36" s="288">
        <f t="shared" si="9"/>
        <v>1900</v>
      </c>
      <c r="Z36" s="287">
        <f t="shared" si="10"/>
        <v>1</v>
      </c>
      <c r="AA36" s="519">
        <f>0</f>
        <v>0</v>
      </c>
      <c r="AB36" s="520">
        <f>0</f>
        <v>0</v>
      </c>
      <c r="AC36" s="519">
        <f t="shared" si="11"/>
        <v>0</v>
      </c>
      <c r="AD36" s="520">
        <f t="shared" si="12"/>
        <v>0</v>
      </c>
    </row>
    <row r="37" spans="4:30">
      <c r="D37" s="510"/>
      <c r="E37" s="510"/>
      <c r="F37" s="513"/>
      <c r="G37" s="510"/>
      <c r="H37" s="512"/>
      <c r="I37" s="512"/>
      <c r="K37" s="510"/>
      <c r="M37" s="514"/>
      <c r="N37" s="511"/>
      <c r="O37" s="621"/>
      <c r="P37" s="274">
        <f t="shared" si="0"/>
        <v>1</v>
      </c>
      <c r="Q37" s="285">
        <f t="shared" si="1"/>
        <v>18</v>
      </c>
      <c r="R37" s="286">
        <f t="shared" si="2"/>
        <v>0</v>
      </c>
      <c r="S37" s="287">
        <f t="shared" si="3"/>
        <v>0</v>
      </c>
      <c r="T37" s="286">
        <f t="shared" si="4"/>
        <v>0</v>
      </c>
      <c r="U37" s="287">
        <f t="shared" si="5"/>
        <v>0</v>
      </c>
      <c r="V37" s="287">
        <f t="shared" si="6"/>
        <v>0</v>
      </c>
      <c r="W37" s="287">
        <f t="shared" si="7"/>
        <v>0</v>
      </c>
      <c r="X37" s="287">
        <f t="shared" si="8"/>
        <v>0</v>
      </c>
      <c r="Y37" s="288">
        <f t="shared" si="9"/>
        <v>1900</v>
      </c>
      <c r="Z37" s="287">
        <f t="shared" si="10"/>
        <v>1</v>
      </c>
      <c r="AA37" s="519">
        <f>0</f>
        <v>0</v>
      </c>
      <c r="AB37" s="520">
        <f>0</f>
        <v>0</v>
      </c>
      <c r="AC37" s="519">
        <f t="shared" si="11"/>
        <v>0</v>
      </c>
      <c r="AD37" s="520">
        <f t="shared" si="12"/>
        <v>0</v>
      </c>
    </row>
    <row r="38" spans="4:30">
      <c r="D38" s="510"/>
      <c r="E38" s="510"/>
      <c r="F38" s="513"/>
      <c r="G38" s="510"/>
      <c r="H38" s="512"/>
      <c r="I38" s="512"/>
      <c r="K38" s="510"/>
      <c r="M38" s="514"/>
      <c r="N38" s="511"/>
      <c r="O38" s="621"/>
      <c r="P38" s="274">
        <f t="shared" si="0"/>
        <v>1</v>
      </c>
      <c r="Q38" s="285">
        <f t="shared" si="1"/>
        <v>18</v>
      </c>
      <c r="R38" s="286">
        <f t="shared" si="2"/>
        <v>0</v>
      </c>
      <c r="S38" s="287">
        <f t="shared" si="3"/>
        <v>0</v>
      </c>
      <c r="T38" s="286">
        <f t="shared" si="4"/>
        <v>0</v>
      </c>
      <c r="U38" s="287">
        <f t="shared" si="5"/>
        <v>0</v>
      </c>
      <c r="V38" s="287">
        <f t="shared" si="6"/>
        <v>0</v>
      </c>
      <c r="W38" s="287">
        <f t="shared" si="7"/>
        <v>0</v>
      </c>
      <c r="X38" s="287">
        <f t="shared" si="8"/>
        <v>0</v>
      </c>
      <c r="Y38" s="288">
        <f t="shared" si="9"/>
        <v>1900</v>
      </c>
      <c r="Z38" s="287">
        <f t="shared" si="10"/>
        <v>1</v>
      </c>
      <c r="AA38" s="519">
        <f>0</f>
        <v>0</v>
      </c>
      <c r="AB38" s="520">
        <f>0</f>
        <v>0</v>
      </c>
      <c r="AC38" s="519">
        <f t="shared" si="11"/>
        <v>0</v>
      </c>
      <c r="AD38" s="520">
        <f t="shared" si="12"/>
        <v>0</v>
      </c>
    </row>
    <row r="39" spans="4:30">
      <c r="D39" s="510"/>
      <c r="E39" s="510"/>
      <c r="F39" s="513"/>
      <c r="G39" s="510"/>
      <c r="H39" s="512"/>
      <c r="I39" s="512"/>
      <c r="K39" s="510"/>
      <c r="M39" s="514"/>
      <c r="N39" s="511"/>
      <c r="O39" s="621"/>
      <c r="P39" s="274">
        <f t="shared" si="0"/>
        <v>1</v>
      </c>
      <c r="Q39" s="285">
        <f t="shared" si="1"/>
        <v>18</v>
      </c>
      <c r="R39" s="286">
        <f t="shared" si="2"/>
        <v>0</v>
      </c>
      <c r="S39" s="287">
        <f t="shared" si="3"/>
        <v>0</v>
      </c>
      <c r="T39" s="286">
        <f t="shared" si="4"/>
        <v>0</v>
      </c>
      <c r="U39" s="287">
        <f t="shared" si="5"/>
        <v>0</v>
      </c>
      <c r="V39" s="287">
        <f t="shared" si="6"/>
        <v>0</v>
      </c>
      <c r="W39" s="287">
        <f t="shared" si="7"/>
        <v>0</v>
      </c>
      <c r="X39" s="287">
        <f t="shared" si="8"/>
        <v>0</v>
      </c>
      <c r="Y39" s="288">
        <f t="shared" si="9"/>
        <v>1900</v>
      </c>
      <c r="Z39" s="287">
        <f t="shared" si="10"/>
        <v>1</v>
      </c>
      <c r="AA39" s="519">
        <f>0</f>
        <v>0</v>
      </c>
      <c r="AB39" s="520">
        <f>0</f>
        <v>0</v>
      </c>
      <c r="AC39" s="519">
        <f t="shared" si="11"/>
        <v>0</v>
      </c>
      <c r="AD39" s="520">
        <f t="shared" si="12"/>
        <v>0</v>
      </c>
    </row>
    <row r="40" spans="4:30">
      <c r="D40" s="510"/>
      <c r="E40" s="510"/>
      <c r="F40" s="513"/>
      <c r="G40" s="510"/>
      <c r="H40" s="512"/>
      <c r="I40" s="512"/>
      <c r="K40" s="510"/>
      <c r="M40" s="514"/>
      <c r="N40" s="511"/>
      <c r="O40" s="621"/>
      <c r="P40" s="274">
        <f t="shared" si="0"/>
        <v>1</v>
      </c>
      <c r="Q40" s="285">
        <f t="shared" si="1"/>
        <v>18</v>
      </c>
      <c r="R40" s="286">
        <f t="shared" si="2"/>
        <v>0</v>
      </c>
      <c r="S40" s="287">
        <f t="shared" si="3"/>
        <v>0</v>
      </c>
      <c r="T40" s="286">
        <f t="shared" si="4"/>
        <v>0</v>
      </c>
      <c r="U40" s="287">
        <f t="shared" si="5"/>
        <v>0</v>
      </c>
      <c r="V40" s="287">
        <f t="shared" si="6"/>
        <v>0</v>
      </c>
      <c r="W40" s="287">
        <f t="shared" si="7"/>
        <v>0</v>
      </c>
      <c r="X40" s="287">
        <f t="shared" si="8"/>
        <v>0</v>
      </c>
      <c r="Y40" s="288">
        <f t="shared" si="9"/>
        <v>1900</v>
      </c>
      <c r="Z40" s="287">
        <f t="shared" si="10"/>
        <v>1</v>
      </c>
      <c r="AA40" s="519">
        <f>0</f>
        <v>0</v>
      </c>
      <c r="AB40" s="520">
        <f>0</f>
        <v>0</v>
      </c>
      <c r="AC40" s="519">
        <f t="shared" si="11"/>
        <v>0</v>
      </c>
      <c r="AD40" s="520">
        <f t="shared" si="12"/>
        <v>0</v>
      </c>
    </row>
    <row r="41" spans="4:30">
      <c r="D41" s="510"/>
      <c r="E41" s="510"/>
      <c r="F41" s="513"/>
      <c r="G41" s="510"/>
      <c r="H41" s="512"/>
      <c r="I41" s="512"/>
      <c r="K41" s="510"/>
      <c r="M41" s="514"/>
      <c r="N41" s="511"/>
      <c r="O41" s="621"/>
      <c r="P41" s="274">
        <f t="shared" si="0"/>
        <v>1</v>
      </c>
      <c r="Q41" s="285">
        <f t="shared" si="1"/>
        <v>18</v>
      </c>
      <c r="R41" s="286">
        <f t="shared" si="2"/>
        <v>0</v>
      </c>
      <c r="S41" s="287">
        <f t="shared" si="3"/>
        <v>0</v>
      </c>
      <c r="T41" s="286">
        <f t="shared" si="4"/>
        <v>0</v>
      </c>
      <c r="U41" s="287">
        <f t="shared" si="5"/>
        <v>0</v>
      </c>
      <c r="V41" s="287">
        <f t="shared" si="6"/>
        <v>0</v>
      </c>
      <c r="W41" s="287">
        <f t="shared" si="7"/>
        <v>0</v>
      </c>
      <c r="X41" s="287">
        <f t="shared" si="8"/>
        <v>0</v>
      </c>
      <c r="Y41" s="288">
        <f t="shared" si="9"/>
        <v>1900</v>
      </c>
      <c r="Z41" s="287">
        <f t="shared" si="10"/>
        <v>1</v>
      </c>
      <c r="AA41" s="519">
        <f>0</f>
        <v>0</v>
      </c>
      <c r="AB41" s="520">
        <f>0</f>
        <v>0</v>
      </c>
      <c r="AC41" s="519">
        <f t="shared" si="11"/>
        <v>0</v>
      </c>
      <c r="AD41" s="520">
        <f t="shared" si="12"/>
        <v>0</v>
      </c>
    </row>
    <row r="42" spans="4:30" ht="14.9" customHeight="1">
      <c r="D42" s="510"/>
      <c r="E42" s="510"/>
      <c r="F42" s="513"/>
      <c r="G42" s="510"/>
      <c r="H42" s="512"/>
      <c r="I42" s="512"/>
      <c r="K42" s="510"/>
      <c r="M42" s="514"/>
      <c r="N42" s="511"/>
      <c r="O42" s="621"/>
      <c r="P42" s="274">
        <f t="shared" si="0"/>
        <v>1</v>
      </c>
      <c r="Q42" s="285">
        <f t="shared" si="1"/>
        <v>18</v>
      </c>
      <c r="R42" s="286">
        <f t="shared" si="2"/>
        <v>0</v>
      </c>
      <c r="S42" s="287">
        <f t="shared" si="3"/>
        <v>0</v>
      </c>
      <c r="T42" s="286">
        <f t="shared" si="4"/>
        <v>0</v>
      </c>
      <c r="U42" s="287">
        <f t="shared" si="5"/>
        <v>0</v>
      </c>
      <c r="V42" s="287">
        <f t="shared" si="6"/>
        <v>0</v>
      </c>
      <c r="W42" s="287">
        <f t="shared" si="7"/>
        <v>0</v>
      </c>
      <c r="X42" s="287">
        <f t="shared" si="8"/>
        <v>0</v>
      </c>
      <c r="Y42" s="288">
        <f t="shared" si="9"/>
        <v>1900</v>
      </c>
      <c r="Z42" s="287">
        <f t="shared" si="10"/>
        <v>1</v>
      </c>
      <c r="AA42" s="519">
        <f>0</f>
        <v>0</v>
      </c>
      <c r="AB42" s="520">
        <f>0</f>
        <v>0</v>
      </c>
      <c r="AC42" s="519">
        <f t="shared" si="11"/>
        <v>0</v>
      </c>
      <c r="AD42" s="520">
        <f t="shared" si="12"/>
        <v>0</v>
      </c>
    </row>
    <row r="43" spans="4:30">
      <c r="D43" s="510"/>
      <c r="E43" s="510"/>
      <c r="F43" s="513"/>
      <c r="G43" s="510"/>
      <c r="H43" s="512"/>
      <c r="I43" s="512"/>
      <c r="K43" s="510"/>
      <c r="M43" s="514"/>
      <c r="N43" s="511"/>
      <c r="O43" s="621"/>
      <c r="P43" s="274">
        <f t="shared" si="0"/>
        <v>1</v>
      </c>
      <c r="Q43" s="285">
        <f t="shared" si="1"/>
        <v>18</v>
      </c>
      <c r="R43" s="286">
        <f t="shared" si="2"/>
        <v>0</v>
      </c>
      <c r="S43" s="287">
        <f t="shared" si="3"/>
        <v>0</v>
      </c>
      <c r="T43" s="286">
        <f t="shared" si="4"/>
        <v>0</v>
      </c>
      <c r="U43" s="287">
        <f t="shared" si="5"/>
        <v>0</v>
      </c>
      <c r="V43" s="287">
        <f t="shared" si="6"/>
        <v>0</v>
      </c>
      <c r="W43" s="287">
        <f t="shared" si="7"/>
        <v>0</v>
      </c>
      <c r="X43" s="287">
        <f t="shared" si="8"/>
        <v>0</v>
      </c>
      <c r="Y43" s="288">
        <f t="shared" si="9"/>
        <v>1900</v>
      </c>
      <c r="Z43" s="287">
        <f t="shared" si="10"/>
        <v>1</v>
      </c>
      <c r="AA43" s="519">
        <f>0</f>
        <v>0</v>
      </c>
      <c r="AB43" s="520">
        <f>0</f>
        <v>0</v>
      </c>
      <c r="AC43" s="519">
        <f t="shared" si="11"/>
        <v>0</v>
      </c>
      <c r="AD43" s="520">
        <f t="shared" si="12"/>
        <v>0</v>
      </c>
    </row>
    <row r="44" spans="4:30">
      <c r="D44" s="510"/>
      <c r="E44" s="510"/>
      <c r="F44" s="513"/>
      <c r="G44" s="510"/>
      <c r="H44" s="512"/>
      <c r="I44" s="512"/>
      <c r="K44" s="510"/>
      <c r="M44" s="514"/>
      <c r="N44" s="511"/>
      <c r="O44" s="621"/>
      <c r="P44" s="274">
        <f t="shared" si="0"/>
        <v>1</v>
      </c>
      <c r="Q44" s="285">
        <f t="shared" si="1"/>
        <v>18</v>
      </c>
      <c r="R44" s="286">
        <f t="shared" si="2"/>
        <v>0</v>
      </c>
      <c r="S44" s="287">
        <f t="shared" si="3"/>
        <v>0</v>
      </c>
      <c r="T44" s="286">
        <f t="shared" si="4"/>
        <v>0</v>
      </c>
      <c r="U44" s="287">
        <f t="shared" si="5"/>
        <v>0</v>
      </c>
      <c r="V44" s="287">
        <f t="shared" si="6"/>
        <v>0</v>
      </c>
      <c r="W44" s="287">
        <f t="shared" si="7"/>
        <v>0</v>
      </c>
      <c r="X44" s="287">
        <f t="shared" si="8"/>
        <v>0</v>
      </c>
      <c r="Y44" s="288">
        <f t="shared" si="9"/>
        <v>1900</v>
      </c>
      <c r="Z44" s="287">
        <f t="shared" si="10"/>
        <v>1</v>
      </c>
      <c r="AA44" s="519">
        <f>0</f>
        <v>0</v>
      </c>
      <c r="AB44" s="520">
        <f>0</f>
        <v>0</v>
      </c>
      <c r="AC44" s="519">
        <f t="shared" si="11"/>
        <v>0</v>
      </c>
      <c r="AD44" s="520">
        <f t="shared" si="12"/>
        <v>0</v>
      </c>
    </row>
    <row r="45" spans="4:30">
      <c r="D45" s="510"/>
      <c r="E45" s="510"/>
      <c r="F45" s="513"/>
      <c r="G45" s="510"/>
      <c r="H45" s="512"/>
      <c r="I45" s="512"/>
      <c r="K45" s="510"/>
      <c r="M45" s="514"/>
      <c r="N45" s="511"/>
      <c r="O45" s="621"/>
      <c r="P45" s="274">
        <f t="shared" si="0"/>
        <v>1</v>
      </c>
      <c r="Q45" s="285">
        <f t="shared" si="1"/>
        <v>18</v>
      </c>
      <c r="R45" s="286">
        <f t="shared" si="2"/>
        <v>0</v>
      </c>
      <c r="S45" s="287">
        <f t="shared" si="3"/>
        <v>0</v>
      </c>
      <c r="T45" s="286">
        <f t="shared" si="4"/>
        <v>0</v>
      </c>
      <c r="U45" s="287">
        <f t="shared" si="5"/>
        <v>0</v>
      </c>
      <c r="V45" s="287">
        <f t="shared" si="6"/>
        <v>0</v>
      </c>
      <c r="W45" s="287">
        <f t="shared" si="7"/>
        <v>0</v>
      </c>
      <c r="X45" s="287">
        <f t="shared" si="8"/>
        <v>0</v>
      </c>
      <c r="Y45" s="288">
        <f t="shared" si="9"/>
        <v>1900</v>
      </c>
      <c r="Z45" s="287">
        <f t="shared" si="10"/>
        <v>1</v>
      </c>
      <c r="AA45" s="519">
        <f>0</f>
        <v>0</v>
      </c>
      <c r="AB45" s="520">
        <f>0</f>
        <v>0</v>
      </c>
      <c r="AC45" s="519">
        <f t="shared" si="11"/>
        <v>0</v>
      </c>
      <c r="AD45" s="520">
        <f t="shared" si="12"/>
        <v>0</v>
      </c>
    </row>
    <row r="46" spans="4:30">
      <c r="D46" s="510"/>
      <c r="E46" s="510"/>
      <c r="F46" s="513"/>
      <c r="G46" s="510"/>
      <c r="H46" s="512"/>
      <c r="I46" s="512"/>
      <c r="K46" s="510"/>
      <c r="M46" s="514"/>
      <c r="N46" s="511"/>
      <c r="O46" s="621"/>
      <c r="P46" s="274">
        <f t="shared" si="0"/>
        <v>1</v>
      </c>
      <c r="Q46" s="285">
        <f t="shared" si="1"/>
        <v>18</v>
      </c>
      <c r="R46" s="286">
        <f t="shared" si="2"/>
        <v>0</v>
      </c>
      <c r="S46" s="287">
        <f t="shared" si="3"/>
        <v>0</v>
      </c>
      <c r="T46" s="286">
        <f t="shared" si="4"/>
        <v>0</v>
      </c>
      <c r="U46" s="287">
        <f t="shared" si="5"/>
        <v>0</v>
      </c>
      <c r="V46" s="287">
        <f t="shared" si="6"/>
        <v>0</v>
      </c>
      <c r="W46" s="287">
        <f t="shared" si="7"/>
        <v>0</v>
      </c>
      <c r="X46" s="287">
        <f t="shared" si="8"/>
        <v>0</v>
      </c>
      <c r="Y46" s="288">
        <f t="shared" si="9"/>
        <v>1900</v>
      </c>
      <c r="Z46" s="287">
        <f t="shared" si="10"/>
        <v>1</v>
      </c>
      <c r="AA46" s="519">
        <f>0</f>
        <v>0</v>
      </c>
      <c r="AB46" s="520">
        <f>0</f>
        <v>0</v>
      </c>
      <c r="AC46" s="519">
        <f t="shared" si="11"/>
        <v>0</v>
      </c>
      <c r="AD46" s="520">
        <f t="shared" si="12"/>
        <v>0</v>
      </c>
    </row>
    <row r="47" spans="4:30">
      <c r="D47" s="510"/>
      <c r="E47" s="510"/>
      <c r="F47" s="513"/>
      <c r="G47" s="510"/>
      <c r="H47" s="512"/>
      <c r="I47" s="512"/>
      <c r="K47" s="510"/>
      <c r="M47" s="514"/>
      <c r="N47" s="511"/>
      <c r="O47" s="621"/>
      <c r="P47" s="274">
        <f t="shared" si="0"/>
        <v>1</v>
      </c>
      <c r="Q47" s="285">
        <f t="shared" si="1"/>
        <v>18</v>
      </c>
      <c r="R47" s="286">
        <f t="shared" si="2"/>
        <v>0</v>
      </c>
      <c r="S47" s="287">
        <f t="shared" si="3"/>
        <v>0</v>
      </c>
      <c r="T47" s="286">
        <f t="shared" si="4"/>
        <v>0</v>
      </c>
      <c r="U47" s="287">
        <f t="shared" si="5"/>
        <v>0</v>
      </c>
      <c r="V47" s="287">
        <f t="shared" si="6"/>
        <v>0</v>
      </c>
      <c r="W47" s="287">
        <f t="shared" si="7"/>
        <v>0</v>
      </c>
      <c r="X47" s="287">
        <f t="shared" si="8"/>
        <v>0</v>
      </c>
      <c r="Y47" s="288">
        <f t="shared" si="9"/>
        <v>1900</v>
      </c>
      <c r="Z47" s="287">
        <f t="shared" si="10"/>
        <v>1</v>
      </c>
      <c r="AA47" s="519">
        <f>0</f>
        <v>0</v>
      </c>
      <c r="AB47" s="520">
        <f>0</f>
        <v>0</v>
      </c>
      <c r="AC47" s="519">
        <f t="shared" si="11"/>
        <v>0</v>
      </c>
      <c r="AD47" s="520">
        <f t="shared" si="12"/>
        <v>0</v>
      </c>
    </row>
    <row r="48" spans="4:30">
      <c r="D48" s="510"/>
      <c r="E48" s="510"/>
      <c r="F48" s="513"/>
      <c r="G48" s="510"/>
      <c r="H48" s="512"/>
      <c r="I48" s="512"/>
      <c r="K48" s="510"/>
      <c r="M48" s="514"/>
      <c r="N48" s="511"/>
      <c r="O48" s="621"/>
      <c r="P48" s="274">
        <f t="shared" si="0"/>
        <v>1</v>
      </c>
      <c r="Q48" s="285">
        <f t="shared" si="1"/>
        <v>18</v>
      </c>
      <c r="R48" s="286">
        <f t="shared" si="2"/>
        <v>0</v>
      </c>
      <c r="S48" s="287">
        <f t="shared" si="3"/>
        <v>0</v>
      </c>
      <c r="T48" s="286">
        <f t="shared" si="4"/>
        <v>0</v>
      </c>
      <c r="U48" s="287">
        <f t="shared" si="5"/>
        <v>0</v>
      </c>
      <c r="V48" s="287">
        <f t="shared" si="6"/>
        <v>0</v>
      </c>
      <c r="W48" s="287">
        <f t="shared" si="7"/>
        <v>0</v>
      </c>
      <c r="X48" s="287">
        <f t="shared" si="8"/>
        <v>0</v>
      </c>
      <c r="Y48" s="288">
        <f t="shared" si="9"/>
        <v>1900</v>
      </c>
      <c r="Z48" s="287">
        <f t="shared" si="10"/>
        <v>1</v>
      </c>
      <c r="AA48" s="519">
        <f>0</f>
        <v>0</v>
      </c>
      <c r="AB48" s="520">
        <f>0</f>
        <v>0</v>
      </c>
      <c r="AC48" s="519">
        <f t="shared" si="11"/>
        <v>0</v>
      </c>
      <c r="AD48" s="520">
        <f t="shared" si="12"/>
        <v>0</v>
      </c>
    </row>
    <row r="49" spans="4:30">
      <c r="D49" s="510"/>
      <c r="E49" s="510"/>
      <c r="F49" s="513"/>
      <c r="G49" s="510"/>
      <c r="H49" s="512"/>
      <c r="I49" s="512"/>
      <c r="K49" s="510"/>
      <c r="M49" s="514"/>
      <c r="N49" s="511"/>
      <c r="O49" s="621"/>
      <c r="P49" s="274">
        <f t="shared" si="0"/>
        <v>1</v>
      </c>
      <c r="Q49" s="285">
        <f t="shared" si="1"/>
        <v>18</v>
      </c>
      <c r="R49" s="286">
        <f t="shared" si="2"/>
        <v>0</v>
      </c>
      <c r="S49" s="287">
        <f t="shared" si="3"/>
        <v>0</v>
      </c>
      <c r="T49" s="286">
        <f t="shared" si="4"/>
        <v>0</v>
      </c>
      <c r="U49" s="287">
        <f t="shared" si="5"/>
        <v>0</v>
      </c>
      <c r="V49" s="287">
        <f t="shared" si="6"/>
        <v>0</v>
      </c>
      <c r="W49" s="287">
        <f t="shared" si="7"/>
        <v>0</v>
      </c>
      <c r="X49" s="287">
        <f t="shared" si="8"/>
        <v>0</v>
      </c>
      <c r="Y49" s="288">
        <f t="shared" si="9"/>
        <v>1900</v>
      </c>
      <c r="Z49" s="287">
        <f t="shared" si="10"/>
        <v>1</v>
      </c>
      <c r="AA49" s="519">
        <f>0</f>
        <v>0</v>
      </c>
      <c r="AB49" s="520">
        <f>0</f>
        <v>0</v>
      </c>
      <c r="AC49" s="519">
        <f t="shared" si="11"/>
        <v>0</v>
      </c>
      <c r="AD49" s="520">
        <f t="shared" si="12"/>
        <v>0</v>
      </c>
    </row>
    <row r="50" spans="4:30">
      <c r="D50" s="510"/>
      <c r="E50" s="510"/>
      <c r="F50" s="513"/>
      <c r="G50" s="510"/>
      <c r="H50" s="512"/>
      <c r="I50" s="512"/>
      <c r="K50" s="510"/>
      <c r="M50" s="514"/>
      <c r="N50" s="511"/>
      <c r="O50" s="621"/>
      <c r="P50" s="274">
        <f t="shared" si="0"/>
        <v>1</v>
      </c>
      <c r="Q50" s="285">
        <f t="shared" si="1"/>
        <v>18</v>
      </c>
      <c r="R50" s="286">
        <f t="shared" si="2"/>
        <v>0</v>
      </c>
      <c r="S50" s="287">
        <f t="shared" si="3"/>
        <v>0</v>
      </c>
      <c r="T50" s="286">
        <f t="shared" si="4"/>
        <v>0</v>
      </c>
      <c r="U50" s="287">
        <f t="shared" si="5"/>
        <v>0</v>
      </c>
      <c r="V50" s="287">
        <f t="shared" si="6"/>
        <v>0</v>
      </c>
      <c r="W50" s="287">
        <f t="shared" si="7"/>
        <v>0</v>
      </c>
      <c r="X50" s="287">
        <f t="shared" si="8"/>
        <v>0</v>
      </c>
      <c r="Y50" s="288">
        <f t="shared" si="9"/>
        <v>1900</v>
      </c>
      <c r="Z50" s="287">
        <f t="shared" si="10"/>
        <v>1</v>
      </c>
      <c r="AA50" s="519">
        <f>0</f>
        <v>0</v>
      </c>
      <c r="AB50" s="520">
        <f>0</f>
        <v>0</v>
      </c>
      <c r="AC50" s="519">
        <f t="shared" si="11"/>
        <v>0</v>
      </c>
      <c r="AD50" s="520">
        <f t="shared" si="12"/>
        <v>0</v>
      </c>
    </row>
    <row r="51" spans="4:30">
      <c r="D51" s="510"/>
      <c r="E51" s="510"/>
      <c r="F51" s="513"/>
      <c r="G51" s="510"/>
      <c r="H51" s="512"/>
      <c r="I51" s="512"/>
      <c r="K51" s="510"/>
      <c r="M51" s="514"/>
      <c r="N51" s="511"/>
      <c r="O51" s="621"/>
      <c r="P51" s="274">
        <f t="shared" si="0"/>
        <v>1</v>
      </c>
      <c r="Q51" s="285">
        <f t="shared" si="1"/>
        <v>18</v>
      </c>
      <c r="R51" s="286">
        <f t="shared" si="2"/>
        <v>0</v>
      </c>
      <c r="S51" s="287">
        <f t="shared" si="3"/>
        <v>0</v>
      </c>
      <c r="T51" s="286">
        <f t="shared" si="4"/>
        <v>0</v>
      </c>
      <c r="U51" s="287">
        <f t="shared" si="5"/>
        <v>0</v>
      </c>
      <c r="V51" s="287">
        <f t="shared" si="6"/>
        <v>0</v>
      </c>
      <c r="W51" s="287">
        <f t="shared" si="7"/>
        <v>0</v>
      </c>
      <c r="X51" s="287">
        <f t="shared" si="8"/>
        <v>0</v>
      </c>
      <c r="Y51" s="288">
        <f t="shared" si="9"/>
        <v>1900</v>
      </c>
      <c r="Z51" s="287">
        <f t="shared" si="10"/>
        <v>1</v>
      </c>
      <c r="AA51" s="519">
        <f>0</f>
        <v>0</v>
      </c>
      <c r="AB51" s="520">
        <f>0</f>
        <v>0</v>
      </c>
      <c r="AC51" s="519">
        <f t="shared" si="11"/>
        <v>0</v>
      </c>
      <c r="AD51" s="520">
        <f t="shared" si="12"/>
        <v>0</v>
      </c>
    </row>
    <row r="52" spans="4:30">
      <c r="D52" s="510"/>
      <c r="E52" s="510"/>
      <c r="F52" s="513"/>
      <c r="G52" s="510"/>
      <c r="H52" s="512"/>
      <c r="I52" s="512"/>
      <c r="K52" s="510"/>
      <c r="M52" s="514"/>
      <c r="N52" s="511"/>
      <c r="O52" s="621"/>
      <c r="P52" s="274">
        <f t="shared" si="0"/>
        <v>1</v>
      </c>
      <c r="Q52" s="285">
        <f t="shared" si="1"/>
        <v>18</v>
      </c>
      <c r="R52" s="286">
        <f t="shared" si="2"/>
        <v>0</v>
      </c>
      <c r="S52" s="287">
        <f t="shared" si="3"/>
        <v>0</v>
      </c>
      <c r="T52" s="286">
        <f t="shared" si="4"/>
        <v>0</v>
      </c>
      <c r="U52" s="287">
        <f t="shared" si="5"/>
        <v>0</v>
      </c>
      <c r="V52" s="287">
        <f t="shared" si="6"/>
        <v>0</v>
      </c>
      <c r="W52" s="287">
        <f t="shared" si="7"/>
        <v>0</v>
      </c>
      <c r="X52" s="287">
        <f t="shared" si="8"/>
        <v>0</v>
      </c>
      <c r="Y52" s="288">
        <f t="shared" si="9"/>
        <v>1900</v>
      </c>
      <c r="Z52" s="287">
        <f t="shared" si="10"/>
        <v>1</v>
      </c>
      <c r="AA52" s="519">
        <f>0</f>
        <v>0</v>
      </c>
      <c r="AB52" s="520">
        <f>0</f>
        <v>0</v>
      </c>
      <c r="AC52" s="519">
        <f t="shared" si="11"/>
        <v>0</v>
      </c>
      <c r="AD52" s="520">
        <f t="shared" si="12"/>
        <v>0</v>
      </c>
    </row>
    <row r="53" spans="4:30">
      <c r="D53" s="510"/>
      <c r="E53" s="510"/>
      <c r="F53" s="513"/>
      <c r="G53" s="510"/>
      <c r="H53" s="512"/>
      <c r="I53" s="512"/>
      <c r="K53" s="510"/>
      <c r="M53" s="514"/>
      <c r="N53" s="511"/>
      <c r="O53" s="621"/>
      <c r="P53" s="274">
        <f t="shared" si="0"/>
        <v>1</v>
      </c>
      <c r="Q53" s="285">
        <f t="shared" si="1"/>
        <v>18</v>
      </c>
      <c r="R53" s="286">
        <f t="shared" si="2"/>
        <v>0</v>
      </c>
      <c r="S53" s="287">
        <f t="shared" si="3"/>
        <v>0</v>
      </c>
      <c r="T53" s="286">
        <f t="shared" si="4"/>
        <v>0</v>
      </c>
      <c r="U53" s="287">
        <f t="shared" si="5"/>
        <v>0</v>
      </c>
      <c r="V53" s="287">
        <f t="shared" si="6"/>
        <v>0</v>
      </c>
      <c r="W53" s="287">
        <f t="shared" si="7"/>
        <v>0</v>
      </c>
      <c r="X53" s="287">
        <f t="shared" si="8"/>
        <v>0</v>
      </c>
      <c r="Y53" s="288">
        <f t="shared" si="9"/>
        <v>1900</v>
      </c>
      <c r="Z53" s="287">
        <f t="shared" si="10"/>
        <v>1</v>
      </c>
      <c r="AA53" s="519">
        <f>0</f>
        <v>0</v>
      </c>
      <c r="AB53" s="520">
        <f>0</f>
        <v>0</v>
      </c>
      <c r="AC53" s="519">
        <f t="shared" si="11"/>
        <v>0</v>
      </c>
      <c r="AD53" s="520">
        <f t="shared" si="12"/>
        <v>0</v>
      </c>
    </row>
    <row r="54" spans="4:30">
      <c r="D54" s="510"/>
      <c r="E54" s="510"/>
      <c r="F54" s="513"/>
      <c r="G54" s="510"/>
      <c r="H54" s="512"/>
      <c r="I54" s="512"/>
      <c r="K54" s="510"/>
      <c r="M54" s="514"/>
      <c r="N54" s="511"/>
      <c r="O54" s="621"/>
      <c r="P54" s="274">
        <f t="shared" si="0"/>
        <v>1</v>
      </c>
      <c r="Q54" s="285">
        <f t="shared" si="1"/>
        <v>18</v>
      </c>
      <c r="R54" s="286">
        <f t="shared" si="2"/>
        <v>0</v>
      </c>
      <c r="S54" s="287">
        <f t="shared" si="3"/>
        <v>0</v>
      </c>
      <c r="T54" s="286">
        <f t="shared" si="4"/>
        <v>0</v>
      </c>
      <c r="U54" s="287">
        <f t="shared" si="5"/>
        <v>0</v>
      </c>
      <c r="V54" s="287">
        <f t="shared" si="6"/>
        <v>0</v>
      </c>
      <c r="W54" s="287">
        <f t="shared" si="7"/>
        <v>0</v>
      </c>
      <c r="X54" s="287">
        <f t="shared" si="8"/>
        <v>0</v>
      </c>
      <c r="Y54" s="288">
        <f t="shared" si="9"/>
        <v>1900</v>
      </c>
      <c r="Z54" s="287">
        <f t="shared" si="10"/>
        <v>1</v>
      </c>
      <c r="AA54" s="519">
        <f>0</f>
        <v>0</v>
      </c>
      <c r="AB54" s="520">
        <f>0</f>
        <v>0</v>
      </c>
      <c r="AC54" s="519">
        <f t="shared" si="11"/>
        <v>0</v>
      </c>
      <c r="AD54" s="520">
        <f t="shared" si="12"/>
        <v>0</v>
      </c>
    </row>
    <row r="55" spans="4:30">
      <c r="D55" s="510"/>
      <c r="E55" s="510"/>
      <c r="F55" s="513"/>
      <c r="G55" s="510"/>
      <c r="H55" s="512"/>
      <c r="I55" s="512"/>
      <c r="K55" s="510"/>
      <c r="M55" s="514"/>
      <c r="N55" s="511"/>
      <c r="O55" s="621"/>
      <c r="P55" s="274">
        <f t="shared" si="0"/>
        <v>1</v>
      </c>
      <c r="Q55" s="285">
        <f t="shared" si="1"/>
        <v>18</v>
      </c>
      <c r="R55" s="286">
        <f t="shared" si="2"/>
        <v>0</v>
      </c>
      <c r="S55" s="287">
        <f t="shared" si="3"/>
        <v>0</v>
      </c>
      <c r="T55" s="286">
        <f t="shared" si="4"/>
        <v>0</v>
      </c>
      <c r="U55" s="287">
        <f t="shared" si="5"/>
        <v>0</v>
      </c>
      <c r="V55" s="287">
        <f t="shared" si="6"/>
        <v>0</v>
      </c>
      <c r="W55" s="287">
        <f t="shared" si="7"/>
        <v>0</v>
      </c>
      <c r="X55" s="287">
        <f t="shared" si="8"/>
        <v>0</v>
      </c>
      <c r="Y55" s="288">
        <f t="shared" si="9"/>
        <v>1900</v>
      </c>
      <c r="Z55" s="287">
        <f t="shared" si="10"/>
        <v>1</v>
      </c>
      <c r="AA55" s="519">
        <f>0</f>
        <v>0</v>
      </c>
      <c r="AB55" s="520">
        <f>0</f>
        <v>0</v>
      </c>
      <c r="AC55" s="519">
        <f t="shared" si="11"/>
        <v>0</v>
      </c>
      <c r="AD55" s="520">
        <f t="shared" si="12"/>
        <v>0</v>
      </c>
    </row>
    <row r="56" spans="4:30">
      <c r="D56" s="510"/>
      <c r="E56" s="510"/>
      <c r="F56" s="513"/>
      <c r="G56" s="510"/>
      <c r="H56" s="512"/>
      <c r="I56" s="512"/>
      <c r="K56" s="510"/>
      <c r="M56" s="514"/>
      <c r="N56" s="511"/>
      <c r="O56" s="621"/>
      <c r="P56" s="274">
        <f t="shared" si="0"/>
        <v>1</v>
      </c>
      <c r="Q56" s="285">
        <f t="shared" si="1"/>
        <v>18</v>
      </c>
      <c r="R56" s="286">
        <f t="shared" si="2"/>
        <v>0</v>
      </c>
      <c r="S56" s="287">
        <f t="shared" si="3"/>
        <v>0</v>
      </c>
      <c r="T56" s="286">
        <f t="shared" si="4"/>
        <v>0</v>
      </c>
      <c r="U56" s="287">
        <f t="shared" si="5"/>
        <v>0</v>
      </c>
      <c r="V56" s="287">
        <f t="shared" si="6"/>
        <v>0</v>
      </c>
      <c r="W56" s="287">
        <f t="shared" si="7"/>
        <v>0</v>
      </c>
      <c r="X56" s="287">
        <f t="shared" si="8"/>
        <v>0</v>
      </c>
      <c r="Y56" s="288">
        <f t="shared" si="9"/>
        <v>1900</v>
      </c>
      <c r="Z56" s="287">
        <f t="shared" si="10"/>
        <v>1</v>
      </c>
      <c r="AA56" s="519">
        <f>0</f>
        <v>0</v>
      </c>
      <c r="AB56" s="520">
        <f>0</f>
        <v>0</v>
      </c>
      <c r="AC56" s="519">
        <f t="shared" si="11"/>
        <v>0</v>
      </c>
      <c r="AD56" s="520">
        <f t="shared" si="12"/>
        <v>0</v>
      </c>
    </row>
    <row r="57" spans="4:30">
      <c r="D57" s="510"/>
      <c r="E57" s="510"/>
      <c r="F57" s="513"/>
      <c r="G57" s="510"/>
      <c r="H57" s="512"/>
      <c r="I57" s="512"/>
      <c r="K57" s="510"/>
      <c r="M57" s="514"/>
      <c r="N57" s="511"/>
      <c r="O57" s="621"/>
      <c r="P57" s="274">
        <f t="shared" si="0"/>
        <v>1</v>
      </c>
      <c r="Q57" s="285">
        <f t="shared" si="1"/>
        <v>18</v>
      </c>
      <c r="R57" s="286">
        <f t="shared" si="2"/>
        <v>0</v>
      </c>
      <c r="S57" s="287">
        <f t="shared" si="3"/>
        <v>0</v>
      </c>
      <c r="T57" s="286">
        <f t="shared" si="4"/>
        <v>0</v>
      </c>
      <c r="U57" s="287">
        <f t="shared" si="5"/>
        <v>0</v>
      </c>
      <c r="V57" s="287">
        <f t="shared" si="6"/>
        <v>0</v>
      </c>
      <c r="W57" s="287">
        <f t="shared" si="7"/>
        <v>0</v>
      </c>
      <c r="X57" s="287">
        <f t="shared" si="8"/>
        <v>0</v>
      </c>
      <c r="Y57" s="288">
        <f t="shared" si="9"/>
        <v>1900</v>
      </c>
      <c r="Z57" s="287">
        <f t="shared" si="10"/>
        <v>1</v>
      </c>
      <c r="AA57" s="519">
        <f>0</f>
        <v>0</v>
      </c>
      <c r="AB57" s="520">
        <f>0</f>
        <v>0</v>
      </c>
      <c r="AC57" s="519">
        <f t="shared" si="11"/>
        <v>0</v>
      </c>
      <c r="AD57" s="520">
        <f t="shared" si="12"/>
        <v>0</v>
      </c>
    </row>
    <row r="58" spans="4:30">
      <c r="D58" s="510"/>
      <c r="E58" s="510"/>
      <c r="F58" s="513"/>
      <c r="G58" s="510"/>
      <c r="H58" s="512"/>
      <c r="I58" s="512"/>
      <c r="K58" s="510"/>
      <c r="M58" s="514"/>
      <c r="N58" s="511"/>
      <c r="O58" s="621"/>
      <c r="P58" s="274">
        <f t="shared" si="0"/>
        <v>1</v>
      </c>
      <c r="Q58" s="285">
        <f t="shared" si="1"/>
        <v>18</v>
      </c>
      <c r="R58" s="286">
        <f t="shared" si="2"/>
        <v>0</v>
      </c>
      <c r="S58" s="287">
        <f t="shared" si="3"/>
        <v>0</v>
      </c>
      <c r="T58" s="286">
        <f t="shared" si="4"/>
        <v>0</v>
      </c>
      <c r="U58" s="287">
        <f t="shared" si="5"/>
        <v>0</v>
      </c>
      <c r="V58" s="287">
        <f t="shared" si="6"/>
        <v>0</v>
      </c>
      <c r="W58" s="287">
        <f t="shared" si="7"/>
        <v>0</v>
      </c>
      <c r="X58" s="287">
        <f t="shared" si="8"/>
        <v>0</v>
      </c>
      <c r="Y58" s="288">
        <f t="shared" si="9"/>
        <v>1900</v>
      </c>
      <c r="Z58" s="287">
        <f t="shared" si="10"/>
        <v>1</v>
      </c>
      <c r="AA58" s="519">
        <f>0</f>
        <v>0</v>
      </c>
      <c r="AB58" s="520">
        <f>0</f>
        <v>0</v>
      </c>
      <c r="AC58" s="519">
        <f t="shared" si="11"/>
        <v>0</v>
      </c>
      <c r="AD58" s="520">
        <f t="shared" si="12"/>
        <v>0</v>
      </c>
    </row>
    <row r="59" spans="4:30">
      <c r="D59" s="510"/>
      <c r="E59" s="510"/>
      <c r="F59" s="513"/>
      <c r="G59" s="510"/>
      <c r="H59" s="512"/>
      <c r="I59" s="512"/>
      <c r="K59" s="510"/>
      <c r="M59" s="514"/>
      <c r="N59" s="511"/>
      <c r="O59" s="621"/>
      <c r="P59" s="274">
        <f t="shared" si="0"/>
        <v>1</v>
      </c>
      <c r="Q59" s="285">
        <f t="shared" si="1"/>
        <v>18</v>
      </c>
      <c r="R59" s="286">
        <f t="shared" si="2"/>
        <v>0</v>
      </c>
      <c r="S59" s="287">
        <f t="shared" si="3"/>
        <v>0</v>
      </c>
      <c r="T59" s="286">
        <f t="shared" si="4"/>
        <v>0</v>
      </c>
      <c r="U59" s="287">
        <f t="shared" si="5"/>
        <v>0</v>
      </c>
      <c r="V59" s="287">
        <f t="shared" si="6"/>
        <v>0</v>
      </c>
      <c r="W59" s="287">
        <f t="shared" si="7"/>
        <v>0</v>
      </c>
      <c r="X59" s="287">
        <f t="shared" si="8"/>
        <v>0</v>
      </c>
      <c r="Y59" s="288">
        <f t="shared" si="9"/>
        <v>1900</v>
      </c>
      <c r="Z59" s="287">
        <f t="shared" si="10"/>
        <v>1</v>
      </c>
      <c r="AA59" s="519">
        <f>0</f>
        <v>0</v>
      </c>
      <c r="AB59" s="520">
        <f>0</f>
        <v>0</v>
      </c>
      <c r="AC59" s="519">
        <f t="shared" si="11"/>
        <v>0</v>
      </c>
      <c r="AD59" s="520">
        <f t="shared" si="12"/>
        <v>0</v>
      </c>
    </row>
    <row r="60" spans="4:30">
      <c r="D60" s="510"/>
      <c r="E60" s="510"/>
      <c r="F60" s="513"/>
      <c r="G60" s="510"/>
      <c r="H60" s="512"/>
      <c r="I60" s="512"/>
      <c r="K60" s="510"/>
      <c r="M60" s="514"/>
      <c r="N60" s="511"/>
      <c r="O60" s="621"/>
      <c r="P60" s="274">
        <f t="shared" si="0"/>
        <v>1</v>
      </c>
      <c r="Q60" s="285">
        <f t="shared" si="1"/>
        <v>18</v>
      </c>
      <c r="R60" s="286">
        <f t="shared" si="2"/>
        <v>0</v>
      </c>
      <c r="S60" s="287">
        <f t="shared" si="3"/>
        <v>0</v>
      </c>
      <c r="T60" s="286">
        <f t="shared" si="4"/>
        <v>0</v>
      </c>
      <c r="U60" s="287">
        <f t="shared" si="5"/>
        <v>0</v>
      </c>
      <c r="V60" s="287">
        <f t="shared" si="6"/>
        <v>0</v>
      </c>
      <c r="W60" s="287">
        <f t="shared" si="7"/>
        <v>0</v>
      </c>
      <c r="X60" s="287">
        <f t="shared" si="8"/>
        <v>0</v>
      </c>
      <c r="Y60" s="288">
        <f t="shared" si="9"/>
        <v>1900</v>
      </c>
      <c r="Z60" s="287">
        <f t="shared" si="10"/>
        <v>1</v>
      </c>
      <c r="AA60" s="519">
        <f>0</f>
        <v>0</v>
      </c>
      <c r="AB60" s="520">
        <f>0</f>
        <v>0</v>
      </c>
      <c r="AC60" s="519">
        <f t="shared" si="11"/>
        <v>0</v>
      </c>
      <c r="AD60" s="520">
        <f t="shared" si="12"/>
        <v>0</v>
      </c>
    </row>
    <row r="61" spans="4:30">
      <c r="D61" s="510"/>
      <c r="E61" s="510"/>
      <c r="F61" s="513"/>
      <c r="G61" s="510"/>
      <c r="H61" s="512"/>
      <c r="I61" s="512"/>
      <c r="K61" s="510"/>
      <c r="M61" s="514"/>
      <c r="N61" s="511"/>
      <c r="O61" s="621"/>
      <c r="P61" s="274">
        <f t="shared" si="0"/>
        <v>1</v>
      </c>
      <c r="Q61" s="285">
        <f t="shared" si="1"/>
        <v>18</v>
      </c>
      <c r="R61" s="286">
        <f t="shared" si="2"/>
        <v>0</v>
      </c>
      <c r="S61" s="287">
        <f t="shared" si="3"/>
        <v>0</v>
      </c>
      <c r="T61" s="286">
        <f t="shared" si="4"/>
        <v>0</v>
      </c>
      <c r="U61" s="287">
        <f t="shared" si="5"/>
        <v>0</v>
      </c>
      <c r="V61" s="287">
        <f t="shared" si="6"/>
        <v>0</v>
      </c>
      <c r="W61" s="287">
        <f t="shared" si="7"/>
        <v>0</v>
      </c>
      <c r="X61" s="287">
        <f t="shared" si="8"/>
        <v>0</v>
      </c>
      <c r="Y61" s="288">
        <f t="shared" si="9"/>
        <v>1900</v>
      </c>
      <c r="Z61" s="287">
        <f t="shared" si="10"/>
        <v>1</v>
      </c>
      <c r="AA61" s="519">
        <f>0</f>
        <v>0</v>
      </c>
      <c r="AB61" s="520">
        <f>0</f>
        <v>0</v>
      </c>
      <c r="AC61" s="519">
        <f t="shared" si="11"/>
        <v>0</v>
      </c>
      <c r="AD61" s="520">
        <f t="shared" si="12"/>
        <v>0</v>
      </c>
    </row>
    <row r="62" spans="4:30">
      <c r="D62" s="510"/>
      <c r="E62" s="510"/>
      <c r="F62" s="513"/>
      <c r="G62" s="510"/>
      <c r="H62" s="512"/>
      <c r="I62" s="512"/>
      <c r="K62" s="510"/>
      <c r="M62" s="514"/>
      <c r="N62" s="511"/>
      <c r="O62" s="621"/>
      <c r="P62" s="274">
        <f t="shared" si="0"/>
        <v>1</v>
      </c>
      <c r="Q62" s="285">
        <f t="shared" si="1"/>
        <v>18</v>
      </c>
      <c r="R62" s="286">
        <f t="shared" si="2"/>
        <v>0</v>
      </c>
      <c r="S62" s="287">
        <f t="shared" si="3"/>
        <v>0</v>
      </c>
      <c r="T62" s="286">
        <f t="shared" si="4"/>
        <v>0</v>
      </c>
      <c r="U62" s="287">
        <f t="shared" si="5"/>
        <v>0</v>
      </c>
      <c r="V62" s="287">
        <f t="shared" si="6"/>
        <v>0</v>
      </c>
      <c r="W62" s="287">
        <f t="shared" si="7"/>
        <v>0</v>
      </c>
      <c r="X62" s="287">
        <f t="shared" si="8"/>
        <v>0</v>
      </c>
      <c r="Y62" s="288">
        <f t="shared" si="9"/>
        <v>1900</v>
      </c>
      <c r="Z62" s="287">
        <f t="shared" si="10"/>
        <v>1</v>
      </c>
      <c r="AA62" s="519">
        <f>0</f>
        <v>0</v>
      </c>
      <c r="AB62" s="520">
        <f>0</f>
        <v>0</v>
      </c>
      <c r="AC62" s="519">
        <f t="shared" si="11"/>
        <v>0</v>
      </c>
      <c r="AD62" s="520">
        <f t="shared" si="12"/>
        <v>0</v>
      </c>
    </row>
    <row r="63" spans="4:30">
      <c r="D63" s="510"/>
      <c r="E63" s="510"/>
      <c r="F63" s="513"/>
      <c r="G63" s="510"/>
      <c r="H63" s="512"/>
      <c r="I63" s="512"/>
      <c r="K63" s="510"/>
      <c r="M63" s="514"/>
      <c r="N63" s="511"/>
      <c r="O63" s="621"/>
      <c r="P63" s="274">
        <f t="shared" si="0"/>
        <v>1</v>
      </c>
      <c r="Q63" s="285">
        <f t="shared" si="1"/>
        <v>18</v>
      </c>
      <c r="R63" s="286">
        <f t="shared" si="2"/>
        <v>0</v>
      </c>
      <c r="S63" s="287">
        <f t="shared" si="3"/>
        <v>0</v>
      </c>
      <c r="T63" s="286">
        <f t="shared" si="4"/>
        <v>0</v>
      </c>
      <c r="U63" s="287">
        <f t="shared" si="5"/>
        <v>0</v>
      </c>
      <c r="V63" s="287">
        <f t="shared" si="6"/>
        <v>0</v>
      </c>
      <c r="W63" s="287">
        <f t="shared" si="7"/>
        <v>0</v>
      </c>
      <c r="X63" s="287">
        <f t="shared" si="8"/>
        <v>0</v>
      </c>
      <c r="Y63" s="288">
        <f t="shared" si="9"/>
        <v>1900</v>
      </c>
      <c r="Z63" s="287">
        <f t="shared" si="10"/>
        <v>1</v>
      </c>
      <c r="AA63" s="519">
        <f>0</f>
        <v>0</v>
      </c>
      <c r="AB63" s="520">
        <f>0</f>
        <v>0</v>
      </c>
      <c r="AC63" s="519">
        <f t="shared" si="11"/>
        <v>0</v>
      </c>
      <c r="AD63" s="520">
        <f t="shared" si="12"/>
        <v>0</v>
      </c>
    </row>
    <row r="64" spans="4:30">
      <c r="D64" s="510"/>
      <c r="E64" s="510"/>
      <c r="F64" s="513"/>
      <c r="G64" s="510"/>
      <c r="H64" s="512"/>
      <c r="I64" s="512"/>
      <c r="K64" s="510"/>
      <c r="M64" s="514"/>
      <c r="N64" s="511"/>
      <c r="O64" s="621"/>
      <c r="P64" s="274">
        <f t="shared" si="0"/>
        <v>1</v>
      </c>
      <c r="Q64" s="285">
        <f t="shared" si="1"/>
        <v>18</v>
      </c>
      <c r="R64" s="286">
        <f t="shared" si="2"/>
        <v>0</v>
      </c>
      <c r="S64" s="287">
        <f t="shared" si="3"/>
        <v>0</v>
      </c>
      <c r="T64" s="286">
        <f t="shared" si="4"/>
        <v>0</v>
      </c>
      <c r="U64" s="287">
        <f t="shared" si="5"/>
        <v>0</v>
      </c>
      <c r="V64" s="287">
        <f t="shared" si="6"/>
        <v>0</v>
      </c>
      <c r="W64" s="287">
        <f t="shared" si="7"/>
        <v>0</v>
      </c>
      <c r="X64" s="287">
        <f t="shared" si="8"/>
        <v>0</v>
      </c>
      <c r="Y64" s="288">
        <f t="shared" si="9"/>
        <v>1900</v>
      </c>
      <c r="Z64" s="287">
        <f t="shared" si="10"/>
        <v>1</v>
      </c>
      <c r="AA64" s="519">
        <f>0</f>
        <v>0</v>
      </c>
      <c r="AB64" s="520">
        <f>0</f>
        <v>0</v>
      </c>
      <c r="AC64" s="519">
        <f t="shared" si="11"/>
        <v>0</v>
      </c>
      <c r="AD64" s="520">
        <f t="shared" si="12"/>
        <v>0</v>
      </c>
    </row>
    <row r="65" spans="4:30">
      <c r="D65" s="510"/>
      <c r="E65" s="510"/>
      <c r="F65" s="513"/>
      <c r="G65" s="510"/>
      <c r="H65" s="512"/>
      <c r="I65" s="512"/>
      <c r="K65" s="510"/>
      <c r="M65" s="514"/>
      <c r="N65" s="511"/>
      <c r="O65" s="621"/>
      <c r="P65" s="274">
        <f t="shared" si="0"/>
        <v>1</v>
      </c>
      <c r="Q65" s="285">
        <f t="shared" si="1"/>
        <v>18</v>
      </c>
      <c r="R65" s="286">
        <f t="shared" si="2"/>
        <v>0</v>
      </c>
      <c r="S65" s="287">
        <f t="shared" si="3"/>
        <v>0</v>
      </c>
      <c r="T65" s="286">
        <f t="shared" si="4"/>
        <v>0</v>
      </c>
      <c r="U65" s="287">
        <f t="shared" si="5"/>
        <v>0</v>
      </c>
      <c r="V65" s="287">
        <f t="shared" si="6"/>
        <v>0</v>
      </c>
      <c r="W65" s="287">
        <f t="shared" si="7"/>
        <v>0</v>
      </c>
      <c r="X65" s="287">
        <f t="shared" si="8"/>
        <v>0</v>
      </c>
      <c r="Y65" s="288">
        <f t="shared" si="9"/>
        <v>1900</v>
      </c>
      <c r="Z65" s="287">
        <f t="shared" si="10"/>
        <v>1</v>
      </c>
      <c r="AA65" s="519">
        <f>0</f>
        <v>0</v>
      </c>
      <c r="AB65" s="520">
        <f>0</f>
        <v>0</v>
      </c>
      <c r="AC65" s="519">
        <f t="shared" si="11"/>
        <v>0</v>
      </c>
      <c r="AD65" s="520">
        <f t="shared" si="12"/>
        <v>0</v>
      </c>
    </row>
    <row r="66" spans="4:30">
      <c r="D66" s="510"/>
      <c r="E66" s="510"/>
      <c r="F66" s="513"/>
      <c r="G66" s="510"/>
      <c r="H66" s="512"/>
      <c r="I66" s="512"/>
      <c r="K66" s="510"/>
      <c r="M66" s="514"/>
      <c r="N66" s="511"/>
      <c r="O66" s="621"/>
      <c r="P66" s="274">
        <f t="shared" si="0"/>
        <v>1</v>
      </c>
      <c r="Q66" s="285">
        <f t="shared" si="1"/>
        <v>18</v>
      </c>
      <c r="R66" s="286">
        <f t="shared" si="2"/>
        <v>0</v>
      </c>
      <c r="S66" s="287">
        <f t="shared" si="3"/>
        <v>0</v>
      </c>
      <c r="T66" s="286">
        <f t="shared" si="4"/>
        <v>0</v>
      </c>
      <c r="U66" s="287">
        <f t="shared" si="5"/>
        <v>0</v>
      </c>
      <c r="V66" s="287">
        <f t="shared" si="6"/>
        <v>0</v>
      </c>
      <c r="W66" s="287">
        <f t="shared" si="7"/>
        <v>0</v>
      </c>
      <c r="X66" s="287">
        <f t="shared" si="8"/>
        <v>0</v>
      </c>
      <c r="Y66" s="288">
        <f t="shared" si="9"/>
        <v>1900</v>
      </c>
      <c r="Z66" s="287">
        <f t="shared" si="10"/>
        <v>1</v>
      </c>
      <c r="AA66" s="519">
        <f>0</f>
        <v>0</v>
      </c>
      <c r="AB66" s="520">
        <f>0</f>
        <v>0</v>
      </c>
      <c r="AC66" s="519">
        <f t="shared" si="11"/>
        <v>0</v>
      </c>
      <c r="AD66" s="520">
        <f t="shared" si="12"/>
        <v>0</v>
      </c>
    </row>
    <row r="67" spans="4:30">
      <c r="D67" s="510"/>
      <c r="E67" s="510"/>
      <c r="F67" s="513"/>
      <c r="G67" s="510"/>
      <c r="H67" s="512"/>
      <c r="I67" s="512"/>
      <c r="K67" s="510"/>
      <c r="M67" s="514"/>
      <c r="N67" s="511"/>
      <c r="O67" s="621"/>
      <c r="P67" s="274">
        <f t="shared" si="0"/>
        <v>1</v>
      </c>
      <c r="Q67" s="285">
        <f t="shared" si="1"/>
        <v>18</v>
      </c>
      <c r="R67" s="286">
        <f t="shared" si="2"/>
        <v>0</v>
      </c>
      <c r="S67" s="287">
        <f t="shared" si="3"/>
        <v>0</v>
      </c>
      <c r="T67" s="286">
        <f t="shared" si="4"/>
        <v>0</v>
      </c>
      <c r="U67" s="287">
        <f t="shared" si="5"/>
        <v>0</v>
      </c>
      <c r="V67" s="287">
        <f t="shared" si="6"/>
        <v>0</v>
      </c>
      <c r="W67" s="287">
        <f t="shared" si="7"/>
        <v>0</v>
      </c>
      <c r="X67" s="287">
        <f t="shared" si="8"/>
        <v>0</v>
      </c>
      <c r="Y67" s="288">
        <f t="shared" si="9"/>
        <v>1900</v>
      </c>
      <c r="Z67" s="287">
        <f t="shared" si="10"/>
        <v>1</v>
      </c>
      <c r="AA67" s="519">
        <f>0</f>
        <v>0</v>
      </c>
      <c r="AB67" s="520">
        <f>0</f>
        <v>0</v>
      </c>
      <c r="AC67" s="519">
        <f t="shared" si="11"/>
        <v>0</v>
      </c>
      <c r="AD67" s="520">
        <f t="shared" si="12"/>
        <v>0</v>
      </c>
    </row>
    <row r="68" spans="4:30">
      <c r="D68" s="510"/>
      <c r="E68" s="510"/>
      <c r="F68" s="513"/>
      <c r="G68" s="510"/>
      <c r="H68" s="512"/>
      <c r="I68" s="512"/>
      <c r="K68" s="510"/>
      <c r="M68" s="514"/>
      <c r="N68" s="511"/>
      <c r="O68" s="621"/>
      <c r="P68" s="274">
        <f t="shared" si="0"/>
        <v>1</v>
      </c>
      <c r="Q68" s="285">
        <f t="shared" si="1"/>
        <v>18</v>
      </c>
      <c r="R68" s="286">
        <f t="shared" si="2"/>
        <v>0</v>
      </c>
      <c r="S68" s="287">
        <f t="shared" si="3"/>
        <v>0</v>
      </c>
      <c r="T68" s="286">
        <f t="shared" si="4"/>
        <v>0</v>
      </c>
      <c r="U68" s="287">
        <f t="shared" si="5"/>
        <v>0</v>
      </c>
      <c r="V68" s="287">
        <f t="shared" si="6"/>
        <v>0</v>
      </c>
      <c r="W68" s="287">
        <f t="shared" si="7"/>
        <v>0</v>
      </c>
      <c r="X68" s="287">
        <f t="shared" si="8"/>
        <v>0</v>
      </c>
      <c r="Y68" s="288">
        <f t="shared" si="9"/>
        <v>1900</v>
      </c>
      <c r="Z68" s="287">
        <f t="shared" si="10"/>
        <v>1</v>
      </c>
      <c r="AA68" s="519">
        <f>0</f>
        <v>0</v>
      </c>
      <c r="AB68" s="520">
        <f>0</f>
        <v>0</v>
      </c>
      <c r="AC68" s="519">
        <f t="shared" si="11"/>
        <v>0</v>
      </c>
      <c r="AD68" s="520">
        <f t="shared" si="12"/>
        <v>0</v>
      </c>
    </row>
    <row r="69" spans="4:30">
      <c r="D69" s="510"/>
      <c r="E69" s="510"/>
      <c r="F69" s="513"/>
      <c r="G69" s="510"/>
      <c r="H69" s="512"/>
      <c r="I69" s="512"/>
      <c r="K69" s="510"/>
      <c r="M69" s="514"/>
      <c r="N69" s="511"/>
      <c r="O69" s="621"/>
      <c r="P69" s="274">
        <f t="shared" si="0"/>
        <v>1</v>
      </c>
      <c r="Q69" s="285">
        <f t="shared" si="1"/>
        <v>18</v>
      </c>
      <c r="R69" s="286">
        <f t="shared" si="2"/>
        <v>0</v>
      </c>
      <c r="S69" s="287">
        <f t="shared" si="3"/>
        <v>0</v>
      </c>
      <c r="T69" s="286">
        <f t="shared" si="4"/>
        <v>0</v>
      </c>
      <c r="U69" s="287">
        <f t="shared" si="5"/>
        <v>0</v>
      </c>
      <c r="V69" s="287">
        <f t="shared" si="6"/>
        <v>0</v>
      </c>
      <c r="W69" s="287">
        <f t="shared" si="7"/>
        <v>0</v>
      </c>
      <c r="X69" s="287">
        <f t="shared" si="8"/>
        <v>0</v>
      </c>
      <c r="Y69" s="288">
        <f t="shared" si="9"/>
        <v>1900</v>
      </c>
      <c r="Z69" s="287">
        <f t="shared" si="10"/>
        <v>1</v>
      </c>
      <c r="AA69" s="519">
        <f>0</f>
        <v>0</v>
      </c>
      <c r="AB69" s="520">
        <f>0</f>
        <v>0</v>
      </c>
      <c r="AC69" s="519">
        <f t="shared" si="11"/>
        <v>0</v>
      </c>
      <c r="AD69" s="520">
        <f t="shared" si="12"/>
        <v>0</v>
      </c>
    </row>
    <row r="70" spans="4:30">
      <c r="D70" s="510"/>
      <c r="E70" s="510"/>
      <c r="F70" s="513"/>
      <c r="G70" s="510"/>
      <c r="H70" s="512"/>
      <c r="I70" s="512"/>
      <c r="K70" s="510"/>
      <c r="M70" s="514"/>
      <c r="N70" s="511"/>
      <c r="O70" s="621"/>
      <c r="P70" s="274">
        <f t="shared" si="0"/>
        <v>1</v>
      </c>
      <c r="Q70" s="285">
        <f t="shared" ref="Q70:Q133" si="13">MAX(18,IFERROR(ROUNDDOWN(YEARFRAC(F70,__valuation_date),0),45))</f>
        <v>18</v>
      </c>
      <c r="R70" s="286">
        <f t="shared" si="2"/>
        <v>0</v>
      </c>
      <c r="S70" s="287">
        <f t="shared" si="3"/>
        <v>0</v>
      </c>
      <c r="T70" s="286">
        <f t="shared" si="4"/>
        <v>0</v>
      </c>
      <c r="U70" s="287">
        <f t="shared" si="5"/>
        <v>0</v>
      </c>
      <c r="V70" s="287">
        <f t="shared" si="6"/>
        <v>0</v>
      </c>
      <c r="W70" s="287">
        <f t="shared" si="7"/>
        <v>0</v>
      </c>
      <c r="X70" s="287">
        <f t="shared" si="8"/>
        <v>0</v>
      </c>
      <c r="Y70" s="288">
        <f t="shared" si="9"/>
        <v>1900</v>
      </c>
      <c r="Z70" s="287">
        <f t="shared" si="10"/>
        <v>1</v>
      </c>
      <c r="AA70" s="519">
        <f>0</f>
        <v>0</v>
      </c>
      <c r="AB70" s="520">
        <f>0</f>
        <v>0</v>
      </c>
      <c r="AC70" s="519">
        <f t="shared" si="11"/>
        <v>0</v>
      </c>
      <c r="AD70" s="520">
        <f t="shared" si="12"/>
        <v>0</v>
      </c>
    </row>
    <row r="71" spans="4:30">
      <c r="D71" s="510"/>
      <c r="E71" s="510"/>
      <c r="F71" s="513"/>
      <c r="G71" s="510"/>
      <c r="H71" s="512"/>
      <c r="I71" s="512"/>
      <c r="K71" s="510"/>
      <c r="M71" s="514"/>
      <c r="N71" s="511"/>
      <c r="O71" s="621"/>
      <c r="P71" s="274">
        <f t="shared" ref="P71:P134" si="14">IF(Z71&gt;S71,IF(Z71&gt;T71,1,0),0)</f>
        <v>1</v>
      </c>
      <c r="Q71" s="285">
        <f t="shared" si="13"/>
        <v>18</v>
      </c>
      <c r="R71" s="286">
        <f t="shared" ref="R71:R134" si="15">G71</f>
        <v>0</v>
      </c>
      <c r="S71" s="287">
        <f t="shared" ref="S71:S134" si="16">N71</f>
        <v>0</v>
      </c>
      <c r="T71" s="286">
        <f t="shared" ref="T71:T134" si="17">ROUNDUP(YEARFRAC(M71,L71),0)</f>
        <v>0</v>
      </c>
      <c r="U71" s="287">
        <f t="shared" ref="U71:U134" si="18">J71</f>
        <v>0</v>
      </c>
      <c r="V71" s="287">
        <f t="shared" ref="V71:V134" si="19">IF(X71="Annuity",0,H71)</f>
        <v>0</v>
      </c>
      <c r="W71" s="287">
        <f t="shared" ref="W71:W134" si="20">IF(X71="Annuity",H71*12,H71)</f>
        <v>0</v>
      </c>
      <c r="X71" s="287">
        <f t="shared" ref="X71:X134" si="21">E71</f>
        <v>0</v>
      </c>
      <c r="Y71" s="288">
        <f t="shared" ref="Y71:Y134" si="22">YEAR(L71)</f>
        <v>1900</v>
      </c>
      <c r="Z71" s="287">
        <f t="shared" ref="Z71:Z134" si="23">YEAR($P$2)-Y71+1</f>
        <v>1</v>
      </c>
      <c r="AA71" s="519">
        <f>0</f>
        <v>0</v>
      </c>
      <c r="AB71" s="520">
        <f>0</f>
        <v>0</v>
      </c>
      <c r="AC71" s="519">
        <f t="shared" ref="AC71:AC134" si="24">D71</f>
        <v>0</v>
      </c>
      <c r="AD71" s="520">
        <f t="shared" ref="AD71:AD134" si="25">O71</f>
        <v>0</v>
      </c>
    </row>
    <row r="72" spans="4:30">
      <c r="D72" s="510"/>
      <c r="E72" s="510"/>
      <c r="F72" s="513"/>
      <c r="G72" s="510"/>
      <c r="H72" s="512"/>
      <c r="I72" s="512"/>
      <c r="K72" s="510"/>
      <c r="M72" s="514"/>
      <c r="N72" s="511"/>
      <c r="O72" s="621"/>
      <c r="P72" s="274">
        <f t="shared" si="14"/>
        <v>1</v>
      </c>
      <c r="Q72" s="285">
        <f t="shared" si="13"/>
        <v>18</v>
      </c>
      <c r="R72" s="286">
        <f t="shared" si="15"/>
        <v>0</v>
      </c>
      <c r="S72" s="287">
        <f t="shared" si="16"/>
        <v>0</v>
      </c>
      <c r="T72" s="286">
        <f t="shared" si="17"/>
        <v>0</v>
      </c>
      <c r="U72" s="287">
        <f t="shared" si="18"/>
        <v>0</v>
      </c>
      <c r="V72" s="287">
        <f t="shared" si="19"/>
        <v>0</v>
      </c>
      <c r="W72" s="287">
        <f t="shared" si="20"/>
        <v>0</v>
      </c>
      <c r="X72" s="287">
        <f t="shared" si="21"/>
        <v>0</v>
      </c>
      <c r="Y72" s="288">
        <f t="shared" si="22"/>
        <v>1900</v>
      </c>
      <c r="Z72" s="287">
        <f t="shared" si="23"/>
        <v>1</v>
      </c>
      <c r="AA72" s="519">
        <f>0</f>
        <v>0</v>
      </c>
      <c r="AB72" s="520">
        <f>0</f>
        <v>0</v>
      </c>
      <c r="AC72" s="519">
        <f t="shared" si="24"/>
        <v>0</v>
      </c>
      <c r="AD72" s="520">
        <f t="shared" si="25"/>
        <v>0</v>
      </c>
    </row>
    <row r="73" spans="4:30">
      <c r="D73" s="510"/>
      <c r="E73" s="510"/>
      <c r="F73" s="513"/>
      <c r="G73" s="510"/>
      <c r="H73" s="512"/>
      <c r="I73" s="512"/>
      <c r="K73" s="510"/>
      <c r="M73" s="514"/>
      <c r="N73" s="511"/>
      <c r="O73" s="621"/>
      <c r="P73" s="274">
        <f t="shared" si="14"/>
        <v>1</v>
      </c>
      <c r="Q73" s="285">
        <f t="shared" si="13"/>
        <v>18</v>
      </c>
      <c r="R73" s="286">
        <f t="shared" si="15"/>
        <v>0</v>
      </c>
      <c r="S73" s="287">
        <f t="shared" si="16"/>
        <v>0</v>
      </c>
      <c r="T73" s="286">
        <f t="shared" si="17"/>
        <v>0</v>
      </c>
      <c r="U73" s="287">
        <f t="shared" si="18"/>
        <v>0</v>
      </c>
      <c r="V73" s="287">
        <f t="shared" si="19"/>
        <v>0</v>
      </c>
      <c r="W73" s="287">
        <f t="shared" si="20"/>
        <v>0</v>
      </c>
      <c r="X73" s="287">
        <f t="shared" si="21"/>
        <v>0</v>
      </c>
      <c r="Y73" s="288">
        <f t="shared" si="22"/>
        <v>1900</v>
      </c>
      <c r="Z73" s="287">
        <f t="shared" si="23"/>
        <v>1</v>
      </c>
      <c r="AA73" s="519">
        <f>0</f>
        <v>0</v>
      </c>
      <c r="AB73" s="520">
        <f>0</f>
        <v>0</v>
      </c>
      <c r="AC73" s="519">
        <f t="shared" si="24"/>
        <v>0</v>
      </c>
      <c r="AD73" s="520">
        <f t="shared" si="25"/>
        <v>0</v>
      </c>
    </row>
    <row r="74" spans="4:30">
      <c r="D74" s="510"/>
      <c r="E74" s="510"/>
      <c r="F74" s="513"/>
      <c r="G74" s="510"/>
      <c r="H74" s="512"/>
      <c r="I74" s="512"/>
      <c r="K74" s="510"/>
      <c r="M74" s="514"/>
      <c r="N74" s="511"/>
      <c r="O74" s="621"/>
      <c r="P74" s="274">
        <f t="shared" si="14"/>
        <v>1</v>
      </c>
      <c r="Q74" s="285">
        <f t="shared" si="13"/>
        <v>18</v>
      </c>
      <c r="R74" s="286">
        <f t="shared" si="15"/>
        <v>0</v>
      </c>
      <c r="S74" s="287">
        <f t="shared" si="16"/>
        <v>0</v>
      </c>
      <c r="T74" s="286">
        <f t="shared" si="17"/>
        <v>0</v>
      </c>
      <c r="U74" s="287">
        <f t="shared" si="18"/>
        <v>0</v>
      </c>
      <c r="V74" s="287">
        <f t="shared" si="19"/>
        <v>0</v>
      </c>
      <c r="W74" s="287">
        <f t="shared" si="20"/>
        <v>0</v>
      </c>
      <c r="X74" s="287">
        <f t="shared" si="21"/>
        <v>0</v>
      </c>
      <c r="Y74" s="288">
        <f t="shared" si="22"/>
        <v>1900</v>
      </c>
      <c r="Z74" s="287">
        <f t="shared" si="23"/>
        <v>1</v>
      </c>
      <c r="AA74" s="519">
        <f>0</f>
        <v>0</v>
      </c>
      <c r="AB74" s="520">
        <f>0</f>
        <v>0</v>
      </c>
      <c r="AC74" s="519">
        <f t="shared" si="24"/>
        <v>0</v>
      </c>
      <c r="AD74" s="520">
        <f t="shared" si="25"/>
        <v>0</v>
      </c>
    </row>
    <row r="75" spans="4:30">
      <c r="D75" s="510"/>
      <c r="E75" s="510"/>
      <c r="F75" s="513"/>
      <c r="G75" s="510"/>
      <c r="H75" s="512"/>
      <c r="I75" s="512"/>
      <c r="K75" s="510"/>
      <c r="M75" s="514"/>
      <c r="N75" s="511"/>
      <c r="O75" s="621"/>
      <c r="P75" s="274">
        <f t="shared" si="14"/>
        <v>1</v>
      </c>
      <c r="Q75" s="285">
        <f t="shared" si="13"/>
        <v>18</v>
      </c>
      <c r="R75" s="286">
        <f t="shared" si="15"/>
        <v>0</v>
      </c>
      <c r="S75" s="287">
        <f t="shared" si="16"/>
        <v>0</v>
      </c>
      <c r="T75" s="286">
        <f t="shared" si="17"/>
        <v>0</v>
      </c>
      <c r="U75" s="287">
        <f t="shared" si="18"/>
        <v>0</v>
      </c>
      <c r="V75" s="287">
        <f t="shared" si="19"/>
        <v>0</v>
      </c>
      <c r="W75" s="287">
        <f t="shared" si="20"/>
        <v>0</v>
      </c>
      <c r="X75" s="287">
        <f t="shared" si="21"/>
        <v>0</v>
      </c>
      <c r="Y75" s="288">
        <f t="shared" si="22"/>
        <v>1900</v>
      </c>
      <c r="Z75" s="287">
        <f t="shared" si="23"/>
        <v>1</v>
      </c>
      <c r="AA75" s="519">
        <f>0</f>
        <v>0</v>
      </c>
      <c r="AB75" s="520">
        <f>0</f>
        <v>0</v>
      </c>
      <c r="AC75" s="519">
        <f t="shared" si="24"/>
        <v>0</v>
      </c>
      <c r="AD75" s="520">
        <f t="shared" si="25"/>
        <v>0</v>
      </c>
    </row>
    <row r="76" spans="4:30">
      <c r="D76" s="510"/>
      <c r="E76" s="510"/>
      <c r="F76" s="513"/>
      <c r="G76" s="510"/>
      <c r="H76" s="512"/>
      <c r="I76" s="512"/>
      <c r="K76" s="510"/>
      <c r="M76" s="514"/>
      <c r="N76" s="511"/>
      <c r="O76" s="621"/>
      <c r="P76" s="274">
        <f t="shared" si="14"/>
        <v>1</v>
      </c>
      <c r="Q76" s="285">
        <f t="shared" si="13"/>
        <v>18</v>
      </c>
      <c r="R76" s="286">
        <f t="shared" si="15"/>
        <v>0</v>
      </c>
      <c r="S76" s="287">
        <f t="shared" si="16"/>
        <v>0</v>
      </c>
      <c r="T76" s="286">
        <f t="shared" si="17"/>
        <v>0</v>
      </c>
      <c r="U76" s="287">
        <f t="shared" si="18"/>
        <v>0</v>
      </c>
      <c r="V76" s="287">
        <f t="shared" si="19"/>
        <v>0</v>
      </c>
      <c r="W76" s="287">
        <f t="shared" si="20"/>
        <v>0</v>
      </c>
      <c r="X76" s="287">
        <f t="shared" si="21"/>
        <v>0</v>
      </c>
      <c r="Y76" s="288">
        <f t="shared" si="22"/>
        <v>1900</v>
      </c>
      <c r="Z76" s="287">
        <f t="shared" si="23"/>
        <v>1</v>
      </c>
      <c r="AA76" s="519">
        <f>0</f>
        <v>0</v>
      </c>
      <c r="AB76" s="520">
        <f>0</f>
        <v>0</v>
      </c>
      <c r="AC76" s="519">
        <f t="shared" si="24"/>
        <v>0</v>
      </c>
      <c r="AD76" s="520">
        <f t="shared" si="25"/>
        <v>0</v>
      </c>
    </row>
    <row r="77" spans="4:30">
      <c r="D77" s="510"/>
      <c r="E77" s="510"/>
      <c r="F77" s="513"/>
      <c r="G77" s="510"/>
      <c r="H77" s="512"/>
      <c r="I77" s="512"/>
      <c r="K77" s="510"/>
      <c r="M77" s="514"/>
      <c r="N77" s="511"/>
      <c r="O77" s="621"/>
      <c r="P77" s="274">
        <f t="shared" si="14"/>
        <v>1</v>
      </c>
      <c r="Q77" s="285">
        <f t="shared" si="13"/>
        <v>18</v>
      </c>
      <c r="R77" s="286">
        <f t="shared" si="15"/>
        <v>0</v>
      </c>
      <c r="S77" s="287">
        <f t="shared" si="16"/>
        <v>0</v>
      </c>
      <c r="T77" s="286">
        <f t="shared" si="17"/>
        <v>0</v>
      </c>
      <c r="U77" s="287">
        <f t="shared" si="18"/>
        <v>0</v>
      </c>
      <c r="V77" s="287">
        <f t="shared" si="19"/>
        <v>0</v>
      </c>
      <c r="W77" s="287">
        <f t="shared" si="20"/>
        <v>0</v>
      </c>
      <c r="X77" s="287">
        <f t="shared" si="21"/>
        <v>0</v>
      </c>
      <c r="Y77" s="288">
        <f t="shared" si="22"/>
        <v>1900</v>
      </c>
      <c r="Z77" s="287">
        <f t="shared" si="23"/>
        <v>1</v>
      </c>
      <c r="AA77" s="519">
        <f>0</f>
        <v>0</v>
      </c>
      <c r="AB77" s="520">
        <f>0</f>
        <v>0</v>
      </c>
      <c r="AC77" s="519">
        <f t="shared" si="24"/>
        <v>0</v>
      </c>
      <c r="AD77" s="520">
        <f t="shared" si="25"/>
        <v>0</v>
      </c>
    </row>
    <row r="78" spans="4:30">
      <c r="D78" s="510"/>
      <c r="E78" s="510"/>
      <c r="F78" s="513"/>
      <c r="G78" s="510"/>
      <c r="H78" s="512"/>
      <c r="I78" s="512"/>
      <c r="K78" s="510"/>
      <c r="M78" s="514"/>
      <c r="N78" s="511"/>
      <c r="O78" s="621"/>
      <c r="P78" s="274">
        <f t="shared" si="14"/>
        <v>1</v>
      </c>
      <c r="Q78" s="285">
        <f t="shared" si="13"/>
        <v>18</v>
      </c>
      <c r="R78" s="286">
        <f t="shared" si="15"/>
        <v>0</v>
      </c>
      <c r="S78" s="287">
        <f t="shared" si="16"/>
        <v>0</v>
      </c>
      <c r="T78" s="286">
        <f t="shared" si="17"/>
        <v>0</v>
      </c>
      <c r="U78" s="287">
        <f t="shared" si="18"/>
        <v>0</v>
      </c>
      <c r="V78" s="287">
        <f t="shared" si="19"/>
        <v>0</v>
      </c>
      <c r="W78" s="287">
        <f t="shared" si="20"/>
        <v>0</v>
      </c>
      <c r="X78" s="287">
        <f t="shared" si="21"/>
        <v>0</v>
      </c>
      <c r="Y78" s="288">
        <f t="shared" si="22"/>
        <v>1900</v>
      </c>
      <c r="Z78" s="287">
        <f t="shared" si="23"/>
        <v>1</v>
      </c>
      <c r="AA78" s="519">
        <f>0</f>
        <v>0</v>
      </c>
      <c r="AB78" s="520">
        <f>0</f>
        <v>0</v>
      </c>
      <c r="AC78" s="519">
        <f t="shared" si="24"/>
        <v>0</v>
      </c>
      <c r="AD78" s="520">
        <f t="shared" si="25"/>
        <v>0</v>
      </c>
    </row>
    <row r="79" spans="4:30">
      <c r="D79" s="510"/>
      <c r="E79" s="510"/>
      <c r="F79" s="513"/>
      <c r="G79" s="510"/>
      <c r="H79" s="512"/>
      <c r="I79" s="512"/>
      <c r="K79" s="510"/>
      <c r="M79" s="514"/>
      <c r="N79" s="511"/>
      <c r="O79" s="621"/>
      <c r="P79" s="274">
        <f t="shared" si="14"/>
        <v>1</v>
      </c>
      <c r="Q79" s="285">
        <f t="shared" si="13"/>
        <v>18</v>
      </c>
      <c r="R79" s="286">
        <f t="shared" si="15"/>
        <v>0</v>
      </c>
      <c r="S79" s="287">
        <f t="shared" si="16"/>
        <v>0</v>
      </c>
      <c r="T79" s="286">
        <f t="shared" si="17"/>
        <v>0</v>
      </c>
      <c r="U79" s="287">
        <f t="shared" si="18"/>
        <v>0</v>
      </c>
      <c r="V79" s="287">
        <f t="shared" si="19"/>
        <v>0</v>
      </c>
      <c r="W79" s="287">
        <f t="shared" si="20"/>
        <v>0</v>
      </c>
      <c r="X79" s="287">
        <f t="shared" si="21"/>
        <v>0</v>
      </c>
      <c r="Y79" s="288">
        <f t="shared" si="22"/>
        <v>1900</v>
      </c>
      <c r="Z79" s="287">
        <f t="shared" si="23"/>
        <v>1</v>
      </c>
      <c r="AA79" s="519">
        <f>0</f>
        <v>0</v>
      </c>
      <c r="AB79" s="520">
        <f>0</f>
        <v>0</v>
      </c>
      <c r="AC79" s="519">
        <f t="shared" si="24"/>
        <v>0</v>
      </c>
      <c r="AD79" s="520">
        <f t="shared" si="25"/>
        <v>0</v>
      </c>
    </row>
    <row r="80" spans="4:30">
      <c r="D80" s="510"/>
      <c r="E80" s="510"/>
      <c r="F80" s="513"/>
      <c r="G80" s="510"/>
      <c r="H80" s="512"/>
      <c r="I80" s="512"/>
      <c r="K80" s="510"/>
      <c r="M80" s="514"/>
      <c r="N80" s="511"/>
      <c r="O80" s="621"/>
      <c r="P80" s="274">
        <f t="shared" si="14"/>
        <v>1</v>
      </c>
      <c r="Q80" s="285">
        <f t="shared" si="13"/>
        <v>18</v>
      </c>
      <c r="R80" s="286">
        <f t="shared" si="15"/>
        <v>0</v>
      </c>
      <c r="S80" s="287">
        <f t="shared" si="16"/>
        <v>0</v>
      </c>
      <c r="T80" s="286">
        <f t="shared" si="17"/>
        <v>0</v>
      </c>
      <c r="U80" s="287">
        <f t="shared" si="18"/>
        <v>0</v>
      </c>
      <c r="V80" s="287">
        <f t="shared" si="19"/>
        <v>0</v>
      </c>
      <c r="W80" s="287">
        <f t="shared" si="20"/>
        <v>0</v>
      </c>
      <c r="X80" s="287">
        <f t="shared" si="21"/>
        <v>0</v>
      </c>
      <c r="Y80" s="288">
        <f t="shared" si="22"/>
        <v>1900</v>
      </c>
      <c r="Z80" s="287">
        <f t="shared" si="23"/>
        <v>1</v>
      </c>
      <c r="AA80" s="519">
        <f>0</f>
        <v>0</v>
      </c>
      <c r="AB80" s="520">
        <f>0</f>
        <v>0</v>
      </c>
      <c r="AC80" s="519">
        <f t="shared" si="24"/>
        <v>0</v>
      </c>
      <c r="AD80" s="520">
        <f t="shared" si="25"/>
        <v>0</v>
      </c>
    </row>
    <row r="81" spans="4:30">
      <c r="D81" s="510"/>
      <c r="E81" s="510"/>
      <c r="F81" s="513"/>
      <c r="G81" s="510"/>
      <c r="H81" s="512"/>
      <c r="I81" s="512"/>
      <c r="K81" s="510"/>
      <c r="M81" s="514"/>
      <c r="N81" s="511"/>
      <c r="O81" s="621"/>
      <c r="P81" s="274">
        <f t="shared" si="14"/>
        <v>1</v>
      </c>
      <c r="Q81" s="285">
        <f t="shared" si="13"/>
        <v>18</v>
      </c>
      <c r="R81" s="286">
        <f t="shared" si="15"/>
        <v>0</v>
      </c>
      <c r="S81" s="287">
        <f t="shared" si="16"/>
        <v>0</v>
      </c>
      <c r="T81" s="286">
        <f t="shared" si="17"/>
        <v>0</v>
      </c>
      <c r="U81" s="287">
        <f t="shared" si="18"/>
        <v>0</v>
      </c>
      <c r="V81" s="287">
        <f t="shared" si="19"/>
        <v>0</v>
      </c>
      <c r="W81" s="287">
        <f t="shared" si="20"/>
        <v>0</v>
      </c>
      <c r="X81" s="287">
        <f t="shared" si="21"/>
        <v>0</v>
      </c>
      <c r="Y81" s="288">
        <f t="shared" si="22"/>
        <v>1900</v>
      </c>
      <c r="Z81" s="287">
        <f t="shared" si="23"/>
        <v>1</v>
      </c>
      <c r="AA81" s="519">
        <f>0</f>
        <v>0</v>
      </c>
      <c r="AB81" s="520">
        <f>0</f>
        <v>0</v>
      </c>
      <c r="AC81" s="519">
        <f t="shared" si="24"/>
        <v>0</v>
      </c>
      <c r="AD81" s="520">
        <f t="shared" si="25"/>
        <v>0</v>
      </c>
    </row>
    <row r="82" spans="4:30">
      <c r="D82" s="510"/>
      <c r="E82" s="510"/>
      <c r="F82" s="513"/>
      <c r="G82" s="510"/>
      <c r="H82" s="512"/>
      <c r="I82" s="512"/>
      <c r="K82" s="510"/>
      <c r="M82" s="514"/>
      <c r="N82" s="511"/>
      <c r="O82" s="621"/>
      <c r="P82" s="274">
        <f t="shared" si="14"/>
        <v>1</v>
      </c>
      <c r="Q82" s="285">
        <f t="shared" si="13"/>
        <v>18</v>
      </c>
      <c r="R82" s="286">
        <f t="shared" si="15"/>
        <v>0</v>
      </c>
      <c r="S82" s="287">
        <f t="shared" si="16"/>
        <v>0</v>
      </c>
      <c r="T82" s="286">
        <f t="shared" si="17"/>
        <v>0</v>
      </c>
      <c r="U82" s="287">
        <f t="shared" si="18"/>
        <v>0</v>
      </c>
      <c r="V82" s="287">
        <f t="shared" si="19"/>
        <v>0</v>
      </c>
      <c r="W82" s="287">
        <f t="shared" si="20"/>
        <v>0</v>
      </c>
      <c r="X82" s="287">
        <f t="shared" si="21"/>
        <v>0</v>
      </c>
      <c r="Y82" s="288">
        <f t="shared" si="22"/>
        <v>1900</v>
      </c>
      <c r="Z82" s="287">
        <f t="shared" si="23"/>
        <v>1</v>
      </c>
      <c r="AA82" s="519">
        <f>0</f>
        <v>0</v>
      </c>
      <c r="AB82" s="520">
        <f>0</f>
        <v>0</v>
      </c>
      <c r="AC82" s="519">
        <f t="shared" si="24"/>
        <v>0</v>
      </c>
      <c r="AD82" s="520">
        <f t="shared" si="25"/>
        <v>0</v>
      </c>
    </row>
    <row r="83" spans="4:30">
      <c r="D83" s="510"/>
      <c r="E83" s="510"/>
      <c r="F83" s="513"/>
      <c r="G83" s="510"/>
      <c r="H83" s="512"/>
      <c r="I83" s="512"/>
      <c r="K83" s="510"/>
      <c r="M83" s="514"/>
      <c r="N83" s="511"/>
      <c r="O83" s="621"/>
      <c r="P83" s="274">
        <f t="shared" si="14"/>
        <v>1</v>
      </c>
      <c r="Q83" s="285">
        <f t="shared" si="13"/>
        <v>18</v>
      </c>
      <c r="R83" s="286">
        <f t="shared" si="15"/>
        <v>0</v>
      </c>
      <c r="S83" s="287">
        <f t="shared" si="16"/>
        <v>0</v>
      </c>
      <c r="T83" s="286">
        <f t="shared" si="17"/>
        <v>0</v>
      </c>
      <c r="U83" s="287">
        <f t="shared" si="18"/>
        <v>0</v>
      </c>
      <c r="V83" s="287">
        <f t="shared" si="19"/>
        <v>0</v>
      </c>
      <c r="W83" s="287">
        <f t="shared" si="20"/>
        <v>0</v>
      </c>
      <c r="X83" s="287">
        <f t="shared" si="21"/>
        <v>0</v>
      </c>
      <c r="Y83" s="288">
        <f t="shared" si="22"/>
        <v>1900</v>
      </c>
      <c r="Z83" s="287">
        <f t="shared" si="23"/>
        <v>1</v>
      </c>
      <c r="AA83" s="519">
        <f>0</f>
        <v>0</v>
      </c>
      <c r="AB83" s="520">
        <f>0</f>
        <v>0</v>
      </c>
      <c r="AC83" s="519">
        <f t="shared" si="24"/>
        <v>0</v>
      </c>
      <c r="AD83" s="520">
        <f t="shared" si="25"/>
        <v>0</v>
      </c>
    </row>
    <row r="84" spans="4:30">
      <c r="D84" s="510"/>
      <c r="E84" s="510"/>
      <c r="F84" s="513"/>
      <c r="G84" s="510"/>
      <c r="H84" s="512"/>
      <c r="I84" s="512"/>
      <c r="K84" s="510"/>
      <c r="M84" s="514"/>
      <c r="N84" s="511"/>
      <c r="O84" s="621"/>
      <c r="P84" s="274">
        <f t="shared" si="14"/>
        <v>1</v>
      </c>
      <c r="Q84" s="285">
        <f t="shared" si="13"/>
        <v>18</v>
      </c>
      <c r="R84" s="286">
        <f t="shared" si="15"/>
        <v>0</v>
      </c>
      <c r="S84" s="287">
        <f t="shared" si="16"/>
        <v>0</v>
      </c>
      <c r="T84" s="286">
        <f t="shared" si="17"/>
        <v>0</v>
      </c>
      <c r="U84" s="287">
        <f t="shared" si="18"/>
        <v>0</v>
      </c>
      <c r="V84" s="287">
        <f t="shared" si="19"/>
        <v>0</v>
      </c>
      <c r="W84" s="287">
        <f t="shared" si="20"/>
        <v>0</v>
      </c>
      <c r="X84" s="287">
        <f t="shared" si="21"/>
        <v>0</v>
      </c>
      <c r="Y84" s="288">
        <f t="shared" si="22"/>
        <v>1900</v>
      </c>
      <c r="Z84" s="287">
        <f t="shared" si="23"/>
        <v>1</v>
      </c>
      <c r="AA84" s="519">
        <f>0</f>
        <v>0</v>
      </c>
      <c r="AB84" s="520">
        <f>0</f>
        <v>0</v>
      </c>
      <c r="AC84" s="519">
        <f t="shared" si="24"/>
        <v>0</v>
      </c>
      <c r="AD84" s="520">
        <f t="shared" si="25"/>
        <v>0</v>
      </c>
    </row>
    <row r="85" spans="4:30">
      <c r="D85" s="510"/>
      <c r="E85" s="510"/>
      <c r="F85" s="513"/>
      <c r="G85" s="510"/>
      <c r="H85" s="512"/>
      <c r="I85" s="512"/>
      <c r="K85" s="510"/>
      <c r="M85" s="514"/>
      <c r="N85" s="511"/>
      <c r="O85" s="621"/>
      <c r="P85" s="274">
        <f t="shared" si="14"/>
        <v>1</v>
      </c>
      <c r="Q85" s="285">
        <f t="shared" si="13"/>
        <v>18</v>
      </c>
      <c r="R85" s="286">
        <f t="shared" si="15"/>
        <v>0</v>
      </c>
      <c r="S85" s="287">
        <f t="shared" si="16"/>
        <v>0</v>
      </c>
      <c r="T85" s="286">
        <f t="shared" si="17"/>
        <v>0</v>
      </c>
      <c r="U85" s="287">
        <f t="shared" si="18"/>
        <v>0</v>
      </c>
      <c r="V85" s="287">
        <f t="shared" si="19"/>
        <v>0</v>
      </c>
      <c r="W85" s="287">
        <f t="shared" si="20"/>
        <v>0</v>
      </c>
      <c r="X85" s="287">
        <f t="shared" si="21"/>
        <v>0</v>
      </c>
      <c r="Y85" s="288">
        <f t="shared" si="22"/>
        <v>1900</v>
      </c>
      <c r="Z85" s="287">
        <f t="shared" si="23"/>
        <v>1</v>
      </c>
      <c r="AA85" s="519">
        <f>0</f>
        <v>0</v>
      </c>
      <c r="AB85" s="520">
        <f>0</f>
        <v>0</v>
      </c>
      <c r="AC85" s="519">
        <f t="shared" si="24"/>
        <v>0</v>
      </c>
      <c r="AD85" s="520">
        <f t="shared" si="25"/>
        <v>0</v>
      </c>
    </row>
    <row r="86" spans="4:30">
      <c r="D86" s="510"/>
      <c r="E86" s="510"/>
      <c r="F86" s="513"/>
      <c r="G86" s="510"/>
      <c r="H86" s="512"/>
      <c r="I86" s="512"/>
      <c r="K86" s="510"/>
      <c r="M86" s="514"/>
      <c r="N86" s="511"/>
      <c r="O86" s="621"/>
      <c r="P86" s="274">
        <f t="shared" si="14"/>
        <v>1</v>
      </c>
      <c r="Q86" s="285">
        <f t="shared" si="13"/>
        <v>18</v>
      </c>
      <c r="R86" s="286">
        <f t="shared" si="15"/>
        <v>0</v>
      </c>
      <c r="S86" s="287">
        <f t="shared" si="16"/>
        <v>0</v>
      </c>
      <c r="T86" s="286">
        <f t="shared" si="17"/>
        <v>0</v>
      </c>
      <c r="U86" s="287">
        <f t="shared" si="18"/>
        <v>0</v>
      </c>
      <c r="V86" s="287">
        <f t="shared" si="19"/>
        <v>0</v>
      </c>
      <c r="W86" s="287">
        <f t="shared" si="20"/>
        <v>0</v>
      </c>
      <c r="X86" s="287">
        <f t="shared" si="21"/>
        <v>0</v>
      </c>
      <c r="Y86" s="288">
        <f t="shared" si="22"/>
        <v>1900</v>
      </c>
      <c r="Z86" s="287">
        <f t="shared" si="23"/>
        <v>1</v>
      </c>
      <c r="AA86" s="519">
        <f>0</f>
        <v>0</v>
      </c>
      <c r="AB86" s="520">
        <f>0</f>
        <v>0</v>
      </c>
      <c r="AC86" s="519">
        <f t="shared" si="24"/>
        <v>0</v>
      </c>
      <c r="AD86" s="520">
        <f t="shared" si="25"/>
        <v>0</v>
      </c>
    </row>
    <row r="87" spans="4:30">
      <c r="D87" s="510"/>
      <c r="E87" s="510"/>
      <c r="F87" s="513"/>
      <c r="G87" s="510"/>
      <c r="H87" s="512"/>
      <c r="I87" s="512"/>
      <c r="K87" s="510"/>
      <c r="M87" s="514"/>
      <c r="N87" s="511"/>
      <c r="O87" s="621"/>
      <c r="P87" s="274">
        <f t="shared" si="14"/>
        <v>1</v>
      </c>
      <c r="Q87" s="285">
        <f t="shared" si="13"/>
        <v>18</v>
      </c>
      <c r="R87" s="286">
        <f t="shared" si="15"/>
        <v>0</v>
      </c>
      <c r="S87" s="287">
        <f t="shared" si="16"/>
        <v>0</v>
      </c>
      <c r="T87" s="286">
        <f t="shared" si="17"/>
        <v>0</v>
      </c>
      <c r="U87" s="287">
        <f t="shared" si="18"/>
        <v>0</v>
      </c>
      <c r="V87" s="287">
        <f t="shared" si="19"/>
        <v>0</v>
      </c>
      <c r="W87" s="287">
        <f t="shared" si="20"/>
        <v>0</v>
      </c>
      <c r="X87" s="287">
        <f t="shared" si="21"/>
        <v>0</v>
      </c>
      <c r="Y87" s="288">
        <f t="shared" si="22"/>
        <v>1900</v>
      </c>
      <c r="Z87" s="287">
        <f t="shared" si="23"/>
        <v>1</v>
      </c>
      <c r="AA87" s="519">
        <f>0</f>
        <v>0</v>
      </c>
      <c r="AB87" s="520">
        <f>0</f>
        <v>0</v>
      </c>
      <c r="AC87" s="519">
        <f t="shared" si="24"/>
        <v>0</v>
      </c>
      <c r="AD87" s="520">
        <f t="shared" si="25"/>
        <v>0</v>
      </c>
    </row>
    <row r="88" spans="4:30">
      <c r="D88" s="510"/>
      <c r="E88" s="510"/>
      <c r="F88" s="513"/>
      <c r="G88" s="510"/>
      <c r="H88" s="512"/>
      <c r="I88" s="512"/>
      <c r="K88" s="510"/>
      <c r="M88" s="514"/>
      <c r="N88" s="511"/>
      <c r="O88" s="621"/>
      <c r="P88" s="274">
        <f t="shared" si="14"/>
        <v>1</v>
      </c>
      <c r="Q88" s="285">
        <f t="shared" si="13"/>
        <v>18</v>
      </c>
      <c r="R88" s="286">
        <f t="shared" si="15"/>
        <v>0</v>
      </c>
      <c r="S88" s="287">
        <f t="shared" si="16"/>
        <v>0</v>
      </c>
      <c r="T88" s="286">
        <f t="shared" si="17"/>
        <v>0</v>
      </c>
      <c r="U88" s="287">
        <f t="shared" si="18"/>
        <v>0</v>
      </c>
      <c r="V88" s="287">
        <f t="shared" si="19"/>
        <v>0</v>
      </c>
      <c r="W88" s="287">
        <f t="shared" si="20"/>
        <v>0</v>
      </c>
      <c r="X88" s="287">
        <f t="shared" si="21"/>
        <v>0</v>
      </c>
      <c r="Y88" s="288">
        <f t="shared" si="22"/>
        <v>1900</v>
      </c>
      <c r="Z88" s="287">
        <f t="shared" si="23"/>
        <v>1</v>
      </c>
      <c r="AA88" s="519">
        <f>0</f>
        <v>0</v>
      </c>
      <c r="AB88" s="520">
        <f>0</f>
        <v>0</v>
      </c>
      <c r="AC88" s="519">
        <f t="shared" si="24"/>
        <v>0</v>
      </c>
      <c r="AD88" s="520">
        <f t="shared" si="25"/>
        <v>0</v>
      </c>
    </row>
    <row r="89" spans="4:30">
      <c r="D89" s="510"/>
      <c r="E89" s="510"/>
      <c r="F89" s="513"/>
      <c r="G89" s="510"/>
      <c r="H89" s="512"/>
      <c r="I89" s="512"/>
      <c r="K89" s="510"/>
      <c r="M89" s="514"/>
      <c r="N89" s="511"/>
      <c r="O89" s="621"/>
      <c r="P89" s="274">
        <f t="shared" si="14"/>
        <v>1</v>
      </c>
      <c r="Q89" s="285">
        <f t="shared" si="13"/>
        <v>18</v>
      </c>
      <c r="R89" s="286">
        <f t="shared" si="15"/>
        <v>0</v>
      </c>
      <c r="S89" s="287">
        <f t="shared" si="16"/>
        <v>0</v>
      </c>
      <c r="T89" s="286">
        <f t="shared" si="17"/>
        <v>0</v>
      </c>
      <c r="U89" s="287">
        <f t="shared" si="18"/>
        <v>0</v>
      </c>
      <c r="V89" s="287">
        <f t="shared" si="19"/>
        <v>0</v>
      </c>
      <c r="W89" s="287">
        <f t="shared" si="20"/>
        <v>0</v>
      </c>
      <c r="X89" s="287">
        <f t="shared" si="21"/>
        <v>0</v>
      </c>
      <c r="Y89" s="288">
        <f t="shared" si="22"/>
        <v>1900</v>
      </c>
      <c r="Z89" s="287">
        <f t="shared" si="23"/>
        <v>1</v>
      </c>
      <c r="AA89" s="519">
        <f>0</f>
        <v>0</v>
      </c>
      <c r="AB89" s="520">
        <f>0</f>
        <v>0</v>
      </c>
      <c r="AC89" s="519">
        <f t="shared" si="24"/>
        <v>0</v>
      </c>
      <c r="AD89" s="520">
        <f t="shared" si="25"/>
        <v>0</v>
      </c>
    </row>
    <row r="90" spans="4:30">
      <c r="D90" s="510"/>
      <c r="E90" s="510"/>
      <c r="F90" s="513"/>
      <c r="G90" s="510"/>
      <c r="H90" s="512"/>
      <c r="I90" s="512"/>
      <c r="K90" s="510"/>
      <c r="M90" s="514"/>
      <c r="N90" s="511"/>
      <c r="O90" s="621"/>
      <c r="P90" s="274">
        <f t="shared" si="14"/>
        <v>1</v>
      </c>
      <c r="Q90" s="285">
        <f t="shared" si="13"/>
        <v>18</v>
      </c>
      <c r="R90" s="286">
        <f t="shared" si="15"/>
        <v>0</v>
      </c>
      <c r="S90" s="287">
        <f t="shared" si="16"/>
        <v>0</v>
      </c>
      <c r="T90" s="286">
        <f t="shared" si="17"/>
        <v>0</v>
      </c>
      <c r="U90" s="287">
        <f t="shared" si="18"/>
        <v>0</v>
      </c>
      <c r="V90" s="287">
        <f t="shared" si="19"/>
        <v>0</v>
      </c>
      <c r="W90" s="287">
        <f t="shared" si="20"/>
        <v>0</v>
      </c>
      <c r="X90" s="287">
        <f t="shared" si="21"/>
        <v>0</v>
      </c>
      <c r="Y90" s="288">
        <f t="shared" si="22"/>
        <v>1900</v>
      </c>
      <c r="Z90" s="287">
        <f t="shared" si="23"/>
        <v>1</v>
      </c>
      <c r="AA90" s="519">
        <f>0</f>
        <v>0</v>
      </c>
      <c r="AB90" s="520">
        <f>0</f>
        <v>0</v>
      </c>
      <c r="AC90" s="519">
        <f t="shared" si="24"/>
        <v>0</v>
      </c>
      <c r="AD90" s="520">
        <f t="shared" si="25"/>
        <v>0</v>
      </c>
    </row>
    <row r="91" spans="4:30">
      <c r="D91" s="510"/>
      <c r="E91" s="510"/>
      <c r="F91" s="513"/>
      <c r="G91" s="510"/>
      <c r="H91" s="512"/>
      <c r="I91" s="512"/>
      <c r="K91" s="510"/>
      <c r="M91" s="514"/>
      <c r="N91" s="511"/>
      <c r="O91" s="621"/>
      <c r="P91" s="274">
        <f t="shared" si="14"/>
        <v>1</v>
      </c>
      <c r="Q91" s="285">
        <f t="shared" si="13"/>
        <v>18</v>
      </c>
      <c r="R91" s="286">
        <f t="shared" si="15"/>
        <v>0</v>
      </c>
      <c r="S91" s="287">
        <f t="shared" si="16"/>
        <v>0</v>
      </c>
      <c r="T91" s="286">
        <f t="shared" si="17"/>
        <v>0</v>
      </c>
      <c r="U91" s="287">
        <f t="shared" si="18"/>
        <v>0</v>
      </c>
      <c r="V91" s="287">
        <f t="shared" si="19"/>
        <v>0</v>
      </c>
      <c r="W91" s="287">
        <f t="shared" si="20"/>
        <v>0</v>
      </c>
      <c r="X91" s="287">
        <f t="shared" si="21"/>
        <v>0</v>
      </c>
      <c r="Y91" s="288">
        <f t="shared" si="22"/>
        <v>1900</v>
      </c>
      <c r="Z91" s="287">
        <f t="shared" si="23"/>
        <v>1</v>
      </c>
      <c r="AA91" s="519">
        <f>0</f>
        <v>0</v>
      </c>
      <c r="AB91" s="520">
        <f>0</f>
        <v>0</v>
      </c>
      <c r="AC91" s="519">
        <f t="shared" si="24"/>
        <v>0</v>
      </c>
      <c r="AD91" s="520">
        <f t="shared" si="25"/>
        <v>0</v>
      </c>
    </row>
    <row r="92" spans="4:30">
      <c r="D92" s="510"/>
      <c r="E92" s="510"/>
      <c r="F92" s="513"/>
      <c r="G92" s="510"/>
      <c r="H92" s="512"/>
      <c r="I92" s="512"/>
      <c r="K92" s="510"/>
      <c r="M92" s="514"/>
      <c r="N92" s="511"/>
      <c r="O92" s="621"/>
      <c r="P92" s="274">
        <f t="shared" si="14"/>
        <v>1</v>
      </c>
      <c r="Q92" s="285">
        <f t="shared" si="13"/>
        <v>18</v>
      </c>
      <c r="R92" s="286">
        <f t="shared" si="15"/>
        <v>0</v>
      </c>
      <c r="S92" s="287">
        <f t="shared" si="16"/>
        <v>0</v>
      </c>
      <c r="T92" s="286">
        <f t="shared" si="17"/>
        <v>0</v>
      </c>
      <c r="U92" s="287">
        <f t="shared" si="18"/>
        <v>0</v>
      </c>
      <c r="V92" s="287">
        <f t="shared" si="19"/>
        <v>0</v>
      </c>
      <c r="W92" s="287">
        <f t="shared" si="20"/>
        <v>0</v>
      </c>
      <c r="X92" s="287">
        <f t="shared" si="21"/>
        <v>0</v>
      </c>
      <c r="Y92" s="288">
        <f t="shared" si="22"/>
        <v>1900</v>
      </c>
      <c r="Z92" s="287">
        <f t="shared" si="23"/>
        <v>1</v>
      </c>
      <c r="AA92" s="519">
        <f>0</f>
        <v>0</v>
      </c>
      <c r="AB92" s="520">
        <f>0</f>
        <v>0</v>
      </c>
      <c r="AC92" s="519">
        <f t="shared" si="24"/>
        <v>0</v>
      </c>
      <c r="AD92" s="520">
        <f t="shared" si="25"/>
        <v>0</v>
      </c>
    </row>
    <row r="93" spans="4:30">
      <c r="D93" s="510"/>
      <c r="E93" s="510"/>
      <c r="F93" s="513"/>
      <c r="G93" s="510"/>
      <c r="H93" s="512"/>
      <c r="I93" s="512"/>
      <c r="K93" s="510"/>
      <c r="M93" s="514"/>
      <c r="N93" s="511"/>
      <c r="O93" s="621"/>
      <c r="P93" s="274">
        <f t="shared" si="14"/>
        <v>1</v>
      </c>
      <c r="Q93" s="285">
        <f t="shared" si="13"/>
        <v>18</v>
      </c>
      <c r="R93" s="286">
        <f t="shared" si="15"/>
        <v>0</v>
      </c>
      <c r="S93" s="287">
        <f t="shared" si="16"/>
        <v>0</v>
      </c>
      <c r="T93" s="286">
        <f t="shared" si="17"/>
        <v>0</v>
      </c>
      <c r="U93" s="287">
        <f t="shared" si="18"/>
        <v>0</v>
      </c>
      <c r="V93" s="287">
        <f t="shared" si="19"/>
        <v>0</v>
      </c>
      <c r="W93" s="287">
        <f t="shared" si="20"/>
        <v>0</v>
      </c>
      <c r="X93" s="287">
        <f t="shared" si="21"/>
        <v>0</v>
      </c>
      <c r="Y93" s="288">
        <f t="shared" si="22"/>
        <v>1900</v>
      </c>
      <c r="Z93" s="287">
        <f t="shared" si="23"/>
        <v>1</v>
      </c>
      <c r="AA93" s="519">
        <f>0</f>
        <v>0</v>
      </c>
      <c r="AB93" s="520">
        <f>0</f>
        <v>0</v>
      </c>
      <c r="AC93" s="519">
        <f t="shared" si="24"/>
        <v>0</v>
      </c>
      <c r="AD93" s="520">
        <f t="shared" si="25"/>
        <v>0</v>
      </c>
    </row>
    <row r="94" spans="4:30">
      <c r="D94" s="510"/>
      <c r="E94" s="510"/>
      <c r="F94" s="513"/>
      <c r="G94" s="510"/>
      <c r="H94" s="512"/>
      <c r="I94" s="512"/>
      <c r="K94" s="510"/>
      <c r="M94" s="514"/>
      <c r="N94" s="511"/>
      <c r="O94" s="621"/>
      <c r="P94" s="274">
        <f t="shared" si="14"/>
        <v>1</v>
      </c>
      <c r="Q94" s="285">
        <f t="shared" si="13"/>
        <v>18</v>
      </c>
      <c r="R94" s="286">
        <f t="shared" si="15"/>
        <v>0</v>
      </c>
      <c r="S94" s="287">
        <f t="shared" si="16"/>
        <v>0</v>
      </c>
      <c r="T94" s="286">
        <f t="shared" si="17"/>
        <v>0</v>
      </c>
      <c r="U94" s="287">
        <f t="shared" si="18"/>
        <v>0</v>
      </c>
      <c r="V94" s="287">
        <f t="shared" si="19"/>
        <v>0</v>
      </c>
      <c r="W94" s="287">
        <f t="shared" si="20"/>
        <v>0</v>
      </c>
      <c r="X94" s="287">
        <f t="shared" si="21"/>
        <v>0</v>
      </c>
      <c r="Y94" s="288">
        <f t="shared" si="22"/>
        <v>1900</v>
      </c>
      <c r="Z94" s="287">
        <f t="shared" si="23"/>
        <v>1</v>
      </c>
      <c r="AA94" s="519">
        <f>0</f>
        <v>0</v>
      </c>
      <c r="AB94" s="520">
        <f>0</f>
        <v>0</v>
      </c>
      <c r="AC94" s="519">
        <f t="shared" si="24"/>
        <v>0</v>
      </c>
      <c r="AD94" s="520">
        <f t="shared" si="25"/>
        <v>0</v>
      </c>
    </row>
    <row r="95" spans="4:30">
      <c r="D95" s="510"/>
      <c r="E95" s="510"/>
      <c r="F95" s="513"/>
      <c r="G95" s="510"/>
      <c r="H95" s="512"/>
      <c r="I95" s="512"/>
      <c r="K95" s="510"/>
      <c r="M95" s="514"/>
      <c r="N95" s="511"/>
      <c r="O95" s="621"/>
      <c r="P95" s="274">
        <f t="shared" si="14"/>
        <v>1</v>
      </c>
      <c r="Q95" s="285">
        <f t="shared" si="13"/>
        <v>18</v>
      </c>
      <c r="R95" s="286">
        <f t="shared" si="15"/>
        <v>0</v>
      </c>
      <c r="S95" s="287">
        <f t="shared" si="16"/>
        <v>0</v>
      </c>
      <c r="T95" s="286">
        <f t="shared" si="17"/>
        <v>0</v>
      </c>
      <c r="U95" s="287">
        <f t="shared" si="18"/>
        <v>0</v>
      </c>
      <c r="V95" s="287">
        <f t="shared" si="19"/>
        <v>0</v>
      </c>
      <c r="W95" s="287">
        <f t="shared" si="20"/>
        <v>0</v>
      </c>
      <c r="X95" s="287">
        <f t="shared" si="21"/>
        <v>0</v>
      </c>
      <c r="Y95" s="288">
        <f t="shared" si="22"/>
        <v>1900</v>
      </c>
      <c r="Z95" s="287">
        <f t="shared" si="23"/>
        <v>1</v>
      </c>
      <c r="AA95" s="519">
        <f>0</f>
        <v>0</v>
      </c>
      <c r="AB95" s="520">
        <f>0</f>
        <v>0</v>
      </c>
      <c r="AC95" s="519">
        <f t="shared" si="24"/>
        <v>0</v>
      </c>
      <c r="AD95" s="520">
        <f t="shared" si="25"/>
        <v>0</v>
      </c>
    </row>
    <row r="96" spans="4:30">
      <c r="D96" s="510"/>
      <c r="E96" s="510"/>
      <c r="F96" s="513"/>
      <c r="G96" s="510"/>
      <c r="H96" s="512"/>
      <c r="I96" s="512"/>
      <c r="K96" s="510"/>
      <c r="M96" s="514"/>
      <c r="N96" s="511"/>
      <c r="O96" s="621"/>
      <c r="P96" s="274">
        <f t="shared" si="14"/>
        <v>1</v>
      </c>
      <c r="Q96" s="285">
        <f t="shared" si="13"/>
        <v>18</v>
      </c>
      <c r="R96" s="286">
        <f t="shared" si="15"/>
        <v>0</v>
      </c>
      <c r="S96" s="287">
        <f t="shared" si="16"/>
        <v>0</v>
      </c>
      <c r="T96" s="286">
        <f t="shared" si="17"/>
        <v>0</v>
      </c>
      <c r="U96" s="287">
        <f t="shared" si="18"/>
        <v>0</v>
      </c>
      <c r="V96" s="287">
        <f t="shared" si="19"/>
        <v>0</v>
      </c>
      <c r="W96" s="287">
        <f t="shared" si="20"/>
        <v>0</v>
      </c>
      <c r="X96" s="287">
        <f t="shared" si="21"/>
        <v>0</v>
      </c>
      <c r="Y96" s="288">
        <f t="shared" si="22"/>
        <v>1900</v>
      </c>
      <c r="Z96" s="287">
        <f t="shared" si="23"/>
        <v>1</v>
      </c>
      <c r="AA96" s="519">
        <f>0</f>
        <v>0</v>
      </c>
      <c r="AB96" s="520">
        <f>0</f>
        <v>0</v>
      </c>
      <c r="AC96" s="519">
        <f t="shared" si="24"/>
        <v>0</v>
      </c>
      <c r="AD96" s="520">
        <f t="shared" si="25"/>
        <v>0</v>
      </c>
    </row>
    <row r="97" spans="4:30">
      <c r="D97" s="510"/>
      <c r="E97" s="510"/>
      <c r="F97" s="513"/>
      <c r="G97" s="510"/>
      <c r="H97" s="512"/>
      <c r="I97" s="512"/>
      <c r="K97" s="510"/>
      <c r="M97" s="514"/>
      <c r="N97" s="511"/>
      <c r="O97" s="621"/>
      <c r="P97" s="274">
        <f t="shared" si="14"/>
        <v>1</v>
      </c>
      <c r="Q97" s="285">
        <f t="shared" si="13"/>
        <v>18</v>
      </c>
      <c r="R97" s="286">
        <f t="shared" si="15"/>
        <v>0</v>
      </c>
      <c r="S97" s="287">
        <f t="shared" si="16"/>
        <v>0</v>
      </c>
      <c r="T97" s="286">
        <f t="shared" si="17"/>
        <v>0</v>
      </c>
      <c r="U97" s="287">
        <f t="shared" si="18"/>
        <v>0</v>
      </c>
      <c r="V97" s="287">
        <f t="shared" si="19"/>
        <v>0</v>
      </c>
      <c r="W97" s="287">
        <f t="shared" si="20"/>
        <v>0</v>
      </c>
      <c r="X97" s="287">
        <f t="shared" si="21"/>
        <v>0</v>
      </c>
      <c r="Y97" s="288">
        <f t="shared" si="22"/>
        <v>1900</v>
      </c>
      <c r="Z97" s="287">
        <f t="shared" si="23"/>
        <v>1</v>
      </c>
      <c r="AA97" s="519">
        <f>0</f>
        <v>0</v>
      </c>
      <c r="AB97" s="520">
        <f>0</f>
        <v>0</v>
      </c>
      <c r="AC97" s="519">
        <f t="shared" si="24"/>
        <v>0</v>
      </c>
      <c r="AD97" s="520">
        <f t="shared" si="25"/>
        <v>0</v>
      </c>
    </row>
    <row r="98" spans="4:30">
      <c r="D98" s="510"/>
      <c r="E98" s="510"/>
      <c r="F98" s="513"/>
      <c r="G98" s="510"/>
      <c r="H98" s="512"/>
      <c r="I98" s="512"/>
      <c r="K98" s="510"/>
      <c r="M98" s="514"/>
      <c r="N98" s="511"/>
      <c r="O98" s="621"/>
      <c r="P98" s="274">
        <f t="shared" si="14"/>
        <v>1</v>
      </c>
      <c r="Q98" s="285">
        <f t="shared" si="13"/>
        <v>18</v>
      </c>
      <c r="R98" s="286">
        <f t="shared" si="15"/>
        <v>0</v>
      </c>
      <c r="S98" s="287">
        <f t="shared" si="16"/>
        <v>0</v>
      </c>
      <c r="T98" s="286">
        <f t="shared" si="17"/>
        <v>0</v>
      </c>
      <c r="U98" s="287">
        <f t="shared" si="18"/>
        <v>0</v>
      </c>
      <c r="V98" s="287">
        <f t="shared" si="19"/>
        <v>0</v>
      </c>
      <c r="W98" s="287">
        <f t="shared" si="20"/>
        <v>0</v>
      </c>
      <c r="X98" s="287">
        <f t="shared" si="21"/>
        <v>0</v>
      </c>
      <c r="Y98" s="288">
        <f t="shared" si="22"/>
        <v>1900</v>
      </c>
      <c r="Z98" s="287">
        <f t="shared" si="23"/>
        <v>1</v>
      </c>
      <c r="AA98" s="519">
        <f>0</f>
        <v>0</v>
      </c>
      <c r="AB98" s="520">
        <f>0</f>
        <v>0</v>
      </c>
      <c r="AC98" s="519">
        <f t="shared" si="24"/>
        <v>0</v>
      </c>
      <c r="AD98" s="520">
        <f t="shared" si="25"/>
        <v>0</v>
      </c>
    </row>
    <row r="99" spans="4:30">
      <c r="D99" s="510"/>
      <c r="E99" s="510"/>
      <c r="F99" s="513"/>
      <c r="G99" s="510"/>
      <c r="H99" s="512"/>
      <c r="I99" s="512"/>
      <c r="K99" s="510"/>
      <c r="M99" s="514"/>
      <c r="N99" s="511"/>
      <c r="O99" s="621"/>
      <c r="P99" s="274">
        <f t="shared" si="14"/>
        <v>1</v>
      </c>
      <c r="Q99" s="285">
        <f t="shared" si="13"/>
        <v>18</v>
      </c>
      <c r="R99" s="286">
        <f t="shared" si="15"/>
        <v>0</v>
      </c>
      <c r="S99" s="287">
        <f t="shared" si="16"/>
        <v>0</v>
      </c>
      <c r="T99" s="286">
        <f t="shared" si="17"/>
        <v>0</v>
      </c>
      <c r="U99" s="287">
        <f t="shared" si="18"/>
        <v>0</v>
      </c>
      <c r="V99" s="287">
        <f t="shared" si="19"/>
        <v>0</v>
      </c>
      <c r="W99" s="287">
        <f t="shared" si="20"/>
        <v>0</v>
      </c>
      <c r="X99" s="287">
        <f t="shared" si="21"/>
        <v>0</v>
      </c>
      <c r="Y99" s="288">
        <f t="shared" si="22"/>
        <v>1900</v>
      </c>
      <c r="Z99" s="287">
        <f t="shared" si="23"/>
        <v>1</v>
      </c>
      <c r="AA99" s="519">
        <f>0</f>
        <v>0</v>
      </c>
      <c r="AB99" s="520">
        <f>0</f>
        <v>0</v>
      </c>
      <c r="AC99" s="519">
        <f t="shared" si="24"/>
        <v>0</v>
      </c>
      <c r="AD99" s="520">
        <f t="shared" si="25"/>
        <v>0</v>
      </c>
    </row>
    <row r="100" spans="4:30">
      <c r="D100" s="510"/>
      <c r="E100" s="510"/>
      <c r="F100" s="513"/>
      <c r="G100" s="510"/>
      <c r="H100" s="512"/>
      <c r="I100" s="512"/>
      <c r="K100" s="510"/>
      <c r="M100" s="514"/>
      <c r="N100" s="511"/>
      <c r="O100" s="621"/>
      <c r="P100" s="274">
        <f t="shared" si="14"/>
        <v>1</v>
      </c>
      <c r="Q100" s="285">
        <f t="shared" si="13"/>
        <v>18</v>
      </c>
      <c r="R100" s="286">
        <f t="shared" si="15"/>
        <v>0</v>
      </c>
      <c r="S100" s="287">
        <f t="shared" si="16"/>
        <v>0</v>
      </c>
      <c r="T100" s="286">
        <f t="shared" si="17"/>
        <v>0</v>
      </c>
      <c r="U100" s="287">
        <f t="shared" si="18"/>
        <v>0</v>
      </c>
      <c r="V100" s="287">
        <f t="shared" si="19"/>
        <v>0</v>
      </c>
      <c r="W100" s="287">
        <f t="shared" si="20"/>
        <v>0</v>
      </c>
      <c r="X100" s="287">
        <f t="shared" si="21"/>
        <v>0</v>
      </c>
      <c r="Y100" s="288">
        <f t="shared" si="22"/>
        <v>1900</v>
      </c>
      <c r="Z100" s="287">
        <f t="shared" si="23"/>
        <v>1</v>
      </c>
      <c r="AA100" s="519">
        <f>0</f>
        <v>0</v>
      </c>
      <c r="AB100" s="520">
        <f>0</f>
        <v>0</v>
      </c>
      <c r="AC100" s="519">
        <f t="shared" si="24"/>
        <v>0</v>
      </c>
      <c r="AD100" s="520">
        <f t="shared" si="25"/>
        <v>0</v>
      </c>
    </row>
    <row r="101" spans="4:30">
      <c r="D101" s="510"/>
      <c r="E101" s="510"/>
      <c r="F101" s="513"/>
      <c r="G101" s="510"/>
      <c r="H101" s="512"/>
      <c r="I101" s="512"/>
      <c r="K101" s="510"/>
      <c r="M101" s="514"/>
      <c r="N101" s="511"/>
      <c r="O101" s="621"/>
      <c r="P101" s="274">
        <f t="shared" si="14"/>
        <v>1</v>
      </c>
      <c r="Q101" s="285">
        <f t="shared" si="13"/>
        <v>18</v>
      </c>
      <c r="R101" s="286">
        <f t="shared" si="15"/>
        <v>0</v>
      </c>
      <c r="S101" s="287">
        <f t="shared" si="16"/>
        <v>0</v>
      </c>
      <c r="T101" s="286">
        <f t="shared" si="17"/>
        <v>0</v>
      </c>
      <c r="U101" s="287">
        <f t="shared" si="18"/>
        <v>0</v>
      </c>
      <c r="V101" s="287">
        <f t="shared" si="19"/>
        <v>0</v>
      </c>
      <c r="W101" s="287">
        <f t="shared" si="20"/>
        <v>0</v>
      </c>
      <c r="X101" s="287">
        <f t="shared" si="21"/>
        <v>0</v>
      </c>
      <c r="Y101" s="288">
        <f t="shared" si="22"/>
        <v>1900</v>
      </c>
      <c r="Z101" s="287">
        <f t="shared" si="23"/>
        <v>1</v>
      </c>
      <c r="AA101" s="519">
        <f>0</f>
        <v>0</v>
      </c>
      <c r="AB101" s="520">
        <f>0</f>
        <v>0</v>
      </c>
      <c r="AC101" s="519">
        <f t="shared" si="24"/>
        <v>0</v>
      </c>
      <c r="AD101" s="520">
        <f t="shared" si="25"/>
        <v>0</v>
      </c>
    </row>
    <row r="102" spans="4:30">
      <c r="D102" s="510"/>
      <c r="E102" s="510"/>
      <c r="F102" s="513"/>
      <c r="G102" s="510"/>
      <c r="H102" s="512"/>
      <c r="I102" s="512"/>
      <c r="K102" s="510"/>
      <c r="M102" s="514"/>
      <c r="N102" s="511"/>
      <c r="O102" s="621"/>
      <c r="P102" s="274">
        <f t="shared" si="14"/>
        <v>1</v>
      </c>
      <c r="Q102" s="285">
        <f t="shared" si="13"/>
        <v>18</v>
      </c>
      <c r="R102" s="286">
        <f t="shared" si="15"/>
        <v>0</v>
      </c>
      <c r="S102" s="287">
        <f t="shared" si="16"/>
        <v>0</v>
      </c>
      <c r="T102" s="286">
        <f t="shared" si="17"/>
        <v>0</v>
      </c>
      <c r="U102" s="287">
        <f t="shared" si="18"/>
        <v>0</v>
      </c>
      <c r="V102" s="287">
        <f t="shared" si="19"/>
        <v>0</v>
      </c>
      <c r="W102" s="287">
        <f t="shared" si="20"/>
        <v>0</v>
      </c>
      <c r="X102" s="287">
        <f t="shared" si="21"/>
        <v>0</v>
      </c>
      <c r="Y102" s="288">
        <f t="shared" si="22"/>
        <v>1900</v>
      </c>
      <c r="Z102" s="287">
        <f t="shared" si="23"/>
        <v>1</v>
      </c>
      <c r="AA102" s="519">
        <f>0</f>
        <v>0</v>
      </c>
      <c r="AB102" s="520">
        <f>0</f>
        <v>0</v>
      </c>
      <c r="AC102" s="519">
        <f t="shared" si="24"/>
        <v>0</v>
      </c>
      <c r="AD102" s="520">
        <f t="shared" si="25"/>
        <v>0</v>
      </c>
    </row>
    <row r="103" spans="4:30">
      <c r="D103" s="510"/>
      <c r="E103" s="510"/>
      <c r="F103" s="513"/>
      <c r="G103" s="510"/>
      <c r="H103" s="512"/>
      <c r="I103" s="512"/>
      <c r="K103" s="510"/>
      <c r="M103" s="514"/>
      <c r="N103" s="511"/>
      <c r="O103" s="621"/>
      <c r="P103" s="274">
        <f t="shared" si="14"/>
        <v>1</v>
      </c>
      <c r="Q103" s="285">
        <f t="shared" si="13"/>
        <v>18</v>
      </c>
      <c r="R103" s="286">
        <f t="shared" si="15"/>
        <v>0</v>
      </c>
      <c r="S103" s="287">
        <f t="shared" si="16"/>
        <v>0</v>
      </c>
      <c r="T103" s="286">
        <f t="shared" si="17"/>
        <v>0</v>
      </c>
      <c r="U103" s="287">
        <f t="shared" si="18"/>
        <v>0</v>
      </c>
      <c r="V103" s="287">
        <f t="shared" si="19"/>
        <v>0</v>
      </c>
      <c r="W103" s="287">
        <f t="shared" si="20"/>
        <v>0</v>
      </c>
      <c r="X103" s="287">
        <f t="shared" si="21"/>
        <v>0</v>
      </c>
      <c r="Y103" s="288">
        <f t="shared" si="22"/>
        <v>1900</v>
      </c>
      <c r="Z103" s="287">
        <f t="shared" si="23"/>
        <v>1</v>
      </c>
      <c r="AA103" s="519">
        <f>0</f>
        <v>0</v>
      </c>
      <c r="AB103" s="520">
        <f>0</f>
        <v>0</v>
      </c>
      <c r="AC103" s="519">
        <f t="shared" si="24"/>
        <v>0</v>
      </c>
      <c r="AD103" s="520">
        <f t="shared" si="25"/>
        <v>0</v>
      </c>
    </row>
    <row r="104" spans="4:30">
      <c r="D104" s="510"/>
      <c r="E104" s="510"/>
      <c r="F104" s="513"/>
      <c r="G104" s="510"/>
      <c r="H104" s="512"/>
      <c r="I104" s="512"/>
      <c r="K104" s="510"/>
      <c r="M104" s="514"/>
      <c r="N104" s="511"/>
      <c r="O104" s="621"/>
      <c r="P104" s="274">
        <f t="shared" si="14"/>
        <v>1</v>
      </c>
      <c r="Q104" s="285">
        <f t="shared" si="13"/>
        <v>18</v>
      </c>
      <c r="R104" s="286">
        <f t="shared" si="15"/>
        <v>0</v>
      </c>
      <c r="S104" s="287">
        <f t="shared" si="16"/>
        <v>0</v>
      </c>
      <c r="T104" s="286">
        <f t="shared" si="17"/>
        <v>0</v>
      </c>
      <c r="U104" s="287">
        <f t="shared" si="18"/>
        <v>0</v>
      </c>
      <c r="V104" s="287">
        <f t="shared" si="19"/>
        <v>0</v>
      </c>
      <c r="W104" s="287">
        <f t="shared" si="20"/>
        <v>0</v>
      </c>
      <c r="X104" s="287">
        <f t="shared" si="21"/>
        <v>0</v>
      </c>
      <c r="Y104" s="288">
        <f t="shared" si="22"/>
        <v>1900</v>
      </c>
      <c r="Z104" s="287">
        <f t="shared" si="23"/>
        <v>1</v>
      </c>
      <c r="AA104" s="519">
        <f>0</f>
        <v>0</v>
      </c>
      <c r="AB104" s="520">
        <f>0</f>
        <v>0</v>
      </c>
      <c r="AC104" s="519">
        <f t="shared" si="24"/>
        <v>0</v>
      </c>
      <c r="AD104" s="520">
        <f t="shared" si="25"/>
        <v>0</v>
      </c>
    </row>
    <row r="105" spans="4:30">
      <c r="D105" s="510"/>
      <c r="E105" s="510"/>
      <c r="F105" s="513"/>
      <c r="G105" s="510"/>
      <c r="H105" s="512"/>
      <c r="I105" s="512"/>
      <c r="K105" s="510"/>
      <c r="M105" s="514"/>
      <c r="N105" s="511"/>
      <c r="O105" s="621"/>
      <c r="P105" s="274">
        <f t="shared" si="14"/>
        <v>1</v>
      </c>
      <c r="Q105" s="285">
        <f t="shared" si="13"/>
        <v>18</v>
      </c>
      <c r="R105" s="286">
        <f t="shared" si="15"/>
        <v>0</v>
      </c>
      <c r="S105" s="287">
        <f t="shared" si="16"/>
        <v>0</v>
      </c>
      <c r="T105" s="286">
        <f t="shared" si="17"/>
        <v>0</v>
      </c>
      <c r="U105" s="287">
        <f t="shared" si="18"/>
        <v>0</v>
      </c>
      <c r="V105" s="287">
        <f t="shared" si="19"/>
        <v>0</v>
      </c>
      <c r="W105" s="287">
        <f t="shared" si="20"/>
        <v>0</v>
      </c>
      <c r="X105" s="287">
        <f t="shared" si="21"/>
        <v>0</v>
      </c>
      <c r="Y105" s="288">
        <f t="shared" si="22"/>
        <v>1900</v>
      </c>
      <c r="Z105" s="287">
        <f t="shared" si="23"/>
        <v>1</v>
      </c>
      <c r="AA105" s="519">
        <f>0</f>
        <v>0</v>
      </c>
      <c r="AB105" s="520">
        <f>0</f>
        <v>0</v>
      </c>
      <c r="AC105" s="519">
        <f t="shared" si="24"/>
        <v>0</v>
      </c>
      <c r="AD105" s="520">
        <f t="shared" si="25"/>
        <v>0</v>
      </c>
    </row>
    <row r="106" spans="4:30">
      <c r="D106" s="510"/>
      <c r="E106" s="510"/>
      <c r="F106" s="513"/>
      <c r="G106" s="510"/>
      <c r="H106" s="512"/>
      <c r="I106" s="512"/>
      <c r="K106" s="510"/>
      <c r="M106" s="514"/>
      <c r="N106" s="511"/>
      <c r="O106" s="621"/>
      <c r="P106" s="274">
        <f t="shared" si="14"/>
        <v>1</v>
      </c>
      <c r="Q106" s="285">
        <f t="shared" si="13"/>
        <v>18</v>
      </c>
      <c r="R106" s="286">
        <f t="shared" si="15"/>
        <v>0</v>
      </c>
      <c r="S106" s="287">
        <f t="shared" si="16"/>
        <v>0</v>
      </c>
      <c r="T106" s="286">
        <f t="shared" si="17"/>
        <v>0</v>
      </c>
      <c r="U106" s="287">
        <f t="shared" si="18"/>
        <v>0</v>
      </c>
      <c r="V106" s="287">
        <f t="shared" si="19"/>
        <v>0</v>
      </c>
      <c r="W106" s="287">
        <f t="shared" si="20"/>
        <v>0</v>
      </c>
      <c r="X106" s="287">
        <f t="shared" si="21"/>
        <v>0</v>
      </c>
      <c r="Y106" s="288">
        <f t="shared" si="22"/>
        <v>1900</v>
      </c>
      <c r="Z106" s="287">
        <f t="shared" si="23"/>
        <v>1</v>
      </c>
      <c r="AA106" s="519">
        <f>0</f>
        <v>0</v>
      </c>
      <c r="AB106" s="520">
        <f>0</f>
        <v>0</v>
      </c>
      <c r="AC106" s="519">
        <f t="shared" si="24"/>
        <v>0</v>
      </c>
      <c r="AD106" s="520">
        <f t="shared" si="25"/>
        <v>0</v>
      </c>
    </row>
    <row r="107" spans="4:30">
      <c r="D107" s="510"/>
      <c r="E107" s="510"/>
      <c r="F107" s="513"/>
      <c r="G107" s="510"/>
      <c r="H107" s="512"/>
      <c r="I107" s="512"/>
      <c r="K107" s="510"/>
      <c r="M107" s="514"/>
      <c r="N107" s="511"/>
      <c r="O107" s="621"/>
      <c r="P107" s="274">
        <f t="shared" si="14"/>
        <v>1</v>
      </c>
      <c r="Q107" s="285">
        <f t="shared" si="13"/>
        <v>18</v>
      </c>
      <c r="R107" s="286">
        <f t="shared" si="15"/>
        <v>0</v>
      </c>
      <c r="S107" s="287">
        <f t="shared" si="16"/>
        <v>0</v>
      </c>
      <c r="T107" s="286">
        <f t="shared" si="17"/>
        <v>0</v>
      </c>
      <c r="U107" s="287">
        <f t="shared" si="18"/>
        <v>0</v>
      </c>
      <c r="V107" s="287">
        <f t="shared" si="19"/>
        <v>0</v>
      </c>
      <c r="W107" s="287">
        <f t="shared" si="20"/>
        <v>0</v>
      </c>
      <c r="X107" s="287">
        <f t="shared" si="21"/>
        <v>0</v>
      </c>
      <c r="Y107" s="288">
        <f t="shared" si="22"/>
        <v>1900</v>
      </c>
      <c r="Z107" s="287">
        <f t="shared" si="23"/>
        <v>1</v>
      </c>
      <c r="AA107" s="519">
        <f>0</f>
        <v>0</v>
      </c>
      <c r="AB107" s="520">
        <f>0</f>
        <v>0</v>
      </c>
      <c r="AC107" s="519">
        <f t="shared" si="24"/>
        <v>0</v>
      </c>
      <c r="AD107" s="520">
        <f t="shared" si="25"/>
        <v>0</v>
      </c>
    </row>
    <row r="108" spans="4:30">
      <c r="D108" s="510"/>
      <c r="E108" s="510"/>
      <c r="F108" s="513"/>
      <c r="G108" s="510"/>
      <c r="H108" s="512"/>
      <c r="I108" s="512"/>
      <c r="K108" s="510"/>
      <c r="M108" s="514"/>
      <c r="N108" s="511"/>
      <c r="O108" s="621"/>
      <c r="P108" s="274">
        <f t="shared" si="14"/>
        <v>1</v>
      </c>
      <c r="Q108" s="285">
        <f t="shared" si="13"/>
        <v>18</v>
      </c>
      <c r="R108" s="286">
        <f t="shared" si="15"/>
        <v>0</v>
      </c>
      <c r="S108" s="287">
        <f t="shared" si="16"/>
        <v>0</v>
      </c>
      <c r="T108" s="286">
        <f t="shared" si="17"/>
        <v>0</v>
      </c>
      <c r="U108" s="287">
        <f t="shared" si="18"/>
        <v>0</v>
      </c>
      <c r="V108" s="287">
        <f t="shared" si="19"/>
        <v>0</v>
      </c>
      <c r="W108" s="287">
        <f t="shared" si="20"/>
        <v>0</v>
      </c>
      <c r="X108" s="287">
        <f t="shared" si="21"/>
        <v>0</v>
      </c>
      <c r="Y108" s="288">
        <f t="shared" si="22"/>
        <v>1900</v>
      </c>
      <c r="Z108" s="287">
        <f t="shared" si="23"/>
        <v>1</v>
      </c>
      <c r="AA108" s="519">
        <f>0</f>
        <v>0</v>
      </c>
      <c r="AB108" s="520">
        <f>0</f>
        <v>0</v>
      </c>
      <c r="AC108" s="519">
        <f t="shared" si="24"/>
        <v>0</v>
      </c>
      <c r="AD108" s="520">
        <f t="shared" si="25"/>
        <v>0</v>
      </c>
    </row>
    <row r="109" spans="4:30">
      <c r="D109" s="510"/>
      <c r="E109" s="510"/>
      <c r="F109" s="513"/>
      <c r="G109" s="510"/>
      <c r="H109" s="512"/>
      <c r="I109" s="512"/>
      <c r="K109" s="510"/>
      <c r="M109" s="514"/>
      <c r="N109" s="511"/>
      <c r="O109" s="621"/>
      <c r="P109" s="274">
        <f t="shared" si="14"/>
        <v>1</v>
      </c>
      <c r="Q109" s="285">
        <f t="shared" si="13"/>
        <v>18</v>
      </c>
      <c r="R109" s="286">
        <f t="shared" si="15"/>
        <v>0</v>
      </c>
      <c r="S109" s="287">
        <f t="shared" si="16"/>
        <v>0</v>
      </c>
      <c r="T109" s="286">
        <f t="shared" si="17"/>
        <v>0</v>
      </c>
      <c r="U109" s="287">
        <f t="shared" si="18"/>
        <v>0</v>
      </c>
      <c r="V109" s="287">
        <f t="shared" si="19"/>
        <v>0</v>
      </c>
      <c r="W109" s="287">
        <f t="shared" si="20"/>
        <v>0</v>
      </c>
      <c r="X109" s="287">
        <f t="shared" si="21"/>
        <v>0</v>
      </c>
      <c r="Y109" s="288">
        <f t="shared" si="22"/>
        <v>1900</v>
      </c>
      <c r="Z109" s="287">
        <f t="shared" si="23"/>
        <v>1</v>
      </c>
      <c r="AA109" s="519">
        <f>0</f>
        <v>0</v>
      </c>
      <c r="AB109" s="520">
        <f>0</f>
        <v>0</v>
      </c>
      <c r="AC109" s="519">
        <f t="shared" si="24"/>
        <v>0</v>
      </c>
      <c r="AD109" s="520">
        <f t="shared" si="25"/>
        <v>0</v>
      </c>
    </row>
    <row r="110" spans="4:30">
      <c r="D110" s="510"/>
      <c r="E110" s="510"/>
      <c r="F110" s="513"/>
      <c r="G110" s="510"/>
      <c r="H110" s="512"/>
      <c r="I110" s="512"/>
      <c r="K110" s="510"/>
      <c r="M110" s="514"/>
      <c r="N110" s="511"/>
      <c r="O110" s="621"/>
      <c r="P110" s="274">
        <f t="shared" si="14"/>
        <v>1</v>
      </c>
      <c r="Q110" s="285">
        <f t="shared" si="13"/>
        <v>18</v>
      </c>
      <c r="R110" s="286">
        <f t="shared" si="15"/>
        <v>0</v>
      </c>
      <c r="S110" s="287">
        <f t="shared" si="16"/>
        <v>0</v>
      </c>
      <c r="T110" s="286">
        <f t="shared" si="17"/>
        <v>0</v>
      </c>
      <c r="U110" s="287">
        <f t="shared" si="18"/>
        <v>0</v>
      </c>
      <c r="V110" s="287">
        <f t="shared" si="19"/>
        <v>0</v>
      </c>
      <c r="W110" s="287">
        <f t="shared" si="20"/>
        <v>0</v>
      </c>
      <c r="X110" s="287">
        <f t="shared" si="21"/>
        <v>0</v>
      </c>
      <c r="Y110" s="288">
        <f t="shared" si="22"/>
        <v>1900</v>
      </c>
      <c r="Z110" s="287">
        <f t="shared" si="23"/>
        <v>1</v>
      </c>
      <c r="AA110" s="519">
        <f>0</f>
        <v>0</v>
      </c>
      <c r="AB110" s="520">
        <f>0</f>
        <v>0</v>
      </c>
      <c r="AC110" s="519">
        <f t="shared" si="24"/>
        <v>0</v>
      </c>
      <c r="AD110" s="520">
        <f t="shared" si="25"/>
        <v>0</v>
      </c>
    </row>
    <row r="111" spans="4:30">
      <c r="D111" s="510"/>
      <c r="E111" s="510"/>
      <c r="F111" s="513"/>
      <c r="G111" s="510"/>
      <c r="H111" s="512"/>
      <c r="I111" s="512"/>
      <c r="K111" s="510"/>
      <c r="M111" s="514"/>
      <c r="N111" s="511"/>
      <c r="O111" s="621"/>
      <c r="P111" s="274">
        <f t="shared" si="14"/>
        <v>1</v>
      </c>
      <c r="Q111" s="285">
        <f t="shared" si="13"/>
        <v>18</v>
      </c>
      <c r="R111" s="286">
        <f t="shared" si="15"/>
        <v>0</v>
      </c>
      <c r="S111" s="287">
        <f t="shared" si="16"/>
        <v>0</v>
      </c>
      <c r="T111" s="286">
        <f t="shared" si="17"/>
        <v>0</v>
      </c>
      <c r="U111" s="287">
        <f t="shared" si="18"/>
        <v>0</v>
      </c>
      <c r="V111" s="287">
        <f t="shared" si="19"/>
        <v>0</v>
      </c>
      <c r="W111" s="287">
        <f t="shared" si="20"/>
        <v>0</v>
      </c>
      <c r="X111" s="287">
        <f t="shared" si="21"/>
        <v>0</v>
      </c>
      <c r="Y111" s="288">
        <f t="shared" si="22"/>
        <v>1900</v>
      </c>
      <c r="Z111" s="287">
        <f t="shared" si="23"/>
        <v>1</v>
      </c>
      <c r="AA111" s="519">
        <f>0</f>
        <v>0</v>
      </c>
      <c r="AB111" s="520">
        <f>0</f>
        <v>0</v>
      </c>
      <c r="AC111" s="519">
        <f t="shared" si="24"/>
        <v>0</v>
      </c>
      <c r="AD111" s="520">
        <f t="shared" si="25"/>
        <v>0</v>
      </c>
    </row>
    <row r="112" spans="4:30">
      <c r="D112" s="510"/>
      <c r="E112" s="510"/>
      <c r="F112" s="513"/>
      <c r="G112" s="510"/>
      <c r="H112" s="512"/>
      <c r="I112" s="512"/>
      <c r="K112" s="510"/>
      <c r="M112" s="514"/>
      <c r="N112" s="511"/>
      <c r="O112" s="621"/>
      <c r="P112" s="274">
        <f t="shared" si="14"/>
        <v>1</v>
      </c>
      <c r="Q112" s="285">
        <f t="shared" si="13"/>
        <v>18</v>
      </c>
      <c r="R112" s="286">
        <f t="shared" si="15"/>
        <v>0</v>
      </c>
      <c r="S112" s="287">
        <f t="shared" si="16"/>
        <v>0</v>
      </c>
      <c r="T112" s="286">
        <f t="shared" si="17"/>
        <v>0</v>
      </c>
      <c r="U112" s="287">
        <f t="shared" si="18"/>
        <v>0</v>
      </c>
      <c r="V112" s="287">
        <f t="shared" si="19"/>
        <v>0</v>
      </c>
      <c r="W112" s="287">
        <f t="shared" si="20"/>
        <v>0</v>
      </c>
      <c r="X112" s="287">
        <f t="shared" si="21"/>
        <v>0</v>
      </c>
      <c r="Y112" s="288">
        <f t="shared" si="22"/>
        <v>1900</v>
      </c>
      <c r="Z112" s="287">
        <f t="shared" si="23"/>
        <v>1</v>
      </c>
      <c r="AA112" s="519">
        <f>0</f>
        <v>0</v>
      </c>
      <c r="AB112" s="520">
        <f>0</f>
        <v>0</v>
      </c>
      <c r="AC112" s="519">
        <f t="shared" si="24"/>
        <v>0</v>
      </c>
      <c r="AD112" s="520">
        <f t="shared" si="25"/>
        <v>0</v>
      </c>
    </row>
    <row r="113" spans="4:30">
      <c r="D113" s="510"/>
      <c r="E113" s="510"/>
      <c r="F113" s="513"/>
      <c r="G113" s="510"/>
      <c r="H113" s="512"/>
      <c r="I113" s="512"/>
      <c r="K113" s="510"/>
      <c r="M113" s="514"/>
      <c r="N113" s="511"/>
      <c r="O113" s="621"/>
      <c r="P113" s="274">
        <f t="shared" si="14"/>
        <v>1</v>
      </c>
      <c r="Q113" s="285">
        <f t="shared" si="13"/>
        <v>18</v>
      </c>
      <c r="R113" s="286">
        <f t="shared" si="15"/>
        <v>0</v>
      </c>
      <c r="S113" s="287">
        <f t="shared" si="16"/>
        <v>0</v>
      </c>
      <c r="T113" s="286">
        <f t="shared" si="17"/>
        <v>0</v>
      </c>
      <c r="U113" s="287">
        <f t="shared" si="18"/>
        <v>0</v>
      </c>
      <c r="V113" s="287">
        <f t="shared" si="19"/>
        <v>0</v>
      </c>
      <c r="W113" s="287">
        <f t="shared" si="20"/>
        <v>0</v>
      </c>
      <c r="X113" s="287">
        <f t="shared" si="21"/>
        <v>0</v>
      </c>
      <c r="Y113" s="288">
        <f t="shared" si="22"/>
        <v>1900</v>
      </c>
      <c r="Z113" s="287">
        <f t="shared" si="23"/>
        <v>1</v>
      </c>
      <c r="AA113" s="519">
        <f>0</f>
        <v>0</v>
      </c>
      <c r="AB113" s="520">
        <f>0</f>
        <v>0</v>
      </c>
      <c r="AC113" s="519">
        <f t="shared" si="24"/>
        <v>0</v>
      </c>
      <c r="AD113" s="520">
        <f t="shared" si="25"/>
        <v>0</v>
      </c>
    </row>
    <row r="114" spans="4:30">
      <c r="D114" s="510"/>
      <c r="E114" s="510"/>
      <c r="F114" s="513"/>
      <c r="G114" s="510"/>
      <c r="H114" s="512"/>
      <c r="I114" s="512"/>
      <c r="K114" s="510"/>
      <c r="M114" s="514"/>
      <c r="N114" s="511"/>
      <c r="O114" s="621"/>
      <c r="P114" s="274">
        <f t="shared" si="14"/>
        <v>1</v>
      </c>
      <c r="Q114" s="285">
        <f t="shared" si="13"/>
        <v>18</v>
      </c>
      <c r="R114" s="286">
        <f t="shared" si="15"/>
        <v>0</v>
      </c>
      <c r="S114" s="287">
        <f t="shared" si="16"/>
        <v>0</v>
      </c>
      <c r="T114" s="286">
        <f t="shared" si="17"/>
        <v>0</v>
      </c>
      <c r="U114" s="287">
        <f t="shared" si="18"/>
        <v>0</v>
      </c>
      <c r="V114" s="287">
        <f t="shared" si="19"/>
        <v>0</v>
      </c>
      <c r="W114" s="287">
        <f t="shared" si="20"/>
        <v>0</v>
      </c>
      <c r="X114" s="287">
        <f t="shared" si="21"/>
        <v>0</v>
      </c>
      <c r="Y114" s="288">
        <f t="shared" si="22"/>
        <v>1900</v>
      </c>
      <c r="Z114" s="287">
        <f t="shared" si="23"/>
        <v>1</v>
      </c>
      <c r="AA114" s="519">
        <f>0</f>
        <v>0</v>
      </c>
      <c r="AB114" s="520">
        <f>0</f>
        <v>0</v>
      </c>
      <c r="AC114" s="519">
        <f t="shared" si="24"/>
        <v>0</v>
      </c>
      <c r="AD114" s="520">
        <f t="shared" si="25"/>
        <v>0</v>
      </c>
    </row>
    <row r="115" spans="4:30">
      <c r="D115" s="510"/>
      <c r="E115" s="510"/>
      <c r="F115" s="513"/>
      <c r="G115" s="510"/>
      <c r="H115" s="512"/>
      <c r="I115" s="512"/>
      <c r="K115" s="510"/>
      <c r="M115" s="514"/>
      <c r="N115" s="511"/>
      <c r="O115" s="621"/>
      <c r="P115" s="274">
        <f t="shared" si="14"/>
        <v>1</v>
      </c>
      <c r="Q115" s="285">
        <f t="shared" si="13"/>
        <v>18</v>
      </c>
      <c r="R115" s="286">
        <f t="shared" si="15"/>
        <v>0</v>
      </c>
      <c r="S115" s="287">
        <f t="shared" si="16"/>
        <v>0</v>
      </c>
      <c r="T115" s="286">
        <f t="shared" si="17"/>
        <v>0</v>
      </c>
      <c r="U115" s="287">
        <f t="shared" si="18"/>
        <v>0</v>
      </c>
      <c r="V115" s="287">
        <f t="shared" si="19"/>
        <v>0</v>
      </c>
      <c r="W115" s="287">
        <f t="shared" si="20"/>
        <v>0</v>
      </c>
      <c r="X115" s="287">
        <f t="shared" si="21"/>
        <v>0</v>
      </c>
      <c r="Y115" s="288">
        <f t="shared" si="22"/>
        <v>1900</v>
      </c>
      <c r="Z115" s="287">
        <f t="shared" si="23"/>
        <v>1</v>
      </c>
      <c r="AA115" s="519">
        <f>0</f>
        <v>0</v>
      </c>
      <c r="AB115" s="520">
        <f>0</f>
        <v>0</v>
      </c>
      <c r="AC115" s="519">
        <f t="shared" si="24"/>
        <v>0</v>
      </c>
      <c r="AD115" s="520">
        <f t="shared" si="25"/>
        <v>0</v>
      </c>
    </row>
    <row r="116" spans="4:30">
      <c r="D116" s="510"/>
      <c r="E116" s="510"/>
      <c r="F116" s="513"/>
      <c r="G116" s="510"/>
      <c r="H116" s="512"/>
      <c r="I116" s="512"/>
      <c r="K116" s="510"/>
      <c r="M116" s="514"/>
      <c r="N116" s="511"/>
      <c r="O116" s="621"/>
      <c r="P116" s="274">
        <f t="shared" si="14"/>
        <v>1</v>
      </c>
      <c r="Q116" s="285">
        <f t="shared" si="13"/>
        <v>18</v>
      </c>
      <c r="R116" s="286">
        <f t="shared" si="15"/>
        <v>0</v>
      </c>
      <c r="S116" s="287">
        <f t="shared" si="16"/>
        <v>0</v>
      </c>
      <c r="T116" s="286">
        <f t="shared" si="17"/>
        <v>0</v>
      </c>
      <c r="U116" s="287">
        <f t="shared" si="18"/>
        <v>0</v>
      </c>
      <c r="V116" s="287">
        <f t="shared" si="19"/>
        <v>0</v>
      </c>
      <c r="W116" s="287">
        <f t="shared" si="20"/>
        <v>0</v>
      </c>
      <c r="X116" s="287">
        <f t="shared" si="21"/>
        <v>0</v>
      </c>
      <c r="Y116" s="288">
        <f t="shared" si="22"/>
        <v>1900</v>
      </c>
      <c r="Z116" s="287">
        <f t="shared" si="23"/>
        <v>1</v>
      </c>
      <c r="AA116" s="519">
        <f>0</f>
        <v>0</v>
      </c>
      <c r="AB116" s="520">
        <f>0</f>
        <v>0</v>
      </c>
      <c r="AC116" s="519">
        <f t="shared" si="24"/>
        <v>0</v>
      </c>
      <c r="AD116" s="520">
        <f t="shared" si="25"/>
        <v>0</v>
      </c>
    </row>
    <row r="117" spans="4:30">
      <c r="D117" s="510"/>
      <c r="E117" s="510"/>
      <c r="F117" s="513"/>
      <c r="G117" s="510"/>
      <c r="H117" s="512"/>
      <c r="I117" s="512"/>
      <c r="K117" s="510"/>
      <c r="M117" s="514"/>
      <c r="N117" s="511"/>
      <c r="O117" s="621"/>
      <c r="P117" s="274">
        <f t="shared" si="14"/>
        <v>1</v>
      </c>
      <c r="Q117" s="285">
        <f t="shared" si="13"/>
        <v>18</v>
      </c>
      <c r="R117" s="286">
        <f t="shared" si="15"/>
        <v>0</v>
      </c>
      <c r="S117" s="287">
        <f t="shared" si="16"/>
        <v>0</v>
      </c>
      <c r="T117" s="286">
        <f t="shared" si="17"/>
        <v>0</v>
      </c>
      <c r="U117" s="287">
        <f t="shared" si="18"/>
        <v>0</v>
      </c>
      <c r="V117" s="287">
        <f t="shared" si="19"/>
        <v>0</v>
      </c>
      <c r="W117" s="287">
        <f t="shared" si="20"/>
        <v>0</v>
      </c>
      <c r="X117" s="287">
        <f t="shared" si="21"/>
        <v>0</v>
      </c>
      <c r="Y117" s="288">
        <f t="shared" si="22"/>
        <v>1900</v>
      </c>
      <c r="Z117" s="287">
        <f t="shared" si="23"/>
        <v>1</v>
      </c>
      <c r="AA117" s="519">
        <f>0</f>
        <v>0</v>
      </c>
      <c r="AB117" s="520">
        <f>0</f>
        <v>0</v>
      </c>
      <c r="AC117" s="519">
        <f t="shared" si="24"/>
        <v>0</v>
      </c>
      <c r="AD117" s="520">
        <f t="shared" si="25"/>
        <v>0</v>
      </c>
    </row>
    <row r="118" spans="4:30">
      <c r="D118" s="510"/>
      <c r="E118" s="510"/>
      <c r="F118" s="513"/>
      <c r="G118" s="510"/>
      <c r="H118" s="512"/>
      <c r="I118" s="512"/>
      <c r="K118" s="510"/>
      <c r="M118" s="514"/>
      <c r="N118" s="511"/>
      <c r="O118" s="621"/>
      <c r="P118" s="274">
        <f t="shared" si="14"/>
        <v>1</v>
      </c>
      <c r="Q118" s="285">
        <f t="shared" si="13"/>
        <v>18</v>
      </c>
      <c r="R118" s="286">
        <f t="shared" si="15"/>
        <v>0</v>
      </c>
      <c r="S118" s="287">
        <f t="shared" si="16"/>
        <v>0</v>
      </c>
      <c r="T118" s="286">
        <f t="shared" si="17"/>
        <v>0</v>
      </c>
      <c r="U118" s="287">
        <f t="shared" si="18"/>
        <v>0</v>
      </c>
      <c r="V118" s="287">
        <f t="shared" si="19"/>
        <v>0</v>
      </c>
      <c r="W118" s="287">
        <f t="shared" si="20"/>
        <v>0</v>
      </c>
      <c r="X118" s="287">
        <f t="shared" si="21"/>
        <v>0</v>
      </c>
      <c r="Y118" s="288">
        <f t="shared" si="22"/>
        <v>1900</v>
      </c>
      <c r="Z118" s="287">
        <f t="shared" si="23"/>
        <v>1</v>
      </c>
      <c r="AA118" s="519">
        <f>0</f>
        <v>0</v>
      </c>
      <c r="AB118" s="520">
        <f>0</f>
        <v>0</v>
      </c>
      <c r="AC118" s="519">
        <f t="shared" si="24"/>
        <v>0</v>
      </c>
      <c r="AD118" s="520">
        <f t="shared" si="25"/>
        <v>0</v>
      </c>
    </row>
    <row r="119" spans="4:30">
      <c r="D119" s="510"/>
      <c r="E119" s="510"/>
      <c r="F119" s="513"/>
      <c r="G119" s="510"/>
      <c r="H119" s="512"/>
      <c r="I119" s="512"/>
      <c r="K119" s="510"/>
      <c r="M119" s="514"/>
      <c r="N119" s="511"/>
      <c r="O119" s="621"/>
      <c r="P119" s="274">
        <f t="shared" si="14"/>
        <v>1</v>
      </c>
      <c r="Q119" s="285">
        <f t="shared" si="13"/>
        <v>18</v>
      </c>
      <c r="R119" s="286">
        <f t="shared" si="15"/>
        <v>0</v>
      </c>
      <c r="S119" s="287">
        <f t="shared" si="16"/>
        <v>0</v>
      </c>
      <c r="T119" s="286">
        <f t="shared" si="17"/>
        <v>0</v>
      </c>
      <c r="U119" s="287">
        <f t="shared" si="18"/>
        <v>0</v>
      </c>
      <c r="V119" s="287">
        <f t="shared" si="19"/>
        <v>0</v>
      </c>
      <c r="W119" s="287">
        <f t="shared" si="20"/>
        <v>0</v>
      </c>
      <c r="X119" s="287">
        <f t="shared" si="21"/>
        <v>0</v>
      </c>
      <c r="Y119" s="288">
        <f t="shared" si="22"/>
        <v>1900</v>
      </c>
      <c r="Z119" s="287">
        <f t="shared" si="23"/>
        <v>1</v>
      </c>
      <c r="AA119" s="519">
        <f>0</f>
        <v>0</v>
      </c>
      <c r="AB119" s="520">
        <f>0</f>
        <v>0</v>
      </c>
      <c r="AC119" s="519">
        <f t="shared" si="24"/>
        <v>0</v>
      </c>
      <c r="AD119" s="520">
        <f t="shared" si="25"/>
        <v>0</v>
      </c>
    </row>
    <row r="120" spans="4:30">
      <c r="D120" s="510"/>
      <c r="E120" s="510"/>
      <c r="F120" s="513"/>
      <c r="G120" s="510"/>
      <c r="H120" s="512"/>
      <c r="I120" s="512"/>
      <c r="K120" s="510"/>
      <c r="M120" s="514"/>
      <c r="N120" s="511"/>
      <c r="O120" s="621"/>
      <c r="P120" s="274">
        <f t="shared" si="14"/>
        <v>1</v>
      </c>
      <c r="Q120" s="285">
        <f t="shared" si="13"/>
        <v>18</v>
      </c>
      <c r="R120" s="286">
        <f t="shared" si="15"/>
        <v>0</v>
      </c>
      <c r="S120" s="287">
        <f t="shared" si="16"/>
        <v>0</v>
      </c>
      <c r="T120" s="286">
        <f t="shared" si="17"/>
        <v>0</v>
      </c>
      <c r="U120" s="287">
        <f t="shared" si="18"/>
        <v>0</v>
      </c>
      <c r="V120" s="287">
        <f t="shared" si="19"/>
        <v>0</v>
      </c>
      <c r="W120" s="287">
        <f t="shared" si="20"/>
        <v>0</v>
      </c>
      <c r="X120" s="287">
        <f t="shared" si="21"/>
        <v>0</v>
      </c>
      <c r="Y120" s="288">
        <f t="shared" si="22"/>
        <v>1900</v>
      </c>
      <c r="Z120" s="287">
        <f t="shared" si="23"/>
        <v>1</v>
      </c>
      <c r="AA120" s="519">
        <f>0</f>
        <v>0</v>
      </c>
      <c r="AB120" s="520">
        <f>0</f>
        <v>0</v>
      </c>
      <c r="AC120" s="519">
        <f t="shared" si="24"/>
        <v>0</v>
      </c>
      <c r="AD120" s="520">
        <f t="shared" si="25"/>
        <v>0</v>
      </c>
    </row>
    <row r="121" spans="4:30">
      <c r="D121" s="510"/>
      <c r="E121" s="510"/>
      <c r="F121" s="513"/>
      <c r="G121" s="510"/>
      <c r="H121" s="512"/>
      <c r="I121" s="512"/>
      <c r="K121" s="510"/>
      <c r="M121" s="514"/>
      <c r="N121" s="511"/>
      <c r="O121" s="621"/>
      <c r="P121" s="274">
        <f t="shared" si="14"/>
        <v>1</v>
      </c>
      <c r="Q121" s="285">
        <f t="shared" si="13"/>
        <v>18</v>
      </c>
      <c r="R121" s="286">
        <f t="shared" si="15"/>
        <v>0</v>
      </c>
      <c r="S121" s="287">
        <f t="shared" si="16"/>
        <v>0</v>
      </c>
      <c r="T121" s="286">
        <f t="shared" si="17"/>
        <v>0</v>
      </c>
      <c r="U121" s="287">
        <f t="shared" si="18"/>
        <v>0</v>
      </c>
      <c r="V121" s="287">
        <f t="shared" si="19"/>
        <v>0</v>
      </c>
      <c r="W121" s="287">
        <f t="shared" si="20"/>
        <v>0</v>
      </c>
      <c r="X121" s="287">
        <f t="shared" si="21"/>
        <v>0</v>
      </c>
      <c r="Y121" s="288">
        <f t="shared" si="22"/>
        <v>1900</v>
      </c>
      <c r="Z121" s="287">
        <f t="shared" si="23"/>
        <v>1</v>
      </c>
      <c r="AA121" s="519">
        <f>0</f>
        <v>0</v>
      </c>
      <c r="AB121" s="520">
        <f>0</f>
        <v>0</v>
      </c>
      <c r="AC121" s="519">
        <f t="shared" si="24"/>
        <v>0</v>
      </c>
      <c r="AD121" s="520">
        <f t="shared" si="25"/>
        <v>0</v>
      </c>
    </row>
    <row r="122" spans="4:30">
      <c r="D122" s="510"/>
      <c r="E122" s="510"/>
      <c r="F122" s="513"/>
      <c r="G122" s="510"/>
      <c r="H122" s="512"/>
      <c r="I122" s="512"/>
      <c r="K122" s="510"/>
      <c r="M122" s="514"/>
      <c r="N122" s="511"/>
      <c r="O122" s="621"/>
      <c r="P122" s="274">
        <f t="shared" si="14"/>
        <v>1</v>
      </c>
      <c r="Q122" s="285">
        <f t="shared" si="13"/>
        <v>18</v>
      </c>
      <c r="R122" s="286">
        <f t="shared" si="15"/>
        <v>0</v>
      </c>
      <c r="S122" s="287">
        <f t="shared" si="16"/>
        <v>0</v>
      </c>
      <c r="T122" s="286">
        <f t="shared" si="17"/>
        <v>0</v>
      </c>
      <c r="U122" s="287">
        <f t="shared" si="18"/>
        <v>0</v>
      </c>
      <c r="V122" s="287">
        <f t="shared" si="19"/>
        <v>0</v>
      </c>
      <c r="W122" s="287">
        <f t="shared" si="20"/>
        <v>0</v>
      </c>
      <c r="X122" s="287">
        <f t="shared" si="21"/>
        <v>0</v>
      </c>
      <c r="Y122" s="288">
        <f t="shared" si="22"/>
        <v>1900</v>
      </c>
      <c r="Z122" s="287">
        <f t="shared" si="23"/>
        <v>1</v>
      </c>
      <c r="AA122" s="519">
        <f>0</f>
        <v>0</v>
      </c>
      <c r="AB122" s="520">
        <f>0</f>
        <v>0</v>
      </c>
      <c r="AC122" s="519">
        <f t="shared" si="24"/>
        <v>0</v>
      </c>
      <c r="AD122" s="520">
        <f t="shared" si="25"/>
        <v>0</v>
      </c>
    </row>
    <row r="123" spans="4:30">
      <c r="D123" s="510"/>
      <c r="E123" s="510"/>
      <c r="F123" s="513"/>
      <c r="G123" s="510"/>
      <c r="H123" s="512"/>
      <c r="I123" s="512"/>
      <c r="K123" s="510"/>
      <c r="M123" s="514"/>
      <c r="N123" s="511"/>
      <c r="O123" s="621"/>
      <c r="P123" s="274">
        <f t="shared" si="14"/>
        <v>1</v>
      </c>
      <c r="Q123" s="285">
        <f t="shared" si="13"/>
        <v>18</v>
      </c>
      <c r="R123" s="286">
        <f t="shared" si="15"/>
        <v>0</v>
      </c>
      <c r="S123" s="287">
        <f t="shared" si="16"/>
        <v>0</v>
      </c>
      <c r="T123" s="286">
        <f t="shared" si="17"/>
        <v>0</v>
      </c>
      <c r="U123" s="287">
        <f t="shared" si="18"/>
        <v>0</v>
      </c>
      <c r="V123" s="287">
        <f t="shared" si="19"/>
        <v>0</v>
      </c>
      <c r="W123" s="287">
        <f t="shared" si="20"/>
        <v>0</v>
      </c>
      <c r="X123" s="287">
        <f t="shared" si="21"/>
        <v>0</v>
      </c>
      <c r="Y123" s="288">
        <f t="shared" si="22"/>
        <v>1900</v>
      </c>
      <c r="Z123" s="287">
        <f t="shared" si="23"/>
        <v>1</v>
      </c>
      <c r="AA123" s="519">
        <f>0</f>
        <v>0</v>
      </c>
      <c r="AB123" s="520">
        <f>0</f>
        <v>0</v>
      </c>
      <c r="AC123" s="519">
        <f t="shared" si="24"/>
        <v>0</v>
      </c>
      <c r="AD123" s="520">
        <f t="shared" si="25"/>
        <v>0</v>
      </c>
    </row>
    <row r="124" spans="4:30">
      <c r="D124" s="510"/>
      <c r="E124" s="510"/>
      <c r="F124" s="513"/>
      <c r="G124" s="510"/>
      <c r="H124" s="512"/>
      <c r="I124" s="512"/>
      <c r="K124" s="510"/>
      <c r="M124" s="514"/>
      <c r="N124" s="511"/>
      <c r="O124" s="621"/>
      <c r="P124" s="274">
        <f t="shared" si="14"/>
        <v>1</v>
      </c>
      <c r="Q124" s="285">
        <f t="shared" si="13"/>
        <v>18</v>
      </c>
      <c r="R124" s="286">
        <f t="shared" si="15"/>
        <v>0</v>
      </c>
      <c r="S124" s="287">
        <f t="shared" si="16"/>
        <v>0</v>
      </c>
      <c r="T124" s="286">
        <f t="shared" si="17"/>
        <v>0</v>
      </c>
      <c r="U124" s="287">
        <f t="shared" si="18"/>
        <v>0</v>
      </c>
      <c r="V124" s="287">
        <f t="shared" si="19"/>
        <v>0</v>
      </c>
      <c r="W124" s="287">
        <f t="shared" si="20"/>
        <v>0</v>
      </c>
      <c r="X124" s="287">
        <f t="shared" si="21"/>
        <v>0</v>
      </c>
      <c r="Y124" s="288">
        <f t="shared" si="22"/>
        <v>1900</v>
      </c>
      <c r="Z124" s="287">
        <f t="shared" si="23"/>
        <v>1</v>
      </c>
      <c r="AA124" s="519">
        <f>0</f>
        <v>0</v>
      </c>
      <c r="AB124" s="520">
        <f>0</f>
        <v>0</v>
      </c>
      <c r="AC124" s="519">
        <f t="shared" si="24"/>
        <v>0</v>
      </c>
      <c r="AD124" s="520">
        <f t="shared" si="25"/>
        <v>0</v>
      </c>
    </row>
    <row r="125" spans="4:30">
      <c r="D125" s="510"/>
      <c r="E125" s="510"/>
      <c r="F125" s="513"/>
      <c r="G125" s="510"/>
      <c r="H125" s="512"/>
      <c r="I125" s="512"/>
      <c r="K125" s="510"/>
      <c r="M125" s="514"/>
      <c r="N125" s="511"/>
      <c r="O125" s="621"/>
      <c r="P125" s="274">
        <f t="shared" si="14"/>
        <v>1</v>
      </c>
      <c r="Q125" s="285">
        <f t="shared" si="13"/>
        <v>18</v>
      </c>
      <c r="R125" s="286">
        <f t="shared" si="15"/>
        <v>0</v>
      </c>
      <c r="S125" s="287">
        <f t="shared" si="16"/>
        <v>0</v>
      </c>
      <c r="T125" s="286">
        <f t="shared" si="17"/>
        <v>0</v>
      </c>
      <c r="U125" s="287">
        <f t="shared" si="18"/>
        <v>0</v>
      </c>
      <c r="V125" s="287">
        <f t="shared" si="19"/>
        <v>0</v>
      </c>
      <c r="W125" s="287">
        <f t="shared" si="20"/>
        <v>0</v>
      </c>
      <c r="X125" s="287">
        <f t="shared" si="21"/>
        <v>0</v>
      </c>
      <c r="Y125" s="288">
        <f t="shared" si="22"/>
        <v>1900</v>
      </c>
      <c r="Z125" s="287">
        <f t="shared" si="23"/>
        <v>1</v>
      </c>
      <c r="AA125" s="519">
        <f>0</f>
        <v>0</v>
      </c>
      <c r="AB125" s="520">
        <f>0</f>
        <v>0</v>
      </c>
      <c r="AC125" s="519">
        <f t="shared" si="24"/>
        <v>0</v>
      </c>
      <c r="AD125" s="520">
        <f t="shared" si="25"/>
        <v>0</v>
      </c>
    </row>
    <row r="126" spans="4:30">
      <c r="D126" s="510"/>
      <c r="E126" s="510"/>
      <c r="F126" s="513"/>
      <c r="G126" s="510"/>
      <c r="H126" s="512"/>
      <c r="I126" s="512"/>
      <c r="K126" s="510"/>
      <c r="M126" s="514"/>
      <c r="N126" s="511"/>
      <c r="O126" s="621"/>
      <c r="P126" s="274">
        <f t="shared" si="14"/>
        <v>1</v>
      </c>
      <c r="Q126" s="285">
        <f t="shared" si="13"/>
        <v>18</v>
      </c>
      <c r="R126" s="286">
        <f t="shared" si="15"/>
        <v>0</v>
      </c>
      <c r="S126" s="287">
        <f t="shared" si="16"/>
        <v>0</v>
      </c>
      <c r="T126" s="286">
        <f t="shared" si="17"/>
        <v>0</v>
      </c>
      <c r="U126" s="287">
        <f t="shared" si="18"/>
        <v>0</v>
      </c>
      <c r="V126" s="287">
        <f t="shared" si="19"/>
        <v>0</v>
      </c>
      <c r="W126" s="287">
        <f t="shared" si="20"/>
        <v>0</v>
      </c>
      <c r="X126" s="287">
        <f t="shared" si="21"/>
        <v>0</v>
      </c>
      <c r="Y126" s="288">
        <f t="shared" si="22"/>
        <v>1900</v>
      </c>
      <c r="Z126" s="287">
        <f t="shared" si="23"/>
        <v>1</v>
      </c>
      <c r="AA126" s="519">
        <f>0</f>
        <v>0</v>
      </c>
      <c r="AB126" s="520">
        <f>0</f>
        <v>0</v>
      </c>
      <c r="AC126" s="519">
        <f t="shared" si="24"/>
        <v>0</v>
      </c>
      <c r="AD126" s="520">
        <f t="shared" si="25"/>
        <v>0</v>
      </c>
    </row>
    <row r="127" spans="4:30">
      <c r="D127" s="510"/>
      <c r="E127" s="510"/>
      <c r="F127" s="513"/>
      <c r="G127" s="510"/>
      <c r="H127" s="512"/>
      <c r="I127" s="512"/>
      <c r="K127" s="510"/>
      <c r="M127" s="514"/>
      <c r="N127" s="511"/>
      <c r="O127" s="621"/>
      <c r="P127" s="274">
        <f t="shared" si="14"/>
        <v>1</v>
      </c>
      <c r="Q127" s="285">
        <f t="shared" si="13"/>
        <v>18</v>
      </c>
      <c r="R127" s="286">
        <f t="shared" si="15"/>
        <v>0</v>
      </c>
      <c r="S127" s="287">
        <f t="shared" si="16"/>
        <v>0</v>
      </c>
      <c r="T127" s="286">
        <f t="shared" si="17"/>
        <v>0</v>
      </c>
      <c r="U127" s="287">
        <f t="shared" si="18"/>
        <v>0</v>
      </c>
      <c r="V127" s="287">
        <f t="shared" si="19"/>
        <v>0</v>
      </c>
      <c r="W127" s="287">
        <f t="shared" si="20"/>
        <v>0</v>
      </c>
      <c r="X127" s="287">
        <f t="shared" si="21"/>
        <v>0</v>
      </c>
      <c r="Y127" s="288">
        <f t="shared" si="22"/>
        <v>1900</v>
      </c>
      <c r="Z127" s="287">
        <f t="shared" si="23"/>
        <v>1</v>
      </c>
      <c r="AA127" s="519">
        <f>0</f>
        <v>0</v>
      </c>
      <c r="AB127" s="520">
        <f>0</f>
        <v>0</v>
      </c>
      <c r="AC127" s="519">
        <f t="shared" si="24"/>
        <v>0</v>
      </c>
      <c r="AD127" s="520">
        <f t="shared" si="25"/>
        <v>0</v>
      </c>
    </row>
    <row r="128" spans="4:30">
      <c r="D128" s="510"/>
      <c r="E128" s="510"/>
      <c r="F128" s="513"/>
      <c r="G128" s="510"/>
      <c r="H128" s="512"/>
      <c r="I128" s="512"/>
      <c r="K128" s="510"/>
      <c r="M128" s="514"/>
      <c r="N128" s="511"/>
      <c r="O128" s="621"/>
      <c r="P128" s="274">
        <f t="shared" si="14"/>
        <v>1</v>
      </c>
      <c r="Q128" s="285">
        <f t="shared" si="13"/>
        <v>18</v>
      </c>
      <c r="R128" s="286">
        <f t="shared" si="15"/>
        <v>0</v>
      </c>
      <c r="S128" s="287">
        <f t="shared" si="16"/>
        <v>0</v>
      </c>
      <c r="T128" s="286">
        <f t="shared" si="17"/>
        <v>0</v>
      </c>
      <c r="U128" s="287">
        <f t="shared" si="18"/>
        <v>0</v>
      </c>
      <c r="V128" s="287">
        <f t="shared" si="19"/>
        <v>0</v>
      </c>
      <c r="W128" s="287">
        <f t="shared" si="20"/>
        <v>0</v>
      </c>
      <c r="X128" s="287">
        <f t="shared" si="21"/>
        <v>0</v>
      </c>
      <c r="Y128" s="288">
        <f t="shared" si="22"/>
        <v>1900</v>
      </c>
      <c r="Z128" s="287">
        <f t="shared" si="23"/>
        <v>1</v>
      </c>
      <c r="AA128" s="519">
        <f>0</f>
        <v>0</v>
      </c>
      <c r="AB128" s="520">
        <f>0</f>
        <v>0</v>
      </c>
      <c r="AC128" s="519">
        <f t="shared" si="24"/>
        <v>0</v>
      </c>
      <c r="AD128" s="520">
        <f t="shared" si="25"/>
        <v>0</v>
      </c>
    </row>
    <row r="129" spans="4:30">
      <c r="D129" s="510"/>
      <c r="E129" s="510"/>
      <c r="F129" s="513"/>
      <c r="G129" s="510"/>
      <c r="H129" s="512"/>
      <c r="I129" s="512"/>
      <c r="K129" s="510"/>
      <c r="M129" s="514"/>
      <c r="N129" s="511"/>
      <c r="O129" s="621"/>
      <c r="P129" s="274">
        <f t="shared" si="14"/>
        <v>1</v>
      </c>
      <c r="Q129" s="285">
        <f t="shared" si="13"/>
        <v>18</v>
      </c>
      <c r="R129" s="286">
        <f t="shared" si="15"/>
        <v>0</v>
      </c>
      <c r="S129" s="287">
        <f t="shared" si="16"/>
        <v>0</v>
      </c>
      <c r="T129" s="286">
        <f t="shared" si="17"/>
        <v>0</v>
      </c>
      <c r="U129" s="287">
        <f t="shared" si="18"/>
        <v>0</v>
      </c>
      <c r="V129" s="287">
        <f t="shared" si="19"/>
        <v>0</v>
      </c>
      <c r="W129" s="287">
        <f t="shared" si="20"/>
        <v>0</v>
      </c>
      <c r="X129" s="287">
        <f t="shared" si="21"/>
        <v>0</v>
      </c>
      <c r="Y129" s="288">
        <f t="shared" si="22"/>
        <v>1900</v>
      </c>
      <c r="Z129" s="287">
        <f t="shared" si="23"/>
        <v>1</v>
      </c>
      <c r="AA129" s="519">
        <f>0</f>
        <v>0</v>
      </c>
      <c r="AB129" s="520">
        <f>0</f>
        <v>0</v>
      </c>
      <c r="AC129" s="519">
        <f t="shared" si="24"/>
        <v>0</v>
      </c>
      <c r="AD129" s="520">
        <f t="shared" si="25"/>
        <v>0</v>
      </c>
    </row>
    <row r="130" spans="4:30">
      <c r="D130" s="510"/>
      <c r="E130" s="510"/>
      <c r="F130" s="513"/>
      <c r="G130" s="510"/>
      <c r="H130" s="512"/>
      <c r="I130" s="512"/>
      <c r="K130" s="510"/>
      <c r="M130" s="514"/>
      <c r="N130" s="511"/>
      <c r="O130" s="621"/>
      <c r="P130" s="274">
        <f t="shared" si="14"/>
        <v>1</v>
      </c>
      <c r="Q130" s="285">
        <f t="shared" si="13"/>
        <v>18</v>
      </c>
      <c r="R130" s="286">
        <f t="shared" si="15"/>
        <v>0</v>
      </c>
      <c r="S130" s="287">
        <f t="shared" si="16"/>
        <v>0</v>
      </c>
      <c r="T130" s="286">
        <f t="shared" si="17"/>
        <v>0</v>
      </c>
      <c r="U130" s="287">
        <f t="shared" si="18"/>
        <v>0</v>
      </c>
      <c r="V130" s="287">
        <f t="shared" si="19"/>
        <v>0</v>
      </c>
      <c r="W130" s="287">
        <f t="shared" si="20"/>
        <v>0</v>
      </c>
      <c r="X130" s="287">
        <f t="shared" si="21"/>
        <v>0</v>
      </c>
      <c r="Y130" s="288">
        <f t="shared" si="22"/>
        <v>1900</v>
      </c>
      <c r="Z130" s="287">
        <f t="shared" si="23"/>
        <v>1</v>
      </c>
      <c r="AA130" s="519">
        <f>0</f>
        <v>0</v>
      </c>
      <c r="AB130" s="520">
        <f>0</f>
        <v>0</v>
      </c>
      <c r="AC130" s="519">
        <f t="shared" si="24"/>
        <v>0</v>
      </c>
      <c r="AD130" s="520">
        <f t="shared" si="25"/>
        <v>0</v>
      </c>
    </row>
    <row r="131" spans="4:30">
      <c r="D131" s="510"/>
      <c r="E131" s="510"/>
      <c r="F131" s="513"/>
      <c r="G131" s="510"/>
      <c r="H131" s="512"/>
      <c r="I131" s="512"/>
      <c r="K131" s="510"/>
      <c r="M131" s="514"/>
      <c r="N131" s="511"/>
      <c r="O131" s="621"/>
      <c r="P131" s="274">
        <f t="shared" si="14"/>
        <v>1</v>
      </c>
      <c r="Q131" s="285">
        <f t="shared" si="13"/>
        <v>18</v>
      </c>
      <c r="R131" s="286">
        <f t="shared" si="15"/>
        <v>0</v>
      </c>
      <c r="S131" s="287">
        <f t="shared" si="16"/>
        <v>0</v>
      </c>
      <c r="T131" s="286">
        <f t="shared" si="17"/>
        <v>0</v>
      </c>
      <c r="U131" s="287">
        <f t="shared" si="18"/>
        <v>0</v>
      </c>
      <c r="V131" s="287">
        <f t="shared" si="19"/>
        <v>0</v>
      </c>
      <c r="W131" s="287">
        <f t="shared" si="20"/>
        <v>0</v>
      </c>
      <c r="X131" s="287">
        <f t="shared" si="21"/>
        <v>0</v>
      </c>
      <c r="Y131" s="288">
        <f t="shared" si="22"/>
        <v>1900</v>
      </c>
      <c r="Z131" s="287">
        <f t="shared" si="23"/>
        <v>1</v>
      </c>
      <c r="AA131" s="519">
        <f>0</f>
        <v>0</v>
      </c>
      <c r="AB131" s="520">
        <f>0</f>
        <v>0</v>
      </c>
      <c r="AC131" s="519">
        <f t="shared" si="24"/>
        <v>0</v>
      </c>
      <c r="AD131" s="520">
        <f t="shared" si="25"/>
        <v>0</v>
      </c>
    </row>
    <row r="132" spans="4:30">
      <c r="D132" s="510"/>
      <c r="E132" s="510"/>
      <c r="F132" s="513"/>
      <c r="G132" s="510"/>
      <c r="H132" s="512"/>
      <c r="I132" s="512"/>
      <c r="K132" s="510"/>
      <c r="M132" s="514"/>
      <c r="N132" s="511"/>
      <c r="O132" s="621"/>
      <c r="P132" s="274">
        <f t="shared" si="14"/>
        <v>1</v>
      </c>
      <c r="Q132" s="285">
        <f t="shared" si="13"/>
        <v>18</v>
      </c>
      <c r="R132" s="286">
        <f t="shared" si="15"/>
        <v>0</v>
      </c>
      <c r="S132" s="287">
        <f t="shared" si="16"/>
        <v>0</v>
      </c>
      <c r="T132" s="286">
        <f t="shared" si="17"/>
        <v>0</v>
      </c>
      <c r="U132" s="287">
        <f t="shared" si="18"/>
        <v>0</v>
      </c>
      <c r="V132" s="287">
        <f t="shared" si="19"/>
        <v>0</v>
      </c>
      <c r="W132" s="287">
        <f t="shared" si="20"/>
        <v>0</v>
      </c>
      <c r="X132" s="287">
        <f t="shared" si="21"/>
        <v>0</v>
      </c>
      <c r="Y132" s="288">
        <f t="shared" si="22"/>
        <v>1900</v>
      </c>
      <c r="Z132" s="287">
        <f t="shared" si="23"/>
        <v>1</v>
      </c>
      <c r="AA132" s="519">
        <f>0</f>
        <v>0</v>
      </c>
      <c r="AB132" s="520">
        <f>0</f>
        <v>0</v>
      </c>
      <c r="AC132" s="519">
        <f t="shared" si="24"/>
        <v>0</v>
      </c>
      <c r="AD132" s="520">
        <f t="shared" si="25"/>
        <v>0</v>
      </c>
    </row>
    <row r="133" spans="4:30">
      <c r="D133" s="510"/>
      <c r="E133" s="510"/>
      <c r="F133" s="513"/>
      <c r="G133" s="510"/>
      <c r="H133" s="512"/>
      <c r="I133" s="512"/>
      <c r="K133" s="510"/>
      <c r="M133" s="514"/>
      <c r="N133" s="511"/>
      <c r="O133" s="621"/>
      <c r="P133" s="274">
        <f t="shared" si="14"/>
        <v>1</v>
      </c>
      <c r="Q133" s="285">
        <f t="shared" si="13"/>
        <v>18</v>
      </c>
      <c r="R133" s="286">
        <f t="shared" si="15"/>
        <v>0</v>
      </c>
      <c r="S133" s="287">
        <f t="shared" si="16"/>
        <v>0</v>
      </c>
      <c r="T133" s="286">
        <f t="shared" si="17"/>
        <v>0</v>
      </c>
      <c r="U133" s="287">
        <f t="shared" si="18"/>
        <v>0</v>
      </c>
      <c r="V133" s="287">
        <f t="shared" si="19"/>
        <v>0</v>
      </c>
      <c r="W133" s="287">
        <f t="shared" si="20"/>
        <v>0</v>
      </c>
      <c r="X133" s="287">
        <f t="shared" si="21"/>
        <v>0</v>
      </c>
      <c r="Y133" s="288">
        <f t="shared" si="22"/>
        <v>1900</v>
      </c>
      <c r="Z133" s="287">
        <f t="shared" si="23"/>
        <v>1</v>
      </c>
      <c r="AA133" s="519">
        <f>0</f>
        <v>0</v>
      </c>
      <c r="AB133" s="520">
        <f>0</f>
        <v>0</v>
      </c>
      <c r="AC133" s="519">
        <f t="shared" si="24"/>
        <v>0</v>
      </c>
      <c r="AD133" s="520">
        <f t="shared" si="25"/>
        <v>0</v>
      </c>
    </row>
    <row r="134" spans="4:30">
      <c r="D134" s="510"/>
      <c r="E134" s="510"/>
      <c r="F134" s="513"/>
      <c r="G134" s="510"/>
      <c r="H134" s="512"/>
      <c r="I134" s="512"/>
      <c r="K134" s="510"/>
      <c r="M134" s="514"/>
      <c r="N134" s="511"/>
      <c r="O134" s="621"/>
      <c r="P134" s="274">
        <f t="shared" si="14"/>
        <v>1</v>
      </c>
      <c r="Q134" s="285">
        <f t="shared" ref="Q134:Q197" si="26">MAX(18,IFERROR(ROUNDDOWN(YEARFRAC(F134,__valuation_date),0),45))</f>
        <v>18</v>
      </c>
      <c r="R134" s="286">
        <f t="shared" si="15"/>
        <v>0</v>
      </c>
      <c r="S134" s="287">
        <f t="shared" si="16"/>
        <v>0</v>
      </c>
      <c r="T134" s="286">
        <f t="shared" si="17"/>
        <v>0</v>
      </c>
      <c r="U134" s="287">
        <f t="shared" si="18"/>
        <v>0</v>
      </c>
      <c r="V134" s="287">
        <f t="shared" si="19"/>
        <v>0</v>
      </c>
      <c r="W134" s="287">
        <f t="shared" si="20"/>
        <v>0</v>
      </c>
      <c r="X134" s="287">
        <f t="shared" si="21"/>
        <v>0</v>
      </c>
      <c r="Y134" s="288">
        <f t="shared" si="22"/>
        <v>1900</v>
      </c>
      <c r="Z134" s="287">
        <f t="shared" si="23"/>
        <v>1</v>
      </c>
      <c r="AA134" s="519">
        <f>0</f>
        <v>0</v>
      </c>
      <c r="AB134" s="520">
        <f>0</f>
        <v>0</v>
      </c>
      <c r="AC134" s="519">
        <f t="shared" si="24"/>
        <v>0</v>
      </c>
      <c r="AD134" s="520">
        <f t="shared" si="25"/>
        <v>0</v>
      </c>
    </row>
    <row r="135" spans="4:30">
      <c r="D135" s="510"/>
      <c r="E135" s="510"/>
      <c r="F135" s="513"/>
      <c r="G135" s="510"/>
      <c r="H135" s="512"/>
      <c r="I135" s="512"/>
      <c r="K135" s="510"/>
      <c r="M135" s="514"/>
      <c r="N135" s="511"/>
      <c r="O135" s="621"/>
      <c r="P135" s="274">
        <f t="shared" ref="P135:P198" si="27">IF(Z135&gt;S135,IF(Z135&gt;T135,1,0),0)</f>
        <v>1</v>
      </c>
      <c r="Q135" s="285">
        <f t="shared" si="26"/>
        <v>18</v>
      </c>
      <c r="R135" s="286">
        <f t="shared" ref="R135:R198" si="28">G135</f>
        <v>0</v>
      </c>
      <c r="S135" s="287">
        <f t="shared" ref="S135:S198" si="29">N135</f>
        <v>0</v>
      </c>
      <c r="T135" s="286">
        <f t="shared" ref="T135:T198" si="30">ROUNDUP(YEARFRAC(M135,L135),0)</f>
        <v>0</v>
      </c>
      <c r="U135" s="287">
        <f t="shared" ref="U135:U198" si="31">J135</f>
        <v>0</v>
      </c>
      <c r="V135" s="287">
        <f t="shared" ref="V135:V198" si="32">IF(X135="Annuity",0,H135)</f>
        <v>0</v>
      </c>
      <c r="W135" s="287">
        <f t="shared" ref="W135:W198" si="33">IF(X135="Annuity",H135*12,H135)</f>
        <v>0</v>
      </c>
      <c r="X135" s="287">
        <f t="shared" ref="X135:X198" si="34">E135</f>
        <v>0</v>
      </c>
      <c r="Y135" s="288">
        <f t="shared" ref="Y135:Y198" si="35">YEAR(L135)</f>
        <v>1900</v>
      </c>
      <c r="Z135" s="287">
        <f t="shared" ref="Z135:Z198" si="36">YEAR($P$2)-Y135+1</f>
        <v>1</v>
      </c>
      <c r="AA135" s="519">
        <f>0</f>
        <v>0</v>
      </c>
      <c r="AB135" s="520">
        <f>0</f>
        <v>0</v>
      </c>
      <c r="AC135" s="519">
        <f t="shared" ref="AC135:AC198" si="37">D135</f>
        <v>0</v>
      </c>
      <c r="AD135" s="520">
        <f t="shared" ref="AD135:AD198" si="38">O135</f>
        <v>0</v>
      </c>
    </row>
    <row r="136" spans="4:30">
      <c r="D136" s="510"/>
      <c r="E136" s="510"/>
      <c r="F136" s="513"/>
      <c r="G136" s="510"/>
      <c r="H136" s="512"/>
      <c r="I136" s="512"/>
      <c r="K136" s="510"/>
      <c r="M136" s="514"/>
      <c r="N136" s="511"/>
      <c r="O136" s="621"/>
      <c r="P136" s="274">
        <f t="shared" si="27"/>
        <v>1</v>
      </c>
      <c r="Q136" s="285">
        <f t="shared" si="26"/>
        <v>18</v>
      </c>
      <c r="R136" s="286">
        <f t="shared" si="28"/>
        <v>0</v>
      </c>
      <c r="S136" s="287">
        <f t="shared" si="29"/>
        <v>0</v>
      </c>
      <c r="T136" s="286">
        <f t="shared" si="30"/>
        <v>0</v>
      </c>
      <c r="U136" s="287">
        <f t="shared" si="31"/>
        <v>0</v>
      </c>
      <c r="V136" s="287">
        <f t="shared" si="32"/>
        <v>0</v>
      </c>
      <c r="W136" s="287">
        <f t="shared" si="33"/>
        <v>0</v>
      </c>
      <c r="X136" s="287">
        <f t="shared" si="34"/>
        <v>0</v>
      </c>
      <c r="Y136" s="288">
        <f t="shared" si="35"/>
        <v>1900</v>
      </c>
      <c r="Z136" s="287">
        <f t="shared" si="36"/>
        <v>1</v>
      </c>
      <c r="AA136" s="519">
        <f>0</f>
        <v>0</v>
      </c>
      <c r="AB136" s="520">
        <f>0</f>
        <v>0</v>
      </c>
      <c r="AC136" s="519">
        <f t="shared" si="37"/>
        <v>0</v>
      </c>
      <c r="AD136" s="520">
        <f t="shared" si="38"/>
        <v>0</v>
      </c>
    </row>
    <row r="137" spans="4:30">
      <c r="D137" s="510"/>
      <c r="E137" s="510"/>
      <c r="F137" s="513"/>
      <c r="G137" s="510"/>
      <c r="H137" s="512"/>
      <c r="I137" s="512"/>
      <c r="K137" s="510"/>
      <c r="M137" s="514"/>
      <c r="N137" s="511"/>
      <c r="O137" s="621"/>
      <c r="P137" s="274">
        <f t="shared" si="27"/>
        <v>1</v>
      </c>
      <c r="Q137" s="285">
        <f t="shared" si="26"/>
        <v>18</v>
      </c>
      <c r="R137" s="286">
        <f t="shared" si="28"/>
        <v>0</v>
      </c>
      <c r="S137" s="287">
        <f t="shared" si="29"/>
        <v>0</v>
      </c>
      <c r="T137" s="286">
        <f t="shared" si="30"/>
        <v>0</v>
      </c>
      <c r="U137" s="287">
        <f t="shared" si="31"/>
        <v>0</v>
      </c>
      <c r="V137" s="287">
        <f t="shared" si="32"/>
        <v>0</v>
      </c>
      <c r="W137" s="287">
        <f t="shared" si="33"/>
        <v>0</v>
      </c>
      <c r="X137" s="287">
        <f t="shared" si="34"/>
        <v>0</v>
      </c>
      <c r="Y137" s="288">
        <f t="shared" si="35"/>
        <v>1900</v>
      </c>
      <c r="Z137" s="287">
        <f t="shared" si="36"/>
        <v>1</v>
      </c>
      <c r="AA137" s="519">
        <f>0</f>
        <v>0</v>
      </c>
      <c r="AB137" s="520">
        <f>0</f>
        <v>0</v>
      </c>
      <c r="AC137" s="519">
        <f t="shared" si="37"/>
        <v>0</v>
      </c>
      <c r="AD137" s="520">
        <f t="shared" si="38"/>
        <v>0</v>
      </c>
    </row>
    <row r="138" spans="4:30">
      <c r="D138" s="510"/>
      <c r="E138" s="510"/>
      <c r="F138" s="513"/>
      <c r="G138" s="510"/>
      <c r="H138" s="512"/>
      <c r="I138" s="512"/>
      <c r="K138" s="510"/>
      <c r="M138" s="514"/>
      <c r="N138" s="511"/>
      <c r="O138" s="621"/>
      <c r="P138" s="274">
        <f t="shared" si="27"/>
        <v>1</v>
      </c>
      <c r="Q138" s="285">
        <f t="shared" si="26"/>
        <v>18</v>
      </c>
      <c r="R138" s="286">
        <f t="shared" si="28"/>
        <v>0</v>
      </c>
      <c r="S138" s="287">
        <f t="shared" si="29"/>
        <v>0</v>
      </c>
      <c r="T138" s="286">
        <f t="shared" si="30"/>
        <v>0</v>
      </c>
      <c r="U138" s="287">
        <f t="shared" si="31"/>
        <v>0</v>
      </c>
      <c r="V138" s="287">
        <f t="shared" si="32"/>
        <v>0</v>
      </c>
      <c r="W138" s="287">
        <f t="shared" si="33"/>
        <v>0</v>
      </c>
      <c r="X138" s="287">
        <f t="shared" si="34"/>
        <v>0</v>
      </c>
      <c r="Y138" s="288">
        <f t="shared" si="35"/>
        <v>1900</v>
      </c>
      <c r="Z138" s="287">
        <f t="shared" si="36"/>
        <v>1</v>
      </c>
      <c r="AA138" s="519">
        <f>0</f>
        <v>0</v>
      </c>
      <c r="AB138" s="520">
        <f>0</f>
        <v>0</v>
      </c>
      <c r="AC138" s="519">
        <f t="shared" si="37"/>
        <v>0</v>
      </c>
      <c r="AD138" s="520">
        <f t="shared" si="38"/>
        <v>0</v>
      </c>
    </row>
    <row r="139" spans="4:30">
      <c r="D139" s="510"/>
      <c r="E139" s="510"/>
      <c r="F139" s="513"/>
      <c r="G139" s="510"/>
      <c r="H139" s="512"/>
      <c r="I139" s="512"/>
      <c r="K139" s="510"/>
      <c r="M139" s="514"/>
      <c r="N139" s="511"/>
      <c r="O139" s="621"/>
      <c r="P139" s="274">
        <f t="shared" si="27"/>
        <v>1</v>
      </c>
      <c r="Q139" s="285">
        <f t="shared" si="26"/>
        <v>18</v>
      </c>
      <c r="R139" s="286">
        <f t="shared" si="28"/>
        <v>0</v>
      </c>
      <c r="S139" s="287">
        <f t="shared" si="29"/>
        <v>0</v>
      </c>
      <c r="T139" s="286">
        <f t="shared" si="30"/>
        <v>0</v>
      </c>
      <c r="U139" s="287">
        <f t="shared" si="31"/>
        <v>0</v>
      </c>
      <c r="V139" s="287">
        <f t="shared" si="32"/>
        <v>0</v>
      </c>
      <c r="W139" s="287">
        <f t="shared" si="33"/>
        <v>0</v>
      </c>
      <c r="X139" s="287">
        <f t="shared" si="34"/>
        <v>0</v>
      </c>
      <c r="Y139" s="288">
        <f t="shared" si="35"/>
        <v>1900</v>
      </c>
      <c r="Z139" s="287">
        <f t="shared" si="36"/>
        <v>1</v>
      </c>
      <c r="AA139" s="519">
        <f>0</f>
        <v>0</v>
      </c>
      <c r="AB139" s="520">
        <f>0</f>
        <v>0</v>
      </c>
      <c r="AC139" s="519">
        <f t="shared" si="37"/>
        <v>0</v>
      </c>
      <c r="AD139" s="520">
        <f t="shared" si="38"/>
        <v>0</v>
      </c>
    </row>
    <row r="140" spans="4:30">
      <c r="D140" s="510"/>
      <c r="E140" s="510"/>
      <c r="F140" s="513"/>
      <c r="G140" s="510"/>
      <c r="H140" s="512"/>
      <c r="I140" s="512"/>
      <c r="K140" s="510"/>
      <c r="M140" s="514"/>
      <c r="N140" s="511"/>
      <c r="O140" s="621"/>
      <c r="P140" s="274">
        <f t="shared" si="27"/>
        <v>1</v>
      </c>
      <c r="Q140" s="285">
        <f t="shared" si="26"/>
        <v>18</v>
      </c>
      <c r="R140" s="286">
        <f t="shared" si="28"/>
        <v>0</v>
      </c>
      <c r="S140" s="287">
        <f t="shared" si="29"/>
        <v>0</v>
      </c>
      <c r="T140" s="286">
        <f t="shared" si="30"/>
        <v>0</v>
      </c>
      <c r="U140" s="287">
        <f t="shared" si="31"/>
        <v>0</v>
      </c>
      <c r="V140" s="287">
        <f t="shared" si="32"/>
        <v>0</v>
      </c>
      <c r="W140" s="287">
        <f t="shared" si="33"/>
        <v>0</v>
      </c>
      <c r="X140" s="287">
        <f t="shared" si="34"/>
        <v>0</v>
      </c>
      <c r="Y140" s="288">
        <f t="shared" si="35"/>
        <v>1900</v>
      </c>
      <c r="Z140" s="287">
        <f t="shared" si="36"/>
        <v>1</v>
      </c>
      <c r="AA140" s="519">
        <f>0</f>
        <v>0</v>
      </c>
      <c r="AB140" s="520">
        <f>0</f>
        <v>0</v>
      </c>
      <c r="AC140" s="519">
        <f t="shared" si="37"/>
        <v>0</v>
      </c>
      <c r="AD140" s="520">
        <f t="shared" si="38"/>
        <v>0</v>
      </c>
    </row>
    <row r="141" spans="4:30">
      <c r="D141" s="510"/>
      <c r="E141" s="510"/>
      <c r="F141" s="513"/>
      <c r="G141" s="510"/>
      <c r="H141" s="512"/>
      <c r="I141" s="512"/>
      <c r="K141" s="510"/>
      <c r="M141" s="514"/>
      <c r="N141" s="511"/>
      <c r="O141" s="621"/>
      <c r="P141" s="274">
        <f t="shared" si="27"/>
        <v>1</v>
      </c>
      <c r="Q141" s="285">
        <f t="shared" si="26"/>
        <v>18</v>
      </c>
      <c r="R141" s="286">
        <f t="shared" si="28"/>
        <v>0</v>
      </c>
      <c r="S141" s="287">
        <f t="shared" si="29"/>
        <v>0</v>
      </c>
      <c r="T141" s="286">
        <f t="shared" si="30"/>
        <v>0</v>
      </c>
      <c r="U141" s="287">
        <f t="shared" si="31"/>
        <v>0</v>
      </c>
      <c r="V141" s="287">
        <f t="shared" si="32"/>
        <v>0</v>
      </c>
      <c r="W141" s="287">
        <f t="shared" si="33"/>
        <v>0</v>
      </c>
      <c r="X141" s="287">
        <f t="shared" si="34"/>
        <v>0</v>
      </c>
      <c r="Y141" s="288">
        <f t="shared" si="35"/>
        <v>1900</v>
      </c>
      <c r="Z141" s="287">
        <f t="shared" si="36"/>
        <v>1</v>
      </c>
      <c r="AA141" s="519">
        <f>0</f>
        <v>0</v>
      </c>
      <c r="AB141" s="520">
        <f>0</f>
        <v>0</v>
      </c>
      <c r="AC141" s="519">
        <f t="shared" si="37"/>
        <v>0</v>
      </c>
      <c r="AD141" s="520">
        <f t="shared" si="38"/>
        <v>0</v>
      </c>
    </row>
    <row r="142" spans="4:30">
      <c r="D142" s="510"/>
      <c r="E142" s="510"/>
      <c r="F142" s="513"/>
      <c r="G142" s="510"/>
      <c r="H142" s="512"/>
      <c r="I142" s="512"/>
      <c r="K142" s="510"/>
      <c r="M142" s="514"/>
      <c r="N142" s="511"/>
      <c r="O142" s="621"/>
      <c r="P142" s="274">
        <f t="shared" si="27"/>
        <v>1</v>
      </c>
      <c r="Q142" s="285">
        <f t="shared" si="26"/>
        <v>18</v>
      </c>
      <c r="R142" s="286">
        <f t="shared" si="28"/>
        <v>0</v>
      </c>
      <c r="S142" s="287">
        <f t="shared" si="29"/>
        <v>0</v>
      </c>
      <c r="T142" s="286">
        <f t="shared" si="30"/>
        <v>0</v>
      </c>
      <c r="U142" s="287">
        <f t="shared" si="31"/>
        <v>0</v>
      </c>
      <c r="V142" s="287">
        <f t="shared" si="32"/>
        <v>0</v>
      </c>
      <c r="W142" s="287">
        <f t="shared" si="33"/>
        <v>0</v>
      </c>
      <c r="X142" s="287">
        <f t="shared" si="34"/>
        <v>0</v>
      </c>
      <c r="Y142" s="288">
        <f t="shared" si="35"/>
        <v>1900</v>
      </c>
      <c r="Z142" s="287">
        <f t="shared" si="36"/>
        <v>1</v>
      </c>
      <c r="AA142" s="519">
        <f>0</f>
        <v>0</v>
      </c>
      <c r="AB142" s="520">
        <f>0</f>
        <v>0</v>
      </c>
      <c r="AC142" s="519">
        <f t="shared" si="37"/>
        <v>0</v>
      </c>
      <c r="AD142" s="520">
        <f t="shared" si="38"/>
        <v>0</v>
      </c>
    </row>
    <row r="143" spans="4:30">
      <c r="D143" s="510"/>
      <c r="E143" s="510"/>
      <c r="F143" s="513"/>
      <c r="G143" s="510"/>
      <c r="H143" s="512"/>
      <c r="I143" s="512"/>
      <c r="K143" s="510"/>
      <c r="M143" s="514"/>
      <c r="N143" s="511"/>
      <c r="O143" s="621"/>
      <c r="P143" s="274">
        <f t="shared" si="27"/>
        <v>1</v>
      </c>
      <c r="Q143" s="285">
        <f t="shared" si="26"/>
        <v>18</v>
      </c>
      <c r="R143" s="286">
        <f t="shared" si="28"/>
        <v>0</v>
      </c>
      <c r="S143" s="287">
        <f t="shared" si="29"/>
        <v>0</v>
      </c>
      <c r="T143" s="286">
        <f t="shared" si="30"/>
        <v>0</v>
      </c>
      <c r="U143" s="287">
        <f t="shared" si="31"/>
        <v>0</v>
      </c>
      <c r="V143" s="287">
        <f t="shared" si="32"/>
        <v>0</v>
      </c>
      <c r="W143" s="287">
        <f t="shared" si="33"/>
        <v>0</v>
      </c>
      <c r="X143" s="287">
        <f t="shared" si="34"/>
        <v>0</v>
      </c>
      <c r="Y143" s="288">
        <f t="shared" si="35"/>
        <v>1900</v>
      </c>
      <c r="Z143" s="287">
        <f t="shared" si="36"/>
        <v>1</v>
      </c>
      <c r="AA143" s="519">
        <f>0</f>
        <v>0</v>
      </c>
      <c r="AB143" s="520">
        <f>0</f>
        <v>0</v>
      </c>
      <c r="AC143" s="519">
        <f t="shared" si="37"/>
        <v>0</v>
      </c>
      <c r="AD143" s="520">
        <f t="shared" si="38"/>
        <v>0</v>
      </c>
    </row>
    <row r="144" spans="4:30">
      <c r="D144" s="510"/>
      <c r="E144" s="510"/>
      <c r="F144" s="513"/>
      <c r="G144" s="510"/>
      <c r="H144" s="512"/>
      <c r="I144" s="512"/>
      <c r="K144" s="510"/>
      <c r="M144" s="514"/>
      <c r="N144" s="511"/>
      <c r="O144" s="621"/>
      <c r="P144" s="274">
        <f t="shared" si="27"/>
        <v>1</v>
      </c>
      <c r="Q144" s="285">
        <f t="shared" si="26"/>
        <v>18</v>
      </c>
      <c r="R144" s="286">
        <f t="shared" si="28"/>
        <v>0</v>
      </c>
      <c r="S144" s="287">
        <f t="shared" si="29"/>
        <v>0</v>
      </c>
      <c r="T144" s="286">
        <f t="shared" si="30"/>
        <v>0</v>
      </c>
      <c r="U144" s="287">
        <f t="shared" si="31"/>
        <v>0</v>
      </c>
      <c r="V144" s="287">
        <f t="shared" si="32"/>
        <v>0</v>
      </c>
      <c r="W144" s="287">
        <f t="shared" si="33"/>
        <v>0</v>
      </c>
      <c r="X144" s="287">
        <f t="shared" si="34"/>
        <v>0</v>
      </c>
      <c r="Y144" s="288">
        <f t="shared" si="35"/>
        <v>1900</v>
      </c>
      <c r="Z144" s="287">
        <f t="shared" si="36"/>
        <v>1</v>
      </c>
      <c r="AA144" s="519">
        <f>0</f>
        <v>0</v>
      </c>
      <c r="AB144" s="520">
        <f>0</f>
        <v>0</v>
      </c>
      <c r="AC144" s="519">
        <f t="shared" si="37"/>
        <v>0</v>
      </c>
      <c r="AD144" s="520">
        <f t="shared" si="38"/>
        <v>0</v>
      </c>
    </row>
    <row r="145" spans="4:30">
      <c r="D145" s="510"/>
      <c r="E145" s="510"/>
      <c r="F145" s="513"/>
      <c r="G145" s="510"/>
      <c r="H145" s="512"/>
      <c r="I145" s="512"/>
      <c r="K145" s="510"/>
      <c r="M145" s="514"/>
      <c r="N145" s="511"/>
      <c r="O145" s="621"/>
      <c r="P145" s="274">
        <f t="shared" si="27"/>
        <v>1</v>
      </c>
      <c r="Q145" s="285">
        <f t="shared" si="26"/>
        <v>18</v>
      </c>
      <c r="R145" s="286">
        <f t="shared" si="28"/>
        <v>0</v>
      </c>
      <c r="S145" s="287">
        <f t="shared" si="29"/>
        <v>0</v>
      </c>
      <c r="T145" s="286">
        <f t="shared" si="30"/>
        <v>0</v>
      </c>
      <c r="U145" s="287">
        <f t="shared" si="31"/>
        <v>0</v>
      </c>
      <c r="V145" s="287">
        <f t="shared" si="32"/>
        <v>0</v>
      </c>
      <c r="W145" s="287">
        <f t="shared" si="33"/>
        <v>0</v>
      </c>
      <c r="X145" s="287">
        <f t="shared" si="34"/>
        <v>0</v>
      </c>
      <c r="Y145" s="288">
        <f t="shared" si="35"/>
        <v>1900</v>
      </c>
      <c r="Z145" s="287">
        <f t="shared" si="36"/>
        <v>1</v>
      </c>
      <c r="AA145" s="519">
        <f>0</f>
        <v>0</v>
      </c>
      <c r="AB145" s="520">
        <f>0</f>
        <v>0</v>
      </c>
      <c r="AC145" s="519">
        <f t="shared" si="37"/>
        <v>0</v>
      </c>
      <c r="AD145" s="520">
        <f t="shared" si="38"/>
        <v>0</v>
      </c>
    </row>
    <row r="146" spans="4:30">
      <c r="D146" s="510"/>
      <c r="E146" s="510"/>
      <c r="F146" s="513"/>
      <c r="G146" s="510"/>
      <c r="H146" s="512"/>
      <c r="I146" s="512"/>
      <c r="K146" s="510"/>
      <c r="M146" s="514"/>
      <c r="N146" s="511"/>
      <c r="O146" s="621"/>
      <c r="P146" s="274">
        <f t="shared" si="27"/>
        <v>1</v>
      </c>
      <c r="Q146" s="285">
        <f t="shared" si="26"/>
        <v>18</v>
      </c>
      <c r="R146" s="286">
        <f t="shared" si="28"/>
        <v>0</v>
      </c>
      <c r="S146" s="287">
        <f t="shared" si="29"/>
        <v>0</v>
      </c>
      <c r="T146" s="286">
        <f t="shared" si="30"/>
        <v>0</v>
      </c>
      <c r="U146" s="287">
        <f t="shared" si="31"/>
        <v>0</v>
      </c>
      <c r="V146" s="287">
        <f t="shared" si="32"/>
        <v>0</v>
      </c>
      <c r="W146" s="287">
        <f t="shared" si="33"/>
        <v>0</v>
      </c>
      <c r="X146" s="287">
        <f t="shared" si="34"/>
        <v>0</v>
      </c>
      <c r="Y146" s="288">
        <f t="shared" si="35"/>
        <v>1900</v>
      </c>
      <c r="Z146" s="287">
        <f t="shared" si="36"/>
        <v>1</v>
      </c>
      <c r="AA146" s="519">
        <f>0</f>
        <v>0</v>
      </c>
      <c r="AB146" s="520">
        <f>0</f>
        <v>0</v>
      </c>
      <c r="AC146" s="519">
        <f t="shared" si="37"/>
        <v>0</v>
      </c>
      <c r="AD146" s="520">
        <f t="shared" si="38"/>
        <v>0</v>
      </c>
    </row>
    <row r="147" spans="4:30">
      <c r="D147" s="510"/>
      <c r="E147" s="510"/>
      <c r="F147" s="513"/>
      <c r="G147" s="510"/>
      <c r="H147" s="512"/>
      <c r="I147" s="512"/>
      <c r="K147" s="510"/>
      <c r="M147" s="514"/>
      <c r="N147" s="511"/>
      <c r="O147" s="621"/>
      <c r="P147" s="274">
        <f t="shared" si="27"/>
        <v>1</v>
      </c>
      <c r="Q147" s="285">
        <f t="shared" si="26"/>
        <v>18</v>
      </c>
      <c r="R147" s="286">
        <f t="shared" si="28"/>
        <v>0</v>
      </c>
      <c r="S147" s="287">
        <f t="shared" si="29"/>
        <v>0</v>
      </c>
      <c r="T147" s="286">
        <f t="shared" si="30"/>
        <v>0</v>
      </c>
      <c r="U147" s="287">
        <f t="shared" si="31"/>
        <v>0</v>
      </c>
      <c r="V147" s="287">
        <f t="shared" si="32"/>
        <v>0</v>
      </c>
      <c r="W147" s="287">
        <f t="shared" si="33"/>
        <v>0</v>
      </c>
      <c r="X147" s="287">
        <f t="shared" si="34"/>
        <v>0</v>
      </c>
      <c r="Y147" s="288">
        <f t="shared" si="35"/>
        <v>1900</v>
      </c>
      <c r="Z147" s="287">
        <f t="shared" si="36"/>
        <v>1</v>
      </c>
      <c r="AA147" s="519">
        <f>0</f>
        <v>0</v>
      </c>
      <c r="AB147" s="520">
        <f>0</f>
        <v>0</v>
      </c>
      <c r="AC147" s="519">
        <f t="shared" si="37"/>
        <v>0</v>
      </c>
      <c r="AD147" s="520">
        <f t="shared" si="38"/>
        <v>0</v>
      </c>
    </row>
    <row r="148" spans="4:30">
      <c r="D148" s="510"/>
      <c r="E148" s="510"/>
      <c r="F148" s="513"/>
      <c r="G148" s="510"/>
      <c r="H148" s="512"/>
      <c r="I148" s="512"/>
      <c r="K148" s="510"/>
      <c r="M148" s="514"/>
      <c r="N148" s="511"/>
      <c r="O148" s="621"/>
      <c r="P148" s="274">
        <f t="shared" si="27"/>
        <v>1</v>
      </c>
      <c r="Q148" s="285">
        <f t="shared" si="26"/>
        <v>18</v>
      </c>
      <c r="R148" s="286">
        <f t="shared" si="28"/>
        <v>0</v>
      </c>
      <c r="S148" s="287">
        <f t="shared" si="29"/>
        <v>0</v>
      </c>
      <c r="T148" s="286">
        <f t="shared" si="30"/>
        <v>0</v>
      </c>
      <c r="U148" s="287">
        <f t="shared" si="31"/>
        <v>0</v>
      </c>
      <c r="V148" s="287">
        <f t="shared" si="32"/>
        <v>0</v>
      </c>
      <c r="W148" s="287">
        <f t="shared" si="33"/>
        <v>0</v>
      </c>
      <c r="X148" s="287">
        <f t="shared" si="34"/>
        <v>0</v>
      </c>
      <c r="Y148" s="288">
        <f t="shared" si="35"/>
        <v>1900</v>
      </c>
      <c r="Z148" s="287">
        <f t="shared" si="36"/>
        <v>1</v>
      </c>
      <c r="AA148" s="519">
        <f>0</f>
        <v>0</v>
      </c>
      <c r="AB148" s="520">
        <f>0</f>
        <v>0</v>
      </c>
      <c r="AC148" s="519">
        <f t="shared" si="37"/>
        <v>0</v>
      </c>
      <c r="AD148" s="520">
        <f t="shared" si="38"/>
        <v>0</v>
      </c>
    </row>
    <row r="149" spans="4:30">
      <c r="D149" s="510"/>
      <c r="E149" s="510"/>
      <c r="F149" s="513"/>
      <c r="G149" s="510"/>
      <c r="H149" s="512"/>
      <c r="I149" s="512"/>
      <c r="K149" s="510"/>
      <c r="M149" s="514"/>
      <c r="N149" s="511"/>
      <c r="O149" s="621"/>
      <c r="P149" s="274">
        <f t="shared" si="27"/>
        <v>1</v>
      </c>
      <c r="Q149" s="285">
        <f t="shared" si="26"/>
        <v>18</v>
      </c>
      <c r="R149" s="286">
        <f t="shared" si="28"/>
        <v>0</v>
      </c>
      <c r="S149" s="287">
        <f t="shared" si="29"/>
        <v>0</v>
      </c>
      <c r="T149" s="286">
        <f t="shared" si="30"/>
        <v>0</v>
      </c>
      <c r="U149" s="287">
        <f t="shared" si="31"/>
        <v>0</v>
      </c>
      <c r="V149" s="287">
        <f t="shared" si="32"/>
        <v>0</v>
      </c>
      <c r="W149" s="287">
        <f t="shared" si="33"/>
        <v>0</v>
      </c>
      <c r="X149" s="287">
        <f t="shared" si="34"/>
        <v>0</v>
      </c>
      <c r="Y149" s="288">
        <f t="shared" si="35"/>
        <v>1900</v>
      </c>
      <c r="Z149" s="287">
        <f t="shared" si="36"/>
        <v>1</v>
      </c>
      <c r="AA149" s="519">
        <f>0</f>
        <v>0</v>
      </c>
      <c r="AB149" s="520">
        <f>0</f>
        <v>0</v>
      </c>
      <c r="AC149" s="519">
        <f t="shared" si="37"/>
        <v>0</v>
      </c>
      <c r="AD149" s="520">
        <f t="shared" si="38"/>
        <v>0</v>
      </c>
    </row>
    <row r="150" spans="4:30">
      <c r="D150" s="510"/>
      <c r="E150" s="510"/>
      <c r="F150" s="513"/>
      <c r="G150" s="510"/>
      <c r="H150" s="512"/>
      <c r="I150" s="512"/>
      <c r="K150" s="510"/>
      <c r="M150" s="514"/>
      <c r="N150" s="511"/>
      <c r="O150" s="621"/>
      <c r="P150" s="274">
        <f t="shared" si="27"/>
        <v>1</v>
      </c>
      <c r="Q150" s="285">
        <f t="shared" si="26"/>
        <v>18</v>
      </c>
      <c r="R150" s="286">
        <f t="shared" si="28"/>
        <v>0</v>
      </c>
      <c r="S150" s="287">
        <f t="shared" si="29"/>
        <v>0</v>
      </c>
      <c r="T150" s="286">
        <f t="shared" si="30"/>
        <v>0</v>
      </c>
      <c r="U150" s="287">
        <f t="shared" si="31"/>
        <v>0</v>
      </c>
      <c r="V150" s="287">
        <f t="shared" si="32"/>
        <v>0</v>
      </c>
      <c r="W150" s="287">
        <f t="shared" si="33"/>
        <v>0</v>
      </c>
      <c r="X150" s="287">
        <f t="shared" si="34"/>
        <v>0</v>
      </c>
      <c r="Y150" s="288">
        <f t="shared" si="35"/>
        <v>1900</v>
      </c>
      <c r="Z150" s="287">
        <f t="shared" si="36"/>
        <v>1</v>
      </c>
      <c r="AA150" s="519">
        <f>0</f>
        <v>0</v>
      </c>
      <c r="AB150" s="520">
        <f>0</f>
        <v>0</v>
      </c>
      <c r="AC150" s="519">
        <f t="shared" si="37"/>
        <v>0</v>
      </c>
      <c r="AD150" s="520">
        <f t="shared" si="38"/>
        <v>0</v>
      </c>
    </row>
    <row r="151" spans="4:30">
      <c r="D151" s="510"/>
      <c r="E151" s="510"/>
      <c r="F151" s="513"/>
      <c r="G151" s="510"/>
      <c r="H151" s="512"/>
      <c r="I151" s="512"/>
      <c r="K151" s="510"/>
      <c r="M151" s="514"/>
      <c r="N151" s="511"/>
      <c r="O151" s="621"/>
      <c r="P151" s="274">
        <f t="shared" si="27"/>
        <v>1</v>
      </c>
      <c r="Q151" s="285">
        <f t="shared" si="26"/>
        <v>18</v>
      </c>
      <c r="R151" s="286">
        <f t="shared" si="28"/>
        <v>0</v>
      </c>
      <c r="S151" s="287">
        <f t="shared" si="29"/>
        <v>0</v>
      </c>
      <c r="T151" s="286">
        <f t="shared" si="30"/>
        <v>0</v>
      </c>
      <c r="U151" s="287">
        <f t="shared" si="31"/>
        <v>0</v>
      </c>
      <c r="V151" s="287">
        <f t="shared" si="32"/>
        <v>0</v>
      </c>
      <c r="W151" s="287">
        <f t="shared" si="33"/>
        <v>0</v>
      </c>
      <c r="X151" s="287">
        <f t="shared" si="34"/>
        <v>0</v>
      </c>
      <c r="Y151" s="288">
        <f t="shared" si="35"/>
        <v>1900</v>
      </c>
      <c r="Z151" s="287">
        <f t="shared" si="36"/>
        <v>1</v>
      </c>
      <c r="AA151" s="519">
        <f>0</f>
        <v>0</v>
      </c>
      <c r="AB151" s="520">
        <f>0</f>
        <v>0</v>
      </c>
      <c r="AC151" s="519">
        <f t="shared" si="37"/>
        <v>0</v>
      </c>
      <c r="AD151" s="520">
        <f t="shared" si="38"/>
        <v>0</v>
      </c>
    </row>
    <row r="152" spans="4:30">
      <c r="D152" s="510"/>
      <c r="E152" s="510"/>
      <c r="F152" s="513"/>
      <c r="G152" s="510"/>
      <c r="H152" s="512"/>
      <c r="I152" s="512"/>
      <c r="K152" s="510"/>
      <c r="M152" s="514"/>
      <c r="N152" s="511"/>
      <c r="O152" s="621"/>
      <c r="P152" s="274">
        <f t="shared" si="27"/>
        <v>1</v>
      </c>
      <c r="Q152" s="285">
        <f t="shared" si="26"/>
        <v>18</v>
      </c>
      <c r="R152" s="286">
        <f t="shared" si="28"/>
        <v>0</v>
      </c>
      <c r="S152" s="287">
        <f t="shared" si="29"/>
        <v>0</v>
      </c>
      <c r="T152" s="286">
        <f t="shared" si="30"/>
        <v>0</v>
      </c>
      <c r="U152" s="287">
        <f t="shared" si="31"/>
        <v>0</v>
      </c>
      <c r="V152" s="287">
        <f t="shared" si="32"/>
        <v>0</v>
      </c>
      <c r="W152" s="287">
        <f t="shared" si="33"/>
        <v>0</v>
      </c>
      <c r="X152" s="287">
        <f t="shared" si="34"/>
        <v>0</v>
      </c>
      <c r="Y152" s="288">
        <f t="shared" si="35"/>
        <v>1900</v>
      </c>
      <c r="Z152" s="287">
        <f t="shared" si="36"/>
        <v>1</v>
      </c>
      <c r="AA152" s="519">
        <f>0</f>
        <v>0</v>
      </c>
      <c r="AB152" s="520">
        <f>0</f>
        <v>0</v>
      </c>
      <c r="AC152" s="519">
        <f t="shared" si="37"/>
        <v>0</v>
      </c>
      <c r="AD152" s="520">
        <f t="shared" si="38"/>
        <v>0</v>
      </c>
    </row>
    <row r="153" spans="4:30">
      <c r="D153" s="510"/>
      <c r="E153" s="510"/>
      <c r="F153" s="513"/>
      <c r="G153" s="510"/>
      <c r="H153" s="512"/>
      <c r="I153" s="512"/>
      <c r="K153" s="510"/>
      <c r="M153" s="514"/>
      <c r="N153" s="511"/>
      <c r="O153" s="621"/>
      <c r="P153" s="274">
        <f t="shared" si="27"/>
        <v>1</v>
      </c>
      <c r="Q153" s="285">
        <f t="shared" si="26"/>
        <v>18</v>
      </c>
      <c r="R153" s="286">
        <f t="shared" si="28"/>
        <v>0</v>
      </c>
      <c r="S153" s="287">
        <f t="shared" si="29"/>
        <v>0</v>
      </c>
      <c r="T153" s="286">
        <f t="shared" si="30"/>
        <v>0</v>
      </c>
      <c r="U153" s="287">
        <f t="shared" si="31"/>
        <v>0</v>
      </c>
      <c r="V153" s="287">
        <f t="shared" si="32"/>
        <v>0</v>
      </c>
      <c r="W153" s="287">
        <f t="shared" si="33"/>
        <v>0</v>
      </c>
      <c r="X153" s="287">
        <f t="shared" si="34"/>
        <v>0</v>
      </c>
      <c r="Y153" s="288">
        <f t="shared" si="35"/>
        <v>1900</v>
      </c>
      <c r="Z153" s="287">
        <f t="shared" si="36"/>
        <v>1</v>
      </c>
      <c r="AA153" s="519">
        <f>0</f>
        <v>0</v>
      </c>
      <c r="AB153" s="520">
        <f>0</f>
        <v>0</v>
      </c>
      <c r="AC153" s="519">
        <f t="shared" si="37"/>
        <v>0</v>
      </c>
      <c r="AD153" s="520">
        <f t="shared" si="38"/>
        <v>0</v>
      </c>
    </row>
    <row r="154" spans="4:30">
      <c r="D154" s="510"/>
      <c r="E154" s="510"/>
      <c r="F154" s="513"/>
      <c r="G154" s="510"/>
      <c r="H154" s="512"/>
      <c r="I154" s="512"/>
      <c r="K154" s="510"/>
      <c r="M154" s="514"/>
      <c r="N154" s="511"/>
      <c r="O154" s="621"/>
      <c r="P154" s="274">
        <f t="shared" si="27"/>
        <v>1</v>
      </c>
      <c r="Q154" s="285">
        <f t="shared" si="26"/>
        <v>18</v>
      </c>
      <c r="R154" s="286">
        <f t="shared" si="28"/>
        <v>0</v>
      </c>
      <c r="S154" s="287">
        <f t="shared" si="29"/>
        <v>0</v>
      </c>
      <c r="T154" s="286">
        <f t="shared" si="30"/>
        <v>0</v>
      </c>
      <c r="U154" s="287">
        <f t="shared" si="31"/>
        <v>0</v>
      </c>
      <c r="V154" s="287">
        <f t="shared" si="32"/>
        <v>0</v>
      </c>
      <c r="W154" s="287">
        <f t="shared" si="33"/>
        <v>0</v>
      </c>
      <c r="X154" s="287">
        <f t="shared" si="34"/>
        <v>0</v>
      </c>
      <c r="Y154" s="288">
        <f t="shared" si="35"/>
        <v>1900</v>
      </c>
      <c r="Z154" s="287">
        <f t="shared" si="36"/>
        <v>1</v>
      </c>
      <c r="AA154" s="519">
        <f>0</f>
        <v>0</v>
      </c>
      <c r="AB154" s="520">
        <f>0</f>
        <v>0</v>
      </c>
      <c r="AC154" s="519">
        <f t="shared" si="37"/>
        <v>0</v>
      </c>
      <c r="AD154" s="520">
        <f t="shared" si="38"/>
        <v>0</v>
      </c>
    </row>
    <row r="155" spans="4:30">
      <c r="D155" s="510"/>
      <c r="E155" s="510"/>
      <c r="F155" s="513"/>
      <c r="G155" s="510"/>
      <c r="H155" s="512"/>
      <c r="I155" s="512"/>
      <c r="K155" s="510"/>
      <c r="M155" s="514"/>
      <c r="N155" s="511"/>
      <c r="O155" s="621"/>
      <c r="P155" s="274">
        <f t="shared" si="27"/>
        <v>1</v>
      </c>
      <c r="Q155" s="285">
        <f t="shared" si="26"/>
        <v>18</v>
      </c>
      <c r="R155" s="286">
        <f t="shared" si="28"/>
        <v>0</v>
      </c>
      <c r="S155" s="287">
        <f t="shared" si="29"/>
        <v>0</v>
      </c>
      <c r="T155" s="286">
        <f t="shared" si="30"/>
        <v>0</v>
      </c>
      <c r="U155" s="287">
        <f t="shared" si="31"/>
        <v>0</v>
      </c>
      <c r="V155" s="287">
        <f t="shared" si="32"/>
        <v>0</v>
      </c>
      <c r="W155" s="287">
        <f t="shared" si="33"/>
        <v>0</v>
      </c>
      <c r="X155" s="287">
        <f t="shared" si="34"/>
        <v>0</v>
      </c>
      <c r="Y155" s="288">
        <f t="shared" si="35"/>
        <v>1900</v>
      </c>
      <c r="Z155" s="287">
        <f t="shared" si="36"/>
        <v>1</v>
      </c>
      <c r="AA155" s="519">
        <f>0</f>
        <v>0</v>
      </c>
      <c r="AB155" s="520">
        <f>0</f>
        <v>0</v>
      </c>
      <c r="AC155" s="519">
        <f t="shared" si="37"/>
        <v>0</v>
      </c>
      <c r="AD155" s="520">
        <f t="shared" si="38"/>
        <v>0</v>
      </c>
    </row>
    <row r="156" spans="4:30">
      <c r="D156" s="510"/>
      <c r="E156" s="510"/>
      <c r="F156" s="513"/>
      <c r="G156" s="510"/>
      <c r="H156" s="512"/>
      <c r="I156" s="512"/>
      <c r="K156" s="510"/>
      <c r="M156" s="514"/>
      <c r="N156" s="511"/>
      <c r="O156" s="621"/>
      <c r="P156" s="274">
        <f t="shared" si="27"/>
        <v>1</v>
      </c>
      <c r="Q156" s="285">
        <f t="shared" si="26"/>
        <v>18</v>
      </c>
      <c r="R156" s="286">
        <f t="shared" si="28"/>
        <v>0</v>
      </c>
      <c r="S156" s="287">
        <f t="shared" si="29"/>
        <v>0</v>
      </c>
      <c r="T156" s="286">
        <f t="shared" si="30"/>
        <v>0</v>
      </c>
      <c r="U156" s="287">
        <f t="shared" si="31"/>
        <v>0</v>
      </c>
      <c r="V156" s="287">
        <f t="shared" si="32"/>
        <v>0</v>
      </c>
      <c r="W156" s="287">
        <f t="shared" si="33"/>
        <v>0</v>
      </c>
      <c r="X156" s="287">
        <f t="shared" si="34"/>
        <v>0</v>
      </c>
      <c r="Y156" s="288">
        <f t="shared" si="35"/>
        <v>1900</v>
      </c>
      <c r="Z156" s="287">
        <f t="shared" si="36"/>
        <v>1</v>
      </c>
      <c r="AA156" s="519">
        <f>0</f>
        <v>0</v>
      </c>
      <c r="AB156" s="520">
        <f>0</f>
        <v>0</v>
      </c>
      <c r="AC156" s="519">
        <f t="shared" si="37"/>
        <v>0</v>
      </c>
      <c r="AD156" s="520">
        <f t="shared" si="38"/>
        <v>0</v>
      </c>
    </row>
    <row r="157" spans="4:30">
      <c r="D157" s="510"/>
      <c r="E157" s="510"/>
      <c r="F157" s="513"/>
      <c r="G157" s="510"/>
      <c r="H157" s="512"/>
      <c r="I157" s="512"/>
      <c r="K157" s="510"/>
      <c r="M157" s="514"/>
      <c r="N157" s="511"/>
      <c r="O157" s="621"/>
      <c r="P157" s="274">
        <f t="shared" si="27"/>
        <v>1</v>
      </c>
      <c r="Q157" s="285">
        <f t="shared" si="26"/>
        <v>18</v>
      </c>
      <c r="R157" s="286">
        <f t="shared" si="28"/>
        <v>0</v>
      </c>
      <c r="S157" s="287">
        <f t="shared" si="29"/>
        <v>0</v>
      </c>
      <c r="T157" s="286">
        <f t="shared" si="30"/>
        <v>0</v>
      </c>
      <c r="U157" s="287">
        <f t="shared" si="31"/>
        <v>0</v>
      </c>
      <c r="V157" s="287">
        <f t="shared" si="32"/>
        <v>0</v>
      </c>
      <c r="W157" s="287">
        <f t="shared" si="33"/>
        <v>0</v>
      </c>
      <c r="X157" s="287">
        <f t="shared" si="34"/>
        <v>0</v>
      </c>
      <c r="Y157" s="288">
        <f t="shared" si="35"/>
        <v>1900</v>
      </c>
      <c r="Z157" s="287">
        <f t="shared" si="36"/>
        <v>1</v>
      </c>
      <c r="AA157" s="519">
        <f>0</f>
        <v>0</v>
      </c>
      <c r="AB157" s="520">
        <f>0</f>
        <v>0</v>
      </c>
      <c r="AC157" s="519">
        <f t="shared" si="37"/>
        <v>0</v>
      </c>
      <c r="AD157" s="520">
        <f t="shared" si="38"/>
        <v>0</v>
      </c>
    </row>
    <row r="158" spans="4:30">
      <c r="D158" s="510"/>
      <c r="E158" s="510"/>
      <c r="F158" s="513"/>
      <c r="G158" s="510"/>
      <c r="H158" s="512"/>
      <c r="I158" s="512"/>
      <c r="K158" s="510"/>
      <c r="M158" s="514"/>
      <c r="N158" s="511"/>
      <c r="O158" s="621"/>
      <c r="P158" s="274">
        <f t="shared" si="27"/>
        <v>1</v>
      </c>
      <c r="Q158" s="285">
        <f t="shared" si="26"/>
        <v>18</v>
      </c>
      <c r="R158" s="286">
        <f t="shared" si="28"/>
        <v>0</v>
      </c>
      <c r="S158" s="287">
        <f t="shared" si="29"/>
        <v>0</v>
      </c>
      <c r="T158" s="286">
        <f t="shared" si="30"/>
        <v>0</v>
      </c>
      <c r="U158" s="287">
        <f t="shared" si="31"/>
        <v>0</v>
      </c>
      <c r="V158" s="287">
        <f t="shared" si="32"/>
        <v>0</v>
      </c>
      <c r="W158" s="287">
        <f t="shared" si="33"/>
        <v>0</v>
      </c>
      <c r="X158" s="287">
        <f t="shared" si="34"/>
        <v>0</v>
      </c>
      <c r="Y158" s="288">
        <f t="shared" si="35"/>
        <v>1900</v>
      </c>
      <c r="Z158" s="287">
        <f t="shared" si="36"/>
        <v>1</v>
      </c>
      <c r="AA158" s="519">
        <f>0</f>
        <v>0</v>
      </c>
      <c r="AB158" s="520">
        <f>0</f>
        <v>0</v>
      </c>
      <c r="AC158" s="519">
        <f t="shared" si="37"/>
        <v>0</v>
      </c>
      <c r="AD158" s="520">
        <f t="shared" si="38"/>
        <v>0</v>
      </c>
    </row>
    <row r="159" spans="4:30">
      <c r="D159" s="510"/>
      <c r="E159" s="510"/>
      <c r="F159" s="513"/>
      <c r="G159" s="510"/>
      <c r="H159" s="512"/>
      <c r="I159" s="512"/>
      <c r="K159" s="510"/>
      <c r="M159" s="514"/>
      <c r="N159" s="511"/>
      <c r="O159" s="621"/>
      <c r="P159" s="274">
        <f t="shared" si="27"/>
        <v>1</v>
      </c>
      <c r="Q159" s="285">
        <f t="shared" si="26"/>
        <v>18</v>
      </c>
      <c r="R159" s="286">
        <f t="shared" si="28"/>
        <v>0</v>
      </c>
      <c r="S159" s="287">
        <f t="shared" si="29"/>
        <v>0</v>
      </c>
      <c r="T159" s="286">
        <f t="shared" si="30"/>
        <v>0</v>
      </c>
      <c r="U159" s="287">
        <f t="shared" si="31"/>
        <v>0</v>
      </c>
      <c r="V159" s="287">
        <f t="shared" si="32"/>
        <v>0</v>
      </c>
      <c r="W159" s="287">
        <f t="shared" si="33"/>
        <v>0</v>
      </c>
      <c r="X159" s="287">
        <f t="shared" si="34"/>
        <v>0</v>
      </c>
      <c r="Y159" s="288">
        <f t="shared" si="35"/>
        <v>1900</v>
      </c>
      <c r="Z159" s="287">
        <f t="shared" si="36"/>
        <v>1</v>
      </c>
      <c r="AA159" s="519">
        <f>0</f>
        <v>0</v>
      </c>
      <c r="AB159" s="520">
        <f>0</f>
        <v>0</v>
      </c>
      <c r="AC159" s="519">
        <f t="shared" si="37"/>
        <v>0</v>
      </c>
      <c r="AD159" s="520">
        <f t="shared" si="38"/>
        <v>0</v>
      </c>
    </row>
    <row r="160" spans="4:30">
      <c r="D160" s="510"/>
      <c r="E160" s="510"/>
      <c r="F160" s="513"/>
      <c r="G160" s="510"/>
      <c r="H160" s="512"/>
      <c r="I160" s="512"/>
      <c r="K160" s="510"/>
      <c r="M160" s="514"/>
      <c r="N160" s="511"/>
      <c r="O160" s="621"/>
      <c r="P160" s="274">
        <f t="shared" si="27"/>
        <v>1</v>
      </c>
      <c r="Q160" s="285">
        <f t="shared" si="26"/>
        <v>18</v>
      </c>
      <c r="R160" s="286">
        <f t="shared" si="28"/>
        <v>0</v>
      </c>
      <c r="S160" s="287">
        <f t="shared" si="29"/>
        <v>0</v>
      </c>
      <c r="T160" s="286">
        <f t="shared" si="30"/>
        <v>0</v>
      </c>
      <c r="U160" s="287">
        <f t="shared" si="31"/>
        <v>0</v>
      </c>
      <c r="V160" s="287">
        <f t="shared" si="32"/>
        <v>0</v>
      </c>
      <c r="W160" s="287">
        <f t="shared" si="33"/>
        <v>0</v>
      </c>
      <c r="X160" s="287">
        <f t="shared" si="34"/>
        <v>0</v>
      </c>
      <c r="Y160" s="288">
        <f t="shared" si="35"/>
        <v>1900</v>
      </c>
      <c r="Z160" s="287">
        <f t="shared" si="36"/>
        <v>1</v>
      </c>
      <c r="AA160" s="519">
        <f>0</f>
        <v>0</v>
      </c>
      <c r="AB160" s="520">
        <f>0</f>
        <v>0</v>
      </c>
      <c r="AC160" s="519">
        <f t="shared" si="37"/>
        <v>0</v>
      </c>
      <c r="AD160" s="520">
        <f t="shared" si="38"/>
        <v>0</v>
      </c>
    </row>
    <row r="161" spans="4:30">
      <c r="D161" s="510"/>
      <c r="E161" s="510"/>
      <c r="F161" s="513"/>
      <c r="G161" s="510"/>
      <c r="H161" s="512"/>
      <c r="I161" s="512"/>
      <c r="K161" s="510"/>
      <c r="M161" s="514"/>
      <c r="N161" s="511"/>
      <c r="O161" s="621"/>
      <c r="P161" s="274">
        <f t="shared" si="27"/>
        <v>1</v>
      </c>
      <c r="Q161" s="285">
        <f t="shared" si="26"/>
        <v>18</v>
      </c>
      <c r="R161" s="286">
        <f t="shared" si="28"/>
        <v>0</v>
      </c>
      <c r="S161" s="287">
        <f t="shared" si="29"/>
        <v>0</v>
      </c>
      <c r="T161" s="286">
        <f t="shared" si="30"/>
        <v>0</v>
      </c>
      <c r="U161" s="287">
        <f t="shared" si="31"/>
        <v>0</v>
      </c>
      <c r="V161" s="287">
        <f t="shared" si="32"/>
        <v>0</v>
      </c>
      <c r="W161" s="287">
        <f t="shared" si="33"/>
        <v>0</v>
      </c>
      <c r="X161" s="287">
        <f t="shared" si="34"/>
        <v>0</v>
      </c>
      <c r="Y161" s="288">
        <f t="shared" si="35"/>
        <v>1900</v>
      </c>
      <c r="Z161" s="287">
        <f t="shared" si="36"/>
        <v>1</v>
      </c>
      <c r="AA161" s="519">
        <f>0</f>
        <v>0</v>
      </c>
      <c r="AB161" s="520">
        <f>0</f>
        <v>0</v>
      </c>
      <c r="AC161" s="519">
        <f t="shared" si="37"/>
        <v>0</v>
      </c>
      <c r="AD161" s="520">
        <f t="shared" si="38"/>
        <v>0</v>
      </c>
    </row>
    <row r="162" spans="4:30">
      <c r="D162" s="510"/>
      <c r="E162" s="510"/>
      <c r="F162" s="513"/>
      <c r="G162" s="510"/>
      <c r="H162" s="512"/>
      <c r="I162" s="512"/>
      <c r="K162" s="510"/>
      <c r="M162" s="514"/>
      <c r="N162" s="511"/>
      <c r="O162" s="621"/>
      <c r="P162" s="274">
        <f t="shared" si="27"/>
        <v>1</v>
      </c>
      <c r="Q162" s="285">
        <f t="shared" si="26"/>
        <v>18</v>
      </c>
      <c r="R162" s="286">
        <f t="shared" si="28"/>
        <v>0</v>
      </c>
      <c r="S162" s="287">
        <f t="shared" si="29"/>
        <v>0</v>
      </c>
      <c r="T162" s="286">
        <f t="shared" si="30"/>
        <v>0</v>
      </c>
      <c r="U162" s="287">
        <f t="shared" si="31"/>
        <v>0</v>
      </c>
      <c r="V162" s="287">
        <f t="shared" si="32"/>
        <v>0</v>
      </c>
      <c r="W162" s="287">
        <f t="shared" si="33"/>
        <v>0</v>
      </c>
      <c r="X162" s="287">
        <f t="shared" si="34"/>
        <v>0</v>
      </c>
      <c r="Y162" s="288">
        <f t="shared" si="35"/>
        <v>1900</v>
      </c>
      <c r="Z162" s="287">
        <f t="shared" si="36"/>
        <v>1</v>
      </c>
      <c r="AA162" s="519">
        <f>0</f>
        <v>0</v>
      </c>
      <c r="AB162" s="520">
        <f>0</f>
        <v>0</v>
      </c>
      <c r="AC162" s="519">
        <f t="shared" si="37"/>
        <v>0</v>
      </c>
      <c r="AD162" s="520">
        <f t="shared" si="38"/>
        <v>0</v>
      </c>
    </row>
    <row r="163" spans="4:30">
      <c r="D163" s="510"/>
      <c r="E163" s="510"/>
      <c r="F163" s="513"/>
      <c r="G163" s="510"/>
      <c r="H163" s="512"/>
      <c r="I163" s="512"/>
      <c r="K163" s="510"/>
      <c r="M163" s="514"/>
      <c r="N163" s="511"/>
      <c r="O163" s="621"/>
      <c r="P163" s="274">
        <f t="shared" si="27"/>
        <v>1</v>
      </c>
      <c r="Q163" s="285">
        <f t="shared" si="26"/>
        <v>18</v>
      </c>
      <c r="R163" s="286">
        <f t="shared" si="28"/>
        <v>0</v>
      </c>
      <c r="S163" s="287">
        <f t="shared" si="29"/>
        <v>0</v>
      </c>
      <c r="T163" s="286">
        <f t="shared" si="30"/>
        <v>0</v>
      </c>
      <c r="U163" s="287">
        <f t="shared" si="31"/>
        <v>0</v>
      </c>
      <c r="V163" s="287">
        <f t="shared" si="32"/>
        <v>0</v>
      </c>
      <c r="W163" s="287">
        <f t="shared" si="33"/>
        <v>0</v>
      </c>
      <c r="X163" s="287">
        <f t="shared" si="34"/>
        <v>0</v>
      </c>
      <c r="Y163" s="288">
        <f t="shared" si="35"/>
        <v>1900</v>
      </c>
      <c r="Z163" s="287">
        <f t="shared" si="36"/>
        <v>1</v>
      </c>
      <c r="AA163" s="519">
        <f>0</f>
        <v>0</v>
      </c>
      <c r="AB163" s="520">
        <f>0</f>
        <v>0</v>
      </c>
      <c r="AC163" s="519">
        <f t="shared" si="37"/>
        <v>0</v>
      </c>
      <c r="AD163" s="520">
        <f t="shared" si="38"/>
        <v>0</v>
      </c>
    </row>
    <row r="164" spans="4:30">
      <c r="D164" s="510"/>
      <c r="E164" s="510"/>
      <c r="F164" s="513"/>
      <c r="G164" s="510"/>
      <c r="H164" s="512"/>
      <c r="I164" s="512"/>
      <c r="K164" s="510"/>
      <c r="M164" s="514"/>
      <c r="N164" s="511"/>
      <c r="O164" s="621"/>
      <c r="P164" s="274">
        <f t="shared" si="27"/>
        <v>1</v>
      </c>
      <c r="Q164" s="285">
        <f t="shared" si="26"/>
        <v>18</v>
      </c>
      <c r="R164" s="286">
        <f t="shared" si="28"/>
        <v>0</v>
      </c>
      <c r="S164" s="287">
        <f t="shared" si="29"/>
        <v>0</v>
      </c>
      <c r="T164" s="286">
        <f t="shared" si="30"/>
        <v>0</v>
      </c>
      <c r="U164" s="287">
        <f t="shared" si="31"/>
        <v>0</v>
      </c>
      <c r="V164" s="287">
        <f t="shared" si="32"/>
        <v>0</v>
      </c>
      <c r="W164" s="287">
        <f t="shared" si="33"/>
        <v>0</v>
      </c>
      <c r="X164" s="287">
        <f t="shared" si="34"/>
        <v>0</v>
      </c>
      <c r="Y164" s="288">
        <f t="shared" si="35"/>
        <v>1900</v>
      </c>
      <c r="Z164" s="287">
        <f t="shared" si="36"/>
        <v>1</v>
      </c>
      <c r="AA164" s="519">
        <f>0</f>
        <v>0</v>
      </c>
      <c r="AB164" s="520">
        <f>0</f>
        <v>0</v>
      </c>
      <c r="AC164" s="519">
        <f t="shared" si="37"/>
        <v>0</v>
      </c>
      <c r="AD164" s="520">
        <f t="shared" si="38"/>
        <v>0</v>
      </c>
    </row>
    <row r="165" spans="4:30">
      <c r="D165" s="510"/>
      <c r="E165" s="510"/>
      <c r="F165" s="513"/>
      <c r="G165" s="510"/>
      <c r="H165" s="512"/>
      <c r="I165" s="512"/>
      <c r="K165" s="510"/>
      <c r="M165" s="514"/>
      <c r="N165" s="511"/>
      <c r="O165" s="621"/>
      <c r="P165" s="274">
        <f t="shared" si="27"/>
        <v>1</v>
      </c>
      <c r="Q165" s="285">
        <f t="shared" si="26"/>
        <v>18</v>
      </c>
      <c r="R165" s="286">
        <f t="shared" si="28"/>
        <v>0</v>
      </c>
      <c r="S165" s="287">
        <f t="shared" si="29"/>
        <v>0</v>
      </c>
      <c r="T165" s="286">
        <f t="shared" si="30"/>
        <v>0</v>
      </c>
      <c r="U165" s="287">
        <f t="shared" si="31"/>
        <v>0</v>
      </c>
      <c r="V165" s="287">
        <f t="shared" si="32"/>
        <v>0</v>
      </c>
      <c r="W165" s="287">
        <f t="shared" si="33"/>
        <v>0</v>
      </c>
      <c r="X165" s="287">
        <f t="shared" si="34"/>
        <v>0</v>
      </c>
      <c r="Y165" s="288">
        <f t="shared" si="35"/>
        <v>1900</v>
      </c>
      <c r="Z165" s="287">
        <f t="shared" si="36"/>
        <v>1</v>
      </c>
      <c r="AA165" s="519">
        <f>0</f>
        <v>0</v>
      </c>
      <c r="AB165" s="520">
        <f>0</f>
        <v>0</v>
      </c>
      <c r="AC165" s="519">
        <f t="shared" si="37"/>
        <v>0</v>
      </c>
      <c r="AD165" s="520">
        <f t="shared" si="38"/>
        <v>0</v>
      </c>
    </row>
    <row r="166" spans="4:30">
      <c r="D166" s="510"/>
      <c r="E166" s="510"/>
      <c r="F166" s="513"/>
      <c r="G166" s="510"/>
      <c r="H166" s="512"/>
      <c r="I166" s="512"/>
      <c r="K166" s="510"/>
      <c r="M166" s="514"/>
      <c r="N166" s="511"/>
      <c r="O166" s="621"/>
      <c r="P166" s="274">
        <f t="shared" si="27"/>
        <v>1</v>
      </c>
      <c r="Q166" s="285">
        <f t="shared" si="26"/>
        <v>18</v>
      </c>
      <c r="R166" s="286">
        <f t="shared" si="28"/>
        <v>0</v>
      </c>
      <c r="S166" s="287">
        <f t="shared" si="29"/>
        <v>0</v>
      </c>
      <c r="T166" s="286">
        <f t="shared" si="30"/>
        <v>0</v>
      </c>
      <c r="U166" s="287">
        <f t="shared" si="31"/>
        <v>0</v>
      </c>
      <c r="V166" s="287">
        <f t="shared" si="32"/>
        <v>0</v>
      </c>
      <c r="W166" s="287">
        <f t="shared" si="33"/>
        <v>0</v>
      </c>
      <c r="X166" s="287">
        <f t="shared" si="34"/>
        <v>0</v>
      </c>
      <c r="Y166" s="288">
        <f t="shared" si="35"/>
        <v>1900</v>
      </c>
      <c r="Z166" s="287">
        <f t="shared" si="36"/>
        <v>1</v>
      </c>
      <c r="AA166" s="519">
        <f>0</f>
        <v>0</v>
      </c>
      <c r="AB166" s="520">
        <f>0</f>
        <v>0</v>
      </c>
      <c r="AC166" s="519">
        <f t="shared" si="37"/>
        <v>0</v>
      </c>
      <c r="AD166" s="520">
        <f t="shared" si="38"/>
        <v>0</v>
      </c>
    </row>
    <row r="167" spans="4:30">
      <c r="D167" s="510"/>
      <c r="E167" s="510"/>
      <c r="F167" s="513"/>
      <c r="G167" s="510"/>
      <c r="H167" s="512"/>
      <c r="I167" s="512"/>
      <c r="K167" s="510"/>
      <c r="M167" s="514"/>
      <c r="N167" s="511"/>
      <c r="O167" s="621"/>
      <c r="P167" s="274">
        <f t="shared" si="27"/>
        <v>1</v>
      </c>
      <c r="Q167" s="285">
        <f t="shared" si="26"/>
        <v>18</v>
      </c>
      <c r="R167" s="286">
        <f t="shared" si="28"/>
        <v>0</v>
      </c>
      <c r="S167" s="287">
        <f t="shared" si="29"/>
        <v>0</v>
      </c>
      <c r="T167" s="286">
        <f t="shared" si="30"/>
        <v>0</v>
      </c>
      <c r="U167" s="287">
        <f t="shared" si="31"/>
        <v>0</v>
      </c>
      <c r="V167" s="287">
        <f t="shared" si="32"/>
        <v>0</v>
      </c>
      <c r="W167" s="287">
        <f t="shared" si="33"/>
        <v>0</v>
      </c>
      <c r="X167" s="287">
        <f t="shared" si="34"/>
        <v>0</v>
      </c>
      <c r="Y167" s="288">
        <f t="shared" si="35"/>
        <v>1900</v>
      </c>
      <c r="Z167" s="287">
        <f t="shared" si="36"/>
        <v>1</v>
      </c>
      <c r="AA167" s="519">
        <f>0</f>
        <v>0</v>
      </c>
      <c r="AB167" s="520">
        <f>0</f>
        <v>0</v>
      </c>
      <c r="AC167" s="519">
        <f t="shared" si="37"/>
        <v>0</v>
      </c>
      <c r="AD167" s="520">
        <f t="shared" si="38"/>
        <v>0</v>
      </c>
    </row>
    <row r="168" spans="4:30">
      <c r="D168" s="510"/>
      <c r="E168" s="510"/>
      <c r="F168" s="513"/>
      <c r="G168" s="510"/>
      <c r="H168" s="512"/>
      <c r="I168" s="512"/>
      <c r="K168" s="510"/>
      <c r="M168" s="514"/>
      <c r="N168" s="511"/>
      <c r="O168" s="621"/>
      <c r="P168" s="274">
        <f t="shared" si="27"/>
        <v>1</v>
      </c>
      <c r="Q168" s="285">
        <f t="shared" si="26"/>
        <v>18</v>
      </c>
      <c r="R168" s="286">
        <f t="shared" si="28"/>
        <v>0</v>
      </c>
      <c r="S168" s="287">
        <f t="shared" si="29"/>
        <v>0</v>
      </c>
      <c r="T168" s="286">
        <f t="shared" si="30"/>
        <v>0</v>
      </c>
      <c r="U168" s="287">
        <f t="shared" si="31"/>
        <v>0</v>
      </c>
      <c r="V168" s="287">
        <f t="shared" si="32"/>
        <v>0</v>
      </c>
      <c r="W168" s="287">
        <f t="shared" si="33"/>
        <v>0</v>
      </c>
      <c r="X168" s="287">
        <f t="shared" si="34"/>
        <v>0</v>
      </c>
      <c r="Y168" s="288">
        <f t="shared" si="35"/>
        <v>1900</v>
      </c>
      <c r="Z168" s="287">
        <f t="shared" si="36"/>
        <v>1</v>
      </c>
      <c r="AA168" s="519">
        <f>0</f>
        <v>0</v>
      </c>
      <c r="AB168" s="520">
        <f>0</f>
        <v>0</v>
      </c>
      <c r="AC168" s="519">
        <f t="shared" si="37"/>
        <v>0</v>
      </c>
      <c r="AD168" s="520">
        <f t="shared" si="38"/>
        <v>0</v>
      </c>
    </row>
    <row r="169" spans="4:30">
      <c r="D169" s="510"/>
      <c r="E169" s="510"/>
      <c r="F169" s="513"/>
      <c r="G169" s="510"/>
      <c r="H169" s="512"/>
      <c r="I169" s="512"/>
      <c r="K169" s="510"/>
      <c r="M169" s="514"/>
      <c r="N169" s="511"/>
      <c r="O169" s="621"/>
      <c r="P169" s="274">
        <f t="shared" si="27"/>
        <v>1</v>
      </c>
      <c r="Q169" s="285">
        <f t="shared" si="26"/>
        <v>18</v>
      </c>
      <c r="R169" s="286">
        <f t="shared" si="28"/>
        <v>0</v>
      </c>
      <c r="S169" s="287">
        <f t="shared" si="29"/>
        <v>0</v>
      </c>
      <c r="T169" s="286">
        <f t="shared" si="30"/>
        <v>0</v>
      </c>
      <c r="U169" s="287">
        <f t="shared" si="31"/>
        <v>0</v>
      </c>
      <c r="V169" s="287">
        <f t="shared" si="32"/>
        <v>0</v>
      </c>
      <c r="W169" s="287">
        <f t="shared" si="33"/>
        <v>0</v>
      </c>
      <c r="X169" s="287">
        <f t="shared" si="34"/>
        <v>0</v>
      </c>
      <c r="Y169" s="288">
        <f t="shared" si="35"/>
        <v>1900</v>
      </c>
      <c r="Z169" s="287">
        <f t="shared" si="36"/>
        <v>1</v>
      </c>
      <c r="AA169" s="519">
        <f>0</f>
        <v>0</v>
      </c>
      <c r="AB169" s="520">
        <f>0</f>
        <v>0</v>
      </c>
      <c r="AC169" s="519">
        <f t="shared" si="37"/>
        <v>0</v>
      </c>
      <c r="AD169" s="520">
        <f t="shared" si="38"/>
        <v>0</v>
      </c>
    </row>
    <row r="170" spans="4:30">
      <c r="D170" s="510"/>
      <c r="E170" s="510"/>
      <c r="F170" s="513"/>
      <c r="G170" s="510"/>
      <c r="H170" s="512"/>
      <c r="I170" s="512"/>
      <c r="K170" s="510"/>
      <c r="M170" s="514"/>
      <c r="N170" s="511"/>
      <c r="O170" s="621"/>
      <c r="P170" s="274">
        <f t="shared" si="27"/>
        <v>1</v>
      </c>
      <c r="Q170" s="285">
        <f t="shared" si="26"/>
        <v>18</v>
      </c>
      <c r="R170" s="286">
        <f t="shared" si="28"/>
        <v>0</v>
      </c>
      <c r="S170" s="287">
        <f t="shared" si="29"/>
        <v>0</v>
      </c>
      <c r="T170" s="286">
        <f t="shared" si="30"/>
        <v>0</v>
      </c>
      <c r="U170" s="287">
        <f t="shared" si="31"/>
        <v>0</v>
      </c>
      <c r="V170" s="287">
        <f t="shared" si="32"/>
        <v>0</v>
      </c>
      <c r="W170" s="287">
        <f t="shared" si="33"/>
        <v>0</v>
      </c>
      <c r="X170" s="287">
        <f t="shared" si="34"/>
        <v>0</v>
      </c>
      <c r="Y170" s="288">
        <f t="shared" si="35"/>
        <v>1900</v>
      </c>
      <c r="Z170" s="287">
        <f t="shared" si="36"/>
        <v>1</v>
      </c>
      <c r="AA170" s="519">
        <f>0</f>
        <v>0</v>
      </c>
      <c r="AB170" s="520">
        <f>0</f>
        <v>0</v>
      </c>
      <c r="AC170" s="519">
        <f t="shared" si="37"/>
        <v>0</v>
      </c>
      <c r="AD170" s="520">
        <f t="shared" si="38"/>
        <v>0</v>
      </c>
    </row>
    <row r="171" spans="4:30">
      <c r="D171" s="510"/>
      <c r="E171" s="510"/>
      <c r="F171" s="513"/>
      <c r="G171" s="510"/>
      <c r="H171" s="512"/>
      <c r="I171" s="512"/>
      <c r="K171" s="510"/>
      <c r="M171" s="514"/>
      <c r="N171" s="511"/>
      <c r="O171" s="621"/>
      <c r="P171" s="274">
        <f t="shared" si="27"/>
        <v>1</v>
      </c>
      <c r="Q171" s="285">
        <f t="shared" si="26"/>
        <v>18</v>
      </c>
      <c r="R171" s="286">
        <f t="shared" si="28"/>
        <v>0</v>
      </c>
      <c r="S171" s="287">
        <f t="shared" si="29"/>
        <v>0</v>
      </c>
      <c r="T171" s="286">
        <f t="shared" si="30"/>
        <v>0</v>
      </c>
      <c r="U171" s="287">
        <f t="shared" si="31"/>
        <v>0</v>
      </c>
      <c r="V171" s="287">
        <f t="shared" si="32"/>
        <v>0</v>
      </c>
      <c r="W171" s="287">
        <f t="shared" si="33"/>
        <v>0</v>
      </c>
      <c r="X171" s="287">
        <f t="shared" si="34"/>
        <v>0</v>
      </c>
      <c r="Y171" s="288">
        <f t="shared" si="35"/>
        <v>1900</v>
      </c>
      <c r="Z171" s="287">
        <f t="shared" si="36"/>
        <v>1</v>
      </c>
      <c r="AA171" s="519">
        <f>0</f>
        <v>0</v>
      </c>
      <c r="AB171" s="520">
        <f>0</f>
        <v>0</v>
      </c>
      <c r="AC171" s="519">
        <f t="shared" si="37"/>
        <v>0</v>
      </c>
      <c r="AD171" s="520">
        <f t="shared" si="38"/>
        <v>0</v>
      </c>
    </row>
    <row r="172" spans="4:30">
      <c r="D172" s="510"/>
      <c r="E172" s="510"/>
      <c r="F172" s="513"/>
      <c r="G172" s="510"/>
      <c r="H172" s="512"/>
      <c r="I172" s="512"/>
      <c r="K172" s="510"/>
      <c r="M172" s="514"/>
      <c r="N172" s="511"/>
      <c r="O172" s="621"/>
      <c r="P172" s="274">
        <f t="shared" si="27"/>
        <v>1</v>
      </c>
      <c r="Q172" s="285">
        <f t="shared" si="26"/>
        <v>18</v>
      </c>
      <c r="R172" s="286">
        <f t="shared" si="28"/>
        <v>0</v>
      </c>
      <c r="S172" s="287">
        <f t="shared" si="29"/>
        <v>0</v>
      </c>
      <c r="T172" s="286">
        <f t="shared" si="30"/>
        <v>0</v>
      </c>
      <c r="U172" s="287">
        <f t="shared" si="31"/>
        <v>0</v>
      </c>
      <c r="V172" s="287">
        <f t="shared" si="32"/>
        <v>0</v>
      </c>
      <c r="W172" s="287">
        <f t="shared" si="33"/>
        <v>0</v>
      </c>
      <c r="X172" s="287">
        <f t="shared" si="34"/>
        <v>0</v>
      </c>
      <c r="Y172" s="288">
        <f t="shared" si="35"/>
        <v>1900</v>
      </c>
      <c r="Z172" s="287">
        <f t="shared" si="36"/>
        <v>1</v>
      </c>
      <c r="AA172" s="519">
        <f>0</f>
        <v>0</v>
      </c>
      <c r="AB172" s="520">
        <f>0</f>
        <v>0</v>
      </c>
      <c r="AC172" s="519">
        <f t="shared" si="37"/>
        <v>0</v>
      </c>
      <c r="AD172" s="520">
        <f t="shared" si="38"/>
        <v>0</v>
      </c>
    </row>
    <row r="173" spans="4:30">
      <c r="D173" s="510"/>
      <c r="E173" s="510"/>
      <c r="F173" s="513"/>
      <c r="G173" s="510"/>
      <c r="H173" s="512"/>
      <c r="I173" s="512"/>
      <c r="K173" s="510"/>
      <c r="M173" s="514"/>
      <c r="N173" s="511"/>
      <c r="O173" s="621"/>
      <c r="P173" s="274">
        <f t="shared" si="27"/>
        <v>1</v>
      </c>
      <c r="Q173" s="285">
        <f t="shared" si="26"/>
        <v>18</v>
      </c>
      <c r="R173" s="286">
        <f t="shared" si="28"/>
        <v>0</v>
      </c>
      <c r="S173" s="287">
        <f t="shared" si="29"/>
        <v>0</v>
      </c>
      <c r="T173" s="286">
        <f t="shared" si="30"/>
        <v>0</v>
      </c>
      <c r="U173" s="287">
        <f t="shared" si="31"/>
        <v>0</v>
      </c>
      <c r="V173" s="287">
        <f t="shared" si="32"/>
        <v>0</v>
      </c>
      <c r="W173" s="287">
        <f t="shared" si="33"/>
        <v>0</v>
      </c>
      <c r="X173" s="287">
        <f t="shared" si="34"/>
        <v>0</v>
      </c>
      <c r="Y173" s="288">
        <f t="shared" si="35"/>
        <v>1900</v>
      </c>
      <c r="Z173" s="287">
        <f t="shared" si="36"/>
        <v>1</v>
      </c>
      <c r="AA173" s="519">
        <f>0</f>
        <v>0</v>
      </c>
      <c r="AB173" s="520">
        <f>0</f>
        <v>0</v>
      </c>
      <c r="AC173" s="519">
        <f t="shared" si="37"/>
        <v>0</v>
      </c>
      <c r="AD173" s="520">
        <f t="shared" si="38"/>
        <v>0</v>
      </c>
    </row>
    <row r="174" spans="4:30">
      <c r="D174" s="510"/>
      <c r="E174" s="510"/>
      <c r="F174" s="513"/>
      <c r="G174" s="510"/>
      <c r="H174" s="512"/>
      <c r="I174" s="512"/>
      <c r="K174" s="510"/>
      <c r="M174" s="514"/>
      <c r="N174" s="511"/>
      <c r="O174" s="621"/>
      <c r="P174" s="274">
        <f t="shared" si="27"/>
        <v>1</v>
      </c>
      <c r="Q174" s="285">
        <f t="shared" si="26"/>
        <v>18</v>
      </c>
      <c r="R174" s="286">
        <f t="shared" si="28"/>
        <v>0</v>
      </c>
      <c r="S174" s="287">
        <f t="shared" si="29"/>
        <v>0</v>
      </c>
      <c r="T174" s="286">
        <f t="shared" si="30"/>
        <v>0</v>
      </c>
      <c r="U174" s="287">
        <f t="shared" si="31"/>
        <v>0</v>
      </c>
      <c r="V174" s="287">
        <f t="shared" si="32"/>
        <v>0</v>
      </c>
      <c r="W174" s="287">
        <f t="shared" si="33"/>
        <v>0</v>
      </c>
      <c r="X174" s="287">
        <f t="shared" si="34"/>
        <v>0</v>
      </c>
      <c r="Y174" s="288">
        <f t="shared" si="35"/>
        <v>1900</v>
      </c>
      <c r="Z174" s="287">
        <f t="shared" si="36"/>
        <v>1</v>
      </c>
      <c r="AA174" s="519">
        <f>0</f>
        <v>0</v>
      </c>
      <c r="AB174" s="520">
        <f>0</f>
        <v>0</v>
      </c>
      <c r="AC174" s="519">
        <f t="shared" si="37"/>
        <v>0</v>
      </c>
      <c r="AD174" s="520">
        <f t="shared" si="38"/>
        <v>0</v>
      </c>
    </row>
    <row r="175" spans="4:30">
      <c r="D175" s="510"/>
      <c r="E175" s="510"/>
      <c r="F175" s="513"/>
      <c r="G175" s="510"/>
      <c r="H175" s="512"/>
      <c r="I175" s="512"/>
      <c r="K175" s="510"/>
      <c r="M175" s="514"/>
      <c r="N175" s="511"/>
      <c r="O175" s="621"/>
      <c r="P175" s="274">
        <f t="shared" si="27"/>
        <v>1</v>
      </c>
      <c r="Q175" s="285">
        <f t="shared" si="26"/>
        <v>18</v>
      </c>
      <c r="R175" s="286">
        <f t="shared" si="28"/>
        <v>0</v>
      </c>
      <c r="S175" s="287">
        <f t="shared" si="29"/>
        <v>0</v>
      </c>
      <c r="T175" s="286">
        <f t="shared" si="30"/>
        <v>0</v>
      </c>
      <c r="U175" s="287">
        <f t="shared" si="31"/>
        <v>0</v>
      </c>
      <c r="V175" s="287">
        <f t="shared" si="32"/>
        <v>0</v>
      </c>
      <c r="W175" s="287">
        <f t="shared" si="33"/>
        <v>0</v>
      </c>
      <c r="X175" s="287">
        <f t="shared" si="34"/>
        <v>0</v>
      </c>
      <c r="Y175" s="288">
        <f t="shared" si="35"/>
        <v>1900</v>
      </c>
      <c r="Z175" s="287">
        <f t="shared" si="36"/>
        <v>1</v>
      </c>
      <c r="AA175" s="519">
        <f>0</f>
        <v>0</v>
      </c>
      <c r="AB175" s="520">
        <f>0</f>
        <v>0</v>
      </c>
      <c r="AC175" s="519">
        <f t="shared" si="37"/>
        <v>0</v>
      </c>
      <c r="AD175" s="520">
        <f t="shared" si="38"/>
        <v>0</v>
      </c>
    </row>
    <row r="176" spans="4:30">
      <c r="D176" s="510"/>
      <c r="E176" s="510"/>
      <c r="F176" s="513"/>
      <c r="G176" s="510"/>
      <c r="H176" s="512"/>
      <c r="I176" s="512"/>
      <c r="K176" s="510"/>
      <c r="M176" s="514"/>
      <c r="N176" s="511"/>
      <c r="O176" s="621"/>
      <c r="P176" s="274">
        <f t="shared" si="27"/>
        <v>1</v>
      </c>
      <c r="Q176" s="285">
        <f t="shared" si="26"/>
        <v>18</v>
      </c>
      <c r="R176" s="286">
        <f t="shared" si="28"/>
        <v>0</v>
      </c>
      <c r="S176" s="287">
        <f t="shared" si="29"/>
        <v>0</v>
      </c>
      <c r="T176" s="286">
        <f t="shared" si="30"/>
        <v>0</v>
      </c>
      <c r="U176" s="287">
        <f t="shared" si="31"/>
        <v>0</v>
      </c>
      <c r="V176" s="287">
        <f t="shared" si="32"/>
        <v>0</v>
      </c>
      <c r="W176" s="287">
        <f t="shared" si="33"/>
        <v>0</v>
      </c>
      <c r="X176" s="287">
        <f t="shared" si="34"/>
        <v>0</v>
      </c>
      <c r="Y176" s="288">
        <f t="shared" si="35"/>
        <v>1900</v>
      </c>
      <c r="Z176" s="287">
        <f t="shared" si="36"/>
        <v>1</v>
      </c>
      <c r="AA176" s="519">
        <f>0</f>
        <v>0</v>
      </c>
      <c r="AB176" s="520">
        <f>0</f>
        <v>0</v>
      </c>
      <c r="AC176" s="519">
        <f t="shared" si="37"/>
        <v>0</v>
      </c>
      <c r="AD176" s="520">
        <f t="shared" si="38"/>
        <v>0</v>
      </c>
    </row>
    <row r="177" spans="4:30">
      <c r="D177" s="510"/>
      <c r="E177" s="510"/>
      <c r="F177" s="513"/>
      <c r="G177" s="510"/>
      <c r="H177" s="512"/>
      <c r="I177" s="512"/>
      <c r="K177" s="510"/>
      <c r="M177" s="514"/>
      <c r="N177" s="511"/>
      <c r="O177" s="621"/>
      <c r="P177" s="274">
        <f t="shared" si="27"/>
        <v>1</v>
      </c>
      <c r="Q177" s="285">
        <f t="shared" si="26"/>
        <v>18</v>
      </c>
      <c r="R177" s="286">
        <f t="shared" si="28"/>
        <v>0</v>
      </c>
      <c r="S177" s="287">
        <f t="shared" si="29"/>
        <v>0</v>
      </c>
      <c r="T177" s="286">
        <f t="shared" si="30"/>
        <v>0</v>
      </c>
      <c r="U177" s="287">
        <f t="shared" si="31"/>
        <v>0</v>
      </c>
      <c r="V177" s="287">
        <f t="shared" si="32"/>
        <v>0</v>
      </c>
      <c r="W177" s="287">
        <f t="shared" si="33"/>
        <v>0</v>
      </c>
      <c r="X177" s="287">
        <f t="shared" si="34"/>
        <v>0</v>
      </c>
      <c r="Y177" s="288">
        <f t="shared" si="35"/>
        <v>1900</v>
      </c>
      <c r="Z177" s="287">
        <f t="shared" si="36"/>
        <v>1</v>
      </c>
      <c r="AA177" s="519">
        <f>0</f>
        <v>0</v>
      </c>
      <c r="AB177" s="520">
        <f>0</f>
        <v>0</v>
      </c>
      <c r="AC177" s="519">
        <f t="shared" si="37"/>
        <v>0</v>
      </c>
      <c r="AD177" s="520">
        <f t="shared" si="38"/>
        <v>0</v>
      </c>
    </row>
    <row r="178" spans="4:30">
      <c r="D178" s="510"/>
      <c r="E178" s="510"/>
      <c r="F178" s="513"/>
      <c r="G178" s="510"/>
      <c r="H178" s="512"/>
      <c r="I178" s="512"/>
      <c r="K178" s="510"/>
      <c r="M178" s="514"/>
      <c r="N178" s="511"/>
      <c r="O178" s="621"/>
      <c r="P178" s="274">
        <f t="shared" si="27"/>
        <v>1</v>
      </c>
      <c r="Q178" s="285">
        <f t="shared" si="26"/>
        <v>18</v>
      </c>
      <c r="R178" s="286">
        <f t="shared" si="28"/>
        <v>0</v>
      </c>
      <c r="S178" s="287">
        <f t="shared" si="29"/>
        <v>0</v>
      </c>
      <c r="T178" s="286">
        <f t="shared" si="30"/>
        <v>0</v>
      </c>
      <c r="U178" s="287">
        <f t="shared" si="31"/>
        <v>0</v>
      </c>
      <c r="V178" s="287">
        <f t="shared" si="32"/>
        <v>0</v>
      </c>
      <c r="W178" s="287">
        <f t="shared" si="33"/>
        <v>0</v>
      </c>
      <c r="X178" s="287">
        <f t="shared" si="34"/>
        <v>0</v>
      </c>
      <c r="Y178" s="288">
        <f t="shared" si="35"/>
        <v>1900</v>
      </c>
      <c r="Z178" s="287">
        <f t="shared" si="36"/>
        <v>1</v>
      </c>
      <c r="AA178" s="519">
        <f>0</f>
        <v>0</v>
      </c>
      <c r="AB178" s="520">
        <f>0</f>
        <v>0</v>
      </c>
      <c r="AC178" s="519">
        <f t="shared" si="37"/>
        <v>0</v>
      </c>
      <c r="AD178" s="520">
        <f t="shared" si="38"/>
        <v>0</v>
      </c>
    </row>
    <row r="179" spans="4:30">
      <c r="D179" s="510"/>
      <c r="E179" s="510"/>
      <c r="F179" s="513"/>
      <c r="G179" s="510"/>
      <c r="H179" s="512"/>
      <c r="I179" s="512"/>
      <c r="K179" s="510"/>
      <c r="M179" s="514"/>
      <c r="N179" s="511"/>
      <c r="O179" s="621"/>
      <c r="P179" s="274">
        <f t="shared" si="27"/>
        <v>1</v>
      </c>
      <c r="Q179" s="285">
        <f t="shared" si="26"/>
        <v>18</v>
      </c>
      <c r="R179" s="286">
        <f t="shared" si="28"/>
        <v>0</v>
      </c>
      <c r="S179" s="287">
        <f t="shared" si="29"/>
        <v>0</v>
      </c>
      <c r="T179" s="286">
        <f t="shared" si="30"/>
        <v>0</v>
      </c>
      <c r="U179" s="287">
        <f t="shared" si="31"/>
        <v>0</v>
      </c>
      <c r="V179" s="287">
        <f t="shared" si="32"/>
        <v>0</v>
      </c>
      <c r="W179" s="287">
        <f t="shared" si="33"/>
        <v>0</v>
      </c>
      <c r="X179" s="287">
        <f t="shared" si="34"/>
        <v>0</v>
      </c>
      <c r="Y179" s="288">
        <f t="shared" si="35"/>
        <v>1900</v>
      </c>
      <c r="Z179" s="287">
        <f t="shared" si="36"/>
        <v>1</v>
      </c>
      <c r="AA179" s="519">
        <f>0</f>
        <v>0</v>
      </c>
      <c r="AB179" s="520">
        <f>0</f>
        <v>0</v>
      </c>
      <c r="AC179" s="519">
        <f t="shared" si="37"/>
        <v>0</v>
      </c>
      <c r="AD179" s="520">
        <f t="shared" si="38"/>
        <v>0</v>
      </c>
    </row>
    <row r="180" spans="4:30">
      <c r="D180" s="510"/>
      <c r="E180" s="510"/>
      <c r="F180" s="513"/>
      <c r="G180" s="510"/>
      <c r="H180" s="512"/>
      <c r="I180" s="512"/>
      <c r="K180" s="510"/>
      <c r="M180" s="514"/>
      <c r="N180" s="511"/>
      <c r="O180" s="621"/>
      <c r="P180" s="274">
        <f t="shared" si="27"/>
        <v>1</v>
      </c>
      <c r="Q180" s="285">
        <f t="shared" si="26"/>
        <v>18</v>
      </c>
      <c r="R180" s="286">
        <f t="shared" si="28"/>
        <v>0</v>
      </c>
      <c r="S180" s="287">
        <f t="shared" si="29"/>
        <v>0</v>
      </c>
      <c r="T180" s="286">
        <f t="shared" si="30"/>
        <v>0</v>
      </c>
      <c r="U180" s="287">
        <f t="shared" si="31"/>
        <v>0</v>
      </c>
      <c r="V180" s="287">
        <f t="shared" si="32"/>
        <v>0</v>
      </c>
      <c r="W180" s="287">
        <f t="shared" si="33"/>
        <v>0</v>
      </c>
      <c r="X180" s="287">
        <f t="shared" si="34"/>
        <v>0</v>
      </c>
      <c r="Y180" s="288">
        <f t="shared" si="35"/>
        <v>1900</v>
      </c>
      <c r="Z180" s="287">
        <f t="shared" si="36"/>
        <v>1</v>
      </c>
      <c r="AA180" s="519">
        <f>0</f>
        <v>0</v>
      </c>
      <c r="AB180" s="520">
        <f>0</f>
        <v>0</v>
      </c>
      <c r="AC180" s="519">
        <f t="shared" si="37"/>
        <v>0</v>
      </c>
      <c r="AD180" s="520">
        <f t="shared" si="38"/>
        <v>0</v>
      </c>
    </row>
    <row r="181" spans="4:30">
      <c r="D181" s="510"/>
      <c r="E181" s="510"/>
      <c r="F181" s="513"/>
      <c r="G181" s="510"/>
      <c r="H181" s="512"/>
      <c r="I181" s="512"/>
      <c r="K181" s="510"/>
      <c r="M181" s="514"/>
      <c r="N181" s="511"/>
      <c r="O181" s="621"/>
      <c r="P181" s="274">
        <f t="shared" si="27"/>
        <v>1</v>
      </c>
      <c r="Q181" s="285">
        <f t="shared" si="26"/>
        <v>18</v>
      </c>
      <c r="R181" s="286">
        <f t="shared" si="28"/>
        <v>0</v>
      </c>
      <c r="S181" s="287">
        <f t="shared" si="29"/>
        <v>0</v>
      </c>
      <c r="T181" s="286">
        <f t="shared" si="30"/>
        <v>0</v>
      </c>
      <c r="U181" s="287">
        <f t="shared" si="31"/>
        <v>0</v>
      </c>
      <c r="V181" s="287">
        <f t="shared" si="32"/>
        <v>0</v>
      </c>
      <c r="W181" s="287">
        <f t="shared" si="33"/>
        <v>0</v>
      </c>
      <c r="X181" s="287">
        <f t="shared" si="34"/>
        <v>0</v>
      </c>
      <c r="Y181" s="288">
        <f t="shared" si="35"/>
        <v>1900</v>
      </c>
      <c r="Z181" s="287">
        <f t="shared" si="36"/>
        <v>1</v>
      </c>
      <c r="AA181" s="519">
        <f>0</f>
        <v>0</v>
      </c>
      <c r="AB181" s="520">
        <f>0</f>
        <v>0</v>
      </c>
      <c r="AC181" s="519">
        <f t="shared" si="37"/>
        <v>0</v>
      </c>
      <c r="AD181" s="520">
        <f t="shared" si="38"/>
        <v>0</v>
      </c>
    </row>
    <row r="182" spans="4:30">
      <c r="D182" s="510"/>
      <c r="E182" s="510"/>
      <c r="F182" s="513"/>
      <c r="G182" s="510"/>
      <c r="H182" s="512"/>
      <c r="I182" s="512"/>
      <c r="K182" s="510"/>
      <c r="M182" s="514"/>
      <c r="N182" s="511"/>
      <c r="O182" s="621"/>
      <c r="P182" s="274">
        <f t="shared" si="27"/>
        <v>1</v>
      </c>
      <c r="Q182" s="285">
        <f t="shared" si="26"/>
        <v>18</v>
      </c>
      <c r="R182" s="286">
        <f t="shared" si="28"/>
        <v>0</v>
      </c>
      <c r="S182" s="287">
        <f t="shared" si="29"/>
        <v>0</v>
      </c>
      <c r="T182" s="286">
        <f t="shared" si="30"/>
        <v>0</v>
      </c>
      <c r="U182" s="287">
        <f t="shared" si="31"/>
        <v>0</v>
      </c>
      <c r="V182" s="287">
        <f t="shared" si="32"/>
        <v>0</v>
      </c>
      <c r="W182" s="287">
        <f t="shared" si="33"/>
        <v>0</v>
      </c>
      <c r="X182" s="287">
        <f t="shared" si="34"/>
        <v>0</v>
      </c>
      <c r="Y182" s="288">
        <f t="shared" si="35"/>
        <v>1900</v>
      </c>
      <c r="Z182" s="287">
        <f t="shared" si="36"/>
        <v>1</v>
      </c>
      <c r="AA182" s="519">
        <f>0</f>
        <v>0</v>
      </c>
      <c r="AB182" s="520">
        <f>0</f>
        <v>0</v>
      </c>
      <c r="AC182" s="519">
        <f t="shared" si="37"/>
        <v>0</v>
      </c>
      <c r="AD182" s="520">
        <f t="shared" si="38"/>
        <v>0</v>
      </c>
    </row>
    <row r="183" spans="4:30">
      <c r="D183" s="510"/>
      <c r="E183" s="510"/>
      <c r="F183" s="513"/>
      <c r="G183" s="510"/>
      <c r="H183" s="512"/>
      <c r="I183" s="512"/>
      <c r="K183" s="510"/>
      <c r="M183" s="514"/>
      <c r="N183" s="511"/>
      <c r="O183" s="621"/>
      <c r="P183" s="274">
        <f t="shared" si="27"/>
        <v>1</v>
      </c>
      <c r="Q183" s="285">
        <f t="shared" si="26"/>
        <v>18</v>
      </c>
      <c r="R183" s="286">
        <f t="shared" si="28"/>
        <v>0</v>
      </c>
      <c r="S183" s="287">
        <f t="shared" si="29"/>
        <v>0</v>
      </c>
      <c r="T183" s="286">
        <f t="shared" si="30"/>
        <v>0</v>
      </c>
      <c r="U183" s="287">
        <f t="shared" si="31"/>
        <v>0</v>
      </c>
      <c r="V183" s="287">
        <f t="shared" si="32"/>
        <v>0</v>
      </c>
      <c r="W183" s="287">
        <f t="shared" si="33"/>
        <v>0</v>
      </c>
      <c r="X183" s="287">
        <f t="shared" si="34"/>
        <v>0</v>
      </c>
      <c r="Y183" s="288">
        <f t="shared" si="35"/>
        <v>1900</v>
      </c>
      <c r="Z183" s="287">
        <f t="shared" si="36"/>
        <v>1</v>
      </c>
      <c r="AA183" s="519">
        <f>0</f>
        <v>0</v>
      </c>
      <c r="AB183" s="520">
        <f>0</f>
        <v>0</v>
      </c>
      <c r="AC183" s="519">
        <f t="shared" si="37"/>
        <v>0</v>
      </c>
      <c r="AD183" s="520">
        <f t="shared" si="38"/>
        <v>0</v>
      </c>
    </row>
    <row r="184" spans="4:30">
      <c r="D184" s="510"/>
      <c r="E184" s="510"/>
      <c r="F184" s="513"/>
      <c r="G184" s="510"/>
      <c r="H184" s="512"/>
      <c r="I184" s="512"/>
      <c r="K184" s="510"/>
      <c r="M184" s="514"/>
      <c r="N184" s="511"/>
      <c r="O184" s="621"/>
      <c r="P184" s="274">
        <f t="shared" si="27"/>
        <v>1</v>
      </c>
      <c r="Q184" s="285">
        <f t="shared" si="26"/>
        <v>18</v>
      </c>
      <c r="R184" s="286">
        <f t="shared" si="28"/>
        <v>0</v>
      </c>
      <c r="S184" s="287">
        <f t="shared" si="29"/>
        <v>0</v>
      </c>
      <c r="T184" s="286">
        <f t="shared" si="30"/>
        <v>0</v>
      </c>
      <c r="U184" s="287">
        <f t="shared" si="31"/>
        <v>0</v>
      </c>
      <c r="V184" s="287">
        <f t="shared" si="32"/>
        <v>0</v>
      </c>
      <c r="W184" s="287">
        <f t="shared" si="33"/>
        <v>0</v>
      </c>
      <c r="X184" s="287">
        <f t="shared" si="34"/>
        <v>0</v>
      </c>
      <c r="Y184" s="288">
        <f t="shared" si="35"/>
        <v>1900</v>
      </c>
      <c r="Z184" s="287">
        <f t="shared" si="36"/>
        <v>1</v>
      </c>
      <c r="AA184" s="519">
        <f>0</f>
        <v>0</v>
      </c>
      <c r="AB184" s="520">
        <f>0</f>
        <v>0</v>
      </c>
      <c r="AC184" s="519">
        <f t="shared" si="37"/>
        <v>0</v>
      </c>
      <c r="AD184" s="520">
        <f t="shared" si="38"/>
        <v>0</v>
      </c>
    </row>
    <row r="185" spans="4:30">
      <c r="D185" s="510"/>
      <c r="E185" s="510"/>
      <c r="F185" s="513"/>
      <c r="G185" s="510"/>
      <c r="H185" s="512"/>
      <c r="I185" s="512"/>
      <c r="K185" s="510"/>
      <c r="M185" s="514"/>
      <c r="N185" s="511"/>
      <c r="O185" s="621"/>
      <c r="P185" s="274">
        <f t="shared" si="27"/>
        <v>1</v>
      </c>
      <c r="Q185" s="285">
        <f t="shared" si="26"/>
        <v>18</v>
      </c>
      <c r="R185" s="286">
        <f t="shared" si="28"/>
        <v>0</v>
      </c>
      <c r="S185" s="287">
        <f t="shared" si="29"/>
        <v>0</v>
      </c>
      <c r="T185" s="286">
        <f t="shared" si="30"/>
        <v>0</v>
      </c>
      <c r="U185" s="287">
        <f t="shared" si="31"/>
        <v>0</v>
      </c>
      <c r="V185" s="287">
        <f t="shared" si="32"/>
        <v>0</v>
      </c>
      <c r="W185" s="287">
        <f t="shared" si="33"/>
        <v>0</v>
      </c>
      <c r="X185" s="287">
        <f t="shared" si="34"/>
        <v>0</v>
      </c>
      <c r="Y185" s="288">
        <f t="shared" si="35"/>
        <v>1900</v>
      </c>
      <c r="Z185" s="287">
        <f t="shared" si="36"/>
        <v>1</v>
      </c>
      <c r="AA185" s="519">
        <f>0</f>
        <v>0</v>
      </c>
      <c r="AB185" s="520">
        <f>0</f>
        <v>0</v>
      </c>
      <c r="AC185" s="519">
        <f t="shared" si="37"/>
        <v>0</v>
      </c>
      <c r="AD185" s="520">
        <f t="shared" si="38"/>
        <v>0</v>
      </c>
    </row>
    <row r="186" spans="4:30">
      <c r="D186" s="510"/>
      <c r="E186" s="510"/>
      <c r="F186" s="513"/>
      <c r="G186" s="510"/>
      <c r="H186" s="512"/>
      <c r="I186" s="512"/>
      <c r="K186" s="510"/>
      <c r="M186" s="514"/>
      <c r="N186" s="511"/>
      <c r="O186" s="621"/>
      <c r="P186" s="274">
        <f t="shared" si="27"/>
        <v>1</v>
      </c>
      <c r="Q186" s="285">
        <f t="shared" si="26"/>
        <v>18</v>
      </c>
      <c r="R186" s="286">
        <f t="shared" si="28"/>
        <v>0</v>
      </c>
      <c r="S186" s="287">
        <f t="shared" si="29"/>
        <v>0</v>
      </c>
      <c r="T186" s="286">
        <f t="shared" si="30"/>
        <v>0</v>
      </c>
      <c r="U186" s="287">
        <f t="shared" si="31"/>
        <v>0</v>
      </c>
      <c r="V186" s="287">
        <f t="shared" si="32"/>
        <v>0</v>
      </c>
      <c r="W186" s="287">
        <f t="shared" si="33"/>
        <v>0</v>
      </c>
      <c r="X186" s="287">
        <f t="shared" si="34"/>
        <v>0</v>
      </c>
      <c r="Y186" s="288">
        <f t="shared" si="35"/>
        <v>1900</v>
      </c>
      <c r="Z186" s="287">
        <f t="shared" si="36"/>
        <v>1</v>
      </c>
      <c r="AA186" s="519">
        <f>0</f>
        <v>0</v>
      </c>
      <c r="AB186" s="520">
        <f>0</f>
        <v>0</v>
      </c>
      <c r="AC186" s="519">
        <f t="shared" si="37"/>
        <v>0</v>
      </c>
      <c r="AD186" s="520">
        <f t="shared" si="38"/>
        <v>0</v>
      </c>
    </row>
    <row r="187" spans="4:30">
      <c r="D187" s="510"/>
      <c r="E187" s="510"/>
      <c r="F187" s="513"/>
      <c r="G187" s="510"/>
      <c r="H187" s="512"/>
      <c r="I187" s="512"/>
      <c r="K187" s="510"/>
      <c r="M187" s="514"/>
      <c r="N187" s="511"/>
      <c r="O187" s="621"/>
      <c r="P187" s="274">
        <f t="shared" si="27"/>
        <v>1</v>
      </c>
      <c r="Q187" s="285">
        <f t="shared" si="26"/>
        <v>18</v>
      </c>
      <c r="R187" s="286">
        <f t="shared" si="28"/>
        <v>0</v>
      </c>
      <c r="S187" s="287">
        <f t="shared" si="29"/>
        <v>0</v>
      </c>
      <c r="T187" s="286">
        <f t="shared" si="30"/>
        <v>0</v>
      </c>
      <c r="U187" s="287">
        <f t="shared" si="31"/>
        <v>0</v>
      </c>
      <c r="V187" s="287">
        <f t="shared" si="32"/>
        <v>0</v>
      </c>
      <c r="W187" s="287">
        <f t="shared" si="33"/>
        <v>0</v>
      </c>
      <c r="X187" s="287">
        <f t="shared" si="34"/>
        <v>0</v>
      </c>
      <c r="Y187" s="288">
        <f t="shared" si="35"/>
        <v>1900</v>
      </c>
      <c r="Z187" s="287">
        <f t="shared" si="36"/>
        <v>1</v>
      </c>
      <c r="AA187" s="519">
        <f>0</f>
        <v>0</v>
      </c>
      <c r="AB187" s="520">
        <f>0</f>
        <v>0</v>
      </c>
      <c r="AC187" s="519">
        <f t="shared" si="37"/>
        <v>0</v>
      </c>
      <c r="AD187" s="520">
        <f t="shared" si="38"/>
        <v>0</v>
      </c>
    </row>
    <row r="188" spans="4:30">
      <c r="D188" s="510"/>
      <c r="E188" s="510"/>
      <c r="F188" s="513"/>
      <c r="G188" s="510"/>
      <c r="H188" s="512"/>
      <c r="I188" s="512"/>
      <c r="K188" s="510"/>
      <c r="M188" s="514"/>
      <c r="N188" s="511"/>
      <c r="O188" s="621"/>
      <c r="P188" s="274">
        <f t="shared" si="27"/>
        <v>1</v>
      </c>
      <c r="Q188" s="285">
        <f t="shared" si="26"/>
        <v>18</v>
      </c>
      <c r="R188" s="286">
        <f t="shared" si="28"/>
        <v>0</v>
      </c>
      <c r="S188" s="287">
        <f t="shared" si="29"/>
        <v>0</v>
      </c>
      <c r="T188" s="286">
        <f t="shared" si="30"/>
        <v>0</v>
      </c>
      <c r="U188" s="287">
        <f t="shared" si="31"/>
        <v>0</v>
      </c>
      <c r="V188" s="287">
        <f t="shared" si="32"/>
        <v>0</v>
      </c>
      <c r="W188" s="287">
        <f t="shared" si="33"/>
        <v>0</v>
      </c>
      <c r="X188" s="287">
        <f t="shared" si="34"/>
        <v>0</v>
      </c>
      <c r="Y188" s="288">
        <f t="shared" si="35"/>
        <v>1900</v>
      </c>
      <c r="Z188" s="287">
        <f t="shared" si="36"/>
        <v>1</v>
      </c>
      <c r="AA188" s="519">
        <f>0</f>
        <v>0</v>
      </c>
      <c r="AB188" s="520">
        <f>0</f>
        <v>0</v>
      </c>
      <c r="AC188" s="519">
        <f t="shared" si="37"/>
        <v>0</v>
      </c>
      <c r="AD188" s="520">
        <f t="shared" si="38"/>
        <v>0</v>
      </c>
    </row>
    <row r="189" spans="4:30">
      <c r="D189" s="510"/>
      <c r="E189" s="510"/>
      <c r="F189" s="513"/>
      <c r="G189" s="510"/>
      <c r="H189" s="512"/>
      <c r="I189" s="512"/>
      <c r="K189" s="510"/>
      <c r="M189" s="514"/>
      <c r="N189" s="511"/>
      <c r="O189" s="621"/>
      <c r="P189" s="274">
        <f t="shared" si="27"/>
        <v>1</v>
      </c>
      <c r="Q189" s="285">
        <f t="shared" si="26"/>
        <v>18</v>
      </c>
      <c r="R189" s="286">
        <f t="shared" si="28"/>
        <v>0</v>
      </c>
      <c r="S189" s="287">
        <f t="shared" si="29"/>
        <v>0</v>
      </c>
      <c r="T189" s="286">
        <f t="shared" si="30"/>
        <v>0</v>
      </c>
      <c r="U189" s="287">
        <f t="shared" si="31"/>
        <v>0</v>
      </c>
      <c r="V189" s="287">
        <f t="shared" si="32"/>
        <v>0</v>
      </c>
      <c r="W189" s="287">
        <f t="shared" si="33"/>
        <v>0</v>
      </c>
      <c r="X189" s="287">
        <f t="shared" si="34"/>
        <v>0</v>
      </c>
      <c r="Y189" s="288">
        <f t="shared" si="35"/>
        <v>1900</v>
      </c>
      <c r="Z189" s="287">
        <f t="shared" si="36"/>
        <v>1</v>
      </c>
      <c r="AA189" s="519">
        <f>0</f>
        <v>0</v>
      </c>
      <c r="AB189" s="520">
        <f>0</f>
        <v>0</v>
      </c>
      <c r="AC189" s="519">
        <f t="shared" si="37"/>
        <v>0</v>
      </c>
      <c r="AD189" s="520">
        <f t="shared" si="38"/>
        <v>0</v>
      </c>
    </row>
    <row r="190" spans="4:30">
      <c r="D190" s="510"/>
      <c r="E190" s="510"/>
      <c r="F190" s="513"/>
      <c r="G190" s="510"/>
      <c r="H190" s="512"/>
      <c r="I190" s="512"/>
      <c r="K190" s="510"/>
      <c r="M190" s="514"/>
      <c r="N190" s="511"/>
      <c r="O190" s="621"/>
      <c r="P190" s="274">
        <f t="shared" si="27"/>
        <v>1</v>
      </c>
      <c r="Q190" s="285">
        <f t="shared" si="26"/>
        <v>18</v>
      </c>
      <c r="R190" s="286">
        <f t="shared" si="28"/>
        <v>0</v>
      </c>
      <c r="S190" s="287">
        <f t="shared" si="29"/>
        <v>0</v>
      </c>
      <c r="T190" s="286">
        <f t="shared" si="30"/>
        <v>0</v>
      </c>
      <c r="U190" s="287">
        <f t="shared" si="31"/>
        <v>0</v>
      </c>
      <c r="V190" s="287">
        <f t="shared" si="32"/>
        <v>0</v>
      </c>
      <c r="W190" s="287">
        <f t="shared" si="33"/>
        <v>0</v>
      </c>
      <c r="X190" s="287">
        <f t="shared" si="34"/>
        <v>0</v>
      </c>
      <c r="Y190" s="288">
        <f t="shared" si="35"/>
        <v>1900</v>
      </c>
      <c r="Z190" s="287">
        <f t="shared" si="36"/>
        <v>1</v>
      </c>
      <c r="AA190" s="519">
        <f>0</f>
        <v>0</v>
      </c>
      <c r="AB190" s="520">
        <f>0</f>
        <v>0</v>
      </c>
      <c r="AC190" s="519">
        <f t="shared" si="37"/>
        <v>0</v>
      </c>
      <c r="AD190" s="520">
        <f t="shared" si="38"/>
        <v>0</v>
      </c>
    </row>
    <row r="191" spans="4:30">
      <c r="D191" s="510"/>
      <c r="E191" s="510"/>
      <c r="F191" s="513"/>
      <c r="G191" s="510"/>
      <c r="H191" s="512"/>
      <c r="I191" s="512"/>
      <c r="K191" s="510"/>
      <c r="M191" s="514"/>
      <c r="N191" s="511"/>
      <c r="O191" s="621"/>
      <c r="P191" s="274">
        <f t="shared" si="27"/>
        <v>1</v>
      </c>
      <c r="Q191" s="285">
        <f t="shared" si="26"/>
        <v>18</v>
      </c>
      <c r="R191" s="286">
        <f t="shared" si="28"/>
        <v>0</v>
      </c>
      <c r="S191" s="287">
        <f t="shared" si="29"/>
        <v>0</v>
      </c>
      <c r="T191" s="286">
        <f t="shared" si="30"/>
        <v>0</v>
      </c>
      <c r="U191" s="287">
        <f t="shared" si="31"/>
        <v>0</v>
      </c>
      <c r="V191" s="287">
        <f t="shared" si="32"/>
        <v>0</v>
      </c>
      <c r="W191" s="287">
        <f t="shared" si="33"/>
        <v>0</v>
      </c>
      <c r="X191" s="287">
        <f t="shared" si="34"/>
        <v>0</v>
      </c>
      <c r="Y191" s="288">
        <f t="shared" si="35"/>
        <v>1900</v>
      </c>
      <c r="Z191" s="287">
        <f t="shared" si="36"/>
        <v>1</v>
      </c>
      <c r="AA191" s="519">
        <f>0</f>
        <v>0</v>
      </c>
      <c r="AB191" s="520">
        <f>0</f>
        <v>0</v>
      </c>
      <c r="AC191" s="519">
        <f t="shared" si="37"/>
        <v>0</v>
      </c>
      <c r="AD191" s="520">
        <f t="shared" si="38"/>
        <v>0</v>
      </c>
    </row>
    <row r="192" spans="4:30">
      <c r="D192" s="510"/>
      <c r="E192" s="510"/>
      <c r="F192" s="513"/>
      <c r="G192" s="510"/>
      <c r="H192" s="512"/>
      <c r="I192" s="512"/>
      <c r="K192" s="510"/>
      <c r="M192" s="514"/>
      <c r="N192" s="511"/>
      <c r="O192" s="621"/>
      <c r="P192" s="274">
        <f t="shared" si="27"/>
        <v>1</v>
      </c>
      <c r="Q192" s="285">
        <f t="shared" si="26"/>
        <v>18</v>
      </c>
      <c r="R192" s="286">
        <f t="shared" si="28"/>
        <v>0</v>
      </c>
      <c r="S192" s="287">
        <f t="shared" si="29"/>
        <v>0</v>
      </c>
      <c r="T192" s="286">
        <f t="shared" si="30"/>
        <v>0</v>
      </c>
      <c r="U192" s="287">
        <f t="shared" si="31"/>
        <v>0</v>
      </c>
      <c r="V192" s="287">
        <f t="shared" si="32"/>
        <v>0</v>
      </c>
      <c r="W192" s="287">
        <f t="shared" si="33"/>
        <v>0</v>
      </c>
      <c r="X192" s="287">
        <f t="shared" si="34"/>
        <v>0</v>
      </c>
      <c r="Y192" s="288">
        <f t="shared" si="35"/>
        <v>1900</v>
      </c>
      <c r="Z192" s="287">
        <f t="shared" si="36"/>
        <v>1</v>
      </c>
      <c r="AA192" s="519">
        <f>0</f>
        <v>0</v>
      </c>
      <c r="AB192" s="520">
        <f>0</f>
        <v>0</v>
      </c>
      <c r="AC192" s="519">
        <f t="shared" si="37"/>
        <v>0</v>
      </c>
      <c r="AD192" s="520">
        <f t="shared" si="38"/>
        <v>0</v>
      </c>
    </row>
    <row r="193" spans="4:30">
      <c r="D193" s="510"/>
      <c r="E193" s="510"/>
      <c r="F193" s="513"/>
      <c r="G193" s="510"/>
      <c r="H193" s="512"/>
      <c r="I193" s="512"/>
      <c r="K193" s="510"/>
      <c r="M193" s="514"/>
      <c r="N193" s="511"/>
      <c r="O193" s="621"/>
      <c r="P193" s="274">
        <f t="shared" si="27"/>
        <v>1</v>
      </c>
      <c r="Q193" s="285">
        <f t="shared" si="26"/>
        <v>18</v>
      </c>
      <c r="R193" s="286">
        <f t="shared" si="28"/>
        <v>0</v>
      </c>
      <c r="S193" s="287">
        <f t="shared" si="29"/>
        <v>0</v>
      </c>
      <c r="T193" s="286">
        <f t="shared" si="30"/>
        <v>0</v>
      </c>
      <c r="U193" s="287">
        <f t="shared" si="31"/>
        <v>0</v>
      </c>
      <c r="V193" s="287">
        <f t="shared" si="32"/>
        <v>0</v>
      </c>
      <c r="W193" s="287">
        <f t="shared" si="33"/>
        <v>0</v>
      </c>
      <c r="X193" s="287">
        <f t="shared" si="34"/>
        <v>0</v>
      </c>
      <c r="Y193" s="288">
        <f t="shared" si="35"/>
        <v>1900</v>
      </c>
      <c r="Z193" s="287">
        <f t="shared" si="36"/>
        <v>1</v>
      </c>
      <c r="AA193" s="519">
        <f>0</f>
        <v>0</v>
      </c>
      <c r="AB193" s="520">
        <f>0</f>
        <v>0</v>
      </c>
      <c r="AC193" s="519">
        <f t="shared" si="37"/>
        <v>0</v>
      </c>
      <c r="AD193" s="520">
        <f t="shared" si="38"/>
        <v>0</v>
      </c>
    </row>
    <row r="194" spans="4:30">
      <c r="D194" s="510"/>
      <c r="E194" s="510"/>
      <c r="F194" s="513"/>
      <c r="G194" s="510"/>
      <c r="H194" s="512"/>
      <c r="I194" s="512"/>
      <c r="K194" s="510"/>
      <c r="M194" s="514"/>
      <c r="N194" s="511"/>
      <c r="O194" s="621"/>
      <c r="P194" s="274">
        <f t="shared" si="27"/>
        <v>1</v>
      </c>
      <c r="Q194" s="285">
        <f t="shared" si="26"/>
        <v>18</v>
      </c>
      <c r="R194" s="286">
        <f t="shared" si="28"/>
        <v>0</v>
      </c>
      <c r="S194" s="287">
        <f t="shared" si="29"/>
        <v>0</v>
      </c>
      <c r="T194" s="286">
        <f t="shared" si="30"/>
        <v>0</v>
      </c>
      <c r="U194" s="287">
        <f t="shared" si="31"/>
        <v>0</v>
      </c>
      <c r="V194" s="287">
        <f t="shared" si="32"/>
        <v>0</v>
      </c>
      <c r="W194" s="287">
        <f t="shared" si="33"/>
        <v>0</v>
      </c>
      <c r="X194" s="287">
        <f t="shared" si="34"/>
        <v>0</v>
      </c>
      <c r="Y194" s="288">
        <f t="shared" si="35"/>
        <v>1900</v>
      </c>
      <c r="Z194" s="287">
        <f t="shared" si="36"/>
        <v>1</v>
      </c>
      <c r="AA194" s="519">
        <f>0</f>
        <v>0</v>
      </c>
      <c r="AB194" s="520">
        <f>0</f>
        <v>0</v>
      </c>
      <c r="AC194" s="519">
        <f t="shared" si="37"/>
        <v>0</v>
      </c>
      <c r="AD194" s="520">
        <f t="shared" si="38"/>
        <v>0</v>
      </c>
    </row>
    <row r="195" spans="4:30">
      <c r="D195" s="510"/>
      <c r="E195" s="510"/>
      <c r="F195" s="513"/>
      <c r="G195" s="510"/>
      <c r="H195" s="512"/>
      <c r="I195" s="512"/>
      <c r="K195" s="510"/>
      <c r="M195" s="514"/>
      <c r="N195" s="511"/>
      <c r="O195" s="621"/>
      <c r="P195" s="274">
        <f t="shared" si="27"/>
        <v>1</v>
      </c>
      <c r="Q195" s="285">
        <f t="shared" si="26"/>
        <v>18</v>
      </c>
      <c r="R195" s="286">
        <f t="shared" si="28"/>
        <v>0</v>
      </c>
      <c r="S195" s="287">
        <f t="shared" si="29"/>
        <v>0</v>
      </c>
      <c r="T195" s="286">
        <f t="shared" si="30"/>
        <v>0</v>
      </c>
      <c r="U195" s="287">
        <f t="shared" si="31"/>
        <v>0</v>
      </c>
      <c r="V195" s="287">
        <f t="shared" si="32"/>
        <v>0</v>
      </c>
      <c r="W195" s="287">
        <f t="shared" si="33"/>
        <v>0</v>
      </c>
      <c r="X195" s="287">
        <f t="shared" si="34"/>
        <v>0</v>
      </c>
      <c r="Y195" s="288">
        <f t="shared" si="35"/>
        <v>1900</v>
      </c>
      <c r="Z195" s="287">
        <f t="shared" si="36"/>
        <v>1</v>
      </c>
      <c r="AA195" s="519">
        <f>0</f>
        <v>0</v>
      </c>
      <c r="AB195" s="520">
        <f>0</f>
        <v>0</v>
      </c>
      <c r="AC195" s="519">
        <f t="shared" si="37"/>
        <v>0</v>
      </c>
      <c r="AD195" s="520">
        <f t="shared" si="38"/>
        <v>0</v>
      </c>
    </row>
    <row r="196" spans="4:30">
      <c r="D196" s="510"/>
      <c r="E196" s="510"/>
      <c r="F196" s="513"/>
      <c r="G196" s="510"/>
      <c r="H196" s="512"/>
      <c r="I196" s="512"/>
      <c r="K196" s="510"/>
      <c r="M196" s="514"/>
      <c r="N196" s="511"/>
      <c r="O196" s="621"/>
      <c r="P196" s="274">
        <f t="shared" si="27"/>
        <v>1</v>
      </c>
      <c r="Q196" s="285">
        <f t="shared" si="26"/>
        <v>18</v>
      </c>
      <c r="R196" s="286">
        <f t="shared" si="28"/>
        <v>0</v>
      </c>
      <c r="S196" s="287">
        <f t="shared" si="29"/>
        <v>0</v>
      </c>
      <c r="T196" s="286">
        <f t="shared" si="30"/>
        <v>0</v>
      </c>
      <c r="U196" s="287">
        <f t="shared" si="31"/>
        <v>0</v>
      </c>
      <c r="V196" s="287">
        <f t="shared" si="32"/>
        <v>0</v>
      </c>
      <c r="W196" s="287">
        <f t="shared" si="33"/>
        <v>0</v>
      </c>
      <c r="X196" s="287">
        <f t="shared" si="34"/>
        <v>0</v>
      </c>
      <c r="Y196" s="288">
        <f t="shared" si="35"/>
        <v>1900</v>
      </c>
      <c r="Z196" s="287">
        <f t="shared" si="36"/>
        <v>1</v>
      </c>
      <c r="AA196" s="519">
        <f>0</f>
        <v>0</v>
      </c>
      <c r="AB196" s="520">
        <f>0</f>
        <v>0</v>
      </c>
      <c r="AC196" s="519">
        <f t="shared" si="37"/>
        <v>0</v>
      </c>
      <c r="AD196" s="520">
        <f t="shared" si="38"/>
        <v>0</v>
      </c>
    </row>
    <row r="197" spans="4:30">
      <c r="D197" s="510"/>
      <c r="E197" s="510"/>
      <c r="F197" s="513"/>
      <c r="G197" s="510"/>
      <c r="H197" s="512"/>
      <c r="I197" s="512"/>
      <c r="K197" s="510"/>
      <c r="M197" s="514"/>
      <c r="N197" s="511"/>
      <c r="O197" s="621"/>
      <c r="P197" s="274">
        <f t="shared" si="27"/>
        <v>1</v>
      </c>
      <c r="Q197" s="285">
        <f t="shared" si="26"/>
        <v>18</v>
      </c>
      <c r="R197" s="286">
        <f t="shared" si="28"/>
        <v>0</v>
      </c>
      <c r="S197" s="287">
        <f t="shared" si="29"/>
        <v>0</v>
      </c>
      <c r="T197" s="286">
        <f t="shared" si="30"/>
        <v>0</v>
      </c>
      <c r="U197" s="287">
        <f t="shared" si="31"/>
        <v>0</v>
      </c>
      <c r="V197" s="287">
        <f t="shared" si="32"/>
        <v>0</v>
      </c>
      <c r="W197" s="287">
        <f t="shared" si="33"/>
        <v>0</v>
      </c>
      <c r="X197" s="287">
        <f t="shared" si="34"/>
        <v>0</v>
      </c>
      <c r="Y197" s="288">
        <f t="shared" si="35"/>
        <v>1900</v>
      </c>
      <c r="Z197" s="287">
        <f t="shared" si="36"/>
        <v>1</v>
      </c>
      <c r="AA197" s="519">
        <f>0</f>
        <v>0</v>
      </c>
      <c r="AB197" s="520">
        <f>0</f>
        <v>0</v>
      </c>
      <c r="AC197" s="519">
        <f t="shared" si="37"/>
        <v>0</v>
      </c>
      <c r="AD197" s="520">
        <f t="shared" si="38"/>
        <v>0</v>
      </c>
    </row>
    <row r="198" spans="4:30">
      <c r="D198" s="510"/>
      <c r="E198" s="510"/>
      <c r="F198" s="513"/>
      <c r="G198" s="510"/>
      <c r="H198" s="512"/>
      <c r="I198" s="512"/>
      <c r="K198" s="510"/>
      <c r="M198" s="514"/>
      <c r="N198" s="511"/>
      <c r="O198" s="621"/>
      <c r="P198" s="274">
        <f t="shared" si="27"/>
        <v>1</v>
      </c>
      <c r="Q198" s="285">
        <f t="shared" ref="Q198:Q261" si="39">MAX(18,IFERROR(ROUNDDOWN(YEARFRAC(F198,__valuation_date),0),45))</f>
        <v>18</v>
      </c>
      <c r="R198" s="286">
        <f t="shared" si="28"/>
        <v>0</v>
      </c>
      <c r="S198" s="287">
        <f t="shared" si="29"/>
        <v>0</v>
      </c>
      <c r="T198" s="286">
        <f t="shared" si="30"/>
        <v>0</v>
      </c>
      <c r="U198" s="287">
        <f t="shared" si="31"/>
        <v>0</v>
      </c>
      <c r="V198" s="287">
        <f t="shared" si="32"/>
        <v>0</v>
      </c>
      <c r="W198" s="287">
        <f t="shared" si="33"/>
        <v>0</v>
      </c>
      <c r="X198" s="287">
        <f t="shared" si="34"/>
        <v>0</v>
      </c>
      <c r="Y198" s="288">
        <f t="shared" si="35"/>
        <v>1900</v>
      </c>
      <c r="Z198" s="287">
        <f t="shared" si="36"/>
        <v>1</v>
      </c>
      <c r="AA198" s="519">
        <f>0</f>
        <v>0</v>
      </c>
      <c r="AB198" s="520">
        <f>0</f>
        <v>0</v>
      </c>
      <c r="AC198" s="519">
        <f t="shared" si="37"/>
        <v>0</v>
      </c>
      <c r="AD198" s="520">
        <f t="shared" si="38"/>
        <v>0</v>
      </c>
    </row>
    <row r="199" spans="4:30">
      <c r="D199" s="510"/>
      <c r="E199" s="510"/>
      <c r="F199" s="513"/>
      <c r="G199" s="510"/>
      <c r="H199" s="512"/>
      <c r="I199" s="512"/>
      <c r="K199" s="510"/>
      <c r="M199" s="514"/>
      <c r="N199" s="511"/>
      <c r="O199" s="621"/>
      <c r="P199" s="274">
        <f t="shared" ref="P199:P262" si="40">IF(Z199&gt;S199,IF(Z199&gt;T199,1,0),0)</f>
        <v>1</v>
      </c>
      <c r="Q199" s="285">
        <f t="shared" si="39"/>
        <v>18</v>
      </c>
      <c r="R199" s="286">
        <f t="shared" ref="R199:R262" si="41">G199</f>
        <v>0</v>
      </c>
      <c r="S199" s="287">
        <f t="shared" ref="S199:S262" si="42">N199</f>
        <v>0</v>
      </c>
      <c r="T199" s="286">
        <f t="shared" ref="T199:T262" si="43">ROUNDUP(YEARFRAC(M199,L199),0)</f>
        <v>0</v>
      </c>
      <c r="U199" s="287">
        <f t="shared" ref="U199:U262" si="44">J199</f>
        <v>0</v>
      </c>
      <c r="V199" s="287">
        <f t="shared" ref="V199:V262" si="45">IF(X199="Annuity",0,H199)</f>
        <v>0</v>
      </c>
      <c r="W199" s="287">
        <f t="shared" ref="W199:W262" si="46">IF(X199="Annuity",H199*12,H199)</f>
        <v>0</v>
      </c>
      <c r="X199" s="287">
        <f t="shared" ref="X199:X262" si="47">E199</f>
        <v>0</v>
      </c>
      <c r="Y199" s="288">
        <f t="shared" ref="Y199:Y262" si="48">YEAR(L199)</f>
        <v>1900</v>
      </c>
      <c r="Z199" s="287">
        <f t="shared" ref="Z199:Z262" si="49">YEAR($P$2)-Y199+1</f>
        <v>1</v>
      </c>
      <c r="AA199" s="519">
        <f>0</f>
        <v>0</v>
      </c>
      <c r="AB199" s="520">
        <f>0</f>
        <v>0</v>
      </c>
      <c r="AC199" s="519">
        <f t="shared" ref="AC199:AC262" si="50">D199</f>
        <v>0</v>
      </c>
      <c r="AD199" s="520">
        <f t="shared" ref="AD199:AD262" si="51">O199</f>
        <v>0</v>
      </c>
    </row>
    <row r="200" spans="4:30">
      <c r="D200" s="510"/>
      <c r="E200" s="510"/>
      <c r="F200" s="513"/>
      <c r="G200" s="510"/>
      <c r="H200" s="512"/>
      <c r="I200" s="512"/>
      <c r="K200" s="510"/>
      <c r="M200" s="514"/>
      <c r="N200" s="511"/>
      <c r="O200" s="621"/>
      <c r="P200" s="274">
        <f t="shared" si="40"/>
        <v>1</v>
      </c>
      <c r="Q200" s="285">
        <f t="shared" si="39"/>
        <v>18</v>
      </c>
      <c r="R200" s="286">
        <f t="shared" si="41"/>
        <v>0</v>
      </c>
      <c r="S200" s="287">
        <f t="shared" si="42"/>
        <v>0</v>
      </c>
      <c r="T200" s="286">
        <f t="shared" si="43"/>
        <v>0</v>
      </c>
      <c r="U200" s="287">
        <f t="shared" si="44"/>
        <v>0</v>
      </c>
      <c r="V200" s="287">
        <f t="shared" si="45"/>
        <v>0</v>
      </c>
      <c r="W200" s="287">
        <f t="shared" si="46"/>
        <v>0</v>
      </c>
      <c r="X200" s="287">
        <f t="shared" si="47"/>
        <v>0</v>
      </c>
      <c r="Y200" s="288">
        <f t="shared" si="48"/>
        <v>1900</v>
      </c>
      <c r="Z200" s="287">
        <f t="shared" si="49"/>
        <v>1</v>
      </c>
      <c r="AA200" s="519">
        <f>0</f>
        <v>0</v>
      </c>
      <c r="AB200" s="520">
        <f>0</f>
        <v>0</v>
      </c>
      <c r="AC200" s="519">
        <f t="shared" si="50"/>
        <v>0</v>
      </c>
      <c r="AD200" s="520">
        <f t="shared" si="51"/>
        <v>0</v>
      </c>
    </row>
    <row r="201" spans="4:30">
      <c r="D201" s="510"/>
      <c r="E201" s="510"/>
      <c r="F201" s="513"/>
      <c r="G201" s="510"/>
      <c r="H201" s="512"/>
      <c r="I201" s="512"/>
      <c r="K201" s="510"/>
      <c r="M201" s="514"/>
      <c r="N201" s="511"/>
      <c r="O201" s="621"/>
      <c r="P201" s="274">
        <f t="shared" si="40"/>
        <v>1</v>
      </c>
      <c r="Q201" s="285">
        <f t="shared" si="39"/>
        <v>18</v>
      </c>
      <c r="R201" s="286">
        <f t="shared" si="41"/>
        <v>0</v>
      </c>
      <c r="S201" s="287">
        <f t="shared" si="42"/>
        <v>0</v>
      </c>
      <c r="T201" s="286">
        <f t="shared" si="43"/>
        <v>0</v>
      </c>
      <c r="U201" s="287">
        <f t="shared" si="44"/>
        <v>0</v>
      </c>
      <c r="V201" s="287">
        <f t="shared" si="45"/>
        <v>0</v>
      </c>
      <c r="W201" s="287">
        <f t="shared" si="46"/>
        <v>0</v>
      </c>
      <c r="X201" s="287">
        <f t="shared" si="47"/>
        <v>0</v>
      </c>
      <c r="Y201" s="288">
        <f t="shared" si="48"/>
        <v>1900</v>
      </c>
      <c r="Z201" s="287">
        <f t="shared" si="49"/>
        <v>1</v>
      </c>
      <c r="AA201" s="519">
        <f>0</f>
        <v>0</v>
      </c>
      <c r="AB201" s="520">
        <f>0</f>
        <v>0</v>
      </c>
      <c r="AC201" s="519">
        <f t="shared" si="50"/>
        <v>0</v>
      </c>
      <c r="AD201" s="520">
        <f t="shared" si="51"/>
        <v>0</v>
      </c>
    </row>
    <row r="202" spans="4:30">
      <c r="D202" s="510"/>
      <c r="E202" s="510"/>
      <c r="F202" s="513"/>
      <c r="G202" s="510"/>
      <c r="H202" s="512"/>
      <c r="I202" s="512"/>
      <c r="K202" s="510"/>
      <c r="M202" s="514"/>
      <c r="N202" s="511"/>
      <c r="O202" s="621"/>
      <c r="P202" s="274">
        <f t="shared" si="40"/>
        <v>1</v>
      </c>
      <c r="Q202" s="285">
        <f t="shared" si="39"/>
        <v>18</v>
      </c>
      <c r="R202" s="286">
        <f t="shared" si="41"/>
        <v>0</v>
      </c>
      <c r="S202" s="287">
        <f t="shared" si="42"/>
        <v>0</v>
      </c>
      <c r="T202" s="286">
        <f t="shared" si="43"/>
        <v>0</v>
      </c>
      <c r="U202" s="287">
        <f t="shared" si="44"/>
        <v>0</v>
      </c>
      <c r="V202" s="287">
        <f t="shared" si="45"/>
        <v>0</v>
      </c>
      <c r="W202" s="287">
        <f t="shared" si="46"/>
        <v>0</v>
      </c>
      <c r="X202" s="287">
        <f t="shared" si="47"/>
        <v>0</v>
      </c>
      <c r="Y202" s="288">
        <f t="shared" si="48"/>
        <v>1900</v>
      </c>
      <c r="Z202" s="287">
        <f t="shared" si="49"/>
        <v>1</v>
      </c>
      <c r="AA202" s="519">
        <f>0</f>
        <v>0</v>
      </c>
      <c r="AB202" s="520">
        <f>0</f>
        <v>0</v>
      </c>
      <c r="AC202" s="519">
        <f t="shared" si="50"/>
        <v>0</v>
      </c>
      <c r="AD202" s="520">
        <f t="shared" si="51"/>
        <v>0</v>
      </c>
    </row>
    <row r="203" spans="4:30">
      <c r="D203" s="510"/>
      <c r="E203" s="510"/>
      <c r="F203" s="513"/>
      <c r="G203" s="510"/>
      <c r="H203" s="512"/>
      <c r="I203" s="512"/>
      <c r="K203" s="510"/>
      <c r="M203" s="514"/>
      <c r="N203" s="511"/>
      <c r="O203" s="621"/>
      <c r="P203" s="274">
        <f t="shared" si="40"/>
        <v>1</v>
      </c>
      <c r="Q203" s="285">
        <f t="shared" si="39"/>
        <v>18</v>
      </c>
      <c r="R203" s="286">
        <f t="shared" si="41"/>
        <v>0</v>
      </c>
      <c r="S203" s="287">
        <f t="shared" si="42"/>
        <v>0</v>
      </c>
      <c r="T203" s="286">
        <f t="shared" si="43"/>
        <v>0</v>
      </c>
      <c r="U203" s="287">
        <f t="shared" si="44"/>
        <v>0</v>
      </c>
      <c r="V203" s="287">
        <f t="shared" si="45"/>
        <v>0</v>
      </c>
      <c r="W203" s="287">
        <f t="shared" si="46"/>
        <v>0</v>
      </c>
      <c r="X203" s="287">
        <f t="shared" si="47"/>
        <v>0</v>
      </c>
      <c r="Y203" s="288">
        <f t="shared" si="48"/>
        <v>1900</v>
      </c>
      <c r="Z203" s="287">
        <f t="shared" si="49"/>
        <v>1</v>
      </c>
      <c r="AA203" s="519">
        <f>0</f>
        <v>0</v>
      </c>
      <c r="AB203" s="520">
        <f>0</f>
        <v>0</v>
      </c>
      <c r="AC203" s="519">
        <f t="shared" si="50"/>
        <v>0</v>
      </c>
      <c r="AD203" s="520">
        <f t="shared" si="51"/>
        <v>0</v>
      </c>
    </row>
    <row r="204" spans="4:30">
      <c r="D204" s="510"/>
      <c r="E204" s="510"/>
      <c r="F204" s="513"/>
      <c r="G204" s="510"/>
      <c r="H204" s="512"/>
      <c r="I204" s="512"/>
      <c r="K204" s="510"/>
      <c r="M204" s="514"/>
      <c r="N204" s="511"/>
      <c r="O204" s="621"/>
      <c r="P204" s="274">
        <f t="shared" si="40"/>
        <v>1</v>
      </c>
      <c r="Q204" s="285">
        <f t="shared" si="39"/>
        <v>18</v>
      </c>
      <c r="R204" s="286">
        <f t="shared" si="41"/>
        <v>0</v>
      </c>
      <c r="S204" s="287">
        <f t="shared" si="42"/>
        <v>0</v>
      </c>
      <c r="T204" s="286">
        <f t="shared" si="43"/>
        <v>0</v>
      </c>
      <c r="U204" s="287">
        <f t="shared" si="44"/>
        <v>0</v>
      </c>
      <c r="V204" s="287">
        <f t="shared" si="45"/>
        <v>0</v>
      </c>
      <c r="W204" s="287">
        <f t="shared" si="46"/>
        <v>0</v>
      </c>
      <c r="X204" s="287">
        <f t="shared" si="47"/>
        <v>0</v>
      </c>
      <c r="Y204" s="288">
        <f t="shared" si="48"/>
        <v>1900</v>
      </c>
      <c r="Z204" s="287">
        <f t="shared" si="49"/>
        <v>1</v>
      </c>
      <c r="AA204" s="519">
        <f>0</f>
        <v>0</v>
      </c>
      <c r="AB204" s="520">
        <f>0</f>
        <v>0</v>
      </c>
      <c r="AC204" s="519">
        <f t="shared" si="50"/>
        <v>0</v>
      </c>
      <c r="AD204" s="520">
        <f t="shared" si="51"/>
        <v>0</v>
      </c>
    </row>
    <row r="205" spans="4:30">
      <c r="D205" s="510"/>
      <c r="E205" s="510"/>
      <c r="F205" s="513"/>
      <c r="G205" s="510"/>
      <c r="H205" s="512"/>
      <c r="I205" s="512"/>
      <c r="K205" s="510"/>
      <c r="M205" s="514"/>
      <c r="N205" s="511"/>
      <c r="O205" s="621"/>
      <c r="P205" s="274">
        <f t="shared" si="40"/>
        <v>1</v>
      </c>
      <c r="Q205" s="285">
        <f t="shared" si="39"/>
        <v>18</v>
      </c>
      <c r="R205" s="286">
        <f t="shared" si="41"/>
        <v>0</v>
      </c>
      <c r="S205" s="287">
        <f t="shared" si="42"/>
        <v>0</v>
      </c>
      <c r="T205" s="286">
        <f t="shared" si="43"/>
        <v>0</v>
      </c>
      <c r="U205" s="287">
        <f t="shared" si="44"/>
        <v>0</v>
      </c>
      <c r="V205" s="287">
        <f t="shared" si="45"/>
        <v>0</v>
      </c>
      <c r="W205" s="287">
        <f t="shared" si="46"/>
        <v>0</v>
      </c>
      <c r="X205" s="287">
        <f t="shared" si="47"/>
        <v>0</v>
      </c>
      <c r="Y205" s="288">
        <f t="shared" si="48"/>
        <v>1900</v>
      </c>
      <c r="Z205" s="287">
        <f t="shared" si="49"/>
        <v>1</v>
      </c>
      <c r="AA205" s="519">
        <f>0</f>
        <v>0</v>
      </c>
      <c r="AB205" s="520">
        <f>0</f>
        <v>0</v>
      </c>
      <c r="AC205" s="519">
        <f t="shared" si="50"/>
        <v>0</v>
      </c>
      <c r="AD205" s="520">
        <f t="shared" si="51"/>
        <v>0</v>
      </c>
    </row>
    <row r="206" spans="4:30">
      <c r="D206" s="510"/>
      <c r="E206" s="510"/>
      <c r="F206" s="513"/>
      <c r="G206" s="510"/>
      <c r="H206" s="512"/>
      <c r="I206" s="512"/>
      <c r="K206" s="510"/>
      <c r="M206" s="514"/>
      <c r="N206" s="511"/>
      <c r="O206" s="621"/>
      <c r="P206" s="274">
        <f t="shared" si="40"/>
        <v>1</v>
      </c>
      <c r="Q206" s="285">
        <f t="shared" si="39"/>
        <v>18</v>
      </c>
      <c r="R206" s="286">
        <f t="shared" si="41"/>
        <v>0</v>
      </c>
      <c r="S206" s="287">
        <f t="shared" si="42"/>
        <v>0</v>
      </c>
      <c r="T206" s="286">
        <f t="shared" si="43"/>
        <v>0</v>
      </c>
      <c r="U206" s="287">
        <f t="shared" si="44"/>
        <v>0</v>
      </c>
      <c r="V206" s="287">
        <f t="shared" si="45"/>
        <v>0</v>
      </c>
      <c r="W206" s="287">
        <f t="shared" si="46"/>
        <v>0</v>
      </c>
      <c r="X206" s="287">
        <f t="shared" si="47"/>
        <v>0</v>
      </c>
      <c r="Y206" s="288">
        <f t="shared" si="48"/>
        <v>1900</v>
      </c>
      <c r="Z206" s="287">
        <f t="shared" si="49"/>
        <v>1</v>
      </c>
      <c r="AA206" s="519">
        <f>0</f>
        <v>0</v>
      </c>
      <c r="AB206" s="520">
        <f>0</f>
        <v>0</v>
      </c>
      <c r="AC206" s="519">
        <f t="shared" si="50"/>
        <v>0</v>
      </c>
      <c r="AD206" s="520">
        <f t="shared" si="51"/>
        <v>0</v>
      </c>
    </row>
    <row r="207" spans="4:30">
      <c r="D207" s="510"/>
      <c r="E207" s="510"/>
      <c r="F207" s="513"/>
      <c r="G207" s="510"/>
      <c r="H207" s="512"/>
      <c r="I207" s="512"/>
      <c r="K207" s="510"/>
      <c r="M207" s="514"/>
      <c r="N207" s="511"/>
      <c r="O207" s="621"/>
      <c r="P207" s="274">
        <f t="shared" si="40"/>
        <v>1</v>
      </c>
      <c r="Q207" s="285">
        <f t="shared" si="39"/>
        <v>18</v>
      </c>
      <c r="R207" s="286">
        <f t="shared" si="41"/>
        <v>0</v>
      </c>
      <c r="S207" s="287">
        <f t="shared" si="42"/>
        <v>0</v>
      </c>
      <c r="T207" s="286">
        <f t="shared" si="43"/>
        <v>0</v>
      </c>
      <c r="U207" s="287">
        <f t="shared" si="44"/>
        <v>0</v>
      </c>
      <c r="V207" s="287">
        <f t="shared" si="45"/>
        <v>0</v>
      </c>
      <c r="W207" s="287">
        <f t="shared" si="46"/>
        <v>0</v>
      </c>
      <c r="X207" s="287">
        <f t="shared" si="47"/>
        <v>0</v>
      </c>
      <c r="Y207" s="288">
        <f t="shared" si="48"/>
        <v>1900</v>
      </c>
      <c r="Z207" s="287">
        <f t="shared" si="49"/>
        <v>1</v>
      </c>
      <c r="AA207" s="519">
        <f>0</f>
        <v>0</v>
      </c>
      <c r="AB207" s="520">
        <f>0</f>
        <v>0</v>
      </c>
      <c r="AC207" s="519">
        <f t="shared" si="50"/>
        <v>0</v>
      </c>
      <c r="AD207" s="520">
        <f t="shared" si="51"/>
        <v>0</v>
      </c>
    </row>
    <row r="208" spans="4:30">
      <c r="D208" s="510"/>
      <c r="E208" s="510"/>
      <c r="F208" s="513"/>
      <c r="G208" s="510"/>
      <c r="H208" s="512"/>
      <c r="I208" s="512"/>
      <c r="K208" s="510"/>
      <c r="M208" s="514"/>
      <c r="N208" s="511"/>
      <c r="O208" s="621"/>
      <c r="P208" s="274">
        <f t="shared" si="40"/>
        <v>1</v>
      </c>
      <c r="Q208" s="285">
        <f t="shared" si="39"/>
        <v>18</v>
      </c>
      <c r="R208" s="286">
        <f t="shared" si="41"/>
        <v>0</v>
      </c>
      <c r="S208" s="287">
        <f t="shared" si="42"/>
        <v>0</v>
      </c>
      <c r="T208" s="286">
        <f t="shared" si="43"/>
        <v>0</v>
      </c>
      <c r="U208" s="287">
        <f t="shared" si="44"/>
        <v>0</v>
      </c>
      <c r="V208" s="287">
        <f t="shared" si="45"/>
        <v>0</v>
      </c>
      <c r="W208" s="287">
        <f t="shared" si="46"/>
        <v>0</v>
      </c>
      <c r="X208" s="287">
        <f t="shared" si="47"/>
        <v>0</v>
      </c>
      <c r="Y208" s="288">
        <f t="shared" si="48"/>
        <v>1900</v>
      </c>
      <c r="Z208" s="287">
        <f t="shared" si="49"/>
        <v>1</v>
      </c>
      <c r="AA208" s="519">
        <f>0</f>
        <v>0</v>
      </c>
      <c r="AB208" s="520">
        <f>0</f>
        <v>0</v>
      </c>
      <c r="AC208" s="519">
        <f t="shared" si="50"/>
        <v>0</v>
      </c>
      <c r="AD208" s="520">
        <f t="shared" si="51"/>
        <v>0</v>
      </c>
    </row>
    <row r="209" spans="4:30">
      <c r="D209" s="510"/>
      <c r="E209" s="510"/>
      <c r="F209" s="513"/>
      <c r="G209" s="510"/>
      <c r="H209" s="512"/>
      <c r="I209" s="512"/>
      <c r="K209" s="510"/>
      <c r="M209" s="514"/>
      <c r="N209" s="511"/>
      <c r="O209" s="621"/>
      <c r="P209" s="274">
        <f t="shared" si="40"/>
        <v>1</v>
      </c>
      <c r="Q209" s="285">
        <f t="shared" si="39"/>
        <v>18</v>
      </c>
      <c r="R209" s="286">
        <f t="shared" si="41"/>
        <v>0</v>
      </c>
      <c r="S209" s="287">
        <f t="shared" si="42"/>
        <v>0</v>
      </c>
      <c r="T209" s="286">
        <f t="shared" si="43"/>
        <v>0</v>
      </c>
      <c r="U209" s="287">
        <f t="shared" si="44"/>
        <v>0</v>
      </c>
      <c r="V209" s="287">
        <f t="shared" si="45"/>
        <v>0</v>
      </c>
      <c r="W209" s="287">
        <f t="shared" si="46"/>
        <v>0</v>
      </c>
      <c r="X209" s="287">
        <f t="shared" si="47"/>
        <v>0</v>
      </c>
      <c r="Y209" s="288">
        <f t="shared" si="48"/>
        <v>1900</v>
      </c>
      <c r="Z209" s="287">
        <f t="shared" si="49"/>
        <v>1</v>
      </c>
      <c r="AA209" s="519">
        <f>0</f>
        <v>0</v>
      </c>
      <c r="AB209" s="520">
        <f>0</f>
        <v>0</v>
      </c>
      <c r="AC209" s="519">
        <f t="shared" si="50"/>
        <v>0</v>
      </c>
      <c r="AD209" s="520">
        <f t="shared" si="51"/>
        <v>0</v>
      </c>
    </row>
    <row r="210" spans="4:30">
      <c r="D210" s="510"/>
      <c r="E210" s="510"/>
      <c r="F210" s="513"/>
      <c r="G210" s="510"/>
      <c r="H210" s="512"/>
      <c r="I210" s="512"/>
      <c r="K210" s="510"/>
      <c r="M210" s="514"/>
      <c r="N210" s="511"/>
      <c r="O210" s="621"/>
      <c r="P210" s="274">
        <f t="shared" si="40"/>
        <v>1</v>
      </c>
      <c r="Q210" s="285">
        <f t="shared" si="39"/>
        <v>18</v>
      </c>
      <c r="R210" s="286">
        <f t="shared" si="41"/>
        <v>0</v>
      </c>
      <c r="S210" s="287">
        <f t="shared" si="42"/>
        <v>0</v>
      </c>
      <c r="T210" s="286">
        <f t="shared" si="43"/>
        <v>0</v>
      </c>
      <c r="U210" s="287">
        <f t="shared" si="44"/>
        <v>0</v>
      </c>
      <c r="V210" s="287">
        <f t="shared" si="45"/>
        <v>0</v>
      </c>
      <c r="W210" s="287">
        <f t="shared" si="46"/>
        <v>0</v>
      </c>
      <c r="X210" s="287">
        <f t="shared" si="47"/>
        <v>0</v>
      </c>
      <c r="Y210" s="288">
        <f t="shared" si="48"/>
        <v>1900</v>
      </c>
      <c r="Z210" s="287">
        <f t="shared" si="49"/>
        <v>1</v>
      </c>
      <c r="AA210" s="519">
        <f>0</f>
        <v>0</v>
      </c>
      <c r="AB210" s="520">
        <f>0</f>
        <v>0</v>
      </c>
      <c r="AC210" s="519">
        <f t="shared" si="50"/>
        <v>0</v>
      </c>
      <c r="AD210" s="520">
        <f t="shared" si="51"/>
        <v>0</v>
      </c>
    </row>
    <row r="211" spans="4:30">
      <c r="D211" s="510"/>
      <c r="E211" s="510"/>
      <c r="F211" s="513"/>
      <c r="G211" s="510"/>
      <c r="H211" s="512"/>
      <c r="I211" s="512"/>
      <c r="K211" s="510"/>
      <c r="M211" s="514"/>
      <c r="N211" s="511"/>
      <c r="O211" s="621"/>
      <c r="P211" s="274">
        <f t="shared" si="40"/>
        <v>1</v>
      </c>
      <c r="Q211" s="285">
        <f t="shared" si="39"/>
        <v>18</v>
      </c>
      <c r="R211" s="286">
        <f t="shared" si="41"/>
        <v>0</v>
      </c>
      <c r="S211" s="287">
        <f t="shared" si="42"/>
        <v>0</v>
      </c>
      <c r="T211" s="286">
        <f t="shared" si="43"/>
        <v>0</v>
      </c>
      <c r="U211" s="287">
        <f t="shared" si="44"/>
        <v>0</v>
      </c>
      <c r="V211" s="287">
        <f t="shared" si="45"/>
        <v>0</v>
      </c>
      <c r="W211" s="287">
        <f t="shared" si="46"/>
        <v>0</v>
      </c>
      <c r="X211" s="287">
        <f t="shared" si="47"/>
        <v>0</v>
      </c>
      <c r="Y211" s="288">
        <f t="shared" si="48"/>
        <v>1900</v>
      </c>
      <c r="Z211" s="287">
        <f t="shared" si="49"/>
        <v>1</v>
      </c>
      <c r="AA211" s="519">
        <f>0</f>
        <v>0</v>
      </c>
      <c r="AB211" s="520">
        <f>0</f>
        <v>0</v>
      </c>
      <c r="AC211" s="519">
        <f t="shared" si="50"/>
        <v>0</v>
      </c>
      <c r="AD211" s="520">
        <f t="shared" si="51"/>
        <v>0</v>
      </c>
    </row>
    <row r="212" spans="4:30">
      <c r="D212" s="510"/>
      <c r="E212" s="510"/>
      <c r="F212" s="513"/>
      <c r="G212" s="510"/>
      <c r="H212" s="512"/>
      <c r="I212" s="512"/>
      <c r="K212" s="510"/>
      <c r="M212" s="514"/>
      <c r="N212" s="511"/>
      <c r="O212" s="621"/>
      <c r="P212" s="274">
        <f t="shared" si="40"/>
        <v>1</v>
      </c>
      <c r="Q212" s="285">
        <f t="shared" si="39"/>
        <v>18</v>
      </c>
      <c r="R212" s="286">
        <f t="shared" si="41"/>
        <v>0</v>
      </c>
      <c r="S212" s="287">
        <f t="shared" si="42"/>
        <v>0</v>
      </c>
      <c r="T212" s="286">
        <f t="shared" si="43"/>
        <v>0</v>
      </c>
      <c r="U212" s="287">
        <f t="shared" si="44"/>
        <v>0</v>
      </c>
      <c r="V212" s="287">
        <f t="shared" si="45"/>
        <v>0</v>
      </c>
      <c r="W212" s="287">
        <f t="shared" si="46"/>
        <v>0</v>
      </c>
      <c r="X212" s="287">
        <f t="shared" si="47"/>
        <v>0</v>
      </c>
      <c r="Y212" s="288">
        <f t="shared" si="48"/>
        <v>1900</v>
      </c>
      <c r="Z212" s="287">
        <f t="shared" si="49"/>
        <v>1</v>
      </c>
      <c r="AA212" s="519">
        <f>0</f>
        <v>0</v>
      </c>
      <c r="AB212" s="520">
        <f>0</f>
        <v>0</v>
      </c>
      <c r="AC212" s="519">
        <f t="shared" si="50"/>
        <v>0</v>
      </c>
      <c r="AD212" s="520">
        <f t="shared" si="51"/>
        <v>0</v>
      </c>
    </row>
    <row r="213" spans="4:30">
      <c r="D213" s="510"/>
      <c r="E213" s="510"/>
      <c r="F213" s="513"/>
      <c r="G213" s="510"/>
      <c r="H213" s="512"/>
      <c r="I213" s="512"/>
      <c r="K213" s="510"/>
      <c r="M213" s="514"/>
      <c r="N213" s="511"/>
      <c r="O213" s="621"/>
      <c r="P213" s="274">
        <f t="shared" si="40"/>
        <v>1</v>
      </c>
      <c r="Q213" s="285">
        <f t="shared" si="39"/>
        <v>18</v>
      </c>
      <c r="R213" s="286">
        <f t="shared" si="41"/>
        <v>0</v>
      </c>
      <c r="S213" s="287">
        <f t="shared" si="42"/>
        <v>0</v>
      </c>
      <c r="T213" s="286">
        <f t="shared" si="43"/>
        <v>0</v>
      </c>
      <c r="U213" s="287">
        <f t="shared" si="44"/>
        <v>0</v>
      </c>
      <c r="V213" s="287">
        <f t="shared" si="45"/>
        <v>0</v>
      </c>
      <c r="W213" s="287">
        <f t="shared" si="46"/>
        <v>0</v>
      </c>
      <c r="X213" s="287">
        <f t="shared" si="47"/>
        <v>0</v>
      </c>
      <c r="Y213" s="288">
        <f t="shared" si="48"/>
        <v>1900</v>
      </c>
      <c r="Z213" s="287">
        <f t="shared" si="49"/>
        <v>1</v>
      </c>
      <c r="AA213" s="519">
        <f>0</f>
        <v>0</v>
      </c>
      <c r="AB213" s="520">
        <f>0</f>
        <v>0</v>
      </c>
      <c r="AC213" s="519">
        <f t="shared" si="50"/>
        <v>0</v>
      </c>
      <c r="AD213" s="520">
        <f t="shared" si="51"/>
        <v>0</v>
      </c>
    </row>
    <row r="214" spans="4:30">
      <c r="D214" s="510"/>
      <c r="E214" s="510"/>
      <c r="F214" s="513"/>
      <c r="G214" s="510"/>
      <c r="H214" s="512"/>
      <c r="I214" s="512"/>
      <c r="K214" s="510"/>
      <c r="M214" s="514"/>
      <c r="N214" s="511"/>
      <c r="O214" s="621"/>
      <c r="P214" s="274">
        <f t="shared" si="40"/>
        <v>1</v>
      </c>
      <c r="Q214" s="285">
        <f t="shared" si="39"/>
        <v>18</v>
      </c>
      <c r="R214" s="286">
        <f t="shared" si="41"/>
        <v>0</v>
      </c>
      <c r="S214" s="287">
        <f t="shared" si="42"/>
        <v>0</v>
      </c>
      <c r="T214" s="286">
        <f t="shared" si="43"/>
        <v>0</v>
      </c>
      <c r="U214" s="287">
        <f t="shared" si="44"/>
        <v>0</v>
      </c>
      <c r="V214" s="287">
        <f t="shared" si="45"/>
        <v>0</v>
      </c>
      <c r="W214" s="287">
        <f t="shared" si="46"/>
        <v>0</v>
      </c>
      <c r="X214" s="287">
        <f t="shared" si="47"/>
        <v>0</v>
      </c>
      <c r="Y214" s="288">
        <f t="shared" si="48"/>
        <v>1900</v>
      </c>
      <c r="Z214" s="287">
        <f t="shared" si="49"/>
        <v>1</v>
      </c>
      <c r="AA214" s="519">
        <f>0</f>
        <v>0</v>
      </c>
      <c r="AB214" s="520">
        <f>0</f>
        <v>0</v>
      </c>
      <c r="AC214" s="519">
        <f t="shared" si="50"/>
        <v>0</v>
      </c>
      <c r="AD214" s="520">
        <f t="shared" si="51"/>
        <v>0</v>
      </c>
    </row>
    <row r="215" spans="4:30">
      <c r="D215" s="510"/>
      <c r="E215" s="510"/>
      <c r="F215" s="513"/>
      <c r="G215" s="510"/>
      <c r="H215" s="512"/>
      <c r="I215" s="512"/>
      <c r="K215" s="510"/>
      <c r="M215" s="514"/>
      <c r="N215" s="511"/>
      <c r="O215" s="621"/>
      <c r="P215" s="274">
        <f t="shared" si="40"/>
        <v>1</v>
      </c>
      <c r="Q215" s="285">
        <f t="shared" si="39"/>
        <v>18</v>
      </c>
      <c r="R215" s="286">
        <f t="shared" si="41"/>
        <v>0</v>
      </c>
      <c r="S215" s="287">
        <f t="shared" si="42"/>
        <v>0</v>
      </c>
      <c r="T215" s="286">
        <f t="shared" si="43"/>
        <v>0</v>
      </c>
      <c r="U215" s="287">
        <f t="shared" si="44"/>
        <v>0</v>
      </c>
      <c r="V215" s="287">
        <f t="shared" si="45"/>
        <v>0</v>
      </c>
      <c r="W215" s="287">
        <f t="shared" si="46"/>
        <v>0</v>
      </c>
      <c r="X215" s="287">
        <f t="shared" si="47"/>
        <v>0</v>
      </c>
      <c r="Y215" s="288">
        <f t="shared" si="48"/>
        <v>1900</v>
      </c>
      <c r="Z215" s="287">
        <f t="shared" si="49"/>
        <v>1</v>
      </c>
      <c r="AA215" s="519">
        <f>0</f>
        <v>0</v>
      </c>
      <c r="AB215" s="520">
        <f>0</f>
        <v>0</v>
      </c>
      <c r="AC215" s="519">
        <f t="shared" si="50"/>
        <v>0</v>
      </c>
      <c r="AD215" s="520">
        <f t="shared" si="51"/>
        <v>0</v>
      </c>
    </row>
    <row r="216" spans="4:30">
      <c r="D216" s="510"/>
      <c r="E216" s="510"/>
      <c r="F216" s="513"/>
      <c r="G216" s="510"/>
      <c r="H216" s="512"/>
      <c r="I216" s="512"/>
      <c r="K216" s="510"/>
      <c r="M216" s="514"/>
      <c r="N216" s="511"/>
      <c r="O216" s="621"/>
      <c r="P216" s="274">
        <f t="shared" si="40"/>
        <v>1</v>
      </c>
      <c r="Q216" s="285">
        <f t="shared" si="39"/>
        <v>18</v>
      </c>
      <c r="R216" s="286">
        <f t="shared" si="41"/>
        <v>0</v>
      </c>
      <c r="S216" s="287">
        <f t="shared" si="42"/>
        <v>0</v>
      </c>
      <c r="T216" s="286">
        <f t="shared" si="43"/>
        <v>0</v>
      </c>
      <c r="U216" s="287">
        <f t="shared" si="44"/>
        <v>0</v>
      </c>
      <c r="V216" s="287">
        <f t="shared" si="45"/>
        <v>0</v>
      </c>
      <c r="W216" s="287">
        <f t="shared" si="46"/>
        <v>0</v>
      </c>
      <c r="X216" s="287">
        <f t="shared" si="47"/>
        <v>0</v>
      </c>
      <c r="Y216" s="288">
        <f t="shared" si="48"/>
        <v>1900</v>
      </c>
      <c r="Z216" s="287">
        <f t="shared" si="49"/>
        <v>1</v>
      </c>
      <c r="AA216" s="519">
        <f>0</f>
        <v>0</v>
      </c>
      <c r="AB216" s="520">
        <f>0</f>
        <v>0</v>
      </c>
      <c r="AC216" s="519">
        <f t="shared" si="50"/>
        <v>0</v>
      </c>
      <c r="AD216" s="520">
        <f t="shared" si="51"/>
        <v>0</v>
      </c>
    </row>
    <row r="217" spans="4:30">
      <c r="D217" s="510"/>
      <c r="E217" s="510"/>
      <c r="F217" s="513"/>
      <c r="G217" s="510"/>
      <c r="H217" s="512"/>
      <c r="I217" s="512"/>
      <c r="K217" s="510"/>
      <c r="M217" s="514"/>
      <c r="N217" s="511"/>
      <c r="O217" s="621"/>
      <c r="P217" s="274">
        <f t="shared" si="40"/>
        <v>1</v>
      </c>
      <c r="Q217" s="285">
        <f t="shared" si="39"/>
        <v>18</v>
      </c>
      <c r="R217" s="286">
        <f t="shared" si="41"/>
        <v>0</v>
      </c>
      <c r="S217" s="287">
        <f t="shared" si="42"/>
        <v>0</v>
      </c>
      <c r="T217" s="286">
        <f t="shared" si="43"/>
        <v>0</v>
      </c>
      <c r="U217" s="287">
        <f t="shared" si="44"/>
        <v>0</v>
      </c>
      <c r="V217" s="287">
        <f t="shared" si="45"/>
        <v>0</v>
      </c>
      <c r="W217" s="287">
        <f t="shared" si="46"/>
        <v>0</v>
      </c>
      <c r="X217" s="287">
        <f t="shared" si="47"/>
        <v>0</v>
      </c>
      <c r="Y217" s="288">
        <f t="shared" si="48"/>
        <v>1900</v>
      </c>
      <c r="Z217" s="287">
        <f t="shared" si="49"/>
        <v>1</v>
      </c>
      <c r="AA217" s="519">
        <f>0</f>
        <v>0</v>
      </c>
      <c r="AB217" s="520">
        <f>0</f>
        <v>0</v>
      </c>
      <c r="AC217" s="519">
        <f t="shared" si="50"/>
        <v>0</v>
      </c>
      <c r="AD217" s="520">
        <f t="shared" si="51"/>
        <v>0</v>
      </c>
    </row>
    <row r="218" spans="4:30">
      <c r="D218" s="510"/>
      <c r="E218" s="510"/>
      <c r="F218" s="513"/>
      <c r="G218" s="510"/>
      <c r="H218" s="512"/>
      <c r="I218" s="512"/>
      <c r="K218" s="510"/>
      <c r="M218" s="514"/>
      <c r="N218" s="511"/>
      <c r="O218" s="621"/>
      <c r="P218" s="274">
        <f t="shared" si="40"/>
        <v>1</v>
      </c>
      <c r="Q218" s="285">
        <f t="shared" si="39"/>
        <v>18</v>
      </c>
      <c r="R218" s="286">
        <f t="shared" si="41"/>
        <v>0</v>
      </c>
      <c r="S218" s="287">
        <f t="shared" si="42"/>
        <v>0</v>
      </c>
      <c r="T218" s="286">
        <f t="shared" si="43"/>
        <v>0</v>
      </c>
      <c r="U218" s="287">
        <f t="shared" si="44"/>
        <v>0</v>
      </c>
      <c r="V218" s="287">
        <f t="shared" si="45"/>
        <v>0</v>
      </c>
      <c r="W218" s="287">
        <f t="shared" si="46"/>
        <v>0</v>
      </c>
      <c r="X218" s="287">
        <f t="shared" si="47"/>
        <v>0</v>
      </c>
      <c r="Y218" s="288">
        <f t="shared" si="48"/>
        <v>1900</v>
      </c>
      <c r="Z218" s="287">
        <f t="shared" si="49"/>
        <v>1</v>
      </c>
      <c r="AA218" s="519">
        <f>0</f>
        <v>0</v>
      </c>
      <c r="AB218" s="520">
        <f>0</f>
        <v>0</v>
      </c>
      <c r="AC218" s="519">
        <f t="shared" si="50"/>
        <v>0</v>
      </c>
      <c r="AD218" s="520">
        <f t="shared" si="51"/>
        <v>0</v>
      </c>
    </row>
    <row r="219" spans="4:30">
      <c r="D219" s="510"/>
      <c r="E219" s="510"/>
      <c r="F219" s="513"/>
      <c r="G219" s="510"/>
      <c r="H219" s="512"/>
      <c r="I219" s="512"/>
      <c r="K219" s="510"/>
      <c r="M219" s="514"/>
      <c r="N219" s="510"/>
      <c r="O219" s="621"/>
      <c r="P219" s="274">
        <f t="shared" si="40"/>
        <v>1</v>
      </c>
      <c r="Q219" s="285">
        <f t="shared" si="39"/>
        <v>18</v>
      </c>
      <c r="R219" s="286">
        <f t="shared" si="41"/>
        <v>0</v>
      </c>
      <c r="S219" s="287">
        <f t="shared" si="42"/>
        <v>0</v>
      </c>
      <c r="T219" s="286">
        <f t="shared" si="43"/>
        <v>0</v>
      </c>
      <c r="U219" s="287">
        <f t="shared" si="44"/>
        <v>0</v>
      </c>
      <c r="V219" s="287">
        <f t="shared" si="45"/>
        <v>0</v>
      </c>
      <c r="W219" s="287">
        <f t="shared" si="46"/>
        <v>0</v>
      </c>
      <c r="X219" s="287">
        <f t="shared" si="47"/>
        <v>0</v>
      </c>
      <c r="Y219" s="288">
        <f t="shared" si="48"/>
        <v>1900</v>
      </c>
      <c r="Z219" s="287">
        <f t="shared" si="49"/>
        <v>1</v>
      </c>
      <c r="AA219" s="519">
        <f>0</f>
        <v>0</v>
      </c>
      <c r="AB219" s="520">
        <f>0</f>
        <v>0</v>
      </c>
      <c r="AC219" s="519">
        <f t="shared" si="50"/>
        <v>0</v>
      </c>
      <c r="AD219" s="520">
        <f t="shared" si="51"/>
        <v>0</v>
      </c>
    </row>
    <row r="220" spans="4:30">
      <c r="D220" s="510"/>
      <c r="E220" s="510"/>
      <c r="F220" s="513"/>
      <c r="G220" s="510"/>
      <c r="H220" s="512"/>
      <c r="I220" s="512"/>
      <c r="K220" s="510"/>
      <c r="M220" s="514"/>
      <c r="N220" s="510"/>
      <c r="O220" s="621"/>
      <c r="P220" s="274">
        <f t="shared" si="40"/>
        <v>1</v>
      </c>
      <c r="Q220" s="285">
        <f t="shared" si="39"/>
        <v>18</v>
      </c>
      <c r="R220" s="286">
        <f t="shared" si="41"/>
        <v>0</v>
      </c>
      <c r="S220" s="287">
        <f t="shared" si="42"/>
        <v>0</v>
      </c>
      <c r="T220" s="286">
        <f t="shared" si="43"/>
        <v>0</v>
      </c>
      <c r="U220" s="287">
        <f t="shared" si="44"/>
        <v>0</v>
      </c>
      <c r="V220" s="287">
        <f t="shared" si="45"/>
        <v>0</v>
      </c>
      <c r="W220" s="287">
        <f t="shared" si="46"/>
        <v>0</v>
      </c>
      <c r="X220" s="287">
        <f t="shared" si="47"/>
        <v>0</v>
      </c>
      <c r="Y220" s="288">
        <f t="shared" si="48"/>
        <v>1900</v>
      </c>
      <c r="Z220" s="287">
        <f t="shared" si="49"/>
        <v>1</v>
      </c>
      <c r="AA220" s="519">
        <f>0</f>
        <v>0</v>
      </c>
      <c r="AB220" s="520">
        <f>0</f>
        <v>0</v>
      </c>
      <c r="AC220" s="519">
        <f t="shared" si="50"/>
        <v>0</v>
      </c>
      <c r="AD220" s="520">
        <f t="shared" si="51"/>
        <v>0</v>
      </c>
    </row>
    <row r="221" spans="4:30">
      <c r="D221" s="510"/>
      <c r="E221" s="510"/>
      <c r="F221" s="513"/>
      <c r="G221" s="510"/>
      <c r="H221" s="512"/>
      <c r="I221" s="512"/>
      <c r="K221" s="510"/>
      <c r="M221" s="514"/>
      <c r="N221" s="510"/>
      <c r="O221" s="621"/>
      <c r="P221" s="274">
        <f t="shared" si="40"/>
        <v>1</v>
      </c>
      <c r="Q221" s="285">
        <f t="shared" si="39"/>
        <v>18</v>
      </c>
      <c r="R221" s="286">
        <f t="shared" si="41"/>
        <v>0</v>
      </c>
      <c r="S221" s="287">
        <f t="shared" si="42"/>
        <v>0</v>
      </c>
      <c r="T221" s="286">
        <f t="shared" si="43"/>
        <v>0</v>
      </c>
      <c r="U221" s="287">
        <f t="shared" si="44"/>
        <v>0</v>
      </c>
      <c r="V221" s="287">
        <f t="shared" si="45"/>
        <v>0</v>
      </c>
      <c r="W221" s="287">
        <f t="shared" si="46"/>
        <v>0</v>
      </c>
      <c r="X221" s="287">
        <f t="shared" si="47"/>
        <v>0</v>
      </c>
      <c r="Y221" s="288">
        <f t="shared" si="48"/>
        <v>1900</v>
      </c>
      <c r="Z221" s="287">
        <f t="shared" si="49"/>
        <v>1</v>
      </c>
      <c r="AA221" s="519">
        <f>0</f>
        <v>0</v>
      </c>
      <c r="AB221" s="520">
        <f>0</f>
        <v>0</v>
      </c>
      <c r="AC221" s="519">
        <f t="shared" si="50"/>
        <v>0</v>
      </c>
      <c r="AD221" s="520">
        <f t="shared" si="51"/>
        <v>0</v>
      </c>
    </row>
    <row r="222" spans="4:30">
      <c r="D222" s="510"/>
      <c r="E222" s="510"/>
      <c r="F222" s="513"/>
      <c r="G222" s="510"/>
      <c r="H222" s="512"/>
      <c r="I222" s="512"/>
      <c r="K222" s="510"/>
      <c r="M222" s="514"/>
      <c r="N222" s="510"/>
      <c r="O222" s="621"/>
      <c r="P222" s="274">
        <f t="shared" si="40"/>
        <v>1</v>
      </c>
      <c r="Q222" s="285">
        <f t="shared" si="39"/>
        <v>18</v>
      </c>
      <c r="R222" s="286">
        <f t="shared" si="41"/>
        <v>0</v>
      </c>
      <c r="S222" s="287">
        <f t="shared" si="42"/>
        <v>0</v>
      </c>
      <c r="T222" s="286">
        <f t="shared" si="43"/>
        <v>0</v>
      </c>
      <c r="U222" s="287">
        <f t="shared" si="44"/>
        <v>0</v>
      </c>
      <c r="V222" s="287">
        <f t="shared" si="45"/>
        <v>0</v>
      </c>
      <c r="W222" s="287">
        <f t="shared" si="46"/>
        <v>0</v>
      </c>
      <c r="X222" s="287">
        <f t="shared" si="47"/>
        <v>0</v>
      </c>
      <c r="Y222" s="288">
        <f t="shared" si="48"/>
        <v>1900</v>
      </c>
      <c r="Z222" s="287">
        <f t="shared" si="49"/>
        <v>1</v>
      </c>
      <c r="AA222" s="519">
        <f>0</f>
        <v>0</v>
      </c>
      <c r="AB222" s="520">
        <f>0</f>
        <v>0</v>
      </c>
      <c r="AC222" s="519">
        <f t="shared" si="50"/>
        <v>0</v>
      </c>
      <c r="AD222" s="520">
        <f t="shared" si="51"/>
        <v>0</v>
      </c>
    </row>
    <row r="223" spans="4:30">
      <c r="D223" s="510"/>
      <c r="E223" s="510"/>
      <c r="F223" s="513"/>
      <c r="G223" s="510"/>
      <c r="H223" s="512"/>
      <c r="I223" s="512"/>
      <c r="K223" s="510"/>
      <c r="M223" s="514"/>
      <c r="N223" s="510"/>
      <c r="O223" s="621"/>
      <c r="P223" s="274">
        <f t="shared" si="40"/>
        <v>1</v>
      </c>
      <c r="Q223" s="285">
        <f t="shared" si="39"/>
        <v>18</v>
      </c>
      <c r="R223" s="286">
        <f t="shared" si="41"/>
        <v>0</v>
      </c>
      <c r="S223" s="287">
        <f t="shared" si="42"/>
        <v>0</v>
      </c>
      <c r="T223" s="286">
        <f t="shared" si="43"/>
        <v>0</v>
      </c>
      <c r="U223" s="287">
        <f t="shared" si="44"/>
        <v>0</v>
      </c>
      <c r="V223" s="287">
        <f t="shared" si="45"/>
        <v>0</v>
      </c>
      <c r="W223" s="287">
        <f t="shared" si="46"/>
        <v>0</v>
      </c>
      <c r="X223" s="287">
        <f t="shared" si="47"/>
        <v>0</v>
      </c>
      <c r="Y223" s="288">
        <f t="shared" si="48"/>
        <v>1900</v>
      </c>
      <c r="Z223" s="287">
        <f t="shared" si="49"/>
        <v>1</v>
      </c>
      <c r="AA223" s="519">
        <f>0</f>
        <v>0</v>
      </c>
      <c r="AB223" s="520">
        <f>0</f>
        <v>0</v>
      </c>
      <c r="AC223" s="519">
        <f t="shared" si="50"/>
        <v>0</v>
      </c>
      <c r="AD223" s="520">
        <f t="shared" si="51"/>
        <v>0</v>
      </c>
    </row>
    <row r="224" spans="4:30">
      <c r="D224" s="510"/>
      <c r="E224" s="510"/>
      <c r="F224" s="513"/>
      <c r="G224" s="510"/>
      <c r="H224" s="512"/>
      <c r="I224" s="512"/>
      <c r="K224" s="510"/>
      <c r="M224" s="514"/>
      <c r="N224" s="510"/>
      <c r="O224" s="621"/>
      <c r="P224" s="274">
        <f t="shared" si="40"/>
        <v>1</v>
      </c>
      <c r="Q224" s="285">
        <f t="shared" si="39"/>
        <v>18</v>
      </c>
      <c r="R224" s="286">
        <f t="shared" si="41"/>
        <v>0</v>
      </c>
      <c r="S224" s="287">
        <f t="shared" si="42"/>
        <v>0</v>
      </c>
      <c r="T224" s="286">
        <f t="shared" si="43"/>
        <v>0</v>
      </c>
      <c r="U224" s="287">
        <f t="shared" si="44"/>
        <v>0</v>
      </c>
      <c r="V224" s="287">
        <f t="shared" si="45"/>
        <v>0</v>
      </c>
      <c r="W224" s="287">
        <f t="shared" si="46"/>
        <v>0</v>
      </c>
      <c r="X224" s="287">
        <f t="shared" si="47"/>
        <v>0</v>
      </c>
      <c r="Y224" s="288">
        <f t="shared" si="48"/>
        <v>1900</v>
      </c>
      <c r="Z224" s="287">
        <f t="shared" si="49"/>
        <v>1</v>
      </c>
      <c r="AA224" s="519">
        <f>0</f>
        <v>0</v>
      </c>
      <c r="AB224" s="520">
        <f>0</f>
        <v>0</v>
      </c>
      <c r="AC224" s="519">
        <f t="shared" si="50"/>
        <v>0</v>
      </c>
      <c r="AD224" s="520">
        <f t="shared" si="51"/>
        <v>0</v>
      </c>
    </row>
    <row r="225" spans="4:30">
      <c r="D225" s="510"/>
      <c r="E225" s="510"/>
      <c r="F225" s="513"/>
      <c r="G225" s="510"/>
      <c r="H225" s="512"/>
      <c r="I225" s="512"/>
      <c r="K225" s="510"/>
      <c r="M225" s="514"/>
      <c r="N225" s="510"/>
      <c r="O225" s="621"/>
      <c r="P225" s="274">
        <f t="shared" si="40"/>
        <v>1</v>
      </c>
      <c r="Q225" s="285">
        <f t="shared" si="39"/>
        <v>18</v>
      </c>
      <c r="R225" s="286">
        <f t="shared" si="41"/>
        <v>0</v>
      </c>
      <c r="S225" s="287">
        <f t="shared" si="42"/>
        <v>0</v>
      </c>
      <c r="T225" s="286">
        <f t="shared" si="43"/>
        <v>0</v>
      </c>
      <c r="U225" s="287">
        <f t="shared" si="44"/>
        <v>0</v>
      </c>
      <c r="V225" s="287">
        <f t="shared" si="45"/>
        <v>0</v>
      </c>
      <c r="W225" s="287">
        <f t="shared" si="46"/>
        <v>0</v>
      </c>
      <c r="X225" s="287">
        <f t="shared" si="47"/>
        <v>0</v>
      </c>
      <c r="Y225" s="288">
        <f t="shared" si="48"/>
        <v>1900</v>
      </c>
      <c r="Z225" s="287">
        <f t="shared" si="49"/>
        <v>1</v>
      </c>
      <c r="AA225" s="519">
        <f>0</f>
        <v>0</v>
      </c>
      <c r="AB225" s="520">
        <f>0</f>
        <v>0</v>
      </c>
      <c r="AC225" s="519">
        <f t="shared" si="50"/>
        <v>0</v>
      </c>
      <c r="AD225" s="520">
        <f t="shared" si="51"/>
        <v>0</v>
      </c>
    </row>
    <row r="226" spans="4:30">
      <c r="D226" s="510"/>
      <c r="E226" s="510"/>
      <c r="F226" s="513"/>
      <c r="G226" s="510"/>
      <c r="H226" s="512"/>
      <c r="I226" s="512"/>
      <c r="K226" s="510"/>
      <c r="M226" s="514"/>
      <c r="N226" s="510"/>
      <c r="O226" s="621"/>
      <c r="P226" s="274">
        <f t="shared" si="40"/>
        <v>1</v>
      </c>
      <c r="Q226" s="285">
        <f t="shared" si="39"/>
        <v>18</v>
      </c>
      <c r="R226" s="286">
        <f t="shared" si="41"/>
        <v>0</v>
      </c>
      <c r="S226" s="287">
        <f t="shared" si="42"/>
        <v>0</v>
      </c>
      <c r="T226" s="286">
        <f t="shared" si="43"/>
        <v>0</v>
      </c>
      <c r="U226" s="287">
        <f t="shared" si="44"/>
        <v>0</v>
      </c>
      <c r="V226" s="287">
        <f t="shared" si="45"/>
        <v>0</v>
      </c>
      <c r="W226" s="287">
        <f t="shared" si="46"/>
        <v>0</v>
      </c>
      <c r="X226" s="287">
        <f t="shared" si="47"/>
        <v>0</v>
      </c>
      <c r="Y226" s="288">
        <f t="shared" si="48"/>
        <v>1900</v>
      </c>
      <c r="Z226" s="287">
        <f t="shared" si="49"/>
        <v>1</v>
      </c>
      <c r="AA226" s="519">
        <f>0</f>
        <v>0</v>
      </c>
      <c r="AB226" s="520">
        <f>0</f>
        <v>0</v>
      </c>
      <c r="AC226" s="519">
        <f t="shared" si="50"/>
        <v>0</v>
      </c>
      <c r="AD226" s="520">
        <f t="shared" si="51"/>
        <v>0</v>
      </c>
    </row>
    <row r="227" spans="4:30">
      <c r="D227" s="510"/>
      <c r="E227" s="510"/>
      <c r="F227" s="513"/>
      <c r="G227" s="510"/>
      <c r="H227" s="512"/>
      <c r="I227" s="512"/>
      <c r="K227" s="510"/>
      <c r="M227" s="514"/>
      <c r="N227" s="510"/>
      <c r="O227" s="621"/>
      <c r="P227" s="274">
        <f t="shared" si="40"/>
        <v>1</v>
      </c>
      <c r="Q227" s="285">
        <f t="shared" si="39"/>
        <v>18</v>
      </c>
      <c r="R227" s="286">
        <f t="shared" si="41"/>
        <v>0</v>
      </c>
      <c r="S227" s="287">
        <f t="shared" si="42"/>
        <v>0</v>
      </c>
      <c r="T227" s="286">
        <f t="shared" si="43"/>
        <v>0</v>
      </c>
      <c r="U227" s="287">
        <f t="shared" si="44"/>
        <v>0</v>
      </c>
      <c r="V227" s="287">
        <f t="shared" si="45"/>
        <v>0</v>
      </c>
      <c r="W227" s="287">
        <f t="shared" si="46"/>
        <v>0</v>
      </c>
      <c r="X227" s="287">
        <f t="shared" si="47"/>
        <v>0</v>
      </c>
      <c r="Y227" s="288">
        <f t="shared" si="48"/>
        <v>1900</v>
      </c>
      <c r="Z227" s="287">
        <f t="shared" si="49"/>
        <v>1</v>
      </c>
      <c r="AA227" s="519">
        <f>0</f>
        <v>0</v>
      </c>
      <c r="AB227" s="520">
        <f>0</f>
        <v>0</v>
      </c>
      <c r="AC227" s="519">
        <f t="shared" si="50"/>
        <v>0</v>
      </c>
      <c r="AD227" s="520">
        <f t="shared" si="51"/>
        <v>0</v>
      </c>
    </row>
    <row r="228" spans="4:30">
      <c r="D228" s="510"/>
      <c r="E228" s="510"/>
      <c r="F228" s="513"/>
      <c r="G228" s="510"/>
      <c r="H228" s="512"/>
      <c r="I228" s="512"/>
      <c r="K228" s="510"/>
      <c r="M228" s="514"/>
      <c r="N228" s="510"/>
      <c r="O228" s="621"/>
      <c r="P228" s="274">
        <f t="shared" si="40"/>
        <v>1</v>
      </c>
      <c r="Q228" s="285">
        <f t="shared" si="39"/>
        <v>18</v>
      </c>
      <c r="R228" s="286">
        <f t="shared" si="41"/>
        <v>0</v>
      </c>
      <c r="S228" s="287">
        <f t="shared" si="42"/>
        <v>0</v>
      </c>
      <c r="T228" s="286">
        <f t="shared" si="43"/>
        <v>0</v>
      </c>
      <c r="U228" s="287">
        <f t="shared" si="44"/>
        <v>0</v>
      </c>
      <c r="V228" s="287">
        <f t="shared" si="45"/>
        <v>0</v>
      </c>
      <c r="W228" s="287">
        <f t="shared" si="46"/>
        <v>0</v>
      </c>
      <c r="X228" s="287">
        <f t="shared" si="47"/>
        <v>0</v>
      </c>
      <c r="Y228" s="288">
        <f t="shared" si="48"/>
        <v>1900</v>
      </c>
      <c r="Z228" s="287">
        <f t="shared" si="49"/>
        <v>1</v>
      </c>
      <c r="AA228" s="519">
        <f>0</f>
        <v>0</v>
      </c>
      <c r="AB228" s="520">
        <f>0</f>
        <v>0</v>
      </c>
      <c r="AC228" s="519">
        <f t="shared" si="50"/>
        <v>0</v>
      </c>
      <c r="AD228" s="520">
        <f t="shared" si="51"/>
        <v>0</v>
      </c>
    </row>
    <row r="229" spans="4:30">
      <c r="D229" s="510"/>
      <c r="E229" s="510"/>
      <c r="F229" s="513"/>
      <c r="G229" s="510"/>
      <c r="H229" s="512"/>
      <c r="I229" s="512"/>
      <c r="K229" s="510"/>
      <c r="M229" s="514"/>
      <c r="N229" s="510"/>
      <c r="O229" s="621"/>
      <c r="P229" s="274">
        <f t="shared" si="40"/>
        <v>1</v>
      </c>
      <c r="Q229" s="285">
        <f t="shared" si="39"/>
        <v>18</v>
      </c>
      <c r="R229" s="286">
        <f t="shared" si="41"/>
        <v>0</v>
      </c>
      <c r="S229" s="287">
        <f t="shared" si="42"/>
        <v>0</v>
      </c>
      <c r="T229" s="286">
        <f t="shared" si="43"/>
        <v>0</v>
      </c>
      <c r="U229" s="287">
        <f t="shared" si="44"/>
        <v>0</v>
      </c>
      <c r="V229" s="287">
        <f t="shared" si="45"/>
        <v>0</v>
      </c>
      <c r="W229" s="287">
        <f t="shared" si="46"/>
        <v>0</v>
      </c>
      <c r="X229" s="287">
        <f t="shared" si="47"/>
        <v>0</v>
      </c>
      <c r="Y229" s="288">
        <f t="shared" si="48"/>
        <v>1900</v>
      </c>
      <c r="Z229" s="287">
        <f t="shared" si="49"/>
        <v>1</v>
      </c>
      <c r="AA229" s="519">
        <f>0</f>
        <v>0</v>
      </c>
      <c r="AB229" s="520">
        <f>0</f>
        <v>0</v>
      </c>
      <c r="AC229" s="519">
        <f t="shared" si="50"/>
        <v>0</v>
      </c>
      <c r="AD229" s="520">
        <f t="shared" si="51"/>
        <v>0</v>
      </c>
    </row>
    <row r="230" spans="4:30">
      <c r="D230" s="510"/>
      <c r="E230" s="510"/>
      <c r="F230" s="513"/>
      <c r="G230" s="510"/>
      <c r="H230" s="512"/>
      <c r="I230" s="512"/>
      <c r="K230" s="510"/>
      <c r="M230" s="514"/>
      <c r="N230" s="510"/>
      <c r="O230" s="621"/>
      <c r="P230" s="274">
        <f t="shared" si="40"/>
        <v>1</v>
      </c>
      <c r="Q230" s="285">
        <f t="shared" si="39"/>
        <v>18</v>
      </c>
      <c r="R230" s="286">
        <f t="shared" si="41"/>
        <v>0</v>
      </c>
      <c r="S230" s="287">
        <f t="shared" si="42"/>
        <v>0</v>
      </c>
      <c r="T230" s="286">
        <f t="shared" si="43"/>
        <v>0</v>
      </c>
      <c r="U230" s="287">
        <f t="shared" si="44"/>
        <v>0</v>
      </c>
      <c r="V230" s="287">
        <f t="shared" si="45"/>
        <v>0</v>
      </c>
      <c r="W230" s="287">
        <f t="shared" si="46"/>
        <v>0</v>
      </c>
      <c r="X230" s="287">
        <f t="shared" si="47"/>
        <v>0</v>
      </c>
      <c r="Y230" s="288">
        <f t="shared" si="48"/>
        <v>1900</v>
      </c>
      <c r="Z230" s="287">
        <f t="shared" si="49"/>
        <v>1</v>
      </c>
      <c r="AA230" s="519">
        <f>0</f>
        <v>0</v>
      </c>
      <c r="AB230" s="520">
        <f>0</f>
        <v>0</v>
      </c>
      <c r="AC230" s="519">
        <f t="shared" si="50"/>
        <v>0</v>
      </c>
      <c r="AD230" s="520">
        <f t="shared" si="51"/>
        <v>0</v>
      </c>
    </row>
    <row r="231" spans="4:30">
      <c r="D231" s="510"/>
      <c r="E231" s="510"/>
      <c r="F231" s="513"/>
      <c r="G231" s="510"/>
      <c r="H231" s="512"/>
      <c r="I231" s="512"/>
      <c r="K231" s="510"/>
      <c r="M231" s="514"/>
      <c r="N231" s="510"/>
      <c r="O231" s="621"/>
      <c r="P231" s="274">
        <f t="shared" si="40"/>
        <v>1</v>
      </c>
      <c r="Q231" s="285">
        <f t="shared" si="39"/>
        <v>18</v>
      </c>
      <c r="R231" s="286">
        <f t="shared" si="41"/>
        <v>0</v>
      </c>
      <c r="S231" s="287">
        <f t="shared" si="42"/>
        <v>0</v>
      </c>
      <c r="T231" s="286">
        <f t="shared" si="43"/>
        <v>0</v>
      </c>
      <c r="U231" s="287">
        <f t="shared" si="44"/>
        <v>0</v>
      </c>
      <c r="V231" s="287">
        <f t="shared" si="45"/>
        <v>0</v>
      </c>
      <c r="W231" s="287">
        <f t="shared" si="46"/>
        <v>0</v>
      </c>
      <c r="X231" s="287">
        <f t="shared" si="47"/>
        <v>0</v>
      </c>
      <c r="Y231" s="288">
        <f t="shared" si="48"/>
        <v>1900</v>
      </c>
      <c r="Z231" s="287">
        <f t="shared" si="49"/>
        <v>1</v>
      </c>
      <c r="AA231" s="519">
        <f>0</f>
        <v>0</v>
      </c>
      <c r="AB231" s="520">
        <f>0</f>
        <v>0</v>
      </c>
      <c r="AC231" s="519">
        <f t="shared" si="50"/>
        <v>0</v>
      </c>
      <c r="AD231" s="520">
        <f t="shared" si="51"/>
        <v>0</v>
      </c>
    </row>
    <row r="232" spans="4:30">
      <c r="D232" s="510"/>
      <c r="E232" s="510"/>
      <c r="F232" s="513"/>
      <c r="G232" s="510"/>
      <c r="H232" s="512"/>
      <c r="I232" s="512"/>
      <c r="K232" s="510"/>
      <c r="M232" s="514"/>
      <c r="N232" s="510"/>
      <c r="O232" s="621"/>
      <c r="P232" s="274">
        <f t="shared" si="40"/>
        <v>1</v>
      </c>
      <c r="Q232" s="285">
        <f t="shared" si="39"/>
        <v>18</v>
      </c>
      <c r="R232" s="286">
        <f t="shared" si="41"/>
        <v>0</v>
      </c>
      <c r="S232" s="287">
        <f t="shared" si="42"/>
        <v>0</v>
      </c>
      <c r="T232" s="286">
        <f t="shared" si="43"/>
        <v>0</v>
      </c>
      <c r="U232" s="287">
        <f t="shared" si="44"/>
        <v>0</v>
      </c>
      <c r="V232" s="287">
        <f t="shared" si="45"/>
        <v>0</v>
      </c>
      <c r="W232" s="287">
        <f t="shared" si="46"/>
        <v>0</v>
      </c>
      <c r="X232" s="287">
        <f t="shared" si="47"/>
        <v>0</v>
      </c>
      <c r="Y232" s="288">
        <f t="shared" si="48"/>
        <v>1900</v>
      </c>
      <c r="Z232" s="287">
        <f t="shared" si="49"/>
        <v>1</v>
      </c>
      <c r="AA232" s="519">
        <f>0</f>
        <v>0</v>
      </c>
      <c r="AB232" s="520">
        <f>0</f>
        <v>0</v>
      </c>
      <c r="AC232" s="519">
        <f t="shared" si="50"/>
        <v>0</v>
      </c>
      <c r="AD232" s="520">
        <f t="shared" si="51"/>
        <v>0</v>
      </c>
    </row>
    <row r="233" spans="4:30">
      <c r="D233" s="510"/>
      <c r="E233" s="510"/>
      <c r="F233" s="513"/>
      <c r="G233" s="510"/>
      <c r="H233" s="512"/>
      <c r="I233" s="512"/>
      <c r="K233" s="510"/>
      <c r="M233" s="514"/>
      <c r="N233" s="510"/>
      <c r="O233" s="621"/>
      <c r="P233" s="274">
        <f t="shared" si="40"/>
        <v>1</v>
      </c>
      <c r="Q233" s="285">
        <f t="shared" si="39"/>
        <v>18</v>
      </c>
      <c r="R233" s="286">
        <f t="shared" si="41"/>
        <v>0</v>
      </c>
      <c r="S233" s="287">
        <f t="shared" si="42"/>
        <v>0</v>
      </c>
      <c r="T233" s="286">
        <f t="shared" si="43"/>
        <v>0</v>
      </c>
      <c r="U233" s="287">
        <f t="shared" si="44"/>
        <v>0</v>
      </c>
      <c r="V233" s="287">
        <f t="shared" si="45"/>
        <v>0</v>
      </c>
      <c r="W233" s="287">
        <f t="shared" si="46"/>
        <v>0</v>
      </c>
      <c r="X233" s="287">
        <f t="shared" si="47"/>
        <v>0</v>
      </c>
      <c r="Y233" s="288">
        <f t="shared" si="48"/>
        <v>1900</v>
      </c>
      <c r="Z233" s="287">
        <f t="shared" si="49"/>
        <v>1</v>
      </c>
      <c r="AA233" s="519">
        <f>0</f>
        <v>0</v>
      </c>
      <c r="AB233" s="520">
        <f>0</f>
        <v>0</v>
      </c>
      <c r="AC233" s="519">
        <f t="shared" si="50"/>
        <v>0</v>
      </c>
      <c r="AD233" s="520">
        <f t="shared" si="51"/>
        <v>0</v>
      </c>
    </row>
    <row r="234" spans="4:30">
      <c r="D234" s="510"/>
      <c r="E234" s="510"/>
      <c r="F234" s="513"/>
      <c r="G234" s="510"/>
      <c r="H234" s="512"/>
      <c r="I234" s="512"/>
      <c r="K234" s="510"/>
      <c r="M234" s="514"/>
      <c r="N234" s="510"/>
      <c r="O234" s="621"/>
      <c r="P234" s="274">
        <f t="shared" si="40"/>
        <v>1</v>
      </c>
      <c r="Q234" s="285">
        <f t="shared" si="39"/>
        <v>18</v>
      </c>
      <c r="R234" s="286">
        <f t="shared" si="41"/>
        <v>0</v>
      </c>
      <c r="S234" s="287">
        <f t="shared" si="42"/>
        <v>0</v>
      </c>
      <c r="T234" s="286">
        <f t="shared" si="43"/>
        <v>0</v>
      </c>
      <c r="U234" s="287">
        <f t="shared" si="44"/>
        <v>0</v>
      </c>
      <c r="V234" s="287">
        <f t="shared" si="45"/>
        <v>0</v>
      </c>
      <c r="W234" s="287">
        <f t="shared" si="46"/>
        <v>0</v>
      </c>
      <c r="X234" s="287">
        <f t="shared" si="47"/>
        <v>0</v>
      </c>
      <c r="Y234" s="288">
        <f t="shared" si="48"/>
        <v>1900</v>
      </c>
      <c r="Z234" s="287">
        <f t="shared" si="49"/>
        <v>1</v>
      </c>
      <c r="AA234" s="519">
        <f>0</f>
        <v>0</v>
      </c>
      <c r="AB234" s="520">
        <f>0</f>
        <v>0</v>
      </c>
      <c r="AC234" s="519">
        <f t="shared" si="50"/>
        <v>0</v>
      </c>
      <c r="AD234" s="520">
        <f t="shared" si="51"/>
        <v>0</v>
      </c>
    </row>
    <row r="235" spans="4:30">
      <c r="D235" s="510"/>
      <c r="E235" s="510"/>
      <c r="F235" s="513"/>
      <c r="G235" s="510"/>
      <c r="H235" s="512"/>
      <c r="I235" s="512"/>
      <c r="K235" s="510"/>
      <c r="M235" s="514"/>
      <c r="N235" s="510"/>
      <c r="O235" s="621"/>
      <c r="P235" s="274">
        <f t="shared" si="40"/>
        <v>1</v>
      </c>
      <c r="Q235" s="285">
        <f t="shared" si="39"/>
        <v>18</v>
      </c>
      <c r="R235" s="286">
        <f t="shared" si="41"/>
        <v>0</v>
      </c>
      <c r="S235" s="287">
        <f t="shared" si="42"/>
        <v>0</v>
      </c>
      <c r="T235" s="286">
        <f t="shared" si="43"/>
        <v>0</v>
      </c>
      <c r="U235" s="287">
        <f t="shared" si="44"/>
        <v>0</v>
      </c>
      <c r="V235" s="287">
        <f t="shared" si="45"/>
        <v>0</v>
      </c>
      <c r="W235" s="287">
        <f t="shared" si="46"/>
        <v>0</v>
      </c>
      <c r="X235" s="287">
        <f t="shared" si="47"/>
        <v>0</v>
      </c>
      <c r="Y235" s="288">
        <f t="shared" si="48"/>
        <v>1900</v>
      </c>
      <c r="Z235" s="287">
        <f t="shared" si="49"/>
        <v>1</v>
      </c>
      <c r="AA235" s="519">
        <f>0</f>
        <v>0</v>
      </c>
      <c r="AB235" s="520">
        <f>0</f>
        <v>0</v>
      </c>
      <c r="AC235" s="519">
        <f t="shared" si="50"/>
        <v>0</v>
      </c>
      <c r="AD235" s="520">
        <f t="shared" si="51"/>
        <v>0</v>
      </c>
    </row>
    <row r="236" spans="4:30">
      <c r="D236" s="510"/>
      <c r="E236" s="510"/>
      <c r="F236" s="513"/>
      <c r="G236" s="510"/>
      <c r="H236" s="512"/>
      <c r="I236" s="512"/>
      <c r="K236" s="510"/>
      <c r="M236" s="514"/>
      <c r="N236" s="510"/>
      <c r="O236" s="621"/>
      <c r="P236" s="274">
        <f t="shared" si="40"/>
        <v>1</v>
      </c>
      <c r="Q236" s="285">
        <f t="shared" si="39"/>
        <v>18</v>
      </c>
      <c r="R236" s="286">
        <f t="shared" si="41"/>
        <v>0</v>
      </c>
      <c r="S236" s="287">
        <f t="shared" si="42"/>
        <v>0</v>
      </c>
      <c r="T236" s="286">
        <f t="shared" si="43"/>
        <v>0</v>
      </c>
      <c r="U236" s="287">
        <f t="shared" si="44"/>
        <v>0</v>
      </c>
      <c r="V236" s="287">
        <f t="shared" si="45"/>
        <v>0</v>
      </c>
      <c r="W236" s="287">
        <f t="shared" si="46"/>
        <v>0</v>
      </c>
      <c r="X236" s="287">
        <f t="shared" si="47"/>
        <v>0</v>
      </c>
      <c r="Y236" s="288">
        <f t="shared" si="48"/>
        <v>1900</v>
      </c>
      <c r="Z236" s="287">
        <f t="shared" si="49"/>
        <v>1</v>
      </c>
      <c r="AA236" s="519">
        <f>0</f>
        <v>0</v>
      </c>
      <c r="AB236" s="520">
        <f>0</f>
        <v>0</v>
      </c>
      <c r="AC236" s="519">
        <f t="shared" si="50"/>
        <v>0</v>
      </c>
      <c r="AD236" s="520">
        <f t="shared" si="51"/>
        <v>0</v>
      </c>
    </row>
    <row r="237" spans="4:30">
      <c r="D237" s="510"/>
      <c r="E237" s="510"/>
      <c r="F237" s="513"/>
      <c r="G237" s="510"/>
      <c r="H237" s="512"/>
      <c r="I237" s="512"/>
      <c r="K237" s="510"/>
      <c r="M237" s="514"/>
      <c r="N237" s="510"/>
      <c r="O237" s="621"/>
      <c r="P237" s="274">
        <f t="shared" si="40"/>
        <v>1</v>
      </c>
      <c r="Q237" s="285">
        <f t="shared" si="39"/>
        <v>18</v>
      </c>
      <c r="R237" s="286">
        <f t="shared" si="41"/>
        <v>0</v>
      </c>
      <c r="S237" s="287">
        <f t="shared" si="42"/>
        <v>0</v>
      </c>
      <c r="T237" s="286">
        <f t="shared" si="43"/>
        <v>0</v>
      </c>
      <c r="U237" s="287">
        <f t="shared" si="44"/>
        <v>0</v>
      </c>
      <c r="V237" s="287">
        <f t="shared" si="45"/>
        <v>0</v>
      </c>
      <c r="W237" s="287">
        <f t="shared" si="46"/>
        <v>0</v>
      </c>
      <c r="X237" s="287">
        <f t="shared" si="47"/>
        <v>0</v>
      </c>
      <c r="Y237" s="288">
        <f t="shared" si="48"/>
        <v>1900</v>
      </c>
      <c r="Z237" s="287">
        <f t="shared" si="49"/>
        <v>1</v>
      </c>
      <c r="AA237" s="519">
        <f>0</f>
        <v>0</v>
      </c>
      <c r="AB237" s="520">
        <f>0</f>
        <v>0</v>
      </c>
      <c r="AC237" s="519">
        <f t="shared" si="50"/>
        <v>0</v>
      </c>
      <c r="AD237" s="520">
        <f t="shared" si="51"/>
        <v>0</v>
      </c>
    </row>
    <row r="238" spans="4:30">
      <c r="D238" s="510"/>
      <c r="E238" s="510"/>
      <c r="F238" s="513"/>
      <c r="G238" s="510"/>
      <c r="H238" s="512"/>
      <c r="I238" s="512"/>
      <c r="K238" s="510"/>
      <c r="M238" s="514"/>
      <c r="N238" s="510"/>
      <c r="O238" s="621"/>
      <c r="P238" s="274">
        <f t="shared" si="40"/>
        <v>1</v>
      </c>
      <c r="Q238" s="285">
        <f t="shared" si="39"/>
        <v>18</v>
      </c>
      <c r="R238" s="286">
        <f t="shared" si="41"/>
        <v>0</v>
      </c>
      <c r="S238" s="287">
        <f t="shared" si="42"/>
        <v>0</v>
      </c>
      <c r="T238" s="286">
        <f t="shared" si="43"/>
        <v>0</v>
      </c>
      <c r="U238" s="287">
        <f t="shared" si="44"/>
        <v>0</v>
      </c>
      <c r="V238" s="287">
        <f t="shared" si="45"/>
        <v>0</v>
      </c>
      <c r="W238" s="287">
        <f t="shared" si="46"/>
        <v>0</v>
      </c>
      <c r="X238" s="287">
        <f t="shared" si="47"/>
        <v>0</v>
      </c>
      <c r="Y238" s="288">
        <f t="shared" si="48"/>
        <v>1900</v>
      </c>
      <c r="Z238" s="287">
        <f t="shared" si="49"/>
        <v>1</v>
      </c>
      <c r="AA238" s="519">
        <f>0</f>
        <v>0</v>
      </c>
      <c r="AB238" s="520">
        <f>0</f>
        <v>0</v>
      </c>
      <c r="AC238" s="519">
        <f t="shared" si="50"/>
        <v>0</v>
      </c>
      <c r="AD238" s="520">
        <f t="shared" si="51"/>
        <v>0</v>
      </c>
    </row>
    <row r="239" spans="4:30">
      <c r="D239" s="510"/>
      <c r="E239" s="510"/>
      <c r="F239" s="513"/>
      <c r="G239" s="510"/>
      <c r="H239" s="512"/>
      <c r="I239" s="512"/>
      <c r="K239" s="510"/>
      <c r="M239" s="514"/>
      <c r="N239" s="510"/>
      <c r="O239" s="621"/>
      <c r="P239" s="274">
        <f t="shared" si="40"/>
        <v>1</v>
      </c>
      <c r="Q239" s="285">
        <f t="shared" si="39"/>
        <v>18</v>
      </c>
      <c r="R239" s="286">
        <f t="shared" si="41"/>
        <v>0</v>
      </c>
      <c r="S239" s="287">
        <f t="shared" si="42"/>
        <v>0</v>
      </c>
      <c r="T239" s="286">
        <f t="shared" si="43"/>
        <v>0</v>
      </c>
      <c r="U239" s="287">
        <f t="shared" si="44"/>
        <v>0</v>
      </c>
      <c r="V239" s="287">
        <f t="shared" si="45"/>
        <v>0</v>
      </c>
      <c r="W239" s="287">
        <f t="shared" si="46"/>
        <v>0</v>
      </c>
      <c r="X239" s="287">
        <f t="shared" si="47"/>
        <v>0</v>
      </c>
      <c r="Y239" s="288">
        <f t="shared" si="48"/>
        <v>1900</v>
      </c>
      <c r="Z239" s="287">
        <f t="shared" si="49"/>
        <v>1</v>
      </c>
      <c r="AA239" s="519">
        <f>0</f>
        <v>0</v>
      </c>
      <c r="AB239" s="520">
        <f>0</f>
        <v>0</v>
      </c>
      <c r="AC239" s="519">
        <f t="shared" si="50"/>
        <v>0</v>
      </c>
      <c r="AD239" s="520">
        <f t="shared" si="51"/>
        <v>0</v>
      </c>
    </row>
    <row r="240" spans="4:30">
      <c r="D240" s="510"/>
      <c r="E240" s="510"/>
      <c r="F240" s="513"/>
      <c r="G240" s="510"/>
      <c r="H240" s="512"/>
      <c r="I240" s="512"/>
      <c r="K240" s="510"/>
      <c r="M240" s="514"/>
      <c r="N240" s="510"/>
      <c r="O240" s="621"/>
      <c r="P240" s="274">
        <f t="shared" si="40"/>
        <v>1</v>
      </c>
      <c r="Q240" s="285">
        <f t="shared" si="39"/>
        <v>18</v>
      </c>
      <c r="R240" s="286">
        <f t="shared" si="41"/>
        <v>0</v>
      </c>
      <c r="S240" s="287">
        <f t="shared" si="42"/>
        <v>0</v>
      </c>
      <c r="T240" s="286">
        <f t="shared" si="43"/>
        <v>0</v>
      </c>
      <c r="U240" s="287">
        <f t="shared" si="44"/>
        <v>0</v>
      </c>
      <c r="V240" s="287">
        <f t="shared" si="45"/>
        <v>0</v>
      </c>
      <c r="W240" s="287">
        <f t="shared" si="46"/>
        <v>0</v>
      </c>
      <c r="X240" s="287">
        <f t="shared" si="47"/>
        <v>0</v>
      </c>
      <c r="Y240" s="288">
        <f t="shared" si="48"/>
        <v>1900</v>
      </c>
      <c r="Z240" s="287">
        <f t="shared" si="49"/>
        <v>1</v>
      </c>
      <c r="AA240" s="519">
        <f>0</f>
        <v>0</v>
      </c>
      <c r="AB240" s="520">
        <f>0</f>
        <v>0</v>
      </c>
      <c r="AC240" s="519">
        <f t="shared" si="50"/>
        <v>0</v>
      </c>
      <c r="AD240" s="520">
        <f t="shared" si="51"/>
        <v>0</v>
      </c>
    </row>
    <row r="241" spans="4:30">
      <c r="D241" s="510"/>
      <c r="E241" s="510"/>
      <c r="F241" s="513"/>
      <c r="G241" s="510"/>
      <c r="H241" s="512"/>
      <c r="I241" s="512"/>
      <c r="K241" s="510"/>
      <c r="M241" s="514"/>
      <c r="N241" s="510"/>
      <c r="O241" s="621"/>
      <c r="P241" s="274">
        <f t="shared" si="40"/>
        <v>1</v>
      </c>
      <c r="Q241" s="285">
        <f t="shared" si="39"/>
        <v>18</v>
      </c>
      <c r="R241" s="286">
        <f t="shared" si="41"/>
        <v>0</v>
      </c>
      <c r="S241" s="287">
        <f t="shared" si="42"/>
        <v>0</v>
      </c>
      <c r="T241" s="286">
        <f t="shared" si="43"/>
        <v>0</v>
      </c>
      <c r="U241" s="287">
        <f t="shared" si="44"/>
        <v>0</v>
      </c>
      <c r="V241" s="287">
        <f t="shared" si="45"/>
        <v>0</v>
      </c>
      <c r="W241" s="287">
        <f t="shared" si="46"/>
        <v>0</v>
      </c>
      <c r="X241" s="287">
        <f t="shared" si="47"/>
        <v>0</v>
      </c>
      <c r="Y241" s="288">
        <f t="shared" si="48"/>
        <v>1900</v>
      </c>
      <c r="Z241" s="287">
        <f t="shared" si="49"/>
        <v>1</v>
      </c>
      <c r="AA241" s="519">
        <f>0</f>
        <v>0</v>
      </c>
      <c r="AB241" s="520">
        <f>0</f>
        <v>0</v>
      </c>
      <c r="AC241" s="519">
        <f t="shared" si="50"/>
        <v>0</v>
      </c>
      <c r="AD241" s="520">
        <f t="shared" si="51"/>
        <v>0</v>
      </c>
    </row>
    <row r="242" spans="4:30">
      <c r="D242" s="510"/>
      <c r="E242" s="510"/>
      <c r="F242" s="513"/>
      <c r="G242" s="510"/>
      <c r="H242" s="512"/>
      <c r="I242" s="512"/>
      <c r="K242" s="510"/>
      <c r="M242" s="514"/>
      <c r="N242" s="510"/>
      <c r="O242" s="621"/>
      <c r="P242" s="274">
        <f t="shared" si="40"/>
        <v>1</v>
      </c>
      <c r="Q242" s="285">
        <f t="shared" si="39"/>
        <v>18</v>
      </c>
      <c r="R242" s="286">
        <f t="shared" si="41"/>
        <v>0</v>
      </c>
      <c r="S242" s="287">
        <f t="shared" si="42"/>
        <v>0</v>
      </c>
      <c r="T242" s="286">
        <f t="shared" si="43"/>
        <v>0</v>
      </c>
      <c r="U242" s="287">
        <f t="shared" si="44"/>
        <v>0</v>
      </c>
      <c r="V242" s="287">
        <f t="shared" si="45"/>
        <v>0</v>
      </c>
      <c r="W242" s="287">
        <f t="shared" si="46"/>
        <v>0</v>
      </c>
      <c r="X242" s="287">
        <f t="shared" si="47"/>
        <v>0</v>
      </c>
      <c r="Y242" s="288">
        <f t="shared" si="48"/>
        <v>1900</v>
      </c>
      <c r="Z242" s="287">
        <f t="shared" si="49"/>
        <v>1</v>
      </c>
      <c r="AA242" s="519">
        <f>0</f>
        <v>0</v>
      </c>
      <c r="AB242" s="520">
        <f>0</f>
        <v>0</v>
      </c>
      <c r="AC242" s="519">
        <f t="shared" si="50"/>
        <v>0</v>
      </c>
      <c r="AD242" s="520">
        <f t="shared" si="51"/>
        <v>0</v>
      </c>
    </row>
    <row r="243" spans="4:30">
      <c r="D243" s="510"/>
      <c r="E243" s="510"/>
      <c r="F243" s="513"/>
      <c r="G243" s="510"/>
      <c r="H243" s="512"/>
      <c r="I243" s="512"/>
      <c r="K243" s="510"/>
      <c r="M243" s="514"/>
      <c r="N243" s="510"/>
      <c r="O243" s="621"/>
      <c r="P243" s="274">
        <f t="shared" si="40"/>
        <v>1</v>
      </c>
      <c r="Q243" s="285">
        <f t="shared" si="39"/>
        <v>18</v>
      </c>
      <c r="R243" s="286">
        <f t="shared" si="41"/>
        <v>0</v>
      </c>
      <c r="S243" s="287">
        <f t="shared" si="42"/>
        <v>0</v>
      </c>
      <c r="T243" s="286">
        <f t="shared" si="43"/>
        <v>0</v>
      </c>
      <c r="U243" s="287">
        <f t="shared" si="44"/>
        <v>0</v>
      </c>
      <c r="V243" s="287">
        <f t="shared" si="45"/>
        <v>0</v>
      </c>
      <c r="W243" s="287">
        <f t="shared" si="46"/>
        <v>0</v>
      </c>
      <c r="X243" s="287">
        <f t="shared" si="47"/>
        <v>0</v>
      </c>
      <c r="Y243" s="288">
        <f t="shared" si="48"/>
        <v>1900</v>
      </c>
      <c r="Z243" s="287">
        <f t="shared" si="49"/>
        <v>1</v>
      </c>
      <c r="AA243" s="519">
        <f>0</f>
        <v>0</v>
      </c>
      <c r="AB243" s="520">
        <f>0</f>
        <v>0</v>
      </c>
      <c r="AC243" s="519">
        <f t="shared" si="50"/>
        <v>0</v>
      </c>
      <c r="AD243" s="520">
        <f t="shared" si="51"/>
        <v>0</v>
      </c>
    </row>
    <row r="244" spans="4:30">
      <c r="D244" s="510"/>
      <c r="E244" s="510"/>
      <c r="F244" s="513"/>
      <c r="G244" s="510"/>
      <c r="H244" s="512"/>
      <c r="I244" s="512"/>
      <c r="K244" s="510"/>
      <c r="M244" s="514"/>
      <c r="N244" s="510"/>
      <c r="O244" s="621"/>
      <c r="P244" s="274">
        <f t="shared" si="40"/>
        <v>1</v>
      </c>
      <c r="Q244" s="285">
        <f t="shared" si="39"/>
        <v>18</v>
      </c>
      <c r="R244" s="286">
        <f t="shared" si="41"/>
        <v>0</v>
      </c>
      <c r="S244" s="287">
        <f t="shared" si="42"/>
        <v>0</v>
      </c>
      <c r="T244" s="286">
        <f t="shared" si="43"/>
        <v>0</v>
      </c>
      <c r="U244" s="287">
        <f t="shared" si="44"/>
        <v>0</v>
      </c>
      <c r="V244" s="287">
        <f t="shared" si="45"/>
        <v>0</v>
      </c>
      <c r="W244" s="287">
        <f t="shared" si="46"/>
        <v>0</v>
      </c>
      <c r="X244" s="287">
        <f t="shared" si="47"/>
        <v>0</v>
      </c>
      <c r="Y244" s="288">
        <f t="shared" si="48"/>
        <v>1900</v>
      </c>
      <c r="Z244" s="287">
        <f t="shared" si="49"/>
        <v>1</v>
      </c>
      <c r="AA244" s="519">
        <f>0</f>
        <v>0</v>
      </c>
      <c r="AB244" s="520">
        <f>0</f>
        <v>0</v>
      </c>
      <c r="AC244" s="519">
        <f t="shared" si="50"/>
        <v>0</v>
      </c>
      <c r="AD244" s="520">
        <f t="shared" si="51"/>
        <v>0</v>
      </c>
    </row>
    <row r="245" spans="4:30">
      <c r="D245" s="510"/>
      <c r="E245" s="510"/>
      <c r="F245" s="513"/>
      <c r="G245" s="510"/>
      <c r="H245" s="512"/>
      <c r="I245" s="512"/>
      <c r="K245" s="510"/>
      <c r="M245" s="514"/>
      <c r="N245" s="510"/>
      <c r="O245" s="621"/>
      <c r="P245" s="274">
        <f t="shared" si="40"/>
        <v>1</v>
      </c>
      <c r="Q245" s="285">
        <f t="shared" si="39"/>
        <v>18</v>
      </c>
      <c r="R245" s="286">
        <f t="shared" si="41"/>
        <v>0</v>
      </c>
      <c r="S245" s="287">
        <f t="shared" si="42"/>
        <v>0</v>
      </c>
      <c r="T245" s="286">
        <f t="shared" si="43"/>
        <v>0</v>
      </c>
      <c r="U245" s="287">
        <f t="shared" si="44"/>
        <v>0</v>
      </c>
      <c r="V245" s="287">
        <f t="shared" si="45"/>
        <v>0</v>
      </c>
      <c r="W245" s="287">
        <f t="shared" si="46"/>
        <v>0</v>
      </c>
      <c r="X245" s="287">
        <f t="shared" si="47"/>
        <v>0</v>
      </c>
      <c r="Y245" s="288">
        <f t="shared" si="48"/>
        <v>1900</v>
      </c>
      <c r="Z245" s="287">
        <f t="shared" si="49"/>
        <v>1</v>
      </c>
      <c r="AA245" s="519">
        <f>0</f>
        <v>0</v>
      </c>
      <c r="AB245" s="520">
        <f>0</f>
        <v>0</v>
      </c>
      <c r="AC245" s="519">
        <f t="shared" si="50"/>
        <v>0</v>
      </c>
      <c r="AD245" s="520">
        <f t="shared" si="51"/>
        <v>0</v>
      </c>
    </row>
    <row r="246" spans="4:30">
      <c r="D246" s="510"/>
      <c r="E246" s="510"/>
      <c r="F246" s="513"/>
      <c r="G246" s="510"/>
      <c r="H246" s="512"/>
      <c r="I246" s="512"/>
      <c r="K246" s="510"/>
      <c r="M246" s="514"/>
      <c r="N246" s="510"/>
      <c r="O246" s="621"/>
      <c r="P246" s="274">
        <f t="shared" si="40"/>
        <v>1</v>
      </c>
      <c r="Q246" s="285">
        <f t="shared" si="39"/>
        <v>18</v>
      </c>
      <c r="R246" s="286">
        <f t="shared" si="41"/>
        <v>0</v>
      </c>
      <c r="S246" s="287">
        <f t="shared" si="42"/>
        <v>0</v>
      </c>
      <c r="T246" s="286">
        <f t="shared" si="43"/>
        <v>0</v>
      </c>
      <c r="U246" s="287">
        <f t="shared" si="44"/>
        <v>0</v>
      </c>
      <c r="V246" s="287">
        <f t="shared" si="45"/>
        <v>0</v>
      </c>
      <c r="W246" s="287">
        <f t="shared" si="46"/>
        <v>0</v>
      </c>
      <c r="X246" s="287">
        <f t="shared" si="47"/>
        <v>0</v>
      </c>
      <c r="Y246" s="288">
        <f t="shared" si="48"/>
        <v>1900</v>
      </c>
      <c r="Z246" s="287">
        <f t="shared" si="49"/>
        <v>1</v>
      </c>
      <c r="AA246" s="519">
        <f>0</f>
        <v>0</v>
      </c>
      <c r="AB246" s="520">
        <f>0</f>
        <v>0</v>
      </c>
      <c r="AC246" s="519">
        <f t="shared" si="50"/>
        <v>0</v>
      </c>
      <c r="AD246" s="520">
        <f t="shared" si="51"/>
        <v>0</v>
      </c>
    </row>
    <row r="247" spans="4:30">
      <c r="D247" s="510"/>
      <c r="E247" s="510"/>
      <c r="F247" s="513"/>
      <c r="G247" s="510"/>
      <c r="H247" s="512"/>
      <c r="I247" s="512"/>
      <c r="K247" s="510"/>
      <c r="M247" s="514"/>
      <c r="N247" s="510"/>
      <c r="O247" s="621"/>
      <c r="P247" s="274">
        <f t="shared" si="40"/>
        <v>1</v>
      </c>
      <c r="Q247" s="285">
        <f t="shared" si="39"/>
        <v>18</v>
      </c>
      <c r="R247" s="286">
        <f t="shared" si="41"/>
        <v>0</v>
      </c>
      <c r="S247" s="287">
        <f t="shared" si="42"/>
        <v>0</v>
      </c>
      <c r="T247" s="286">
        <f t="shared" si="43"/>
        <v>0</v>
      </c>
      <c r="U247" s="287">
        <f t="shared" si="44"/>
        <v>0</v>
      </c>
      <c r="V247" s="287">
        <f t="shared" si="45"/>
        <v>0</v>
      </c>
      <c r="W247" s="287">
        <f t="shared" si="46"/>
        <v>0</v>
      </c>
      <c r="X247" s="287">
        <f t="shared" si="47"/>
        <v>0</v>
      </c>
      <c r="Y247" s="288">
        <f t="shared" si="48"/>
        <v>1900</v>
      </c>
      <c r="Z247" s="287">
        <f t="shared" si="49"/>
        <v>1</v>
      </c>
      <c r="AA247" s="519">
        <f>0</f>
        <v>0</v>
      </c>
      <c r="AB247" s="520">
        <f>0</f>
        <v>0</v>
      </c>
      <c r="AC247" s="519">
        <f t="shared" si="50"/>
        <v>0</v>
      </c>
      <c r="AD247" s="520">
        <f t="shared" si="51"/>
        <v>0</v>
      </c>
    </row>
    <row r="248" spans="4:30">
      <c r="D248" s="510"/>
      <c r="E248" s="510"/>
      <c r="F248" s="513"/>
      <c r="G248" s="510"/>
      <c r="H248" s="512"/>
      <c r="I248" s="512"/>
      <c r="K248" s="510"/>
      <c r="M248" s="514"/>
      <c r="N248" s="510"/>
      <c r="O248" s="621"/>
      <c r="P248" s="274">
        <f t="shared" si="40"/>
        <v>1</v>
      </c>
      <c r="Q248" s="285">
        <f t="shared" si="39"/>
        <v>18</v>
      </c>
      <c r="R248" s="286">
        <f t="shared" si="41"/>
        <v>0</v>
      </c>
      <c r="S248" s="287">
        <f t="shared" si="42"/>
        <v>0</v>
      </c>
      <c r="T248" s="286">
        <f t="shared" si="43"/>
        <v>0</v>
      </c>
      <c r="U248" s="287">
        <f t="shared" si="44"/>
        <v>0</v>
      </c>
      <c r="V248" s="287">
        <f t="shared" si="45"/>
        <v>0</v>
      </c>
      <c r="W248" s="287">
        <f t="shared" si="46"/>
        <v>0</v>
      </c>
      <c r="X248" s="287">
        <f t="shared" si="47"/>
        <v>0</v>
      </c>
      <c r="Y248" s="288">
        <f t="shared" si="48"/>
        <v>1900</v>
      </c>
      <c r="Z248" s="287">
        <f t="shared" si="49"/>
        <v>1</v>
      </c>
      <c r="AA248" s="519">
        <f>0</f>
        <v>0</v>
      </c>
      <c r="AB248" s="520">
        <f>0</f>
        <v>0</v>
      </c>
      <c r="AC248" s="519">
        <f t="shared" si="50"/>
        <v>0</v>
      </c>
      <c r="AD248" s="520">
        <f t="shared" si="51"/>
        <v>0</v>
      </c>
    </row>
    <row r="249" spans="4:30">
      <c r="D249" s="510"/>
      <c r="E249" s="510"/>
      <c r="F249" s="513"/>
      <c r="G249" s="510"/>
      <c r="H249" s="512"/>
      <c r="I249" s="512"/>
      <c r="K249" s="510"/>
      <c r="M249" s="514"/>
      <c r="N249" s="510"/>
      <c r="O249" s="621"/>
      <c r="P249" s="274">
        <f t="shared" si="40"/>
        <v>1</v>
      </c>
      <c r="Q249" s="285">
        <f t="shared" si="39"/>
        <v>18</v>
      </c>
      <c r="R249" s="286">
        <f t="shared" si="41"/>
        <v>0</v>
      </c>
      <c r="S249" s="287">
        <f t="shared" si="42"/>
        <v>0</v>
      </c>
      <c r="T249" s="286">
        <f t="shared" si="43"/>
        <v>0</v>
      </c>
      <c r="U249" s="287">
        <f t="shared" si="44"/>
        <v>0</v>
      </c>
      <c r="V249" s="287">
        <f t="shared" si="45"/>
        <v>0</v>
      </c>
      <c r="W249" s="287">
        <f t="shared" si="46"/>
        <v>0</v>
      </c>
      <c r="X249" s="287">
        <f t="shared" si="47"/>
        <v>0</v>
      </c>
      <c r="Y249" s="288">
        <f t="shared" si="48"/>
        <v>1900</v>
      </c>
      <c r="Z249" s="287">
        <f t="shared" si="49"/>
        <v>1</v>
      </c>
      <c r="AA249" s="519">
        <f>0</f>
        <v>0</v>
      </c>
      <c r="AB249" s="520">
        <f>0</f>
        <v>0</v>
      </c>
      <c r="AC249" s="519">
        <f t="shared" si="50"/>
        <v>0</v>
      </c>
      <c r="AD249" s="520">
        <f t="shared" si="51"/>
        <v>0</v>
      </c>
    </row>
    <row r="250" spans="4:30">
      <c r="D250" s="510"/>
      <c r="E250" s="510"/>
      <c r="F250" s="513"/>
      <c r="G250" s="510"/>
      <c r="H250" s="512"/>
      <c r="I250" s="512"/>
      <c r="K250" s="510"/>
      <c r="M250" s="514"/>
      <c r="N250" s="510"/>
      <c r="O250" s="621"/>
      <c r="P250" s="274">
        <f t="shared" si="40"/>
        <v>1</v>
      </c>
      <c r="Q250" s="285">
        <f t="shared" si="39"/>
        <v>18</v>
      </c>
      <c r="R250" s="286">
        <f t="shared" si="41"/>
        <v>0</v>
      </c>
      <c r="S250" s="287">
        <f t="shared" si="42"/>
        <v>0</v>
      </c>
      <c r="T250" s="286">
        <f t="shared" si="43"/>
        <v>0</v>
      </c>
      <c r="U250" s="287">
        <f t="shared" si="44"/>
        <v>0</v>
      </c>
      <c r="V250" s="287">
        <f t="shared" si="45"/>
        <v>0</v>
      </c>
      <c r="W250" s="287">
        <f t="shared" si="46"/>
        <v>0</v>
      </c>
      <c r="X250" s="287">
        <f t="shared" si="47"/>
        <v>0</v>
      </c>
      <c r="Y250" s="288">
        <f t="shared" si="48"/>
        <v>1900</v>
      </c>
      <c r="Z250" s="287">
        <f t="shared" si="49"/>
        <v>1</v>
      </c>
      <c r="AA250" s="519">
        <f>0</f>
        <v>0</v>
      </c>
      <c r="AB250" s="520">
        <f>0</f>
        <v>0</v>
      </c>
      <c r="AC250" s="519">
        <f t="shared" si="50"/>
        <v>0</v>
      </c>
      <c r="AD250" s="520">
        <f t="shared" si="51"/>
        <v>0</v>
      </c>
    </row>
    <row r="251" spans="4:30">
      <c r="D251" s="510"/>
      <c r="E251" s="510"/>
      <c r="F251" s="513"/>
      <c r="G251" s="510"/>
      <c r="H251" s="512"/>
      <c r="I251" s="512"/>
      <c r="K251" s="510"/>
      <c r="M251" s="514"/>
      <c r="N251" s="510"/>
      <c r="O251" s="621"/>
      <c r="P251" s="274">
        <f t="shared" si="40"/>
        <v>1</v>
      </c>
      <c r="Q251" s="285">
        <f t="shared" si="39"/>
        <v>18</v>
      </c>
      <c r="R251" s="286">
        <f t="shared" si="41"/>
        <v>0</v>
      </c>
      <c r="S251" s="287">
        <f t="shared" si="42"/>
        <v>0</v>
      </c>
      <c r="T251" s="286">
        <f t="shared" si="43"/>
        <v>0</v>
      </c>
      <c r="U251" s="287">
        <f t="shared" si="44"/>
        <v>0</v>
      </c>
      <c r="V251" s="287">
        <f t="shared" si="45"/>
        <v>0</v>
      </c>
      <c r="W251" s="287">
        <f t="shared" si="46"/>
        <v>0</v>
      </c>
      <c r="X251" s="287">
        <f t="shared" si="47"/>
        <v>0</v>
      </c>
      <c r="Y251" s="288">
        <f t="shared" si="48"/>
        <v>1900</v>
      </c>
      <c r="Z251" s="287">
        <f t="shared" si="49"/>
        <v>1</v>
      </c>
      <c r="AA251" s="519">
        <f>0</f>
        <v>0</v>
      </c>
      <c r="AB251" s="520">
        <f>0</f>
        <v>0</v>
      </c>
      <c r="AC251" s="519">
        <f t="shared" si="50"/>
        <v>0</v>
      </c>
      <c r="AD251" s="520">
        <f t="shared" si="51"/>
        <v>0</v>
      </c>
    </row>
    <row r="252" spans="4:30">
      <c r="D252" s="510"/>
      <c r="E252" s="510"/>
      <c r="F252" s="513"/>
      <c r="G252" s="510"/>
      <c r="H252" s="512"/>
      <c r="I252" s="512"/>
      <c r="K252" s="510"/>
      <c r="M252" s="514"/>
      <c r="N252" s="510"/>
      <c r="O252" s="621"/>
      <c r="P252" s="274">
        <f t="shared" si="40"/>
        <v>1</v>
      </c>
      <c r="Q252" s="285">
        <f t="shared" si="39"/>
        <v>18</v>
      </c>
      <c r="R252" s="286">
        <f t="shared" si="41"/>
        <v>0</v>
      </c>
      <c r="S252" s="287">
        <f t="shared" si="42"/>
        <v>0</v>
      </c>
      <c r="T252" s="286">
        <f t="shared" si="43"/>
        <v>0</v>
      </c>
      <c r="U252" s="287">
        <f t="shared" si="44"/>
        <v>0</v>
      </c>
      <c r="V252" s="287">
        <f t="shared" si="45"/>
        <v>0</v>
      </c>
      <c r="W252" s="287">
        <f t="shared" si="46"/>
        <v>0</v>
      </c>
      <c r="X252" s="287">
        <f t="shared" si="47"/>
        <v>0</v>
      </c>
      <c r="Y252" s="288">
        <f t="shared" si="48"/>
        <v>1900</v>
      </c>
      <c r="Z252" s="287">
        <f t="shared" si="49"/>
        <v>1</v>
      </c>
      <c r="AA252" s="519">
        <f>0</f>
        <v>0</v>
      </c>
      <c r="AB252" s="520">
        <f>0</f>
        <v>0</v>
      </c>
      <c r="AC252" s="519">
        <f t="shared" si="50"/>
        <v>0</v>
      </c>
      <c r="AD252" s="520">
        <f t="shared" si="51"/>
        <v>0</v>
      </c>
    </row>
    <row r="253" spans="4:30">
      <c r="D253" s="510"/>
      <c r="E253" s="510"/>
      <c r="F253" s="513"/>
      <c r="G253" s="510"/>
      <c r="H253" s="512"/>
      <c r="I253" s="512"/>
      <c r="K253" s="510"/>
      <c r="M253" s="514"/>
      <c r="N253" s="510"/>
      <c r="O253" s="621"/>
      <c r="P253" s="274">
        <f t="shared" si="40"/>
        <v>1</v>
      </c>
      <c r="Q253" s="285">
        <f t="shared" si="39"/>
        <v>18</v>
      </c>
      <c r="R253" s="286">
        <f t="shared" si="41"/>
        <v>0</v>
      </c>
      <c r="S253" s="287">
        <f t="shared" si="42"/>
        <v>0</v>
      </c>
      <c r="T253" s="286">
        <f t="shared" si="43"/>
        <v>0</v>
      </c>
      <c r="U253" s="287">
        <f t="shared" si="44"/>
        <v>0</v>
      </c>
      <c r="V253" s="287">
        <f t="shared" si="45"/>
        <v>0</v>
      </c>
      <c r="W253" s="287">
        <f t="shared" si="46"/>
        <v>0</v>
      </c>
      <c r="X253" s="287">
        <f t="shared" si="47"/>
        <v>0</v>
      </c>
      <c r="Y253" s="288">
        <f t="shared" si="48"/>
        <v>1900</v>
      </c>
      <c r="Z253" s="287">
        <f t="shared" si="49"/>
        <v>1</v>
      </c>
      <c r="AA253" s="519">
        <f>0</f>
        <v>0</v>
      </c>
      <c r="AB253" s="520">
        <f>0</f>
        <v>0</v>
      </c>
      <c r="AC253" s="519">
        <f t="shared" si="50"/>
        <v>0</v>
      </c>
      <c r="AD253" s="520">
        <f t="shared" si="51"/>
        <v>0</v>
      </c>
    </row>
    <row r="254" spans="4:30">
      <c r="D254" s="510"/>
      <c r="E254" s="510"/>
      <c r="F254" s="513"/>
      <c r="G254" s="510"/>
      <c r="H254" s="512"/>
      <c r="I254" s="512"/>
      <c r="K254" s="510"/>
      <c r="M254" s="514"/>
      <c r="N254" s="510"/>
      <c r="O254" s="621"/>
      <c r="P254" s="274">
        <f t="shared" si="40"/>
        <v>1</v>
      </c>
      <c r="Q254" s="285">
        <f t="shared" si="39"/>
        <v>18</v>
      </c>
      <c r="R254" s="286">
        <f t="shared" si="41"/>
        <v>0</v>
      </c>
      <c r="S254" s="287">
        <f t="shared" si="42"/>
        <v>0</v>
      </c>
      <c r="T254" s="286">
        <f t="shared" si="43"/>
        <v>0</v>
      </c>
      <c r="U254" s="287">
        <f t="shared" si="44"/>
        <v>0</v>
      </c>
      <c r="V254" s="287">
        <f t="shared" si="45"/>
        <v>0</v>
      </c>
      <c r="W254" s="287">
        <f t="shared" si="46"/>
        <v>0</v>
      </c>
      <c r="X254" s="287">
        <f t="shared" si="47"/>
        <v>0</v>
      </c>
      <c r="Y254" s="288">
        <f t="shared" si="48"/>
        <v>1900</v>
      </c>
      <c r="Z254" s="287">
        <f t="shared" si="49"/>
        <v>1</v>
      </c>
      <c r="AA254" s="519">
        <f>0</f>
        <v>0</v>
      </c>
      <c r="AB254" s="520">
        <f>0</f>
        <v>0</v>
      </c>
      <c r="AC254" s="519">
        <f t="shared" si="50"/>
        <v>0</v>
      </c>
      <c r="AD254" s="520">
        <f t="shared" si="51"/>
        <v>0</v>
      </c>
    </row>
    <row r="255" spans="4:30">
      <c r="D255" s="510"/>
      <c r="E255" s="510"/>
      <c r="F255" s="513"/>
      <c r="G255" s="510"/>
      <c r="H255" s="512"/>
      <c r="I255" s="512"/>
      <c r="K255" s="510"/>
      <c r="M255" s="514"/>
      <c r="N255" s="510"/>
      <c r="O255" s="621"/>
      <c r="P255" s="274">
        <f t="shared" si="40"/>
        <v>1</v>
      </c>
      <c r="Q255" s="285">
        <f t="shared" si="39"/>
        <v>18</v>
      </c>
      <c r="R255" s="286">
        <f t="shared" si="41"/>
        <v>0</v>
      </c>
      <c r="S255" s="287">
        <f t="shared" si="42"/>
        <v>0</v>
      </c>
      <c r="T255" s="286">
        <f t="shared" si="43"/>
        <v>0</v>
      </c>
      <c r="U255" s="287">
        <f t="shared" si="44"/>
        <v>0</v>
      </c>
      <c r="V255" s="287">
        <f t="shared" si="45"/>
        <v>0</v>
      </c>
      <c r="W255" s="287">
        <f t="shared" si="46"/>
        <v>0</v>
      </c>
      <c r="X255" s="287">
        <f t="shared" si="47"/>
        <v>0</v>
      </c>
      <c r="Y255" s="288">
        <f t="shared" si="48"/>
        <v>1900</v>
      </c>
      <c r="Z255" s="287">
        <f t="shared" si="49"/>
        <v>1</v>
      </c>
      <c r="AA255" s="519">
        <f>0</f>
        <v>0</v>
      </c>
      <c r="AB255" s="520">
        <f>0</f>
        <v>0</v>
      </c>
      <c r="AC255" s="519">
        <f t="shared" si="50"/>
        <v>0</v>
      </c>
      <c r="AD255" s="520">
        <f t="shared" si="51"/>
        <v>0</v>
      </c>
    </row>
    <row r="256" spans="4:30">
      <c r="D256" s="510"/>
      <c r="E256" s="510"/>
      <c r="F256" s="513"/>
      <c r="G256" s="510"/>
      <c r="H256" s="512"/>
      <c r="I256" s="512"/>
      <c r="K256" s="510"/>
      <c r="M256" s="514"/>
      <c r="N256" s="510"/>
      <c r="O256" s="621"/>
      <c r="P256" s="274">
        <f t="shared" si="40"/>
        <v>1</v>
      </c>
      <c r="Q256" s="285">
        <f t="shared" si="39"/>
        <v>18</v>
      </c>
      <c r="R256" s="286">
        <f t="shared" si="41"/>
        <v>0</v>
      </c>
      <c r="S256" s="287">
        <f t="shared" si="42"/>
        <v>0</v>
      </c>
      <c r="T256" s="286">
        <f t="shared" si="43"/>
        <v>0</v>
      </c>
      <c r="U256" s="287">
        <f t="shared" si="44"/>
        <v>0</v>
      </c>
      <c r="V256" s="287">
        <f t="shared" si="45"/>
        <v>0</v>
      </c>
      <c r="W256" s="287">
        <f t="shared" si="46"/>
        <v>0</v>
      </c>
      <c r="X256" s="287">
        <f t="shared" si="47"/>
        <v>0</v>
      </c>
      <c r="Y256" s="288">
        <f t="shared" si="48"/>
        <v>1900</v>
      </c>
      <c r="Z256" s="287">
        <f t="shared" si="49"/>
        <v>1</v>
      </c>
      <c r="AA256" s="519">
        <f>0</f>
        <v>0</v>
      </c>
      <c r="AB256" s="520">
        <f>0</f>
        <v>0</v>
      </c>
      <c r="AC256" s="519">
        <f t="shared" si="50"/>
        <v>0</v>
      </c>
      <c r="AD256" s="520">
        <f t="shared" si="51"/>
        <v>0</v>
      </c>
    </row>
    <row r="257" spans="4:30">
      <c r="D257" s="510"/>
      <c r="E257" s="510"/>
      <c r="F257" s="513"/>
      <c r="G257" s="510"/>
      <c r="H257" s="512"/>
      <c r="I257" s="512"/>
      <c r="K257" s="510"/>
      <c r="M257" s="514"/>
      <c r="N257" s="510"/>
      <c r="O257" s="621"/>
      <c r="P257" s="274">
        <f t="shared" si="40"/>
        <v>1</v>
      </c>
      <c r="Q257" s="285">
        <f t="shared" si="39"/>
        <v>18</v>
      </c>
      <c r="R257" s="286">
        <f t="shared" si="41"/>
        <v>0</v>
      </c>
      <c r="S257" s="287">
        <f t="shared" si="42"/>
        <v>0</v>
      </c>
      <c r="T257" s="286">
        <f t="shared" si="43"/>
        <v>0</v>
      </c>
      <c r="U257" s="287">
        <f t="shared" si="44"/>
        <v>0</v>
      </c>
      <c r="V257" s="287">
        <f t="shared" si="45"/>
        <v>0</v>
      </c>
      <c r="W257" s="287">
        <f t="shared" si="46"/>
        <v>0</v>
      </c>
      <c r="X257" s="287">
        <f t="shared" si="47"/>
        <v>0</v>
      </c>
      <c r="Y257" s="288">
        <f t="shared" si="48"/>
        <v>1900</v>
      </c>
      <c r="Z257" s="287">
        <f t="shared" si="49"/>
        <v>1</v>
      </c>
      <c r="AA257" s="519">
        <f>0</f>
        <v>0</v>
      </c>
      <c r="AB257" s="520">
        <f>0</f>
        <v>0</v>
      </c>
      <c r="AC257" s="519">
        <f t="shared" si="50"/>
        <v>0</v>
      </c>
      <c r="AD257" s="520">
        <f t="shared" si="51"/>
        <v>0</v>
      </c>
    </row>
    <row r="258" spans="4:30">
      <c r="D258" s="510"/>
      <c r="E258" s="510"/>
      <c r="F258" s="513"/>
      <c r="G258" s="510"/>
      <c r="H258" s="512"/>
      <c r="I258" s="512"/>
      <c r="K258" s="510"/>
      <c r="M258" s="514"/>
      <c r="N258" s="510"/>
      <c r="O258" s="621"/>
      <c r="P258" s="274">
        <f t="shared" si="40"/>
        <v>1</v>
      </c>
      <c r="Q258" s="285">
        <f t="shared" si="39"/>
        <v>18</v>
      </c>
      <c r="R258" s="286">
        <f t="shared" si="41"/>
        <v>0</v>
      </c>
      <c r="S258" s="287">
        <f t="shared" si="42"/>
        <v>0</v>
      </c>
      <c r="T258" s="286">
        <f t="shared" si="43"/>
        <v>0</v>
      </c>
      <c r="U258" s="287">
        <f t="shared" si="44"/>
        <v>0</v>
      </c>
      <c r="V258" s="287">
        <f t="shared" si="45"/>
        <v>0</v>
      </c>
      <c r="W258" s="287">
        <f t="shared" si="46"/>
        <v>0</v>
      </c>
      <c r="X258" s="287">
        <f t="shared" si="47"/>
        <v>0</v>
      </c>
      <c r="Y258" s="288">
        <f t="shared" si="48"/>
        <v>1900</v>
      </c>
      <c r="Z258" s="287">
        <f t="shared" si="49"/>
        <v>1</v>
      </c>
      <c r="AA258" s="519">
        <f>0</f>
        <v>0</v>
      </c>
      <c r="AB258" s="520">
        <f>0</f>
        <v>0</v>
      </c>
      <c r="AC258" s="519">
        <f t="shared" si="50"/>
        <v>0</v>
      </c>
      <c r="AD258" s="520">
        <f t="shared" si="51"/>
        <v>0</v>
      </c>
    </row>
    <row r="259" spans="4:30">
      <c r="D259" s="510"/>
      <c r="E259" s="510"/>
      <c r="F259" s="513"/>
      <c r="G259" s="510"/>
      <c r="H259" s="512"/>
      <c r="I259" s="512"/>
      <c r="K259" s="510"/>
      <c r="M259" s="514"/>
      <c r="N259" s="510"/>
      <c r="O259" s="621"/>
      <c r="P259" s="274">
        <f t="shared" si="40"/>
        <v>1</v>
      </c>
      <c r="Q259" s="285">
        <f t="shared" si="39"/>
        <v>18</v>
      </c>
      <c r="R259" s="286">
        <f t="shared" si="41"/>
        <v>0</v>
      </c>
      <c r="S259" s="287">
        <f t="shared" si="42"/>
        <v>0</v>
      </c>
      <c r="T259" s="286">
        <f t="shared" si="43"/>
        <v>0</v>
      </c>
      <c r="U259" s="287">
        <f t="shared" si="44"/>
        <v>0</v>
      </c>
      <c r="V259" s="287">
        <f t="shared" si="45"/>
        <v>0</v>
      </c>
      <c r="W259" s="287">
        <f t="shared" si="46"/>
        <v>0</v>
      </c>
      <c r="X259" s="287">
        <f t="shared" si="47"/>
        <v>0</v>
      </c>
      <c r="Y259" s="288">
        <f t="shared" si="48"/>
        <v>1900</v>
      </c>
      <c r="Z259" s="287">
        <f t="shared" si="49"/>
        <v>1</v>
      </c>
      <c r="AA259" s="519">
        <f>0</f>
        <v>0</v>
      </c>
      <c r="AB259" s="520">
        <f>0</f>
        <v>0</v>
      </c>
      <c r="AC259" s="519">
        <f t="shared" si="50"/>
        <v>0</v>
      </c>
      <c r="AD259" s="520">
        <f t="shared" si="51"/>
        <v>0</v>
      </c>
    </row>
    <row r="260" spans="4:30">
      <c r="D260" s="510"/>
      <c r="E260" s="510"/>
      <c r="F260" s="513"/>
      <c r="G260" s="510"/>
      <c r="H260" s="512"/>
      <c r="I260" s="512"/>
      <c r="K260" s="510"/>
      <c r="M260" s="514"/>
      <c r="N260" s="510"/>
      <c r="O260" s="621"/>
      <c r="P260" s="274">
        <f t="shared" si="40"/>
        <v>1</v>
      </c>
      <c r="Q260" s="285">
        <f t="shared" si="39"/>
        <v>18</v>
      </c>
      <c r="R260" s="286">
        <f t="shared" si="41"/>
        <v>0</v>
      </c>
      <c r="S260" s="287">
        <f t="shared" si="42"/>
        <v>0</v>
      </c>
      <c r="T260" s="286">
        <f t="shared" si="43"/>
        <v>0</v>
      </c>
      <c r="U260" s="287">
        <f t="shared" si="44"/>
        <v>0</v>
      </c>
      <c r="V260" s="287">
        <f t="shared" si="45"/>
        <v>0</v>
      </c>
      <c r="W260" s="287">
        <f t="shared" si="46"/>
        <v>0</v>
      </c>
      <c r="X260" s="287">
        <f t="shared" si="47"/>
        <v>0</v>
      </c>
      <c r="Y260" s="288">
        <f t="shared" si="48"/>
        <v>1900</v>
      </c>
      <c r="Z260" s="287">
        <f t="shared" si="49"/>
        <v>1</v>
      </c>
      <c r="AA260" s="519">
        <f>0</f>
        <v>0</v>
      </c>
      <c r="AB260" s="520">
        <f>0</f>
        <v>0</v>
      </c>
      <c r="AC260" s="519">
        <f t="shared" si="50"/>
        <v>0</v>
      </c>
      <c r="AD260" s="520">
        <f t="shared" si="51"/>
        <v>0</v>
      </c>
    </row>
    <row r="261" spans="4:30">
      <c r="D261" s="510"/>
      <c r="E261" s="510"/>
      <c r="F261" s="513"/>
      <c r="G261" s="510"/>
      <c r="H261" s="512"/>
      <c r="I261" s="512"/>
      <c r="K261" s="510"/>
      <c r="M261" s="514"/>
      <c r="N261" s="510"/>
      <c r="O261" s="621"/>
      <c r="P261" s="274">
        <f t="shared" si="40"/>
        <v>1</v>
      </c>
      <c r="Q261" s="285">
        <f t="shared" si="39"/>
        <v>18</v>
      </c>
      <c r="R261" s="286">
        <f t="shared" si="41"/>
        <v>0</v>
      </c>
      <c r="S261" s="287">
        <f t="shared" si="42"/>
        <v>0</v>
      </c>
      <c r="T261" s="286">
        <f t="shared" si="43"/>
        <v>0</v>
      </c>
      <c r="U261" s="287">
        <f t="shared" si="44"/>
        <v>0</v>
      </c>
      <c r="V261" s="287">
        <f t="shared" si="45"/>
        <v>0</v>
      </c>
      <c r="W261" s="287">
        <f t="shared" si="46"/>
        <v>0</v>
      </c>
      <c r="X261" s="287">
        <f t="shared" si="47"/>
        <v>0</v>
      </c>
      <c r="Y261" s="288">
        <f t="shared" si="48"/>
        <v>1900</v>
      </c>
      <c r="Z261" s="287">
        <f t="shared" si="49"/>
        <v>1</v>
      </c>
      <c r="AA261" s="519">
        <f>0</f>
        <v>0</v>
      </c>
      <c r="AB261" s="520">
        <f>0</f>
        <v>0</v>
      </c>
      <c r="AC261" s="519">
        <f t="shared" si="50"/>
        <v>0</v>
      </c>
      <c r="AD261" s="520">
        <f t="shared" si="51"/>
        <v>0</v>
      </c>
    </row>
    <row r="262" spans="4:30">
      <c r="D262" s="510"/>
      <c r="E262" s="510"/>
      <c r="F262" s="513"/>
      <c r="G262" s="510"/>
      <c r="H262" s="512"/>
      <c r="I262" s="512"/>
      <c r="K262" s="510"/>
      <c r="M262" s="514"/>
      <c r="N262" s="510"/>
      <c r="O262" s="621"/>
      <c r="P262" s="274">
        <f t="shared" si="40"/>
        <v>1</v>
      </c>
      <c r="Q262" s="285">
        <f t="shared" ref="Q262:Q325" si="52">MAX(18,IFERROR(ROUNDDOWN(YEARFRAC(F262,__valuation_date),0),45))</f>
        <v>18</v>
      </c>
      <c r="R262" s="286">
        <f t="shared" si="41"/>
        <v>0</v>
      </c>
      <c r="S262" s="287">
        <f t="shared" si="42"/>
        <v>0</v>
      </c>
      <c r="T262" s="286">
        <f t="shared" si="43"/>
        <v>0</v>
      </c>
      <c r="U262" s="287">
        <f t="shared" si="44"/>
        <v>0</v>
      </c>
      <c r="V262" s="287">
        <f t="shared" si="45"/>
        <v>0</v>
      </c>
      <c r="W262" s="287">
        <f t="shared" si="46"/>
        <v>0</v>
      </c>
      <c r="X262" s="287">
        <f t="shared" si="47"/>
        <v>0</v>
      </c>
      <c r="Y262" s="288">
        <f t="shared" si="48"/>
        <v>1900</v>
      </c>
      <c r="Z262" s="287">
        <f t="shared" si="49"/>
        <v>1</v>
      </c>
      <c r="AA262" s="519">
        <f>0</f>
        <v>0</v>
      </c>
      <c r="AB262" s="520">
        <f>0</f>
        <v>0</v>
      </c>
      <c r="AC262" s="519">
        <f t="shared" si="50"/>
        <v>0</v>
      </c>
      <c r="AD262" s="520">
        <f t="shared" si="51"/>
        <v>0</v>
      </c>
    </row>
    <row r="263" spans="4:30">
      <c r="D263" s="510"/>
      <c r="E263" s="510"/>
      <c r="F263" s="513"/>
      <c r="G263" s="510"/>
      <c r="H263" s="512"/>
      <c r="I263" s="512"/>
      <c r="K263" s="510"/>
      <c r="M263" s="514"/>
      <c r="N263" s="510"/>
      <c r="O263" s="621"/>
      <c r="P263" s="274">
        <f t="shared" ref="P263:P326" si="53">IF(Z263&gt;S263,IF(Z263&gt;T263,1,0),0)</f>
        <v>1</v>
      </c>
      <c r="Q263" s="285">
        <f t="shared" si="52"/>
        <v>18</v>
      </c>
      <c r="R263" s="286">
        <f t="shared" ref="R263:R326" si="54">G263</f>
        <v>0</v>
      </c>
      <c r="S263" s="287">
        <f t="shared" ref="S263:S326" si="55">N263</f>
        <v>0</v>
      </c>
      <c r="T263" s="286">
        <f t="shared" ref="T263:T326" si="56">ROUNDUP(YEARFRAC(M263,L263),0)</f>
        <v>0</v>
      </c>
      <c r="U263" s="287">
        <f t="shared" ref="U263:U326" si="57">J263</f>
        <v>0</v>
      </c>
      <c r="V263" s="287">
        <f t="shared" ref="V263:V326" si="58">IF(X263="Annuity",0,H263)</f>
        <v>0</v>
      </c>
      <c r="W263" s="287">
        <f t="shared" ref="W263:W326" si="59">IF(X263="Annuity",H263*12,H263)</f>
        <v>0</v>
      </c>
      <c r="X263" s="287">
        <f t="shared" ref="X263:X326" si="60">E263</f>
        <v>0</v>
      </c>
      <c r="Y263" s="288">
        <f t="shared" ref="Y263:Y326" si="61">YEAR(L263)</f>
        <v>1900</v>
      </c>
      <c r="Z263" s="287">
        <f t="shared" ref="Z263:Z326" si="62">YEAR($P$2)-Y263+1</f>
        <v>1</v>
      </c>
      <c r="AA263" s="519">
        <f>0</f>
        <v>0</v>
      </c>
      <c r="AB263" s="520">
        <f>0</f>
        <v>0</v>
      </c>
      <c r="AC263" s="519">
        <f t="shared" ref="AC263:AC326" si="63">D263</f>
        <v>0</v>
      </c>
      <c r="AD263" s="520">
        <f t="shared" ref="AD263:AD326" si="64">O263</f>
        <v>0</v>
      </c>
    </row>
    <row r="264" spans="4:30">
      <c r="D264" s="510"/>
      <c r="E264" s="510"/>
      <c r="F264" s="513"/>
      <c r="G264" s="510"/>
      <c r="H264" s="512"/>
      <c r="I264" s="512"/>
      <c r="K264" s="510"/>
      <c r="M264" s="514"/>
      <c r="N264" s="510"/>
      <c r="O264" s="621"/>
      <c r="P264" s="274">
        <f t="shared" si="53"/>
        <v>1</v>
      </c>
      <c r="Q264" s="285">
        <f t="shared" si="52"/>
        <v>18</v>
      </c>
      <c r="R264" s="286">
        <f t="shared" si="54"/>
        <v>0</v>
      </c>
      <c r="S264" s="287">
        <f t="shared" si="55"/>
        <v>0</v>
      </c>
      <c r="T264" s="286">
        <f t="shared" si="56"/>
        <v>0</v>
      </c>
      <c r="U264" s="287">
        <f t="shared" si="57"/>
        <v>0</v>
      </c>
      <c r="V264" s="287">
        <f t="shared" si="58"/>
        <v>0</v>
      </c>
      <c r="W264" s="287">
        <f t="shared" si="59"/>
        <v>0</v>
      </c>
      <c r="X264" s="287">
        <f t="shared" si="60"/>
        <v>0</v>
      </c>
      <c r="Y264" s="288">
        <f t="shared" si="61"/>
        <v>1900</v>
      </c>
      <c r="Z264" s="287">
        <f t="shared" si="62"/>
        <v>1</v>
      </c>
      <c r="AA264" s="519">
        <f>0</f>
        <v>0</v>
      </c>
      <c r="AB264" s="520">
        <f>0</f>
        <v>0</v>
      </c>
      <c r="AC264" s="519">
        <f t="shared" si="63"/>
        <v>0</v>
      </c>
      <c r="AD264" s="520">
        <f t="shared" si="64"/>
        <v>0</v>
      </c>
    </row>
    <row r="265" spans="4:30">
      <c r="D265" s="510"/>
      <c r="E265" s="510"/>
      <c r="F265" s="513"/>
      <c r="G265" s="510"/>
      <c r="H265" s="512"/>
      <c r="I265" s="512"/>
      <c r="K265" s="510"/>
      <c r="M265" s="514"/>
      <c r="N265" s="510"/>
      <c r="O265" s="621"/>
      <c r="P265" s="274">
        <f t="shared" si="53"/>
        <v>1</v>
      </c>
      <c r="Q265" s="285">
        <f t="shared" si="52"/>
        <v>18</v>
      </c>
      <c r="R265" s="286">
        <f t="shared" si="54"/>
        <v>0</v>
      </c>
      <c r="S265" s="287">
        <f t="shared" si="55"/>
        <v>0</v>
      </c>
      <c r="T265" s="286">
        <f t="shared" si="56"/>
        <v>0</v>
      </c>
      <c r="U265" s="287">
        <f t="shared" si="57"/>
        <v>0</v>
      </c>
      <c r="V265" s="287">
        <f t="shared" si="58"/>
        <v>0</v>
      </c>
      <c r="W265" s="287">
        <f t="shared" si="59"/>
        <v>0</v>
      </c>
      <c r="X265" s="287">
        <f t="shared" si="60"/>
        <v>0</v>
      </c>
      <c r="Y265" s="288">
        <f t="shared" si="61"/>
        <v>1900</v>
      </c>
      <c r="Z265" s="287">
        <f t="shared" si="62"/>
        <v>1</v>
      </c>
      <c r="AA265" s="519">
        <f>0</f>
        <v>0</v>
      </c>
      <c r="AB265" s="520">
        <f>0</f>
        <v>0</v>
      </c>
      <c r="AC265" s="519">
        <f t="shared" si="63"/>
        <v>0</v>
      </c>
      <c r="AD265" s="520">
        <f t="shared" si="64"/>
        <v>0</v>
      </c>
    </row>
    <row r="266" spans="4:30">
      <c r="D266" s="510"/>
      <c r="E266" s="510"/>
      <c r="F266" s="513"/>
      <c r="G266" s="510"/>
      <c r="H266" s="512"/>
      <c r="I266" s="512"/>
      <c r="K266" s="510"/>
      <c r="M266" s="514"/>
      <c r="N266" s="510"/>
      <c r="O266" s="621"/>
      <c r="P266" s="274">
        <f t="shared" si="53"/>
        <v>1</v>
      </c>
      <c r="Q266" s="285">
        <f t="shared" si="52"/>
        <v>18</v>
      </c>
      <c r="R266" s="286">
        <f t="shared" si="54"/>
        <v>0</v>
      </c>
      <c r="S266" s="287">
        <f t="shared" si="55"/>
        <v>0</v>
      </c>
      <c r="T266" s="286">
        <f t="shared" si="56"/>
        <v>0</v>
      </c>
      <c r="U266" s="287">
        <f t="shared" si="57"/>
        <v>0</v>
      </c>
      <c r="V266" s="287">
        <f t="shared" si="58"/>
        <v>0</v>
      </c>
      <c r="W266" s="287">
        <f t="shared" si="59"/>
        <v>0</v>
      </c>
      <c r="X266" s="287">
        <f t="shared" si="60"/>
        <v>0</v>
      </c>
      <c r="Y266" s="288">
        <f t="shared" si="61"/>
        <v>1900</v>
      </c>
      <c r="Z266" s="287">
        <f t="shared" si="62"/>
        <v>1</v>
      </c>
      <c r="AA266" s="519">
        <f>0</f>
        <v>0</v>
      </c>
      <c r="AB266" s="520">
        <f>0</f>
        <v>0</v>
      </c>
      <c r="AC266" s="519">
        <f t="shared" si="63"/>
        <v>0</v>
      </c>
      <c r="AD266" s="520">
        <f t="shared" si="64"/>
        <v>0</v>
      </c>
    </row>
    <row r="267" spans="4:30">
      <c r="D267" s="510"/>
      <c r="E267" s="510"/>
      <c r="F267" s="513"/>
      <c r="G267" s="510"/>
      <c r="H267" s="512"/>
      <c r="I267" s="512"/>
      <c r="K267" s="510"/>
      <c r="M267" s="514"/>
      <c r="N267" s="510"/>
      <c r="O267" s="621"/>
      <c r="P267" s="274">
        <f t="shared" si="53"/>
        <v>1</v>
      </c>
      <c r="Q267" s="285">
        <f t="shared" si="52"/>
        <v>18</v>
      </c>
      <c r="R267" s="286">
        <f t="shared" si="54"/>
        <v>0</v>
      </c>
      <c r="S267" s="287">
        <f t="shared" si="55"/>
        <v>0</v>
      </c>
      <c r="T267" s="286">
        <f t="shared" si="56"/>
        <v>0</v>
      </c>
      <c r="U267" s="287">
        <f t="shared" si="57"/>
        <v>0</v>
      </c>
      <c r="V267" s="287">
        <f t="shared" si="58"/>
        <v>0</v>
      </c>
      <c r="W267" s="287">
        <f t="shared" si="59"/>
        <v>0</v>
      </c>
      <c r="X267" s="287">
        <f t="shared" si="60"/>
        <v>0</v>
      </c>
      <c r="Y267" s="288">
        <f t="shared" si="61"/>
        <v>1900</v>
      </c>
      <c r="Z267" s="287">
        <f t="shared" si="62"/>
        <v>1</v>
      </c>
      <c r="AA267" s="519">
        <f>0</f>
        <v>0</v>
      </c>
      <c r="AB267" s="520">
        <f>0</f>
        <v>0</v>
      </c>
      <c r="AC267" s="519">
        <f t="shared" si="63"/>
        <v>0</v>
      </c>
      <c r="AD267" s="520">
        <f t="shared" si="64"/>
        <v>0</v>
      </c>
    </row>
    <row r="268" spans="4:30">
      <c r="D268" s="510"/>
      <c r="E268" s="510"/>
      <c r="F268" s="513"/>
      <c r="G268" s="510"/>
      <c r="H268" s="512"/>
      <c r="I268" s="512"/>
      <c r="K268" s="510"/>
      <c r="M268" s="514"/>
      <c r="N268" s="510"/>
      <c r="O268" s="621"/>
      <c r="P268" s="274">
        <f t="shared" si="53"/>
        <v>1</v>
      </c>
      <c r="Q268" s="285">
        <f t="shared" si="52"/>
        <v>18</v>
      </c>
      <c r="R268" s="286">
        <f t="shared" si="54"/>
        <v>0</v>
      </c>
      <c r="S268" s="287">
        <f t="shared" si="55"/>
        <v>0</v>
      </c>
      <c r="T268" s="286">
        <f t="shared" si="56"/>
        <v>0</v>
      </c>
      <c r="U268" s="287">
        <f t="shared" si="57"/>
        <v>0</v>
      </c>
      <c r="V268" s="287">
        <f t="shared" si="58"/>
        <v>0</v>
      </c>
      <c r="W268" s="287">
        <f t="shared" si="59"/>
        <v>0</v>
      </c>
      <c r="X268" s="287">
        <f t="shared" si="60"/>
        <v>0</v>
      </c>
      <c r="Y268" s="288">
        <f t="shared" si="61"/>
        <v>1900</v>
      </c>
      <c r="Z268" s="287">
        <f t="shared" si="62"/>
        <v>1</v>
      </c>
      <c r="AA268" s="519">
        <f>0</f>
        <v>0</v>
      </c>
      <c r="AB268" s="520">
        <f>0</f>
        <v>0</v>
      </c>
      <c r="AC268" s="519">
        <f t="shared" si="63"/>
        <v>0</v>
      </c>
      <c r="AD268" s="520">
        <f t="shared" si="64"/>
        <v>0</v>
      </c>
    </row>
    <row r="269" spans="4:30">
      <c r="D269" s="510"/>
      <c r="E269" s="510"/>
      <c r="F269" s="513"/>
      <c r="G269" s="510"/>
      <c r="H269" s="512"/>
      <c r="I269" s="512"/>
      <c r="K269" s="510"/>
      <c r="M269" s="514"/>
      <c r="N269" s="510"/>
      <c r="O269" s="621"/>
      <c r="P269" s="274">
        <f t="shared" si="53"/>
        <v>1</v>
      </c>
      <c r="Q269" s="285">
        <f t="shared" si="52"/>
        <v>18</v>
      </c>
      <c r="R269" s="286">
        <f t="shared" si="54"/>
        <v>0</v>
      </c>
      <c r="S269" s="287">
        <f t="shared" si="55"/>
        <v>0</v>
      </c>
      <c r="T269" s="286">
        <f t="shared" si="56"/>
        <v>0</v>
      </c>
      <c r="U269" s="287">
        <f t="shared" si="57"/>
        <v>0</v>
      </c>
      <c r="V269" s="287">
        <f t="shared" si="58"/>
        <v>0</v>
      </c>
      <c r="W269" s="287">
        <f t="shared" si="59"/>
        <v>0</v>
      </c>
      <c r="X269" s="287">
        <f t="shared" si="60"/>
        <v>0</v>
      </c>
      <c r="Y269" s="288">
        <f t="shared" si="61"/>
        <v>1900</v>
      </c>
      <c r="Z269" s="287">
        <f t="shared" si="62"/>
        <v>1</v>
      </c>
      <c r="AA269" s="519">
        <f>0</f>
        <v>0</v>
      </c>
      <c r="AB269" s="520">
        <f>0</f>
        <v>0</v>
      </c>
      <c r="AC269" s="519">
        <f t="shared" si="63"/>
        <v>0</v>
      </c>
      <c r="AD269" s="520">
        <f t="shared" si="64"/>
        <v>0</v>
      </c>
    </row>
    <row r="270" spans="4:30">
      <c r="D270" s="510"/>
      <c r="E270" s="510"/>
      <c r="F270" s="513"/>
      <c r="G270" s="510"/>
      <c r="H270" s="512"/>
      <c r="I270" s="512"/>
      <c r="K270" s="510"/>
      <c r="M270" s="514"/>
      <c r="N270" s="510"/>
      <c r="O270" s="621"/>
      <c r="P270" s="274">
        <f t="shared" si="53"/>
        <v>1</v>
      </c>
      <c r="Q270" s="285">
        <f t="shared" si="52"/>
        <v>18</v>
      </c>
      <c r="R270" s="286">
        <f t="shared" si="54"/>
        <v>0</v>
      </c>
      <c r="S270" s="287">
        <f t="shared" si="55"/>
        <v>0</v>
      </c>
      <c r="T270" s="286">
        <f t="shared" si="56"/>
        <v>0</v>
      </c>
      <c r="U270" s="287">
        <f t="shared" si="57"/>
        <v>0</v>
      </c>
      <c r="V270" s="287">
        <f t="shared" si="58"/>
        <v>0</v>
      </c>
      <c r="W270" s="287">
        <f t="shared" si="59"/>
        <v>0</v>
      </c>
      <c r="X270" s="287">
        <f t="shared" si="60"/>
        <v>0</v>
      </c>
      <c r="Y270" s="288">
        <f t="shared" si="61"/>
        <v>1900</v>
      </c>
      <c r="Z270" s="287">
        <f t="shared" si="62"/>
        <v>1</v>
      </c>
      <c r="AA270" s="519">
        <f>0</f>
        <v>0</v>
      </c>
      <c r="AB270" s="520">
        <f>0</f>
        <v>0</v>
      </c>
      <c r="AC270" s="519">
        <f t="shared" si="63"/>
        <v>0</v>
      </c>
      <c r="AD270" s="520">
        <f t="shared" si="64"/>
        <v>0</v>
      </c>
    </row>
    <row r="271" spans="4:30">
      <c r="D271" s="510"/>
      <c r="E271" s="510"/>
      <c r="F271" s="513"/>
      <c r="G271" s="510"/>
      <c r="H271" s="512"/>
      <c r="I271" s="512"/>
      <c r="K271" s="510"/>
      <c r="M271" s="514"/>
      <c r="N271" s="510"/>
      <c r="O271" s="621"/>
      <c r="P271" s="274">
        <f t="shared" si="53"/>
        <v>1</v>
      </c>
      <c r="Q271" s="285">
        <f t="shared" si="52"/>
        <v>18</v>
      </c>
      <c r="R271" s="286">
        <f t="shared" si="54"/>
        <v>0</v>
      </c>
      <c r="S271" s="287">
        <f t="shared" si="55"/>
        <v>0</v>
      </c>
      <c r="T271" s="286">
        <f t="shared" si="56"/>
        <v>0</v>
      </c>
      <c r="U271" s="287">
        <f t="shared" si="57"/>
        <v>0</v>
      </c>
      <c r="V271" s="287">
        <f t="shared" si="58"/>
        <v>0</v>
      </c>
      <c r="W271" s="287">
        <f t="shared" si="59"/>
        <v>0</v>
      </c>
      <c r="X271" s="287">
        <f t="shared" si="60"/>
        <v>0</v>
      </c>
      <c r="Y271" s="288">
        <f t="shared" si="61"/>
        <v>1900</v>
      </c>
      <c r="Z271" s="287">
        <f t="shared" si="62"/>
        <v>1</v>
      </c>
      <c r="AA271" s="519">
        <f>0</f>
        <v>0</v>
      </c>
      <c r="AB271" s="520">
        <f>0</f>
        <v>0</v>
      </c>
      <c r="AC271" s="519">
        <f t="shared" si="63"/>
        <v>0</v>
      </c>
      <c r="AD271" s="520">
        <f t="shared" si="64"/>
        <v>0</v>
      </c>
    </row>
    <row r="272" spans="4:30">
      <c r="D272" s="510"/>
      <c r="E272" s="510"/>
      <c r="F272" s="513"/>
      <c r="G272" s="510"/>
      <c r="H272" s="512"/>
      <c r="I272" s="512"/>
      <c r="K272" s="510"/>
      <c r="M272" s="514"/>
      <c r="N272" s="510"/>
      <c r="O272" s="621"/>
      <c r="P272" s="274">
        <f t="shared" si="53"/>
        <v>1</v>
      </c>
      <c r="Q272" s="285">
        <f t="shared" si="52"/>
        <v>18</v>
      </c>
      <c r="R272" s="286">
        <f t="shared" si="54"/>
        <v>0</v>
      </c>
      <c r="S272" s="287">
        <f t="shared" si="55"/>
        <v>0</v>
      </c>
      <c r="T272" s="286">
        <f t="shared" si="56"/>
        <v>0</v>
      </c>
      <c r="U272" s="287">
        <f t="shared" si="57"/>
        <v>0</v>
      </c>
      <c r="V272" s="287">
        <f t="shared" si="58"/>
        <v>0</v>
      </c>
      <c r="W272" s="287">
        <f t="shared" si="59"/>
        <v>0</v>
      </c>
      <c r="X272" s="287">
        <f t="shared" si="60"/>
        <v>0</v>
      </c>
      <c r="Y272" s="288">
        <f t="shared" si="61"/>
        <v>1900</v>
      </c>
      <c r="Z272" s="287">
        <f t="shared" si="62"/>
        <v>1</v>
      </c>
      <c r="AA272" s="519">
        <f>0</f>
        <v>0</v>
      </c>
      <c r="AB272" s="520">
        <f>0</f>
        <v>0</v>
      </c>
      <c r="AC272" s="519">
        <f t="shared" si="63"/>
        <v>0</v>
      </c>
      <c r="AD272" s="520">
        <f t="shared" si="64"/>
        <v>0</v>
      </c>
    </row>
    <row r="273" spans="4:30">
      <c r="D273" s="510"/>
      <c r="E273" s="510"/>
      <c r="F273" s="513"/>
      <c r="G273" s="510"/>
      <c r="H273" s="512"/>
      <c r="I273" s="512"/>
      <c r="K273" s="510"/>
      <c r="M273" s="514"/>
      <c r="N273" s="510"/>
      <c r="O273" s="621"/>
      <c r="P273" s="274">
        <f t="shared" si="53"/>
        <v>1</v>
      </c>
      <c r="Q273" s="285">
        <f t="shared" si="52"/>
        <v>18</v>
      </c>
      <c r="R273" s="286">
        <f t="shared" si="54"/>
        <v>0</v>
      </c>
      <c r="S273" s="287">
        <f t="shared" si="55"/>
        <v>0</v>
      </c>
      <c r="T273" s="286">
        <f t="shared" si="56"/>
        <v>0</v>
      </c>
      <c r="U273" s="287">
        <f t="shared" si="57"/>
        <v>0</v>
      </c>
      <c r="V273" s="287">
        <f t="shared" si="58"/>
        <v>0</v>
      </c>
      <c r="W273" s="287">
        <f t="shared" si="59"/>
        <v>0</v>
      </c>
      <c r="X273" s="287">
        <f t="shared" si="60"/>
        <v>0</v>
      </c>
      <c r="Y273" s="288">
        <f t="shared" si="61"/>
        <v>1900</v>
      </c>
      <c r="Z273" s="287">
        <f t="shared" si="62"/>
        <v>1</v>
      </c>
      <c r="AA273" s="519">
        <f>0</f>
        <v>0</v>
      </c>
      <c r="AB273" s="520">
        <f>0</f>
        <v>0</v>
      </c>
      <c r="AC273" s="519">
        <f t="shared" si="63"/>
        <v>0</v>
      </c>
      <c r="AD273" s="520">
        <f t="shared" si="64"/>
        <v>0</v>
      </c>
    </row>
    <row r="274" spans="4:30">
      <c r="D274" s="510"/>
      <c r="E274" s="510"/>
      <c r="F274" s="513"/>
      <c r="G274" s="510"/>
      <c r="H274" s="512"/>
      <c r="I274" s="512"/>
      <c r="K274" s="510"/>
      <c r="M274" s="514"/>
      <c r="N274" s="510"/>
      <c r="O274" s="621"/>
      <c r="P274" s="274">
        <f t="shared" si="53"/>
        <v>1</v>
      </c>
      <c r="Q274" s="285">
        <f t="shared" si="52"/>
        <v>18</v>
      </c>
      <c r="R274" s="286">
        <f t="shared" si="54"/>
        <v>0</v>
      </c>
      <c r="S274" s="287">
        <f t="shared" si="55"/>
        <v>0</v>
      </c>
      <c r="T274" s="286">
        <f t="shared" si="56"/>
        <v>0</v>
      </c>
      <c r="U274" s="287">
        <f t="shared" si="57"/>
        <v>0</v>
      </c>
      <c r="V274" s="287">
        <f t="shared" si="58"/>
        <v>0</v>
      </c>
      <c r="W274" s="287">
        <f t="shared" si="59"/>
        <v>0</v>
      </c>
      <c r="X274" s="287">
        <f t="shared" si="60"/>
        <v>0</v>
      </c>
      <c r="Y274" s="288">
        <f t="shared" si="61"/>
        <v>1900</v>
      </c>
      <c r="Z274" s="287">
        <f t="shared" si="62"/>
        <v>1</v>
      </c>
      <c r="AA274" s="519">
        <f>0</f>
        <v>0</v>
      </c>
      <c r="AB274" s="520">
        <f>0</f>
        <v>0</v>
      </c>
      <c r="AC274" s="519">
        <f t="shared" si="63"/>
        <v>0</v>
      </c>
      <c r="AD274" s="520">
        <f t="shared" si="64"/>
        <v>0</v>
      </c>
    </row>
    <row r="275" spans="4:30">
      <c r="D275" s="510"/>
      <c r="E275" s="510"/>
      <c r="F275" s="513"/>
      <c r="G275" s="510"/>
      <c r="H275" s="512"/>
      <c r="I275" s="512"/>
      <c r="K275" s="510"/>
      <c r="M275" s="514"/>
      <c r="N275" s="510"/>
      <c r="O275" s="621"/>
      <c r="P275" s="274">
        <f t="shared" si="53"/>
        <v>1</v>
      </c>
      <c r="Q275" s="285">
        <f t="shared" si="52"/>
        <v>18</v>
      </c>
      <c r="R275" s="286">
        <f t="shared" si="54"/>
        <v>0</v>
      </c>
      <c r="S275" s="287">
        <f t="shared" si="55"/>
        <v>0</v>
      </c>
      <c r="T275" s="286">
        <f t="shared" si="56"/>
        <v>0</v>
      </c>
      <c r="U275" s="287">
        <f t="shared" si="57"/>
        <v>0</v>
      </c>
      <c r="V275" s="287">
        <f t="shared" si="58"/>
        <v>0</v>
      </c>
      <c r="W275" s="287">
        <f t="shared" si="59"/>
        <v>0</v>
      </c>
      <c r="X275" s="287">
        <f t="shared" si="60"/>
        <v>0</v>
      </c>
      <c r="Y275" s="288">
        <f t="shared" si="61"/>
        <v>1900</v>
      </c>
      <c r="Z275" s="287">
        <f t="shared" si="62"/>
        <v>1</v>
      </c>
      <c r="AA275" s="519">
        <f>0</f>
        <v>0</v>
      </c>
      <c r="AB275" s="520">
        <f>0</f>
        <v>0</v>
      </c>
      <c r="AC275" s="519">
        <f t="shared" si="63"/>
        <v>0</v>
      </c>
      <c r="AD275" s="520">
        <f t="shared" si="64"/>
        <v>0</v>
      </c>
    </row>
    <row r="276" spans="4:30">
      <c r="D276" s="510"/>
      <c r="E276" s="510"/>
      <c r="F276" s="513"/>
      <c r="G276" s="510"/>
      <c r="H276" s="512"/>
      <c r="I276" s="512"/>
      <c r="K276" s="510"/>
      <c r="M276" s="514"/>
      <c r="N276" s="510"/>
      <c r="O276" s="621"/>
      <c r="P276" s="274">
        <f t="shared" si="53"/>
        <v>1</v>
      </c>
      <c r="Q276" s="285">
        <f t="shared" si="52"/>
        <v>18</v>
      </c>
      <c r="R276" s="286">
        <f t="shared" si="54"/>
        <v>0</v>
      </c>
      <c r="S276" s="287">
        <f t="shared" si="55"/>
        <v>0</v>
      </c>
      <c r="T276" s="286">
        <f t="shared" si="56"/>
        <v>0</v>
      </c>
      <c r="U276" s="287">
        <f t="shared" si="57"/>
        <v>0</v>
      </c>
      <c r="V276" s="287">
        <f t="shared" si="58"/>
        <v>0</v>
      </c>
      <c r="W276" s="287">
        <f t="shared" si="59"/>
        <v>0</v>
      </c>
      <c r="X276" s="287">
        <f t="shared" si="60"/>
        <v>0</v>
      </c>
      <c r="Y276" s="288">
        <f t="shared" si="61"/>
        <v>1900</v>
      </c>
      <c r="Z276" s="287">
        <f t="shared" si="62"/>
        <v>1</v>
      </c>
      <c r="AA276" s="519">
        <f>0</f>
        <v>0</v>
      </c>
      <c r="AB276" s="520">
        <f>0</f>
        <v>0</v>
      </c>
      <c r="AC276" s="519">
        <f t="shared" si="63"/>
        <v>0</v>
      </c>
      <c r="AD276" s="520">
        <f t="shared" si="64"/>
        <v>0</v>
      </c>
    </row>
    <row r="277" spans="4:30">
      <c r="D277" s="510"/>
      <c r="E277" s="510"/>
      <c r="F277" s="513"/>
      <c r="G277" s="510"/>
      <c r="H277" s="512"/>
      <c r="I277" s="512"/>
      <c r="K277" s="510"/>
      <c r="M277" s="514"/>
      <c r="N277" s="510"/>
      <c r="O277" s="621"/>
      <c r="P277" s="274">
        <f t="shared" si="53"/>
        <v>1</v>
      </c>
      <c r="Q277" s="285">
        <f t="shared" si="52"/>
        <v>18</v>
      </c>
      <c r="R277" s="286">
        <f t="shared" si="54"/>
        <v>0</v>
      </c>
      <c r="S277" s="287">
        <f t="shared" si="55"/>
        <v>0</v>
      </c>
      <c r="T277" s="286">
        <f t="shared" si="56"/>
        <v>0</v>
      </c>
      <c r="U277" s="287">
        <f t="shared" si="57"/>
        <v>0</v>
      </c>
      <c r="V277" s="287">
        <f t="shared" si="58"/>
        <v>0</v>
      </c>
      <c r="W277" s="287">
        <f t="shared" si="59"/>
        <v>0</v>
      </c>
      <c r="X277" s="287">
        <f t="shared" si="60"/>
        <v>0</v>
      </c>
      <c r="Y277" s="288">
        <f t="shared" si="61"/>
        <v>1900</v>
      </c>
      <c r="Z277" s="287">
        <f t="shared" si="62"/>
        <v>1</v>
      </c>
      <c r="AA277" s="519">
        <f>0</f>
        <v>0</v>
      </c>
      <c r="AB277" s="520">
        <f>0</f>
        <v>0</v>
      </c>
      <c r="AC277" s="519">
        <f t="shared" si="63"/>
        <v>0</v>
      </c>
      <c r="AD277" s="520">
        <f t="shared" si="64"/>
        <v>0</v>
      </c>
    </row>
    <row r="278" spans="4:30">
      <c r="D278" s="510"/>
      <c r="E278" s="510"/>
      <c r="F278" s="513"/>
      <c r="G278" s="510"/>
      <c r="H278" s="512"/>
      <c r="I278" s="512"/>
      <c r="K278" s="510"/>
      <c r="M278" s="514"/>
      <c r="N278" s="510"/>
      <c r="O278" s="621"/>
      <c r="P278" s="274">
        <f t="shared" si="53"/>
        <v>1</v>
      </c>
      <c r="Q278" s="285">
        <f t="shared" si="52"/>
        <v>18</v>
      </c>
      <c r="R278" s="286">
        <f t="shared" si="54"/>
        <v>0</v>
      </c>
      <c r="S278" s="287">
        <f t="shared" si="55"/>
        <v>0</v>
      </c>
      <c r="T278" s="286">
        <f t="shared" si="56"/>
        <v>0</v>
      </c>
      <c r="U278" s="287">
        <f t="shared" si="57"/>
        <v>0</v>
      </c>
      <c r="V278" s="287">
        <f t="shared" si="58"/>
        <v>0</v>
      </c>
      <c r="W278" s="287">
        <f t="shared" si="59"/>
        <v>0</v>
      </c>
      <c r="X278" s="287">
        <f t="shared" si="60"/>
        <v>0</v>
      </c>
      <c r="Y278" s="288">
        <f t="shared" si="61"/>
        <v>1900</v>
      </c>
      <c r="Z278" s="287">
        <f t="shared" si="62"/>
        <v>1</v>
      </c>
      <c r="AA278" s="519">
        <f>0</f>
        <v>0</v>
      </c>
      <c r="AB278" s="520">
        <f>0</f>
        <v>0</v>
      </c>
      <c r="AC278" s="519">
        <f t="shared" si="63"/>
        <v>0</v>
      </c>
      <c r="AD278" s="520">
        <f t="shared" si="64"/>
        <v>0</v>
      </c>
    </row>
    <row r="279" spans="4:30">
      <c r="D279" s="510"/>
      <c r="E279" s="510"/>
      <c r="F279" s="513"/>
      <c r="G279" s="510"/>
      <c r="H279" s="512"/>
      <c r="I279" s="512"/>
      <c r="K279" s="510"/>
      <c r="M279" s="514"/>
      <c r="N279" s="510"/>
      <c r="O279" s="621"/>
      <c r="P279" s="274">
        <f t="shared" si="53"/>
        <v>1</v>
      </c>
      <c r="Q279" s="285">
        <f t="shared" si="52"/>
        <v>18</v>
      </c>
      <c r="R279" s="286">
        <f t="shared" si="54"/>
        <v>0</v>
      </c>
      <c r="S279" s="287">
        <f t="shared" si="55"/>
        <v>0</v>
      </c>
      <c r="T279" s="286">
        <f t="shared" si="56"/>
        <v>0</v>
      </c>
      <c r="U279" s="287">
        <f t="shared" si="57"/>
        <v>0</v>
      </c>
      <c r="V279" s="287">
        <f t="shared" si="58"/>
        <v>0</v>
      </c>
      <c r="W279" s="287">
        <f t="shared" si="59"/>
        <v>0</v>
      </c>
      <c r="X279" s="287">
        <f t="shared" si="60"/>
        <v>0</v>
      </c>
      <c r="Y279" s="288">
        <f t="shared" si="61"/>
        <v>1900</v>
      </c>
      <c r="Z279" s="287">
        <f t="shared" si="62"/>
        <v>1</v>
      </c>
      <c r="AA279" s="519">
        <f>0</f>
        <v>0</v>
      </c>
      <c r="AB279" s="520">
        <f>0</f>
        <v>0</v>
      </c>
      <c r="AC279" s="519">
        <f t="shared" si="63"/>
        <v>0</v>
      </c>
      <c r="AD279" s="520">
        <f t="shared" si="64"/>
        <v>0</v>
      </c>
    </row>
    <row r="280" spans="4:30">
      <c r="D280" s="510"/>
      <c r="E280" s="510"/>
      <c r="F280" s="513"/>
      <c r="G280" s="510"/>
      <c r="H280" s="512"/>
      <c r="I280" s="512"/>
      <c r="K280" s="510"/>
      <c r="M280" s="514"/>
      <c r="N280" s="510"/>
      <c r="O280" s="621"/>
      <c r="P280" s="274">
        <f t="shared" si="53"/>
        <v>1</v>
      </c>
      <c r="Q280" s="285">
        <f t="shared" si="52"/>
        <v>18</v>
      </c>
      <c r="R280" s="286">
        <f t="shared" si="54"/>
        <v>0</v>
      </c>
      <c r="S280" s="287">
        <f t="shared" si="55"/>
        <v>0</v>
      </c>
      <c r="T280" s="286">
        <f t="shared" si="56"/>
        <v>0</v>
      </c>
      <c r="U280" s="287">
        <f t="shared" si="57"/>
        <v>0</v>
      </c>
      <c r="V280" s="287">
        <f t="shared" si="58"/>
        <v>0</v>
      </c>
      <c r="W280" s="287">
        <f t="shared" si="59"/>
        <v>0</v>
      </c>
      <c r="X280" s="287">
        <f t="shared" si="60"/>
        <v>0</v>
      </c>
      <c r="Y280" s="288">
        <f t="shared" si="61"/>
        <v>1900</v>
      </c>
      <c r="Z280" s="287">
        <f t="shared" si="62"/>
        <v>1</v>
      </c>
      <c r="AA280" s="519">
        <f>0</f>
        <v>0</v>
      </c>
      <c r="AB280" s="520">
        <f>0</f>
        <v>0</v>
      </c>
      <c r="AC280" s="519">
        <f t="shared" si="63"/>
        <v>0</v>
      </c>
      <c r="AD280" s="520">
        <f t="shared" si="64"/>
        <v>0</v>
      </c>
    </row>
    <row r="281" spans="4:30">
      <c r="D281" s="510"/>
      <c r="E281" s="510"/>
      <c r="F281" s="513"/>
      <c r="G281" s="510"/>
      <c r="H281" s="512"/>
      <c r="I281" s="512"/>
      <c r="K281" s="510"/>
      <c r="M281" s="514"/>
      <c r="N281" s="510"/>
      <c r="O281" s="621"/>
      <c r="P281" s="274">
        <f t="shared" si="53"/>
        <v>1</v>
      </c>
      <c r="Q281" s="285">
        <f t="shared" si="52"/>
        <v>18</v>
      </c>
      <c r="R281" s="286">
        <f t="shared" si="54"/>
        <v>0</v>
      </c>
      <c r="S281" s="287">
        <f t="shared" si="55"/>
        <v>0</v>
      </c>
      <c r="T281" s="286">
        <f t="shared" si="56"/>
        <v>0</v>
      </c>
      <c r="U281" s="287">
        <f t="shared" si="57"/>
        <v>0</v>
      </c>
      <c r="V281" s="287">
        <f t="shared" si="58"/>
        <v>0</v>
      </c>
      <c r="W281" s="287">
        <f t="shared" si="59"/>
        <v>0</v>
      </c>
      <c r="X281" s="287">
        <f t="shared" si="60"/>
        <v>0</v>
      </c>
      <c r="Y281" s="288">
        <f t="shared" si="61"/>
        <v>1900</v>
      </c>
      <c r="Z281" s="287">
        <f t="shared" si="62"/>
        <v>1</v>
      </c>
      <c r="AA281" s="519">
        <f>0</f>
        <v>0</v>
      </c>
      <c r="AB281" s="520">
        <f>0</f>
        <v>0</v>
      </c>
      <c r="AC281" s="519">
        <f t="shared" si="63"/>
        <v>0</v>
      </c>
      <c r="AD281" s="520">
        <f t="shared" si="64"/>
        <v>0</v>
      </c>
    </row>
    <row r="282" spans="4:30">
      <c r="D282" s="510"/>
      <c r="E282" s="510"/>
      <c r="F282" s="513"/>
      <c r="G282" s="510"/>
      <c r="H282" s="512"/>
      <c r="I282" s="512"/>
      <c r="K282" s="510"/>
      <c r="M282" s="514"/>
      <c r="N282" s="510"/>
      <c r="O282" s="621"/>
      <c r="P282" s="274">
        <f t="shared" si="53"/>
        <v>1</v>
      </c>
      <c r="Q282" s="285">
        <f t="shared" si="52"/>
        <v>18</v>
      </c>
      <c r="R282" s="286">
        <f t="shared" si="54"/>
        <v>0</v>
      </c>
      <c r="S282" s="287">
        <f t="shared" si="55"/>
        <v>0</v>
      </c>
      <c r="T282" s="286">
        <f t="shared" si="56"/>
        <v>0</v>
      </c>
      <c r="U282" s="287">
        <f t="shared" si="57"/>
        <v>0</v>
      </c>
      <c r="V282" s="287">
        <f t="shared" si="58"/>
        <v>0</v>
      </c>
      <c r="W282" s="287">
        <f t="shared" si="59"/>
        <v>0</v>
      </c>
      <c r="X282" s="287">
        <f t="shared" si="60"/>
        <v>0</v>
      </c>
      <c r="Y282" s="288">
        <f t="shared" si="61"/>
        <v>1900</v>
      </c>
      <c r="Z282" s="287">
        <f t="shared" si="62"/>
        <v>1</v>
      </c>
      <c r="AA282" s="519">
        <f>0</f>
        <v>0</v>
      </c>
      <c r="AB282" s="520">
        <f>0</f>
        <v>0</v>
      </c>
      <c r="AC282" s="519">
        <f t="shared" si="63"/>
        <v>0</v>
      </c>
      <c r="AD282" s="520">
        <f t="shared" si="64"/>
        <v>0</v>
      </c>
    </row>
    <row r="283" spans="4:30">
      <c r="D283" s="510"/>
      <c r="E283" s="510"/>
      <c r="F283" s="513"/>
      <c r="G283" s="510"/>
      <c r="H283" s="512"/>
      <c r="I283" s="512"/>
      <c r="K283" s="510"/>
      <c r="M283" s="514"/>
      <c r="N283" s="510"/>
      <c r="O283" s="621"/>
      <c r="P283" s="274">
        <f t="shared" si="53"/>
        <v>1</v>
      </c>
      <c r="Q283" s="285">
        <f t="shared" si="52"/>
        <v>18</v>
      </c>
      <c r="R283" s="286">
        <f t="shared" si="54"/>
        <v>0</v>
      </c>
      <c r="S283" s="287">
        <f t="shared" si="55"/>
        <v>0</v>
      </c>
      <c r="T283" s="286">
        <f t="shared" si="56"/>
        <v>0</v>
      </c>
      <c r="U283" s="287">
        <f t="shared" si="57"/>
        <v>0</v>
      </c>
      <c r="V283" s="287">
        <f t="shared" si="58"/>
        <v>0</v>
      </c>
      <c r="W283" s="287">
        <f t="shared" si="59"/>
        <v>0</v>
      </c>
      <c r="X283" s="287">
        <f t="shared" si="60"/>
        <v>0</v>
      </c>
      <c r="Y283" s="288">
        <f t="shared" si="61"/>
        <v>1900</v>
      </c>
      <c r="Z283" s="287">
        <f t="shared" si="62"/>
        <v>1</v>
      </c>
      <c r="AA283" s="519">
        <f>0</f>
        <v>0</v>
      </c>
      <c r="AB283" s="520">
        <f>0</f>
        <v>0</v>
      </c>
      <c r="AC283" s="519">
        <f t="shared" si="63"/>
        <v>0</v>
      </c>
      <c r="AD283" s="520">
        <f t="shared" si="64"/>
        <v>0</v>
      </c>
    </row>
    <row r="284" spans="4:30">
      <c r="D284" s="510"/>
      <c r="E284" s="510"/>
      <c r="F284" s="513"/>
      <c r="G284" s="510"/>
      <c r="H284" s="512"/>
      <c r="I284" s="512"/>
      <c r="K284" s="510"/>
      <c r="M284" s="514"/>
      <c r="N284" s="510"/>
      <c r="O284" s="621"/>
      <c r="P284" s="274">
        <f t="shared" si="53"/>
        <v>1</v>
      </c>
      <c r="Q284" s="285">
        <f t="shared" si="52"/>
        <v>18</v>
      </c>
      <c r="R284" s="286">
        <f t="shared" si="54"/>
        <v>0</v>
      </c>
      <c r="S284" s="287">
        <f t="shared" si="55"/>
        <v>0</v>
      </c>
      <c r="T284" s="286">
        <f t="shared" si="56"/>
        <v>0</v>
      </c>
      <c r="U284" s="287">
        <f t="shared" si="57"/>
        <v>0</v>
      </c>
      <c r="V284" s="287">
        <f t="shared" si="58"/>
        <v>0</v>
      </c>
      <c r="W284" s="287">
        <f t="shared" si="59"/>
        <v>0</v>
      </c>
      <c r="X284" s="287">
        <f t="shared" si="60"/>
        <v>0</v>
      </c>
      <c r="Y284" s="288">
        <f t="shared" si="61"/>
        <v>1900</v>
      </c>
      <c r="Z284" s="287">
        <f t="shared" si="62"/>
        <v>1</v>
      </c>
      <c r="AA284" s="519">
        <f>0</f>
        <v>0</v>
      </c>
      <c r="AB284" s="520">
        <f>0</f>
        <v>0</v>
      </c>
      <c r="AC284" s="519">
        <f t="shared" si="63"/>
        <v>0</v>
      </c>
      <c r="AD284" s="520">
        <f t="shared" si="64"/>
        <v>0</v>
      </c>
    </row>
    <row r="285" spans="4:30">
      <c r="D285" s="510"/>
      <c r="E285" s="510"/>
      <c r="F285" s="513"/>
      <c r="G285" s="510"/>
      <c r="H285" s="512"/>
      <c r="I285" s="512"/>
      <c r="K285" s="510"/>
      <c r="M285" s="514"/>
      <c r="N285" s="510"/>
      <c r="O285" s="621"/>
      <c r="P285" s="274">
        <f t="shared" si="53"/>
        <v>1</v>
      </c>
      <c r="Q285" s="285">
        <f t="shared" si="52"/>
        <v>18</v>
      </c>
      <c r="R285" s="286">
        <f t="shared" si="54"/>
        <v>0</v>
      </c>
      <c r="S285" s="287">
        <f t="shared" si="55"/>
        <v>0</v>
      </c>
      <c r="T285" s="286">
        <f t="shared" si="56"/>
        <v>0</v>
      </c>
      <c r="U285" s="287">
        <f t="shared" si="57"/>
        <v>0</v>
      </c>
      <c r="V285" s="287">
        <f t="shared" si="58"/>
        <v>0</v>
      </c>
      <c r="W285" s="287">
        <f t="shared" si="59"/>
        <v>0</v>
      </c>
      <c r="X285" s="287">
        <f t="shared" si="60"/>
        <v>0</v>
      </c>
      <c r="Y285" s="288">
        <f t="shared" si="61"/>
        <v>1900</v>
      </c>
      <c r="Z285" s="287">
        <f t="shared" si="62"/>
        <v>1</v>
      </c>
      <c r="AA285" s="519">
        <f>0</f>
        <v>0</v>
      </c>
      <c r="AB285" s="520">
        <f>0</f>
        <v>0</v>
      </c>
      <c r="AC285" s="519">
        <f t="shared" si="63"/>
        <v>0</v>
      </c>
      <c r="AD285" s="520">
        <f t="shared" si="64"/>
        <v>0</v>
      </c>
    </row>
    <row r="286" spans="4:30">
      <c r="D286" s="510"/>
      <c r="E286" s="510"/>
      <c r="F286" s="513"/>
      <c r="G286" s="510"/>
      <c r="H286" s="512"/>
      <c r="I286" s="512"/>
      <c r="K286" s="510"/>
      <c r="M286" s="514"/>
      <c r="N286" s="510"/>
      <c r="O286" s="621"/>
      <c r="P286" s="274">
        <f t="shared" si="53"/>
        <v>1</v>
      </c>
      <c r="Q286" s="285">
        <f t="shared" si="52"/>
        <v>18</v>
      </c>
      <c r="R286" s="286">
        <f t="shared" si="54"/>
        <v>0</v>
      </c>
      <c r="S286" s="287">
        <f t="shared" si="55"/>
        <v>0</v>
      </c>
      <c r="T286" s="286">
        <f t="shared" si="56"/>
        <v>0</v>
      </c>
      <c r="U286" s="287">
        <f t="shared" si="57"/>
        <v>0</v>
      </c>
      <c r="V286" s="287">
        <f t="shared" si="58"/>
        <v>0</v>
      </c>
      <c r="W286" s="287">
        <f t="shared" si="59"/>
        <v>0</v>
      </c>
      <c r="X286" s="287">
        <f t="shared" si="60"/>
        <v>0</v>
      </c>
      <c r="Y286" s="288">
        <f t="shared" si="61"/>
        <v>1900</v>
      </c>
      <c r="Z286" s="287">
        <f t="shared" si="62"/>
        <v>1</v>
      </c>
      <c r="AA286" s="519">
        <f>0</f>
        <v>0</v>
      </c>
      <c r="AB286" s="520">
        <f>0</f>
        <v>0</v>
      </c>
      <c r="AC286" s="519">
        <f t="shared" si="63"/>
        <v>0</v>
      </c>
      <c r="AD286" s="520">
        <f t="shared" si="64"/>
        <v>0</v>
      </c>
    </row>
    <row r="287" spans="4:30">
      <c r="D287" s="510"/>
      <c r="E287" s="510"/>
      <c r="F287" s="513"/>
      <c r="G287" s="510"/>
      <c r="H287" s="512"/>
      <c r="I287" s="512"/>
      <c r="K287" s="510"/>
      <c r="M287" s="514"/>
      <c r="N287" s="510"/>
      <c r="O287" s="621"/>
      <c r="P287" s="274">
        <f t="shared" si="53"/>
        <v>1</v>
      </c>
      <c r="Q287" s="285">
        <f t="shared" si="52"/>
        <v>18</v>
      </c>
      <c r="R287" s="286">
        <f t="shared" si="54"/>
        <v>0</v>
      </c>
      <c r="S287" s="287">
        <f t="shared" si="55"/>
        <v>0</v>
      </c>
      <c r="T287" s="286">
        <f t="shared" si="56"/>
        <v>0</v>
      </c>
      <c r="U287" s="287">
        <f t="shared" si="57"/>
        <v>0</v>
      </c>
      <c r="V287" s="287">
        <f t="shared" si="58"/>
        <v>0</v>
      </c>
      <c r="W287" s="287">
        <f t="shared" si="59"/>
        <v>0</v>
      </c>
      <c r="X287" s="287">
        <f t="shared" si="60"/>
        <v>0</v>
      </c>
      <c r="Y287" s="288">
        <f t="shared" si="61"/>
        <v>1900</v>
      </c>
      <c r="Z287" s="287">
        <f t="shared" si="62"/>
        <v>1</v>
      </c>
      <c r="AA287" s="519">
        <f>0</f>
        <v>0</v>
      </c>
      <c r="AB287" s="520">
        <f>0</f>
        <v>0</v>
      </c>
      <c r="AC287" s="519">
        <f t="shared" si="63"/>
        <v>0</v>
      </c>
      <c r="AD287" s="520">
        <f t="shared" si="64"/>
        <v>0</v>
      </c>
    </row>
    <row r="288" spans="4:30">
      <c r="D288" s="510"/>
      <c r="E288" s="510"/>
      <c r="F288" s="513"/>
      <c r="G288" s="510"/>
      <c r="H288" s="512"/>
      <c r="I288" s="512"/>
      <c r="K288" s="510"/>
      <c r="M288" s="514"/>
      <c r="N288" s="510"/>
      <c r="O288" s="621"/>
      <c r="P288" s="274">
        <f t="shared" si="53"/>
        <v>1</v>
      </c>
      <c r="Q288" s="285">
        <f t="shared" si="52"/>
        <v>18</v>
      </c>
      <c r="R288" s="286">
        <f t="shared" si="54"/>
        <v>0</v>
      </c>
      <c r="S288" s="287">
        <f t="shared" si="55"/>
        <v>0</v>
      </c>
      <c r="T288" s="286">
        <f t="shared" si="56"/>
        <v>0</v>
      </c>
      <c r="U288" s="287">
        <f t="shared" si="57"/>
        <v>0</v>
      </c>
      <c r="V288" s="287">
        <f t="shared" si="58"/>
        <v>0</v>
      </c>
      <c r="W288" s="287">
        <f t="shared" si="59"/>
        <v>0</v>
      </c>
      <c r="X288" s="287">
        <f t="shared" si="60"/>
        <v>0</v>
      </c>
      <c r="Y288" s="288">
        <f t="shared" si="61"/>
        <v>1900</v>
      </c>
      <c r="Z288" s="287">
        <f t="shared" si="62"/>
        <v>1</v>
      </c>
      <c r="AA288" s="519">
        <f>0</f>
        <v>0</v>
      </c>
      <c r="AB288" s="520">
        <f>0</f>
        <v>0</v>
      </c>
      <c r="AC288" s="519">
        <f t="shared" si="63"/>
        <v>0</v>
      </c>
      <c r="AD288" s="520">
        <f t="shared" si="64"/>
        <v>0</v>
      </c>
    </row>
    <row r="289" spans="4:30">
      <c r="D289" s="510"/>
      <c r="E289" s="510"/>
      <c r="F289" s="513"/>
      <c r="G289" s="510"/>
      <c r="H289" s="512"/>
      <c r="I289" s="512"/>
      <c r="K289" s="510"/>
      <c r="M289" s="514"/>
      <c r="N289" s="510"/>
      <c r="O289" s="621"/>
      <c r="P289" s="274">
        <f t="shared" si="53"/>
        <v>1</v>
      </c>
      <c r="Q289" s="285">
        <f t="shared" si="52"/>
        <v>18</v>
      </c>
      <c r="R289" s="286">
        <f t="shared" si="54"/>
        <v>0</v>
      </c>
      <c r="S289" s="287">
        <f t="shared" si="55"/>
        <v>0</v>
      </c>
      <c r="T289" s="286">
        <f t="shared" si="56"/>
        <v>0</v>
      </c>
      <c r="U289" s="287">
        <f t="shared" si="57"/>
        <v>0</v>
      </c>
      <c r="V289" s="287">
        <f t="shared" si="58"/>
        <v>0</v>
      </c>
      <c r="W289" s="287">
        <f t="shared" si="59"/>
        <v>0</v>
      </c>
      <c r="X289" s="287">
        <f t="shared" si="60"/>
        <v>0</v>
      </c>
      <c r="Y289" s="288">
        <f t="shared" si="61"/>
        <v>1900</v>
      </c>
      <c r="Z289" s="287">
        <f t="shared" si="62"/>
        <v>1</v>
      </c>
      <c r="AA289" s="519">
        <f>0</f>
        <v>0</v>
      </c>
      <c r="AB289" s="520">
        <f>0</f>
        <v>0</v>
      </c>
      <c r="AC289" s="519">
        <f t="shared" si="63"/>
        <v>0</v>
      </c>
      <c r="AD289" s="520">
        <f t="shared" si="64"/>
        <v>0</v>
      </c>
    </row>
    <row r="290" spans="4:30">
      <c r="D290" s="510"/>
      <c r="E290" s="510"/>
      <c r="F290" s="513"/>
      <c r="G290" s="510"/>
      <c r="H290" s="512"/>
      <c r="I290" s="512"/>
      <c r="K290" s="510"/>
      <c r="M290" s="514"/>
      <c r="N290" s="510"/>
      <c r="O290" s="621"/>
      <c r="P290" s="274">
        <f t="shared" si="53"/>
        <v>1</v>
      </c>
      <c r="Q290" s="285">
        <f t="shared" si="52"/>
        <v>18</v>
      </c>
      <c r="R290" s="286">
        <f t="shared" si="54"/>
        <v>0</v>
      </c>
      <c r="S290" s="287">
        <f t="shared" si="55"/>
        <v>0</v>
      </c>
      <c r="T290" s="286">
        <f t="shared" si="56"/>
        <v>0</v>
      </c>
      <c r="U290" s="287">
        <f t="shared" si="57"/>
        <v>0</v>
      </c>
      <c r="V290" s="287">
        <f t="shared" si="58"/>
        <v>0</v>
      </c>
      <c r="W290" s="287">
        <f t="shared" si="59"/>
        <v>0</v>
      </c>
      <c r="X290" s="287">
        <f t="shared" si="60"/>
        <v>0</v>
      </c>
      <c r="Y290" s="288">
        <f t="shared" si="61"/>
        <v>1900</v>
      </c>
      <c r="Z290" s="287">
        <f t="shared" si="62"/>
        <v>1</v>
      </c>
      <c r="AA290" s="519">
        <f>0</f>
        <v>0</v>
      </c>
      <c r="AB290" s="520">
        <f>0</f>
        <v>0</v>
      </c>
      <c r="AC290" s="519">
        <f t="shared" si="63"/>
        <v>0</v>
      </c>
      <c r="AD290" s="520">
        <f t="shared" si="64"/>
        <v>0</v>
      </c>
    </row>
    <row r="291" spans="4:30">
      <c r="D291" s="510"/>
      <c r="E291" s="510"/>
      <c r="F291" s="513"/>
      <c r="G291" s="510"/>
      <c r="H291" s="512"/>
      <c r="I291" s="512"/>
      <c r="K291" s="510"/>
      <c r="M291" s="514"/>
      <c r="N291" s="510"/>
      <c r="O291" s="621"/>
      <c r="P291" s="274">
        <f t="shared" si="53"/>
        <v>1</v>
      </c>
      <c r="Q291" s="285">
        <f t="shared" si="52"/>
        <v>18</v>
      </c>
      <c r="R291" s="286">
        <f t="shared" si="54"/>
        <v>0</v>
      </c>
      <c r="S291" s="287">
        <f t="shared" si="55"/>
        <v>0</v>
      </c>
      <c r="T291" s="286">
        <f t="shared" si="56"/>
        <v>0</v>
      </c>
      <c r="U291" s="287">
        <f t="shared" si="57"/>
        <v>0</v>
      </c>
      <c r="V291" s="287">
        <f t="shared" si="58"/>
        <v>0</v>
      </c>
      <c r="W291" s="287">
        <f t="shared" si="59"/>
        <v>0</v>
      </c>
      <c r="X291" s="287">
        <f t="shared" si="60"/>
        <v>0</v>
      </c>
      <c r="Y291" s="288">
        <f t="shared" si="61"/>
        <v>1900</v>
      </c>
      <c r="Z291" s="287">
        <f t="shared" si="62"/>
        <v>1</v>
      </c>
      <c r="AA291" s="519">
        <f>0</f>
        <v>0</v>
      </c>
      <c r="AB291" s="520">
        <f>0</f>
        <v>0</v>
      </c>
      <c r="AC291" s="519">
        <f t="shared" si="63"/>
        <v>0</v>
      </c>
      <c r="AD291" s="520">
        <f t="shared" si="64"/>
        <v>0</v>
      </c>
    </row>
    <row r="292" spans="4:30">
      <c r="D292" s="510"/>
      <c r="E292" s="510"/>
      <c r="F292" s="513"/>
      <c r="G292" s="510"/>
      <c r="H292" s="512"/>
      <c r="I292" s="512"/>
      <c r="K292" s="510"/>
      <c r="M292" s="514"/>
      <c r="N292" s="510"/>
      <c r="O292" s="621"/>
      <c r="P292" s="274">
        <f t="shared" si="53"/>
        <v>1</v>
      </c>
      <c r="Q292" s="285">
        <f t="shared" si="52"/>
        <v>18</v>
      </c>
      <c r="R292" s="286">
        <f t="shared" si="54"/>
        <v>0</v>
      </c>
      <c r="S292" s="287">
        <f t="shared" si="55"/>
        <v>0</v>
      </c>
      <c r="T292" s="286">
        <f t="shared" si="56"/>
        <v>0</v>
      </c>
      <c r="U292" s="287">
        <f t="shared" si="57"/>
        <v>0</v>
      </c>
      <c r="V292" s="287">
        <f t="shared" si="58"/>
        <v>0</v>
      </c>
      <c r="W292" s="287">
        <f t="shared" si="59"/>
        <v>0</v>
      </c>
      <c r="X292" s="287">
        <f t="shared" si="60"/>
        <v>0</v>
      </c>
      <c r="Y292" s="288">
        <f t="shared" si="61"/>
        <v>1900</v>
      </c>
      <c r="Z292" s="287">
        <f t="shared" si="62"/>
        <v>1</v>
      </c>
      <c r="AA292" s="519">
        <f>0</f>
        <v>0</v>
      </c>
      <c r="AB292" s="520">
        <f>0</f>
        <v>0</v>
      </c>
      <c r="AC292" s="519">
        <f t="shared" si="63"/>
        <v>0</v>
      </c>
      <c r="AD292" s="520">
        <f t="shared" si="64"/>
        <v>0</v>
      </c>
    </row>
    <row r="293" spans="4:30">
      <c r="D293" s="510"/>
      <c r="E293" s="510"/>
      <c r="F293" s="513"/>
      <c r="G293" s="510"/>
      <c r="H293" s="512"/>
      <c r="I293" s="512"/>
      <c r="K293" s="510"/>
      <c r="M293" s="514"/>
      <c r="N293" s="510"/>
      <c r="O293" s="621"/>
      <c r="P293" s="274">
        <f t="shared" si="53"/>
        <v>1</v>
      </c>
      <c r="Q293" s="285">
        <f t="shared" si="52"/>
        <v>18</v>
      </c>
      <c r="R293" s="286">
        <f t="shared" si="54"/>
        <v>0</v>
      </c>
      <c r="S293" s="287">
        <f t="shared" si="55"/>
        <v>0</v>
      </c>
      <c r="T293" s="286">
        <f t="shared" si="56"/>
        <v>0</v>
      </c>
      <c r="U293" s="287">
        <f t="shared" si="57"/>
        <v>0</v>
      </c>
      <c r="V293" s="287">
        <f t="shared" si="58"/>
        <v>0</v>
      </c>
      <c r="W293" s="287">
        <f t="shared" si="59"/>
        <v>0</v>
      </c>
      <c r="X293" s="287">
        <f t="shared" si="60"/>
        <v>0</v>
      </c>
      <c r="Y293" s="288">
        <f t="shared" si="61"/>
        <v>1900</v>
      </c>
      <c r="Z293" s="287">
        <f t="shared" si="62"/>
        <v>1</v>
      </c>
      <c r="AA293" s="519">
        <f>0</f>
        <v>0</v>
      </c>
      <c r="AB293" s="520">
        <f>0</f>
        <v>0</v>
      </c>
      <c r="AC293" s="519">
        <f t="shared" si="63"/>
        <v>0</v>
      </c>
      <c r="AD293" s="520">
        <f t="shared" si="64"/>
        <v>0</v>
      </c>
    </row>
    <row r="294" spans="4:30">
      <c r="D294" s="510"/>
      <c r="E294" s="510"/>
      <c r="F294" s="513"/>
      <c r="G294" s="510"/>
      <c r="H294" s="512"/>
      <c r="I294" s="512"/>
      <c r="K294" s="510"/>
      <c r="M294" s="514"/>
      <c r="N294" s="510"/>
      <c r="O294" s="621"/>
      <c r="P294" s="274">
        <f t="shared" si="53"/>
        <v>1</v>
      </c>
      <c r="Q294" s="285">
        <f t="shared" si="52"/>
        <v>18</v>
      </c>
      <c r="R294" s="286">
        <f t="shared" si="54"/>
        <v>0</v>
      </c>
      <c r="S294" s="287">
        <f t="shared" si="55"/>
        <v>0</v>
      </c>
      <c r="T294" s="286">
        <f t="shared" si="56"/>
        <v>0</v>
      </c>
      <c r="U294" s="287">
        <f t="shared" si="57"/>
        <v>0</v>
      </c>
      <c r="V294" s="287">
        <f t="shared" si="58"/>
        <v>0</v>
      </c>
      <c r="W294" s="287">
        <f t="shared" si="59"/>
        <v>0</v>
      </c>
      <c r="X294" s="287">
        <f t="shared" si="60"/>
        <v>0</v>
      </c>
      <c r="Y294" s="288">
        <f t="shared" si="61"/>
        <v>1900</v>
      </c>
      <c r="Z294" s="287">
        <f t="shared" si="62"/>
        <v>1</v>
      </c>
      <c r="AA294" s="519">
        <f>0</f>
        <v>0</v>
      </c>
      <c r="AB294" s="520">
        <f>0</f>
        <v>0</v>
      </c>
      <c r="AC294" s="519">
        <f t="shared" si="63"/>
        <v>0</v>
      </c>
      <c r="AD294" s="520">
        <f t="shared" si="64"/>
        <v>0</v>
      </c>
    </row>
    <row r="295" spans="4:30">
      <c r="D295" s="510"/>
      <c r="E295" s="510"/>
      <c r="F295" s="513"/>
      <c r="G295" s="510"/>
      <c r="H295" s="512"/>
      <c r="I295" s="512"/>
      <c r="K295" s="510"/>
      <c r="M295" s="514"/>
      <c r="N295" s="510"/>
      <c r="O295" s="621"/>
      <c r="P295" s="274">
        <f t="shared" si="53"/>
        <v>1</v>
      </c>
      <c r="Q295" s="285">
        <f t="shared" si="52"/>
        <v>18</v>
      </c>
      <c r="R295" s="286">
        <f t="shared" si="54"/>
        <v>0</v>
      </c>
      <c r="S295" s="287">
        <f t="shared" si="55"/>
        <v>0</v>
      </c>
      <c r="T295" s="286">
        <f t="shared" si="56"/>
        <v>0</v>
      </c>
      <c r="U295" s="287">
        <f t="shared" si="57"/>
        <v>0</v>
      </c>
      <c r="V295" s="287">
        <f t="shared" si="58"/>
        <v>0</v>
      </c>
      <c r="W295" s="287">
        <f t="shared" si="59"/>
        <v>0</v>
      </c>
      <c r="X295" s="287">
        <f t="shared" si="60"/>
        <v>0</v>
      </c>
      <c r="Y295" s="288">
        <f t="shared" si="61"/>
        <v>1900</v>
      </c>
      <c r="Z295" s="287">
        <f t="shared" si="62"/>
        <v>1</v>
      </c>
      <c r="AA295" s="519">
        <f>0</f>
        <v>0</v>
      </c>
      <c r="AB295" s="520">
        <f>0</f>
        <v>0</v>
      </c>
      <c r="AC295" s="519">
        <f t="shared" si="63"/>
        <v>0</v>
      </c>
      <c r="AD295" s="520">
        <f t="shared" si="64"/>
        <v>0</v>
      </c>
    </row>
    <row r="296" spans="4:30">
      <c r="D296" s="510"/>
      <c r="E296" s="510"/>
      <c r="F296" s="513"/>
      <c r="G296" s="510"/>
      <c r="H296" s="512"/>
      <c r="I296" s="512"/>
      <c r="K296" s="510"/>
      <c r="M296" s="514"/>
      <c r="N296" s="510"/>
      <c r="O296" s="621"/>
      <c r="P296" s="274">
        <f t="shared" si="53"/>
        <v>1</v>
      </c>
      <c r="Q296" s="285">
        <f t="shared" si="52"/>
        <v>18</v>
      </c>
      <c r="R296" s="286">
        <f t="shared" si="54"/>
        <v>0</v>
      </c>
      <c r="S296" s="287">
        <f t="shared" si="55"/>
        <v>0</v>
      </c>
      <c r="T296" s="286">
        <f t="shared" si="56"/>
        <v>0</v>
      </c>
      <c r="U296" s="287">
        <f t="shared" si="57"/>
        <v>0</v>
      </c>
      <c r="V296" s="287">
        <f t="shared" si="58"/>
        <v>0</v>
      </c>
      <c r="W296" s="287">
        <f t="shared" si="59"/>
        <v>0</v>
      </c>
      <c r="X296" s="287">
        <f t="shared" si="60"/>
        <v>0</v>
      </c>
      <c r="Y296" s="288">
        <f t="shared" si="61"/>
        <v>1900</v>
      </c>
      <c r="Z296" s="287">
        <f t="shared" si="62"/>
        <v>1</v>
      </c>
      <c r="AA296" s="519">
        <f>0</f>
        <v>0</v>
      </c>
      <c r="AB296" s="520">
        <f>0</f>
        <v>0</v>
      </c>
      <c r="AC296" s="519">
        <f t="shared" si="63"/>
        <v>0</v>
      </c>
      <c r="AD296" s="520">
        <f t="shared" si="64"/>
        <v>0</v>
      </c>
    </row>
    <row r="297" spans="4:30">
      <c r="D297" s="510"/>
      <c r="E297" s="510"/>
      <c r="F297" s="513"/>
      <c r="G297" s="510"/>
      <c r="H297" s="512"/>
      <c r="I297" s="512"/>
      <c r="K297" s="510"/>
      <c r="M297" s="514"/>
      <c r="N297" s="510"/>
      <c r="O297" s="621"/>
      <c r="P297" s="274">
        <f t="shared" si="53"/>
        <v>1</v>
      </c>
      <c r="Q297" s="285">
        <f t="shared" si="52"/>
        <v>18</v>
      </c>
      <c r="R297" s="286">
        <f t="shared" si="54"/>
        <v>0</v>
      </c>
      <c r="S297" s="287">
        <f t="shared" si="55"/>
        <v>0</v>
      </c>
      <c r="T297" s="286">
        <f t="shared" si="56"/>
        <v>0</v>
      </c>
      <c r="U297" s="287">
        <f t="shared" si="57"/>
        <v>0</v>
      </c>
      <c r="V297" s="287">
        <f t="shared" si="58"/>
        <v>0</v>
      </c>
      <c r="W297" s="287">
        <f t="shared" si="59"/>
        <v>0</v>
      </c>
      <c r="X297" s="287">
        <f t="shared" si="60"/>
        <v>0</v>
      </c>
      <c r="Y297" s="288">
        <f t="shared" si="61"/>
        <v>1900</v>
      </c>
      <c r="Z297" s="287">
        <f t="shared" si="62"/>
        <v>1</v>
      </c>
      <c r="AA297" s="519">
        <f>0</f>
        <v>0</v>
      </c>
      <c r="AB297" s="520">
        <f>0</f>
        <v>0</v>
      </c>
      <c r="AC297" s="519">
        <f t="shared" si="63"/>
        <v>0</v>
      </c>
      <c r="AD297" s="520">
        <f t="shared" si="64"/>
        <v>0</v>
      </c>
    </row>
    <row r="298" spans="4:30">
      <c r="D298" s="510"/>
      <c r="E298" s="510"/>
      <c r="F298" s="513"/>
      <c r="G298" s="510"/>
      <c r="H298" s="512"/>
      <c r="I298" s="512"/>
      <c r="K298" s="510"/>
      <c r="M298" s="514"/>
      <c r="N298" s="510"/>
      <c r="O298" s="621"/>
      <c r="P298" s="274">
        <f t="shared" si="53"/>
        <v>1</v>
      </c>
      <c r="Q298" s="285">
        <f t="shared" si="52"/>
        <v>18</v>
      </c>
      <c r="R298" s="286">
        <f t="shared" si="54"/>
        <v>0</v>
      </c>
      <c r="S298" s="287">
        <f t="shared" si="55"/>
        <v>0</v>
      </c>
      <c r="T298" s="286">
        <f t="shared" si="56"/>
        <v>0</v>
      </c>
      <c r="U298" s="287">
        <f t="shared" si="57"/>
        <v>0</v>
      </c>
      <c r="V298" s="287">
        <f t="shared" si="58"/>
        <v>0</v>
      </c>
      <c r="W298" s="287">
        <f t="shared" si="59"/>
        <v>0</v>
      </c>
      <c r="X298" s="287">
        <f t="shared" si="60"/>
        <v>0</v>
      </c>
      <c r="Y298" s="288">
        <f t="shared" si="61"/>
        <v>1900</v>
      </c>
      <c r="Z298" s="287">
        <f t="shared" si="62"/>
        <v>1</v>
      </c>
      <c r="AA298" s="519">
        <f>0</f>
        <v>0</v>
      </c>
      <c r="AB298" s="520">
        <f>0</f>
        <v>0</v>
      </c>
      <c r="AC298" s="519">
        <f t="shared" si="63"/>
        <v>0</v>
      </c>
      <c r="AD298" s="520">
        <f t="shared" si="64"/>
        <v>0</v>
      </c>
    </row>
    <row r="299" spans="4:30">
      <c r="D299" s="510"/>
      <c r="E299" s="510"/>
      <c r="F299" s="513"/>
      <c r="G299" s="510"/>
      <c r="H299" s="512"/>
      <c r="I299" s="512"/>
      <c r="K299" s="510"/>
      <c r="M299" s="514"/>
      <c r="N299" s="510"/>
      <c r="O299" s="621"/>
      <c r="P299" s="274">
        <f t="shared" si="53"/>
        <v>1</v>
      </c>
      <c r="Q299" s="285">
        <f t="shared" si="52"/>
        <v>18</v>
      </c>
      <c r="R299" s="286">
        <f t="shared" si="54"/>
        <v>0</v>
      </c>
      <c r="S299" s="287">
        <f t="shared" si="55"/>
        <v>0</v>
      </c>
      <c r="T299" s="286">
        <f t="shared" si="56"/>
        <v>0</v>
      </c>
      <c r="U299" s="287">
        <f t="shared" si="57"/>
        <v>0</v>
      </c>
      <c r="V299" s="287">
        <f t="shared" si="58"/>
        <v>0</v>
      </c>
      <c r="W299" s="287">
        <f t="shared" si="59"/>
        <v>0</v>
      </c>
      <c r="X299" s="287">
        <f t="shared" si="60"/>
        <v>0</v>
      </c>
      <c r="Y299" s="288">
        <f t="shared" si="61"/>
        <v>1900</v>
      </c>
      <c r="Z299" s="287">
        <f t="shared" si="62"/>
        <v>1</v>
      </c>
      <c r="AA299" s="519">
        <f>0</f>
        <v>0</v>
      </c>
      <c r="AB299" s="520">
        <f>0</f>
        <v>0</v>
      </c>
      <c r="AC299" s="519">
        <f t="shared" si="63"/>
        <v>0</v>
      </c>
      <c r="AD299" s="520">
        <f t="shared" si="64"/>
        <v>0</v>
      </c>
    </row>
    <row r="300" spans="4:30">
      <c r="D300" s="510"/>
      <c r="E300" s="510"/>
      <c r="F300" s="513"/>
      <c r="G300" s="510"/>
      <c r="H300" s="512"/>
      <c r="I300" s="512"/>
      <c r="K300" s="510"/>
      <c r="M300" s="514"/>
      <c r="N300" s="510"/>
      <c r="O300" s="621"/>
      <c r="P300" s="274">
        <f t="shared" si="53"/>
        <v>1</v>
      </c>
      <c r="Q300" s="285">
        <f t="shared" si="52"/>
        <v>18</v>
      </c>
      <c r="R300" s="286">
        <f t="shared" si="54"/>
        <v>0</v>
      </c>
      <c r="S300" s="287">
        <f t="shared" si="55"/>
        <v>0</v>
      </c>
      <c r="T300" s="286">
        <f t="shared" si="56"/>
        <v>0</v>
      </c>
      <c r="U300" s="287">
        <f t="shared" si="57"/>
        <v>0</v>
      </c>
      <c r="V300" s="287">
        <f t="shared" si="58"/>
        <v>0</v>
      </c>
      <c r="W300" s="287">
        <f t="shared" si="59"/>
        <v>0</v>
      </c>
      <c r="X300" s="287">
        <f t="shared" si="60"/>
        <v>0</v>
      </c>
      <c r="Y300" s="288">
        <f t="shared" si="61"/>
        <v>1900</v>
      </c>
      <c r="Z300" s="287">
        <f t="shared" si="62"/>
        <v>1</v>
      </c>
      <c r="AA300" s="519">
        <f>0</f>
        <v>0</v>
      </c>
      <c r="AB300" s="520">
        <f>0</f>
        <v>0</v>
      </c>
      <c r="AC300" s="519">
        <f t="shared" si="63"/>
        <v>0</v>
      </c>
      <c r="AD300" s="520">
        <f t="shared" si="64"/>
        <v>0</v>
      </c>
    </row>
    <row r="301" spans="4:30">
      <c r="H301" s="509"/>
      <c r="I301" s="509"/>
      <c r="O301" s="621"/>
      <c r="P301" s="274">
        <f t="shared" si="53"/>
        <v>1</v>
      </c>
      <c r="Q301" s="285">
        <f t="shared" si="52"/>
        <v>18</v>
      </c>
      <c r="R301" s="286">
        <f t="shared" si="54"/>
        <v>0</v>
      </c>
      <c r="S301" s="287">
        <f t="shared" si="55"/>
        <v>0</v>
      </c>
      <c r="T301" s="286">
        <f t="shared" si="56"/>
        <v>0</v>
      </c>
      <c r="U301" s="287">
        <f t="shared" si="57"/>
        <v>0</v>
      </c>
      <c r="V301" s="287">
        <f t="shared" si="58"/>
        <v>0</v>
      </c>
      <c r="W301" s="287">
        <f t="shared" si="59"/>
        <v>0</v>
      </c>
      <c r="X301" s="287">
        <f t="shared" si="60"/>
        <v>0</v>
      </c>
      <c r="Y301" s="288">
        <f t="shared" si="61"/>
        <v>1900</v>
      </c>
      <c r="Z301" s="287">
        <f t="shared" si="62"/>
        <v>1</v>
      </c>
      <c r="AA301" s="519">
        <f>0</f>
        <v>0</v>
      </c>
      <c r="AB301" s="520">
        <f>0</f>
        <v>0</v>
      </c>
      <c r="AC301" s="519">
        <f t="shared" si="63"/>
        <v>0</v>
      </c>
      <c r="AD301" s="520">
        <f t="shared" si="64"/>
        <v>0</v>
      </c>
    </row>
    <row r="302" spans="4:30">
      <c r="H302" s="509"/>
      <c r="I302" s="509"/>
      <c r="O302" s="621"/>
      <c r="P302" s="274">
        <f t="shared" si="53"/>
        <v>1</v>
      </c>
      <c r="Q302" s="285">
        <f t="shared" si="52"/>
        <v>18</v>
      </c>
      <c r="R302" s="286">
        <f t="shared" si="54"/>
        <v>0</v>
      </c>
      <c r="S302" s="287">
        <f t="shared" si="55"/>
        <v>0</v>
      </c>
      <c r="T302" s="286">
        <f t="shared" si="56"/>
        <v>0</v>
      </c>
      <c r="U302" s="287">
        <f t="shared" si="57"/>
        <v>0</v>
      </c>
      <c r="V302" s="287">
        <f t="shared" si="58"/>
        <v>0</v>
      </c>
      <c r="W302" s="287">
        <f t="shared" si="59"/>
        <v>0</v>
      </c>
      <c r="X302" s="287">
        <f t="shared" si="60"/>
        <v>0</v>
      </c>
      <c r="Y302" s="288">
        <f t="shared" si="61"/>
        <v>1900</v>
      </c>
      <c r="Z302" s="287">
        <f t="shared" si="62"/>
        <v>1</v>
      </c>
      <c r="AA302" s="519">
        <f>0</f>
        <v>0</v>
      </c>
      <c r="AB302" s="520">
        <f>0</f>
        <v>0</v>
      </c>
      <c r="AC302" s="519">
        <f t="shared" si="63"/>
        <v>0</v>
      </c>
      <c r="AD302" s="520">
        <f t="shared" si="64"/>
        <v>0</v>
      </c>
    </row>
    <row r="303" spans="4:30">
      <c r="H303" s="509"/>
      <c r="I303" s="509"/>
      <c r="O303" s="621"/>
      <c r="P303" s="274">
        <f t="shared" si="53"/>
        <v>1</v>
      </c>
      <c r="Q303" s="285">
        <f t="shared" si="52"/>
        <v>18</v>
      </c>
      <c r="R303" s="286">
        <f t="shared" si="54"/>
        <v>0</v>
      </c>
      <c r="S303" s="287">
        <f t="shared" si="55"/>
        <v>0</v>
      </c>
      <c r="T303" s="286">
        <f t="shared" si="56"/>
        <v>0</v>
      </c>
      <c r="U303" s="287">
        <f t="shared" si="57"/>
        <v>0</v>
      </c>
      <c r="V303" s="287">
        <f t="shared" si="58"/>
        <v>0</v>
      </c>
      <c r="W303" s="287">
        <f t="shared" si="59"/>
        <v>0</v>
      </c>
      <c r="X303" s="287">
        <f t="shared" si="60"/>
        <v>0</v>
      </c>
      <c r="Y303" s="288">
        <f t="shared" si="61"/>
        <v>1900</v>
      </c>
      <c r="Z303" s="287">
        <f t="shared" si="62"/>
        <v>1</v>
      </c>
      <c r="AA303" s="519">
        <f>0</f>
        <v>0</v>
      </c>
      <c r="AB303" s="520">
        <f>0</f>
        <v>0</v>
      </c>
      <c r="AC303" s="519">
        <f t="shared" si="63"/>
        <v>0</v>
      </c>
      <c r="AD303" s="520">
        <f t="shared" si="64"/>
        <v>0</v>
      </c>
    </row>
    <row r="304" spans="4:30">
      <c r="H304" s="509"/>
      <c r="I304" s="509"/>
      <c r="O304" s="621"/>
      <c r="P304" s="274">
        <f t="shared" si="53"/>
        <v>1</v>
      </c>
      <c r="Q304" s="285">
        <f t="shared" si="52"/>
        <v>18</v>
      </c>
      <c r="R304" s="286">
        <f t="shared" si="54"/>
        <v>0</v>
      </c>
      <c r="S304" s="287">
        <f t="shared" si="55"/>
        <v>0</v>
      </c>
      <c r="T304" s="286">
        <f t="shared" si="56"/>
        <v>0</v>
      </c>
      <c r="U304" s="287">
        <f t="shared" si="57"/>
        <v>0</v>
      </c>
      <c r="V304" s="287">
        <f t="shared" si="58"/>
        <v>0</v>
      </c>
      <c r="W304" s="287">
        <f t="shared" si="59"/>
        <v>0</v>
      </c>
      <c r="X304" s="287">
        <f t="shared" si="60"/>
        <v>0</v>
      </c>
      <c r="Y304" s="288">
        <f t="shared" si="61"/>
        <v>1900</v>
      </c>
      <c r="Z304" s="287">
        <f t="shared" si="62"/>
        <v>1</v>
      </c>
      <c r="AA304" s="519">
        <f>0</f>
        <v>0</v>
      </c>
      <c r="AB304" s="520">
        <f>0</f>
        <v>0</v>
      </c>
      <c r="AC304" s="519">
        <f t="shared" si="63"/>
        <v>0</v>
      </c>
      <c r="AD304" s="520">
        <f t="shared" si="64"/>
        <v>0</v>
      </c>
    </row>
    <row r="305" spans="8:30">
      <c r="H305" s="509"/>
      <c r="I305" s="509"/>
      <c r="O305" s="621"/>
      <c r="P305" s="274">
        <f t="shared" si="53"/>
        <v>1</v>
      </c>
      <c r="Q305" s="285">
        <f t="shared" si="52"/>
        <v>18</v>
      </c>
      <c r="R305" s="286">
        <f t="shared" si="54"/>
        <v>0</v>
      </c>
      <c r="S305" s="287">
        <f t="shared" si="55"/>
        <v>0</v>
      </c>
      <c r="T305" s="286">
        <f t="shared" si="56"/>
        <v>0</v>
      </c>
      <c r="U305" s="287">
        <f t="shared" si="57"/>
        <v>0</v>
      </c>
      <c r="V305" s="287">
        <f t="shared" si="58"/>
        <v>0</v>
      </c>
      <c r="W305" s="287">
        <f t="shared" si="59"/>
        <v>0</v>
      </c>
      <c r="X305" s="287">
        <f t="shared" si="60"/>
        <v>0</v>
      </c>
      <c r="Y305" s="288">
        <f t="shared" si="61"/>
        <v>1900</v>
      </c>
      <c r="Z305" s="287">
        <f t="shared" si="62"/>
        <v>1</v>
      </c>
      <c r="AA305" s="519">
        <f>0</f>
        <v>0</v>
      </c>
      <c r="AB305" s="520">
        <f>0</f>
        <v>0</v>
      </c>
      <c r="AC305" s="519">
        <f t="shared" si="63"/>
        <v>0</v>
      </c>
      <c r="AD305" s="520">
        <f t="shared" si="64"/>
        <v>0</v>
      </c>
    </row>
    <row r="306" spans="8:30">
      <c r="H306" s="509"/>
      <c r="I306" s="509"/>
      <c r="O306" s="621"/>
      <c r="P306" s="274">
        <f t="shared" si="53"/>
        <v>1</v>
      </c>
      <c r="Q306" s="285">
        <f t="shared" si="52"/>
        <v>18</v>
      </c>
      <c r="R306" s="286">
        <f t="shared" si="54"/>
        <v>0</v>
      </c>
      <c r="S306" s="287">
        <f t="shared" si="55"/>
        <v>0</v>
      </c>
      <c r="T306" s="286">
        <f t="shared" si="56"/>
        <v>0</v>
      </c>
      <c r="U306" s="287">
        <f t="shared" si="57"/>
        <v>0</v>
      </c>
      <c r="V306" s="287">
        <f t="shared" si="58"/>
        <v>0</v>
      </c>
      <c r="W306" s="287">
        <f t="shared" si="59"/>
        <v>0</v>
      </c>
      <c r="X306" s="287">
        <f t="shared" si="60"/>
        <v>0</v>
      </c>
      <c r="Y306" s="288">
        <f t="shared" si="61"/>
        <v>1900</v>
      </c>
      <c r="Z306" s="287">
        <f t="shared" si="62"/>
        <v>1</v>
      </c>
      <c r="AA306" s="519">
        <f>0</f>
        <v>0</v>
      </c>
      <c r="AB306" s="520">
        <f>0</f>
        <v>0</v>
      </c>
      <c r="AC306" s="519">
        <f t="shared" si="63"/>
        <v>0</v>
      </c>
      <c r="AD306" s="520">
        <f t="shared" si="64"/>
        <v>0</v>
      </c>
    </row>
    <row r="307" spans="8:30">
      <c r="H307" s="509"/>
      <c r="I307" s="509"/>
      <c r="O307" s="621"/>
      <c r="P307" s="274">
        <f t="shared" si="53"/>
        <v>1</v>
      </c>
      <c r="Q307" s="285">
        <f t="shared" si="52"/>
        <v>18</v>
      </c>
      <c r="R307" s="286">
        <f t="shared" si="54"/>
        <v>0</v>
      </c>
      <c r="S307" s="287">
        <f t="shared" si="55"/>
        <v>0</v>
      </c>
      <c r="T307" s="286">
        <f t="shared" si="56"/>
        <v>0</v>
      </c>
      <c r="U307" s="287">
        <f t="shared" si="57"/>
        <v>0</v>
      </c>
      <c r="V307" s="287">
        <f t="shared" si="58"/>
        <v>0</v>
      </c>
      <c r="W307" s="287">
        <f t="shared" si="59"/>
        <v>0</v>
      </c>
      <c r="X307" s="287">
        <f t="shared" si="60"/>
        <v>0</v>
      </c>
      <c r="Y307" s="288">
        <f t="shared" si="61"/>
        <v>1900</v>
      </c>
      <c r="Z307" s="287">
        <f t="shared" si="62"/>
        <v>1</v>
      </c>
      <c r="AA307" s="519">
        <f>0</f>
        <v>0</v>
      </c>
      <c r="AB307" s="520">
        <f>0</f>
        <v>0</v>
      </c>
      <c r="AC307" s="519">
        <f t="shared" si="63"/>
        <v>0</v>
      </c>
      <c r="AD307" s="520">
        <f t="shared" si="64"/>
        <v>0</v>
      </c>
    </row>
    <row r="308" spans="8:30">
      <c r="H308" s="509"/>
      <c r="I308" s="509"/>
      <c r="O308" s="621"/>
      <c r="P308" s="274">
        <f t="shared" si="53"/>
        <v>1</v>
      </c>
      <c r="Q308" s="285">
        <f t="shared" si="52"/>
        <v>18</v>
      </c>
      <c r="R308" s="286">
        <f t="shared" si="54"/>
        <v>0</v>
      </c>
      <c r="S308" s="287">
        <f t="shared" si="55"/>
        <v>0</v>
      </c>
      <c r="T308" s="286">
        <f t="shared" si="56"/>
        <v>0</v>
      </c>
      <c r="U308" s="287">
        <f t="shared" si="57"/>
        <v>0</v>
      </c>
      <c r="V308" s="287">
        <f t="shared" si="58"/>
        <v>0</v>
      </c>
      <c r="W308" s="287">
        <f t="shared" si="59"/>
        <v>0</v>
      </c>
      <c r="X308" s="287">
        <f t="shared" si="60"/>
        <v>0</v>
      </c>
      <c r="Y308" s="288">
        <f t="shared" si="61"/>
        <v>1900</v>
      </c>
      <c r="Z308" s="287">
        <f t="shared" si="62"/>
        <v>1</v>
      </c>
      <c r="AA308" s="519">
        <f>0</f>
        <v>0</v>
      </c>
      <c r="AB308" s="520">
        <f>0</f>
        <v>0</v>
      </c>
      <c r="AC308" s="519">
        <f t="shared" si="63"/>
        <v>0</v>
      </c>
      <c r="AD308" s="520">
        <f t="shared" si="64"/>
        <v>0</v>
      </c>
    </row>
    <row r="309" spans="8:30">
      <c r="H309" s="509"/>
      <c r="I309" s="509"/>
      <c r="O309" s="621"/>
      <c r="P309" s="274">
        <f t="shared" si="53"/>
        <v>1</v>
      </c>
      <c r="Q309" s="285">
        <f t="shared" si="52"/>
        <v>18</v>
      </c>
      <c r="R309" s="286">
        <f t="shared" si="54"/>
        <v>0</v>
      </c>
      <c r="S309" s="287">
        <f t="shared" si="55"/>
        <v>0</v>
      </c>
      <c r="T309" s="286">
        <f t="shared" si="56"/>
        <v>0</v>
      </c>
      <c r="U309" s="287">
        <f t="shared" si="57"/>
        <v>0</v>
      </c>
      <c r="V309" s="287">
        <f t="shared" si="58"/>
        <v>0</v>
      </c>
      <c r="W309" s="287">
        <f t="shared" si="59"/>
        <v>0</v>
      </c>
      <c r="X309" s="287">
        <f t="shared" si="60"/>
        <v>0</v>
      </c>
      <c r="Y309" s="288">
        <f t="shared" si="61"/>
        <v>1900</v>
      </c>
      <c r="Z309" s="287">
        <f t="shared" si="62"/>
        <v>1</v>
      </c>
      <c r="AA309" s="519">
        <f>0</f>
        <v>0</v>
      </c>
      <c r="AB309" s="520">
        <f>0</f>
        <v>0</v>
      </c>
      <c r="AC309" s="519">
        <f t="shared" si="63"/>
        <v>0</v>
      </c>
      <c r="AD309" s="520">
        <f t="shared" si="64"/>
        <v>0</v>
      </c>
    </row>
    <row r="310" spans="8:30">
      <c r="H310" s="509"/>
      <c r="I310" s="509"/>
      <c r="O310" s="621"/>
      <c r="P310" s="274">
        <f t="shared" si="53"/>
        <v>1</v>
      </c>
      <c r="Q310" s="285">
        <f t="shared" si="52"/>
        <v>18</v>
      </c>
      <c r="R310" s="286">
        <f t="shared" si="54"/>
        <v>0</v>
      </c>
      <c r="S310" s="287">
        <f t="shared" si="55"/>
        <v>0</v>
      </c>
      <c r="T310" s="286">
        <f t="shared" si="56"/>
        <v>0</v>
      </c>
      <c r="U310" s="287">
        <f t="shared" si="57"/>
        <v>0</v>
      </c>
      <c r="V310" s="287">
        <f t="shared" si="58"/>
        <v>0</v>
      </c>
      <c r="W310" s="287">
        <f t="shared" si="59"/>
        <v>0</v>
      </c>
      <c r="X310" s="287">
        <f t="shared" si="60"/>
        <v>0</v>
      </c>
      <c r="Y310" s="288">
        <f t="shared" si="61"/>
        <v>1900</v>
      </c>
      <c r="Z310" s="287">
        <f t="shared" si="62"/>
        <v>1</v>
      </c>
      <c r="AA310" s="519">
        <f>0</f>
        <v>0</v>
      </c>
      <c r="AB310" s="520">
        <f>0</f>
        <v>0</v>
      </c>
      <c r="AC310" s="519">
        <f t="shared" si="63"/>
        <v>0</v>
      </c>
      <c r="AD310" s="520">
        <f t="shared" si="64"/>
        <v>0</v>
      </c>
    </row>
    <row r="311" spans="8:30">
      <c r="H311" s="509"/>
      <c r="I311" s="509"/>
      <c r="O311" s="621"/>
      <c r="P311" s="274">
        <f t="shared" si="53"/>
        <v>1</v>
      </c>
      <c r="Q311" s="285">
        <f t="shared" si="52"/>
        <v>18</v>
      </c>
      <c r="R311" s="286">
        <f t="shared" si="54"/>
        <v>0</v>
      </c>
      <c r="S311" s="287">
        <f t="shared" si="55"/>
        <v>0</v>
      </c>
      <c r="T311" s="286">
        <f t="shared" si="56"/>
        <v>0</v>
      </c>
      <c r="U311" s="287">
        <f t="shared" si="57"/>
        <v>0</v>
      </c>
      <c r="V311" s="287">
        <f t="shared" si="58"/>
        <v>0</v>
      </c>
      <c r="W311" s="287">
        <f t="shared" si="59"/>
        <v>0</v>
      </c>
      <c r="X311" s="287">
        <f t="shared" si="60"/>
        <v>0</v>
      </c>
      <c r="Y311" s="288">
        <f t="shared" si="61"/>
        <v>1900</v>
      </c>
      <c r="Z311" s="287">
        <f t="shared" si="62"/>
        <v>1</v>
      </c>
      <c r="AA311" s="519">
        <f>0</f>
        <v>0</v>
      </c>
      <c r="AB311" s="520">
        <f>0</f>
        <v>0</v>
      </c>
      <c r="AC311" s="519">
        <f t="shared" si="63"/>
        <v>0</v>
      </c>
      <c r="AD311" s="520">
        <f t="shared" si="64"/>
        <v>0</v>
      </c>
    </row>
    <row r="312" spans="8:30">
      <c r="H312" s="509"/>
      <c r="I312" s="509"/>
      <c r="O312" s="621"/>
      <c r="P312" s="274">
        <f t="shared" si="53"/>
        <v>1</v>
      </c>
      <c r="Q312" s="285">
        <f t="shared" si="52"/>
        <v>18</v>
      </c>
      <c r="R312" s="286">
        <f t="shared" si="54"/>
        <v>0</v>
      </c>
      <c r="S312" s="287">
        <f t="shared" si="55"/>
        <v>0</v>
      </c>
      <c r="T312" s="286">
        <f t="shared" si="56"/>
        <v>0</v>
      </c>
      <c r="U312" s="287">
        <f t="shared" si="57"/>
        <v>0</v>
      </c>
      <c r="V312" s="287">
        <f t="shared" si="58"/>
        <v>0</v>
      </c>
      <c r="W312" s="287">
        <f t="shared" si="59"/>
        <v>0</v>
      </c>
      <c r="X312" s="287">
        <f t="shared" si="60"/>
        <v>0</v>
      </c>
      <c r="Y312" s="288">
        <f t="shared" si="61"/>
        <v>1900</v>
      </c>
      <c r="Z312" s="287">
        <f t="shared" si="62"/>
        <v>1</v>
      </c>
      <c r="AA312" s="519">
        <f>0</f>
        <v>0</v>
      </c>
      <c r="AB312" s="520">
        <f>0</f>
        <v>0</v>
      </c>
      <c r="AC312" s="519">
        <f t="shared" si="63"/>
        <v>0</v>
      </c>
      <c r="AD312" s="520">
        <f t="shared" si="64"/>
        <v>0</v>
      </c>
    </row>
    <row r="313" spans="8:30">
      <c r="H313" s="509"/>
      <c r="I313" s="509"/>
      <c r="O313" s="621"/>
      <c r="P313" s="274">
        <f t="shared" si="53"/>
        <v>1</v>
      </c>
      <c r="Q313" s="285">
        <f t="shared" si="52"/>
        <v>18</v>
      </c>
      <c r="R313" s="286">
        <f t="shared" si="54"/>
        <v>0</v>
      </c>
      <c r="S313" s="287">
        <f t="shared" si="55"/>
        <v>0</v>
      </c>
      <c r="T313" s="286">
        <f t="shared" si="56"/>
        <v>0</v>
      </c>
      <c r="U313" s="287">
        <f t="shared" si="57"/>
        <v>0</v>
      </c>
      <c r="V313" s="287">
        <f t="shared" si="58"/>
        <v>0</v>
      </c>
      <c r="W313" s="287">
        <f t="shared" si="59"/>
        <v>0</v>
      </c>
      <c r="X313" s="287">
        <f t="shared" si="60"/>
        <v>0</v>
      </c>
      <c r="Y313" s="288">
        <f t="shared" si="61"/>
        <v>1900</v>
      </c>
      <c r="Z313" s="287">
        <f t="shared" si="62"/>
        <v>1</v>
      </c>
      <c r="AA313" s="519">
        <f>0</f>
        <v>0</v>
      </c>
      <c r="AB313" s="520">
        <f>0</f>
        <v>0</v>
      </c>
      <c r="AC313" s="519">
        <f t="shared" si="63"/>
        <v>0</v>
      </c>
      <c r="AD313" s="520">
        <f t="shared" si="64"/>
        <v>0</v>
      </c>
    </row>
    <row r="314" spans="8:30">
      <c r="H314" s="509"/>
      <c r="I314" s="509"/>
      <c r="O314" s="621"/>
      <c r="P314" s="274">
        <f t="shared" si="53"/>
        <v>1</v>
      </c>
      <c r="Q314" s="285">
        <f t="shared" si="52"/>
        <v>18</v>
      </c>
      <c r="R314" s="286">
        <f t="shared" si="54"/>
        <v>0</v>
      </c>
      <c r="S314" s="287">
        <f t="shared" si="55"/>
        <v>0</v>
      </c>
      <c r="T314" s="286">
        <f t="shared" si="56"/>
        <v>0</v>
      </c>
      <c r="U314" s="287">
        <f t="shared" si="57"/>
        <v>0</v>
      </c>
      <c r="V314" s="287">
        <f t="shared" si="58"/>
        <v>0</v>
      </c>
      <c r="W314" s="287">
        <f t="shared" si="59"/>
        <v>0</v>
      </c>
      <c r="X314" s="287">
        <f t="shared" si="60"/>
        <v>0</v>
      </c>
      <c r="Y314" s="288">
        <f t="shared" si="61"/>
        <v>1900</v>
      </c>
      <c r="Z314" s="287">
        <f t="shared" si="62"/>
        <v>1</v>
      </c>
      <c r="AA314" s="519">
        <f>0</f>
        <v>0</v>
      </c>
      <c r="AB314" s="520">
        <f>0</f>
        <v>0</v>
      </c>
      <c r="AC314" s="519">
        <f t="shared" si="63"/>
        <v>0</v>
      </c>
      <c r="AD314" s="520">
        <f t="shared" si="64"/>
        <v>0</v>
      </c>
    </row>
    <row r="315" spans="8:30">
      <c r="H315" s="509"/>
      <c r="I315" s="509"/>
      <c r="O315" s="621"/>
      <c r="P315" s="274">
        <f t="shared" si="53"/>
        <v>1</v>
      </c>
      <c r="Q315" s="285">
        <f t="shared" si="52"/>
        <v>18</v>
      </c>
      <c r="R315" s="286">
        <f t="shared" si="54"/>
        <v>0</v>
      </c>
      <c r="S315" s="287">
        <f t="shared" si="55"/>
        <v>0</v>
      </c>
      <c r="T315" s="286">
        <f t="shared" si="56"/>
        <v>0</v>
      </c>
      <c r="U315" s="287">
        <f t="shared" si="57"/>
        <v>0</v>
      </c>
      <c r="V315" s="287">
        <f t="shared" si="58"/>
        <v>0</v>
      </c>
      <c r="W315" s="287">
        <f t="shared" si="59"/>
        <v>0</v>
      </c>
      <c r="X315" s="287">
        <f t="shared" si="60"/>
        <v>0</v>
      </c>
      <c r="Y315" s="288">
        <f t="shared" si="61"/>
        <v>1900</v>
      </c>
      <c r="Z315" s="287">
        <f t="shared" si="62"/>
        <v>1</v>
      </c>
      <c r="AA315" s="519">
        <f>0</f>
        <v>0</v>
      </c>
      <c r="AB315" s="520">
        <f>0</f>
        <v>0</v>
      </c>
      <c r="AC315" s="519">
        <f t="shared" si="63"/>
        <v>0</v>
      </c>
      <c r="AD315" s="520">
        <f t="shared" si="64"/>
        <v>0</v>
      </c>
    </row>
    <row r="316" spans="8:30">
      <c r="H316" s="509"/>
      <c r="I316" s="509"/>
      <c r="O316" s="621"/>
      <c r="P316" s="274">
        <f t="shared" si="53"/>
        <v>1</v>
      </c>
      <c r="Q316" s="285">
        <f t="shared" si="52"/>
        <v>18</v>
      </c>
      <c r="R316" s="286">
        <f t="shared" si="54"/>
        <v>0</v>
      </c>
      <c r="S316" s="287">
        <f t="shared" si="55"/>
        <v>0</v>
      </c>
      <c r="T316" s="286">
        <f t="shared" si="56"/>
        <v>0</v>
      </c>
      <c r="U316" s="287">
        <f t="shared" si="57"/>
        <v>0</v>
      </c>
      <c r="V316" s="287">
        <f t="shared" si="58"/>
        <v>0</v>
      </c>
      <c r="W316" s="287">
        <f t="shared" si="59"/>
        <v>0</v>
      </c>
      <c r="X316" s="287">
        <f t="shared" si="60"/>
        <v>0</v>
      </c>
      <c r="Y316" s="288">
        <f t="shared" si="61"/>
        <v>1900</v>
      </c>
      <c r="Z316" s="287">
        <f t="shared" si="62"/>
        <v>1</v>
      </c>
      <c r="AA316" s="519">
        <f>0</f>
        <v>0</v>
      </c>
      <c r="AB316" s="520">
        <f>0</f>
        <v>0</v>
      </c>
      <c r="AC316" s="519">
        <f t="shared" si="63"/>
        <v>0</v>
      </c>
      <c r="AD316" s="520">
        <f t="shared" si="64"/>
        <v>0</v>
      </c>
    </row>
    <row r="317" spans="8:30">
      <c r="H317" s="509"/>
      <c r="I317" s="509"/>
      <c r="O317" s="621"/>
      <c r="P317" s="274">
        <f t="shared" si="53"/>
        <v>1</v>
      </c>
      <c r="Q317" s="285">
        <f t="shared" si="52"/>
        <v>18</v>
      </c>
      <c r="R317" s="286">
        <f t="shared" si="54"/>
        <v>0</v>
      </c>
      <c r="S317" s="287">
        <f t="shared" si="55"/>
        <v>0</v>
      </c>
      <c r="T317" s="286">
        <f t="shared" si="56"/>
        <v>0</v>
      </c>
      <c r="U317" s="287">
        <f t="shared" si="57"/>
        <v>0</v>
      </c>
      <c r="V317" s="287">
        <f t="shared" si="58"/>
        <v>0</v>
      </c>
      <c r="W317" s="287">
        <f t="shared" si="59"/>
        <v>0</v>
      </c>
      <c r="X317" s="287">
        <f t="shared" si="60"/>
        <v>0</v>
      </c>
      <c r="Y317" s="288">
        <f t="shared" si="61"/>
        <v>1900</v>
      </c>
      <c r="Z317" s="287">
        <f t="shared" si="62"/>
        <v>1</v>
      </c>
      <c r="AA317" s="519">
        <f>0</f>
        <v>0</v>
      </c>
      <c r="AB317" s="520">
        <f>0</f>
        <v>0</v>
      </c>
      <c r="AC317" s="519">
        <f t="shared" si="63"/>
        <v>0</v>
      </c>
      <c r="AD317" s="520">
        <f t="shared" si="64"/>
        <v>0</v>
      </c>
    </row>
    <row r="318" spans="8:30">
      <c r="H318" s="509"/>
      <c r="I318" s="509"/>
      <c r="O318" s="621"/>
      <c r="P318" s="274">
        <f t="shared" si="53"/>
        <v>1</v>
      </c>
      <c r="Q318" s="285">
        <f t="shared" si="52"/>
        <v>18</v>
      </c>
      <c r="R318" s="286">
        <f t="shared" si="54"/>
        <v>0</v>
      </c>
      <c r="S318" s="287">
        <f t="shared" si="55"/>
        <v>0</v>
      </c>
      <c r="T318" s="286">
        <f t="shared" si="56"/>
        <v>0</v>
      </c>
      <c r="U318" s="287">
        <f t="shared" si="57"/>
        <v>0</v>
      </c>
      <c r="V318" s="287">
        <f t="shared" si="58"/>
        <v>0</v>
      </c>
      <c r="W318" s="287">
        <f t="shared" si="59"/>
        <v>0</v>
      </c>
      <c r="X318" s="287">
        <f t="shared" si="60"/>
        <v>0</v>
      </c>
      <c r="Y318" s="288">
        <f t="shared" si="61"/>
        <v>1900</v>
      </c>
      <c r="Z318" s="287">
        <f t="shared" si="62"/>
        <v>1</v>
      </c>
      <c r="AA318" s="519">
        <f>0</f>
        <v>0</v>
      </c>
      <c r="AB318" s="520">
        <f>0</f>
        <v>0</v>
      </c>
      <c r="AC318" s="519">
        <f t="shared" si="63"/>
        <v>0</v>
      </c>
      <c r="AD318" s="520">
        <f t="shared" si="64"/>
        <v>0</v>
      </c>
    </row>
    <row r="319" spans="8:30">
      <c r="H319" s="509"/>
      <c r="I319" s="509"/>
      <c r="O319" s="621"/>
      <c r="P319" s="274">
        <f t="shared" si="53"/>
        <v>1</v>
      </c>
      <c r="Q319" s="285">
        <f t="shared" si="52"/>
        <v>18</v>
      </c>
      <c r="R319" s="286">
        <f t="shared" si="54"/>
        <v>0</v>
      </c>
      <c r="S319" s="287">
        <f t="shared" si="55"/>
        <v>0</v>
      </c>
      <c r="T319" s="286">
        <f t="shared" si="56"/>
        <v>0</v>
      </c>
      <c r="U319" s="287">
        <f t="shared" si="57"/>
        <v>0</v>
      </c>
      <c r="V319" s="287">
        <f t="shared" si="58"/>
        <v>0</v>
      </c>
      <c r="W319" s="287">
        <f t="shared" si="59"/>
        <v>0</v>
      </c>
      <c r="X319" s="287">
        <f t="shared" si="60"/>
        <v>0</v>
      </c>
      <c r="Y319" s="288">
        <f t="shared" si="61"/>
        <v>1900</v>
      </c>
      <c r="Z319" s="287">
        <f t="shared" si="62"/>
        <v>1</v>
      </c>
      <c r="AA319" s="519">
        <f>0</f>
        <v>0</v>
      </c>
      <c r="AB319" s="520">
        <f>0</f>
        <v>0</v>
      </c>
      <c r="AC319" s="519">
        <f t="shared" si="63"/>
        <v>0</v>
      </c>
      <c r="AD319" s="520">
        <f t="shared" si="64"/>
        <v>0</v>
      </c>
    </row>
    <row r="320" spans="8:30">
      <c r="H320" s="509"/>
      <c r="I320" s="509"/>
      <c r="O320" s="621"/>
      <c r="P320" s="274">
        <f t="shared" si="53"/>
        <v>1</v>
      </c>
      <c r="Q320" s="285">
        <f t="shared" si="52"/>
        <v>18</v>
      </c>
      <c r="R320" s="286">
        <f t="shared" si="54"/>
        <v>0</v>
      </c>
      <c r="S320" s="287">
        <f t="shared" si="55"/>
        <v>0</v>
      </c>
      <c r="T320" s="286">
        <f t="shared" si="56"/>
        <v>0</v>
      </c>
      <c r="U320" s="287">
        <f t="shared" si="57"/>
        <v>0</v>
      </c>
      <c r="V320" s="287">
        <f t="shared" si="58"/>
        <v>0</v>
      </c>
      <c r="W320" s="287">
        <f t="shared" si="59"/>
        <v>0</v>
      </c>
      <c r="X320" s="287">
        <f t="shared" si="60"/>
        <v>0</v>
      </c>
      <c r="Y320" s="288">
        <f t="shared" si="61"/>
        <v>1900</v>
      </c>
      <c r="Z320" s="287">
        <f t="shared" si="62"/>
        <v>1</v>
      </c>
      <c r="AA320" s="519">
        <f>0</f>
        <v>0</v>
      </c>
      <c r="AB320" s="520">
        <f>0</f>
        <v>0</v>
      </c>
      <c r="AC320" s="519">
        <f t="shared" si="63"/>
        <v>0</v>
      </c>
      <c r="AD320" s="520">
        <f t="shared" si="64"/>
        <v>0</v>
      </c>
    </row>
    <row r="321" spans="8:30">
      <c r="H321" s="509"/>
      <c r="I321" s="509"/>
      <c r="O321" s="621"/>
      <c r="P321" s="274">
        <f t="shared" si="53"/>
        <v>1</v>
      </c>
      <c r="Q321" s="285">
        <f t="shared" si="52"/>
        <v>18</v>
      </c>
      <c r="R321" s="286">
        <f t="shared" si="54"/>
        <v>0</v>
      </c>
      <c r="S321" s="287">
        <f t="shared" si="55"/>
        <v>0</v>
      </c>
      <c r="T321" s="286">
        <f t="shared" si="56"/>
        <v>0</v>
      </c>
      <c r="U321" s="287">
        <f t="shared" si="57"/>
        <v>0</v>
      </c>
      <c r="V321" s="287">
        <f t="shared" si="58"/>
        <v>0</v>
      </c>
      <c r="W321" s="287">
        <f t="shared" si="59"/>
        <v>0</v>
      </c>
      <c r="X321" s="287">
        <f t="shared" si="60"/>
        <v>0</v>
      </c>
      <c r="Y321" s="288">
        <f t="shared" si="61"/>
        <v>1900</v>
      </c>
      <c r="Z321" s="287">
        <f t="shared" si="62"/>
        <v>1</v>
      </c>
      <c r="AA321" s="519">
        <f>0</f>
        <v>0</v>
      </c>
      <c r="AB321" s="520">
        <f>0</f>
        <v>0</v>
      </c>
      <c r="AC321" s="519">
        <f t="shared" si="63"/>
        <v>0</v>
      </c>
      <c r="AD321" s="520">
        <f t="shared" si="64"/>
        <v>0</v>
      </c>
    </row>
    <row r="322" spans="8:30">
      <c r="H322" s="509"/>
      <c r="I322" s="509"/>
      <c r="O322" s="621"/>
      <c r="P322" s="274">
        <f t="shared" si="53"/>
        <v>1</v>
      </c>
      <c r="Q322" s="285">
        <f t="shared" si="52"/>
        <v>18</v>
      </c>
      <c r="R322" s="286">
        <f t="shared" si="54"/>
        <v>0</v>
      </c>
      <c r="S322" s="287">
        <f t="shared" si="55"/>
        <v>0</v>
      </c>
      <c r="T322" s="286">
        <f t="shared" si="56"/>
        <v>0</v>
      </c>
      <c r="U322" s="287">
        <f t="shared" si="57"/>
        <v>0</v>
      </c>
      <c r="V322" s="287">
        <f t="shared" si="58"/>
        <v>0</v>
      </c>
      <c r="W322" s="287">
        <f t="shared" si="59"/>
        <v>0</v>
      </c>
      <c r="X322" s="287">
        <f t="shared" si="60"/>
        <v>0</v>
      </c>
      <c r="Y322" s="288">
        <f t="shared" si="61"/>
        <v>1900</v>
      </c>
      <c r="Z322" s="287">
        <f t="shared" si="62"/>
        <v>1</v>
      </c>
      <c r="AA322" s="519">
        <f>0</f>
        <v>0</v>
      </c>
      <c r="AB322" s="520">
        <f>0</f>
        <v>0</v>
      </c>
      <c r="AC322" s="519">
        <f t="shared" si="63"/>
        <v>0</v>
      </c>
      <c r="AD322" s="520">
        <f t="shared" si="64"/>
        <v>0</v>
      </c>
    </row>
    <row r="323" spans="8:30">
      <c r="H323" s="509"/>
      <c r="I323" s="509"/>
      <c r="O323" s="621"/>
      <c r="P323" s="274">
        <f t="shared" si="53"/>
        <v>1</v>
      </c>
      <c r="Q323" s="285">
        <f t="shared" si="52"/>
        <v>18</v>
      </c>
      <c r="R323" s="286">
        <f t="shared" si="54"/>
        <v>0</v>
      </c>
      <c r="S323" s="287">
        <f t="shared" si="55"/>
        <v>0</v>
      </c>
      <c r="T323" s="286">
        <f t="shared" si="56"/>
        <v>0</v>
      </c>
      <c r="U323" s="287">
        <f t="shared" si="57"/>
        <v>0</v>
      </c>
      <c r="V323" s="287">
        <f t="shared" si="58"/>
        <v>0</v>
      </c>
      <c r="W323" s="287">
        <f t="shared" si="59"/>
        <v>0</v>
      </c>
      <c r="X323" s="287">
        <f t="shared" si="60"/>
        <v>0</v>
      </c>
      <c r="Y323" s="288">
        <f t="shared" si="61"/>
        <v>1900</v>
      </c>
      <c r="Z323" s="287">
        <f t="shared" si="62"/>
        <v>1</v>
      </c>
      <c r="AA323" s="519">
        <f>0</f>
        <v>0</v>
      </c>
      <c r="AB323" s="520">
        <f>0</f>
        <v>0</v>
      </c>
      <c r="AC323" s="519">
        <f t="shared" si="63"/>
        <v>0</v>
      </c>
      <c r="AD323" s="520">
        <f t="shared" si="64"/>
        <v>0</v>
      </c>
    </row>
    <row r="324" spans="8:30">
      <c r="H324" s="509"/>
      <c r="I324" s="509"/>
      <c r="O324" s="621"/>
      <c r="P324" s="274">
        <f t="shared" si="53"/>
        <v>1</v>
      </c>
      <c r="Q324" s="285">
        <f t="shared" si="52"/>
        <v>18</v>
      </c>
      <c r="R324" s="286">
        <f t="shared" si="54"/>
        <v>0</v>
      </c>
      <c r="S324" s="287">
        <f t="shared" si="55"/>
        <v>0</v>
      </c>
      <c r="T324" s="286">
        <f t="shared" si="56"/>
        <v>0</v>
      </c>
      <c r="U324" s="287">
        <f t="shared" si="57"/>
        <v>0</v>
      </c>
      <c r="V324" s="287">
        <f t="shared" si="58"/>
        <v>0</v>
      </c>
      <c r="W324" s="287">
        <f t="shared" si="59"/>
        <v>0</v>
      </c>
      <c r="X324" s="287">
        <f t="shared" si="60"/>
        <v>0</v>
      </c>
      <c r="Y324" s="288">
        <f t="shared" si="61"/>
        <v>1900</v>
      </c>
      <c r="Z324" s="287">
        <f t="shared" si="62"/>
        <v>1</v>
      </c>
      <c r="AA324" s="519">
        <f>0</f>
        <v>0</v>
      </c>
      <c r="AB324" s="520">
        <f>0</f>
        <v>0</v>
      </c>
      <c r="AC324" s="519">
        <f t="shared" si="63"/>
        <v>0</v>
      </c>
      <c r="AD324" s="520">
        <f t="shared" si="64"/>
        <v>0</v>
      </c>
    </row>
    <row r="325" spans="8:30">
      <c r="H325" s="509"/>
      <c r="I325" s="509"/>
      <c r="O325" s="621"/>
      <c r="P325" s="274">
        <f t="shared" si="53"/>
        <v>1</v>
      </c>
      <c r="Q325" s="285">
        <f t="shared" si="52"/>
        <v>18</v>
      </c>
      <c r="R325" s="286">
        <f t="shared" si="54"/>
        <v>0</v>
      </c>
      <c r="S325" s="287">
        <f t="shared" si="55"/>
        <v>0</v>
      </c>
      <c r="T325" s="286">
        <f t="shared" si="56"/>
        <v>0</v>
      </c>
      <c r="U325" s="287">
        <f t="shared" si="57"/>
        <v>0</v>
      </c>
      <c r="V325" s="287">
        <f t="shared" si="58"/>
        <v>0</v>
      </c>
      <c r="W325" s="287">
        <f t="shared" si="59"/>
        <v>0</v>
      </c>
      <c r="X325" s="287">
        <f t="shared" si="60"/>
        <v>0</v>
      </c>
      <c r="Y325" s="288">
        <f t="shared" si="61"/>
        <v>1900</v>
      </c>
      <c r="Z325" s="287">
        <f t="shared" si="62"/>
        <v>1</v>
      </c>
      <c r="AA325" s="519">
        <f>0</f>
        <v>0</v>
      </c>
      <c r="AB325" s="520">
        <f>0</f>
        <v>0</v>
      </c>
      <c r="AC325" s="519">
        <f t="shared" si="63"/>
        <v>0</v>
      </c>
      <c r="AD325" s="520">
        <f t="shared" si="64"/>
        <v>0</v>
      </c>
    </row>
    <row r="326" spans="8:30">
      <c r="H326" s="509"/>
      <c r="I326" s="509"/>
      <c r="O326" s="621"/>
      <c r="P326" s="274">
        <f t="shared" si="53"/>
        <v>1</v>
      </c>
      <c r="Q326" s="285">
        <f t="shared" ref="Q326:Q389" si="65">MAX(18,IFERROR(ROUNDDOWN(YEARFRAC(F326,__valuation_date),0),45))</f>
        <v>18</v>
      </c>
      <c r="R326" s="286">
        <f t="shared" si="54"/>
        <v>0</v>
      </c>
      <c r="S326" s="287">
        <f t="shared" si="55"/>
        <v>0</v>
      </c>
      <c r="T326" s="286">
        <f t="shared" si="56"/>
        <v>0</v>
      </c>
      <c r="U326" s="287">
        <f t="shared" si="57"/>
        <v>0</v>
      </c>
      <c r="V326" s="287">
        <f t="shared" si="58"/>
        <v>0</v>
      </c>
      <c r="W326" s="287">
        <f t="shared" si="59"/>
        <v>0</v>
      </c>
      <c r="X326" s="287">
        <f t="shared" si="60"/>
        <v>0</v>
      </c>
      <c r="Y326" s="288">
        <f t="shared" si="61"/>
        <v>1900</v>
      </c>
      <c r="Z326" s="287">
        <f t="shared" si="62"/>
        <v>1</v>
      </c>
      <c r="AA326" s="519">
        <f>0</f>
        <v>0</v>
      </c>
      <c r="AB326" s="520">
        <f>0</f>
        <v>0</v>
      </c>
      <c r="AC326" s="519">
        <f t="shared" si="63"/>
        <v>0</v>
      </c>
      <c r="AD326" s="520">
        <f t="shared" si="64"/>
        <v>0</v>
      </c>
    </row>
    <row r="327" spans="8:30">
      <c r="H327" s="509"/>
      <c r="I327" s="509"/>
      <c r="O327" s="621"/>
      <c r="P327" s="274">
        <f t="shared" ref="P327:P390" si="66">IF(Z327&gt;S327,IF(Z327&gt;T327,1,0),0)</f>
        <v>1</v>
      </c>
      <c r="Q327" s="285">
        <f t="shared" si="65"/>
        <v>18</v>
      </c>
      <c r="R327" s="286">
        <f t="shared" ref="R327:R390" si="67">G327</f>
        <v>0</v>
      </c>
      <c r="S327" s="287">
        <f t="shared" ref="S327:S390" si="68">N327</f>
        <v>0</v>
      </c>
      <c r="T327" s="286">
        <f t="shared" ref="T327:T390" si="69">ROUNDUP(YEARFRAC(M327,L327),0)</f>
        <v>0</v>
      </c>
      <c r="U327" s="287">
        <f t="shared" ref="U327:U390" si="70">J327</f>
        <v>0</v>
      </c>
      <c r="V327" s="287">
        <f t="shared" ref="V327:V390" si="71">IF(X327="Annuity",0,H327)</f>
        <v>0</v>
      </c>
      <c r="W327" s="287">
        <f t="shared" ref="W327:W390" si="72">IF(X327="Annuity",H327*12,H327)</f>
        <v>0</v>
      </c>
      <c r="X327" s="287">
        <f t="shared" ref="X327:X390" si="73">E327</f>
        <v>0</v>
      </c>
      <c r="Y327" s="288">
        <f t="shared" ref="Y327:Y390" si="74">YEAR(L327)</f>
        <v>1900</v>
      </c>
      <c r="Z327" s="287">
        <f t="shared" ref="Z327:Z390" si="75">YEAR($P$2)-Y327+1</f>
        <v>1</v>
      </c>
      <c r="AA327" s="519">
        <f>0</f>
        <v>0</v>
      </c>
      <c r="AB327" s="520">
        <f>0</f>
        <v>0</v>
      </c>
      <c r="AC327" s="519">
        <f t="shared" ref="AC327:AC390" si="76">D327</f>
        <v>0</v>
      </c>
      <c r="AD327" s="520">
        <f t="shared" ref="AD327:AD390" si="77">O327</f>
        <v>0</v>
      </c>
    </row>
    <row r="328" spans="8:30">
      <c r="H328" s="509"/>
      <c r="I328" s="509"/>
      <c r="O328" s="621"/>
      <c r="P328" s="274">
        <f t="shared" si="66"/>
        <v>1</v>
      </c>
      <c r="Q328" s="285">
        <f t="shared" si="65"/>
        <v>18</v>
      </c>
      <c r="R328" s="286">
        <f t="shared" si="67"/>
        <v>0</v>
      </c>
      <c r="S328" s="287">
        <f t="shared" si="68"/>
        <v>0</v>
      </c>
      <c r="T328" s="286">
        <f t="shared" si="69"/>
        <v>0</v>
      </c>
      <c r="U328" s="287">
        <f t="shared" si="70"/>
        <v>0</v>
      </c>
      <c r="V328" s="287">
        <f t="shared" si="71"/>
        <v>0</v>
      </c>
      <c r="W328" s="287">
        <f t="shared" si="72"/>
        <v>0</v>
      </c>
      <c r="X328" s="287">
        <f t="shared" si="73"/>
        <v>0</v>
      </c>
      <c r="Y328" s="288">
        <f t="shared" si="74"/>
        <v>1900</v>
      </c>
      <c r="Z328" s="287">
        <f t="shared" si="75"/>
        <v>1</v>
      </c>
      <c r="AA328" s="519">
        <f>0</f>
        <v>0</v>
      </c>
      <c r="AB328" s="520">
        <f>0</f>
        <v>0</v>
      </c>
      <c r="AC328" s="519">
        <f t="shared" si="76"/>
        <v>0</v>
      </c>
      <c r="AD328" s="520">
        <f t="shared" si="77"/>
        <v>0</v>
      </c>
    </row>
    <row r="329" spans="8:30">
      <c r="H329" s="509"/>
      <c r="I329" s="509"/>
      <c r="O329" s="621"/>
      <c r="P329" s="274">
        <f t="shared" si="66"/>
        <v>1</v>
      </c>
      <c r="Q329" s="285">
        <f t="shared" si="65"/>
        <v>18</v>
      </c>
      <c r="R329" s="286">
        <f t="shared" si="67"/>
        <v>0</v>
      </c>
      <c r="S329" s="287">
        <f t="shared" si="68"/>
        <v>0</v>
      </c>
      <c r="T329" s="286">
        <f t="shared" si="69"/>
        <v>0</v>
      </c>
      <c r="U329" s="287">
        <f t="shared" si="70"/>
        <v>0</v>
      </c>
      <c r="V329" s="287">
        <f t="shared" si="71"/>
        <v>0</v>
      </c>
      <c r="W329" s="287">
        <f t="shared" si="72"/>
        <v>0</v>
      </c>
      <c r="X329" s="287">
        <f t="shared" si="73"/>
        <v>0</v>
      </c>
      <c r="Y329" s="288">
        <f t="shared" si="74"/>
        <v>1900</v>
      </c>
      <c r="Z329" s="287">
        <f t="shared" si="75"/>
        <v>1</v>
      </c>
      <c r="AA329" s="519">
        <f>0</f>
        <v>0</v>
      </c>
      <c r="AB329" s="520">
        <f>0</f>
        <v>0</v>
      </c>
      <c r="AC329" s="519">
        <f t="shared" si="76"/>
        <v>0</v>
      </c>
      <c r="AD329" s="520">
        <f t="shared" si="77"/>
        <v>0</v>
      </c>
    </row>
    <row r="330" spans="8:30">
      <c r="H330" s="509"/>
      <c r="I330" s="509"/>
      <c r="O330" s="621"/>
      <c r="P330" s="274">
        <f t="shared" si="66"/>
        <v>1</v>
      </c>
      <c r="Q330" s="285">
        <f t="shared" si="65"/>
        <v>18</v>
      </c>
      <c r="R330" s="286">
        <f t="shared" si="67"/>
        <v>0</v>
      </c>
      <c r="S330" s="287">
        <f t="shared" si="68"/>
        <v>0</v>
      </c>
      <c r="T330" s="286">
        <f t="shared" si="69"/>
        <v>0</v>
      </c>
      <c r="U330" s="287">
        <f t="shared" si="70"/>
        <v>0</v>
      </c>
      <c r="V330" s="287">
        <f t="shared" si="71"/>
        <v>0</v>
      </c>
      <c r="W330" s="287">
        <f t="shared" si="72"/>
        <v>0</v>
      </c>
      <c r="X330" s="287">
        <f t="shared" si="73"/>
        <v>0</v>
      </c>
      <c r="Y330" s="288">
        <f t="shared" si="74"/>
        <v>1900</v>
      </c>
      <c r="Z330" s="287">
        <f t="shared" si="75"/>
        <v>1</v>
      </c>
      <c r="AA330" s="519">
        <f>0</f>
        <v>0</v>
      </c>
      <c r="AB330" s="520">
        <f>0</f>
        <v>0</v>
      </c>
      <c r="AC330" s="519">
        <f t="shared" si="76"/>
        <v>0</v>
      </c>
      <c r="AD330" s="520">
        <f t="shared" si="77"/>
        <v>0</v>
      </c>
    </row>
    <row r="331" spans="8:30">
      <c r="H331" s="509"/>
      <c r="I331" s="509"/>
      <c r="O331" s="621"/>
      <c r="P331" s="274">
        <f t="shared" si="66"/>
        <v>1</v>
      </c>
      <c r="Q331" s="285">
        <f t="shared" si="65"/>
        <v>18</v>
      </c>
      <c r="R331" s="286">
        <f t="shared" si="67"/>
        <v>0</v>
      </c>
      <c r="S331" s="287">
        <f t="shared" si="68"/>
        <v>0</v>
      </c>
      <c r="T331" s="286">
        <f t="shared" si="69"/>
        <v>0</v>
      </c>
      <c r="U331" s="287">
        <f t="shared" si="70"/>
        <v>0</v>
      </c>
      <c r="V331" s="287">
        <f t="shared" si="71"/>
        <v>0</v>
      </c>
      <c r="W331" s="287">
        <f t="shared" si="72"/>
        <v>0</v>
      </c>
      <c r="X331" s="287">
        <f t="shared" si="73"/>
        <v>0</v>
      </c>
      <c r="Y331" s="288">
        <f t="shared" si="74"/>
        <v>1900</v>
      </c>
      <c r="Z331" s="287">
        <f t="shared" si="75"/>
        <v>1</v>
      </c>
      <c r="AA331" s="519">
        <f>0</f>
        <v>0</v>
      </c>
      <c r="AB331" s="520">
        <f>0</f>
        <v>0</v>
      </c>
      <c r="AC331" s="519">
        <f t="shared" si="76"/>
        <v>0</v>
      </c>
      <c r="AD331" s="520">
        <f t="shared" si="77"/>
        <v>0</v>
      </c>
    </row>
    <row r="332" spans="8:30">
      <c r="H332" s="509"/>
      <c r="I332" s="509"/>
      <c r="O332" s="621"/>
      <c r="P332" s="274">
        <f t="shared" si="66"/>
        <v>1</v>
      </c>
      <c r="Q332" s="285">
        <f t="shared" si="65"/>
        <v>18</v>
      </c>
      <c r="R332" s="286">
        <f t="shared" si="67"/>
        <v>0</v>
      </c>
      <c r="S332" s="287">
        <f t="shared" si="68"/>
        <v>0</v>
      </c>
      <c r="T332" s="286">
        <f t="shared" si="69"/>
        <v>0</v>
      </c>
      <c r="U332" s="287">
        <f t="shared" si="70"/>
        <v>0</v>
      </c>
      <c r="V332" s="287">
        <f t="shared" si="71"/>
        <v>0</v>
      </c>
      <c r="W332" s="287">
        <f t="shared" si="72"/>
        <v>0</v>
      </c>
      <c r="X332" s="287">
        <f t="shared" si="73"/>
        <v>0</v>
      </c>
      <c r="Y332" s="288">
        <f t="shared" si="74"/>
        <v>1900</v>
      </c>
      <c r="Z332" s="287">
        <f t="shared" si="75"/>
        <v>1</v>
      </c>
      <c r="AA332" s="519">
        <f>0</f>
        <v>0</v>
      </c>
      <c r="AB332" s="520">
        <f>0</f>
        <v>0</v>
      </c>
      <c r="AC332" s="519">
        <f t="shared" si="76"/>
        <v>0</v>
      </c>
      <c r="AD332" s="520">
        <f t="shared" si="77"/>
        <v>0</v>
      </c>
    </row>
    <row r="333" spans="8:30">
      <c r="H333" s="509"/>
      <c r="I333" s="509"/>
      <c r="O333" s="621"/>
      <c r="P333" s="274">
        <f t="shared" si="66"/>
        <v>1</v>
      </c>
      <c r="Q333" s="285">
        <f t="shared" si="65"/>
        <v>18</v>
      </c>
      <c r="R333" s="286">
        <f t="shared" si="67"/>
        <v>0</v>
      </c>
      <c r="S333" s="287">
        <f t="shared" si="68"/>
        <v>0</v>
      </c>
      <c r="T333" s="286">
        <f t="shared" si="69"/>
        <v>0</v>
      </c>
      <c r="U333" s="287">
        <f t="shared" si="70"/>
        <v>0</v>
      </c>
      <c r="V333" s="287">
        <f t="shared" si="71"/>
        <v>0</v>
      </c>
      <c r="W333" s="287">
        <f t="shared" si="72"/>
        <v>0</v>
      </c>
      <c r="X333" s="287">
        <f t="shared" si="73"/>
        <v>0</v>
      </c>
      <c r="Y333" s="288">
        <f t="shared" si="74"/>
        <v>1900</v>
      </c>
      <c r="Z333" s="287">
        <f t="shared" si="75"/>
        <v>1</v>
      </c>
      <c r="AA333" s="519">
        <f>0</f>
        <v>0</v>
      </c>
      <c r="AB333" s="520">
        <f>0</f>
        <v>0</v>
      </c>
      <c r="AC333" s="519">
        <f t="shared" si="76"/>
        <v>0</v>
      </c>
      <c r="AD333" s="520">
        <f t="shared" si="77"/>
        <v>0</v>
      </c>
    </row>
    <row r="334" spans="8:30">
      <c r="H334" s="509"/>
      <c r="I334" s="509"/>
      <c r="O334" s="621"/>
      <c r="P334" s="274">
        <f t="shared" si="66"/>
        <v>1</v>
      </c>
      <c r="Q334" s="285">
        <f t="shared" si="65"/>
        <v>18</v>
      </c>
      <c r="R334" s="286">
        <f t="shared" si="67"/>
        <v>0</v>
      </c>
      <c r="S334" s="287">
        <f t="shared" si="68"/>
        <v>0</v>
      </c>
      <c r="T334" s="286">
        <f t="shared" si="69"/>
        <v>0</v>
      </c>
      <c r="U334" s="287">
        <f t="shared" si="70"/>
        <v>0</v>
      </c>
      <c r="V334" s="287">
        <f t="shared" si="71"/>
        <v>0</v>
      </c>
      <c r="W334" s="287">
        <f t="shared" si="72"/>
        <v>0</v>
      </c>
      <c r="X334" s="287">
        <f t="shared" si="73"/>
        <v>0</v>
      </c>
      <c r="Y334" s="288">
        <f t="shared" si="74"/>
        <v>1900</v>
      </c>
      <c r="Z334" s="287">
        <f t="shared" si="75"/>
        <v>1</v>
      </c>
      <c r="AA334" s="519">
        <f>0</f>
        <v>0</v>
      </c>
      <c r="AB334" s="520">
        <f>0</f>
        <v>0</v>
      </c>
      <c r="AC334" s="519">
        <f t="shared" si="76"/>
        <v>0</v>
      </c>
      <c r="AD334" s="520">
        <f t="shared" si="77"/>
        <v>0</v>
      </c>
    </row>
    <row r="335" spans="8:30">
      <c r="H335" s="509"/>
      <c r="I335" s="509"/>
      <c r="O335" s="621"/>
      <c r="P335" s="274">
        <f t="shared" si="66"/>
        <v>1</v>
      </c>
      <c r="Q335" s="285">
        <f t="shared" si="65"/>
        <v>18</v>
      </c>
      <c r="R335" s="286">
        <f t="shared" si="67"/>
        <v>0</v>
      </c>
      <c r="S335" s="287">
        <f t="shared" si="68"/>
        <v>0</v>
      </c>
      <c r="T335" s="286">
        <f t="shared" si="69"/>
        <v>0</v>
      </c>
      <c r="U335" s="287">
        <f t="shared" si="70"/>
        <v>0</v>
      </c>
      <c r="V335" s="287">
        <f t="shared" si="71"/>
        <v>0</v>
      </c>
      <c r="W335" s="287">
        <f t="shared" si="72"/>
        <v>0</v>
      </c>
      <c r="X335" s="287">
        <f t="shared" si="73"/>
        <v>0</v>
      </c>
      <c r="Y335" s="288">
        <f t="shared" si="74"/>
        <v>1900</v>
      </c>
      <c r="Z335" s="287">
        <f t="shared" si="75"/>
        <v>1</v>
      </c>
      <c r="AA335" s="519">
        <f>0</f>
        <v>0</v>
      </c>
      <c r="AB335" s="520">
        <f>0</f>
        <v>0</v>
      </c>
      <c r="AC335" s="519">
        <f t="shared" si="76"/>
        <v>0</v>
      </c>
      <c r="AD335" s="520">
        <f t="shared" si="77"/>
        <v>0</v>
      </c>
    </row>
    <row r="336" spans="8:30">
      <c r="H336" s="509"/>
      <c r="I336" s="509"/>
      <c r="O336" s="621"/>
      <c r="P336" s="274">
        <f t="shared" si="66"/>
        <v>1</v>
      </c>
      <c r="Q336" s="285">
        <f t="shared" si="65"/>
        <v>18</v>
      </c>
      <c r="R336" s="286">
        <f t="shared" si="67"/>
        <v>0</v>
      </c>
      <c r="S336" s="287">
        <f t="shared" si="68"/>
        <v>0</v>
      </c>
      <c r="T336" s="286">
        <f t="shared" si="69"/>
        <v>0</v>
      </c>
      <c r="U336" s="287">
        <f t="shared" si="70"/>
        <v>0</v>
      </c>
      <c r="V336" s="287">
        <f t="shared" si="71"/>
        <v>0</v>
      </c>
      <c r="W336" s="287">
        <f t="shared" si="72"/>
        <v>0</v>
      </c>
      <c r="X336" s="287">
        <f t="shared" si="73"/>
        <v>0</v>
      </c>
      <c r="Y336" s="288">
        <f t="shared" si="74"/>
        <v>1900</v>
      </c>
      <c r="Z336" s="287">
        <f t="shared" si="75"/>
        <v>1</v>
      </c>
      <c r="AA336" s="519">
        <f>0</f>
        <v>0</v>
      </c>
      <c r="AB336" s="520">
        <f>0</f>
        <v>0</v>
      </c>
      <c r="AC336" s="519">
        <f t="shared" si="76"/>
        <v>0</v>
      </c>
      <c r="AD336" s="520">
        <f t="shared" si="77"/>
        <v>0</v>
      </c>
    </row>
    <row r="337" spans="8:30">
      <c r="H337" s="509"/>
      <c r="I337" s="509"/>
      <c r="O337" s="621"/>
      <c r="P337" s="274">
        <f t="shared" si="66"/>
        <v>1</v>
      </c>
      <c r="Q337" s="285">
        <f t="shared" si="65"/>
        <v>18</v>
      </c>
      <c r="R337" s="286">
        <f t="shared" si="67"/>
        <v>0</v>
      </c>
      <c r="S337" s="287">
        <f t="shared" si="68"/>
        <v>0</v>
      </c>
      <c r="T337" s="286">
        <f t="shared" si="69"/>
        <v>0</v>
      </c>
      <c r="U337" s="287">
        <f t="shared" si="70"/>
        <v>0</v>
      </c>
      <c r="V337" s="287">
        <f t="shared" si="71"/>
        <v>0</v>
      </c>
      <c r="W337" s="287">
        <f t="shared" si="72"/>
        <v>0</v>
      </c>
      <c r="X337" s="287">
        <f t="shared" si="73"/>
        <v>0</v>
      </c>
      <c r="Y337" s="288">
        <f t="shared" si="74"/>
        <v>1900</v>
      </c>
      <c r="Z337" s="287">
        <f t="shared" si="75"/>
        <v>1</v>
      </c>
      <c r="AA337" s="519">
        <f>0</f>
        <v>0</v>
      </c>
      <c r="AB337" s="520">
        <f>0</f>
        <v>0</v>
      </c>
      <c r="AC337" s="519">
        <f t="shared" si="76"/>
        <v>0</v>
      </c>
      <c r="AD337" s="520">
        <f t="shared" si="77"/>
        <v>0</v>
      </c>
    </row>
    <row r="338" spans="8:30">
      <c r="H338" s="509"/>
      <c r="I338" s="509"/>
      <c r="O338" s="621"/>
      <c r="P338" s="274">
        <f t="shared" si="66"/>
        <v>1</v>
      </c>
      <c r="Q338" s="285">
        <f t="shared" si="65"/>
        <v>18</v>
      </c>
      <c r="R338" s="286">
        <f t="shared" si="67"/>
        <v>0</v>
      </c>
      <c r="S338" s="287">
        <f t="shared" si="68"/>
        <v>0</v>
      </c>
      <c r="T338" s="286">
        <f t="shared" si="69"/>
        <v>0</v>
      </c>
      <c r="U338" s="287">
        <f t="shared" si="70"/>
        <v>0</v>
      </c>
      <c r="V338" s="287">
        <f t="shared" si="71"/>
        <v>0</v>
      </c>
      <c r="W338" s="287">
        <f t="shared" si="72"/>
        <v>0</v>
      </c>
      <c r="X338" s="287">
        <f t="shared" si="73"/>
        <v>0</v>
      </c>
      <c r="Y338" s="288">
        <f t="shared" si="74"/>
        <v>1900</v>
      </c>
      <c r="Z338" s="287">
        <f t="shared" si="75"/>
        <v>1</v>
      </c>
      <c r="AA338" s="519">
        <f>0</f>
        <v>0</v>
      </c>
      <c r="AB338" s="520">
        <f>0</f>
        <v>0</v>
      </c>
      <c r="AC338" s="519">
        <f t="shared" si="76"/>
        <v>0</v>
      </c>
      <c r="AD338" s="520">
        <f t="shared" si="77"/>
        <v>0</v>
      </c>
    </row>
    <row r="339" spans="8:30">
      <c r="H339" s="509"/>
      <c r="I339" s="509"/>
      <c r="O339" s="621"/>
      <c r="P339" s="274">
        <f t="shared" si="66"/>
        <v>1</v>
      </c>
      <c r="Q339" s="285">
        <f t="shared" si="65"/>
        <v>18</v>
      </c>
      <c r="R339" s="286">
        <f t="shared" si="67"/>
        <v>0</v>
      </c>
      <c r="S339" s="287">
        <f t="shared" si="68"/>
        <v>0</v>
      </c>
      <c r="T339" s="286">
        <f t="shared" si="69"/>
        <v>0</v>
      </c>
      <c r="U339" s="287">
        <f t="shared" si="70"/>
        <v>0</v>
      </c>
      <c r="V339" s="287">
        <f t="shared" si="71"/>
        <v>0</v>
      </c>
      <c r="W339" s="287">
        <f t="shared" si="72"/>
        <v>0</v>
      </c>
      <c r="X339" s="287">
        <f t="shared" si="73"/>
        <v>0</v>
      </c>
      <c r="Y339" s="288">
        <f t="shared" si="74"/>
        <v>1900</v>
      </c>
      <c r="Z339" s="287">
        <f t="shared" si="75"/>
        <v>1</v>
      </c>
      <c r="AA339" s="519">
        <f>0</f>
        <v>0</v>
      </c>
      <c r="AB339" s="520">
        <f>0</f>
        <v>0</v>
      </c>
      <c r="AC339" s="519">
        <f t="shared" si="76"/>
        <v>0</v>
      </c>
      <c r="AD339" s="520">
        <f t="shared" si="77"/>
        <v>0</v>
      </c>
    </row>
    <row r="340" spans="8:30">
      <c r="H340" s="509"/>
      <c r="I340" s="509"/>
      <c r="O340" s="621"/>
      <c r="P340" s="274">
        <f t="shared" si="66"/>
        <v>1</v>
      </c>
      <c r="Q340" s="285">
        <f t="shared" si="65"/>
        <v>18</v>
      </c>
      <c r="R340" s="286">
        <f t="shared" si="67"/>
        <v>0</v>
      </c>
      <c r="S340" s="287">
        <f t="shared" si="68"/>
        <v>0</v>
      </c>
      <c r="T340" s="286">
        <f t="shared" si="69"/>
        <v>0</v>
      </c>
      <c r="U340" s="287">
        <f t="shared" si="70"/>
        <v>0</v>
      </c>
      <c r="V340" s="287">
        <f t="shared" si="71"/>
        <v>0</v>
      </c>
      <c r="W340" s="287">
        <f t="shared" si="72"/>
        <v>0</v>
      </c>
      <c r="X340" s="287">
        <f t="shared" si="73"/>
        <v>0</v>
      </c>
      <c r="Y340" s="288">
        <f t="shared" si="74"/>
        <v>1900</v>
      </c>
      <c r="Z340" s="287">
        <f t="shared" si="75"/>
        <v>1</v>
      </c>
      <c r="AA340" s="519">
        <f>0</f>
        <v>0</v>
      </c>
      <c r="AB340" s="520">
        <f>0</f>
        <v>0</v>
      </c>
      <c r="AC340" s="519">
        <f t="shared" si="76"/>
        <v>0</v>
      </c>
      <c r="AD340" s="520">
        <f t="shared" si="77"/>
        <v>0</v>
      </c>
    </row>
    <row r="341" spans="8:30">
      <c r="H341" s="509"/>
      <c r="I341" s="509"/>
      <c r="O341" s="621"/>
      <c r="P341" s="274">
        <f t="shared" si="66"/>
        <v>1</v>
      </c>
      <c r="Q341" s="285">
        <f t="shared" si="65"/>
        <v>18</v>
      </c>
      <c r="R341" s="286">
        <f t="shared" si="67"/>
        <v>0</v>
      </c>
      <c r="S341" s="287">
        <f t="shared" si="68"/>
        <v>0</v>
      </c>
      <c r="T341" s="286">
        <f t="shared" si="69"/>
        <v>0</v>
      </c>
      <c r="U341" s="287">
        <f t="shared" si="70"/>
        <v>0</v>
      </c>
      <c r="V341" s="287">
        <f t="shared" si="71"/>
        <v>0</v>
      </c>
      <c r="W341" s="287">
        <f t="shared" si="72"/>
        <v>0</v>
      </c>
      <c r="X341" s="287">
        <f t="shared" si="73"/>
        <v>0</v>
      </c>
      <c r="Y341" s="288">
        <f t="shared" si="74"/>
        <v>1900</v>
      </c>
      <c r="Z341" s="287">
        <f t="shared" si="75"/>
        <v>1</v>
      </c>
      <c r="AA341" s="519">
        <f>0</f>
        <v>0</v>
      </c>
      <c r="AB341" s="520">
        <f>0</f>
        <v>0</v>
      </c>
      <c r="AC341" s="519">
        <f t="shared" si="76"/>
        <v>0</v>
      </c>
      <c r="AD341" s="520">
        <f t="shared" si="77"/>
        <v>0</v>
      </c>
    </row>
    <row r="342" spans="8:30">
      <c r="H342" s="509"/>
      <c r="I342" s="509"/>
      <c r="O342" s="621"/>
      <c r="P342" s="274">
        <f t="shared" si="66"/>
        <v>1</v>
      </c>
      <c r="Q342" s="285">
        <f t="shared" si="65"/>
        <v>18</v>
      </c>
      <c r="R342" s="286">
        <f t="shared" si="67"/>
        <v>0</v>
      </c>
      <c r="S342" s="287">
        <f t="shared" si="68"/>
        <v>0</v>
      </c>
      <c r="T342" s="286">
        <f t="shared" si="69"/>
        <v>0</v>
      </c>
      <c r="U342" s="287">
        <f t="shared" si="70"/>
        <v>0</v>
      </c>
      <c r="V342" s="287">
        <f t="shared" si="71"/>
        <v>0</v>
      </c>
      <c r="W342" s="287">
        <f t="shared" si="72"/>
        <v>0</v>
      </c>
      <c r="X342" s="287">
        <f t="shared" si="73"/>
        <v>0</v>
      </c>
      <c r="Y342" s="288">
        <f t="shared" si="74"/>
        <v>1900</v>
      </c>
      <c r="Z342" s="287">
        <f t="shared" si="75"/>
        <v>1</v>
      </c>
      <c r="AA342" s="519">
        <f>0</f>
        <v>0</v>
      </c>
      <c r="AB342" s="520">
        <f>0</f>
        <v>0</v>
      </c>
      <c r="AC342" s="519">
        <f t="shared" si="76"/>
        <v>0</v>
      </c>
      <c r="AD342" s="520">
        <f t="shared" si="77"/>
        <v>0</v>
      </c>
    </row>
    <row r="343" spans="8:30">
      <c r="H343" s="509"/>
      <c r="I343" s="509"/>
      <c r="O343" s="621"/>
      <c r="P343" s="274">
        <f t="shared" si="66"/>
        <v>1</v>
      </c>
      <c r="Q343" s="285">
        <f t="shared" si="65"/>
        <v>18</v>
      </c>
      <c r="R343" s="286">
        <f t="shared" si="67"/>
        <v>0</v>
      </c>
      <c r="S343" s="287">
        <f t="shared" si="68"/>
        <v>0</v>
      </c>
      <c r="T343" s="286">
        <f t="shared" si="69"/>
        <v>0</v>
      </c>
      <c r="U343" s="287">
        <f t="shared" si="70"/>
        <v>0</v>
      </c>
      <c r="V343" s="287">
        <f t="shared" si="71"/>
        <v>0</v>
      </c>
      <c r="W343" s="287">
        <f t="shared" si="72"/>
        <v>0</v>
      </c>
      <c r="X343" s="287">
        <f t="shared" si="73"/>
        <v>0</v>
      </c>
      <c r="Y343" s="288">
        <f t="shared" si="74"/>
        <v>1900</v>
      </c>
      <c r="Z343" s="287">
        <f t="shared" si="75"/>
        <v>1</v>
      </c>
      <c r="AA343" s="519">
        <f>0</f>
        <v>0</v>
      </c>
      <c r="AB343" s="520">
        <f>0</f>
        <v>0</v>
      </c>
      <c r="AC343" s="519">
        <f t="shared" si="76"/>
        <v>0</v>
      </c>
      <c r="AD343" s="520">
        <f t="shared" si="77"/>
        <v>0</v>
      </c>
    </row>
    <row r="344" spans="8:30">
      <c r="H344" s="509"/>
      <c r="I344" s="509"/>
      <c r="O344" s="621"/>
      <c r="P344" s="274">
        <f t="shared" si="66"/>
        <v>1</v>
      </c>
      <c r="Q344" s="285">
        <f t="shared" si="65"/>
        <v>18</v>
      </c>
      <c r="R344" s="286">
        <f t="shared" si="67"/>
        <v>0</v>
      </c>
      <c r="S344" s="287">
        <f t="shared" si="68"/>
        <v>0</v>
      </c>
      <c r="T344" s="286">
        <f t="shared" si="69"/>
        <v>0</v>
      </c>
      <c r="U344" s="287">
        <f t="shared" si="70"/>
        <v>0</v>
      </c>
      <c r="V344" s="287">
        <f t="shared" si="71"/>
        <v>0</v>
      </c>
      <c r="W344" s="287">
        <f t="shared" si="72"/>
        <v>0</v>
      </c>
      <c r="X344" s="287">
        <f t="shared" si="73"/>
        <v>0</v>
      </c>
      <c r="Y344" s="288">
        <f t="shared" si="74"/>
        <v>1900</v>
      </c>
      <c r="Z344" s="287">
        <f t="shared" si="75"/>
        <v>1</v>
      </c>
      <c r="AA344" s="519">
        <f>0</f>
        <v>0</v>
      </c>
      <c r="AB344" s="520">
        <f>0</f>
        <v>0</v>
      </c>
      <c r="AC344" s="519">
        <f t="shared" si="76"/>
        <v>0</v>
      </c>
      <c r="AD344" s="520">
        <f t="shared" si="77"/>
        <v>0</v>
      </c>
    </row>
    <row r="345" spans="8:30">
      <c r="H345" s="509"/>
      <c r="I345" s="509"/>
      <c r="O345" s="621"/>
      <c r="P345" s="274">
        <f t="shared" si="66"/>
        <v>1</v>
      </c>
      <c r="Q345" s="285">
        <f t="shared" si="65"/>
        <v>18</v>
      </c>
      <c r="R345" s="286">
        <f t="shared" si="67"/>
        <v>0</v>
      </c>
      <c r="S345" s="287">
        <f t="shared" si="68"/>
        <v>0</v>
      </c>
      <c r="T345" s="286">
        <f t="shared" si="69"/>
        <v>0</v>
      </c>
      <c r="U345" s="287">
        <f t="shared" si="70"/>
        <v>0</v>
      </c>
      <c r="V345" s="287">
        <f t="shared" si="71"/>
        <v>0</v>
      </c>
      <c r="W345" s="287">
        <f t="shared" si="72"/>
        <v>0</v>
      </c>
      <c r="X345" s="287">
        <f t="shared" si="73"/>
        <v>0</v>
      </c>
      <c r="Y345" s="288">
        <f t="shared" si="74"/>
        <v>1900</v>
      </c>
      <c r="Z345" s="287">
        <f t="shared" si="75"/>
        <v>1</v>
      </c>
      <c r="AA345" s="519">
        <f>0</f>
        <v>0</v>
      </c>
      <c r="AB345" s="520">
        <f>0</f>
        <v>0</v>
      </c>
      <c r="AC345" s="519">
        <f t="shared" si="76"/>
        <v>0</v>
      </c>
      <c r="AD345" s="520">
        <f t="shared" si="77"/>
        <v>0</v>
      </c>
    </row>
    <row r="346" spans="8:30">
      <c r="H346" s="509"/>
      <c r="I346" s="509"/>
      <c r="O346" s="621"/>
      <c r="P346" s="274">
        <f t="shared" si="66"/>
        <v>1</v>
      </c>
      <c r="Q346" s="285">
        <f t="shared" si="65"/>
        <v>18</v>
      </c>
      <c r="R346" s="286">
        <f t="shared" si="67"/>
        <v>0</v>
      </c>
      <c r="S346" s="287">
        <f t="shared" si="68"/>
        <v>0</v>
      </c>
      <c r="T346" s="286">
        <f t="shared" si="69"/>
        <v>0</v>
      </c>
      <c r="U346" s="287">
        <f t="shared" si="70"/>
        <v>0</v>
      </c>
      <c r="V346" s="287">
        <f t="shared" si="71"/>
        <v>0</v>
      </c>
      <c r="W346" s="287">
        <f t="shared" si="72"/>
        <v>0</v>
      </c>
      <c r="X346" s="287">
        <f t="shared" si="73"/>
        <v>0</v>
      </c>
      <c r="Y346" s="288">
        <f t="shared" si="74"/>
        <v>1900</v>
      </c>
      <c r="Z346" s="287">
        <f t="shared" si="75"/>
        <v>1</v>
      </c>
      <c r="AA346" s="519">
        <f>0</f>
        <v>0</v>
      </c>
      <c r="AB346" s="520">
        <f>0</f>
        <v>0</v>
      </c>
      <c r="AC346" s="519">
        <f t="shared" si="76"/>
        <v>0</v>
      </c>
      <c r="AD346" s="520">
        <f t="shared" si="77"/>
        <v>0</v>
      </c>
    </row>
    <row r="347" spans="8:30">
      <c r="H347" s="509"/>
      <c r="I347" s="509"/>
      <c r="O347" s="621"/>
      <c r="P347" s="274">
        <f t="shared" si="66"/>
        <v>1</v>
      </c>
      <c r="Q347" s="285">
        <f t="shared" si="65"/>
        <v>18</v>
      </c>
      <c r="R347" s="286">
        <f t="shared" si="67"/>
        <v>0</v>
      </c>
      <c r="S347" s="287">
        <f t="shared" si="68"/>
        <v>0</v>
      </c>
      <c r="T347" s="286">
        <f t="shared" si="69"/>
        <v>0</v>
      </c>
      <c r="U347" s="287">
        <f t="shared" si="70"/>
        <v>0</v>
      </c>
      <c r="V347" s="287">
        <f t="shared" si="71"/>
        <v>0</v>
      </c>
      <c r="W347" s="287">
        <f t="shared" si="72"/>
        <v>0</v>
      </c>
      <c r="X347" s="287">
        <f t="shared" si="73"/>
        <v>0</v>
      </c>
      <c r="Y347" s="288">
        <f t="shared" si="74"/>
        <v>1900</v>
      </c>
      <c r="Z347" s="287">
        <f t="shared" si="75"/>
        <v>1</v>
      </c>
      <c r="AA347" s="519">
        <f>0</f>
        <v>0</v>
      </c>
      <c r="AB347" s="520">
        <f>0</f>
        <v>0</v>
      </c>
      <c r="AC347" s="519">
        <f t="shared" si="76"/>
        <v>0</v>
      </c>
      <c r="AD347" s="520">
        <f t="shared" si="77"/>
        <v>0</v>
      </c>
    </row>
    <row r="348" spans="8:30">
      <c r="H348" s="509"/>
      <c r="I348" s="509"/>
      <c r="O348" s="621"/>
      <c r="P348" s="274">
        <f t="shared" si="66"/>
        <v>1</v>
      </c>
      <c r="Q348" s="285">
        <f t="shared" si="65"/>
        <v>18</v>
      </c>
      <c r="R348" s="286">
        <f t="shared" si="67"/>
        <v>0</v>
      </c>
      <c r="S348" s="287">
        <f t="shared" si="68"/>
        <v>0</v>
      </c>
      <c r="T348" s="286">
        <f t="shared" si="69"/>
        <v>0</v>
      </c>
      <c r="U348" s="287">
        <f t="shared" si="70"/>
        <v>0</v>
      </c>
      <c r="V348" s="287">
        <f t="shared" si="71"/>
        <v>0</v>
      </c>
      <c r="W348" s="287">
        <f t="shared" si="72"/>
        <v>0</v>
      </c>
      <c r="X348" s="287">
        <f t="shared" si="73"/>
        <v>0</v>
      </c>
      <c r="Y348" s="288">
        <f t="shared" si="74"/>
        <v>1900</v>
      </c>
      <c r="Z348" s="287">
        <f t="shared" si="75"/>
        <v>1</v>
      </c>
      <c r="AA348" s="519">
        <f>0</f>
        <v>0</v>
      </c>
      <c r="AB348" s="520">
        <f>0</f>
        <v>0</v>
      </c>
      <c r="AC348" s="519">
        <f t="shared" si="76"/>
        <v>0</v>
      </c>
      <c r="AD348" s="520">
        <f t="shared" si="77"/>
        <v>0</v>
      </c>
    </row>
    <row r="349" spans="8:30">
      <c r="H349" s="509"/>
      <c r="I349" s="509"/>
      <c r="O349" s="621"/>
      <c r="P349" s="274">
        <f t="shared" si="66"/>
        <v>1</v>
      </c>
      <c r="Q349" s="285">
        <f t="shared" si="65"/>
        <v>18</v>
      </c>
      <c r="R349" s="286">
        <f t="shared" si="67"/>
        <v>0</v>
      </c>
      <c r="S349" s="287">
        <f t="shared" si="68"/>
        <v>0</v>
      </c>
      <c r="T349" s="286">
        <f t="shared" si="69"/>
        <v>0</v>
      </c>
      <c r="U349" s="287">
        <f t="shared" si="70"/>
        <v>0</v>
      </c>
      <c r="V349" s="287">
        <f t="shared" si="71"/>
        <v>0</v>
      </c>
      <c r="W349" s="287">
        <f t="shared" si="72"/>
        <v>0</v>
      </c>
      <c r="X349" s="287">
        <f t="shared" si="73"/>
        <v>0</v>
      </c>
      <c r="Y349" s="288">
        <f t="shared" si="74"/>
        <v>1900</v>
      </c>
      <c r="Z349" s="287">
        <f t="shared" si="75"/>
        <v>1</v>
      </c>
      <c r="AA349" s="519">
        <f>0</f>
        <v>0</v>
      </c>
      <c r="AB349" s="520">
        <f>0</f>
        <v>0</v>
      </c>
      <c r="AC349" s="519">
        <f t="shared" si="76"/>
        <v>0</v>
      </c>
      <c r="AD349" s="520">
        <f t="shared" si="77"/>
        <v>0</v>
      </c>
    </row>
    <row r="350" spans="8:30">
      <c r="H350" s="509"/>
      <c r="I350" s="509"/>
      <c r="O350" s="621"/>
      <c r="P350" s="274">
        <f t="shared" si="66"/>
        <v>1</v>
      </c>
      <c r="Q350" s="285">
        <f t="shared" si="65"/>
        <v>18</v>
      </c>
      <c r="R350" s="286">
        <f t="shared" si="67"/>
        <v>0</v>
      </c>
      <c r="S350" s="287">
        <f t="shared" si="68"/>
        <v>0</v>
      </c>
      <c r="T350" s="286">
        <f t="shared" si="69"/>
        <v>0</v>
      </c>
      <c r="U350" s="287">
        <f t="shared" si="70"/>
        <v>0</v>
      </c>
      <c r="V350" s="287">
        <f t="shared" si="71"/>
        <v>0</v>
      </c>
      <c r="W350" s="287">
        <f t="shared" si="72"/>
        <v>0</v>
      </c>
      <c r="X350" s="287">
        <f t="shared" si="73"/>
        <v>0</v>
      </c>
      <c r="Y350" s="288">
        <f t="shared" si="74"/>
        <v>1900</v>
      </c>
      <c r="Z350" s="287">
        <f t="shared" si="75"/>
        <v>1</v>
      </c>
      <c r="AA350" s="519">
        <f>0</f>
        <v>0</v>
      </c>
      <c r="AB350" s="520">
        <f>0</f>
        <v>0</v>
      </c>
      <c r="AC350" s="519">
        <f t="shared" si="76"/>
        <v>0</v>
      </c>
      <c r="AD350" s="520">
        <f t="shared" si="77"/>
        <v>0</v>
      </c>
    </row>
    <row r="351" spans="8:30">
      <c r="H351" s="509"/>
      <c r="I351" s="509"/>
      <c r="O351" s="621"/>
      <c r="P351" s="274">
        <f t="shared" si="66"/>
        <v>1</v>
      </c>
      <c r="Q351" s="285">
        <f t="shared" si="65"/>
        <v>18</v>
      </c>
      <c r="R351" s="286">
        <f t="shared" si="67"/>
        <v>0</v>
      </c>
      <c r="S351" s="287">
        <f t="shared" si="68"/>
        <v>0</v>
      </c>
      <c r="T351" s="286">
        <f t="shared" si="69"/>
        <v>0</v>
      </c>
      <c r="U351" s="287">
        <f t="shared" si="70"/>
        <v>0</v>
      </c>
      <c r="V351" s="287">
        <f t="shared" si="71"/>
        <v>0</v>
      </c>
      <c r="W351" s="287">
        <f t="shared" si="72"/>
        <v>0</v>
      </c>
      <c r="X351" s="287">
        <f t="shared" si="73"/>
        <v>0</v>
      </c>
      <c r="Y351" s="288">
        <f t="shared" si="74"/>
        <v>1900</v>
      </c>
      <c r="Z351" s="287">
        <f t="shared" si="75"/>
        <v>1</v>
      </c>
      <c r="AA351" s="519">
        <f>0</f>
        <v>0</v>
      </c>
      <c r="AB351" s="520">
        <f>0</f>
        <v>0</v>
      </c>
      <c r="AC351" s="519">
        <f t="shared" si="76"/>
        <v>0</v>
      </c>
      <c r="AD351" s="520">
        <f t="shared" si="77"/>
        <v>0</v>
      </c>
    </row>
    <row r="352" spans="8:30">
      <c r="H352" s="509"/>
      <c r="I352" s="509"/>
      <c r="O352" s="621"/>
      <c r="P352" s="274">
        <f t="shared" si="66"/>
        <v>1</v>
      </c>
      <c r="Q352" s="285">
        <f t="shared" si="65"/>
        <v>18</v>
      </c>
      <c r="R352" s="286">
        <f t="shared" si="67"/>
        <v>0</v>
      </c>
      <c r="S352" s="287">
        <f t="shared" si="68"/>
        <v>0</v>
      </c>
      <c r="T352" s="286">
        <f t="shared" si="69"/>
        <v>0</v>
      </c>
      <c r="U352" s="287">
        <f t="shared" si="70"/>
        <v>0</v>
      </c>
      <c r="V352" s="287">
        <f t="shared" si="71"/>
        <v>0</v>
      </c>
      <c r="W352" s="287">
        <f t="shared" si="72"/>
        <v>0</v>
      </c>
      <c r="X352" s="287">
        <f t="shared" si="73"/>
        <v>0</v>
      </c>
      <c r="Y352" s="288">
        <f t="shared" si="74"/>
        <v>1900</v>
      </c>
      <c r="Z352" s="287">
        <f t="shared" si="75"/>
        <v>1</v>
      </c>
      <c r="AA352" s="519">
        <f>0</f>
        <v>0</v>
      </c>
      <c r="AB352" s="520">
        <f>0</f>
        <v>0</v>
      </c>
      <c r="AC352" s="519">
        <f t="shared" si="76"/>
        <v>0</v>
      </c>
      <c r="AD352" s="520">
        <f t="shared" si="77"/>
        <v>0</v>
      </c>
    </row>
    <row r="353" spans="8:30">
      <c r="H353" s="509"/>
      <c r="I353" s="509"/>
      <c r="O353" s="621"/>
      <c r="P353" s="274">
        <f t="shared" si="66"/>
        <v>1</v>
      </c>
      <c r="Q353" s="285">
        <f t="shared" si="65"/>
        <v>18</v>
      </c>
      <c r="R353" s="286">
        <f t="shared" si="67"/>
        <v>0</v>
      </c>
      <c r="S353" s="287">
        <f t="shared" si="68"/>
        <v>0</v>
      </c>
      <c r="T353" s="286">
        <f t="shared" si="69"/>
        <v>0</v>
      </c>
      <c r="U353" s="287">
        <f t="shared" si="70"/>
        <v>0</v>
      </c>
      <c r="V353" s="287">
        <f t="shared" si="71"/>
        <v>0</v>
      </c>
      <c r="W353" s="287">
        <f t="shared" si="72"/>
        <v>0</v>
      </c>
      <c r="X353" s="287">
        <f t="shared" si="73"/>
        <v>0</v>
      </c>
      <c r="Y353" s="288">
        <f t="shared" si="74"/>
        <v>1900</v>
      </c>
      <c r="Z353" s="287">
        <f t="shared" si="75"/>
        <v>1</v>
      </c>
      <c r="AA353" s="519">
        <f>0</f>
        <v>0</v>
      </c>
      <c r="AB353" s="520">
        <f>0</f>
        <v>0</v>
      </c>
      <c r="AC353" s="519">
        <f t="shared" si="76"/>
        <v>0</v>
      </c>
      <c r="AD353" s="520">
        <f t="shared" si="77"/>
        <v>0</v>
      </c>
    </row>
    <row r="354" spans="8:30">
      <c r="H354" s="509"/>
      <c r="I354" s="509"/>
      <c r="O354" s="621"/>
      <c r="P354" s="274">
        <f t="shared" si="66"/>
        <v>1</v>
      </c>
      <c r="Q354" s="285">
        <f t="shared" si="65"/>
        <v>18</v>
      </c>
      <c r="R354" s="286">
        <f t="shared" si="67"/>
        <v>0</v>
      </c>
      <c r="S354" s="287">
        <f t="shared" si="68"/>
        <v>0</v>
      </c>
      <c r="T354" s="286">
        <f t="shared" si="69"/>
        <v>0</v>
      </c>
      <c r="U354" s="287">
        <f t="shared" si="70"/>
        <v>0</v>
      </c>
      <c r="V354" s="287">
        <f t="shared" si="71"/>
        <v>0</v>
      </c>
      <c r="W354" s="287">
        <f t="shared" si="72"/>
        <v>0</v>
      </c>
      <c r="X354" s="287">
        <f t="shared" si="73"/>
        <v>0</v>
      </c>
      <c r="Y354" s="288">
        <f t="shared" si="74"/>
        <v>1900</v>
      </c>
      <c r="Z354" s="287">
        <f t="shared" si="75"/>
        <v>1</v>
      </c>
      <c r="AA354" s="519">
        <f>0</f>
        <v>0</v>
      </c>
      <c r="AB354" s="520">
        <f>0</f>
        <v>0</v>
      </c>
      <c r="AC354" s="519">
        <f t="shared" si="76"/>
        <v>0</v>
      </c>
      <c r="AD354" s="520">
        <f t="shared" si="77"/>
        <v>0</v>
      </c>
    </row>
    <row r="355" spans="8:30">
      <c r="H355" s="509"/>
      <c r="I355" s="509"/>
      <c r="O355" s="621"/>
      <c r="P355" s="274">
        <f t="shared" si="66"/>
        <v>1</v>
      </c>
      <c r="Q355" s="285">
        <f t="shared" si="65"/>
        <v>18</v>
      </c>
      <c r="R355" s="286">
        <f t="shared" si="67"/>
        <v>0</v>
      </c>
      <c r="S355" s="287">
        <f t="shared" si="68"/>
        <v>0</v>
      </c>
      <c r="T355" s="286">
        <f t="shared" si="69"/>
        <v>0</v>
      </c>
      <c r="U355" s="287">
        <f t="shared" si="70"/>
        <v>0</v>
      </c>
      <c r="V355" s="287">
        <f t="shared" si="71"/>
        <v>0</v>
      </c>
      <c r="W355" s="287">
        <f t="shared" si="72"/>
        <v>0</v>
      </c>
      <c r="X355" s="287">
        <f t="shared" si="73"/>
        <v>0</v>
      </c>
      <c r="Y355" s="288">
        <f t="shared" si="74"/>
        <v>1900</v>
      </c>
      <c r="Z355" s="287">
        <f t="shared" si="75"/>
        <v>1</v>
      </c>
      <c r="AA355" s="519">
        <f>0</f>
        <v>0</v>
      </c>
      <c r="AB355" s="520">
        <f>0</f>
        <v>0</v>
      </c>
      <c r="AC355" s="519">
        <f t="shared" si="76"/>
        <v>0</v>
      </c>
      <c r="AD355" s="520">
        <f t="shared" si="77"/>
        <v>0</v>
      </c>
    </row>
    <row r="356" spans="8:30">
      <c r="H356" s="509"/>
      <c r="I356" s="509"/>
      <c r="O356" s="621"/>
      <c r="P356" s="274">
        <f t="shared" si="66"/>
        <v>1</v>
      </c>
      <c r="Q356" s="285">
        <f t="shared" si="65"/>
        <v>18</v>
      </c>
      <c r="R356" s="286">
        <f t="shared" si="67"/>
        <v>0</v>
      </c>
      <c r="S356" s="287">
        <f t="shared" si="68"/>
        <v>0</v>
      </c>
      <c r="T356" s="286">
        <f t="shared" si="69"/>
        <v>0</v>
      </c>
      <c r="U356" s="287">
        <f t="shared" si="70"/>
        <v>0</v>
      </c>
      <c r="V356" s="287">
        <f t="shared" si="71"/>
        <v>0</v>
      </c>
      <c r="W356" s="287">
        <f t="shared" si="72"/>
        <v>0</v>
      </c>
      <c r="X356" s="287">
        <f t="shared" si="73"/>
        <v>0</v>
      </c>
      <c r="Y356" s="288">
        <f t="shared" si="74"/>
        <v>1900</v>
      </c>
      <c r="Z356" s="287">
        <f t="shared" si="75"/>
        <v>1</v>
      </c>
      <c r="AA356" s="519">
        <f>0</f>
        <v>0</v>
      </c>
      <c r="AB356" s="520">
        <f>0</f>
        <v>0</v>
      </c>
      <c r="AC356" s="519">
        <f t="shared" si="76"/>
        <v>0</v>
      </c>
      <c r="AD356" s="520">
        <f t="shared" si="77"/>
        <v>0</v>
      </c>
    </row>
    <row r="357" spans="8:30">
      <c r="H357" s="509"/>
      <c r="I357" s="509"/>
      <c r="O357" s="621"/>
      <c r="P357" s="274">
        <f t="shared" si="66"/>
        <v>1</v>
      </c>
      <c r="Q357" s="285">
        <f t="shared" si="65"/>
        <v>18</v>
      </c>
      <c r="R357" s="286">
        <f t="shared" si="67"/>
        <v>0</v>
      </c>
      <c r="S357" s="287">
        <f t="shared" si="68"/>
        <v>0</v>
      </c>
      <c r="T357" s="286">
        <f t="shared" si="69"/>
        <v>0</v>
      </c>
      <c r="U357" s="287">
        <f t="shared" si="70"/>
        <v>0</v>
      </c>
      <c r="V357" s="287">
        <f t="shared" si="71"/>
        <v>0</v>
      </c>
      <c r="W357" s="287">
        <f t="shared" si="72"/>
        <v>0</v>
      </c>
      <c r="X357" s="287">
        <f t="shared" si="73"/>
        <v>0</v>
      </c>
      <c r="Y357" s="288">
        <f t="shared" si="74"/>
        <v>1900</v>
      </c>
      <c r="Z357" s="287">
        <f t="shared" si="75"/>
        <v>1</v>
      </c>
      <c r="AA357" s="519">
        <f>0</f>
        <v>0</v>
      </c>
      <c r="AB357" s="520">
        <f>0</f>
        <v>0</v>
      </c>
      <c r="AC357" s="519">
        <f t="shared" si="76"/>
        <v>0</v>
      </c>
      <c r="AD357" s="520">
        <f t="shared" si="77"/>
        <v>0</v>
      </c>
    </row>
    <row r="358" spans="8:30">
      <c r="H358" s="509"/>
      <c r="I358" s="509"/>
      <c r="O358" s="621"/>
      <c r="P358" s="274">
        <f t="shared" si="66"/>
        <v>1</v>
      </c>
      <c r="Q358" s="285">
        <f t="shared" si="65"/>
        <v>18</v>
      </c>
      <c r="R358" s="286">
        <f t="shared" si="67"/>
        <v>0</v>
      </c>
      <c r="S358" s="287">
        <f t="shared" si="68"/>
        <v>0</v>
      </c>
      <c r="T358" s="286">
        <f t="shared" si="69"/>
        <v>0</v>
      </c>
      <c r="U358" s="287">
        <f t="shared" si="70"/>
        <v>0</v>
      </c>
      <c r="V358" s="287">
        <f t="shared" si="71"/>
        <v>0</v>
      </c>
      <c r="W358" s="287">
        <f t="shared" si="72"/>
        <v>0</v>
      </c>
      <c r="X358" s="287">
        <f t="shared" si="73"/>
        <v>0</v>
      </c>
      <c r="Y358" s="288">
        <f t="shared" si="74"/>
        <v>1900</v>
      </c>
      <c r="Z358" s="287">
        <f t="shared" si="75"/>
        <v>1</v>
      </c>
      <c r="AA358" s="519">
        <f>0</f>
        <v>0</v>
      </c>
      <c r="AB358" s="520">
        <f>0</f>
        <v>0</v>
      </c>
      <c r="AC358" s="519">
        <f t="shared" si="76"/>
        <v>0</v>
      </c>
      <c r="AD358" s="520">
        <f t="shared" si="77"/>
        <v>0</v>
      </c>
    </row>
    <row r="359" spans="8:30">
      <c r="H359" s="509"/>
      <c r="I359" s="509"/>
      <c r="O359" s="621"/>
      <c r="P359" s="274">
        <f t="shared" si="66"/>
        <v>1</v>
      </c>
      <c r="Q359" s="285">
        <f t="shared" si="65"/>
        <v>18</v>
      </c>
      <c r="R359" s="286">
        <f t="shared" si="67"/>
        <v>0</v>
      </c>
      <c r="S359" s="287">
        <f t="shared" si="68"/>
        <v>0</v>
      </c>
      <c r="T359" s="286">
        <f t="shared" si="69"/>
        <v>0</v>
      </c>
      <c r="U359" s="287">
        <f t="shared" si="70"/>
        <v>0</v>
      </c>
      <c r="V359" s="287">
        <f t="shared" si="71"/>
        <v>0</v>
      </c>
      <c r="W359" s="287">
        <f t="shared" si="72"/>
        <v>0</v>
      </c>
      <c r="X359" s="287">
        <f t="shared" si="73"/>
        <v>0</v>
      </c>
      <c r="Y359" s="288">
        <f t="shared" si="74"/>
        <v>1900</v>
      </c>
      <c r="Z359" s="287">
        <f t="shared" si="75"/>
        <v>1</v>
      </c>
      <c r="AA359" s="519">
        <f>0</f>
        <v>0</v>
      </c>
      <c r="AB359" s="520">
        <f>0</f>
        <v>0</v>
      </c>
      <c r="AC359" s="519">
        <f t="shared" si="76"/>
        <v>0</v>
      </c>
      <c r="AD359" s="520">
        <f t="shared" si="77"/>
        <v>0</v>
      </c>
    </row>
    <row r="360" spans="8:30">
      <c r="H360" s="509"/>
      <c r="I360" s="509"/>
      <c r="O360" s="621"/>
      <c r="P360" s="274">
        <f t="shared" si="66"/>
        <v>1</v>
      </c>
      <c r="Q360" s="285">
        <f t="shared" si="65"/>
        <v>18</v>
      </c>
      <c r="R360" s="286">
        <f t="shared" si="67"/>
        <v>0</v>
      </c>
      <c r="S360" s="287">
        <f t="shared" si="68"/>
        <v>0</v>
      </c>
      <c r="T360" s="286">
        <f t="shared" si="69"/>
        <v>0</v>
      </c>
      <c r="U360" s="287">
        <f t="shared" si="70"/>
        <v>0</v>
      </c>
      <c r="V360" s="287">
        <f t="shared" si="71"/>
        <v>0</v>
      </c>
      <c r="W360" s="287">
        <f t="shared" si="72"/>
        <v>0</v>
      </c>
      <c r="X360" s="287">
        <f t="shared" si="73"/>
        <v>0</v>
      </c>
      <c r="Y360" s="288">
        <f t="shared" si="74"/>
        <v>1900</v>
      </c>
      <c r="Z360" s="287">
        <f t="shared" si="75"/>
        <v>1</v>
      </c>
      <c r="AA360" s="519">
        <f>0</f>
        <v>0</v>
      </c>
      <c r="AB360" s="520">
        <f>0</f>
        <v>0</v>
      </c>
      <c r="AC360" s="519">
        <f t="shared" si="76"/>
        <v>0</v>
      </c>
      <c r="AD360" s="520">
        <f t="shared" si="77"/>
        <v>0</v>
      </c>
    </row>
    <row r="361" spans="8:30">
      <c r="H361" s="509"/>
      <c r="I361" s="509"/>
      <c r="O361" s="621"/>
      <c r="P361" s="274">
        <f t="shared" si="66"/>
        <v>1</v>
      </c>
      <c r="Q361" s="285">
        <f t="shared" si="65"/>
        <v>18</v>
      </c>
      <c r="R361" s="286">
        <f t="shared" si="67"/>
        <v>0</v>
      </c>
      <c r="S361" s="287">
        <f t="shared" si="68"/>
        <v>0</v>
      </c>
      <c r="T361" s="286">
        <f t="shared" si="69"/>
        <v>0</v>
      </c>
      <c r="U361" s="287">
        <f t="shared" si="70"/>
        <v>0</v>
      </c>
      <c r="V361" s="287">
        <f t="shared" si="71"/>
        <v>0</v>
      </c>
      <c r="W361" s="287">
        <f t="shared" si="72"/>
        <v>0</v>
      </c>
      <c r="X361" s="287">
        <f t="shared" si="73"/>
        <v>0</v>
      </c>
      <c r="Y361" s="288">
        <f t="shared" si="74"/>
        <v>1900</v>
      </c>
      <c r="Z361" s="287">
        <f t="shared" si="75"/>
        <v>1</v>
      </c>
      <c r="AA361" s="519">
        <f>0</f>
        <v>0</v>
      </c>
      <c r="AB361" s="520">
        <f>0</f>
        <v>0</v>
      </c>
      <c r="AC361" s="519">
        <f t="shared" si="76"/>
        <v>0</v>
      </c>
      <c r="AD361" s="520">
        <f t="shared" si="77"/>
        <v>0</v>
      </c>
    </row>
    <row r="362" spans="8:30">
      <c r="H362" s="509"/>
      <c r="I362" s="509"/>
      <c r="O362" s="621"/>
      <c r="P362" s="274">
        <f t="shared" si="66"/>
        <v>1</v>
      </c>
      <c r="Q362" s="285">
        <f t="shared" si="65"/>
        <v>18</v>
      </c>
      <c r="R362" s="286">
        <f t="shared" si="67"/>
        <v>0</v>
      </c>
      <c r="S362" s="287">
        <f t="shared" si="68"/>
        <v>0</v>
      </c>
      <c r="T362" s="286">
        <f t="shared" si="69"/>
        <v>0</v>
      </c>
      <c r="U362" s="287">
        <f t="shared" si="70"/>
        <v>0</v>
      </c>
      <c r="V362" s="287">
        <f t="shared" si="71"/>
        <v>0</v>
      </c>
      <c r="W362" s="287">
        <f t="shared" si="72"/>
        <v>0</v>
      </c>
      <c r="X362" s="287">
        <f t="shared" si="73"/>
        <v>0</v>
      </c>
      <c r="Y362" s="288">
        <f t="shared" si="74"/>
        <v>1900</v>
      </c>
      <c r="Z362" s="287">
        <f t="shared" si="75"/>
        <v>1</v>
      </c>
      <c r="AA362" s="519">
        <f>0</f>
        <v>0</v>
      </c>
      <c r="AB362" s="520">
        <f>0</f>
        <v>0</v>
      </c>
      <c r="AC362" s="519">
        <f t="shared" si="76"/>
        <v>0</v>
      </c>
      <c r="AD362" s="520">
        <f t="shared" si="77"/>
        <v>0</v>
      </c>
    </row>
    <row r="363" spans="8:30">
      <c r="H363" s="509"/>
      <c r="I363" s="509"/>
      <c r="O363" s="621"/>
      <c r="P363" s="274">
        <f t="shared" si="66"/>
        <v>1</v>
      </c>
      <c r="Q363" s="285">
        <f t="shared" si="65"/>
        <v>18</v>
      </c>
      <c r="R363" s="286">
        <f t="shared" si="67"/>
        <v>0</v>
      </c>
      <c r="S363" s="287">
        <f t="shared" si="68"/>
        <v>0</v>
      </c>
      <c r="T363" s="286">
        <f t="shared" si="69"/>
        <v>0</v>
      </c>
      <c r="U363" s="287">
        <f t="shared" si="70"/>
        <v>0</v>
      </c>
      <c r="V363" s="287">
        <f t="shared" si="71"/>
        <v>0</v>
      </c>
      <c r="W363" s="287">
        <f t="shared" si="72"/>
        <v>0</v>
      </c>
      <c r="X363" s="287">
        <f t="shared" si="73"/>
        <v>0</v>
      </c>
      <c r="Y363" s="288">
        <f t="shared" si="74"/>
        <v>1900</v>
      </c>
      <c r="Z363" s="287">
        <f t="shared" si="75"/>
        <v>1</v>
      </c>
      <c r="AA363" s="519">
        <f>0</f>
        <v>0</v>
      </c>
      <c r="AB363" s="520">
        <f>0</f>
        <v>0</v>
      </c>
      <c r="AC363" s="519">
        <f t="shared" si="76"/>
        <v>0</v>
      </c>
      <c r="AD363" s="520">
        <f t="shared" si="77"/>
        <v>0</v>
      </c>
    </row>
    <row r="364" spans="8:30">
      <c r="H364" s="509"/>
      <c r="I364" s="509"/>
      <c r="O364" s="621"/>
      <c r="P364" s="274">
        <f t="shared" si="66"/>
        <v>1</v>
      </c>
      <c r="Q364" s="285">
        <f t="shared" si="65"/>
        <v>18</v>
      </c>
      <c r="R364" s="286">
        <f t="shared" si="67"/>
        <v>0</v>
      </c>
      <c r="S364" s="287">
        <f t="shared" si="68"/>
        <v>0</v>
      </c>
      <c r="T364" s="286">
        <f t="shared" si="69"/>
        <v>0</v>
      </c>
      <c r="U364" s="287">
        <f t="shared" si="70"/>
        <v>0</v>
      </c>
      <c r="V364" s="287">
        <f t="shared" si="71"/>
        <v>0</v>
      </c>
      <c r="W364" s="287">
        <f t="shared" si="72"/>
        <v>0</v>
      </c>
      <c r="X364" s="287">
        <f t="shared" si="73"/>
        <v>0</v>
      </c>
      <c r="Y364" s="288">
        <f t="shared" si="74"/>
        <v>1900</v>
      </c>
      <c r="Z364" s="287">
        <f t="shared" si="75"/>
        <v>1</v>
      </c>
      <c r="AA364" s="519">
        <f>0</f>
        <v>0</v>
      </c>
      <c r="AB364" s="520">
        <f>0</f>
        <v>0</v>
      </c>
      <c r="AC364" s="519">
        <f t="shared" si="76"/>
        <v>0</v>
      </c>
      <c r="AD364" s="520">
        <f t="shared" si="77"/>
        <v>0</v>
      </c>
    </row>
    <row r="365" spans="8:30">
      <c r="H365" s="509"/>
      <c r="I365" s="509"/>
      <c r="O365" s="621"/>
      <c r="P365" s="274">
        <f t="shared" si="66"/>
        <v>1</v>
      </c>
      <c r="Q365" s="285">
        <f t="shared" si="65"/>
        <v>18</v>
      </c>
      <c r="R365" s="286">
        <f t="shared" si="67"/>
        <v>0</v>
      </c>
      <c r="S365" s="287">
        <f t="shared" si="68"/>
        <v>0</v>
      </c>
      <c r="T365" s="286">
        <f t="shared" si="69"/>
        <v>0</v>
      </c>
      <c r="U365" s="287">
        <f t="shared" si="70"/>
        <v>0</v>
      </c>
      <c r="V365" s="287">
        <f t="shared" si="71"/>
        <v>0</v>
      </c>
      <c r="W365" s="287">
        <f t="shared" si="72"/>
        <v>0</v>
      </c>
      <c r="X365" s="287">
        <f t="shared" si="73"/>
        <v>0</v>
      </c>
      <c r="Y365" s="288">
        <f t="shared" si="74"/>
        <v>1900</v>
      </c>
      <c r="Z365" s="287">
        <f t="shared" si="75"/>
        <v>1</v>
      </c>
      <c r="AA365" s="519">
        <f>0</f>
        <v>0</v>
      </c>
      <c r="AB365" s="520">
        <f>0</f>
        <v>0</v>
      </c>
      <c r="AC365" s="519">
        <f t="shared" si="76"/>
        <v>0</v>
      </c>
      <c r="AD365" s="520">
        <f t="shared" si="77"/>
        <v>0</v>
      </c>
    </row>
    <row r="366" spans="8:30">
      <c r="H366" s="509"/>
      <c r="I366" s="509"/>
      <c r="O366" s="621"/>
      <c r="P366" s="274">
        <f t="shared" si="66"/>
        <v>1</v>
      </c>
      <c r="Q366" s="285">
        <f t="shared" si="65"/>
        <v>18</v>
      </c>
      <c r="R366" s="286">
        <f t="shared" si="67"/>
        <v>0</v>
      </c>
      <c r="S366" s="287">
        <f t="shared" si="68"/>
        <v>0</v>
      </c>
      <c r="T366" s="286">
        <f t="shared" si="69"/>
        <v>0</v>
      </c>
      <c r="U366" s="287">
        <f t="shared" si="70"/>
        <v>0</v>
      </c>
      <c r="V366" s="287">
        <f t="shared" si="71"/>
        <v>0</v>
      </c>
      <c r="W366" s="287">
        <f t="shared" si="72"/>
        <v>0</v>
      </c>
      <c r="X366" s="287">
        <f t="shared" si="73"/>
        <v>0</v>
      </c>
      <c r="Y366" s="288">
        <f t="shared" si="74"/>
        <v>1900</v>
      </c>
      <c r="Z366" s="287">
        <f t="shared" si="75"/>
        <v>1</v>
      </c>
      <c r="AA366" s="519">
        <f>0</f>
        <v>0</v>
      </c>
      <c r="AB366" s="520">
        <f>0</f>
        <v>0</v>
      </c>
      <c r="AC366" s="519">
        <f t="shared" si="76"/>
        <v>0</v>
      </c>
      <c r="AD366" s="520">
        <f t="shared" si="77"/>
        <v>0</v>
      </c>
    </row>
    <row r="367" spans="8:30">
      <c r="H367" s="509"/>
      <c r="I367" s="509"/>
      <c r="O367" s="621"/>
      <c r="P367" s="274">
        <f t="shared" si="66"/>
        <v>1</v>
      </c>
      <c r="Q367" s="285">
        <f t="shared" si="65"/>
        <v>18</v>
      </c>
      <c r="R367" s="286">
        <f t="shared" si="67"/>
        <v>0</v>
      </c>
      <c r="S367" s="287">
        <f t="shared" si="68"/>
        <v>0</v>
      </c>
      <c r="T367" s="286">
        <f t="shared" si="69"/>
        <v>0</v>
      </c>
      <c r="U367" s="287">
        <f t="shared" si="70"/>
        <v>0</v>
      </c>
      <c r="V367" s="287">
        <f t="shared" si="71"/>
        <v>0</v>
      </c>
      <c r="W367" s="287">
        <f t="shared" si="72"/>
        <v>0</v>
      </c>
      <c r="X367" s="287">
        <f t="shared" si="73"/>
        <v>0</v>
      </c>
      <c r="Y367" s="288">
        <f t="shared" si="74"/>
        <v>1900</v>
      </c>
      <c r="Z367" s="287">
        <f t="shared" si="75"/>
        <v>1</v>
      </c>
      <c r="AA367" s="519">
        <f>0</f>
        <v>0</v>
      </c>
      <c r="AB367" s="520">
        <f>0</f>
        <v>0</v>
      </c>
      <c r="AC367" s="519">
        <f t="shared" si="76"/>
        <v>0</v>
      </c>
      <c r="AD367" s="520">
        <f t="shared" si="77"/>
        <v>0</v>
      </c>
    </row>
    <row r="368" spans="8:30">
      <c r="H368" s="509"/>
      <c r="I368" s="509"/>
      <c r="O368" s="621"/>
      <c r="P368" s="274">
        <f t="shared" si="66"/>
        <v>1</v>
      </c>
      <c r="Q368" s="285">
        <f t="shared" si="65"/>
        <v>18</v>
      </c>
      <c r="R368" s="286">
        <f t="shared" si="67"/>
        <v>0</v>
      </c>
      <c r="S368" s="287">
        <f t="shared" si="68"/>
        <v>0</v>
      </c>
      <c r="T368" s="286">
        <f t="shared" si="69"/>
        <v>0</v>
      </c>
      <c r="U368" s="287">
        <f t="shared" si="70"/>
        <v>0</v>
      </c>
      <c r="V368" s="287">
        <f t="shared" si="71"/>
        <v>0</v>
      </c>
      <c r="W368" s="287">
        <f t="shared" si="72"/>
        <v>0</v>
      </c>
      <c r="X368" s="287">
        <f t="shared" si="73"/>
        <v>0</v>
      </c>
      <c r="Y368" s="288">
        <f t="shared" si="74"/>
        <v>1900</v>
      </c>
      <c r="Z368" s="287">
        <f t="shared" si="75"/>
        <v>1</v>
      </c>
      <c r="AA368" s="519">
        <f>0</f>
        <v>0</v>
      </c>
      <c r="AB368" s="520">
        <f>0</f>
        <v>0</v>
      </c>
      <c r="AC368" s="519">
        <f t="shared" si="76"/>
        <v>0</v>
      </c>
      <c r="AD368" s="520">
        <f t="shared" si="77"/>
        <v>0</v>
      </c>
    </row>
    <row r="369" spans="8:30">
      <c r="H369" s="509"/>
      <c r="I369" s="509"/>
      <c r="O369" s="621"/>
      <c r="P369" s="274">
        <f t="shared" si="66"/>
        <v>1</v>
      </c>
      <c r="Q369" s="285">
        <f t="shared" si="65"/>
        <v>18</v>
      </c>
      <c r="R369" s="286">
        <f t="shared" si="67"/>
        <v>0</v>
      </c>
      <c r="S369" s="287">
        <f t="shared" si="68"/>
        <v>0</v>
      </c>
      <c r="T369" s="286">
        <f t="shared" si="69"/>
        <v>0</v>
      </c>
      <c r="U369" s="287">
        <f t="shared" si="70"/>
        <v>0</v>
      </c>
      <c r="V369" s="287">
        <f t="shared" si="71"/>
        <v>0</v>
      </c>
      <c r="W369" s="287">
        <f t="shared" si="72"/>
        <v>0</v>
      </c>
      <c r="X369" s="287">
        <f t="shared" si="73"/>
        <v>0</v>
      </c>
      <c r="Y369" s="288">
        <f t="shared" si="74"/>
        <v>1900</v>
      </c>
      <c r="Z369" s="287">
        <f t="shared" si="75"/>
        <v>1</v>
      </c>
      <c r="AA369" s="519">
        <f>0</f>
        <v>0</v>
      </c>
      <c r="AB369" s="520">
        <f>0</f>
        <v>0</v>
      </c>
      <c r="AC369" s="519">
        <f t="shared" si="76"/>
        <v>0</v>
      </c>
      <c r="AD369" s="520">
        <f t="shared" si="77"/>
        <v>0</v>
      </c>
    </row>
    <row r="370" spans="8:30">
      <c r="H370" s="509"/>
      <c r="I370" s="509"/>
      <c r="O370" s="621"/>
      <c r="P370" s="274">
        <f t="shared" si="66"/>
        <v>1</v>
      </c>
      <c r="Q370" s="285">
        <f t="shared" si="65"/>
        <v>18</v>
      </c>
      <c r="R370" s="286">
        <f t="shared" si="67"/>
        <v>0</v>
      </c>
      <c r="S370" s="287">
        <f t="shared" si="68"/>
        <v>0</v>
      </c>
      <c r="T370" s="286">
        <f t="shared" si="69"/>
        <v>0</v>
      </c>
      <c r="U370" s="287">
        <f t="shared" si="70"/>
        <v>0</v>
      </c>
      <c r="V370" s="287">
        <f t="shared" si="71"/>
        <v>0</v>
      </c>
      <c r="W370" s="287">
        <f t="shared" si="72"/>
        <v>0</v>
      </c>
      <c r="X370" s="287">
        <f t="shared" si="73"/>
        <v>0</v>
      </c>
      <c r="Y370" s="288">
        <f t="shared" si="74"/>
        <v>1900</v>
      </c>
      <c r="Z370" s="287">
        <f t="shared" si="75"/>
        <v>1</v>
      </c>
      <c r="AA370" s="519">
        <f>0</f>
        <v>0</v>
      </c>
      <c r="AB370" s="520">
        <f>0</f>
        <v>0</v>
      </c>
      <c r="AC370" s="519">
        <f t="shared" si="76"/>
        <v>0</v>
      </c>
      <c r="AD370" s="520">
        <f t="shared" si="77"/>
        <v>0</v>
      </c>
    </row>
    <row r="371" spans="8:30">
      <c r="H371" s="509"/>
      <c r="I371" s="509"/>
      <c r="O371" s="621"/>
      <c r="P371" s="274">
        <f t="shared" si="66"/>
        <v>1</v>
      </c>
      <c r="Q371" s="285">
        <f t="shared" si="65"/>
        <v>18</v>
      </c>
      <c r="R371" s="286">
        <f t="shared" si="67"/>
        <v>0</v>
      </c>
      <c r="S371" s="287">
        <f t="shared" si="68"/>
        <v>0</v>
      </c>
      <c r="T371" s="286">
        <f t="shared" si="69"/>
        <v>0</v>
      </c>
      <c r="U371" s="287">
        <f t="shared" si="70"/>
        <v>0</v>
      </c>
      <c r="V371" s="287">
        <f t="shared" si="71"/>
        <v>0</v>
      </c>
      <c r="W371" s="287">
        <f t="shared" si="72"/>
        <v>0</v>
      </c>
      <c r="X371" s="287">
        <f t="shared" si="73"/>
        <v>0</v>
      </c>
      <c r="Y371" s="288">
        <f t="shared" si="74"/>
        <v>1900</v>
      </c>
      <c r="Z371" s="287">
        <f t="shared" si="75"/>
        <v>1</v>
      </c>
      <c r="AA371" s="519">
        <f>0</f>
        <v>0</v>
      </c>
      <c r="AB371" s="520">
        <f>0</f>
        <v>0</v>
      </c>
      <c r="AC371" s="519">
        <f t="shared" si="76"/>
        <v>0</v>
      </c>
      <c r="AD371" s="520">
        <f t="shared" si="77"/>
        <v>0</v>
      </c>
    </row>
    <row r="372" spans="8:30">
      <c r="H372" s="509"/>
      <c r="I372" s="509"/>
      <c r="O372" s="621"/>
      <c r="P372" s="274">
        <f t="shared" si="66"/>
        <v>1</v>
      </c>
      <c r="Q372" s="285">
        <f t="shared" si="65"/>
        <v>18</v>
      </c>
      <c r="R372" s="286">
        <f t="shared" si="67"/>
        <v>0</v>
      </c>
      <c r="S372" s="287">
        <f t="shared" si="68"/>
        <v>0</v>
      </c>
      <c r="T372" s="286">
        <f t="shared" si="69"/>
        <v>0</v>
      </c>
      <c r="U372" s="287">
        <f t="shared" si="70"/>
        <v>0</v>
      </c>
      <c r="V372" s="287">
        <f t="shared" si="71"/>
        <v>0</v>
      </c>
      <c r="W372" s="287">
        <f t="shared" si="72"/>
        <v>0</v>
      </c>
      <c r="X372" s="287">
        <f t="shared" si="73"/>
        <v>0</v>
      </c>
      <c r="Y372" s="288">
        <f t="shared" si="74"/>
        <v>1900</v>
      </c>
      <c r="Z372" s="287">
        <f t="shared" si="75"/>
        <v>1</v>
      </c>
      <c r="AA372" s="519">
        <f>0</f>
        <v>0</v>
      </c>
      <c r="AB372" s="520">
        <f>0</f>
        <v>0</v>
      </c>
      <c r="AC372" s="519">
        <f t="shared" si="76"/>
        <v>0</v>
      </c>
      <c r="AD372" s="520">
        <f t="shared" si="77"/>
        <v>0</v>
      </c>
    </row>
    <row r="373" spans="8:30">
      <c r="H373" s="509"/>
      <c r="I373" s="509"/>
      <c r="O373" s="621"/>
      <c r="P373" s="274">
        <f t="shared" si="66"/>
        <v>1</v>
      </c>
      <c r="Q373" s="285">
        <f t="shared" si="65"/>
        <v>18</v>
      </c>
      <c r="R373" s="286">
        <f t="shared" si="67"/>
        <v>0</v>
      </c>
      <c r="S373" s="287">
        <f t="shared" si="68"/>
        <v>0</v>
      </c>
      <c r="T373" s="286">
        <f t="shared" si="69"/>
        <v>0</v>
      </c>
      <c r="U373" s="287">
        <f t="shared" si="70"/>
        <v>0</v>
      </c>
      <c r="V373" s="287">
        <f t="shared" si="71"/>
        <v>0</v>
      </c>
      <c r="W373" s="287">
        <f t="shared" si="72"/>
        <v>0</v>
      </c>
      <c r="X373" s="287">
        <f t="shared" si="73"/>
        <v>0</v>
      </c>
      <c r="Y373" s="288">
        <f t="shared" si="74"/>
        <v>1900</v>
      </c>
      <c r="Z373" s="287">
        <f t="shared" si="75"/>
        <v>1</v>
      </c>
      <c r="AA373" s="519">
        <f>0</f>
        <v>0</v>
      </c>
      <c r="AB373" s="520">
        <f>0</f>
        <v>0</v>
      </c>
      <c r="AC373" s="519">
        <f t="shared" si="76"/>
        <v>0</v>
      </c>
      <c r="AD373" s="520">
        <f t="shared" si="77"/>
        <v>0</v>
      </c>
    </row>
    <row r="374" spans="8:30">
      <c r="H374" s="509"/>
      <c r="I374" s="509"/>
      <c r="O374" s="621"/>
      <c r="P374" s="274">
        <f t="shared" si="66"/>
        <v>1</v>
      </c>
      <c r="Q374" s="285">
        <f t="shared" si="65"/>
        <v>18</v>
      </c>
      <c r="R374" s="286">
        <f t="shared" si="67"/>
        <v>0</v>
      </c>
      <c r="S374" s="287">
        <f t="shared" si="68"/>
        <v>0</v>
      </c>
      <c r="T374" s="286">
        <f t="shared" si="69"/>
        <v>0</v>
      </c>
      <c r="U374" s="287">
        <f t="shared" si="70"/>
        <v>0</v>
      </c>
      <c r="V374" s="287">
        <f t="shared" si="71"/>
        <v>0</v>
      </c>
      <c r="W374" s="287">
        <f t="shared" si="72"/>
        <v>0</v>
      </c>
      <c r="X374" s="287">
        <f t="shared" si="73"/>
        <v>0</v>
      </c>
      <c r="Y374" s="288">
        <f t="shared" si="74"/>
        <v>1900</v>
      </c>
      <c r="Z374" s="287">
        <f t="shared" si="75"/>
        <v>1</v>
      </c>
      <c r="AA374" s="519">
        <f>0</f>
        <v>0</v>
      </c>
      <c r="AB374" s="520">
        <f>0</f>
        <v>0</v>
      </c>
      <c r="AC374" s="519">
        <f t="shared" si="76"/>
        <v>0</v>
      </c>
      <c r="AD374" s="520">
        <f t="shared" si="77"/>
        <v>0</v>
      </c>
    </row>
    <row r="375" spans="8:30">
      <c r="H375" s="509"/>
      <c r="I375" s="509"/>
      <c r="O375" s="621"/>
      <c r="P375" s="274">
        <f t="shared" si="66"/>
        <v>1</v>
      </c>
      <c r="Q375" s="285">
        <f t="shared" si="65"/>
        <v>18</v>
      </c>
      <c r="R375" s="286">
        <f t="shared" si="67"/>
        <v>0</v>
      </c>
      <c r="S375" s="287">
        <f t="shared" si="68"/>
        <v>0</v>
      </c>
      <c r="T375" s="286">
        <f t="shared" si="69"/>
        <v>0</v>
      </c>
      <c r="U375" s="287">
        <f t="shared" si="70"/>
        <v>0</v>
      </c>
      <c r="V375" s="287">
        <f t="shared" si="71"/>
        <v>0</v>
      </c>
      <c r="W375" s="287">
        <f t="shared" si="72"/>
        <v>0</v>
      </c>
      <c r="X375" s="287">
        <f t="shared" si="73"/>
        <v>0</v>
      </c>
      <c r="Y375" s="288">
        <f t="shared" si="74"/>
        <v>1900</v>
      </c>
      <c r="Z375" s="287">
        <f t="shared" si="75"/>
        <v>1</v>
      </c>
      <c r="AA375" s="519">
        <f>0</f>
        <v>0</v>
      </c>
      <c r="AB375" s="520">
        <f>0</f>
        <v>0</v>
      </c>
      <c r="AC375" s="519">
        <f t="shared" si="76"/>
        <v>0</v>
      </c>
      <c r="AD375" s="520">
        <f t="shared" si="77"/>
        <v>0</v>
      </c>
    </row>
    <row r="376" spans="8:30">
      <c r="H376" s="509"/>
      <c r="I376" s="509"/>
      <c r="O376" s="621"/>
      <c r="P376" s="274">
        <f t="shared" si="66"/>
        <v>1</v>
      </c>
      <c r="Q376" s="285">
        <f t="shared" si="65"/>
        <v>18</v>
      </c>
      <c r="R376" s="286">
        <f t="shared" si="67"/>
        <v>0</v>
      </c>
      <c r="S376" s="287">
        <f t="shared" si="68"/>
        <v>0</v>
      </c>
      <c r="T376" s="286">
        <f t="shared" si="69"/>
        <v>0</v>
      </c>
      <c r="U376" s="287">
        <f t="shared" si="70"/>
        <v>0</v>
      </c>
      <c r="V376" s="287">
        <f t="shared" si="71"/>
        <v>0</v>
      </c>
      <c r="W376" s="287">
        <f t="shared" si="72"/>
        <v>0</v>
      </c>
      <c r="X376" s="287">
        <f t="shared" si="73"/>
        <v>0</v>
      </c>
      <c r="Y376" s="288">
        <f t="shared" si="74"/>
        <v>1900</v>
      </c>
      <c r="Z376" s="287">
        <f t="shared" si="75"/>
        <v>1</v>
      </c>
      <c r="AA376" s="519">
        <f>0</f>
        <v>0</v>
      </c>
      <c r="AB376" s="520">
        <f>0</f>
        <v>0</v>
      </c>
      <c r="AC376" s="519">
        <f t="shared" si="76"/>
        <v>0</v>
      </c>
      <c r="AD376" s="520">
        <f t="shared" si="77"/>
        <v>0</v>
      </c>
    </row>
    <row r="377" spans="8:30">
      <c r="H377" s="509"/>
      <c r="I377" s="509"/>
      <c r="O377" s="621"/>
      <c r="P377" s="274">
        <f t="shared" si="66"/>
        <v>1</v>
      </c>
      <c r="Q377" s="285">
        <f t="shared" si="65"/>
        <v>18</v>
      </c>
      <c r="R377" s="286">
        <f t="shared" si="67"/>
        <v>0</v>
      </c>
      <c r="S377" s="287">
        <f t="shared" si="68"/>
        <v>0</v>
      </c>
      <c r="T377" s="286">
        <f t="shared" si="69"/>
        <v>0</v>
      </c>
      <c r="U377" s="287">
        <f t="shared" si="70"/>
        <v>0</v>
      </c>
      <c r="V377" s="287">
        <f t="shared" si="71"/>
        <v>0</v>
      </c>
      <c r="W377" s="287">
        <f t="shared" si="72"/>
        <v>0</v>
      </c>
      <c r="X377" s="287">
        <f t="shared" si="73"/>
        <v>0</v>
      </c>
      <c r="Y377" s="288">
        <f t="shared" si="74"/>
        <v>1900</v>
      </c>
      <c r="Z377" s="287">
        <f t="shared" si="75"/>
        <v>1</v>
      </c>
      <c r="AA377" s="519">
        <f>0</f>
        <v>0</v>
      </c>
      <c r="AB377" s="520">
        <f>0</f>
        <v>0</v>
      </c>
      <c r="AC377" s="519">
        <f t="shared" si="76"/>
        <v>0</v>
      </c>
      <c r="AD377" s="520">
        <f t="shared" si="77"/>
        <v>0</v>
      </c>
    </row>
    <row r="378" spans="8:30">
      <c r="H378" s="509"/>
      <c r="I378" s="509"/>
      <c r="O378" s="621"/>
      <c r="P378" s="274">
        <f t="shared" si="66"/>
        <v>1</v>
      </c>
      <c r="Q378" s="285">
        <f t="shared" si="65"/>
        <v>18</v>
      </c>
      <c r="R378" s="286">
        <f t="shared" si="67"/>
        <v>0</v>
      </c>
      <c r="S378" s="287">
        <f t="shared" si="68"/>
        <v>0</v>
      </c>
      <c r="T378" s="286">
        <f t="shared" si="69"/>
        <v>0</v>
      </c>
      <c r="U378" s="287">
        <f t="shared" si="70"/>
        <v>0</v>
      </c>
      <c r="V378" s="287">
        <f t="shared" si="71"/>
        <v>0</v>
      </c>
      <c r="W378" s="287">
        <f t="shared" si="72"/>
        <v>0</v>
      </c>
      <c r="X378" s="287">
        <f t="shared" si="73"/>
        <v>0</v>
      </c>
      <c r="Y378" s="288">
        <f t="shared" si="74"/>
        <v>1900</v>
      </c>
      <c r="Z378" s="287">
        <f t="shared" si="75"/>
        <v>1</v>
      </c>
      <c r="AA378" s="519">
        <f>0</f>
        <v>0</v>
      </c>
      <c r="AB378" s="520">
        <f>0</f>
        <v>0</v>
      </c>
      <c r="AC378" s="519">
        <f t="shared" si="76"/>
        <v>0</v>
      </c>
      <c r="AD378" s="520">
        <f t="shared" si="77"/>
        <v>0</v>
      </c>
    </row>
    <row r="379" spans="8:30">
      <c r="H379" s="509"/>
      <c r="I379" s="509"/>
      <c r="O379" s="621"/>
      <c r="P379" s="274">
        <f t="shared" si="66"/>
        <v>1</v>
      </c>
      <c r="Q379" s="285">
        <f t="shared" si="65"/>
        <v>18</v>
      </c>
      <c r="R379" s="286">
        <f t="shared" si="67"/>
        <v>0</v>
      </c>
      <c r="S379" s="287">
        <f t="shared" si="68"/>
        <v>0</v>
      </c>
      <c r="T379" s="286">
        <f t="shared" si="69"/>
        <v>0</v>
      </c>
      <c r="U379" s="287">
        <f t="shared" si="70"/>
        <v>0</v>
      </c>
      <c r="V379" s="287">
        <f t="shared" si="71"/>
        <v>0</v>
      </c>
      <c r="W379" s="287">
        <f t="shared" si="72"/>
        <v>0</v>
      </c>
      <c r="X379" s="287">
        <f t="shared" si="73"/>
        <v>0</v>
      </c>
      <c r="Y379" s="288">
        <f t="shared" si="74"/>
        <v>1900</v>
      </c>
      <c r="Z379" s="287">
        <f t="shared" si="75"/>
        <v>1</v>
      </c>
      <c r="AA379" s="519">
        <f>0</f>
        <v>0</v>
      </c>
      <c r="AB379" s="520">
        <f>0</f>
        <v>0</v>
      </c>
      <c r="AC379" s="519">
        <f t="shared" si="76"/>
        <v>0</v>
      </c>
      <c r="AD379" s="520">
        <f t="shared" si="77"/>
        <v>0</v>
      </c>
    </row>
    <row r="380" spans="8:30">
      <c r="H380" s="509"/>
      <c r="I380" s="509"/>
      <c r="O380" s="621"/>
      <c r="P380" s="274">
        <f t="shared" si="66"/>
        <v>1</v>
      </c>
      <c r="Q380" s="285">
        <f t="shared" si="65"/>
        <v>18</v>
      </c>
      <c r="R380" s="286">
        <f t="shared" si="67"/>
        <v>0</v>
      </c>
      <c r="S380" s="287">
        <f t="shared" si="68"/>
        <v>0</v>
      </c>
      <c r="T380" s="286">
        <f t="shared" si="69"/>
        <v>0</v>
      </c>
      <c r="U380" s="287">
        <f t="shared" si="70"/>
        <v>0</v>
      </c>
      <c r="V380" s="287">
        <f t="shared" si="71"/>
        <v>0</v>
      </c>
      <c r="W380" s="287">
        <f t="shared" si="72"/>
        <v>0</v>
      </c>
      <c r="X380" s="287">
        <f t="shared" si="73"/>
        <v>0</v>
      </c>
      <c r="Y380" s="288">
        <f t="shared" si="74"/>
        <v>1900</v>
      </c>
      <c r="Z380" s="287">
        <f t="shared" si="75"/>
        <v>1</v>
      </c>
      <c r="AA380" s="519">
        <f>0</f>
        <v>0</v>
      </c>
      <c r="AB380" s="520">
        <f>0</f>
        <v>0</v>
      </c>
      <c r="AC380" s="519">
        <f t="shared" si="76"/>
        <v>0</v>
      </c>
      <c r="AD380" s="520">
        <f t="shared" si="77"/>
        <v>0</v>
      </c>
    </row>
    <row r="381" spans="8:30">
      <c r="H381" s="509"/>
      <c r="I381" s="509"/>
      <c r="O381" s="621"/>
      <c r="P381" s="274">
        <f t="shared" si="66"/>
        <v>1</v>
      </c>
      <c r="Q381" s="285">
        <f t="shared" si="65"/>
        <v>18</v>
      </c>
      <c r="R381" s="286">
        <f t="shared" si="67"/>
        <v>0</v>
      </c>
      <c r="S381" s="287">
        <f t="shared" si="68"/>
        <v>0</v>
      </c>
      <c r="T381" s="286">
        <f t="shared" si="69"/>
        <v>0</v>
      </c>
      <c r="U381" s="287">
        <f t="shared" si="70"/>
        <v>0</v>
      </c>
      <c r="V381" s="287">
        <f t="shared" si="71"/>
        <v>0</v>
      </c>
      <c r="W381" s="287">
        <f t="shared" si="72"/>
        <v>0</v>
      </c>
      <c r="X381" s="287">
        <f t="shared" si="73"/>
        <v>0</v>
      </c>
      <c r="Y381" s="288">
        <f t="shared" si="74"/>
        <v>1900</v>
      </c>
      <c r="Z381" s="287">
        <f t="shared" si="75"/>
        <v>1</v>
      </c>
      <c r="AA381" s="519">
        <f>0</f>
        <v>0</v>
      </c>
      <c r="AB381" s="520">
        <f>0</f>
        <v>0</v>
      </c>
      <c r="AC381" s="519">
        <f t="shared" si="76"/>
        <v>0</v>
      </c>
      <c r="AD381" s="520">
        <f t="shared" si="77"/>
        <v>0</v>
      </c>
    </row>
    <row r="382" spans="8:30">
      <c r="H382" s="509"/>
      <c r="I382" s="509"/>
      <c r="O382" s="621"/>
      <c r="P382" s="274">
        <f t="shared" si="66"/>
        <v>1</v>
      </c>
      <c r="Q382" s="285">
        <f t="shared" si="65"/>
        <v>18</v>
      </c>
      <c r="R382" s="286">
        <f t="shared" si="67"/>
        <v>0</v>
      </c>
      <c r="S382" s="287">
        <f t="shared" si="68"/>
        <v>0</v>
      </c>
      <c r="T382" s="286">
        <f t="shared" si="69"/>
        <v>0</v>
      </c>
      <c r="U382" s="287">
        <f t="shared" si="70"/>
        <v>0</v>
      </c>
      <c r="V382" s="287">
        <f t="shared" si="71"/>
        <v>0</v>
      </c>
      <c r="W382" s="287">
        <f t="shared" si="72"/>
        <v>0</v>
      </c>
      <c r="X382" s="287">
        <f t="shared" si="73"/>
        <v>0</v>
      </c>
      <c r="Y382" s="288">
        <f t="shared" si="74"/>
        <v>1900</v>
      </c>
      <c r="Z382" s="287">
        <f t="shared" si="75"/>
        <v>1</v>
      </c>
      <c r="AA382" s="519">
        <f>0</f>
        <v>0</v>
      </c>
      <c r="AB382" s="520">
        <f>0</f>
        <v>0</v>
      </c>
      <c r="AC382" s="519">
        <f t="shared" si="76"/>
        <v>0</v>
      </c>
      <c r="AD382" s="520">
        <f t="shared" si="77"/>
        <v>0</v>
      </c>
    </row>
    <row r="383" spans="8:30">
      <c r="H383" s="509"/>
      <c r="I383" s="509"/>
      <c r="O383" s="621"/>
      <c r="P383" s="274">
        <f t="shared" si="66"/>
        <v>1</v>
      </c>
      <c r="Q383" s="285">
        <f t="shared" si="65"/>
        <v>18</v>
      </c>
      <c r="R383" s="286">
        <f t="shared" si="67"/>
        <v>0</v>
      </c>
      <c r="S383" s="287">
        <f t="shared" si="68"/>
        <v>0</v>
      </c>
      <c r="T383" s="286">
        <f t="shared" si="69"/>
        <v>0</v>
      </c>
      <c r="U383" s="287">
        <f t="shared" si="70"/>
        <v>0</v>
      </c>
      <c r="V383" s="287">
        <f t="shared" si="71"/>
        <v>0</v>
      </c>
      <c r="W383" s="287">
        <f t="shared" si="72"/>
        <v>0</v>
      </c>
      <c r="X383" s="287">
        <f t="shared" si="73"/>
        <v>0</v>
      </c>
      <c r="Y383" s="288">
        <f t="shared" si="74"/>
        <v>1900</v>
      </c>
      <c r="Z383" s="287">
        <f t="shared" si="75"/>
        <v>1</v>
      </c>
      <c r="AA383" s="519">
        <f>0</f>
        <v>0</v>
      </c>
      <c r="AB383" s="520">
        <f>0</f>
        <v>0</v>
      </c>
      <c r="AC383" s="519">
        <f t="shared" si="76"/>
        <v>0</v>
      </c>
      <c r="AD383" s="520">
        <f t="shared" si="77"/>
        <v>0</v>
      </c>
    </row>
    <row r="384" spans="8:30">
      <c r="H384" s="509"/>
      <c r="I384" s="509"/>
      <c r="O384" s="621"/>
      <c r="P384" s="274">
        <f t="shared" si="66"/>
        <v>1</v>
      </c>
      <c r="Q384" s="285">
        <f t="shared" si="65"/>
        <v>18</v>
      </c>
      <c r="R384" s="286">
        <f t="shared" si="67"/>
        <v>0</v>
      </c>
      <c r="S384" s="287">
        <f t="shared" si="68"/>
        <v>0</v>
      </c>
      <c r="T384" s="286">
        <f t="shared" si="69"/>
        <v>0</v>
      </c>
      <c r="U384" s="287">
        <f t="shared" si="70"/>
        <v>0</v>
      </c>
      <c r="V384" s="287">
        <f t="shared" si="71"/>
        <v>0</v>
      </c>
      <c r="W384" s="287">
        <f t="shared" si="72"/>
        <v>0</v>
      </c>
      <c r="X384" s="287">
        <f t="shared" si="73"/>
        <v>0</v>
      </c>
      <c r="Y384" s="288">
        <f t="shared" si="74"/>
        <v>1900</v>
      </c>
      <c r="Z384" s="287">
        <f t="shared" si="75"/>
        <v>1</v>
      </c>
      <c r="AA384" s="519">
        <f>0</f>
        <v>0</v>
      </c>
      <c r="AB384" s="520">
        <f>0</f>
        <v>0</v>
      </c>
      <c r="AC384" s="519">
        <f t="shared" si="76"/>
        <v>0</v>
      </c>
      <c r="AD384" s="520">
        <f t="shared" si="77"/>
        <v>0</v>
      </c>
    </row>
    <row r="385" spans="8:30">
      <c r="H385" s="509"/>
      <c r="I385" s="509"/>
      <c r="O385" s="621"/>
      <c r="P385" s="274">
        <f t="shared" si="66"/>
        <v>1</v>
      </c>
      <c r="Q385" s="285">
        <f t="shared" si="65"/>
        <v>18</v>
      </c>
      <c r="R385" s="286">
        <f t="shared" si="67"/>
        <v>0</v>
      </c>
      <c r="S385" s="287">
        <f t="shared" si="68"/>
        <v>0</v>
      </c>
      <c r="T385" s="286">
        <f t="shared" si="69"/>
        <v>0</v>
      </c>
      <c r="U385" s="287">
        <f t="shared" si="70"/>
        <v>0</v>
      </c>
      <c r="V385" s="287">
        <f t="shared" si="71"/>
        <v>0</v>
      </c>
      <c r="W385" s="287">
        <f t="shared" si="72"/>
        <v>0</v>
      </c>
      <c r="X385" s="287">
        <f t="shared" si="73"/>
        <v>0</v>
      </c>
      <c r="Y385" s="288">
        <f t="shared" si="74"/>
        <v>1900</v>
      </c>
      <c r="Z385" s="287">
        <f t="shared" si="75"/>
        <v>1</v>
      </c>
      <c r="AA385" s="519">
        <f>0</f>
        <v>0</v>
      </c>
      <c r="AB385" s="520">
        <f>0</f>
        <v>0</v>
      </c>
      <c r="AC385" s="519">
        <f t="shared" si="76"/>
        <v>0</v>
      </c>
      <c r="AD385" s="520">
        <f t="shared" si="77"/>
        <v>0</v>
      </c>
    </row>
    <row r="386" spans="8:30">
      <c r="H386" s="509"/>
      <c r="I386" s="509"/>
      <c r="O386" s="621"/>
      <c r="P386" s="274">
        <f t="shared" si="66"/>
        <v>1</v>
      </c>
      <c r="Q386" s="285">
        <f t="shared" si="65"/>
        <v>18</v>
      </c>
      <c r="R386" s="286">
        <f t="shared" si="67"/>
        <v>0</v>
      </c>
      <c r="S386" s="287">
        <f t="shared" si="68"/>
        <v>0</v>
      </c>
      <c r="T386" s="286">
        <f t="shared" si="69"/>
        <v>0</v>
      </c>
      <c r="U386" s="287">
        <f t="shared" si="70"/>
        <v>0</v>
      </c>
      <c r="V386" s="287">
        <f t="shared" si="71"/>
        <v>0</v>
      </c>
      <c r="W386" s="287">
        <f t="shared" si="72"/>
        <v>0</v>
      </c>
      <c r="X386" s="287">
        <f t="shared" si="73"/>
        <v>0</v>
      </c>
      <c r="Y386" s="288">
        <f t="shared" si="74"/>
        <v>1900</v>
      </c>
      <c r="Z386" s="287">
        <f t="shared" si="75"/>
        <v>1</v>
      </c>
      <c r="AA386" s="519">
        <f>0</f>
        <v>0</v>
      </c>
      <c r="AB386" s="520">
        <f>0</f>
        <v>0</v>
      </c>
      <c r="AC386" s="519">
        <f t="shared" si="76"/>
        <v>0</v>
      </c>
      <c r="AD386" s="520">
        <f t="shared" si="77"/>
        <v>0</v>
      </c>
    </row>
    <row r="387" spans="8:30">
      <c r="H387" s="509"/>
      <c r="I387" s="509"/>
      <c r="O387" s="621"/>
      <c r="P387" s="274">
        <f t="shared" si="66"/>
        <v>1</v>
      </c>
      <c r="Q387" s="285">
        <f t="shared" si="65"/>
        <v>18</v>
      </c>
      <c r="R387" s="286">
        <f t="shared" si="67"/>
        <v>0</v>
      </c>
      <c r="S387" s="287">
        <f t="shared" si="68"/>
        <v>0</v>
      </c>
      <c r="T387" s="286">
        <f t="shared" si="69"/>
        <v>0</v>
      </c>
      <c r="U387" s="287">
        <f t="shared" si="70"/>
        <v>0</v>
      </c>
      <c r="V387" s="287">
        <f t="shared" si="71"/>
        <v>0</v>
      </c>
      <c r="W387" s="287">
        <f t="shared" si="72"/>
        <v>0</v>
      </c>
      <c r="X387" s="287">
        <f t="shared" si="73"/>
        <v>0</v>
      </c>
      <c r="Y387" s="288">
        <f t="shared" si="74"/>
        <v>1900</v>
      </c>
      <c r="Z387" s="287">
        <f t="shared" si="75"/>
        <v>1</v>
      </c>
      <c r="AA387" s="519">
        <f>0</f>
        <v>0</v>
      </c>
      <c r="AB387" s="520">
        <f>0</f>
        <v>0</v>
      </c>
      <c r="AC387" s="519">
        <f t="shared" si="76"/>
        <v>0</v>
      </c>
      <c r="AD387" s="520">
        <f t="shared" si="77"/>
        <v>0</v>
      </c>
    </row>
    <row r="388" spans="8:30">
      <c r="H388" s="509"/>
      <c r="I388" s="509"/>
      <c r="O388" s="621"/>
      <c r="P388" s="274">
        <f t="shared" si="66"/>
        <v>1</v>
      </c>
      <c r="Q388" s="285">
        <f t="shared" si="65"/>
        <v>18</v>
      </c>
      <c r="R388" s="286">
        <f t="shared" si="67"/>
        <v>0</v>
      </c>
      <c r="S388" s="287">
        <f t="shared" si="68"/>
        <v>0</v>
      </c>
      <c r="T388" s="286">
        <f t="shared" si="69"/>
        <v>0</v>
      </c>
      <c r="U388" s="287">
        <f t="shared" si="70"/>
        <v>0</v>
      </c>
      <c r="V388" s="287">
        <f t="shared" si="71"/>
        <v>0</v>
      </c>
      <c r="W388" s="287">
        <f t="shared" si="72"/>
        <v>0</v>
      </c>
      <c r="X388" s="287">
        <f t="shared" si="73"/>
        <v>0</v>
      </c>
      <c r="Y388" s="288">
        <f t="shared" si="74"/>
        <v>1900</v>
      </c>
      <c r="Z388" s="287">
        <f t="shared" si="75"/>
        <v>1</v>
      </c>
      <c r="AA388" s="519">
        <f>0</f>
        <v>0</v>
      </c>
      <c r="AB388" s="520">
        <f>0</f>
        <v>0</v>
      </c>
      <c r="AC388" s="519">
        <f t="shared" si="76"/>
        <v>0</v>
      </c>
      <c r="AD388" s="520">
        <f t="shared" si="77"/>
        <v>0</v>
      </c>
    </row>
    <row r="389" spans="8:30">
      <c r="H389" s="509"/>
      <c r="I389" s="509"/>
      <c r="O389" s="621"/>
      <c r="P389" s="274">
        <f t="shared" si="66"/>
        <v>1</v>
      </c>
      <c r="Q389" s="285">
        <f t="shared" si="65"/>
        <v>18</v>
      </c>
      <c r="R389" s="286">
        <f t="shared" si="67"/>
        <v>0</v>
      </c>
      <c r="S389" s="287">
        <f t="shared" si="68"/>
        <v>0</v>
      </c>
      <c r="T389" s="286">
        <f t="shared" si="69"/>
        <v>0</v>
      </c>
      <c r="U389" s="287">
        <f t="shared" si="70"/>
        <v>0</v>
      </c>
      <c r="V389" s="287">
        <f t="shared" si="71"/>
        <v>0</v>
      </c>
      <c r="W389" s="287">
        <f t="shared" si="72"/>
        <v>0</v>
      </c>
      <c r="X389" s="287">
        <f t="shared" si="73"/>
        <v>0</v>
      </c>
      <c r="Y389" s="288">
        <f t="shared" si="74"/>
        <v>1900</v>
      </c>
      <c r="Z389" s="287">
        <f t="shared" si="75"/>
        <v>1</v>
      </c>
      <c r="AA389" s="519">
        <f>0</f>
        <v>0</v>
      </c>
      <c r="AB389" s="520">
        <f>0</f>
        <v>0</v>
      </c>
      <c r="AC389" s="519">
        <f t="shared" si="76"/>
        <v>0</v>
      </c>
      <c r="AD389" s="520">
        <f t="shared" si="77"/>
        <v>0</v>
      </c>
    </row>
    <row r="390" spans="8:30">
      <c r="H390" s="509"/>
      <c r="I390" s="509"/>
      <c r="O390" s="621"/>
      <c r="P390" s="274">
        <f t="shared" si="66"/>
        <v>1</v>
      </c>
      <c r="Q390" s="285">
        <f t="shared" ref="Q390:Q453" si="78">MAX(18,IFERROR(ROUNDDOWN(YEARFRAC(F390,__valuation_date),0),45))</f>
        <v>18</v>
      </c>
      <c r="R390" s="286">
        <f t="shared" si="67"/>
        <v>0</v>
      </c>
      <c r="S390" s="287">
        <f t="shared" si="68"/>
        <v>0</v>
      </c>
      <c r="T390" s="286">
        <f t="shared" si="69"/>
        <v>0</v>
      </c>
      <c r="U390" s="287">
        <f t="shared" si="70"/>
        <v>0</v>
      </c>
      <c r="V390" s="287">
        <f t="shared" si="71"/>
        <v>0</v>
      </c>
      <c r="W390" s="287">
        <f t="shared" si="72"/>
        <v>0</v>
      </c>
      <c r="X390" s="287">
        <f t="shared" si="73"/>
        <v>0</v>
      </c>
      <c r="Y390" s="288">
        <f t="shared" si="74"/>
        <v>1900</v>
      </c>
      <c r="Z390" s="287">
        <f t="shared" si="75"/>
        <v>1</v>
      </c>
      <c r="AA390" s="519">
        <f>0</f>
        <v>0</v>
      </c>
      <c r="AB390" s="520">
        <f>0</f>
        <v>0</v>
      </c>
      <c r="AC390" s="519">
        <f t="shared" si="76"/>
        <v>0</v>
      </c>
      <c r="AD390" s="520">
        <f t="shared" si="77"/>
        <v>0</v>
      </c>
    </row>
    <row r="391" spans="8:30">
      <c r="H391" s="509"/>
      <c r="I391" s="509"/>
      <c r="O391" s="621"/>
      <c r="P391" s="274">
        <f t="shared" ref="P391:P454" si="79">IF(Z391&gt;S391,IF(Z391&gt;T391,1,0),0)</f>
        <v>1</v>
      </c>
      <c r="Q391" s="285">
        <f t="shared" si="78"/>
        <v>18</v>
      </c>
      <c r="R391" s="286">
        <f t="shared" ref="R391:R454" si="80">G391</f>
        <v>0</v>
      </c>
      <c r="S391" s="287">
        <f t="shared" ref="S391:S454" si="81">N391</f>
        <v>0</v>
      </c>
      <c r="T391" s="286">
        <f t="shared" ref="T391:T454" si="82">ROUNDUP(YEARFRAC(M391,L391),0)</f>
        <v>0</v>
      </c>
      <c r="U391" s="287">
        <f t="shared" ref="U391:U454" si="83">J391</f>
        <v>0</v>
      </c>
      <c r="V391" s="287">
        <f t="shared" ref="V391:V454" si="84">IF(X391="Annuity",0,H391)</f>
        <v>0</v>
      </c>
      <c r="W391" s="287">
        <f t="shared" ref="W391:W454" si="85">IF(X391="Annuity",H391*12,H391)</f>
        <v>0</v>
      </c>
      <c r="X391" s="287">
        <f t="shared" ref="X391:X454" si="86">E391</f>
        <v>0</v>
      </c>
      <c r="Y391" s="288">
        <f t="shared" ref="Y391:Y454" si="87">YEAR(L391)</f>
        <v>1900</v>
      </c>
      <c r="Z391" s="287">
        <f t="shared" ref="Z391:Z454" si="88">YEAR($P$2)-Y391+1</f>
        <v>1</v>
      </c>
      <c r="AA391" s="519">
        <f>0</f>
        <v>0</v>
      </c>
      <c r="AB391" s="520">
        <f>0</f>
        <v>0</v>
      </c>
      <c r="AC391" s="519">
        <f t="shared" ref="AC391:AC454" si="89">D391</f>
        <v>0</v>
      </c>
      <c r="AD391" s="520">
        <f t="shared" ref="AD391:AD454" si="90">O391</f>
        <v>0</v>
      </c>
    </row>
    <row r="392" spans="8:30">
      <c r="H392" s="509"/>
      <c r="I392" s="509"/>
      <c r="O392" s="621"/>
      <c r="P392" s="274">
        <f t="shared" si="79"/>
        <v>1</v>
      </c>
      <c r="Q392" s="285">
        <f t="shared" si="78"/>
        <v>18</v>
      </c>
      <c r="R392" s="286">
        <f t="shared" si="80"/>
        <v>0</v>
      </c>
      <c r="S392" s="287">
        <f t="shared" si="81"/>
        <v>0</v>
      </c>
      <c r="T392" s="286">
        <f t="shared" si="82"/>
        <v>0</v>
      </c>
      <c r="U392" s="287">
        <f t="shared" si="83"/>
        <v>0</v>
      </c>
      <c r="V392" s="287">
        <f t="shared" si="84"/>
        <v>0</v>
      </c>
      <c r="W392" s="287">
        <f t="shared" si="85"/>
        <v>0</v>
      </c>
      <c r="X392" s="287">
        <f t="shared" si="86"/>
        <v>0</v>
      </c>
      <c r="Y392" s="288">
        <f t="shared" si="87"/>
        <v>1900</v>
      </c>
      <c r="Z392" s="287">
        <f t="shared" si="88"/>
        <v>1</v>
      </c>
      <c r="AA392" s="519">
        <f>0</f>
        <v>0</v>
      </c>
      <c r="AB392" s="520">
        <f>0</f>
        <v>0</v>
      </c>
      <c r="AC392" s="519">
        <f t="shared" si="89"/>
        <v>0</v>
      </c>
      <c r="AD392" s="520">
        <f t="shared" si="90"/>
        <v>0</v>
      </c>
    </row>
    <row r="393" spans="8:30">
      <c r="H393" s="509"/>
      <c r="I393" s="509"/>
      <c r="O393" s="621"/>
      <c r="P393" s="274">
        <f t="shared" si="79"/>
        <v>1</v>
      </c>
      <c r="Q393" s="285">
        <f t="shared" si="78"/>
        <v>18</v>
      </c>
      <c r="R393" s="286">
        <f t="shared" si="80"/>
        <v>0</v>
      </c>
      <c r="S393" s="287">
        <f t="shared" si="81"/>
        <v>0</v>
      </c>
      <c r="T393" s="286">
        <f t="shared" si="82"/>
        <v>0</v>
      </c>
      <c r="U393" s="287">
        <f t="shared" si="83"/>
        <v>0</v>
      </c>
      <c r="V393" s="287">
        <f t="shared" si="84"/>
        <v>0</v>
      </c>
      <c r="W393" s="287">
        <f t="shared" si="85"/>
        <v>0</v>
      </c>
      <c r="X393" s="287">
        <f t="shared" si="86"/>
        <v>0</v>
      </c>
      <c r="Y393" s="288">
        <f t="shared" si="87"/>
        <v>1900</v>
      </c>
      <c r="Z393" s="287">
        <f t="shared" si="88"/>
        <v>1</v>
      </c>
      <c r="AA393" s="519">
        <f>0</f>
        <v>0</v>
      </c>
      <c r="AB393" s="520">
        <f>0</f>
        <v>0</v>
      </c>
      <c r="AC393" s="519">
        <f t="shared" si="89"/>
        <v>0</v>
      </c>
      <c r="AD393" s="520">
        <f t="shared" si="90"/>
        <v>0</v>
      </c>
    </row>
    <row r="394" spans="8:30">
      <c r="H394" s="509"/>
      <c r="I394" s="509"/>
      <c r="O394" s="621"/>
      <c r="P394" s="274">
        <f t="shared" si="79"/>
        <v>1</v>
      </c>
      <c r="Q394" s="285">
        <f t="shared" si="78"/>
        <v>18</v>
      </c>
      <c r="R394" s="286">
        <f t="shared" si="80"/>
        <v>0</v>
      </c>
      <c r="S394" s="287">
        <f t="shared" si="81"/>
        <v>0</v>
      </c>
      <c r="T394" s="286">
        <f t="shared" si="82"/>
        <v>0</v>
      </c>
      <c r="U394" s="287">
        <f t="shared" si="83"/>
        <v>0</v>
      </c>
      <c r="V394" s="287">
        <f t="shared" si="84"/>
        <v>0</v>
      </c>
      <c r="W394" s="287">
        <f t="shared" si="85"/>
        <v>0</v>
      </c>
      <c r="X394" s="287">
        <f t="shared" si="86"/>
        <v>0</v>
      </c>
      <c r="Y394" s="288">
        <f t="shared" si="87"/>
        <v>1900</v>
      </c>
      <c r="Z394" s="287">
        <f t="shared" si="88"/>
        <v>1</v>
      </c>
      <c r="AA394" s="519">
        <f>0</f>
        <v>0</v>
      </c>
      <c r="AB394" s="520">
        <f>0</f>
        <v>0</v>
      </c>
      <c r="AC394" s="519">
        <f t="shared" si="89"/>
        <v>0</v>
      </c>
      <c r="AD394" s="520">
        <f t="shared" si="90"/>
        <v>0</v>
      </c>
    </row>
    <row r="395" spans="8:30">
      <c r="H395" s="509"/>
      <c r="I395" s="509"/>
      <c r="O395" s="621"/>
      <c r="P395" s="274">
        <f t="shared" si="79"/>
        <v>1</v>
      </c>
      <c r="Q395" s="285">
        <f t="shared" si="78"/>
        <v>18</v>
      </c>
      <c r="R395" s="286">
        <f t="shared" si="80"/>
        <v>0</v>
      </c>
      <c r="S395" s="287">
        <f t="shared" si="81"/>
        <v>0</v>
      </c>
      <c r="T395" s="286">
        <f t="shared" si="82"/>
        <v>0</v>
      </c>
      <c r="U395" s="287">
        <f t="shared" si="83"/>
        <v>0</v>
      </c>
      <c r="V395" s="287">
        <f t="shared" si="84"/>
        <v>0</v>
      </c>
      <c r="W395" s="287">
        <f t="shared" si="85"/>
        <v>0</v>
      </c>
      <c r="X395" s="287">
        <f t="shared" si="86"/>
        <v>0</v>
      </c>
      <c r="Y395" s="288">
        <f t="shared" si="87"/>
        <v>1900</v>
      </c>
      <c r="Z395" s="287">
        <f t="shared" si="88"/>
        <v>1</v>
      </c>
      <c r="AA395" s="519">
        <f>0</f>
        <v>0</v>
      </c>
      <c r="AB395" s="520">
        <f>0</f>
        <v>0</v>
      </c>
      <c r="AC395" s="519">
        <f t="shared" si="89"/>
        <v>0</v>
      </c>
      <c r="AD395" s="520">
        <f t="shared" si="90"/>
        <v>0</v>
      </c>
    </row>
    <row r="396" spans="8:30">
      <c r="H396" s="509"/>
      <c r="I396" s="509"/>
      <c r="O396" s="621"/>
      <c r="P396" s="274">
        <f t="shared" si="79"/>
        <v>1</v>
      </c>
      <c r="Q396" s="285">
        <f t="shared" si="78"/>
        <v>18</v>
      </c>
      <c r="R396" s="286">
        <f t="shared" si="80"/>
        <v>0</v>
      </c>
      <c r="S396" s="287">
        <f t="shared" si="81"/>
        <v>0</v>
      </c>
      <c r="T396" s="286">
        <f t="shared" si="82"/>
        <v>0</v>
      </c>
      <c r="U396" s="287">
        <f t="shared" si="83"/>
        <v>0</v>
      </c>
      <c r="V396" s="287">
        <f t="shared" si="84"/>
        <v>0</v>
      </c>
      <c r="W396" s="287">
        <f t="shared" si="85"/>
        <v>0</v>
      </c>
      <c r="X396" s="287">
        <f t="shared" si="86"/>
        <v>0</v>
      </c>
      <c r="Y396" s="288">
        <f t="shared" si="87"/>
        <v>1900</v>
      </c>
      <c r="Z396" s="287">
        <f t="shared" si="88"/>
        <v>1</v>
      </c>
      <c r="AA396" s="519">
        <f>0</f>
        <v>0</v>
      </c>
      <c r="AB396" s="520">
        <f>0</f>
        <v>0</v>
      </c>
      <c r="AC396" s="519">
        <f t="shared" si="89"/>
        <v>0</v>
      </c>
      <c r="AD396" s="520">
        <f t="shared" si="90"/>
        <v>0</v>
      </c>
    </row>
    <row r="397" spans="8:30">
      <c r="H397" s="509"/>
      <c r="I397" s="509"/>
      <c r="O397" s="621"/>
      <c r="P397" s="274">
        <f t="shared" si="79"/>
        <v>1</v>
      </c>
      <c r="Q397" s="285">
        <f t="shared" si="78"/>
        <v>18</v>
      </c>
      <c r="R397" s="286">
        <f t="shared" si="80"/>
        <v>0</v>
      </c>
      <c r="S397" s="287">
        <f t="shared" si="81"/>
        <v>0</v>
      </c>
      <c r="T397" s="286">
        <f t="shared" si="82"/>
        <v>0</v>
      </c>
      <c r="U397" s="287">
        <f t="shared" si="83"/>
        <v>0</v>
      </c>
      <c r="V397" s="287">
        <f t="shared" si="84"/>
        <v>0</v>
      </c>
      <c r="W397" s="287">
        <f t="shared" si="85"/>
        <v>0</v>
      </c>
      <c r="X397" s="287">
        <f t="shared" si="86"/>
        <v>0</v>
      </c>
      <c r="Y397" s="288">
        <f t="shared" si="87"/>
        <v>1900</v>
      </c>
      <c r="Z397" s="287">
        <f t="shared" si="88"/>
        <v>1</v>
      </c>
      <c r="AA397" s="519">
        <f>0</f>
        <v>0</v>
      </c>
      <c r="AB397" s="520">
        <f>0</f>
        <v>0</v>
      </c>
      <c r="AC397" s="519">
        <f t="shared" si="89"/>
        <v>0</v>
      </c>
      <c r="AD397" s="520">
        <f t="shared" si="90"/>
        <v>0</v>
      </c>
    </row>
    <row r="398" spans="8:30">
      <c r="H398" s="509"/>
      <c r="I398" s="509"/>
      <c r="O398" s="621"/>
      <c r="P398" s="274">
        <f t="shared" si="79"/>
        <v>1</v>
      </c>
      <c r="Q398" s="285">
        <f t="shared" si="78"/>
        <v>18</v>
      </c>
      <c r="R398" s="286">
        <f t="shared" si="80"/>
        <v>0</v>
      </c>
      <c r="S398" s="287">
        <f t="shared" si="81"/>
        <v>0</v>
      </c>
      <c r="T398" s="286">
        <f t="shared" si="82"/>
        <v>0</v>
      </c>
      <c r="U398" s="287">
        <f t="shared" si="83"/>
        <v>0</v>
      </c>
      <c r="V398" s="287">
        <f t="shared" si="84"/>
        <v>0</v>
      </c>
      <c r="W398" s="287">
        <f t="shared" si="85"/>
        <v>0</v>
      </c>
      <c r="X398" s="287">
        <f t="shared" si="86"/>
        <v>0</v>
      </c>
      <c r="Y398" s="288">
        <f t="shared" si="87"/>
        <v>1900</v>
      </c>
      <c r="Z398" s="287">
        <f t="shared" si="88"/>
        <v>1</v>
      </c>
      <c r="AA398" s="519">
        <f>0</f>
        <v>0</v>
      </c>
      <c r="AB398" s="520">
        <f>0</f>
        <v>0</v>
      </c>
      <c r="AC398" s="519">
        <f t="shared" si="89"/>
        <v>0</v>
      </c>
      <c r="AD398" s="520">
        <f t="shared" si="90"/>
        <v>0</v>
      </c>
    </row>
    <row r="399" spans="8:30">
      <c r="H399" s="509"/>
      <c r="I399" s="509"/>
      <c r="O399" s="621"/>
      <c r="P399" s="274">
        <f t="shared" si="79"/>
        <v>1</v>
      </c>
      <c r="Q399" s="285">
        <f t="shared" si="78"/>
        <v>18</v>
      </c>
      <c r="R399" s="286">
        <f t="shared" si="80"/>
        <v>0</v>
      </c>
      <c r="S399" s="287">
        <f t="shared" si="81"/>
        <v>0</v>
      </c>
      <c r="T399" s="286">
        <f t="shared" si="82"/>
        <v>0</v>
      </c>
      <c r="U399" s="287">
        <f t="shared" si="83"/>
        <v>0</v>
      </c>
      <c r="V399" s="287">
        <f t="shared" si="84"/>
        <v>0</v>
      </c>
      <c r="W399" s="287">
        <f t="shared" si="85"/>
        <v>0</v>
      </c>
      <c r="X399" s="287">
        <f t="shared" si="86"/>
        <v>0</v>
      </c>
      <c r="Y399" s="288">
        <f t="shared" si="87"/>
        <v>1900</v>
      </c>
      <c r="Z399" s="287">
        <f t="shared" si="88"/>
        <v>1</v>
      </c>
      <c r="AA399" s="519">
        <f>0</f>
        <v>0</v>
      </c>
      <c r="AB399" s="520">
        <f>0</f>
        <v>0</v>
      </c>
      <c r="AC399" s="519">
        <f t="shared" si="89"/>
        <v>0</v>
      </c>
      <c r="AD399" s="520">
        <f t="shared" si="90"/>
        <v>0</v>
      </c>
    </row>
    <row r="400" spans="8:30">
      <c r="H400" s="509"/>
      <c r="I400" s="509"/>
      <c r="O400" s="621"/>
      <c r="P400" s="274">
        <f t="shared" si="79"/>
        <v>1</v>
      </c>
      <c r="Q400" s="285">
        <f t="shared" si="78"/>
        <v>18</v>
      </c>
      <c r="R400" s="286">
        <f t="shared" si="80"/>
        <v>0</v>
      </c>
      <c r="S400" s="287">
        <f t="shared" si="81"/>
        <v>0</v>
      </c>
      <c r="T400" s="286">
        <f t="shared" si="82"/>
        <v>0</v>
      </c>
      <c r="U400" s="287">
        <f t="shared" si="83"/>
        <v>0</v>
      </c>
      <c r="V400" s="287">
        <f t="shared" si="84"/>
        <v>0</v>
      </c>
      <c r="W400" s="287">
        <f t="shared" si="85"/>
        <v>0</v>
      </c>
      <c r="X400" s="287">
        <f t="shared" si="86"/>
        <v>0</v>
      </c>
      <c r="Y400" s="288">
        <f t="shared" si="87"/>
        <v>1900</v>
      </c>
      <c r="Z400" s="287">
        <f t="shared" si="88"/>
        <v>1</v>
      </c>
      <c r="AA400" s="519">
        <f>0</f>
        <v>0</v>
      </c>
      <c r="AB400" s="520">
        <f>0</f>
        <v>0</v>
      </c>
      <c r="AC400" s="519">
        <f t="shared" si="89"/>
        <v>0</v>
      </c>
      <c r="AD400" s="520">
        <f t="shared" si="90"/>
        <v>0</v>
      </c>
    </row>
    <row r="401" spans="8:30">
      <c r="H401" s="509"/>
      <c r="I401" s="509"/>
      <c r="O401" s="621"/>
      <c r="P401" s="274">
        <f t="shared" si="79"/>
        <v>1</v>
      </c>
      <c r="Q401" s="285">
        <f t="shared" si="78"/>
        <v>18</v>
      </c>
      <c r="R401" s="286">
        <f t="shared" si="80"/>
        <v>0</v>
      </c>
      <c r="S401" s="287">
        <f t="shared" si="81"/>
        <v>0</v>
      </c>
      <c r="T401" s="286">
        <f t="shared" si="82"/>
        <v>0</v>
      </c>
      <c r="U401" s="287">
        <f t="shared" si="83"/>
        <v>0</v>
      </c>
      <c r="V401" s="287">
        <f t="shared" si="84"/>
        <v>0</v>
      </c>
      <c r="W401" s="287">
        <f t="shared" si="85"/>
        <v>0</v>
      </c>
      <c r="X401" s="287">
        <f t="shared" si="86"/>
        <v>0</v>
      </c>
      <c r="Y401" s="288">
        <f t="shared" si="87"/>
        <v>1900</v>
      </c>
      <c r="Z401" s="287">
        <f t="shared" si="88"/>
        <v>1</v>
      </c>
      <c r="AA401" s="519">
        <f>0</f>
        <v>0</v>
      </c>
      <c r="AB401" s="520">
        <f>0</f>
        <v>0</v>
      </c>
      <c r="AC401" s="519">
        <f t="shared" si="89"/>
        <v>0</v>
      </c>
      <c r="AD401" s="520">
        <f t="shared" si="90"/>
        <v>0</v>
      </c>
    </row>
    <row r="402" spans="8:30">
      <c r="H402" s="509"/>
      <c r="I402" s="509"/>
      <c r="O402" s="621"/>
      <c r="P402" s="274">
        <f t="shared" si="79"/>
        <v>1</v>
      </c>
      <c r="Q402" s="285">
        <f t="shared" si="78"/>
        <v>18</v>
      </c>
      <c r="R402" s="286">
        <f t="shared" si="80"/>
        <v>0</v>
      </c>
      <c r="S402" s="287">
        <f t="shared" si="81"/>
        <v>0</v>
      </c>
      <c r="T402" s="286">
        <f t="shared" si="82"/>
        <v>0</v>
      </c>
      <c r="U402" s="287">
        <f t="shared" si="83"/>
        <v>0</v>
      </c>
      <c r="V402" s="287">
        <f t="shared" si="84"/>
        <v>0</v>
      </c>
      <c r="W402" s="287">
        <f t="shared" si="85"/>
        <v>0</v>
      </c>
      <c r="X402" s="287">
        <f t="shared" si="86"/>
        <v>0</v>
      </c>
      <c r="Y402" s="288">
        <f t="shared" si="87"/>
        <v>1900</v>
      </c>
      <c r="Z402" s="287">
        <f t="shared" si="88"/>
        <v>1</v>
      </c>
      <c r="AA402" s="519">
        <f>0</f>
        <v>0</v>
      </c>
      <c r="AB402" s="520">
        <f>0</f>
        <v>0</v>
      </c>
      <c r="AC402" s="519">
        <f t="shared" si="89"/>
        <v>0</v>
      </c>
      <c r="AD402" s="520">
        <f t="shared" si="90"/>
        <v>0</v>
      </c>
    </row>
    <row r="403" spans="8:30">
      <c r="H403" s="509"/>
      <c r="I403" s="509"/>
      <c r="O403" s="621"/>
      <c r="P403" s="274">
        <f t="shared" si="79"/>
        <v>1</v>
      </c>
      <c r="Q403" s="285">
        <f t="shared" si="78"/>
        <v>18</v>
      </c>
      <c r="R403" s="286">
        <f t="shared" si="80"/>
        <v>0</v>
      </c>
      <c r="S403" s="287">
        <f t="shared" si="81"/>
        <v>0</v>
      </c>
      <c r="T403" s="286">
        <f t="shared" si="82"/>
        <v>0</v>
      </c>
      <c r="U403" s="287">
        <f t="shared" si="83"/>
        <v>0</v>
      </c>
      <c r="V403" s="287">
        <f t="shared" si="84"/>
        <v>0</v>
      </c>
      <c r="W403" s="287">
        <f t="shared" si="85"/>
        <v>0</v>
      </c>
      <c r="X403" s="287">
        <f t="shared" si="86"/>
        <v>0</v>
      </c>
      <c r="Y403" s="288">
        <f t="shared" si="87"/>
        <v>1900</v>
      </c>
      <c r="Z403" s="287">
        <f t="shared" si="88"/>
        <v>1</v>
      </c>
      <c r="AA403" s="519">
        <f>0</f>
        <v>0</v>
      </c>
      <c r="AB403" s="520">
        <f>0</f>
        <v>0</v>
      </c>
      <c r="AC403" s="519">
        <f t="shared" si="89"/>
        <v>0</v>
      </c>
      <c r="AD403" s="520">
        <f t="shared" si="90"/>
        <v>0</v>
      </c>
    </row>
    <row r="404" spans="8:30">
      <c r="H404" s="509"/>
      <c r="I404" s="509"/>
      <c r="O404" s="621"/>
      <c r="P404" s="274">
        <f t="shared" si="79"/>
        <v>1</v>
      </c>
      <c r="Q404" s="285">
        <f t="shared" si="78"/>
        <v>18</v>
      </c>
      <c r="R404" s="286">
        <f t="shared" si="80"/>
        <v>0</v>
      </c>
      <c r="S404" s="287">
        <f t="shared" si="81"/>
        <v>0</v>
      </c>
      <c r="T404" s="286">
        <f t="shared" si="82"/>
        <v>0</v>
      </c>
      <c r="U404" s="287">
        <f t="shared" si="83"/>
        <v>0</v>
      </c>
      <c r="V404" s="287">
        <f t="shared" si="84"/>
        <v>0</v>
      </c>
      <c r="W404" s="287">
        <f t="shared" si="85"/>
        <v>0</v>
      </c>
      <c r="X404" s="287">
        <f t="shared" si="86"/>
        <v>0</v>
      </c>
      <c r="Y404" s="288">
        <f t="shared" si="87"/>
        <v>1900</v>
      </c>
      <c r="Z404" s="287">
        <f t="shared" si="88"/>
        <v>1</v>
      </c>
      <c r="AA404" s="519">
        <f>0</f>
        <v>0</v>
      </c>
      <c r="AB404" s="520">
        <f>0</f>
        <v>0</v>
      </c>
      <c r="AC404" s="519">
        <f t="shared" si="89"/>
        <v>0</v>
      </c>
      <c r="AD404" s="520">
        <f t="shared" si="90"/>
        <v>0</v>
      </c>
    </row>
    <row r="405" spans="8:30">
      <c r="H405" s="509"/>
      <c r="I405" s="509"/>
      <c r="O405" s="621"/>
      <c r="P405" s="274">
        <f t="shared" si="79"/>
        <v>1</v>
      </c>
      <c r="Q405" s="285">
        <f t="shared" si="78"/>
        <v>18</v>
      </c>
      <c r="R405" s="286">
        <f t="shared" si="80"/>
        <v>0</v>
      </c>
      <c r="S405" s="287">
        <f t="shared" si="81"/>
        <v>0</v>
      </c>
      <c r="T405" s="286">
        <f t="shared" si="82"/>
        <v>0</v>
      </c>
      <c r="U405" s="287">
        <f t="shared" si="83"/>
        <v>0</v>
      </c>
      <c r="V405" s="287">
        <f t="shared" si="84"/>
        <v>0</v>
      </c>
      <c r="W405" s="287">
        <f t="shared" si="85"/>
        <v>0</v>
      </c>
      <c r="X405" s="287">
        <f t="shared" si="86"/>
        <v>0</v>
      </c>
      <c r="Y405" s="288">
        <f t="shared" si="87"/>
        <v>1900</v>
      </c>
      <c r="Z405" s="287">
        <f t="shared" si="88"/>
        <v>1</v>
      </c>
      <c r="AA405" s="519">
        <f>0</f>
        <v>0</v>
      </c>
      <c r="AB405" s="520">
        <f>0</f>
        <v>0</v>
      </c>
      <c r="AC405" s="519">
        <f t="shared" si="89"/>
        <v>0</v>
      </c>
      <c r="AD405" s="520">
        <f t="shared" si="90"/>
        <v>0</v>
      </c>
    </row>
    <row r="406" spans="8:30">
      <c r="H406" s="509"/>
      <c r="I406" s="509"/>
      <c r="O406" s="621"/>
      <c r="P406" s="274">
        <f t="shared" si="79"/>
        <v>1</v>
      </c>
      <c r="Q406" s="285">
        <f t="shared" si="78"/>
        <v>18</v>
      </c>
      <c r="R406" s="286">
        <f t="shared" si="80"/>
        <v>0</v>
      </c>
      <c r="S406" s="287">
        <f t="shared" si="81"/>
        <v>0</v>
      </c>
      <c r="T406" s="286">
        <f t="shared" si="82"/>
        <v>0</v>
      </c>
      <c r="U406" s="287">
        <f t="shared" si="83"/>
        <v>0</v>
      </c>
      <c r="V406" s="287">
        <f t="shared" si="84"/>
        <v>0</v>
      </c>
      <c r="W406" s="287">
        <f t="shared" si="85"/>
        <v>0</v>
      </c>
      <c r="X406" s="287">
        <f t="shared" si="86"/>
        <v>0</v>
      </c>
      <c r="Y406" s="288">
        <f t="shared" si="87"/>
        <v>1900</v>
      </c>
      <c r="Z406" s="287">
        <f t="shared" si="88"/>
        <v>1</v>
      </c>
      <c r="AA406" s="519">
        <f>0</f>
        <v>0</v>
      </c>
      <c r="AB406" s="520">
        <f>0</f>
        <v>0</v>
      </c>
      <c r="AC406" s="519">
        <f t="shared" si="89"/>
        <v>0</v>
      </c>
      <c r="AD406" s="520">
        <f t="shared" si="90"/>
        <v>0</v>
      </c>
    </row>
    <row r="407" spans="8:30">
      <c r="H407" s="509"/>
      <c r="I407" s="509"/>
      <c r="O407" s="621"/>
      <c r="P407" s="274">
        <f t="shared" si="79"/>
        <v>1</v>
      </c>
      <c r="Q407" s="285">
        <f t="shared" si="78"/>
        <v>18</v>
      </c>
      <c r="R407" s="286">
        <f t="shared" si="80"/>
        <v>0</v>
      </c>
      <c r="S407" s="287">
        <f t="shared" si="81"/>
        <v>0</v>
      </c>
      <c r="T407" s="286">
        <f t="shared" si="82"/>
        <v>0</v>
      </c>
      <c r="U407" s="287">
        <f t="shared" si="83"/>
        <v>0</v>
      </c>
      <c r="V407" s="287">
        <f t="shared" si="84"/>
        <v>0</v>
      </c>
      <c r="W407" s="287">
        <f t="shared" si="85"/>
        <v>0</v>
      </c>
      <c r="X407" s="287">
        <f t="shared" si="86"/>
        <v>0</v>
      </c>
      <c r="Y407" s="288">
        <f t="shared" si="87"/>
        <v>1900</v>
      </c>
      <c r="Z407" s="287">
        <f t="shared" si="88"/>
        <v>1</v>
      </c>
      <c r="AA407" s="519">
        <f>0</f>
        <v>0</v>
      </c>
      <c r="AB407" s="520">
        <f>0</f>
        <v>0</v>
      </c>
      <c r="AC407" s="519">
        <f t="shared" si="89"/>
        <v>0</v>
      </c>
      <c r="AD407" s="520">
        <f t="shared" si="90"/>
        <v>0</v>
      </c>
    </row>
    <row r="408" spans="8:30">
      <c r="H408" s="509"/>
      <c r="I408" s="509"/>
      <c r="O408" s="621"/>
      <c r="P408" s="274">
        <f t="shared" si="79"/>
        <v>1</v>
      </c>
      <c r="Q408" s="285">
        <f t="shared" si="78"/>
        <v>18</v>
      </c>
      <c r="R408" s="286">
        <f t="shared" si="80"/>
        <v>0</v>
      </c>
      <c r="S408" s="287">
        <f t="shared" si="81"/>
        <v>0</v>
      </c>
      <c r="T408" s="286">
        <f t="shared" si="82"/>
        <v>0</v>
      </c>
      <c r="U408" s="287">
        <f t="shared" si="83"/>
        <v>0</v>
      </c>
      <c r="V408" s="287">
        <f t="shared" si="84"/>
        <v>0</v>
      </c>
      <c r="W408" s="287">
        <f t="shared" si="85"/>
        <v>0</v>
      </c>
      <c r="X408" s="287">
        <f t="shared" si="86"/>
        <v>0</v>
      </c>
      <c r="Y408" s="288">
        <f t="shared" si="87"/>
        <v>1900</v>
      </c>
      <c r="Z408" s="287">
        <f t="shared" si="88"/>
        <v>1</v>
      </c>
      <c r="AA408" s="519">
        <f>0</f>
        <v>0</v>
      </c>
      <c r="AB408" s="520">
        <f>0</f>
        <v>0</v>
      </c>
      <c r="AC408" s="519">
        <f t="shared" si="89"/>
        <v>0</v>
      </c>
      <c r="AD408" s="520">
        <f t="shared" si="90"/>
        <v>0</v>
      </c>
    </row>
    <row r="409" spans="8:30">
      <c r="H409" s="509"/>
      <c r="I409" s="509"/>
      <c r="O409" s="621"/>
      <c r="P409" s="274">
        <f t="shared" si="79"/>
        <v>1</v>
      </c>
      <c r="Q409" s="285">
        <f t="shared" si="78"/>
        <v>18</v>
      </c>
      <c r="R409" s="286">
        <f t="shared" si="80"/>
        <v>0</v>
      </c>
      <c r="S409" s="287">
        <f t="shared" si="81"/>
        <v>0</v>
      </c>
      <c r="T409" s="286">
        <f t="shared" si="82"/>
        <v>0</v>
      </c>
      <c r="U409" s="287">
        <f t="shared" si="83"/>
        <v>0</v>
      </c>
      <c r="V409" s="287">
        <f t="shared" si="84"/>
        <v>0</v>
      </c>
      <c r="W409" s="287">
        <f t="shared" si="85"/>
        <v>0</v>
      </c>
      <c r="X409" s="287">
        <f t="shared" si="86"/>
        <v>0</v>
      </c>
      <c r="Y409" s="288">
        <f t="shared" si="87"/>
        <v>1900</v>
      </c>
      <c r="Z409" s="287">
        <f t="shared" si="88"/>
        <v>1</v>
      </c>
      <c r="AA409" s="519">
        <f>0</f>
        <v>0</v>
      </c>
      <c r="AB409" s="520">
        <f>0</f>
        <v>0</v>
      </c>
      <c r="AC409" s="519">
        <f t="shared" si="89"/>
        <v>0</v>
      </c>
      <c r="AD409" s="520">
        <f t="shared" si="90"/>
        <v>0</v>
      </c>
    </row>
    <row r="410" spans="8:30">
      <c r="H410" s="509"/>
      <c r="I410" s="509"/>
      <c r="O410" s="621"/>
      <c r="P410" s="274">
        <f t="shared" si="79"/>
        <v>1</v>
      </c>
      <c r="Q410" s="285">
        <f t="shared" si="78"/>
        <v>18</v>
      </c>
      <c r="R410" s="286">
        <f t="shared" si="80"/>
        <v>0</v>
      </c>
      <c r="S410" s="287">
        <f t="shared" si="81"/>
        <v>0</v>
      </c>
      <c r="T410" s="286">
        <f t="shared" si="82"/>
        <v>0</v>
      </c>
      <c r="U410" s="287">
        <f t="shared" si="83"/>
        <v>0</v>
      </c>
      <c r="V410" s="287">
        <f t="shared" si="84"/>
        <v>0</v>
      </c>
      <c r="W410" s="287">
        <f t="shared" si="85"/>
        <v>0</v>
      </c>
      <c r="X410" s="287">
        <f t="shared" si="86"/>
        <v>0</v>
      </c>
      <c r="Y410" s="288">
        <f t="shared" si="87"/>
        <v>1900</v>
      </c>
      <c r="Z410" s="287">
        <f t="shared" si="88"/>
        <v>1</v>
      </c>
      <c r="AA410" s="519">
        <f>0</f>
        <v>0</v>
      </c>
      <c r="AB410" s="520">
        <f>0</f>
        <v>0</v>
      </c>
      <c r="AC410" s="519">
        <f t="shared" si="89"/>
        <v>0</v>
      </c>
      <c r="AD410" s="520">
        <f t="shared" si="90"/>
        <v>0</v>
      </c>
    </row>
    <row r="411" spans="8:30">
      <c r="H411" s="509"/>
      <c r="I411" s="509"/>
      <c r="O411" s="621"/>
      <c r="P411" s="274">
        <f t="shared" si="79"/>
        <v>1</v>
      </c>
      <c r="Q411" s="285">
        <f t="shared" si="78"/>
        <v>18</v>
      </c>
      <c r="R411" s="286">
        <f t="shared" si="80"/>
        <v>0</v>
      </c>
      <c r="S411" s="287">
        <f t="shared" si="81"/>
        <v>0</v>
      </c>
      <c r="T411" s="286">
        <f t="shared" si="82"/>
        <v>0</v>
      </c>
      <c r="U411" s="287">
        <f t="shared" si="83"/>
        <v>0</v>
      </c>
      <c r="V411" s="287">
        <f t="shared" si="84"/>
        <v>0</v>
      </c>
      <c r="W411" s="287">
        <f t="shared" si="85"/>
        <v>0</v>
      </c>
      <c r="X411" s="287">
        <f t="shared" si="86"/>
        <v>0</v>
      </c>
      <c r="Y411" s="288">
        <f t="shared" si="87"/>
        <v>1900</v>
      </c>
      <c r="Z411" s="287">
        <f t="shared" si="88"/>
        <v>1</v>
      </c>
      <c r="AA411" s="519">
        <f>0</f>
        <v>0</v>
      </c>
      <c r="AB411" s="520">
        <f>0</f>
        <v>0</v>
      </c>
      <c r="AC411" s="519">
        <f t="shared" si="89"/>
        <v>0</v>
      </c>
      <c r="AD411" s="520">
        <f t="shared" si="90"/>
        <v>0</v>
      </c>
    </row>
    <row r="412" spans="8:30">
      <c r="H412" s="509"/>
      <c r="I412" s="509"/>
      <c r="O412" s="621"/>
      <c r="P412" s="274">
        <f t="shared" si="79"/>
        <v>1</v>
      </c>
      <c r="Q412" s="285">
        <f t="shared" si="78"/>
        <v>18</v>
      </c>
      <c r="R412" s="286">
        <f t="shared" si="80"/>
        <v>0</v>
      </c>
      <c r="S412" s="287">
        <f t="shared" si="81"/>
        <v>0</v>
      </c>
      <c r="T412" s="286">
        <f t="shared" si="82"/>
        <v>0</v>
      </c>
      <c r="U412" s="287">
        <f t="shared" si="83"/>
        <v>0</v>
      </c>
      <c r="V412" s="287">
        <f t="shared" si="84"/>
        <v>0</v>
      </c>
      <c r="W412" s="287">
        <f t="shared" si="85"/>
        <v>0</v>
      </c>
      <c r="X412" s="287">
        <f t="shared" si="86"/>
        <v>0</v>
      </c>
      <c r="Y412" s="288">
        <f t="shared" si="87"/>
        <v>1900</v>
      </c>
      <c r="Z412" s="287">
        <f t="shared" si="88"/>
        <v>1</v>
      </c>
      <c r="AA412" s="519">
        <f>0</f>
        <v>0</v>
      </c>
      <c r="AB412" s="520">
        <f>0</f>
        <v>0</v>
      </c>
      <c r="AC412" s="519">
        <f t="shared" si="89"/>
        <v>0</v>
      </c>
      <c r="AD412" s="520">
        <f t="shared" si="90"/>
        <v>0</v>
      </c>
    </row>
    <row r="413" spans="8:30">
      <c r="H413" s="509"/>
      <c r="I413" s="509"/>
      <c r="O413" s="621"/>
      <c r="P413" s="274">
        <f t="shared" si="79"/>
        <v>1</v>
      </c>
      <c r="Q413" s="285">
        <f t="shared" si="78"/>
        <v>18</v>
      </c>
      <c r="R413" s="286">
        <f t="shared" si="80"/>
        <v>0</v>
      </c>
      <c r="S413" s="287">
        <f t="shared" si="81"/>
        <v>0</v>
      </c>
      <c r="T413" s="286">
        <f t="shared" si="82"/>
        <v>0</v>
      </c>
      <c r="U413" s="287">
        <f t="shared" si="83"/>
        <v>0</v>
      </c>
      <c r="V413" s="287">
        <f t="shared" si="84"/>
        <v>0</v>
      </c>
      <c r="W413" s="287">
        <f t="shared" si="85"/>
        <v>0</v>
      </c>
      <c r="X413" s="287">
        <f t="shared" si="86"/>
        <v>0</v>
      </c>
      <c r="Y413" s="288">
        <f t="shared" si="87"/>
        <v>1900</v>
      </c>
      <c r="Z413" s="287">
        <f t="shared" si="88"/>
        <v>1</v>
      </c>
      <c r="AA413" s="519">
        <f>0</f>
        <v>0</v>
      </c>
      <c r="AB413" s="520">
        <f>0</f>
        <v>0</v>
      </c>
      <c r="AC413" s="519">
        <f t="shared" si="89"/>
        <v>0</v>
      </c>
      <c r="AD413" s="520">
        <f t="shared" si="90"/>
        <v>0</v>
      </c>
    </row>
    <row r="414" spans="8:30">
      <c r="H414" s="509"/>
      <c r="I414" s="509"/>
      <c r="O414" s="621"/>
      <c r="P414" s="274">
        <f t="shared" si="79"/>
        <v>1</v>
      </c>
      <c r="Q414" s="285">
        <f t="shared" si="78"/>
        <v>18</v>
      </c>
      <c r="R414" s="286">
        <f t="shared" si="80"/>
        <v>0</v>
      </c>
      <c r="S414" s="287">
        <f t="shared" si="81"/>
        <v>0</v>
      </c>
      <c r="T414" s="286">
        <f t="shared" si="82"/>
        <v>0</v>
      </c>
      <c r="U414" s="287">
        <f t="shared" si="83"/>
        <v>0</v>
      </c>
      <c r="V414" s="287">
        <f t="shared" si="84"/>
        <v>0</v>
      </c>
      <c r="W414" s="287">
        <f t="shared" si="85"/>
        <v>0</v>
      </c>
      <c r="X414" s="287">
        <f t="shared" si="86"/>
        <v>0</v>
      </c>
      <c r="Y414" s="288">
        <f t="shared" si="87"/>
        <v>1900</v>
      </c>
      <c r="Z414" s="287">
        <f t="shared" si="88"/>
        <v>1</v>
      </c>
      <c r="AA414" s="519">
        <f>0</f>
        <v>0</v>
      </c>
      <c r="AB414" s="520">
        <f>0</f>
        <v>0</v>
      </c>
      <c r="AC414" s="519">
        <f t="shared" si="89"/>
        <v>0</v>
      </c>
      <c r="AD414" s="520">
        <f t="shared" si="90"/>
        <v>0</v>
      </c>
    </row>
    <row r="415" spans="8:30">
      <c r="H415" s="509"/>
      <c r="I415" s="509"/>
      <c r="O415" s="621"/>
      <c r="P415" s="274">
        <f t="shared" si="79"/>
        <v>1</v>
      </c>
      <c r="Q415" s="285">
        <f t="shared" si="78"/>
        <v>18</v>
      </c>
      <c r="R415" s="286">
        <f t="shared" si="80"/>
        <v>0</v>
      </c>
      <c r="S415" s="287">
        <f t="shared" si="81"/>
        <v>0</v>
      </c>
      <c r="T415" s="286">
        <f t="shared" si="82"/>
        <v>0</v>
      </c>
      <c r="U415" s="287">
        <f t="shared" si="83"/>
        <v>0</v>
      </c>
      <c r="V415" s="287">
        <f t="shared" si="84"/>
        <v>0</v>
      </c>
      <c r="W415" s="287">
        <f t="shared" si="85"/>
        <v>0</v>
      </c>
      <c r="X415" s="287">
        <f t="shared" si="86"/>
        <v>0</v>
      </c>
      <c r="Y415" s="288">
        <f t="shared" si="87"/>
        <v>1900</v>
      </c>
      <c r="Z415" s="287">
        <f t="shared" si="88"/>
        <v>1</v>
      </c>
      <c r="AA415" s="519">
        <f>0</f>
        <v>0</v>
      </c>
      <c r="AB415" s="520">
        <f>0</f>
        <v>0</v>
      </c>
      <c r="AC415" s="519">
        <f t="shared" si="89"/>
        <v>0</v>
      </c>
      <c r="AD415" s="520">
        <f t="shared" si="90"/>
        <v>0</v>
      </c>
    </row>
    <row r="416" spans="8:30">
      <c r="H416" s="509"/>
      <c r="I416" s="509"/>
      <c r="O416" s="621"/>
      <c r="P416" s="274">
        <f t="shared" si="79"/>
        <v>1</v>
      </c>
      <c r="Q416" s="285">
        <f t="shared" si="78"/>
        <v>18</v>
      </c>
      <c r="R416" s="286">
        <f t="shared" si="80"/>
        <v>0</v>
      </c>
      <c r="S416" s="287">
        <f t="shared" si="81"/>
        <v>0</v>
      </c>
      <c r="T416" s="286">
        <f t="shared" si="82"/>
        <v>0</v>
      </c>
      <c r="U416" s="287">
        <f t="shared" si="83"/>
        <v>0</v>
      </c>
      <c r="V416" s="287">
        <f t="shared" si="84"/>
        <v>0</v>
      </c>
      <c r="W416" s="287">
        <f t="shared" si="85"/>
        <v>0</v>
      </c>
      <c r="X416" s="287">
        <f t="shared" si="86"/>
        <v>0</v>
      </c>
      <c r="Y416" s="288">
        <f t="shared" si="87"/>
        <v>1900</v>
      </c>
      <c r="Z416" s="287">
        <f t="shared" si="88"/>
        <v>1</v>
      </c>
      <c r="AA416" s="519">
        <f>0</f>
        <v>0</v>
      </c>
      <c r="AB416" s="520">
        <f>0</f>
        <v>0</v>
      </c>
      <c r="AC416" s="519">
        <f t="shared" si="89"/>
        <v>0</v>
      </c>
      <c r="AD416" s="520">
        <f t="shared" si="90"/>
        <v>0</v>
      </c>
    </row>
    <row r="417" spans="8:30">
      <c r="H417" s="509"/>
      <c r="I417" s="509"/>
      <c r="O417" s="621"/>
      <c r="P417" s="274">
        <f t="shared" si="79"/>
        <v>1</v>
      </c>
      <c r="Q417" s="285">
        <f t="shared" si="78"/>
        <v>18</v>
      </c>
      <c r="R417" s="286">
        <f t="shared" si="80"/>
        <v>0</v>
      </c>
      <c r="S417" s="287">
        <f t="shared" si="81"/>
        <v>0</v>
      </c>
      <c r="T417" s="286">
        <f t="shared" si="82"/>
        <v>0</v>
      </c>
      <c r="U417" s="287">
        <f t="shared" si="83"/>
        <v>0</v>
      </c>
      <c r="V417" s="287">
        <f t="shared" si="84"/>
        <v>0</v>
      </c>
      <c r="W417" s="287">
        <f t="shared" si="85"/>
        <v>0</v>
      </c>
      <c r="X417" s="287">
        <f t="shared" si="86"/>
        <v>0</v>
      </c>
      <c r="Y417" s="288">
        <f t="shared" si="87"/>
        <v>1900</v>
      </c>
      <c r="Z417" s="287">
        <f t="shared" si="88"/>
        <v>1</v>
      </c>
      <c r="AA417" s="519">
        <f>0</f>
        <v>0</v>
      </c>
      <c r="AB417" s="520">
        <f>0</f>
        <v>0</v>
      </c>
      <c r="AC417" s="519">
        <f t="shared" si="89"/>
        <v>0</v>
      </c>
      <c r="AD417" s="520">
        <f t="shared" si="90"/>
        <v>0</v>
      </c>
    </row>
    <row r="418" spans="8:30">
      <c r="H418" s="509"/>
      <c r="I418" s="509"/>
      <c r="O418" s="621"/>
      <c r="P418" s="274">
        <f t="shared" si="79"/>
        <v>1</v>
      </c>
      <c r="Q418" s="285">
        <f t="shared" si="78"/>
        <v>18</v>
      </c>
      <c r="R418" s="286">
        <f t="shared" si="80"/>
        <v>0</v>
      </c>
      <c r="S418" s="287">
        <f t="shared" si="81"/>
        <v>0</v>
      </c>
      <c r="T418" s="286">
        <f t="shared" si="82"/>
        <v>0</v>
      </c>
      <c r="U418" s="287">
        <f t="shared" si="83"/>
        <v>0</v>
      </c>
      <c r="V418" s="287">
        <f t="shared" si="84"/>
        <v>0</v>
      </c>
      <c r="W418" s="287">
        <f t="shared" si="85"/>
        <v>0</v>
      </c>
      <c r="X418" s="287">
        <f t="shared" si="86"/>
        <v>0</v>
      </c>
      <c r="Y418" s="288">
        <f t="shared" si="87"/>
        <v>1900</v>
      </c>
      <c r="Z418" s="287">
        <f t="shared" si="88"/>
        <v>1</v>
      </c>
      <c r="AA418" s="519">
        <f>0</f>
        <v>0</v>
      </c>
      <c r="AB418" s="520">
        <f>0</f>
        <v>0</v>
      </c>
      <c r="AC418" s="519">
        <f t="shared" si="89"/>
        <v>0</v>
      </c>
      <c r="AD418" s="520">
        <f t="shared" si="90"/>
        <v>0</v>
      </c>
    </row>
    <row r="419" spans="8:30">
      <c r="H419" s="509"/>
      <c r="I419" s="509"/>
      <c r="O419" s="621"/>
      <c r="P419" s="274">
        <f t="shared" si="79"/>
        <v>1</v>
      </c>
      <c r="Q419" s="285">
        <f t="shared" si="78"/>
        <v>18</v>
      </c>
      <c r="R419" s="286">
        <f t="shared" si="80"/>
        <v>0</v>
      </c>
      <c r="S419" s="287">
        <f t="shared" si="81"/>
        <v>0</v>
      </c>
      <c r="T419" s="286">
        <f t="shared" si="82"/>
        <v>0</v>
      </c>
      <c r="U419" s="287">
        <f t="shared" si="83"/>
        <v>0</v>
      </c>
      <c r="V419" s="287">
        <f t="shared" si="84"/>
        <v>0</v>
      </c>
      <c r="W419" s="287">
        <f t="shared" si="85"/>
        <v>0</v>
      </c>
      <c r="X419" s="287">
        <f t="shared" si="86"/>
        <v>0</v>
      </c>
      <c r="Y419" s="288">
        <f t="shared" si="87"/>
        <v>1900</v>
      </c>
      <c r="Z419" s="287">
        <f t="shared" si="88"/>
        <v>1</v>
      </c>
      <c r="AA419" s="519">
        <f>0</f>
        <v>0</v>
      </c>
      <c r="AB419" s="520">
        <f>0</f>
        <v>0</v>
      </c>
      <c r="AC419" s="519">
        <f t="shared" si="89"/>
        <v>0</v>
      </c>
      <c r="AD419" s="520">
        <f t="shared" si="90"/>
        <v>0</v>
      </c>
    </row>
    <row r="420" spans="8:30">
      <c r="H420" s="509"/>
      <c r="I420" s="509"/>
      <c r="O420" s="621"/>
      <c r="P420" s="274">
        <f t="shared" si="79"/>
        <v>1</v>
      </c>
      <c r="Q420" s="285">
        <f t="shared" si="78"/>
        <v>18</v>
      </c>
      <c r="R420" s="286">
        <f t="shared" si="80"/>
        <v>0</v>
      </c>
      <c r="S420" s="287">
        <f t="shared" si="81"/>
        <v>0</v>
      </c>
      <c r="T420" s="286">
        <f t="shared" si="82"/>
        <v>0</v>
      </c>
      <c r="U420" s="287">
        <f t="shared" si="83"/>
        <v>0</v>
      </c>
      <c r="V420" s="287">
        <f t="shared" si="84"/>
        <v>0</v>
      </c>
      <c r="W420" s="287">
        <f t="shared" si="85"/>
        <v>0</v>
      </c>
      <c r="X420" s="287">
        <f t="shared" si="86"/>
        <v>0</v>
      </c>
      <c r="Y420" s="288">
        <f t="shared" si="87"/>
        <v>1900</v>
      </c>
      <c r="Z420" s="287">
        <f t="shared" si="88"/>
        <v>1</v>
      </c>
      <c r="AA420" s="519">
        <f>0</f>
        <v>0</v>
      </c>
      <c r="AB420" s="520">
        <f>0</f>
        <v>0</v>
      </c>
      <c r="AC420" s="519">
        <f t="shared" si="89"/>
        <v>0</v>
      </c>
      <c r="AD420" s="520">
        <f t="shared" si="90"/>
        <v>0</v>
      </c>
    </row>
    <row r="421" spans="8:30">
      <c r="H421" s="509"/>
      <c r="I421" s="509"/>
      <c r="O421" s="621"/>
      <c r="P421" s="274">
        <f t="shared" si="79"/>
        <v>1</v>
      </c>
      <c r="Q421" s="285">
        <f t="shared" si="78"/>
        <v>18</v>
      </c>
      <c r="R421" s="286">
        <f t="shared" si="80"/>
        <v>0</v>
      </c>
      <c r="S421" s="287">
        <f t="shared" si="81"/>
        <v>0</v>
      </c>
      <c r="T421" s="286">
        <f t="shared" si="82"/>
        <v>0</v>
      </c>
      <c r="U421" s="287">
        <f t="shared" si="83"/>
        <v>0</v>
      </c>
      <c r="V421" s="287">
        <f t="shared" si="84"/>
        <v>0</v>
      </c>
      <c r="W421" s="287">
        <f t="shared" si="85"/>
        <v>0</v>
      </c>
      <c r="X421" s="287">
        <f t="shared" si="86"/>
        <v>0</v>
      </c>
      <c r="Y421" s="288">
        <f t="shared" si="87"/>
        <v>1900</v>
      </c>
      <c r="Z421" s="287">
        <f t="shared" si="88"/>
        <v>1</v>
      </c>
      <c r="AA421" s="519">
        <f>0</f>
        <v>0</v>
      </c>
      <c r="AB421" s="520">
        <f>0</f>
        <v>0</v>
      </c>
      <c r="AC421" s="519">
        <f t="shared" si="89"/>
        <v>0</v>
      </c>
      <c r="AD421" s="520">
        <f t="shared" si="90"/>
        <v>0</v>
      </c>
    </row>
    <row r="422" spans="8:30">
      <c r="H422" s="509"/>
      <c r="I422" s="509"/>
      <c r="O422" s="621"/>
      <c r="P422" s="274">
        <f t="shared" si="79"/>
        <v>1</v>
      </c>
      <c r="Q422" s="285">
        <f t="shared" si="78"/>
        <v>18</v>
      </c>
      <c r="R422" s="286">
        <f t="shared" si="80"/>
        <v>0</v>
      </c>
      <c r="S422" s="287">
        <f t="shared" si="81"/>
        <v>0</v>
      </c>
      <c r="T422" s="286">
        <f t="shared" si="82"/>
        <v>0</v>
      </c>
      <c r="U422" s="287">
        <f t="shared" si="83"/>
        <v>0</v>
      </c>
      <c r="V422" s="287">
        <f t="shared" si="84"/>
        <v>0</v>
      </c>
      <c r="W422" s="287">
        <f t="shared" si="85"/>
        <v>0</v>
      </c>
      <c r="X422" s="287">
        <f t="shared" si="86"/>
        <v>0</v>
      </c>
      <c r="Y422" s="288">
        <f t="shared" si="87"/>
        <v>1900</v>
      </c>
      <c r="Z422" s="287">
        <f t="shared" si="88"/>
        <v>1</v>
      </c>
      <c r="AA422" s="519">
        <f>0</f>
        <v>0</v>
      </c>
      <c r="AB422" s="520">
        <f>0</f>
        <v>0</v>
      </c>
      <c r="AC422" s="519">
        <f t="shared" si="89"/>
        <v>0</v>
      </c>
      <c r="AD422" s="520">
        <f t="shared" si="90"/>
        <v>0</v>
      </c>
    </row>
    <row r="423" spans="8:30">
      <c r="H423" s="509"/>
      <c r="I423" s="509"/>
      <c r="O423" s="621"/>
      <c r="P423" s="274">
        <f t="shared" si="79"/>
        <v>1</v>
      </c>
      <c r="Q423" s="285">
        <f t="shared" si="78"/>
        <v>18</v>
      </c>
      <c r="R423" s="286">
        <f t="shared" si="80"/>
        <v>0</v>
      </c>
      <c r="S423" s="287">
        <f t="shared" si="81"/>
        <v>0</v>
      </c>
      <c r="T423" s="286">
        <f t="shared" si="82"/>
        <v>0</v>
      </c>
      <c r="U423" s="287">
        <f t="shared" si="83"/>
        <v>0</v>
      </c>
      <c r="V423" s="287">
        <f t="shared" si="84"/>
        <v>0</v>
      </c>
      <c r="W423" s="287">
        <f t="shared" si="85"/>
        <v>0</v>
      </c>
      <c r="X423" s="287">
        <f t="shared" si="86"/>
        <v>0</v>
      </c>
      <c r="Y423" s="288">
        <f t="shared" si="87"/>
        <v>1900</v>
      </c>
      <c r="Z423" s="287">
        <f t="shared" si="88"/>
        <v>1</v>
      </c>
      <c r="AA423" s="519">
        <f>0</f>
        <v>0</v>
      </c>
      <c r="AB423" s="520">
        <f>0</f>
        <v>0</v>
      </c>
      <c r="AC423" s="519">
        <f t="shared" si="89"/>
        <v>0</v>
      </c>
      <c r="AD423" s="520">
        <f t="shared" si="90"/>
        <v>0</v>
      </c>
    </row>
    <row r="424" spans="8:30">
      <c r="H424" s="509"/>
      <c r="I424" s="509"/>
      <c r="O424" s="621"/>
      <c r="P424" s="274">
        <f t="shared" si="79"/>
        <v>1</v>
      </c>
      <c r="Q424" s="285">
        <f t="shared" si="78"/>
        <v>18</v>
      </c>
      <c r="R424" s="286">
        <f t="shared" si="80"/>
        <v>0</v>
      </c>
      <c r="S424" s="287">
        <f t="shared" si="81"/>
        <v>0</v>
      </c>
      <c r="T424" s="286">
        <f t="shared" si="82"/>
        <v>0</v>
      </c>
      <c r="U424" s="287">
        <f t="shared" si="83"/>
        <v>0</v>
      </c>
      <c r="V424" s="287">
        <f t="shared" si="84"/>
        <v>0</v>
      </c>
      <c r="W424" s="287">
        <f t="shared" si="85"/>
        <v>0</v>
      </c>
      <c r="X424" s="287">
        <f t="shared" si="86"/>
        <v>0</v>
      </c>
      <c r="Y424" s="288">
        <f t="shared" si="87"/>
        <v>1900</v>
      </c>
      <c r="Z424" s="287">
        <f t="shared" si="88"/>
        <v>1</v>
      </c>
      <c r="AA424" s="519">
        <f>0</f>
        <v>0</v>
      </c>
      <c r="AB424" s="520">
        <f>0</f>
        <v>0</v>
      </c>
      <c r="AC424" s="519">
        <f t="shared" si="89"/>
        <v>0</v>
      </c>
      <c r="AD424" s="520">
        <f t="shared" si="90"/>
        <v>0</v>
      </c>
    </row>
    <row r="425" spans="8:30">
      <c r="H425" s="509"/>
      <c r="I425" s="509"/>
      <c r="O425" s="621"/>
      <c r="P425" s="274">
        <f t="shared" si="79"/>
        <v>1</v>
      </c>
      <c r="Q425" s="285">
        <f t="shared" si="78"/>
        <v>18</v>
      </c>
      <c r="R425" s="286">
        <f t="shared" si="80"/>
        <v>0</v>
      </c>
      <c r="S425" s="287">
        <f t="shared" si="81"/>
        <v>0</v>
      </c>
      <c r="T425" s="286">
        <f t="shared" si="82"/>
        <v>0</v>
      </c>
      <c r="U425" s="287">
        <f t="shared" si="83"/>
        <v>0</v>
      </c>
      <c r="V425" s="287">
        <f t="shared" si="84"/>
        <v>0</v>
      </c>
      <c r="W425" s="287">
        <f t="shared" si="85"/>
        <v>0</v>
      </c>
      <c r="X425" s="287">
        <f t="shared" si="86"/>
        <v>0</v>
      </c>
      <c r="Y425" s="288">
        <f t="shared" si="87"/>
        <v>1900</v>
      </c>
      <c r="Z425" s="287">
        <f t="shared" si="88"/>
        <v>1</v>
      </c>
      <c r="AA425" s="519">
        <f>0</f>
        <v>0</v>
      </c>
      <c r="AB425" s="520">
        <f>0</f>
        <v>0</v>
      </c>
      <c r="AC425" s="519">
        <f t="shared" si="89"/>
        <v>0</v>
      </c>
      <c r="AD425" s="520">
        <f t="shared" si="90"/>
        <v>0</v>
      </c>
    </row>
    <row r="426" spans="8:30">
      <c r="H426" s="509"/>
      <c r="I426" s="509"/>
      <c r="O426" s="621"/>
      <c r="P426" s="274">
        <f t="shared" si="79"/>
        <v>1</v>
      </c>
      <c r="Q426" s="285">
        <f t="shared" si="78"/>
        <v>18</v>
      </c>
      <c r="R426" s="286">
        <f t="shared" si="80"/>
        <v>0</v>
      </c>
      <c r="S426" s="287">
        <f t="shared" si="81"/>
        <v>0</v>
      </c>
      <c r="T426" s="286">
        <f t="shared" si="82"/>
        <v>0</v>
      </c>
      <c r="U426" s="287">
        <f t="shared" si="83"/>
        <v>0</v>
      </c>
      <c r="V426" s="287">
        <f t="shared" si="84"/>
        <v>0</v>
      </c>
      <c r="W426" s="287">
        <f t="shared" si="85"/>
        <v>0</v>
      </c>
      <c r="X426" s="287">
        <f t="shared" si="86"/>
        <v>0</v>
      </c>
      <c r="Y426" s="288">
        <f t="shared" si="87"/>
        <v>1900</v>
      </c>
      <c r="Z426" s="287">
        <f t="shared" si="88"/>
        <v>1</v>
      </c>
      <c r="AA426" s="519">
        <f>0</f>
        <v>0</v>
      </c>
      <c r="AB426" s="520">
        <f>0</f>
        <v>0</v>
      </c>
      <c r="AC426" s="519">
        <f t="shared" si="89"/>
        <v>0</v>
      </c>
      <c r="AD426" s="520">
        <f t="shared" si="90"/>
        <v>0</v>
      </c>
    </row>
    <row r="427" spans="8:30">
      <c r="H427" s="509"/>
      <c r="I427" s="509"/>
      <c r="O427" s="621"/>
      <c r="P427" s="274">
        <f t="shared" si="79"/>
        <v>1</v>
      </c>
      <c r="Q427" s="285">
        <f t="shared" si="78"/>
        <v>18</v>
      </c>
      <c r="R427" s="286">
        <f t="shared" si="80"/>
        <v>0</v>
      </c>
      <c r="S427" s="287">
        <f t="shared" si="81"/>
        <v>0</v>
      </c>
      <c r="T427" s="286">
        <f t="shared" si="82"/>
        <v>0</v>
      </c>
      <c r="U427" s="287">
        <f t="shared" si="83"/>
        <v>0</v>
      </c>
      <c r="V427" s="287">
        <f t="shared" si="84"/>
        <v>0</v>
      </c>
      <c r="W427" s="287">
        <f t="shared" si="85"/>
        <v>0</v>
      </c>
      <c r="X427" s="287">
        <f t="shared" si="86"/>
        <v>0</v>
      </c>
      <c r="Y427" s="288">
        <f t="shared" si="87"/>
        <v>1900</v>
      </c>
      <c r="Z427" s="287">
        <f t="shared" si="88"/>
        <v>1</v>
      </c>
      <c r="AA427" s="519">
        <f>0</f>
        <v>0</v>
      </c>
      <c r="AB427" s="520">
        <f>0</f>
        <v>0</v>
      </c>
      <c r="AC427" s="519">
        <f t="shared" si="89"/>
        <v>0</v>
      </c>
      <c r="AD427" s="520">
        <f t="shared" si="90"/>
        <v>0</v>
      </c>
    </row>
    <row r="428" spans="8:30">
      <c r="H428" s="509"/>
      <c r="I428" s="509"/>
      <c r="O428" s="621"/>
      <c r="P428" s="274">
        <f t="shared" si="79"/>
        <v>1</v>
      </c>
      <c r="Q428" s="285">
        <f t="shared" si="78"/>
        <v>18</v>
      </c>
      <c r="R428" s="286">
        <f t="shared" si="80"/>
        <v>0</v>
      </c>
      <c r="S428" s="287">
        <f t="shared" si="81"/>
        <v>0</v>
      </c>
      <c r="T428" s="286">
        <f t="shared" si="82"/>
        <v>0</v>
      </c>
      <c r="U428" s="287">
        <f t="shared" si="83"/>
        <v>0</v>
      </c>
      <c r="V428" s="287">
        <f t="shared" si="84"/>
        <v>0</v>
      </c>
      <c r="W428" s="287">
        <f t="shared" si="85"/>
        <v>0</v>
      </c>
      <c r="X428" s="287">
        <f t="shared" si="86"/>
        <v>0</v>
      </c>
      <c r="Y428" s="288">
        <f t="shared" si="87"/>
        <v>1900</v>
      </c>
      <c r="Z428" s="287">
        <f t="shared" si="88"/>
        <v>1</v>
      </c>
      <c r="AA428" s="519">
        <f>0</f>
        <v>0</v>
      </c>
      <c r="AB428" s="520">
        <f>0</f>
        <v>0</v>
      </c>
      <c r="AC428" s="519">
        <f t="shared" si="89"/>
        <v>0</v>
      </c>
      <c r="AD428" s="520">
        <f t="shared" si="90"/>
        <v>0</v>
      </c>
    </row>
    <row r="429" spans="8:30">
      <c r="H429" s="509"/>
      <c r="I429" s="509"/>
      <c r="O429" s="621"/>
      <c r="P429" s="274">
        <f t="shared" si="79"/>
        <v>1</v>
      </c>
      <c r="Q429" s="285">
        <f t="shared" si="78"/>
        <v>18</v>
      </c>
      <c r="R429" s="286">
        <f t="shared" si="80"/>
        <v>0</v>
      </c>
      <c r="S429" s="287">
        <f t="shared" si="81"/>
        <v>0</v>
      </c>
      <c r="T429" s="286">
        <f t="shared" si="82"/>
        <v>0</v>
      </c>
      <c r="U429" s="287">
        <f t="shared" si="83"/>
        <v>0</v>
      </c>
      <c r="V429" s="287">
        <f t="shared" si="84"/>
        <v>0</v>
      </c>
      <c r="W429" s="287">
        <f t="shared" si="85"/>
        <v>0</v>
      </c>
      <c r="X429" s="287">
        <f t="shared" si="86"/>
        <v>0</v>
      </c>
      <c r="Y429" s="288">
        <f t="shared" si="87"/>
        <v>1900</v>
      </c>
      <c r="Z429" s="287">
        <f t="shared" si="88"/>
        <v>1</v>
      </c>
      <c r="AA429" s="519">
        <f>0</f>
        <v>0</v>
      </c>
      <c r="AB429" s="520">
        <f>0</f>
        <v>0</v>
      </c>
      <c r="AC429" s="519">
        <f t="shared" si="89"/>
        <v>0</v>
      </c>
      <c r="AD429" s="520">
        <f t="shared" si="90"/>
        <v>0</v>
      </c>
    </row>
    <row r="430" spans="8:30">
      <c r="H430" s="509"/>
      <c r="I430" s="509"/>
      <c r="O430" s="621"/>
      <c r="P430" s="274">
        <f t="shared" si="79"/>
        <v>1</v>
      </c>
      <c r="Q430" s="285">
        <f t="shared" si="78"/>
        <v>18</v>
      </c>
      <c r="R430" s="286">
        <f t="shared" si="80"/>
        <v>0</v>
      </c>
      <c r="S430" s="287">
        <f t="shared" si="81"/>
        <v>0</v>
      </c>
      <c r="T430" s="286">
        <f t="shared" si="82"/>
        <v>0</v>
      </c>
      <c r="U430" s="287">
        <f t="shared" si="83"/>
        <v>0</v>
      </c>
      <c r="V430" s="287">
        <f t="shared" si="84"/>
        <v>0</v>
      </c>
      <c r="W430" s="287">
        <f t="shared" si="85"/>
        <v>0</v>
      </c>
      <c r="X430" s="287">
        <f t="shared" si="86"/>
        <v>0</v>
      </c>
      <c r="Y430" s="288">
        <f t="shared" si="87"/>
        <v>1900</v>
      </c>
      <c r="Z430" s="287">
        <f t="shared" si="88"/>
        <v>1</v>
      </c>
      <c r="AA430" s="519">
        <f>0</f>
        <v>0</v>
      </c>
      <c r="AB430" s="520">
        <f>0</f>
        <v>0</v>
      </c>
      <c r="AC430" s="519">
        <f t="shared" si="89"/>
        <v>0</v>
      </c>
      <c r="AD430" s="520">
        <f t="shared" si="90"/>
        <v>0</v>
      </c>
    </row>
    <row r="431" spans="8:30">
      <c r="H431" s="509"/>
      <c r="I431" s="509"/>
      <c r="O431" s="621"/>
      <c r="P431" s="274">
        <f t="shared" si="79"/>
        <v>1</v>
      </c>
      <c r="Q431" s="285">
        <f t="shared" si="78"/>
        <v>18</v>
      </c>
      <c r="R431" s="286">
        <f t="shared" si="80"/>
        <v>0</v>
      </c>
      <c r="S431" s="287">
        <f t="shared" si="81"/>
        <v>0</v>
      </c>
      <c r="T431" s="286">
        <f t="shared" si="82"/>
        <v>0</v>
      </c>
      <c r="U431" s="287">
        <f t="shared" si="83"/>
        <v>0</v>
      </c>
      <c r="V431" s="287">
        <f t="shared" si="84"/>
        <v>0</v>
      </c>
      <c r="W431" s="287">
        <f t="shared" si="85"/>
        <v>0</v>
      </c>
      <c r="X431" s="287">
        <f t="shared" si="86"/>
        <v>0</v>
      </c>
      <c r="Y431" s="288">
        <f t="shared" si="87"/>
        <v>1900</v>
      </c>
      <c r="Z431" s="287">
        <f t="shared" si="88"/>
        <v>1</v>
      </c>
      <c r="AA431" s="519">
        <f>0</f>
        <v>0</v>
      </c>
      <c r="AB431" s="520">
        <f>0</f>
        <v>0</v>
      </c>
      <c r="AC431" s="519">
        <f t="shared" si="89"/>
        <v>0</v>
      </c>
      <c r="AD431" s="520">
        <f t="shared" si="90"/>
        <v>0</v>
      </c>
    </row>
    <row r="432" spans="8:30">
      <c r="H432" s="509"/>
      <c r="I432" s="509"/>
      <c r="O432" s="621"/>
      <c r="P432" s="274">
        <f t="shared" si="79"/>
        <v>1</v>
      </c>
      <c r="Q432" s="285">
        <f t="shared" si="78"/>
        <v>18</v>
      </c>
      <c r="R432" s="286">
        <f t="shared" si="80"/>
        <v>0</v>
      </c>
      <c r="S432" s="287">
        <f t="shared" si="81"/>
        <v>0</v>
      </c>
      <c r="T432" s="286">
        <f t="shared" si="82"/>
        <v>0</v>
      </c>
      <c r="U432" s="287">
        <f t="shared" si="83"/>
        <v>0</v>
      </c>
      <c r="V432" s="287">
        <f t="shared" si="84"/>
        <v>0</v>
      </c>
      <c r="W432" s="287">
        <f t="shared" si="85"/>
        <v>0</v>
      </c>
      <c r="X432" s="287">
        <f t="shared" si="86"/>
        <v>0</v>
      </c>
      <c r="Y432" s="288">
        <f t="shared" si="87"/>
        <v>1900</v>
      </c>
      <c r="Z432" s="287">
        <f t="shared" si="88"/>
        <v>1</v>
      </c>
      <c r="AA432" s="519">
        <f>0</f>
        <v>0</v>
      </c>
      <c r="AB432" s="520">
        <f>0</f>
        <v>0</v>
      </c>
      <c r="AC432" s="519">
        <f t="shared" si="89"/>
        <v>0</v>
      </c>
      <c r="AD432" s="520">
        <f t="shared" si="90"/>
        <v>0</v>
      </c>
    </row>
    <row r="433" spans="8:30">
      <c r="H433" s="509"/>
      <c r="I433" s="509"/>
      <c r="O433" s="621"/>
      <c r="P433" s="274">
        <f t="shared" si="79"/>
        <v>1</v>
      </c>
      <c r="Q433" s="285">
        <f t="shared" si="78"/>
        <v>18</v>
      </c>
      <c r="R433" s="286">
        <f t="shared" si="80"/>
        <v>0</v>
      </c>
      <c r="S433" s="287">
        <f t="shared" si="81"/>
        <v>0</v>
      </c>
      <c r="T433" s="286">
        <f t="shared" si="82"/>
        <v>0</v>
      </c>
      <c r="U433" s="287">
        <f t="shared" si="83"/>
        <v>0</v>
      </c>
      <c r="V433" s="287">
        <f t="shared" si="84"/>
        <v>0</v>
      </c>
      <c r="W433" s="287">
        <f t="shared" si="85"/>
        <v>0</v>
      </c>
      <c r="X433" s="287">
        <f t="shared" si="86"/>
        <v>0</v>
      </c>
      <c r="Y433" s="288">
        <f t="shared" si="87"/>
        <v>1900</v>
      </c>
      <c r="Z433" s="287">
        <f t="shared" si="88"/>
        <v>1</v>
      </c>
      <c r="AA433" s="519">
        <f>0</f>
        <v>0</v>
      </c>
      <c r="AB433" s="520">
        <f>0</f>
        <v>0</v>
      </c>
      <c r="AC433" s="519">
        <f t="shared" si="89"/>
        <v>0</v>
      </c>
      <c r="AD433" s="520">
        <f t="shared" si="90"/>
        <v>0</v>
      </c>
    </row>
    <row r="434" spans="8:30">
      <c r="H434" s="509"/>
      <c r="I434" s="509"/>
      <c r="O434" s="621"/>
      <c r="P434" s="274">
        <f t="shared" si="79"/>
        <v>1</v>
      </c>
      <c r="Q434" s="285">
        <f t="shared" si="78"/>
        <v>18</v>
      </c>
      <c r="R434" s="286">
        <f t="shared" si="80"/>
        <v>0</v>
      </c>
      <c r="S434" s="287">
        <f t="shared" si="81"/>
        <v>0</v>
      </c>
      <c r="T434" s="286">
        <f t="shared" si="82"/>
        <v>0</v>
      </c>
      <c r="U434" s="287">
        <f t="shared" si="83"/>
        <v>0</v>
      </c>
      <c r="V434" s="287">
        <f t="shared" si="84"/>
        <v>0</v>
      </c>
      <c r="W434" s="287">
        <f t="shared" si="85"/>
        <v>0</v>
      </c>
      <c r="X434" s="287">
        <f t="shared" si="86"/>
        <v>0</v>
      </c>
      <c r="Y434" s="288">
        <f t="shared" si="87"/>
        <v>1900</v>
      </c>
      <c r="Z434" s="287">
        <f t="shared" si="88"/>
        <v>1</v>
      </c>
      <c r="AA434" s="519">
        <f>0</f>
        <v>0</v>
      </c>
      <c r="AB434" s="520">
        <f>0</f>
        <v>0</v>
      </c>
      <c r="AC434" s="519">
        <f t="shared" si="89"/>
        <v>0</v>
      </c>
      <c r="AD434" s="520">
        <f t="shared" si="90"/>
        <v>0</v>
      </c>
    </row>
    <row r="435" spans="8:30">
      <c r="H435" s="509"/>
      <c r="I435" s="509"/>
      <c r="O435" s="621"/>
      <c r="P435" s="274">
        <f t="shared" si="79"/>
        <v>1</v>
      </c>
      <c r="Q435" s="285">
        <f t="shared" si="78"/>
        <v>18</v>
      </c>
      <c r="R435" s="286">
        <f t="shared" si="80"/>
        <v>0</v>
      </c>
      <c r="S435" s="287">
        <f t="shared" si="81"/>
        <v>0</v>
      </c>
      <c r="T435" s="286">
        <f t="shared" si="82"/>
        <v>0</v>
      </c>
      <c r="U435" s="287">
        <f t="shared" si="83"/>
        <v>0</v>
      </c>
      <c r="V435" s="287">
        <f t="shared" si="84"/>
        <v>0</v>
      </c>
      <c r="W435" s="287">
        <f t="shared" si="85"/>
        <v>0</v>
      </c>
      <c r="X435" s="287">
        <f t="shared" si="86"/>
        <v>0</v>
      </c>
      <c r="Y435" s="288">
        <f t="shared" si="87"/>
        <v>1900</v>
      </c>
      <c r="Z435" s="287">
        <f t="shared" si="88"/>
        <v>1</v>
      </c>
      <c r="AA435" s="519">
        <f>0</f>
        <v>0</v>
      </c>
      <c r="AB435" s="520">
        <f>0</f>
        <v>0</v>
      </c>
      <c r="AC435" s="519">
        <f t="shared" si="89"/>
        <v>0</v>
      </c>
      <c r="AD435" s="520">
        <f t="shared" si="90"/>
        <v>0</v>
      </c>
    </row>
    <row r="436" spans="8:30">
      <c r="H436" s="509"/>
      <c r="I436" s="509"/>
      <c r="O436" s="621"/>
      <c r="P436" s="274">
        <f t="shared" si="79"/>
        <v>1</v>
      </c>
      <c r="Q436" s="285">
        <f t="shared" si="78"/>
        <v>18</v>
      </c>
      <c r="R436" s="286">
        <f t="shared" si="80"/>
        <v>0</v>
      </c>
      <c r="S436" s="287">
        <f t="shared" si="81"/>
        <v>0</v>
      </c>
      <c r="T436" s="286">
        <f t="shared" si="82"/>
        <v>0</v>
      </c>
      <c r="U436" s="287">
        <f t="shared" si="83"/>
        <v>0</v>
      </c>
      <c r="V436" s="287">
        <f t="shared" si="84"/>
        <v>0</v>
      </c>
      <c r="W436" s="287">
        <f t="shared" si="85"/>
        <v>0</v>
      </c>
      <c r="X436" s="287">
        <f t="shared" si="86"/>
        <v>0</v>
      </c>
      <c r="Y436" s="288">
        <f t="shared" si="87"/>
        <v>1900</v>
      </c>
      <c r="Z436" s="287">
        <f t="shared" si="88"/>
        <v>1</v>
      </c>
      <c r="AA436" s="519">
        <f>0</f>
        <v>0</v>
      </c>
      <c r="AB436" s="520">
        <f>0</f>
        <v>0</v>
      </c>
      <c r="AC436" s="519">
        <f t="shared" si="89"/>
        <v>0</v>
      </c>
      <c r="AD436" s="520">
        <f t="shared" si="90"/>
        <v>0</v>
      </c>
    </row>
    <row r="437" spans="8:30">
      <c r="H437" s="509"/>
      <c r="I437" s="509"/>
      <c r="O437" s="621"/>
      <c r="P437" s="274">
        <f t="shared" si="79"/>
        <v>1</v>
      </c>
      <c r="Q437" s="285">
        <f t="shared" si="78"/>
        <v>18</v>
      </c>
      <c r="R437" s="286">
        <f t="shared" si="80"/>
        <v>0</v>
      </c>
      <c r="S437" s="287">
        <f t="shared" si="81"/>
        <v>0</v>
      </c>
      <c r="T437" s="286">
        <f t="shared" si="82"/>
        <v>0</v>
      </c>
      <c r="U437" s="287">
        <f t="shared" si="83"/>
        <v>0</v>
      </c>
      <c r="V437" s="287">
        <f t="shared" si="84"/>
        <v>0</v>
      </c>
      <c r="W437" s="287">
        <f t="shared" si="85"/>
        <v>0</v>
      </c>
      <c r="X437" s="287">
        <f t="shared" si="86"/>
        <v>0</v>
      </c>
      <c r="Y437" s="288">
        <f t="shared" si="87"/>
        <v>1900</v>
      </c>
      <c r="Z437" s="287">
        <f t="shared" si="88"/>
        <v>1</v>
      </c>
      <c r="AA437" s="519">
        <f>0</f>
        <v>0</v>
      </c>
      <c r="AB437" s="520">
        <f>0</f>
        <v>0</v>
      </c>
      <c r="AC437" s="519">
        <f t="shared" si="89"/>
        <v>0</v>
      </c>
      <c r="AD437" s="520">
        <f t="shared" si="90"/>
        <v>0</v>
      </c>
    </row>
    <row r="438" spans="8:30">
      <c r="H438" s="509"/>
      <c r="I438" s="509"/>
      <c r="O438" s="621"/>
      <c r="P438" s="274">
        <f t="shared" si="79"/>
        <v>1</v>
      </c>
      <c r="Q438" s="285">
        <f t="shared" si="78"/>
        <v>18</v>
      </c>
      <c r="R438" s="286">
        <f t="shared" si="80"/>
        <v>0</v>
      </c>
      <c r="S438" s="287">
        <f t="shared" si="81"/>
        <v>0</v>
      </c>
      <c r="T438" s="286">
        <f t="shared" si="82"/>
        <v>0</v>
      </c>
      <c r="U438" s="287">
        <f t="shared" si="83"/>
        <v>0</v>
      </c>
      <c r="V438" s="287">
        <f t="shared" si="84"/>
        <v>0</v>
      </c>
      <c r="W438" s="287">
        <f t="shared" si="85"/>
        <v>0</v>
      </c>
      <c r="X438" s="287">
        <f t="shared" si="86"/>
        <v>0</v>
      </c>
      <c r="Y438" s="288">
        <f t="shared" si="87"/>
        <v>1900</v>
      </c>
      <c r="Z438" s="287">
        <f t="shared" si="88"/>
        <v>1</v>
      </c>
      <c r="AA438" s="519">
        <f>0</f>
        <v>0</v>
      </c>
      <c r="AB438" s="520">
        <f>0</f>
        <v>0</v>
      </c>
      <c r="AC438" s="519">
        <f t="shared" si="89"/>
        <v>0</v>
      </c>
      <c r="AD438" s="520">
        <f t="shared" si="90"/>
        <v>0</v>
      </c>
    </row>
    <row r="439" spans="8:30">
      <c r="H439" s="509"/>
      <c r="I439" s="509"/>
      <c r="O439" s="621"/>
      <c r="P439" s="274">
        <f t="shared" si="79"/>
        <v>1</v>
      </c>
      <c r="Q439" s="285">
        <f t="shared" si="78"/>
        <v>18</v>
      </c>
      <c r="R439" s="286">
        <f t="shared" si="80"/>
        <v>0</v>
      </c>
      <c r="S439" s="287">
        <f t="shared" si="81"/>
        <v>0</v>
      </c>
      <c r="T439" s="286">
        <f t="shared" si="82"/>
        <v>0</v>
      </c>
      <c r="U439" s="287">
        <f t="shared" si="83"/>
        <v>0</v>
      </c>
      <c r="V439" s="287">
        <f t="shared" si="84"/>
        <v>0</v>
      </c>
      <c r="W439" s="287">
        <f t="shared" si="85"/>
        <v>0</v>
      </c>
      <c r="X439" s="287">
        <f t="shared" si="86"/>
        <v>0</v>
      </c>
      <c r="Y439" s="288">
        <f t="shared" si="87"/>
        <v>1900</v>
      </c>
      <c r="Z439" s="287">
        <f t="shared" si="88"/>
        <v>1</v>
      </c>
      <c r="AA439" s="519">
        <f>0</f>
        <v>0</v>
      </c>
      <c r="AB439" s="520">
        <f>0</f>
        <v>0</v>
      </c>
      <c r="AC439" s="519">
        <f t="shared" si="89"/>
        <v>0</v>
      </c>
      <c r="AD439" s="520">
        <f t="shared" si="90"/>
        <v>0</v>
      </c>
    </row>
    <row r="440" spans="8:30">
      <c r="H440" s="509"/>
      <c r="I440" s="509"/>
      <c r="O440" s="621"/>
      <c r="P440" s="274">
        <f t="shared" si="79"/>
        <v>1</v>
      </c>
      <c r="Q440" s="285">
        <f t="shared" si="78"/>
        <v>18</v>
      </c>
      <c r="R440" s="286">
        <f t="shared" si="80"/>
        <v>0</v>
      </c>
      <c r="S440" s="287">
        <f t="shared" si="81"/>
        <v>0</v>
      </c>
      <c r="T440" s="286">
        <f t="shared" si="82"/>
        <v>0</v>
      </c>
      <c r="U440" s="287">
        <f t="shared" si="83"/>
        <v>0</v>
      </c>
      <c r="V440" s="287">
        <f t="shared" si="84"/>
        <v>0</v>
      </c>
      <c r="W440" s="287">
        <f t="shared" si="85"/>
        <v>0</v>
      </c>
      <c r="X440" s="287">
        <f t="shared" si="86"/>
        <v>0</v>
      </c>
      <c r="Y440" s="288">
        <f t="shared" si="87"/>
        <v>1900</v>
      </c>
      <c r="Z440" s="287">
        <f t="shared" si="88"/>
        <v>1</v>
      </c>
      <c r="AA440" s="519">
        <f>0</f>
        <v>0</v>
      </c>
      <c r="AB440" s="520">
        <f>0</f>
        <v>0</v>
      </c>
      <c r="AC440" s="519">
        <f t="shared" si="89"/>
        <v>0</v>
      </c>
      <c r="AD440" s="520">
        <f t="shared" si="90"/>
        <v>0</v>
      </c>
    </row>
    <row r="441" spans="8:30">
      <c r="H441" s="509"/>
      <c r="I441" s="509"/>
      <c r="O441" s="621"/>
      <c r="P441" s="274">
        <f t="shared" si="79"/>
        <v>1</v>
      </c>
      <c r="Q441" s="285">
        <f t="shared" si="78"/>
        <v>18</v>
      </c>
      <c r="R441" s="286">
        <f t="shared" si="80"/>
        <v>0</v>
      </c>
      <c r="S441" s="287">
        <f t="shared" si="81"/>
        <v>0</v>
      </c>
      <c r="T441" s="286">
        <f t="shared" si="82"/>
        <v>0</v>
      </c>
      <c r="U441" s="287">
        <f t="shared" si="83"/>
        <v>0</v>
      </c>
      <c r="V441" s="287">
        <f t="shared" si="84"/>
        <v>0</v>
      </c>
      <c r="W441" s="287">
        <f t="shared" si="85"/>
        <v>0</v>
      </c>
      <c r="X441" s="287">
        <f t="shared" si="86"/>
        <v>0</v>
      </c>
      <c r="Y441" s="288">
        <f t="shared" si="87"/>
        <v>1900</v>
      </c>
      <c r="Z441" s="287">
        <f t="shared" si="88"/>
        <v>1</v>
      </c>
      <c r="AA441" s="519">
        <f>0</f>
        <v>0</v>
      </c>
      <c r="AB441" s="520">
        <f>0</f>
        <v>0</v>
      </c>
      <c r="AC441" s="519">
        <f t="shared" si="89"/>
        <v>0</v>
      </c>
      <c r="AD441" s="520">
        <f t="shared" si="90"/>
        <v>0</v>
      </c>
    </row>
    <row r="442" spans="8:30">
      <c r="H442" s="509"/>
      <c r="I442" s="509"/>
      <c r="O442" s="621"/>
      <c r="P442" s="274">
        <f t="shared" si="79"/>
        <v>1</v>
      </c>
      <c r="Q442" s="285">
        <f t="shared" si="78"/>
        <v>18</v>
      </c>
      <c r="R442" s="286">
        <f t="shared" si="80"/>
        <v>0</v>
      </c>
      <c r="S442" s="287">
        <f t="shared" si="81"/>
        <v>0</v>
      </c>
      <c r="T442" s="286">
        <f t="shared" si="82"/>
        <v>0</v>
      </c>
      <c r="U442" s="287">
        <f t="shared" si="83"/>
        <v>0</v>
      </c>
      <c r="V442" s="287">
        <f t="shared" si="84"/>
        <v>0</v>
      </c>
      <c r="W442" s="287">
        <f t="shared" si="85"/>
        <v>0</v>
      </c>
      <c r="X442" s="287">
        <f t="shared" si="86"/>
        <v>0</v>
      </c>
      <c r="Y442" s="288">
        <f t="shared" si="87"/>
        <v>1900</v>
      </c>
      <c r="Z442" s="287">
        <f t="shared" si="88"/>
        <v>1</v>
      </c>
      <c r="AA442" s="519">
        <f>0</f>
        <v>0</v>
      </c>
      <c r="AB442" s="520">
        <f>0</f>
        <v>0</v>
      </c>
      <c r="AC442" s="519">
        <f t="shared" si="89"/>
        <v>0</v>
      </c>
      <c r="AD442" s="520">
        <f t="shared" si="90"/>
        <v>0</v>
      </c>
    </row>
    <row r="443" spans="8:30">
      <c r="H443" s="509"/>
      <c r="I443" s="509"/>
      <c r="O443" s="621"/>
      <c r="P443" s="274">
        <f t="shared" si="79"/>
        <v>1</v>
      </c>
      <c r="Q443" s="285">
        <f t="shared" si="78"/>
        <v>18</v>
      </c>
      <c r="R443" s="286">
        <f t="shared" si="80"/>
        <v>0</v>
      </c>
      <c r="S443" s="287">
        <f t="shared" si="81"/>
        <v>0</v>
      </c>
      <c r="T443" s="286">
        <f t="shared" si="82"/>
        <v>0</v>
      </c>
      <c r="U443" s="287">
        <f t="shared" si="83"/>
        <v>0</v>
      </c>
      <c r="V443" s="287">
        <f t="shared" si="84"/>
        <v>0</v>
      </c>
      <c r="W443" s="287">
        <f t="shared" si="85"/>
        <v>0</v>
      </c>
      <c r="X443" s="287">
        <f t="shared" si="86"/>
        <v>0</v>
      </c>
      <c r="Y443" s="288">
        <f t="shared" si="87"/>
        <v>1900</v>
      </c>
      <c r="Z443" s="287">
        <f t="shared" si="88"/>
        <v>1</v>
      </c>
      <c r="AA443" s="519">
        <f>0</f>
        <v>0</v>
      </c>
      <c r="AB443" s="520">
        <f>0</f>
        <v>0</v>
      </c>
      <c r="AC443" s="519">
        <f t="shared" si="89"/>
        <v>0</v>
      </c>
      <c r="AD443" s="520">
        <f t="shared" si="90"/>
        <v>0</v>
      </c>
    </row>
    <row r="444" spans="8:30">
      <c r="H444" s="509"/>
      <c r="I444" s="509"/>
      <c r="O444" s="621"/>
      <c r="P444" s="274">
        <f t="shared" si="79"/>
        <v>1</v>
      </c>
      <c r="Q444" s="285">
        <f t="shared" si="78"/>
        <v>18</v>
      </c>
      <c r="R444" s="286">
        <f t="shared" si="80"/>
        <v>0</v>
      </c>
      <c r="S444" s="287">
        <f t="shared" si="81"/>
        <v>0</v>
      </c>
      <c r="T444" s="286">
        <f t="shared" si="82"/>
        <v>0</v>
      </c>
      <c r="U444" s="287">
        <f t="shared" si="83"/>
        <v>0</v>
      </c>
      <c r="V444" s="287">
        <f t="shared" si="84"/>
        <v>0</v>
      </c>
      <c r="W444" s="287">
        <f t="shared" si="85"/>
        <v>0</v>
      </c>
      <c r="X444" s="287">
        <f t="shared" si="86"/>
        <v>0</v>
      </c>
      <c r="Y444" s="288">
        <f t="shared" si="87"/>
        <v>1900</v>
      </c>
      <c r="Z444" s="287">
        <f t="shared" si="88"/>
        <v>1</v>
      </c>
      <c r="AA444" s="519">
        <f>0</f>
        <v>0</v>
      </c>
      <c r="AB444" s="520">
        <f>0</f>
        <v>0</v>
      </c>
      <c r="AC444" s="519">
        <f t="shared" si="89"/>
        <v>0</v>
      </c>
      <c r="AD444" s="520">
        <f t="shared" si="90"/>
        <v>0</v>
      </c>
    </row>
    <row r="445" spans="8:30">
      <c r="H445" s="509"/>
      <c r="I445" s="509"/>
      <c r="O445" s="621"/>
      <c r="P445" s="274">
        <f t="shared" si="79"/>
        <v>1</v>
      </c>
      <c r="Q445" s="285">
        <f t="shared" si="78"/>
        <v>18</v>
      </c>
      <c r="R445" s="286">
        <f t="shared" si="80"/>
        <v>0</v>
      </c>
      <c r="S445" s="287">
        <f t="shared" si="81"/>
        <v>0</v>
      </c>
      <c r="T445" s="286">
        <f t="shared" si="82"/>
        <v>0</v>
      </c>
      <c r="U445" s="287">
        <f t="shared" si="83"/>
        <v>0</v>
      </c>
      <c r="V445" s="287">
        <f t="shared" si="84"/>
        <v>0</v>
      </c>
      <c r="W445" s="287">
        <f t="shared" si="85"/>
        <v>0</v>
      </c>
      <c r="X445" s="287">
        <f t="shared" si="86"/>
        <v>0</v>
      </c>
      <c r="Y445" s="288">
        <f t="shared" si="87"/>
        <v>1900</v>
      </c>
      <c r="Z445" s="287">
        <f t="shared" si="88"/>
        <v>1</v>
      </c>
      <c r="AA445" s="519">
        <f>0</f>
        <v>0</v>
      </c>
      <c r="AB445" s="520">
        <f>0</f>
        <v>0</v>
      </c>
      <c r="AC445" s="519">
        <f t="shared" si="89"/>
        <v>0</v>
      </c>
      <c r="AD445" s="520">
        <f t="shared" si="90"/>
        <v>0</v>
      </c>
    </row>
    <row r="446" spans="8:30">
      <c r="H446" s="509"/>
      <c r="I446" s="509"/>
      <c r="O446" s="621"/>
      <c r="P446" s="274">
        <f t="shared" si="79"/>
        <v>1</v>
      </c>
      <c r="Q446" s="285">
        <f t="shared" si="78"/>
        <v>18</v>
      </c>
      <c r="R446" s="286">
        <f t="shared" si="80"/>
        <v>0</v>
      </c>
      <c r="S446" s="287">
        <f t="shared" si="81"/>
        <v>0</v>
      </c>
      <c r="T446" s="286">
        <f t="shared" si="82"/>
        <v>0</v>
      </c>
      <c r="U446" s="287">
        <f t="shared" si="83"/>
        <v>0</v>
      </c>
      <c r="V446" s="287">
        <f t="shared" si="84"/>
        <v>0</v>
      </c>
      <c r="W446" s="287">
        <f t="shared" si="85"/>
        <v>0</v>
      </c>
      <c r="X446" s="287">
        <f t="shared" si="86"/>
        <v>0</v>
      </c>
      <c r="Y446" s="288">
        <f t="shared" si="87"/>
        <v>1900</v>
      </c>
      <c r="Z446" s="287">
        <f t="shared" si="88"/>
        <v>1</v>
      </c>
      <c r="AA446" s="519">
        <f>0</f>
        <v>0</v>
      </c>
      <c r="AB446" s="520">
        <f>0</f>
        <v>0</v>
      </c>
      <c r="AC446" s="519">
        <f t="shared" si="89"/>
        <v>0</v>
      </c>
      <c r="AD446" s="520">
        <f t="shared" si="90"/>
        <v>0</v>
      </c>
    </row>
    <row r="447" spans="8:30">
      <c r="H447" s="509"/>
      <c r="I447" s="509"/>
      <c r="O447" s="621"/>
      <c r="P447" s="274">
        <f t="shared" si="79"/>
        <v>1</v>
      </c>
      <c r="Q447" s="285">
        <f t="shared" si="78"/>
        <v>18</v>
      </c>
      <c r="R447" s="286">
        <f t="shared" si="80"/>
        <v>0</v>
      </c>
      <c r="S447" s="287">
        <f t="shared" si="81"/>
        <v>0</v>
      </c>
      <c r="T447" s="286">
        <f t="shared" si="82"/>
        <v>0</v>
      </c>
      <c r="U447" s="287">
        <f t="shared" si="83"/>
        <v>0</v>
      </c>
      <c r="V447" s="287">
        <f t="shared" si="84"/>
        <v>0</v>
      </c>
      <c r="W447" s="287">
        <f t="shared" si="85"/>
        <v>0</v>
      </c>
      <c r="X447" s="287">
        <f t="shared" si="86"/>
        <v>0</v>
      </c>
      <c r="Y447" s="288">
        <f t="shared" si="87"/>
        <v>1900</v>
      </c>
      <c r="Z447" s="287">
        <f t="shared" si="88"/>
        <v>1</v>
      </c>
      <c r="AA447" s="519">
        <f>0</f>
        <v>0</v>
      </c>
      <c r="AB447" s="520">
        <f>0</f>
        <v>0</v>
      </c>
      <c r="AC447" s="519">
        <f t="shared" si="89"/>
        <v>0</v>
      </c>
      <c r="AD447" s="520">
        <f t="shared" si="90"/>
        <v>0</v>
      </c>
    </row>
    <row r="448" spans="8:30">
      <c r="H448" s="509"/>
      <c r="I448" s="509"/>
      <c r="O448" s="621"/>
      <c r="P448" s="274">
        <f t="shared" si="79"/>
        <v>1</v>
      </c>
      <c r="Q448" s="285">
        <f t="shared" si="78"/>
        <v>18</v>
      </c>
      <c r="R448" s="286">
        <f t="shared" si="80"/>
        <v>0</v>
      </c>
      <c r="S448" s="287">
        <f t="shared" si="81"/>
        <v>0</v>
      </c>
      <c r="T448" s="286">
        <f t="shared" si="82"/>
        <v>0</v>
      </c>
      <c r="U448" s="287">
        <f t="shared" si="83"/>
        <v>0</v>
      </c>
      <c r="V448" s="287">
        <f t="shared" si="84"/>
        <v>0</v>
      </c>
      <c r="W448" s="287">
        <f t="shared" si="85"/>
        <v>0</v>
      </c>
      <c r="X448" s="287">
        <f t="shared" si="86"/>
        <v>0</v>
      </c>
      <c r="Y448" s="288">
        <f t="shared" si="87"/>
        <v>1900</v>
      </c>
      <c r="Z448" s="287">
        <f t="shared" si="88"/>
        <v>1</v>
      </c>
      <c r="AA448" s="519">
        <f>0</f>
        <v>0</v>
      </c>
      <c r="AB448" s="520">
        <f>0</f>
        <v>0</v>
      </c>
      <c r="AC448" s="519">
        <f t="shared" si="89"/>
        <v>0</v>
      </c>
      <c r="AD448" s="520">
        <f t="shared" si="90"/>
        <v>0</v>
      </c>
    </row>
    <row r="449" spans="8:30">
      <c r="H449" s="509"/>
      <c r="I449" s="509"/>
      <c r="O449" s="621"/>
      <c r="P449" s="274">
        <f t="shared" si="79"/>
        <v>1</v>
      </c>
      <c r="Q449" s="285">
        <f t="shared" si="78"/>
        <v>18</v>
      </c>
      <c r="R449" s="286">
        <f t="shared" si="80"/>
        <v>0</v>
      </c>
      <c r="S449" s="287">
        <f t="shared" si="81"/>
        <v>0</v>
      </c>
      <c r="T449" s="286">
        <f t="shared" si="82"/>
        <v>0</v>
      </c>
      <c r="U449" s="287">
        <f t="shared" si="83"/>
        <v>0</v>
      </c>
      <c r="V449" s="287">
        <f t="shared" si="84"/>
        <v>0</v>
      </c>
      <c r="W449" s="287">
        <f t="shared" si="85"/>
        <v>0</v>
      </c>
      <c r="X449" s="287">
        <f t="shared" si="86"/>
        <v>0</v>
      </c>
      <c r="Y449" s="288">
        <f t="shared" si="87"/>
        <v>1900</v>
      </c>
      <c r="Z449" s="287">
        <f t="shared" si="88"/>
        <v>1</v>
      </c>
      <c r="AA449" s="519">
        <f>0</f>
        <v>0</v>
      </c>
      <c r="AB449" s="520">
        <f>0</f>
        <v>0</v>
      </c>
      <c r="AC449" s="519">
        <f t="shared" si="89"/>
        <v>0</v>
      </c>
      <c r="AD449" s="520">
        <f t="shared" si="90"/>
        <v>0</v>
      </c>
    </row>
    <row r="450" spans="8:30">
      <c r="H450" s="509"/>
      <c r="I450" s="509"/>
      <c r="O450" s="621"/>
      <c r="P450" s="274">
        <f t="shared" si="79"/>
        <v>1</v>
      </c>
      <c r="Q450" s="285">
        <f t="shared" si="78"/>
        <v>18</v>
      </c>
      <c r="R450" s="286">
        <f t="shared" si="80"/>
        <v>0</v>
      </c>
      <c r="S450" s="287">
        <f t="shared" si="81"/>
        <v>0</v>
      </c>
      <c r="T450" s="286">
        <f t="shared" si="82"/>
        <v>0</v>
      </c>
      <c r="U450" s="287">
        <f t="shared" si="83"/>
        <v>0</v>
      </c>
      <c r="V450" s="287">
        <f t="shared" si="84"/>
        <v>0</v>
      </c>
      <c r="W450" s="287">
        <f t="shared" si="85"/>
        <v>0</v>
      </c>
      <c r="X450" s="287">
        <f t="shared" si="86"/>
        <v>0</v>
      </c>
      <c r="Y450" s="288">
        <f t="shared" si="87"/>
        <v>1900</v>
      </c>
      <c r="Z450" s="287">
        <f t="shared" si="88"/>
        <v>1</v>
      </c>
      <c r="AA450" s="519">
        <f>0</f>
        <v>0</v>
      </c>
      <c r="AB450" s="520">
        <f>0</f>
        <v>0</v>
      </c>
      <c r="AC450" s="519">
        <f t="shared" si="89"/>
        <v>0</v>
      </c>
      <c r="AD450" s="520">
        <f t="shared" si="90"/>
        <v>0</v>
      </c>
    </row>
    <row r="451" spans="8:30">
      <c r="H451" s="509"/>
      <c r="I451" s="509"/>
      <c r="O451" s="621"/>
      <c r="P451" s="274">
        <f t="shared" si="79"/>
        <v>1</v>
      </c>
      <c r="Q451" s="285">
        <f t="shared" si="78"/>
        <v>18</v>
      </c>
      <c r="R451" s="286">
        <f t="shared" si="80"/>
        <v>0</v>
      </c>
      <c r="S451" s="287">
        <f t="shared" si="81"/>
        <v>0</v>
      </c>
      <c r="T451" s="286">
        <f t="shared" si="82"/>
        <v>0</v>
      </c>
      <c r="U451" s="287">
        <f t="shared" si="83"/>
        <v>0</v>
      </c>
      <c r="V451" s="287">
        <f t="shared" si="84"/>
        <v>0</v>
      </c>
      <c r="W451" s="287">
        <f t="shared" si="85"/>
        <v>0</v>
      </c>
      <c r="X451" s="287">
        <f t="shared" si="86"/>
        <v>0</v>
      </c>
      <c r="Y451" s="288">
        <f t="shared" si="87"/>
        <v>1900</v>
      </c>
      <c r="Z451" s="287">
        <f t="shared" si="88"/>
        <v>1</v>
      </c>
      <c r="AA451" s="519">
        <f>0</f>
        <v>0</v>
      </c>
      <c r="AB451" s="520">
        <f>0</f>
        <v>0</v>
      </c>
      <c r="AC451" s="519">
        <f t="shared" si="89"/>
        <v>0</v>
      </c>
      <c r="AD451" s="520">
        <f t="shared" si="90"/>
        <v>0</v>
      </c>
    </row>
    <row r="452" spans="8:30">
      <c r="H452" s="509"/>
      <c r="I452" s="509"/>
      <c r="O452" s="621"/>
      <c r="P452" s="274">
        <f t="shared" si="79"/>
        <v>1</v>
      </c>
      <c r="Q452" s="285">
        <f t="shared" si="78"/>
        <v>18</v>
      </c>
      <c r="R452" s="286">
        <f t="shared" si="80"/>
        <v>0</v>
      </c>
      <c r="S452" s="287">
        <f t="shared" si="81"/>
        <v>0</v>
      </c>
      <c r="T452" s="286">
        <f t="shared" si="82"/>
        <v>0</v>
      </c>
      <c r="U452" s="287">
        <f t="shared" si="83"/>
        <v>0</v>
      </c>
      <c r="V452" s="287">
        <f t="shared" si="84"/>
        <v>0</v>
      </c>
      <c r="W452" s="287">
        <f t="shared" si="85"/>
        <v>0</v>
      </c>
      <c r="X452" s="287">
        <f t="shared" si="86"/>
        <v>0</v>
      </c>
      <c r="Y452" s="288">
        <f t="shared" si="87"/>
        <v>1900</v>
      </c>
      <c r="Z452" s="287">
        <f t="shared" si="88"/>
        <v>1</v>
      </c>
      <c r="AA452" s="519">
        <f>0</f>
        <v>0</v>
      </c>
      <c r="AB452" s="520">
        <f>0</f>
        <v>0</v>
      </c>
      <c r="AC452" s="519">
        <f t="shared" si="89"/>
        <v>0</v>
      </c>
      <c r="AD452" s="520">
        <f t="shared" si="90"/>
        <v>0</v>
      </c>
    </row>
    <row r="453" spans="8:30">
      <c r="H453" s="509"/>
      <c r="I453" s="509"/>
      <c r="O453" s="621"/>
      <c r="P453" s="274">
        <f t="shared" si="79"/>
        <v>1</v>
      </c>
      <c r="Q453" s="285">
        <f t="shared" si="78"/>
        <v>18</v>
      </c>
      <c r="R453" s="286">
        <f t="shared" si="80"/>
        <v>0</v>
      </c>
      <c r="S453" s="287">
        <f t="shared" si="81"/>
        <v>0</v>
      </c>
      <c r="T453" s="286">
        <f t="shared" si="82"/>
        <v>0</v>
      </c>
      <c r="U453" s="287">
        <f t="shared" si="83"/>
        <v>0</v>
      </c>
      <c r="V453" s="287">
        <f t="shared" si="84"/>
        <v>0</v>
      </c>
      <c r="W453" s="287">
        <f t="shared" si="85"/>
        <v>0</v>
      </c>
      <c r="X453" s="287">
        <f t="shared" si="86"/>
        <v>0</v>
      </c>
      <c r="Y453" s="288">
        <f t="shared" si="87"/>
        <v>1900</v>
      </c>
      <c r="Z453" s="287">
        <f t="shared" si="88"/>
        <v>1</v>
      </c>
      <c r="AA453" s="519">
        <f>0</f>
        <v>0</v>
      </c>
      <c r="AB453" s="520">
        <f>0</f>
        <v>0</v>
      </c>
      <c r="AC453" s="519">
        <f t="shared" si="89"/>
        <v>0</v>
      </c>
      <c r="AD453" s="520">
        <f t="shared" si="90"/>
        <v>0</v>
      </c>
    </row>
    <row r="454" spans="8:30">
      <c r="H454" s="509"/>
      <c r="I454" s="509"/>
      <c r="O454" s="621"/>
      <c r="P454" s="274">
        <f t="shared" si="79"/>
        <v>1</v>
      </c>
      <c r="Q454" s="285">
        <f t="shared" ref="Q454:Q455" si="91">MAX(18,IFERROR(ROUNDDOWN(YEARFRAC(F454,__valuation_date),0),45))</f>
        <v>18</v>
      </c>
      <c r="R454" s="286">
        <f t="shared" si="80"/>
        <v>0</v>
      </c>
      <c r="S454" s="287">
        <f t="shared" si="81"/>
        <v>0</v>
      </c>
      <c r="T454" s="286">
        <f t="shared" si="82"/>
        <v>0</v>
      </c>
      <c r="U454" s="287">
        <f t="shared" si="83"/>
        <v>0</v>
      </c>
      <c r="V454" s="287">
        <f t="shared" si="84"/>
        <v>0</v>
      </c>
      <c r="W454" s="287">
        <f t="shared" si="85"/>
        <v>0</v>
      </c>
      <c r="X454" s="287">
        <f t="shared" si="86"/>
        <v>0</v>
      </c>
      <c r="Y454" s="288">
        <f t="shared" si="87"/>
        <v>1900</v>
      </c>
      <c r="Z454" s="287">
        <f t="shared" si="88"/>
        <v>1</v>
      </c>
      <c r="AA454" s="519">
        <f>0</f>
        <v>0</v>
      </c>
      <c r="AB454" s="520">
        <f>0</f>
        <v>0</v>
      </c>
      <c r="AC454" s="519">
        <f t="shared" si="89"/>
        <v>0</v>
      </c>
      <c r="AD454" s="520">
        <f t="shared" si="90"/>
        <v>0</v>
      </c>
    </row>
    <row r="455" spans="8:30">
      <c r="H455" s="509"/>
      <c r="I455" s="509"/>
      <c r="O455" s="621"/>
      <c r="P455" s="274">
        <f t="shared" ref="P455" si="92">IF(Z455&gt;S455,IF(Z455&gt;T455,1,0),0)</f>
        <v>1</v>
      </c>
      <c r="Q455" s="285">
        <f t="shared" si="91"/>
        <v>18</v>
      </c>
      <c r="R455" s="286">
        <f t="shared" ref="R455" si="93">G455</f>
        <v>0</v>
      </c>
      <c r="S455" s="287">
        <f t="shared" ref="S455" si="94">N455</f>
        <v>0</v>
      </c>
      <c r="T455" s="286">
        <f t="shared" ref="T455" si="95">ROUNDUP(YEARFRAC(M455,L455),0)</f>
        <v>0</v>
      </c>
      <c r="U455" s="287">
        <f t="shared" ref="U455" si="96">J455</f>
        <v>0</v>
      </c>
      <c r="V455" s="287">
        <f t="shared" ref="V455" si="97">IF(X455="Annuity",0,H455)</f>
        <v>0</v>
      </c>
      <c r="W455" s="287">
        <f t="shared" ref="W455" si="98">IF(X455="Annuity",H455*12,H455)</f>
        <v>0</v>
      </c>
      <c r="X455" s="287">
        <f t="shared" ref="X455" si="99">E455</f>
        <v>0</v>
      </c>
      <c r="Y455" s="288">
        <f t="shared" ref="Y455" si="100">YEAR(L455)</f>
        <v>1900</v>
      </c>
      <c r="Z455" s="287">
        <f t="shared" ref="Z455" si="101">YEAR($P$2)-Y455+1</f>
        <v>1</v>
      </c>
      <c r="AA455" s="519">
        <f>0</f>
        <v>0</v>
      </c>
      <c r="AB455" s="520">
        <f>0</f>
        <v>0</v>
      </c>
      <c r="AC455" s="519">
        <f t="shared" ref="AC455" si="102">D455</f>
        <v>0</v>
      </c>
      <c r="AD455" s="520">
        <f t="shared" ref="AD455" si="103">O455</f>
        <v>0</v>
      </c>
    </row>
    <row r="456" spans="8:30">
      <c r="H456" s="509"/>
      <c r="I456" s="509"/>
      <c r="O456" s="621"/>
      <c r="P456" s="274">
        <f t="shared" ref="P456:P519" si="104">IF(Z456&gt;S456,IF(Z456&gt;T456,1,0),0)</f>
        <v>1</v>
      </c>
      <c r="Q456" s="285">
        <f t="shared" ref="Q456:Q519" si="105">MAX(18,IFERROR(ROUNDDOWN(YEARFRAC(F456,__valuation_date),0),45))</f>
        <v>18</v>
      </c>
      <c r="R456" s="286">
        <f t="shared" ref="R456:R519" si="106">G456</f>
        <v>0</v>
      </c>
      <c r="S456" s="287">
        <f t="shared" ref="S456:S519" si="107">N456</f>
        <v>0</v>
      </c>
      <c r="T456" s="286">
        <f t="shared" ref="T456:T519" si="108">ROUNDUP(YEARFRAC(M456,L456),0)</f>
        <v>0</v>
      </c>
      <c r="U456" s="287">
        <f t="shared" ref="U456:U519" si="109">J456</f>
        <v>0</v>
      </c>
      <c r="V456" s="287">
        <f t="shared" ref="V456:V519" si="110">IF(X456="Annuity",0,H456)</f>
        <v>0</v>
      </c>
      <c r="W456" s="287">
        <f t="shared" ref="W456:W519" si="111">IF(X456="Annuity",H456*12,H456)</f>
        <v>0</v>
      </c>
      <c r="X456" s="287">
        <f t="shared" ref="X456:X519" si="112">E456</f>
        <v>0</v>
      </c>
      <c r="Y456" s="288">
        <f t="shared" ref="Y456:Y519" si="113">YEAR(L456)</f>
        <v>1900</v>
      </c>
      <c r="Z456" s="287">
        <f t="shared" ref="Z456:Z519" si="114">YEAR($P$2)-Y456+1</f>
        <v>1</v>
      </c>
      <c r="AA456" s="519">
        <f>0</f>
        <v>0</v>
      </c>
      <c r="AB456" s="520">
        <f>0</f>
        <v>0</v>
      </c>
      <c r="AC456" s="519">
        <f t="shared" ref="AC456:AC519" si="115">D456</f>
        <v>0</v>
      </c>
      <c r="AD456" s="520">
        <f t="shared" ref="AD456:AD519" si="116">O456</f>
        <v>0</v>
      </c>
    </row>
    <row r="457" spans="8:30">
      <c r="H457" s="509"/>
      <c r="I457" s="509"/>
      <c r="O457" s="621"/>
      <c r="P457" s="274">
        <f t="shared" si="104"/>
        <v>1</v>
      </c>
      <c r="Q457" s="285">
        <f t="shared" si="105"/>
        <v>18</v>
      </c>
      <c r="R457" s="286">
        <f t="shared" si="106"/>
        <v>0</v>
      </c>
      <c r="S457" s="287">
        <f t="shared" si="107"/>
        <v>0</v>
      </c>
      <c r="T457" s="286">
        <f t="shared" si="108"/>
        <v>0</v>
      </c>
      <c r="U457" s="287">
        <f t="shared" si="109"/>
        <v>0</v>
      </c>
      <c r="V457" s="287">
        <f t="shared" si="110"/>
        <v>0</v>
      </c>
      <c r="W457" s="287">
        <f t="shared" si="111"/>
        <v>0</v>
      </c>
      <c r="X457" s="287">
        <f t="shared" si="112"/>
        <v>0</v>
      </c>
      <c r="Y457" s="288">
        <f t="shared" si="113"/>
        <v>1900</v>
      </c>
      <c r="Z457" s="287">
        <f t="shared" si="114"/>
        <v>1</v>
      </c>
      <c r="AA457" s="519">
        <f>0</f>
        <v>0</v>
      </c>
      <c r="AB457" s="520">
        <f>0</f>
        <v>0</v>
      </c>
      <c r="AC457" s="519">
        <f t="shared" si="115"/>
        <v>0</v>
      </c>
      <c r="AD457" s="520">
        <f t="shared" si="116"/>
        <v>0</v>
      </c>
    </row>
    <row r="458" spans="8:30">
      <c r="H458" s="509"/>
      <c r="I458" s="509"/>
      <c r="O458" s="621"/>
      <c r="P458" s="274">
        <f t="shared" si="104"/>
        <v>1</v>
      </c>
      <c r="Q458" s="285">
        <f t="shared" si="105"/>
        <v>18</v>
      </c>
      <c r="R458" s="286">
        <f t="shared" si="106"/>
        <v>0</v>
      </c>
      <c r="S458" s="287">
        <f t="shared" si="107"/>
        <v>0</v>
      </c>
      <c r="T458" s="286">
        <f t="shared" si="108"/>
        <v>0</v>
      </c>
      <c r="U458" s="287">
        <f t="shared" si="109"/>
        <v>0</v>
      </c>
      <c r="V458" s="287">
        <f t="shared" si="110"/>
        <v>0</v>
      </c>
      <c r="W458" s="287">
        <f t="shared" si="111"/>
        <v>0</v>
      </c>
      <c r="X458" s="287">
        <f t="shared" si="112"/>
        <v>0</v>
      </c>
      <c r="Y458" s="288">
        <f t="shared" si="113"/>
        <v>1900</v>
      </c>
      <c r="Z458" s="287">
        <f t="shared" si="114"/>
        <v>1</v>
      </c>
      <c r="AA458" s="519">
        <f>0</f>
        <v>0</v>
      </c>
      <c r="AB458" s="520">
        <f>0</f>
        <v>0</v>
      </c>
      <c r="AC458" s="519">
        <f t="shared" si="115"/>
        <v>0</v>
      </c>
      <c r="AD458" s="520">
        <f t="shared" si="116"/>
        <v>0</v>
      </c>
    </row>
    <row r="459" spans="8:30">
      <c r="H459" s="509"/>
      <c r="I459" s="509"/>
      <c r="O459" s="621"/>
      <c r="P459" s="274">
        <f t="shared" si="104"/>
        <v>1</v>
      </c>
      <c r="Q459" s="285">
        <f t="shared" si="105"/>
        <v>18</v>
      </c>
      <c r="R459" s="286">
        <f t="shared" si="106"/>
        <v>0</v>
      </c>
      <c r="S459" s="287">
        <f t="shared" si="107"/>
        <v>0</v>
      </c>
      <c r="T459" s="286">
        <f t="shared" si="108"/>
        <v>0</v>
      </c>
      <c r="U459" s="287">
        <f t="shared" si="109"/>
        <v>0</v>
      </c>
      <c r="V459" s="287">
        <f t="shared" si="110"/>
        <v>0</v>
      </c>
      <c r="W459" s="287">
        <f t="shared" si="111"/>
        <v>0</v>
      </c>
      <c r="X459" s="287">
        <f t="shared" si="112"/>
        <v>0</v>
      </c>
      <c r="Y459" s="288">
        <f t="shared" si="113"/>
        <v>1900</v>
      </c>
      <c r="Z459" s="287">
        <f t="shared" si="114"/>
        <v>1</v>
      </c>
      <c r="AA459" s="519">
        <f>0</f>
        <v>0</v>
      </c>
      <c r="AB459" s="520">
        <f>0</f>
        <v>0</v>
      </c>
      <c r="AC459" s="519">
        <f t="shared" si="115"/>
        <v>0</v>
      </c>
      <c r="AD459" s="520">
        <f t="shared" si="116"/>
        <v>0</v>
      </c>
    </row>
    <row r="460" spans="8:30">
      <c r="H460" s="509"/>
      <c r="I460" s="509"/>
      <c r="O460" s="621"/>
      <c r="P460" s="274">
        <f t="shared" si="104"/>
        <v>1</v>
      </c>
      <c r="Q460" s="285">
        <f t="shared" si="105"/>
        <v>18</v>
      </c>
      <c r="R460" s="286">
        <f t="shared" si="106"/>
        <v>0</v>
      </c>
      <c r="S460" s="287">
        <f t="shared" si="107"/>
        <v>0</v>
      </c>
      <c r="T460" s="286">
        <f t="shared" si="108"/>
        <v>0</v>
      </c>
      <c r="U460" s="287">
        <f t="shared" si="109"/>
        <v>0</v>
      </c>
      <c r="V460" s="287">
        <f t="shared" si="110"/>
        <v>0</v>
      </c>
      <c r="W460" s="287">
        <f t="shared" si="111"/>
        <v>0</v>
      </c>
      <c r="X460" s="287">
        <f t="shared" si="112"/>
        <v>0</v>
      </c>
      <c r="Y460" s="288">
        <f t="shared" si="113"/>
        <v>1900</v>
      </c>
      <c r="Z460" s="287">
        <f t="shared" si="114"/>
        <v>1</v>
      </c>
      <c r="AA460" s="519">
        <f>0</f>
        <v>0</v>
      </c>
      <c r="AB460" s="520">
        <f>0</f>
        <v>0</v>
      </c>
      <c r="AC460" s="519">
        <f t="shared" si="115"/>
        <v>0</v>
      </c>
      <c r="AD460" s="520">
        <f t="shared" si="116"/>
        <v>0</v>
      </c>
    </row>
    <row r="461" spans="8:30">
      <c r="H461" s="509"/>
      <c r="I461" s="509"/>
      <c r="O461" s="621"/>
      <c r="P461" s="274">
        <f t="shared" si="104"/>
        <v>1</v>
      </c>
      <c r="Q461" s="285">
        <f t="shared" si="105"/>
        <v>18</v>
      </c>
      <c r="R461" s="286">
        <f t="shared" si="106"/>
        <v>0</v>
      </c>
      <c r="S461" s="287">
        <f t="shared" si="107"/>
        <v>0</v>
      </c>
      <c r="T461" s="286">
        <f t="shared" si="108"/>
        <v>0</v>
      </c>
      <c r="U461" s="287">
        <f t="shared" si="109"/>
        <v>0</v>
      </c>
      <c r="V461" s="287">
        <f t="shared" si="110"/>
        <v>0</v>
      </c>
      <c r="W461" s="287">
        <f t="shared" si="111"/>
        <v>0</v>
      </c>
      <c r="X461" s="287">
        <f t="shared" si="112"/>
        <v>0</v>
      </c>
      <c r="Y461" s="288">
        <f t="shared" si="113"/>
        <v>1900</v>
      </c>
      <c r="Z461" s="287">
        <f t="shared" si="114"/>
        <v>1</v>
      </c>
      <c r="AA461" s="519">
        <f>0</f>
        <v>0</v>
      </c>
      <c r="AB461" s="520">
        <f>0</f>
        <v>0</v>
      </c>
      <c r="AC461" s="519">
        <f t="shared" si="115"/>
        <v>0</v>
      </c>
      <c r="AD461" s="520">
        <f t="shared" si="116"/>
        <v>0</v>
      </c>
    </row>
    <row r="462" spans="8:30">
      <c r="H462" s="509"/>
      <c r="I462" s="509"/>
      <c r="O462" s="621"/>
      <c r="P462" s="274">
        <f t="shared" si="104"/>
        <v>1</v>
      </c>
      <c r="Q462" s="285">
        <f t="shared" si="105"/>
        <v>18</v>
      </c>
      <c r="R462" s="286">
        <f t="shared" si="106"/>
        <v>0</v>
      </c>
      <c r="S462" s="287">
        <f t="shared" si="107"/>
        <v>0</v>
      </c>
      <c r="T462" s="286">
        <f t="shared" si="108"/>
        <v>0</v>
      </c>
      <c r="U462" s="287">
        <f t="shared" si="109"/>
        <v>0</v>
      </c>
      <c r="V462" s="287">
        <f t="shared" si="110"/>
        <v>0</v>
      </c>
      <c r="W462" s="287">
        <f t="shared" si="111"/>
        <v>0</v>
      </c>
      <c r="X462" s="287">
        <f t="shared" si="112"/>
        <v>0</v>
      </c>
      <c r="Y462" s="288">
        <f t="shared" si="113"/>
        <v>1900</v>
      </c>
      <c r="Z462" s="287">
        <f t="shared" si="114"/>
        <v>1</v>
      </c>
      <c r="AA462" s="519">
        <f>0</f>
        <v>0</v>
      </c>
      <c r="AB462" s="520">
        <f>0</f>
        <v>0</v>
      </c>
      <c r="AC462" s="519">
        <f t="shared" si="115"/>
        <v>0</v>
      </c>
      <c r="AD462" s="520">
        <f t="shared" si="116"/>
        <v>0</v>
      </c>
    </row>
    <row r="463" spans="8:30">
      <c r="H463" s="509"/>
      <c r="I463" s="509"/>
      <c r="O463" s="621"/>
      <c r="P463" s="274">
        <f t="shared" si="104"/>
        <v>1</v>
      </c>
      <c r="Q463" s="285">
        <f t="shared" si="105"/>
        <v>18</v>
      </c>
      <c r="R463" s="286">
        <f t="shared" si="106"/>
        <v>0</v>
      </c>
      <c r="S463" s="287">
        <f t="shared" si="107"/>
        <v>0</v>
      </c>
      <c r="T463" s="286">
        <f t="shared" si="108"/>
        <v>0</v>
      </c>
      <c r="U463" s="287">
        <f t="shared" si="109"/>
        <v>0</v>
      </c>
      <c r="V463" s="287">
        <f t="shared" si="110"/>
        <v>0</v>
      </c>
      <c r="W463" s="287">
        <f t="shared" si="111"/>
        <v>0</v>
      </c>
      <c r="X463" s="287">
        <f t="shared" si="112"/>
        <v>0</v>
      </c>
      <c r="Y463" s="288">
        <f t="shared" si="113"/>
        <v>1900</v>
      </c>
      <c r="Z463" s="287">
        <f t="shared" si="114"/>
        <v>1</v>
      </c>
      <c r="AA463" s="519">
        <f>0</f>
        <v>0</v>
      </c>
      <c r="AB463" s="520">
        <f>0</f>
        <v>0</v>
      </c>
      <c r="AC463" s="519">
        <f t="shared" si="115"/>
        <v>0</v>
      </c>
      <c r="AD463" s="520">
        <f t="shared" si="116"/>
        <v>0</v>
      </c>
    </row>
    <row r="464" spans="8:30">
      <c r="H464" s="509"/>
      <c r="I464" s="509"/>
      <c r="O464" s="621"/>
      <c r="P464" s="274">
        <f t="shared" si="104"/>
        <v>1</v>
      </c>
      <c r="Q464" s="285">
        <f t="shared" si="105"/>
        <v>18</v>
      </c>
      <c r="R464" s="286">
        <f t="shared" si="106"/>
        <v>0</v>
      </c>
      <c r="S464" s="287">
        <f t="shared" si="107"/>
        <v>0</v>
      </c>
      <c r="T464" s="286">
        <f t="shared" si="108"/>
        <v>0</v>
      </c>
      <c r="U464" s="287">
        <f t="shared" si="109"/>
        <v>0</v>
      </c>
      <c r="V464" s="287">
        <f t="shared" si="110"/>
        <v>0</v>
      </c>
      <c r="W464" s="287">
        <f t="shared" si="111"/>
        <v>0</v>
      </c>
      <c r="X464" s="287">
        <f t="shared" si="112"/>
        <v>0</v>
      </c>
      <c r="Y464" s="288">
        <f t="shared" si="113"/>
        <v>1900</v>
      </c>
      <c r="Z464" s="287">
        <f t="shared" si="114"/>
        <v>1</v>
      </c>
      <c r="AA464" s="519">
        <f>0</f>
        <v>0</v>
      </c>
      <c r="AB464" s="520">
        <f>0</f>
        <v>0</v>
      </c>
      <c r="AC464" s="519">
        <f t="shared" si="115"/>
        <v>0</v>
      </c>
      <c r="AD464" s="520">
        <f t="shared" si="116"/>
        <v>0</v>
      </c>
    </row>
    <row r="465" spans="8:30">
      <c r="H465" s="509"/>
      <c r="I465" s="509"/>
      <c r="O465" s="621"/>
      <c r="P465" s="274">
        <f t="shared" si="104"/>
        <v>1</v>
      </c>
      <c r="Q465" s="285">
        <f t="shared" si="105"/>
        <v>18</v>
      </c>
      <c r="R465" s="286">
        <f t="shared" si="106"/>
        <v>0</v>
      </c>
      <c r="S465" s="287">
        <f t="shared" si="107"/>
        <v>0</v>
      </c>
      <c r="T465" s="286">
        <f t="shared" si="108"/>
        <v>0</v>
      </c>
      <c r="U465" s="287">
        <f t="shared" si="109"/>
        <v>0</v>
      </c>
      <c r="V465" s="287">
        <f t="shared" si="110"/>
        <v>0</v>
      </c>
      <c r="W465" s="287">
        <f t="shared" si="111"/>
        <v>0</v>
      </c>
      <c r="X465" s="287">
        <f t="shared" si="112"/>
        <v>0</v>
      </c>
      <c r="Y465" s="288">
        <f t="shared" si="113"/>
        <v>1900</v>
      </c>
      <c r="Z465" s="287">
        <f t="shared" si="114"/>
        <v>1</v>
      </c>
      <c r="AA465" s="519">
        <f>0</f>
        <v>0</v>
      </c>
      <c r="AB465" s="520">
        <f>0</f>
        <v>0</v>
      </c>
      <c r="AC465" s="519">
        <f t="shared" si="115"/>
        <v>0</v>
      </c>
      <c r="AD465" s="520">
        <f t="shared" si="116"/>
        <v>0</v>
      </c>
    </row>
    <row r="466" spans="8:30">
      <c r="H466" s="509"/>
      <c r="I466" s="509"/>
      <c r="O466" s="621"/>
      <c r="P466" s="274">
        <f t="shared" si="104"/>
        <v>1</v>
      </c>
      <c r="Q466" s="285">
        <f t="shared" si="105"/>
        <v>18</v>
      </c>
      <c r="R466" s="286">
        <f t="shared" si="106"/>
        <v>0</v>
      </c>
      <c r="S466" s="287">
        <f t="shared" si="107"/>
        <v>0</v>
      </c>
      <c r="T466" s="286">
        <f t="shared" si="108"/>
        <v>0</v>
      </c>
      <c r="U466" s="287">
        <f t="shared" si="109"/>
        <v>0</v>
      </c>
      <c r="V466" s="287">
        <f t="shared" si="110"/>
        <v>0</v>
      </c>
      <c r="W466" s="287">
        <f t="shared" si="111"/>
        <v>0</v>
      </c>
      <c r="X466" s="287">
        <f t="shared" si="112"/>
        <v>0</v>
      </c>
      <c r="Y466" s="288">
        <f t="shared" si="113"/>
        <v>1900</v>
      </c>
      <c r="Z466" s="287">
        <f t="shared" si="114"/>
        <v>1</v>
      </c>
      <c r="AA466" s="519">
        <f>0</f>
        <v>0</v>
      </c>
      <c r="AB466" s="520">
        <f>0</f>
        <v>0</v>
      </c>
      <c r="AC466" s="519">
        <f t="shared" si="115"/>
        <v>0</v>
      </c>
      <c r="AD466" s="520">
        <f t="shared" si="116"/>
        <v>0</v>
      </c>
    </row>
    <row r="467" spans="8:30">
      <c r="H467" s="509"/>
      <c r="I467" s="509"/>
      <c r="O467" s="621"/>
      <c r="P467" s="274">
        <f t="shared" si="104"/>
        <v>1</v>
      </c>
      <c r="Q467" s="285">
        <f t="shared" si="105"/>
        <v>18</v>
      </c>
      <c r="R467" s="286">
        <f t="shared" si="106"/>
        <v>0</v>
      </c>
      <c r="S467" s="287">
        <f t="shared" si="107"/>
        <v>0</v>
      </c>
      <c r="T467" s="286">
        <f t="shared" si="108"/>
        <v>0</v>
      </c>
      <c r="U467" s="287">
        <f t="shared" si="109"/>
        <v>0</v>
      </c>
      <c r="V467" s="287">
        <f t="shared" si="110"/>
        <v>0</v>
      </c>
      <c r="W467" s="287">
        <f t="shared" si="111"/>
        <v>0</v>
      </c>
      <c r="X467" s="287">
        <f t="shared" si="112"/>
        <v>0</v>
      </c>
      <c r="Y467" s="288">
        <f t="shared" si="113"/>
        <v>1900</v>
      </c>
      <c r="Z467" s="287">
        <f t="shared" si="114"/>
        <v>1</v>
      </c>
      <c r="AA467" s="519">
        <f>0</f>
        <v>0</v>
      </c>
      <c r="AB467" s="520">
        <f>0</f>
        <v>0</v>
      </c>
      <c r="AC467" s="519">
        <f t="shared" si="115"/>
        <v>0</v>
      </c>
      <c r="AD467" s="520">
        <f t="shared" si="116"/>
        <v>0</v>
      </c>
    </row>
    <row r="468" spans="8:30">
      <c r="H468" s="509"/>
      <c r="I468" s="509"/>
      <c r="O468" s="621"/>
      <c r="P468" s="274">
        <f t="shared" si="104"/>
        <v>1</v>
      </c>
      <c r="Q468" s="285">
        <f t="shared" si="105"/>
        <v>18</v>
      </c>
      <c r="R468" s="286">
        <f t="shared" si="106"/>
        <v>0</v>
      </c>
      <c r="S468" s="287">
        <f t="shared" si="107"/>
        <v>0</v>
      </c>
      <c r="T468" s="286">
        <f t="shared" si="108"/>
        <v>0</v>
      </c>
      <c r="U468" s="287">
        <f t="shared" si="109"/>
        <v>0</v>
      </c>
      <c r="V468" s="287">
        <f t="shared" si="110"/>
        <v>0</v>
      </c>
      <c r="W468" s="287">
        <f t="shared" si="111"/>
        <v>0</v>
      </c>
      <c r="X468" s="287">
        <f t="shared" si="112"/>
        <v>0</v>
      </c>
      <c r="Y468" s="288">
        <f t="shared" si="113"/>
        <v>1900</v>
      </c>
      <c r="Z468" s="287">
        <f t="shared" si="114"/>
        <v>1</v>
      </c>
      <c r="AA468" s="519">
        <f>0</f>
        <v>0</v>
      </c>
      <c r="AB468" s="520">
        <f>0</f>
        <v>0</v>
      </c>
      <c r="AC468" s="519">
        <f t="shared" si="115"/>
        <v>0</v>
      </c>
      <c r="AD468" s="520">
        <f t="shared" si="116"/>
        <v>0</v>
      </c>
    </row>
    <row r="469" spans="8:30">
      <c r="H469" s="509"/>
      <c r="I469" s="509"/>
      <c r="O469" s="621"/>
      <c r="P469" s="274">
        <f t="shared" si="104"/>
        <v>1</v>
      </c>
      <c r="Q469" s="285">
        <f t="shared" si="105"/>
        <v>18</v>
      </c>
      <c r="R469" s="286">
        <f t="shared" si="106"/>
        <v>0</v>
      </c>
      <c r="S469" s="287">
        <f t="shared" si="107"/>
        <v>0</v>
      </c>
      <c r="T469" s="286">
        <f t="shared" si="108"/>
        <v>0</v>
      </c>
      <c r="U469" s="287">
        <f t="shared" si="109"/>
        <v>0</v>
      </c>
      <c r="V469" s="287">
        <f t="shared" si="110"/>
        <v>0</v>
      </c>
      <c r="W469" s="287">
        <f t="shared" si="111"/>
        <v>0</v>
      </c>
      <c r="X469" s="287">
        <f t="shared" si="112"/>
        <v>0</v>
      </c>
      <c r="Y469" s="288">
        <f t="shared" si="113"/>
        <v>1900</v>
      </c>
      <c r="Z469" s="287">
        <f t="shared" si="114"/>
        <v>1</v>
      </c>
      <c r="AA469" s="519">
        <f>0</f>
        <v>0</v>
      </c>
      <c r="AB469" s="520">
        <f>0</f>
        <v>0</v>
      </c>
      <c r="AC469" s="519">
        <f t="shared" si="115"/>
        <v>0</v>
      </c>
      <c r="AD469" s="520">
        <f t="shared" si="116"/>
        <v>0</v>
      </c>
    </row>
    <row r="470" spans="8:30">
      <c r="H470" s="509"/>
      <c r="I470" s="509"/>
      <c r="O470" s="621"/>
      <c r="P470" s="274">
        <f t="shared" si="104"/>
        <v>1</v>
      </c>
      <c r="Q470" s="285">
        <f t="shared" si="105"/>
        <v>18</v>
      </c>
      <c r="R470" s="286">
        <f t="shared" si="106"/>
        <v>0</v>
      </c>
      <c r="S470" s="287">
        <f t="shared" si="107"/>
        <v>0</v>
      </c>
      <c r="T470" s="286">
        <f t="shared" si="108"/>
        <v>0</v>
      </c>
      <c r="U470" s="287">
        <f t="shared" si="109"/>
        <v>0</v>
      </c>
      <c r="V470" s="287">
        <f t="shared" si="110"/>
        <v>0</v>
      </c>
      <c r="W470" s="287">
        <f t="shared" si="111"/>
        <v>0</v>
      </c>
      <c r="X470" s="287">
        <f t="shared" si="112"/>
        <v>0</v>
      </c>
      <c r="Y470" s="288">
        <f t="shared" si="113"/>
        <v>1900</v>
      </c>
      <c r="Z470" s="287">
        <f t="shared" si="114"/>
        <v>1</v>
      </c>
      <c r="AA470" s="519">
        <f>0</f>
        <v>0</v>
      </c>
      <c r="AB470" s="520">
        <f>0</f>
        <v>0</v>
      </c>
      <c r="AC470" s="519">
        <f t="shared" si="115"/>
        <v>0</v>
      </c>
      <c r="AD470" s="520">
        <f t="shared" si="116"/>
        <v>0</v>
      </c>
    </row>
    <row r="471" spans="8:30">
      <c r="H471" s="509"/>
      <c r="I471" s="509"/>
      <c r="O471" s="621"/>
      <c r="P471" s="274">
        <f t="shared" si="104"/>
        <v>1</v>
      </c>
      <c r="Q471" s="285">
        <f t="shared" si="105"/>
        <v>18</v>
      </c>
      <c r="R471" s="286">
        <f t="shared" si="106"/>
        <v>0</v>
      </c>
      <c r="S471" s="287">
        <f t="shared" si="107"/>
        <v>0</v>
      </c>
      <c r="T471" s="286">
        <f t="shared" si="108"/>
        <v>0</v>
      </c>
      <c r="U471" s="287">
        <f t="shared" si="109"/>
        <v>0</v>
      </c>
      <c r="V471" s="287">
        <f t="shared" si="110"/>
        <v>0</v>
      </c>
      <c r="W471" s="287">
        <f t="shared" si="111"/>
        <v>0</v>
      </c>
      <c r="X471" s="287">
        <f t="shared" si="112"/>
        <v>0</v>
      </c>
      <c r="Y471" s="288">
        <f t="shared" si="113"/>
        <v>1900</v>
      </c>
      <c r="Z471" s="287">
        <f t="shared" si="114"/>
        <v>1</v>
      </c>
      <c r="AA471" s="519">
        <f>0</f>
        <v>0</v>
      </c>
      <c r="AB471" s="520">
        <f>0</f>
        <v>0</v>
      </c>
      <c r="AC471" s="519">
        <f t="shared" si="115"/>
        <v>0</v>
      </c>
      <c r="AD471" s="520">
        <f t="shared" si="116"/>
        <v>0</v>
      </c>
    </row>
    <row r="472" spans="8:30">
      <c r="H472" s="509"/>
      <c r="I472" s="509"/>
      <c r="O472" s="621"/>
      <c r="P472" s="274">
        <f t="shared" si="104"/>
        <v>1</v>
      </c>
      <c r="Q472" s="285">
        <f t="shared" si="105"/>
        <v>18</v>
      </c>
      <c r="R472" s="286">
        <f t="shared" si="106"/>
        <v>0</v>
      </c>
      <c r="S472" s="287">
        <f t="shared" si="107"/>
        <v>0</v>
      </c>
      <c r="T472" s="286">
        <f t="shared" si="108"/>
        <v>0</v>
      </c>
      <c r="U472" s="287">
        <f t="shared" si="109"/>
        <v>0</v>
      </c>
      <c r="V472" s="287">
        <f t="shared" si="110"/>
        <v>0</v>
      </c>
      <c r="W472" s="287">
        <f t="shared" si="111"/>
        <v>0</v>
      </c>
      <c r="X472" s="287">
        <f t="shared" si="112"/>
        <v>0</v>
      </c>
      <c r="Y472" s="288">
        <f t="shared" si="113"/>
        <v>1900</v>
      </c>
      <c r="Z472" s="287">
        <f t="shared" si="114"/>
        <v>1</v>
      </c>
      <c r="AA472" s="519">
        <f>0</f>
        <v>0</v>
      </c>
      <c r="AB472" s="520">
        <f>0</f>
        <v>0</v>
      </c>
      <c r="AC472" s="519">
        <f t="shared" si="115"/>
        <v>0</v>
      </c>
      <c r="AD472" s="520">
        <f t="shared" si="116"/>
        <v>0</v>
      </c>
    </row>
    <row r="473" spans="8:30">
      <c r="H473" s="509"/>
      <c r="I473" s="509"/>
      <c r="O473" s="621"/>
      <c r="P473" s="274">
        <f t="shared" si="104"/>
        <v>1</v>
      </c>
      <c r="Q473" s="285">
        <f t="shared" si="105"/>
        <v>18</v>
      </c>
      <c r="R473" s="286">
        <f t="shared" si="106"/>
        <v>0</v>
      </c>
      <c r="S473" s="287">
        <f t="shared" si="107"/>
        <v>0</v>
      </c>
      <c r="T473" s="286">
        <f t="shared" si="108"/>
        <v>0</v>
      </c>
      <c r="U473" s="287">
        <f t="shared" si="109"/>
        <v>0</v>
      </c>
      <c r="V473" s="287">
        <f t="shared" si="110"/>
        <v>0</v>
      </c>
      <c r="W473" s="287">
        <f t="shared" si="111"/>
        <v>0</v>
      </c>
      <c r="X473" s="287">
        <f t="shared" si="112"/>
        <v>0</v>
      </c>
      <c r="Y473" s="288">
        <f t="shared" si="113"/>
        <v>1900</v>
      </c>
      <c r="Z473" s="287">
        <f t="shared" si="114"/>
        <v>1</v>
      </c>
      <c r="AA473" s="519">
        <f>0</f>
        <v>0</v>
      </c>
      <c r="AB473" s="520">
        <f>0</f>
        <v>0</v>
      </c>
      <c r="AC473" s="519">
        <f t="shared" si="115"/>
        <v>0</v>
      </c>
      <c r="AD473" s="520">
        <f t="shared" si="116"/>
        <v>0</v>
      </c>
    </row>
    <row r="474" spans="8:30">
      <c r="H474" s="509"/>
      <c r="I474" s="509"/>
      <c r="O474" s="621"/>
      <c r="P474" s="274">
        <f t="shared" si="104"/>
        <v>1</v>
      </c>
      <c r="Q474" s="285">
        <f t="shared" si="105"/>
        <v>18</v>
      </c>
      <c r="R474" s="286">
        <f t="shared" si="106"/>
        <v>0</v>
      </c>
      <c r="S474" s="287">
        <f t="shared" si="107"/>
        <v>0</v>
      </c>
      <c r="T474" s="286">
        <f t="shared" si="108"/>
        <v>0</v>
      </c>
      <c r="U474" s="287">
        <f t="shared" si="109"/>
        <v>0</v>
      </c>
      <c r="V474" s="287">
        <f t="shared" si="110"/>
        <v>0</v>
      </c>
      <c r="W474" s="287">
        <f t="shared" si="111"/>
        <v>0</v>
      </c>
      <c r="X474" s="287">
        <f t="shared" si="112"/>
        <v>0</v>
      </c>
      <c r="Y474" s="288">
        <f t="shared" si="113"/>
        <v>1900</v>
      </c>
      <c r="Z474" s="287">
        <f t="shared" si="114"/>
        <v>1</v>
      </c>
      <c r="AA474" s="519">
        <f>0</f>
        <v>0</v>
      </c>
      <c r="AB474" s="520">
        <f>0</f>
        <v>0</v>
      </c>
      <c r="AC474" s="519">
        <f t="shared" si="115"/>
        <v>0</v>
      </c>
      <c r="AD474" s="520">
        <f t="shared" si="116"/>
        <v>0</v>
      </c>
    </row>
    <row r="475" spans="8:30">
      <c r="H475" s="509"/>
      <c r="I475" s="509"/>
      <c r="O475" s="621"/>
      <c r="P475" s="274">
        <f t="shared" si="104"/>
        <v>1</v>
      </c>
      <c r="Q475" s="285">
        <f t="shared" si="105"/>
        <v>18</v>
      </c>
      <c r="R475" s="286">
        <f t="shared" si="106"/>
        <v>0</v>
      </c>
      <c r="S475" s="287">
        <f t="shared" si="107"/>
        <v>0</v>
      </c>
      <c r="T475" s="286">
        <f t="shared" si="108"/>
        <v>0</v>
      </c>
      <c r="U475" s="287">
        <f t="shared" si="109"/>
        <v>0</v>
      </c>
      <c r="V475" s="287">
        <f t="shared" si="110"/>
        <v>0</v>
      </c>
      <c r="W475" s="287">
        <f t="shared" si="111"/>
        <v>0</v>
      </c>
      <c r="X475" s="287">
        <f t="shared" si="112"/>
        <v>0</v>
      </c>
      <c r="Y475" s="288">
        <f t="shared" si="113"/>
        <v>1900</v>
      </c>
      <c r="Z475" s="287">
        <f t="shared" si="114"/>
        <v>1</v>
      </c>
      <c r="AA475" s="519">
        <f>0</f>
        <v>0</v>
      </c>
      <c r="AB475" s="520">
        <f>0</f>
        <v>0</v>
      </c>
      <c r="AC475" s="519">
        <f t="shared" si="115"/>
        <v>0</v>
      </c>
      <c r="AD475" s="520">
        <f t="shared" si="116"/>
        <v>0</v>
      </c>
    </row>
    <row r="476" spans="8:30">
      <c r="H476" s="509"/>
      <c r="I476" s="509"/>
      <c r="O476" s="621"/>
      <c r="P476" s="274">
        <f t="shared" si="104"/>
        <v>1</v>
      </c>
      <c r="Q476" s="285">
        <f t="shared" si="105"/>
        <v>18</v>
      </c>
      <c r="R476" s="286">
        <f t="shared" si="106"/>
        <v>0</v>
      </c>
      <c r="S476" s="287">
        <f t="shared" si="107"/>
        <v>0</v>
      </c>
      <c r="T476" s="286">
        <f t="shared" si="108"/>
        <v>0</v>
      </c>
      <c r="U476" s="287">
        <f t="shared" si="109"/>
        <v>0</v>
      </c>
      <c r="V476" s="287">
        <f t="shared" si="110"/>
        <v>0</v>
      </c>
      <c r="W476" s="287">
        <f t="shared" si="111"/>
        <v>0</v>
      </c>
      <c r="X476" s="287">
        <f t="shared" si="112"/>
        <v>0</v>
      </c>
      <c r="Y476" s="288">
        <f t="shared" si="113"/>
        <v>1900</v>
      </c>
      <c r="Z476" s="287">
        <f t="shared" si="114"/>
        <v>1</v>
      </c>
      <c r="AA476" s="519">
        <f>0</f>
        <v>0</v>
      </c>
      <c r="AB476" s="520">
        <f>0</f>
        <v>0</v>
      </c>
      <c r="AC476" s="519">
        <f t="shared" si="115"/>
        <v>0</v>
      </c>
      <c r="AD476" s="520">
        <f t="shared" si="116"/>
        <v>0</v>
      </c>
    </row>
    <row r="477" spans="8:30">
      <c r="H477" s="509"/>
      <c r="I477" s="509"/>
      <c r="O477" s="621"/>
      <c r="P477" s="274">
        <f t="shared" si="104"/>
        <v>1</v>
      </c>
      <c r="Q477" s="285">
        <f t="shared" si="105"/>
        <v>18</v>
      </c>
      <c r="R477" s="286">
        <f t="shared" si="106"/>
        <v>0</v>
      </c>
      <c r="S477" s="287">
        <f t="shared" si="107"/>
        <v>0</v>
      </c>
      <c r="T477" s="286">
        <f t="shared" si="108"/>
        <v>0</v>
      </c>
      <c r="U477" s="287">
        <f t="shared" si="109"/>
        <v>0</v>
      </c>
      <c r="V477" s="287">
        <f t="shared" si="110"/>
        <v>0</v>
      </c>
      <c r="W477" s="287">
        <f t="shared" si="111"/>
        <v>0</v>
      </c>
      <c r="X477" s="287">
        <f t="shared" si="112"/>
        <v>0</v>
      </c>
      <c r="Y477" s="288">
        <f t="shared" si="113"/>
        <v>1900</v>
      </c>
      <c r="Z477" s="287">
        <f t="shared" si="114"/>
        <v>1</v>
      </c>
      <c r="AA477" s="519">
        <f>0</f>
        <v>0</v>
      </c>
      <c r="AB477" s="520">
        <f>0</f>
        <v>0</v>
      </c>
      <c r="AC477" s="519">
        <f t="shared" si="115"/>
        <v>0</v>
      </c>
      <c r="AD477" s="520">
        <f t="shared" si="116"/>
        <v>0</v>
      </c>
    </row>
    <row r="478" spans="8:30">
      <c r="H478" s="509"/>
      <c r="I478" s="509"/>
      <c r="O478" s="621"/>
      <c r="P478" s="274">
        <f t="shared" si="104"/>
        <v>1</v>
      </c>
      <c r="Q478" s="285">
        <f t="shared" si="105"/>
        <v>18</v>
      </c>
      <c r="R478" s="286">
        <f t="shared" si="106"/>
        <v>0</v>
      </c>
      <c r="S478" s="287">
        <f t="shared" si="107"/>
        <v>0</v>
      </c>
      <c r="T478" s="286">
        <f t="shared" si="108"/>
        <v>0</v>
      </c>
      <c r="U478" s="287">
        <f t="shared" si="109"/>
        <v>0</v>
      </c>
      <c r="V478" s="287">
        <f t="shared" si="110"/>
        <v>0</v>
      </c>
      <c r="W478" s="287">
        <f t="shared" si="111"/>
        <v>0</v>
      </c>
      <c r="X478" s="287">
        <f t="shared" si="112"/>
        <v>0</v>
      </c>
      <c r="Y478" s="288">
        <f t="shared" si="113"/>
        <v>1900</v>
      </c>
      <c r="Z478" s="287">
        <f t="shared" si="114"/>
        <v>1</v>
      </c>
      <c r="AA478" s="519">
        <f>0</f>
        <v>0</v>
      </c>
      <c r="AB478" s="520">
        <f>0</f>
        <v>0</v>
      </c>
      <c r="AC478" s="519">
        <f t="shared" si="115"/>
        <v>0</v>
      </c>
      <c r="AD478" s="520">
        <f t="shared" si="116"/>
        <v>0</v>
      </c>
    </row>
    <row r="479" spans="8:30">
      <c r="H479" s="509"/>
      <c r="I479" s="509"/>
      <c r="O479" s="621"/>
      <c r="P479" s="274">
        <f t="shared" si="104"/>
        <v>1</v>
      </c>
      <c r="Q479" s="285">
        <f t="shared" si="105"/>
        <v>18</v>
      </c>
      <c r="R479" s="286">
        <f t="shared" si="106"/>
        <v>0</v>
      </c>
      <c r="S479" s="287">
        <f t="shared" si="107"/>
        <v>0</v>
      </c>
      <c r="T479" s="286">
        <f t="shared" si="108"/>
        <v>0</v>
      </c>
      <c r="U479" s="287">
        <f t="shared" si="109"/>
        <v>0</v>
      </c>
      <c r="V479" s="287">
        <f t="shared" si="110"/>
        <v>0</v>
      </c>
      <c r="W479" s="287">
        <f t="shared" si="111"/>
        <v>0</v>
      </c>
      <c r="X479" s="287">
        <f t="shared" si="112"/>
        <v>0</v>
      </c>
      <c r="Y479" s="288">
        <f t="shared" si="113"/>
        <v>1900</v>
      </c>
      <c r="Z479" s="287">
        <f t="shared" si="114"/>
        <v>1</v>
      </c>
      <c r="AA479" s="519">
        <f>0</f>
        <v>0</v>
      </c>
      <c r="AB479" s="520">
        <f>0</f>
        <v>0</v>
      </c>
      <c r="AC479" s="519">
        <f t="shared" si="115"/>
        <v>0</v>
      </c>
      <c r="AD479" s="520">
        <f t="shared" si="116"/>
        <v>0</v>
      </c>
    </row>
    <row r="480" spans="8:30">
      <c r="H480" s="509"/>
      <c r="I480" s="509"/>
      <c r="O480" s="621"/>
      <c r="P480" s="274">
        <f t="shared" si="104"/>
        <v>1</v>
      </c>
      <c r="Q480" s="285">
        <f t="shared" si="105"/>
        <v>18</v>
      </c>
      <c r="R480" s="286">
        <f t="shared" si="106"/>
        <v>0</v>
      </c>
      <c r="S480" s="287">
        <f t="shared" si="107"/>
        <v>0</v>
      </c>
      <c r="T480" s="286">
        <f t="shared" si="108"/>
        <v>0</v>
      </c>
      <c r="U480" s="287">
        <f t="shared" si="109"/>
        <v>0</v>
      </c>
      <c r="V480" s="287">
        <f t="shared" si="110"/>
        <v>0</v>
      </c>
      <c r="W480" s="287">
        <f t="shared" si="111"/>
        <v>0</v>
      </c>
      <c r="X480" s="287">
        <f t="shared" si="112"/>
        <v>0</v>
      </c>
      <c r="Y480" s="288">
        <f t="shared" si="113"/>
        <v>1900</v>
      </c>
      <c r="Z480" s="287">
        <f t="shared" si="114"/>
        <v>1</v>
      </c>
      <c r="AA480" s="519">
        <f>0</f>
        <v>0</v>
      </c>
      <c r="AB480" s="520">
        <f>0</f>
        <v>0</v>
      </c>
      <c r="AC480" s="519">
        <f t="shared" si="115"/>
        <v>0</v>
      </c>
      <c r="AD480" s="520">
        <f t="shared" si="116"/>
        <v>0</v>
      </c>
    </row>
    <row r="481" spans="8:30">
      <c r="H481" s="509"/>
      <c r="I481" s="509"/>
      <c r="O481" s="621"/>
      <c r="P481" s="274">
        <f t="shared" si="104"/>
        <v>1</v>
      </c>
      <c r="Q481" s="285">
        <f t="shared" si="105"/>
        <v>18</v>
      </c>
      <c r="R481" s="286">
        <f t="shared" si="106"/>
        <v>0</v>
      </c>
      <c r="S481" s="287">
        <f t="shared" si="107"/>
        <v>0</v>
      </c>
      <c r="T481" s="286">
        <f t="shared" si="108"/>
        <v>0</v>
      </c>
      <c r="U481" s="287">
        <f t="shared" si="109"/>
        <v>0</v>
      </c>
      <c r="V481" s="287">
        <f t="shared" si="110"/>
        <v>0</v>
      </c>
      <c r="W481" s="287">
        <f t="shared" si="111"/>
        <v>0</v>
      </c>
      <c r="X481" s="287">
        <f t="shared" si="112"/>
        <v>0</v>
      </c>
      <c r="Y481" s="288">
        <f t="shared" si="113"/>
        <v>1900</v>
      </c>
      <c r="Z481" s="287">
        <f t="shared" si="114"/>
        <v>1</v>
      </c>
      <c r="AA481" s="519">
        <f>0</f>
        <v>0</v>
      </c>
      <c r="AB481" s="520">
        <f>0</f>
        <v>0</v>
      </c>
      <c r="AC481" s="519">
        <f t="shared" si="115"/>
        <v>0</v>
      </c>
      <c r="AD481" s="520">
        <f t="shared" si="116"/>
        <v>0</v>
      </c>
    </row>
    <row r="482" spans="8:30">
      <c r="H482" s="509"/>
      <c r="I482" s="509"/>
      <c r="O482" s="621"/>
      <c r="P482" s="274">
        <f t="shared" si="104"/>
        <v>1</v>
      </c>
      <c r="Q482" s="285">
        <f t="shared" si="105"/>
        <v>18</v>
      </c>
      <c r="R482" s="286">
        <f t="shared" si="106"/>
        <v>0</v>
      </c>
      <c r="S482" s="287">
        <f t="shared" si="107"/>
        <v>0</v>
      </c>
      <c r="T482" s="286">
        <f t="shared" si="108"/>
        <v>0</v>
      </c>
      <c r="U482" s="287">
        <f t="shared" si="109"/>
        <v>0</v>
      </c>
      <c r="V482" s="287">
        <f t="shared" si="110"/>
        <v>0</v>
      </c>
      <c r="W482" s="287">
        <f t="shared" si="111"/>
        <v>0</v>
      </c>
      <c r="X482" s="287">
        <f t="shared" si="112"/>
        <v>0</v>
      </c>
      <c r="Y482" s="288">
        <f t="shared" si="113"/>
        <v>1900</v>
      </c>
      <c r="Z482" s="287">
        <f t="shared" si="114"/>
        <v>1</v>
      </c>
      <c r="AA482" s="519">
        <f>0</f>
        <v>0</v>
      </c>
      <c r="AB482" s="520">
        <f>0</f>
        <v>0</v>
      </c>
      <c r="AC482" s="519">
        <f t="shared" si="115"/>
        <v>0</v>
      </c>
      <c r="AD482" s="520">
        <f t="shared" si="116"/>
        <v>0</v>
      </c>
    </row>
    <row r="483" spans="8:30">
      <c r="H483" s="509"/>
      <c r="I483" s="509"/>
      <c r="O483" s="621"/>
      <c r="P483" s="274">
        <f t="shared" si="104"/>
        <v>1</v>
      </c>
      <c r="Q483" s="285">
        <f t="shared" si="105"/>
        <v>18</v>
      </c>
      <c r="R483" s="286">
        <f t="shared" si="106"/>
        <v>0</v>
      </c>
      <c r="S483" s="287">
        <f t="shared" si="107"/>
        <v>0</v>
      </c>
      <c r="T483" s="286">
        <f t="shared" si="108"/>
        <v>0</v>
      </c>
      <c r="U483" s="287">
        <f t="shared" si="109"/>
        <v>0</v>
      </c>
      <c r="V483" s="287">
        <f t="shared" si="110"/>
        <v>0</v>
      </c>
      <c r="W483" s="287">
        <f t="shared" si="111"/>
        <v>0</v>
      </c>
      <c r="X483" s="287">
        <f t="shared" si="112"/>
        <v>0</v>
      </c>
      <c r="Y483" s="288">
        <f t="shared" si="113"/>
        <v>1900</v>
      </c>
      <c r="Z483" s="287">
        <f t="shared" si="114"/>
        <v>1</v>
      </c>
      <c r="AA483" s="519">
        <f>0</f>
        <v>0</v>
      </c>
      <c r="AB483" s="520">
        <f>0</f>
        <v>0</v>
      </c>
      <c r="AC483" s="519">
        <f t="shared" si="115"/>
        <v>0</v>
      </c>
      <c r="AD483" s="520">
        <f t="shared" si="116"/>
        <v>0</v>
      </c>
    </row>
    <row r="484" spans="8:30">
      <c r="H484" s="509"/>
      <c r="I484" s="509"/>
      <c r="O484" s="621"/>
      <c r="P484" s="274">
        <f t="shared" si="104"/>
        <v>1</v>
      </c>
      <c r="Q484" s="285">
        <f t="shared" si="105"/>
        <v>18</v>
      </c>
      <c r="R484" s="286">
        <f t="shared" si="106"/>
        <v>0</v>
      </c>
      <c r="S484" s="287">
        <f t="shared" si="107"/>
        <v>0</v>
      </c>
      <c r="T484" s="286">
        <f t="shared" si="108"/>
        <v>0</v>
      </c>
      <c r="U484" s="287">
        <f t="shared" si="109"/>
        <v>0</v>
      </c>
      <c r="V484" s="287">
        <f t="shared" si="110"/>
        <v>0</v>
      </c>
      <c r="W484" s="287">
        <f t="shared" si="111"/>
        <v>0</v>
      </c>
      <c r="X484" s="287">
        <f t="shared" si="112"/>
        <v>0</v>
      </c>
      <c r="Y484" s="288">
        <f t="shared" si="113"/>
        <v>1900</v>
      </c>
      <c r="Z484" s="287">
        <f t="shared" si="114"/>
        <v>1</v>
      </c>
      <c r="AA484" s="519">
        <f>0</f>
        <v>0</v>
      </c>
      <c r="AB484" s="520">
        <f>0</f>
        <v>0</v>
      </c>
      <c r="AC484" s="519">
        <f t="shared" si="115"/>
        <v>0</v>
      </c>
      <c r="AD484" s="520">
        <f t="shared" si="116"/>
        <v>0</v>
      </c>
    </row>
    <row r="485" spans="8:30">
      <c r="H485" s="509"/>
      <c r="I485" s="509"/>
      <c r="O485" s="621"/>
      <c r="P485" s="274">
        <f t="shared" si="104"/>
        <v>1</v>
      </c>
      <c r="Q485" s="285">
        <f t="shared" si="105"/>
        <v>18</v>
      </c>
      <c r="R485" s="286">
        <f t="shared" si="106"/>
        <v>0</v>
      </c>
      <c r="S485" s="287">
        <f t="shared" si="107"/>
        <v>0</v>
      </c>
      <c r="T485" s="286">
        <f t="shared" si="108"/>
        <v>0</v>
      </c>
      <c r="U485" s="287">
        <f t="shared" si="109"/>
        <v>0</v>
      </c>
      <c r="V485" s="287">
        <f t="shared" si="110"/>
        <v>0</v>
      </c>
      <c r="W485" s="287">
        <f t="shared" si="111"/>
        <v>0</v>
      </c>
      <c r="X485" s="287">
        <f t="shared" si="112"/>
        <v>0</v>
      </c>
      <c r="Y485" s="288">
        <f t="shared" si="113"/>
        <v>1900</v>
      </c>
      <c r="Z485" s="287">
        <f t="shared" si="114"/>
        <v>1</v>
      </c>
      <c r="AA485" s="519">
        <f>0</f>
        <v>0</v>
      </c>
      <c r="AB485" s="520">
        <f>0</f>
        <v>0</v>
      </c>
      <c r="AC485" s="519">
        <f t="shared" si="115"/>
        <v>0</v>
      </c>
      <c r="AD485" s="520">
        <f t="shared" si="116"/>
        <v>0</v>
      </c>
    </row>
    <row r="486" spans="8:30">
      <c r="H486" s="509"/>
      <c r="I486" s="509"/>
      <c r="O486" s="621"/>
      <c r="P486" s="274">
        <f t="shared" si="104"/>
        <v>1</v>
      </c>
      <c r="Q486" s="285">
        <f t="shared" si="105"/>
        <v>18</v>
      </c>
      <c r="R486" s="286">
        <f t="shared" si="106"/>
        <v>0</v>
      </c>
      <c r="S486" s="287">
        <f t="shared" si="107"/>
        <v>0</v>
      </c>
      <c r="T486" s="286">
        <f t="shared" si="108"/>
        <v>0</v>
      </c>
      <c r="U486" s="287">
        <f t="shared" si="109"/>
        <v>0</v>
      </c>
      <c r="V486" s="287">
        <f t="shared" si="110"/>
        <v>0</v>
      </c>
      <c r="W486" s="287">
        <f t="shared" si="111"/>
        <v>0</v>
      </c>
      <c r="X486" s="287">
        <f t="shared" si="112"/>
        <v>0</v>
      </c>
      <c r="Y486" s="288">
        <f t="shared" si="113"/>
        <v>1900</v>
      </c>
      <c r="Z486" s="287">
        <f t="shared" si="114"/>
        <v>1</v>
      </c>
      <c r="AA486" s="519">
        <f>0</f>
        <v>0</v>
      </c>
      <c r="AB486" s="520">
        <f>0</f>
        <v>0</v>
      </c>
      <c r="AC486" s="519">
        <f t="shared" si="115"/>
        <v>0</v>
      </c>
      <c r="AD486" s="520">
        <f t="shared" si="116"/>
        <v>0</v>
      </c>
    </row>
    <row r="487" spans="8:30">
      <c r="H487" s="509"/>
      <c r="I487" s="509"/>
      <c r="O487" s="621"/>
      <c r="P487" s="274">
        <f t="shared" si="104"/>
        <v>1</v>
      </c>
      <c r="Q487" s="285">
        <f t="shared" si="105"/>
        <v>18</v>
      </c>
      <c r="R487" s="286">
        <f t="shared" si="106"/>
        <v>0</v>
      </c>
      <c r="S487" s="287">
        <f t="shared" si="107"/>
        <v>0</v>
      </c>
      <c r="T487" s="286">
        <f t="shared" si="108"/>
        <v>0</v>
      </c>
      <c r="U487" s="287">
        <f t="shared" si="109"/>
        <v>0</v>
      </c>
      <c r="V487" s="287">
        <f t="shared" si="110"/>
        <v>0</v>
      </c>
      <c r="W487" s="287">
        <f t="shared" si="111"/>
        <v>0</v>
      </c>
      <c r="X487" s="287">
        <f t="shared" si="112"/>
        <v>0</v>
      </c>
      <c r="Y487" s="288">
        <f t="shared" si="113"/>
        <v>1900</v>
      </c>
      <c r="Z487" s="287">
        <f t="shared" si="114"/>
        <v>1</v>
      </c>
      <c r="AA487" s="519">
        <f>0</f>
        <v>0</v>
      </c>
      <c r="AB487" s="520">
        <f>0</f>
        <v>0</v>
      </c>
      <c r="AC487" s="519">
        <f t="shared" si="115"/>
        <v>0</v>
      </c>
      <c r="AD487" s="520">
        <f t="shared" si="116"/>
        <v>0</v>
      </c>
    </row>
    <row r="488" spans="8:30">
      <c r="H488" s="509"/>
      <c r="I488" s="509"/>
      <c r="O488" s="621"/>
      <c r="P488" s="274">
        <f t="shared" si="104"/>
        <v>1</v>
      </c>
      <c r="Q488" s="285">
        <f t="shared" si="105"/>
        <v>18</v>
      </c>
      <c r="R488" s="286">
        <f t="shared" si="106"/>
        <v>0</v>
      </c>
      <c r="S488" s="287">
        <f t="shared" si="107"/>
        <v>0</v>
      </c>
      <c r="T488" s="286">
        <f t="shared" si="108"/>
        <v>0</v>
      </c>
      <c r="U488" s="287">
        <f t="shared" si="109"/>
        <v>0</v>
      </c>
      <c r="V488" s="287">
        <f t="shared" si="110"/>
        <v>0</v>
      </c>
      <c r="W488" s="287">
        <f t="shared" si="111"/>
        <v>0</v>
      </c>
      <c r="X488" s="287">
        <f t="shared" si="112"/>
        <v>0</v>
      </c>
      <c r="Y488" s="288">
        <f t="shared" si="113"/>
        <v>1900</v>
      </c>
      <c r="Z488" s="287">
        <f t="shared" si="114"/>
        <v>1</v>
      </c>
      <c r="AA488" s="519">
        <f>0</f>
        <v>0</v>
      </c>
      <c r="AB488" s="520">
        <f>0</f>
        <v>0</v>
      </c>
      <c r="AC488" s="519">
        <f t="shared" si="115"/>
        <v>0</v>
      </c>
      <c r="AD488" s="520">
        <f t="shared" si="116"/>
        <v>0</v>
      </c>
    </row>
    <row r="489" spans="8:30">
      <c r="H489" s="509"/>
      <c r="I489" s="509"/>
      <c r="O489" s="621"/>
      <c r="P489" s="274">
        <f t="shared" si="104"/>
        <v>1</v>
      </c>
      <c r="Q489" s="285">
        <f t="shared" si="105"/>
        <v>18</v>
      </c>
      <c r="R489" s="286">
        <f t="shared" si="106"/>
        <v>0</v>
      </c>
      <c r="S489" s="287">
        <f t="shared" si="107"/>
        <v>0</v>
      </c>
      <c r="T489" s="286">
        <f t="shared" si="108"/>
        <v>0</v>
      </c>
      <c r="U489" s="287">
        <f t="shared" si="109"/>
        <v>0</v>
      </c>
      <c r="V489" s="287">
        <f t="shared" si="110"/>
        <v>0</v>
      </c>
      <c r="W489" s="287">
        <f t="shared" si="111"/>
        <v>0</v>
      </c>
      <c r="X489" s="287">
        <f t="shared" si="112"/>
        <v>0</v>
      </c>
      <c r="Y489" s="288">
        <f t="shared" si="113"/>
        <v>1900</v>
      </c>
      <c r="Z489" s="287">
        <f t="shared" si="114"/>
        <v>1</v>
      </c>
      <c r="AA489" s="519">
        <f>0</f>
        <v>0</v>
      </c>
      <c r="AB489" s="520">
        <f>0</f>
        <v>0</v>
      </c>
      <c r="AC489" s="519">
        <f t="shared" si="115"/>
        <v>0</v>
      </c>
      <c r="AD489" s="520">
        <f t="shared" si="116"/>
        <v>0</v>
      </c>
    </row>
    <row r="490" spans="8:30">
      <c r="H490" s="509"/>
      <c r="I490" s="509"/>
      <c r="O490" s="621"/>
      <c r="P490" s="274">
        <f t="shared" si="104"/>
        <v>1</v>
      </c>
      <c r="Q490" s="285">
        <f t="shared" si="105"/>
        <v>18</v>
      </c>
      <c r="R490" s="286">
        <f t="shared" si="106"/>
        <v>0</v>
      </c>
      <c r="S490" s="287">
        <f t="shared" si="107"/>
        <v>0</v>
      </c>
      <c r="T490" s="286">
        <f t="shared" si="108"/>
        <v>0</v>
      </c>
      <c r="U490" s="287">
        <f t="shared" si="109"/>
        <v>0</v>
      </c>
      <c r="V490" s="287">
        <f t="shared" si="110"/>
        <v>0</v>
      </c>
      <c r="W490" s="287">
        <f t="shared" si="111"/>
        <v>0</v>
      </c>
      <c r="X490" s="287">
        <f t="shared" si="112"/>
        <v>0</v>
      </c>
      <c r="Y490" s="288">
        <f t="shared" si="113"/>
        <v>1900</v>
      </c>
      <c r="Z490" s="287">
        <f t="shared" si="114"/>
        <v>1</v>
      </c>
      <c r="AA490" s="519">
        <f>0</f>
        <v>0</v>
      </c>
      <c r="AB490" s="520">
        <f>0</f>
        <v>0</v>
      </c>
      <c r="AC490" s="519">
        <f t="shared" si="115"/>
        <v>0</v>
      </c>
      <c r="AD490" s="520">
        <f t="shared" si="116"/>
        <v>0</v>
      </c>
    </row>
    <row r="491" spans="8:30">
      <c r="H491" s="509"/>
      <c r="I491" s="509"/>
      <c r="O491" s="621"/>
      <c r="P491" s="274">
        <f t="shared" si="104"/>
        <v>1</v>
      </c>
      <c r="Q491" s="285">
        <f t="shared" si="105"/>
        <v>18</v>
      </c>
      <c r="R491" s="286">
        <f t="shared" si="106"/>
        <v>0</v>
      </c>
      <c r="S491" s="287">
        <f t="shared" si="107"/>
        <v>0</v>
      </c>
      <c r="T491" s="286">
        <f t="shared" si="108"/>
        <v>0</v>
      </c>
      <c r="U491" s="287">
        <f t="shared" si="109"/>
        <v>0</v>
      </c>
      <c r="V491" s="287">
        <f t="shared" si="110"/>
        <v>0</v>
      </c>
      <c r="W491" s="287">
        <f t="shared" si="111"/>
        <v>0</v>
      </c>
      <c r="X491" s="287">
        <f t="shared" si="112"/>
        <v>0</v>
      </c>
      <c r="Y491" s="288">
        <f t="shared" si="113"/>
        <v>1900</v>
      </c>
      <c r="Z491" s="287">
        <f t="shared" si="114"/>
        <v>1</v>
      </c>
      <c r="AA491" s="519">
        <f>0</f>
        <v>0</v>
      </c>
      <c r="AB491" s="520">
        <f>0</f>
        <v>0</v>
      </c>
      <c r="AC491" s="519">
        <f t="shared" si="115"/>
        <v>0</v>
      </c>
      <c r="AD491" s="520">
        <f t="shared" si="116"/>
        <v>0</v>
      </c>
    </row>
    <row r="492" spans="8:30">
      <c r="H492" s="509"/>
      <c r="I492" s="509"/>
      <c r="O492" s="621"/>
      <c r="P492" s="274">
        <f t="shared" si="104"/>
        <v>1</v>
      </c>
      <c r="Q492" s="285">
        <f t="shared" si="105"/>
        <v>18</v>
      </c>
      <c r="R492" s="286">
        <f t="shared" si="106"/>
        <v>0</v>
      </c>
      <c r="S492" s="287">
        <f t="shared" si="107"/>
        <v>0</v>
      </c>
      <c r="T492" s="286">
        <f t="shared" si="108"/>
        <v>0</v>
      </c>
      <c r="U492" s="287">
        <f t="shared" si="109"/>
        <v>0</v>
      </c>
      <c r="V492" s="287">
        <f t="shared" si="110"/>
        <v>0</v>
      </c>
      <c r="W492" s="287">
        <f t="shared" si="111"/>
        <v>0</v>
      </c>
      <c r="X492" s="287">
        <f t="shared" si="112"/>
        <v>0</v>
      </c>
      <c r="Y492" s="288">
        <f t="shared" si="113"/>
        <v>1900</v>
      </c>
      <c r="Z492" s="287">
        <f t="shared" si="114"/>
        <v>1</v>
      </c>
      <c r="AA492" s="519">
        <f>0</f>
        <v>0</v>
      </c>
      <c r="AB492" s="520">
        <f>0</f>
        <v>0</v>
      </c>
      <c r="AC492" s="519">
        <f t="shared" si="115"/>
        <v>0</v>
      </c>
      <c r="AD492" s="520">
        <f t="shared" si="116"/>
        <v>0</v>
      </c>
    </row>
    <row r="493" spans="8:30">
      <c r="H493" s="509"/>
      <c r="I493" s="509"/>
      <c r="O493" s="621"/>
      <c r="P493" s="274">
        <f t="shared" si="104"/>
        <v>1</v>
      </c>
      <c r="Q493" s="285">
        <f t="shared" si="105"/>
        <v>18</v>
      </c>
      <c r="R493" s="286">
        <f t="shared" si="106"/>
        <v>0</v>
      </c>
      <c r="S493" s="287">
        <f t="shared" si="107"/>
        <v>0</v>
      </c>
      <c r="T493" s="286">
        <f t="shared" si="108"/>
        <v>0</v>
      </c>
      <c r="U493" s="287">
        <f t="shared" si="109"/>
        <v>0</v>
      </c>
      <c r="V493" s="287">
        <f t="shared" si="110"/>
        <v>0</v>
      </c>
      <c r="W493" s="287">
        <f t="shared" si="111"/>
        <v>0</v>
      </c>
      <c r="X493" s="287">
        <f t="shared" si="112"/>
        <v>0</v>
      </c>
      <c r="Y493" s="288">
        <f t="shared" si="113"/>
        <v>1900</v>
      </c>
      <c r="Z493" s="287">
        <f t="shared" si="114"/>
        <v>1</v>
      </c>
      <c r="AA493" s="519">
        <f>0</f>
        <v>0</v>
      </c>
      <c r="AB493" s="520">
        <f>0</f>
        <v>0</v>
      </c>
      <c r="AC493" s="519">
        <f t="shared" si="115"/>
        <v>0</v>
      </c>
      <c r="AD493" s="520">
        <f t="shared" si="116"/>
        <v>0</v>
      </c>
    </row>
    <row r="494" spans="8:30">
      <c r="H494" s="509"/>
      <c r="I494" s="509"/>
      <c r="O494" s="621"/>
      <c r="P494" s="274">
        <f t="shared" si="104"/>
        <v>1</v>
      </c>
      <c r="Q494" s="285">
        <f t="shared" si="105"/>
        <v>18</v>
      </c>
      <c r="R494" s="286">
        <f t="shared" si="106"/>
        <v>0</v>
      </c>
      <c r="S494" s="287">
        <f t="shared" si="107"/>
        <v>0</v>
      </c>
      <c r="T494" s="286">
        <f t="shared" si="108"/>
        <v>0</v>
      </c>
      <c r="U494" s="287">
        <f t="shared" si="109"/>
        <v>0</v>
      </c>
      <c r="V494" s="287">
        <f t="shared" si="110"/>
        <v>0</v>
      </c>
      <c r="W494" s="287">
        <f t="shared" si="111"/>
        <v>0</v>
      </c>
      <c r="X494" s="287">
        <f t="shared" si="112"/>
        <v>0</v>
      </c>
      <c r="Y494" s="288">
        <f t="shared" si="113"/>
        <v>1900</v>
      </c>
      <c r="Z494" s="287">
        <f t="shared" si="114"/>
        <v>1</v>
      </c>
      <c r="AA494" s="519">
        <f>0</f>
        <v>0</v>
      </c>
      <c r="AB494" s="520">
        <f>0</f>
        <v>0</v>
      </c>
      <c r="AC494" s="519">
        <f t="shared" si="115"/>
        <v>0</v>
      </c>
      <c r="AD494" s="520">
        <f t="shared" si="116"/>
        <v>0</v>
      </c>
    </row>
    <row r="495" spans="8:30">
      <c r="H495" s="509"/>
      <c r="I495" s="509"/>
      <c r="O495" s="621"/>
      <c r="P495" s="274">
        <f t="shared" si="104"/>
        <v>1</v>
      </c>
      <c r="Q495" s="285">
        <f t="shared" si="105"/>
        <v>18</v>
      </c>
      <c r="R495" s="286">
        <f t="shared" si="106"/>
        <v>0</v>
      </c>
      <c r="S495" s="287">
        <f t="shared" si="107"/>
        <v>0</v>
      </c>
      <c r="T495" s="286">
        <f t="shared" si="108"/>
        <v>0</v>
      </c>
      <c r="U495" s="287">
        <f t="shared" si="109"/>
        <v>0</v>
      </c>
      <c r="V495" s="287">
        <f t="shared" si="110"/>
        <v>0</v>
      </c>
      <c r="W495" s="287">
        <f t="shared" si="111"/>
        <v>0</v>
      </c>
      <c r="X495" s="287">
        <f t="shared" si="112"/>
        <v>0</v>
      </c>
      <c r="Y495" s="288">
        <f t="shared" si="113"/>
        <v>1900</v>
      </c>
      <c r="Z495" s="287">
        <f t="shared" si="114"/>
        <v>1</v>
      </c>
      <c r="AA495" s="519">
        <f>0</f>
        <v>0</v>
      </c>
      <c r="AB495" s="520">
        <f>0</f>
        <v>0</v>
      </c>
      <c r="AC495" s="519">
        <f t="shared" si="115"/>
        <v>0</v>
      </c>
      <c r="AD495" s="520">
        <f t="shared" si="116"/>
        <v>0</v>
      </c>
    </row>
    <row r="496" spans="8:30">
      <c r="H496" s="509"/>
      <c r="I496" s="509"/>
      <c r="O496" s="621"/>
      <c r="P496" s="274">
        <f t="shared" si="104"/>
        <v>1</v>
      </c>
      <c r="Q496" s="285">
        <f t="shared" si="105"/>
        <v>18</v>
      </c>
      <c r="R496" s="286">
        <f t="shared" si="106"/>
        <v>0</v>
      </c>
      <c r="S496" s="287">
        <f t="shared" si="107"/>
        <v>0</v>
      </c>
      <c r="T496" s="286">
        <f t="shared" si="108"/>
        <v>0</v>
      </c>
      <c r="U496" s="287">
        <f t="shared" si="109"/>
        <v>0</v>
      </c>
      <c r="V496" s="287">
        <f t="shared" si="110"/>
        <v>0</v>
      </c>
      <c r="W496" s="287">
        <f t="shared" si="111"/>
        <v>0</v>
      </c>
      <c r="X496" s="287">
        <f t="shared" si="112"/>
        <v>0</v>
      </c>
      <c r="Y496" s="288">
        <f t="shared" si="113"/>
        <v>1900</v>
      </c>
      <c r="Z496" s="287">
        <f t="shared" si="114"/>
        <v>1</v>
      </c>
      <c r="AA496" s="519">
        <f>0</f>
        <v>0</v>
      </c>
      <c r="AB496" s="520">
        <f>0</f>
        <v>0</v>
      </c>
      <c r="AC496" s="519">
        <f t="shared" si="115"/>
        <v>0</v>
      </c>
      <c r="AD496" s="520">
        <f t="shared" si="116"/>
        <v>0</v>
      </c>
    </row>
    <row r="497" spans="8:30">
      <c r="H497" s="509"/>
      <c r="I497" s="509"/>
      <c r="O497" s="621"/>
      <c r="P497" s="274">
        <f t="shared" si="104"/>
        <v>1</v>
      </c>
      <c r="Q497" s="285">
        <f t="shared" si="105"/>
        <v>18</v>
      </c>
      <c r="R497" s="286">
        <f t="shared" si="106"/>
        <v>0</v>
      </c>
      <c r="S497" s="287">
        <f t="shared" si="107"/>
        <v>0</v>
      </c>
      <c r="T497" s="286">
        <f t="shared" si="108"/>
        <v>0</v>
      </c>
      <c r="U497" s="287">
        <f t="shared" si="109"/>
        <v>0</v>
      </c>
      <c r="V497" s="287">
        <f t="shared" si="110"/>
        <v>0</v>
      </c>
      <c r="W497" s="287">
        <f t="shared" si="111"/>
        <v>0</v>
      </c>
      <c r="X497" s="287">
        <f t="shared" si="112"/>
        <v>0</v>
      </c>
      <c r="Y497" s="288">
        <f t="shared" si="113"/>
        <v>1900</v>
      </c>
      <c r="Z497" s="287">
        <f t="shared" si="114"/>
        <v>1</v>
      </c>
      <c r="AA497" s="519">
        <f>0</f>
        <v>0</v>
      </c>
      <c r="AB497" s="520">
        <f>0</f>
        <v>0</v>
      </c>
      <c r="AC497" s="519">
        <f t="shared" si="115"/>
        <v>0</v>
      </c>
      <c r="AD497" s="520">
        <f t="shared" si="116"/>
        <v>0</v>
      </c>
    </row>
    <row r="498" spans="8:30">
      <c r="H498" s="509"/>
      <c r="I498" s="509"/>
      <c r="O498" s="621"/>
      <c r="P498" s="274">
        <f t="shared" si="104"/>
        <v>1</v>
      </c>
      <c r="Q498" s="285">
        <f t="shared" si="105"/>
        <v>18</v>
      </c>
      <c r="R498" s="286">
        <f t="shared" si="106"/>
        <v>0</v>
      </c>
      <c r="S498" s="287">
        <f t="shared" si="107"/>
        <v>0</v>
      </c>
      <c r="T498" s="286">
        <f t="shared" si="108"/>
        <v>0</v>
      </c>
      <c r="U498" s="287">
        <f t="shared" si="109"/>
        <v>0</v>
      </c>
      <c r="V498" s="287">
        <f t="shared" si="110"/>
        <v>0</v>
      </c>
      <c r="W498" s="287">
        <f t="shared" si="111"/>
        <v>0</v>
      </c>
      <c r="X498" s="287">
        <f t="shared" si="112"/>
        <v>0</v>
      </c>
      <c r="Y498" s="288">
        <f t="shared" si="113"/>
        <v>1900</v>
      </c>
      <c r="Z498" s="287">
        <f t="shared" si="114"/>
        <v>1</v>
      </c>
      <c r="AA498" s="519">
        <f>0</f>
        <v>0</v>
      </c>
      <c r="AB498" s="520">
        <f>0</f>
        <v>0</v>
      </c>
      <c r="AC498" s="519">
        <f t="shared" si="115"/>
        <v>0</v>
      </c>
      <c r="AD498" s="520">
        <f t="shared" si="116"/>
        <v>0</v>
      </c>
    </row>
    <row r="499" spans="8:30">
      <c r="H499" s="509"/>
      <c r="I499" s="509"/>
      <c r="O499" s="621"/>
      <c r="P499" s="274">
        <f t="shared" si="104"/>
        <v>1</v>
      </c>
      <c r="Q499" s="285">
        <f t="shared" si="105"/>
        <v>18</v>
      </c>
      <c r="R499" s="286">
        <f t="shared" si="106"/>
        <v>0</v>
      </c>
      <c r="S499" s="287">
        <f t="shared" si="107"/>
        <v>0</v>
      </c>
      <c r="T499" s="286">
        <f t="shared" si="108"/>
        <v>0</v>
      </c>
      <c r="U499" s="287">
        <f t="shared" si="109"/>
        <v>0</v>
      </c>
      <c r="V499" s="287">
        <f t="shared" si="110"/>
        <v>0</v>
      </c>
      <c r="W499" s="287">
        <f t="shared" si="111"/>
        <v>0</v>
      </c>
      <c r="X499" s="287">
        <f t="shared" si="112"/>
        <v>0</v>
      </c>
      <c r="Y499" s="288">
        <f t="shared" si="113"/>
        <v>1900</v>
      </c>
      <c r="Z499" s="287">
        <f t="shared" si="114"/>
        <v>1</v>
      </c>
      <c r="AA499" s="519">
        <f>0</f>
        <v>0</v>
      </c>
      <c r="AB499" s="520">
        <f>0</f>
        <v>0</v>
      </c>
      <c r="AC499" s="519">
        <f t="shared" si="115"/>
        <v>0</v>
      </c>
      <c r="AD499" s="520">
        <f t="shared" si="116"/>
        <v>0</v>
      </c>
    </row>
    <row r="500" spans="8:30">
      <c r="H500" s="509"/>
      <c r="I500" s="509"/>
      <c r="O500" s="621"/>
      <c r="P500" s="274">
        <f t="shared" si="104"/>
        <v>1</v>
      </c>
      <c r="Q500" s="285">
        <f t="shared" si="105"/>
        <v>18</v>
      </c>
      <c r="R500" s="286">
        <f t="shared" si="106"/>
        <v>0</v>
      </c>
      <c r="S500" s="287">
        <f t="shared" si="107"/>
        <v>0</v>
      </c>
      <c r="T500" s="286">
        <f t="shared" si="108"/>
        <v>0</v>
      </c>
      <c r="U500" s="287">
        <f t="shared" si="109"/>
        <v>0</v>
      </c>
      <c r="V500" s="287">
        <f t="shared" si="110"/>
        <v>0</v>
      </c>
      <c r="W500" s="287">
        <f t="shared" si="111"/>
        <v>0</v>
      </c>
      <c r="X500" s="287">
        <f t="shared" si="112"/>
        <v>0</v>
      </c>
      <c r="Y500" s="288">
        <f t="shared" si="113"/>
        <v>1900</v>
      </c>
      <c r="Z500" s="287">
        <f t="shared" si="114"/>
        <v>1</v>
      </c>
      <c r="AA500" s="519">
        <f>0</f>
        <v>0</v>
      </c>
      <c r="AB500" s="520">
        <f>0</f>
        <v>0</v>
      </c>
      <c r="AC500" s="519">
        <f t="shared" si="115"/>
        <v>0</v>
      </c>
      <c r="AD500" s="520">
        <f t="shared" si="116"/>
        <v>0</v>
      </c>
    </row>
    <row r="501" spans="8:30">
      <c r="H501" s="509"/>
      <c r="I501" s="509"/>
      <c r="O501" s="621"/>
      <c r="P501" s="274">
        <f t="shared" si="104"/>
        <v>1</v>
      </c>
      <c r="Q501" s="285">
        <f t="shared" si="105"/>
        <v>18</v>
      </c>
      <c r="R501" s="286">
        <f t="shared" si="106"/>
        <v>0</v>
      </c>
      <c r="S501" s="287">
        <f t="shared" si="107"/>
        <v>0</v>
      </c>
      <c r="T501" s="286">
        <f t="shared" si="108"/>
        <v>0</v>
      </c>
      <c r="U501" s="287">
        <f t="shared" si="109"/>
        <v>0</v>
      </c>
      <c r="V501" s="287">
        <f t="shared" si="110"/>
        <v>0</v>
      </c>
      <c r="W501" s="287">
        <f t="shared" si="111"/>
        <v>0</v>
      </c>
      <c r="X501" s="287">
        <f t="shared" si="112"/>
        <v>0</v>
      </c>
      <c r="Y501" s="288">
        <f t="shared" si="113"/>
        <v>1900</v>
      </c>
      <c r="Z501" s="287">
        <f t="shared" si="114"/>
        <v>1</v>
      </c>
      <c r="AA501" s="519">
        <f>0</f>
        <v>0</v>
      </c>
      <c r="AB501" s="520">
        <f>0</f>
        <v>0</v>
      </c>
      <c r="AC501" s="519">
        <f t="shared" si="115"/>
        <v>0</v>
      </c>
      <c r="AD501" s="520">
        <f t="shared" si="116"/>
        <v>0</v>
      </c>
    </row>
    <row r="502" spans="8:30">
      <c r="H502" s="509"/>
      <c r="I502" s="509"/>
      <c r="O502" s="621"/>
      <c r="P502" s="274">
        <f t="shared" si="104"/>
        <v>1</v>
      </c>
      <c r="Q502" s="285">
        <f t="shared" si="105"/>
        <v>18</v>
      </c>
      <c r="R502" s="286">
        <f t="shared" si="106"/>
        <v>0</v>
      </c>
      <c r="S502" s="287">
        <f t="shared" si="107"/>
        <v>0</v>
      </c>
      <c r="T502" s="286">
        <f t="shared" si="108"/>
        <v>0</v>
      </c>
      <c r="U502" s="287">
        <f t="shared" si="109"/>
        <v>0</v>
      </c>
      <c r="V502" s="287">
        <f t="shared" si="110"/>
        <v>0</v>
      </c>
      <c r="W502" s="287">
        <f t="shared" si="111"/>
        <v>0</v>
      </c>
      <c r="X502" s="287">
        <f t="shared" si="112"/>
        <v>0</v>
      </c>
      <c r="Y502" s="288">
        <f t="shared" si="113"/>
        <v>1900</v>
      </c>
      <c r="Z502" s="287">
        <f t="shared" si="114"/>
        <v>1</v>
      </c>
      <c r="AA502" s="519">
        <f>0</f>
        <v>0</v>
      </c>
      <c r="AB502" s="520">
        <f>0</f>
        <v>0</v>
      </c>
      <c r="AC502" s="519">
        <f t="shared" si="115"/>
        <v>0</v>
      </c>
      <c r="AD502" s="520">
        <f t="shared" si="116"/>
        <v>0</v>
      </c>
    </row>
    <row r="503" spans="8:30">
      <c r="H503" s="509"/>
      <c r="I503" s="509"/>
      <c r="O503" s="621"/>
      <c r="P503" s="274">
        <f t="shared" si="104"/>
        <v>1</v>
      </c>
      <c r="Q503" s="285">
        <f t="shared" si="105"/>
        <v>18</v>
      </c>
      <c r="R503" s="286">
        <f t="shared" si="106"/>
        <v>0</v>
      </c>
      <c r="S503" s="287">
        <f t="shared" si="107"/>
        <v>0</v>
      </c>
      <c r="T503" s="286">
        <f t="shared" si="108"/>
        <v>0</v>
      </c>
      <c r="U503" s="287">
        <f t="shared" si="109"/>
        <v>0</v>
      </c>
      <c r="V503" s="287">
        <f t="shared" si="110"/>
        <v>0</v>
      </c>
      <c r="W503" s="287">
        <f t="shared" si="111"/>
        <v>0</v>
      </c>
      <c r="X503" s="287">
        <f t="shared" si="112"/>
        <v>0</v>
      </c>
      <c r="Y503" s="288">
        <f t="shared" si="113"/>
        <v>1900</v>
      </c>
      <c r="Z503" s="287">
        <f t="shared" si="114"/>
        <v>1</v>
      </c>
      <c r="AA503" s="519">
        <f>0</f>
        <v>0</v>
      </c>
      <c r="AB503" s="520">
        <f>0</f>
        <v>0</v>
      </c>
      <c r="AC503" s="519">
        <f t="shared" si="115"/>
        <v>0</v>
      </c>
      <c r="AD503" s="520">
        <f t="shared" si="116"/>
        <v>0</v>
      </c>
    </row>
    <row r="504" spans="8:30">
      <c r="H504" s="509"/>
      <c r="I504" s="509"/>
      <c r="O504" s="621"/>
      <c r="P504" s="274">
        <f t="shared" si="104"/>
        <v>1</v>
      </c>
      <c r="Q504" s="285">
        <f t="shared" si="105"/>
        <v>18</v>
      </c>
      <c r="R504" s="286">
        <f t="shared" si="106"/>
        <v>0</v>
      </c>
      <c r="S504" s="287">
        <f t="shared" si="107"/>
        <v>0</v>
      </c>
      <c r="T504" s="286">
        <f t="shared" si="108"/>
        <v>0</v>
      </c>
      <c r="U504" s="287">
        <f t="shared" si="109"/>
        <v>0</v>
      </c>
      <c r="V504" s="287">
        <f t="shared" si="110"/>
        <v>0</v>
      </c>
      <c r="W504" s="287">
        <f t="shared" si="111"/>
        <v>0</v>
      </c>
      <c r="X504" s="287">
        <f t="shared" si="112"/>
        <v>0</v>
      </c>
      <c r="Y504" s="288">
        <f t="shared" si="113"/>
        <v>1900</v>
      </c>
      <c r="Z504" s="287">
        <f t="shared" si="114"/>
        <v>1</v>
      </c>
      <c r="AA504" s="519">
        <f>0</f>
        <v>0</v>
      </c>
      <c r="AB504" s="520">
        <f>0</f>
        <v>0</v>
      </c>
      <c r="AC504" s="519">
        <f t="shared" si="115"/>
        <v>0</v>
      </c>
      <c r="AD504" s="520">
        <f t="shared" si="116"/>
        <v>0</v>
      </c>
    </row>
    <row r="505" spans="8:30">
      <c r="H505" s="509"/>
      <c r="I505" s="509"/>
      <c r="O505" s="621"/>
      <c r="P505" s="274">
        <f t="shared" si="104"/>
        <v>1</v>
      </c>
      <c r="Q505" s="285">
        <f t="shared" si="105"/>
        <v>18</v>
      </c>
      <c r="R505" s="286">
        <f t="shared" si="106"/>
        <v>0</v>
      </c>
      <c r="S505" s="287">
        <f t="shared" si="107"/>
        <v>0</v>
      </c>
      <c r="T505" s="286">
        <f t="shared" si="108"/>
        <v>0</v>
      </c>
      <c r="U505" s="287">
        <f t="shared" si="109"/>
        <v>0</v>
      </c>
      <c r="V505" s="287">
        <f t="shared" si="110"/>
        <v>0</v>
      </c>
      <c r="W505" s="287">
        <f t="shared" si="111"/>
        <v>0</v>
      </c>
      <c r="X505" s="287">
        <f t="shared" si="112"/>
        <v>0</v>
      </c>
      <c r="Y505" s="288">
        <f t="shared" si="113"/>
        <v>1900</v>
      </c>
      <c r="Z505" s="287">
        <f t="shared" si="114"/>
        <v>1</v>
      </c>
      <c r="AA505" s="519">
        <f>0</f>
        <v>0</v>
      </c>
      <c r="AB505" s="520">
        <f>0</f>
        <v>0</v>
      </c>
      <c r="AC505" s="519">
        <f t="shared" si="115"/>
        <v>0</v>
      </c>
      <c r="AD505" s="520">
        <f t="shared" si="116"/>
        <v>0</v>
      </c>
    </row>
    <row r="506" spans="8:30">
      <c r="H506" s="509"/>
      <c r="I506" s="509"/>
      <c r="O506" s="621"/>
      <c r="P506" s="274">
        <f t="shared" si="104"/>
        <v>1</v>
      </c>
      <c r="Q506" s="285">
        <f t="shared" si="105"/>
        <v>18</v>
      </c>
      <c r="R506" s="286">
        <f t="shared" si="106"/>
        <v>0</v>
      </c>
      <c r="S506" s="287">
        <f t="shared" si="107"/>
        <v>0</v>
      </c>
      <c r="T506" s="286">
        <f t="shared" si="108"/>
        <v>0</v>
      </c>
      <c r="U506" s="287">
        <f t="shared" si="109"/>
        <v>0</v>
      </c>
      <c r="V506" s="287">
        <f t="shared" si="110"/>
        <v>0</v>
      </c>
      <c r="W506" s="287">
        <f t="shared" si="111"/>
        <v>0</v>
      </c>
      <c r="X506" s="287">
        <f t="shared" si="112"/>
        <v>0</v>
      </c>
      <c r="Y506" s="288">
        <f t="shared" si="113"/>
        <v>1900</v>
      </c>
      <c r="Z506" s="287">
        <f t="shared" si="114"/>
        <v>1</v>
      </c>
      <c r="AA506" s="519">
        <f>0</f>
        <v>0</v>
      </c>
      <c r="AB506" s="520">
        <f>0</f>
        <v>0</v>
      </c>
      <c r="AC506" s="519">
        <f t="shared" si="115"/>
        <v>0</v>
      </c>
      <c r="AD506" s="520">
        <f t="shared" si="116"/>
        <v>0</v>
      </c>
    </row>
    <row r="507" spans="8:30">
      <c r="H507" s="509"/>
      <c r="I507" s="509"/>
      <c r="O507" s="621"/>
      <c r="P507" s="274">
        <f t="shared" si="104"/>
        <v>1</v>
      </c>
      <c r="Q507" s="285">
        <f t="shared" si="105"/>
        <v>18</v>
      </c>
      <c r="R507" s="286">
        <f t="shared" si="106"/>
        <v>0</v>
      </c>
      <c r="S507" s="287">
        <f t="shared" si="107"/>
        <v>0</v>
      </c>
      <c r="T507" s="286">
        <f t="shared" si="108"/>
        <v>0</v>
      </c>
      <c r="U507" s="287">
        <f t="shared" si="109"/>
        <v>0</v>
      </c>
      <c r="V507" s="287">
        <f t="shared" si="110"/>
        <v>0</v>
      </c>
      <c r="W507" s="287">
        <f t="shared" si="111"/>
        <v>0</v>
      </c>
      <c r="X507" s="287">
        <f t="shared" si="112"/>
        <v>0</v>
      </c>
      <c r="Y507" s="288">
        <f t="shared" si="113"/>
        <v>1900</v>
      </c>
      <c r="Z507" s="287">
        <f t="shared" si="114"/>
        <v>1</v>
      </c>
      <c r="AA507" s="519">
        <f>0</f>
        <v>0</v>
      </c>
      <c r="AB507" s="520">
        <f>0</f>
        <v>0</v>
      </c>
      <c r="AC507" s="519">
        <f t="shared" si="115"/>
        <v>0</v>
      </c>
      <c r="AD507" s="520">
        <f t="shared" si="116"/>
        <v>0</v>
      </c>
    </row>
    <row r="508" spans="8:30">
      <c r="H508" s="509"/>
      <c r="I508" s="509"/>
      <c r="O508" s="621"/>
      <c r="P508" s="274">
        <f t="shared" si="104"/>
        <v>1</v>
      </c>
      <c r="Q508" s="285">
        <f t="shared" si="105"/>
        <v>18</v>
      </c>
      <c r="R508" s="286">
        <f t="shared" si="106"/>
        <v>0</v>
      </c>
      <c r="S508" s="287">
        <f t="shared" si="107"/>
        <v>0</v>
      </c>
      <c r="T508" s="286">
        <f t="shared" si="108"/>
        <v>0</v>
      </c>
      <c r="U508" s="287">
        <f t="shared" si="109"/>
        <v>0</v>
      </c>
      <c r="V508" s="287">
        <f t="shared" si="110"/>
        <v>0</v>
      </c>
      <c r="W508" s="287">
        <f t="shared" si="111"/>
        <v>0</v>
      </c>
      <c r="X508" s="287">
        <f t="shared" si="112"/>
        <v>0</v>
      </c>
      <c r="Y508" s="288">
        <f t="shared" si="113"/>
        <v>1900</v>
      </c>
      <c r="Z508" s="287">
        <f t="shared" si="114"/>
        <v>1</v>
      </c>
      <c r="AA508" s="519">
        <f>0</f>
        <v>0</v>
      </c>
      <c r="AB508" s="520">
        <f>0</f>
        <v>0</v>
      </c>
      <c r="AC508" s="519">
        <f t="shared" si="115"/>
        <v>0</v>
      </c>
      <c r="AD508" s="520">
        <f t="shared" si="116"/>
        <v>0</v>
      </c>
    </row>
    <row r="509" spans="8:30">
      <c r="H509" s="509"/>
      <c r="I509" s="509"/>
      <c r="O509" s="621"/>
      <c r="P509" s="274">
        <f t="shared" si="104"/>
        <v>1</v>
      </c>
      <c r="Q509" s="285">
        <f t="shared" si="105"/>
        <v>18</v>
      </c>
      <c r="R509" s="286">
        <f t="shared" si="106"/>
        <v>0</v>
      </c>
      <c r="S509" s="287">
        <f t="shared" si="107"/>
        <v>0</v>
      </c>
      <c r="T509" s="286">
        <f t="shared" si="108"/>
        <v>0</v>
      </c>
      <c r="U509" s="287">
        <f t="shared" si="109"/>
        <v>0</v>
      </c>
      <c r="V509" s="287">
        <f t="shared" si="110"/>
        <v>0</v>
      </c>
      <c r="W509" s="287">
        <f t="shared" si="111"/>
        <v>0</v>
      </c>
      <c r="X509" s="287">
        <f t="shared" si="112"/>
        <v>0</v>
      </c>
      <c r="Y509" s="288">
        <f t="shared" si="113"/>
        <v>1900</v>
      </c>
      <c r="Z509" s="287">
        <f t="shared" si="114"/>
        <v>1</v>
      </c>
      <c r="AA509" s="519">
        <f>0</f>
        <v>0</v>
      </c>
      <c r="AB509" s="520">
        <f>0</f>
        <v>0</v>
      </c>
      <c r="AC509" s="519">
        <f t="shared" si="115"/>
        <v>0</v>
      </c>
      <c r="AD509" s="520">
        <f t="shared" si="116"/>
        <v>0</v>
      </c>
    </row>
    <row r="510" spans="8:30">
      <c r="H510" s="509"/>
      <c r="I510" s="509"/>
      <c r="O510" s="621"/>
      <c r="P510" s="274">
        <f t="shared" si="104"/>
        <v>1</v>
      </c>
      <c r="Q510" s="285">
        <f t="shared" si="105"/>
        <v>18</v>
      </c>
      <c r="R510" s="286">
        <f t="shared" si="106"/>
        <v>0</v>
      </c>
      <c r="S510" s="287">
        <f t="shared" si="107"/>
        <v>0</v>
      </c>
      <c r="T510" s="286">
        <f t="shared" si="108"/>
        <v>0</v>
      </c>
      <c r="U510" s="287">
        <f t="shared" si="109"/>
        <v>0</v>
      </c>
      <c r="V510" s="287">
        <f t="shared" si="110"/>
        <v>0</v>
      </c>
      <c r="W510" s="287">
        <f t="shared" si="111"/>
        <v>0</v>
      </c>
      <c r="X510" s="287">
        <f t="shared" si="112"/>
        <v>0</v>
      </c>
      <c r="Y510" s="288">
        <f t="shared" si="113"/>
        <v>1900</v>
      </c>
      <c r="Z510" s="287">
        <f t="shared" si="114"/>
        <v>1</v>
      </c>
      <c r="AA510" s="519">
        <f>0</f>
        <v>0</v>
      </c>
      <c r="AB510" s="520">
        <f>0</f>
        <v>0</v>
      </c>
      <c r="AC510" s="519">
        <f t="shared" si="115"/>
        <v>0</v>
      </c>
      <c r="AD510" s="520">
        <f t="shared" si="116"/>
        <v>0</v>
      </c>
    </row>
    <row r="511" spans="8:30">
      <c r="H511" s="509"/>
      <c r="I511" s="509"/>
      <c r="O511" s="621"/>
      <c r="P511" s="274">
        <f t="shared" si="104"/>
        <v>1</v>
      </c>
      <c r="Q511" s="285">
        <f t="shared" si="105"/>
        <v>18</v>
      </c>
      <c r="R511" s="286">
        <f t="shared" si="106"/>
        <v>0</v>
      </c>
      <c r="S511" s="287">
        <f t="shared" si="107"/>
        <v>0</v>
      </c>
      <c r="T511" s="286">
        <f t="shared" si="108"/>
        <v>0</v>
      </c>
      <c r="U511" s="287">
        <f t="shared" si="109"/>
        <v>0</v>
      </c>
      <c r="V511" s="287">
        <f t="shared" si="110"/>
        <v>0</v>
      </c>
      <c r="W511" s="287">
        <f t="shared" si="111"/>
        <v>0</v>
      </c>
      <c r="X511" s="287">
        <f t="shared" si="112"/>
        <v>0</v>
      </c>
      <c r="Y511" s="288">
        <f t="shared" si="113"/>
        <v>1900</v>
      </c>
      <c r="Z511" s="287">
        <f t="shared" si="114"/>
        <v>1</v>
      </c>
      <c r="AA511" s="519">
        <f>0</f>
        <v>0</v>
      </c>
      <c r="AB511" s="520">
        <f>0</f>
        <v>0</v>
      </c>
      <c r="AC511" s="519">
        <f t="shared" si="115"/>
        <v>0</v>
      </c>
      <c r="AD511" s="520">
        <f t="shared" si="116"/>
        <v>0</v>
      </c>
    </row>
    <row r="512" spans="8:30">
      <c r="H512" s="509"/>
      <c r="I512" s="509"/>
      <c r="O512" s="621"/>
      <c r="P512" s="274">
        <f t="shared" si="104"/>
        <v>1</v>
      </c>
      <c r="Q512" s="285">
        <f t="shared" si="105"/>
        <v>18</v>
      </c>
      <c r="R512" s="286">
        <f t="shared" si="106"/>
        <v>0</v>
      </c>
      <c r="S512" s="287">
        <f t="shared" si="107"/>
        <v>0</v>
      </c>
      <c r="T512" s="286">
        <f t="shared" si="108"/>
        <v>0</v>
      </c>
      <c r="U512" s="287">
        <f t="shared" si="109"/>
        <v>0</v>
      </c>
      <c r="V512" s="287">
        <f t="shared" si="110"/>
        <v>0</v>
      </c>
      <c r="W512" s="287">
        <f t="shared" si="111"/>
        <v>0</v>
      </c>
      <c r="X512" s="287">
        <f t="shared" si="112"/>
        <v>0</v>
      </c>
      <c r="Y512" s="288">
        <f t="shared" si="113"/>
        <v>1900</v>
      </c>
      <c r="Z512" s="287">
        <f t="shared" si="114"/>
        <v>1</v>
      </c>
      <c r="AA512" s="519">
        <f>0</f>
        <v>0</v>
      </c>
      <c r="AB512" s="520">
        <f>0</f>
        <v>0</v>
      </c>
      <c r="AC512" s="519">
        <f t="shared" si="115"/>
        <v>0</v>
      </c>
      <c r="AD512" s="520">
        <f t="shared" si="116"/>
        <v>0</v>
      </c>
    </row>
    <row r="513" spans="8:30">
      <c r="H513" s="509"/>
      <c r="I513" s="509"/>
      <c r="O513" s="621"/>
      <c r="P513" s="274">
        <f t="shared" si="104"/>
        <v>1</v>
      </c>
      <c r="Q513" s="285">
        <f t="shared" si="105"/>
        <v>18</v>
      </c>
      <c r="R513" s="286">
        <f t="shared" si="106"/>
        <v>0</v>
      </c>
      <c r="S513" s="287">
        <f t="shared" si="107"/>
        <v>0</v>
      </c>
      <c r="T513" s="286">
        <f t="shared" si="108"/>
        <v>0</v>
      </c>
      <c r="U513" s="287">
        <f t="shared" si="109"/>
        <v>0</v>
      </c>
      <c r="V513" s="287">
        <f t="shared" si="110"/>
        <v>0</v>
      </c>
      <c r="W513" s="287">
        <f t="shared" si="111"/>
        <v>0</v>
      </c>
      <c r="X513" s="287">
        <f t="shared" si="112"/>
        <v>0</v>
      </c>
      <c r="Y513" s="288">
        <f t="shared" si="113"/>
        <v>1900</v>
      </c>
      <c r="Z513" s="287">
        <f t="shared" si="114"/>
        <v>1</v>
      </c>
      <c r="AA513" s="519">
        <f>0</f>
        <v>0</v>
      </c>
      <c r="AB513" s="520">
        <f>0</f>
        <v>0</v>
      </c>
      <c r="AC513" s="519">
        <f t="shared" si="115"/>
        <v>0</v>
      </c>
      <c r="AD513" s="520">
        <f t="shared" si="116"/>
        <v>0</v>
      </c>
    </row>
    <row r="514" spans="8:30">
      <c r="H514" s="509"/>
      <c r="I514" s="509"/>
      <c r="O514" s="621"/>
      <c r="P514" s="274">
        <f t="shared" si="104"/>
        <v>1</v>
      </c>
      <c r="Q514" s="285">
        <f t="shared" si="105"/>
        <v>18</v>
      </c>
      <c r="R514" s="286">
        <f t="shared" si="106"/>
        <v>0</v>
      </c>
      <c r="S514" s="287">
        <f t="shared" si="107"/>
        <v>0</v>
      </c>
      <c r="T514" s="286">
        <f t="shared" si="108"/>
        <v>0</v>
      </c>
      <c r="U514" s="287">
        <f t="shared" si="109"/>
        <v>0</v>
      </c>
      <c r="V514" s="287">
        <f t="shared" si="110"/>
        <v>0</v>
      </c>
      <c r="W514" s="287">
        <f t="shared" si="111"/>
        <v>0</v>
      </c>
      <c r="X514" s="287">
        <f t="shared" si="112"/>
        <v>0</v>
      </c>
      <c r="Y514" s="288">
        <f t="shared" si="113"/>
        <v>1900</v>
      </c>
      <c r="Z514" s="287">
        <f t="shared" si="114"/>
        <v>1</v>
      </c>
      <c r="AA514" s="519">
        <f>0</f>
        <v>0</v>
      </c>
      <c r="AB514" s="520">
        <f>0</f>
        <v>0</v>
      </c>
      <c r="AC514" s="519">
        <f t="shared" si="115"/>
        <v>0</v>
      </c>
      <c r="AD514" s="520">
        <f t="shared" si="116"/>
        <v>0</v>
      </c>
    </row>
    <row r="515" spans="8:30">
      <c r="H515" s="509"/>
      <c r="I515" s="509"/>
      <c r="O515" s="621"/>
      <c r="P515" s="274">
        <f t="shared" si="104"/>
        <v>1</v>
      </c>
      <c r="Q515" s="285">
        <f t="shared" si="105"/>
        <v>18</v>
      </c>
      <c r="R515" s="286">
        <f t="shared" si="106"/>
        <v>0</v>
      </c>
      <c r="S515" s="287">
        <f t="shared" si="107"/>
        <v>0</v>
      </c>
      <c r="T515" s="286">
        <f t="shared" si="108"/>
        <v>0</v>
      </c>
      <c r="U515" s="287">
        <f t="shared" si="109"/>
        <v>0</v>
      </c>
      <c r="V515" s="287">
        <f t="shared" si="110"/>
        <v>0</v>
      </c>
      <c r="W515" s="287">
        <f t="shared" si="111"/>
        <v>0</v>
      </c>
      <c r="X515" s="287">
        <f t="shared" si="112"/>
        <v>0</v>
      </c>
      <c r="Y515" s="288">
        <f t="shared" si="113"/>
        <v>1900</v>
      </c>
      <c r="Z515" s="287">
        <f t="shared" si="114"/>
        <v>1</v>
      </c>
      <c r="AA515" s="519">
        <f>0</f>
        <v>0</v>
      </c>
      <c r="AB515" s="520">
        <f>0</f>
        <v>0</v>
      </c>
      <c r="AC515" s="519">
        <f t="shared" si="115"/>
        <v>0</v>
      </c>
      <c r="AD515" s="520">
        <f t="shared" si="116"/>
        <v>0</v>
      </c>
    </row>
    <row r="516" spans="8:30">
      <c r="H516" s="509"/>
      <c r="I516" s="509"/>
      <c r="O516" s="621"/>
      <c r="P516" s="274">
        <f t="shared" si="104"/>
        <v>1</v>
      </c>
      <c r="Q516" s="285">
        <f t="shared" si="105"/>
        <v>18</v>
      </c>
      <c r="R516" s="286">
        <f t="shared" si="106"/>
        <v>0</v>
      </c>
      <c r="S516" s="287">
        <f t="shared" si="107"/>
        <v>0</v>
      </c>
      <c r="T516" s="286">
        <f t="shared" si="108"/>
        <v>0</v>
      </c>
      <c r="U516" s="287">
        <f t="shared" si="109"/>
        <v>0</v>
      </c>
      <c r="V516" s="287">
        <f t="shared" si="110"/>
        <v>0</v>
      </c>
      <c r="W516" s="287">
        <f t="shared" si="111"/>
        <v>0</v>
      </c>
      <c r="X516" s="287">
        <f t="shared" si="112"/>
        <v>0</v>
      </c>
      <c r="Y516" s="288">
        <f t="shared" si="113"/>
        <v>1900</v>
      </c>
      <c r="Z516" s="287">
        <f t="shared" si="114"/>
        <v>1</v>
      </c>
      <c r="AA516" s="519">
        <f>0</f>
        <v>0</v>
      </c>
      <c r="AB516" s="520">
        <f>0</f>
        <v>0</v>
      </c>
      <c r="AC516" s="519">
        <f t="shared" si="115"/>
        <v>0</v>
      </c>
      <c r="AD516" s="520">
        <f t="shared" si="116"/>
        <v>0</v>
      </c>
    </row>
    <row r="517" spans="8:30">
      <c r="H517" s="509"/>
      <c r="I517" s="509"/>
      <c r="O517" s="621"/>
      <c r="P517" s="274">
        <f t="shared" si="104"/>
        <v>1</v>
      </c>
      <c r="Q517" s="285">
        <f t="shared" si="105"/>
        <v>18</v>
      </c>
      <c r="R517" s="286">
        <f t="shared" si="106"/>
        <v>0</v>
      </c>
      <c r="S517" s="287">
        <f t="shared" si="107"/>
        <v>0</v>
      </c>
      <c r="T517" s="286">
        <f t="shared" si="108"/>
        <v>0</v>
      </c>
      <c r="U517" s="287">
        <f t="shared" si="109"/>
        <v>0</v>
      </c>
      <c r="V517" s="287">
        <f t="shared" si="110"/>
        <v>0</v>
      </c>
      <c r="W517" s="287">
        <f t="shared" si="111"/>
        <v>0</v>
      </c>
      <c r="X517" s="287">
        <f t="shared" si="112"/>
        <v>0</v>
      </c>
      <c r="Y517" s="288">
        <f t="shared" si="113"/>
        <v>1900</v>
      </c>
      <c r="Z517" s="287">
        <f t="shared" si="114"/>
        <v>1</v>
      </c>
      <c r="AA517" s="519">
        <f>0</f>
        <v>0</v>
      </c>
      <c r="AB517" s="520">
        <f>0</f>
        <v>0</v>
      </c>
      <c r="AC517" s="519">
        <f t="shared" si="115"/>
        <v>0</v>
      </c>
      <c r="AD517" s="520">
        <f t="shared" si="116"/>
        <v>0</v>
      </c>
    </row>
    <row r="518" spans="8:30">
      <c r="H518" s="509"/>
      <c r="I518" s="509"/>
      <c r="O518" s="621"/>
      <c r="P518" s="274">
        <f t="shared" si="104"/>
        <v>1</v>
      </c>
      <c r="Q518" s="285">
        <f t="shared" si="105"/>
        <v>18</v>
      </c>
      <c r="R518" s="286">
        <f t="shared" si="106"/>
        <v>0</v>
      </c>
      <c r="S518" s="287">
        <f t="shared" si="107"/>
        <v>0</v>
      </c>
      <c r="T518" s="286">
        <f t="shared" si="108"/>
        <v>0</v>
      </c>
      <c r="U518" s="287">
        <f t="shared" si="109"/>
        <v>0</v>
      </c>
      <c r="V518" s="287">
        <f t="shared" si="110"/>
        <v>0</v>
      </c>
      <c r="W518" s="287">
        <f t="shared" si="111"/>
        <v>0</v>
      </c>
      <c r="X518" s="287">
        <f t="shared" si="112"/>
        <v>0</v>
      </c>
      <c r="Y518" s="288">
        <f t="shared" si="113"/>
        <v>1900</v>
      </c>
      <c r="Z518" s="287">
        <f t="shared" si="114"/>
        <v>1</v>
      </c>
      <c r="AA518" s="519">
        <f>0</f>
        <v>0</v>
      </c>
      <c r="AB518" s="520">
        <f>0</f>
        <v>0</v>
      </c>
      <c r="AC518" s="519">
        <f t="shared" si="115"/>
        <v>0</v>
      </c>
      <c r="AD518" s="520">
        <f t="shared" si="116"/>
        <v>0</v>
      </c>
    </row>
    <row r="519" spans="8:30">
      <c r="H519" s="509"/>
      <c r="I519" s="509"/>
      <c r="O519" s="621"/>
      <c r="P519" s="274">
        <f t="shared" si="104"/>
        <v>1</v>
      </c>
      <c r="Q519" s="285">
        <f t="shared" si="105"/>
        <v>18</v>
      </c>
      <c r="R519" s="286">
        <f t="shared" si="106"/>
        <v>0</v>
      </c>
      <c r="S519" s="287">
        <f t="shared" si="107"/>
        <v>0</v>
      </c>
      <c r="T519" s="286">
        <f t="shared" si="108"/>
        <v>0</v>
      </c>
      <c r="U519" s="287">
        <f t="shared" si="109"/>
        <v>0</v>
      </c>
      <c r="V519" s="287">
        <f t="shared" si="110"/>
        <v>0</v>
      </c>
      <c r="W519" s="287">
        <f t="shared" si="111"/>
        <v>0</v>
      </c>
      <c r="X519" s="287">
        <f t="shared" si="112"/>
        <v>0</v>
      </c>
      <c r="Y519" s="288">
        <f t="shared" si="113"/>
        <v>1900</v>
      </c>
      <c r="Z519" s="287">
        <f t="shared" si="114"/>
        <v>1</v>
      </c>
      <c r="AA519" s="519">
        <f>0</f>
        <v>0</v>
      </c>
      <c r="AB519" s="520">
        <f>0</f>
        <v>0</v>
      </c>
      <c r="AC519" s="519">
        <f t="shared" si="115"/>
        <v>0</v>
      </c>
      <c r="AD519" s="520">
        <f t="shared" si="116"/>
        <v>0</v>
      </c>
    </row>
    <row r="520" spans="8:30">
      <c r="H520" s="509"/>
      <c r="I520" s="509"/>
      <c r="O520" s="621"/>
      <c r="P520" s="274">
        <f t="shared" ref="P520:P583" si="117">IF(Z520&gt;S520,IF(Z520&gt;T520,1,0),0)</f>
        <v>1</v>
      </c>
      <c r="Q520" s="285">
        <f t="shared" ref="Q520:Q583" si="118">MAX(18,IFERROR(ROUNDDOWN(YEARFRAC(F520,__valuation_date),0),45))</f>
        <v>18</v>
      </c>
      <c r="R520" s="286">
        <f t="shared" ref="R520:R583" si="119">G520</f>
        <v>0</v>
      </c>
      <c r="S520" s="287">
        <f t="shared" ref="S520:S583" si="120">N520</f>
        <v>0</v>
      </c>
      <c r="T520" s="286">
        <f t="shared" ref="T520:T583" si="121">ROUNDUP(YEARFRAC(M520,L520),0)</f>
        <v>0</v>
      </c>
      <c r="U520" s="287">
        <f t="shared" ref="U520:U583" si="122">J520</f>
        <v>0</v>
      </c>
      <c r="V520" s="287">
        <f t="shared" ref="V520:V583" si="123">IF(X520="Annuity",0,H520)</f>
        <v>0</v>
      </c>
      <c r="W520" s="287">
        <f t="shared" ref="W520:W583" si="124">IF(X520="Annuity",H520*12,H520)</f>
        <v>0</v>
      </c>
      <c r="X520" s="287">
        <f t="shared" ref="X520:X583" si="125">E520</f>
        <v>0</v>
      </c>
      <c r="Y520" s="288">
        <f t="shared" ref="Y520:Y583" si="126">YEAR(L520)</f>
        <v>1900</v>
      </c>
      <c r="Z520" s="287">
        <f t="shared" ref="Z520:Z583" si="127">YEAR($P$2)-Y520+1</f>
        <v>1</v>
      </c>
      <c r="AA520" s="519">
        <f>0</f>
        <v>0</v>
      </c>
      <c r="AB520" s="520">
        <f>0</f>
        <v>0</v>
      </c>
      <c r="AC520" s="519">
        <f t="shared" ref="AC520:AC583" si="128">D520</f>
        <v>0</v>
      </c>
      <c r="AD520" s="520">
        <f t="shared" ref="AD520:AD583" si="129">O520</f>
        <v>0</v>
      </c>
    </row>
    <row r="521" spans="8:30">
      <c r="H521" s="509"/>
      <c r="I521" s="509"/>
      <c r="O521" s="621"/>
      <c r="P521" s="274">
        <f t="shared" si="117"/>
        <v>1</v>
      </c>
      <c r="Q521" s="285">
        <f t="shared" si="118"/>
        <v>18</v>
      </c>
      <c r="R521" s="286">
        <f t="shared" si="119"/>
        <v>0</v>
      </c>
      <c r="S521" s="287">
        <f t="shared" si="120"/>
        <v>0</v>
      </c>
      <c r="T521" s="286">
        <f t="shared" si="121"/>
        <v>0</v>
      </c>
      <c r="U521" s="287">
        <f t="shared" si="122"/>
        <v>0</v>
      </c>
      <c r="V521" s="287">
        <f t="shared" si="123"/>
        <v>0</v>
      </c>
      <c r="W521" s="287">
        <f t="shared" si="124"/>
        <v>0</v>
      </c>
      <c r="X521" s="287">
        <f t="shared" si="125"/>
        <v>0</v>
      </c>
      <c r="Y521" s="288">
        <f t="shared" si="126"/>
        <v>1900</v>
      </c>
      <c r="Z521" s="287">
        <f t="shared" si="127"/>
        <v>1</v>
      </c>
      <c r="AA521" s="519">
        <f>0</f>
        <v>0</v>
      </c>
      <c r="AB521" s="520">
        <f>0</f>
        <v>0</v>
      </c>
      <c r="AC521" s="519">
        <f t="shared" si="128"/>
        <v>0</v>
      </c>
      <c r="AD521" s="520">
        <f t="shared" si="129"/>
        <v>0</v>
      </c>
    </row>
    <row r="522" spans="8:30">
      <c r="H522" s="509"/>
      <c r="I522" s="509"/>
      <c r="O522" s="621"/>
      <c r="P522" s="274">
        <f t="shared" si="117"/>
        <v>1</v>
      </c>
      <c r="Q522" s="285">
        <f t="shared" si="118"/>
        <v>18</v>
      </c>
      <c r="R522" s="286">
        <f t="shared" si="119"/>
        <v>0</v>
      </c>
      <c r="S522" s="287">
        <f t="shared" si="120"/>
        <v>0</v>
      </c>
      <c r="T522" s="286">
        <f t="shared" si="121"/>
        <v>0</v>
      </c>
      <c r="U522" s="287">
        <f t="shared" si="122"/>
        <v>0</v>
      </c>
      <c r="V522" s="287">
        <f t="shared" si="123"/>
        <v>0</v>
      </c>
      <c r="W522" s="287">
        <f t="shared" si="124"/>
        <v>0</v>
      </c>
      <c r="X522" s="287">
        <f t="shared" si="125"/>
        <v>0</v>
      </c>
      <c r="Y522" s="288">
        <f t="shared" si="126"/>
        <v>1900</v>
      </c>
      <c r="Z522" s="287">
        <f t="shared" si="127"/>
        <v>1</v>
      </c>
      <c r="AA522" s="519">
        <f>0</f>
        <v>0</v>
      </c>
      <c r="AB522" s="520">
        <f>0</f>
        <v>0</v>
      </c>
      <c r="AC522" s="519">
        <f t="shared" si="128"/>
        <v>0</v>
      </c>
      <c r="AD522" s="520">
        <f t="shared" si="129"/>
        <v>0</v>
      </c>
    </row>
    <row r="523" spans="8:30">
      <c r="H523" s="509"/>
      <c r="I523" s="509"/>
      <c r="O523" s="621"/>
      <c r="P523" s="274">
        <f t="shared" si="117"/>
        <v>1</v>
      </c>
      <c r="Q523" s="285">
        <f t="shared" si="118"/>
        <v>18</v>
      </c>
      <c r="R523" s="286">
        <f t="shared" si="119"/>
        <v>0</v>
      </c>
      <c r="S523" s="287">
        <f t="shared" si="120"/>
        <v>0</v>
      </c>
      <c r="T523" s="286">
        <f t="shared" si="121"/>
        <v>0</v>
      </c>
      <c r="U523" s="287">
        <f t="shared" si="122"/>
        <v>0</v>
      </c>
      <c r="V523" s="287">
        <f t="shared" si="123"/>
        <v>0</v>
      </c>
      <c r="W523" s="287">
        <f t="shared" si="124"/>
        <v>0</v>
      </c>
      <c r="X523" s="287">
        <f t="shared" si="125"/>
        <v>0</v>
      </c>
      <c r="Y523" s="288">
        <f t="shared" si="126"/>
        <v>1900</v>
      </c>
      <c r="Z523" s="287">
        <f t="shared" si="127"/>
        <v>1</v>
      </c>
      <c r="AA523" s="519">
        <f>0</f>
        <v>0</v>
      </c>
      <c r="AB523" s="520">
        <f>0</f>
        <v>0</v>
      </c>
      <c r="AC523" s="519">
        <f t="shared" si="128"/>
        <v>0</v>
      </c>
      <c r="AD523" s="520">
        <f t="shared" si="129"/>
        <v>0</v>
      </c>
    </row>
    <row r="524" spans="8:30">
      <c r="H524" s="509"/>
      <c r="I524" s="509"/>
      <c r="O524" s="621"/>
      <c r="P524" s="274">
        <f t="shared" si="117"/>
        <v>1</v>
      </c>
      <c r="Q524" s="285">
        <f t="shared" si="118"/>
        <v>18</v>
      </c>
      <c r="R524" s="286">
        <f t="shared" si="119"/>
        <v>0</v>
      </c>
      <c r="S524" s="287">
        <f t="shared" si="120"/>
        <v>0</v>
      </c>
      <c r="T524" s="286">
        <f t="shared" si="121"/>
        <v>0</v>
      </c>
      <c r="U524" s="287">
        <f t="shared" si="122"/>
        <v>0</v>
      </c>
      <c r="V524" s="287">
        <f t="shared" si="123"/>
        <v>0</v>
      </c>
      <c r="W524" s="287">
        <f t="shared" si="124"/>
        <v>0</v>
      </c>
      <c r="X524" s="287">
        <f t="shared" si="125"/>
        <v>0</v>
      </c>
      <c r="Y524" s="288">
        <f t="shared" si="126"/>
        <v>1900</v>
      </c>
      <c r="Z524" s="287">
        <f t="shared" si="127"/>
        <v>1</v>
      </c>
      <c r="AA524" s="519">
        <f>0</f>
        <v>0</v>
      </c>
      <c r="AB524" s="520">
        <f>0</f>
        <v>0</v>
      </c>
      <c r="AC524" s="519">
        <f t="shared" si="128"/>
        <v>0</v>
      </c>
      <c r="AD524" s="520">
        <f t="shared" si="129"/>
        <v>0</v>
      </c>
    </row>
    <row r="525" spans="8:30">
      <c r="H525" s="509"/>
      <c r="I525" s="509"/>
      <c r="O525" s="621"/>
      <c r="P525" s="274">
        <f t="shared" si="117"/>
        <v>1</v>
      </c>
      <c r="Q525" s="285">
        <f t="shared" si="118"/>
        <v>18</v>
      </c>
      <c r="R525" s="286">
        <f t="shared" si="119"/>
        <v>0</v>
      </c>
      <c r="S525" s="287">
        <f t="shared" si="120"/>
        <v>0</v>
      </c>
      <c r="T525" s="286">
        <f t="shared" si="121"/>
        <v>0</v>
      </c>
      <c r="U525" s="287">
        <f t="shared" si="122"/>
        <v>0</v>
      </c>
      <c r="V525" s="287">
        <f t="shared" si="123"/>
        <v>0</v>
      </c>
      <c r="W525" s="287">
        <f t="shared" si="124"/>
        <v>0</v>
      </c>
      <c r="X525" s="287">
        <f t="shared" si="125"/>
        <v>0</v>
      </c>
      <c r="Y525" s="288">
        <f t="shared" si="126"/>
        <v>1900</v>
      </c>
      <c r="Z525" s="287">
        <f t="shared" si="127"/>
        <v>1</v>
      </c>
      <c r="AA525" s="519">
        <f>0</f>
        <v>0</v>
      </c>
      <c r="AB525" s="520">
        <f>0</f>
        <v>0</v>
      </c>
      <c r="AC525" s="519">
        <f t="shared" si="128"/>
        <v>0</v>
      </c>
      <c r="AD525" s="520">
        <f t="shared" si="129"/>
        <v>0</v>
      </c>
    </row>
    <row r="526" spans="8:30">
      <c r="H526" s="509"/>
      <c r="I526" s="509"/>
      <c r="O526" s="621"/>
      <c r="P526" s="274">
        <f t="shared" si="117"/>
        <v>1</v>
      </c>
      <c r="Q526" s="285">
        <f t="shared" si="118"/>
        <v>18</v>
      </c>
      <c r="R526" s="286">
        <f t="shared" si="119"/>
        <v>0</v>
      </c>
      <c r="S526" s="287">
        <f t="shared" si="120"/>
        <v>0</v>
      </c>
      <c r="T526" s="286">
        <f t="shared" si="121"/>
        <v>0</v>
      </c>
      <c r="U526" s="287">
        <f t="shared" si="122"/>
        <v>0</v>
      </c>
      <c r="V526" s="287">
        <f t="shared" si="123"/>
        <v>0</v>
      </c>
      <c r="W526" s="287">
        <f t="shared" si="124"/>
        <v>0</v>
      </c>
      <c r="X526" s="287">
        <f t="shared" si="125"/>
        <v>0</v>
      </c>
      <c r="Y526" s="288">
        <f t="shared" si="126"/>
        <v>1900</v>
      </c>
      <c r="Z526" s="287">
        <f t="shared" si="127"/>
        <v>1</v>
      </c>
      <c r="AA526" s="519">
        <f>0</f>
        <v>0</v>
      </c>
      <c r="AB526" s="520">
        <f>0</f>
        <v>0</v>
      </c>
      <c r="AC526" s="519">
        <f t="shared" si="128"/>
        <v>0</v>
      </c>
      <c r="AD526" s="520">
        <f t="shared" si="129"/>
        <v>0</v>
      </c>
    </row>
    <row r="527" spans="8:30">
      <c r="H527" s="509"/>
      <c r="I527" s="509"/>
      <c r="O527" s="621"/>
      <c r="P527" s="274">
        <f t="shared" si="117"/>
        <v>1</v>
      </c>
      <c r="Q527" s="285">
        <f t="shared" si="118"/>
        <v>18</v>
      </c>
      <c r="R527" s="286">
        <f t="shared" si="119"/>
        <v>0</v>
      </c>
      <c r="S527" s="287">
        <f t="shared" si="120"/>
        <v>0</v>
      </c>
      <c r="T527" s="286">
        <f t="shared" si="121"/>
        <v>0</v>
      </c>
      <c r="U527" s="287">
        <f t="shared" si="122"/>
        <v>0</v>
      </c>
      <c r="V527" s="287">
        <f t="shared" si="123"/>
        <v>0</v>
      </c>
      <c r="W527" s="287">
        <f t="shared" si="124"/>
        <v>0</v>
      </c>
      <c r="X527" s="287">
        <f t="shared" si="125"/>
        <v>0</v>
      </c>
      <c r="Y527" s="288">
        <f t="shared" si="126"/>
        <v>1900</v>
      </c>
      <c r="Z527" s="287">
        <f t="shared" si="127"/>
        <v>1</v>
      </c>
      <c r="AA527" s="519">
        <f>0</f>
        <v>0</v>
      </c>
      <c r="AB527" s="520">
        <f>0</f>
        <v>0</v>
      </c>
      <c r="AC527" s="519">
        <f t="shared" si="128"/>
        <v>0</v>
      </c>
      <c r="AD527" s="520">
        <f t="shared" si="129"/>
        <v>0</v>
      </c>
    </row>
    <row r="528" spans="8:30">
      <c r="H528" s="509"/>
      <c r="I528" s="509"/>
      <c r="O528" s="621"/>
      <c r="P528" s="274">
        <f t="shared" si="117"/>
        <v>1</v>
      </c>
      <c r="Q528" s="285">
        <f t="shared" si="118"/>
        <v>18</v>
      </c>
      <c r="R528" s="286">
        <f t="shared" si="119"/>
        <v>0</v>
      </c>
      <c r="S528" s="287">
        <f t="shared" si="120"/>
        <v>0</v>
      </c>
      <c r="T528" s="286">
        <f t="shared" si="121"/>
        <v>0</v>
      </c>
      <c r="U528" s="287">
        <f t="shared" si="122"/>
        <v>0</v>
      </c>
      <c r="V528" s="287">
        <f t="shared" si="123"/>
        <v>0</v>
      </c>
      <c r="W528" s="287">
        <f t="shared" si="124"/>
        <v>0</v>
      </c>
      <c r="X528" s="287">
        <f t="shared" si="125"/>
        <v>0</v>
      </c>
      <c r="Y528" s="288">
        <f t="shared" si="126"/>
        <v>1900</v>
      </c>
      <c r="Z528" s="287">
        <f t="shared" si="127"/>
        <v>1</v>
      </c>
      <c r="AA528" s="519">
        <f>0</f>
        <v>0</v>
      </c>
      <c r="AB528" s="520">
        <f>0</f>
        <v>0</v>
      </c>
      <c r="AC528" s="519">
        <f t="shared" si="128"/>
        <v>0</v>
      </c>
      <c r="AD528" s="520">
        <f t="shared" si="129"/>
        <v>0</v>
      </c>
    </row>
    <row r="529" spans="8:30">
      <c r="H529" s="509"/>
      <c r="I529" s="509"/>
      <c r="O529" s="621"/>
      <c r="P529" s="274">
        <f t="shared" si="117"/>
        <v>1</v>
      </c>
      <c r="Q529" s="285">
        <f t="shared" si="118"/>
        <v>18</v>
      </c>
      <c r="R529" s="286">
        <f t="shared" si="119"/>
        <v>0</v>
      </c>
      <c r="S529" s="287">
        <f t="shared" si="120"/>
        <v>0</v>
      </c>
      <c r="T529" s="286">
        <f t="shared" si="121"/>
        <v>0</v>
      </c>
      <c r="U529" s="287">
        <f t="shared" si="122"/>
        <v>0</v>
      </c>
      <c r="V529" s="287">
        <f t="shared" si="123"/>
        <v>0</v>
      </c>
      <c r="W529" s="287">
        <f t="shared" si="124"/>
        <v>0</v>
      </c>
      <c r="X529" s="287">
        <f t="shared" si="125"/>
        <v>0</v>
      </c>
      <c r="Y529" s="288">
        <f t="shared" si="126"/>
        <v>1900</v>
      </c>
      <c r="Z529" s="287">
        <f t="shared" si="127"/>
        <v>1</v>
      </c>
      <c r="AA529" s="519">
        <f>0</f>
        <v>0</v>
      </c>
      <c r="AB529" s="520">
        <f>0</f>
        <v>0</v>
      </c>
      <c r="AC529" s="519">
        <f t="shared" si="128"/>
        <v>0</v>
      </c>
      <c r="AD529" s="520">
        <f t="shared" si="129"/>
        <v>0</v>
      </c>
    </row>
    <row r="530" spans="8:30">
      <c r="H530" s="509"/>
      <c r="I530" s="509"/>
      <c r="O530" s="621"/>
      <c r="P530" s="274">
        <f t="shared" si="117"/>
        <v>1</v>
      </c>
      <c r="Q530" s="285">
        <f t="shared" si="118"/>
        <v>18</v>
      </c>
      <c r="R530" s="286">
        <f t="shared" si="119"/>
        <v>0</v>
      </c>
      <c r="S530" s="287">
        <f t="shared" si="120"/>
        <v>0</v>
      </c>
      <c r="T530" s="286">
        <f t="shared" si="121"/>
        <v>0</v>
      </c>
      <c r="U530" s="287">
        <f t="shared" si="122"/>
        <v>0</v>
      </c>
      <c r="V530" s="287">
        <f t="shared" si="123"/>
        <v>0</v>
      </c>
      <c r="W530" s="287">
        <f t="shared" si="124"/>
        <v>0</v>
      </c>
      <c r="X530" s="287">
        <f t="shared" si="125"/>
        <v>0</v>
      </c>
      <c r="Y530" s="288">
        <f t="shared" si="126"/>
        <v>1900</v>
      </c>
      <c r="Z530" s="287">
        <f t="shared" si="127"/>
        <v>1</v>
      </c>
      <c r="AA530" s="519">
        <f>0</f>
        <v>0</v>
      </c>
      <c r="AB530" s="520">
        <f>0</f>
        <v>0</v>
      </c>
      <c r="AC530" s="519">
        <f t="shared" si="128"/>
        <v>0</v>
      </c>
      <c r="AD530" s="520">
        <f t="shared" si="129"/>
        <v>0</v>
      </c>
    </row>
    <row r="531" spans="8:30">
      <c r="H531" s="509"/>
      <c r="I531" s="509"/>
      <c r="O531" s="621"/>
      <c r="P531" s="274">
        <f t="shared" si="117"/>
        <v>1</v>
      </c>
      <c r="Q531" s="285">
        <f t="shared" si="118"/>
        <v>18</v>
      </c>
      <c r="R531" s="286">
        <f t="shared" si="119"/>
        <v>0</v>
      </c>
      <c r="S531" s="287">
        <f t="shared" si="120"/>
        <v>0</v>
      </c>
      <c r="T531" s="286">
        <f t="shared" si="121"/>
        <v>0</v>
      </c>
      <c r="U531" s="287">
        <f t="shared" si="122"/>
        <v>0</v>
      </c>
      <c r="V531" s="287">
        <f t="shared" si="123"/>
        <v>0</v>
      </c>
      <c r="W531" s="287">
        <f t="shared" si="124"/>
        <v>0</v>
      </c>
      <c r="X531" s="287">
        <f t="shared" si="125"/>
        <v>0</v>
      </c>
      <c r="Y531" s="288">
        <f t="shared" si="126"/>
        <v>1900</v>
      </c>
      <c r="Z531" s="287">
        <f t="shared" si="127"/>
        <v>1</v>
      </c>
      <c r="AA531" s="519">
        <f>0</f>
        <v>0</v>
      </c>
      <c r="AB531" s="520">
        <f>0</f>
        <v>0</v>
      </c>
      <c r="AC531" s="519">
        <f t="shared" si="128"/>
        <v>0</v>
      </c>
      <c r="AD531" s="520">
        <f t="shared" si="129"/>
        <v>0</v>
      </c>
    </row>
    <row r="532" spans="8:30">
      <c r="H532" s="509"/>
      <c r="I532" s="509"/>
      <c r="O532" s="621"/>
      <c r="P532" s="274">
        <f t="shared" si="117"/>
        <v>1</v>
      </c>
      <c r="Q532" s="285">
        <f t="shared" si="118"/>
        <v>18</v>
      </c>
      <c r="R532" s="286">
        <f t="shared" si="119"/>
        <v>0</v>
      </c>
      <c r="S532" s="287">
        <f t="shared" si="120"/>
        <v>0</v>
      </c>
      <c r="T532" s="286">
        <f t="shared" si="121"/>
        <v>0</v>
      </c>
      <c r="U532" s="287">
        <f t="shared" si="122"/>
        <v>0</v>
      </c>
      <c r="V532" s="287">
        <f t="shared" si="123"/>
        <v>0</v>
      </c>
      <c r="W532" s="287">
        <f t="shared" si="124"/>
        <v>0</v>
      </c>
      <c r="X532" s="287">
        <f t="shared" si="125"/>
        <v>0</v>
      </c>
      <c r="Y532" s="288">
        <f t="shared" si="126"/>
        <v>1900</v>
      </c>
      <c r="Z532" s="287">
        <f t="shared" si="127"/>
        <v>1</v>
      </c>
      <c r="AA532" s="519">
        <f>0</f>
        <v>0</v>
      </c>
      <c r="AB532" s="520">
        <f>0</f>
        <v>0</v>
      </c>
      <c r="AC532" s="519">
        <f t="shared" si="128"/>
        <v>0</v>
      </c>
      <c r="AD532" s="520">
        <f t="shared" si="129"/>
        <v>0</v>
      </c>
    </row>
    <row r="533" spans="8:30">
      <c r="H533" s="509"/>
      <c r="I533" s="509"/>
      <c r="O533" s="621"/>
      <c r="P533" s="274">
        <f t="shared" si="117"/>
        <v>1</v>
      </c>
      <c r="Q533" s="285">
        <f t="shared" si="118"/>
        <v>18</v>
      </c>
      <c r="R533" s="286">
        <f t="shared" si="119"/>
        <v>0</v>
      </c>
      <c r="S533" s="287">
        <f t="shared" si="120"/>
        <v>0</v>
      </c>
      <c r="T533" s="286">
        <f t="shared" si="121"/>
        <v>0</v>
      </c>
      <c r="U533" s="287">
        <f t="shared" si="122"/>
        <v>0</v>
      </c>
      <c r="V533" s="287">
        <f t="shared" si="123"/>
        <v>0</v>
      </c>
      <c r="W533" s="287">
        <f t="shared" si="124"/>
        <v>0</v>
      </c>
      <c r="X533" s="287">
        <f t="shared" si="125"/>
        <v>0</v>
      </c>
      <c r="Y533" s="288">
        <f t="shared" si="126"/>
        <v>1900</v>
      </c>
      <c r="Z533" s="287">
        <f t="shared" si="127"/>
        <v>1</v>
      </c>
      <c r="AA533" s="519">
        <f>0</f>
        <v>0</v>
      </c>
      <c r="AB533" s="520">
        <f>0</f>
        <v>0</v>
      </c>
      <c r="AC533" s="519">
        <f t="shared" si="128"/>
        <v>0</v>
      </c>
      <c r="AD533" s="520">
        <f t="shared" si="129"/>
        <v>0</v>
      </c>
    </row>
    <row r="534" spans="8:30">
      <c r="H534" s="509"/>
      <c r="I534" s="509"/>
      <c r="O534" s="621"/>
      <c r="P534" s="274">
        <f t="shared" si="117"/>
        <v>1</v>
      </c>
      <c r="Q534" s="285">
        <f t="shared" si="118"/>
        <v>18</v>
      </c>
      <c r="R534" s="286">
        <f t="shared" si="119"/>
        <v>0</v>
      </c>
      <c r="S534" s="287">
        <f t="shared" si="120"/>
        <v>0</v>
      </c>
      <c r="T534" s="286">
        <f t="shared" si="121"/>
        <v>0</v>
      </c>
      <c r="U534" s="287">
        <f t="shared" si="122"/>
        <v>0</v>
      </c>
      <c r="V534" s="287">
        <f t="shared" si="123"/>
        <v>0</v>
      </c>
      <c r="W534" s="287">
        <f t="shared" si="124"/>
        <v>0</v>
      </c>
      <c r="X534" s="287">
        <f t="shared" si="125"/>
        <v>0</v>
      </c>
      <c r="Y534" s="288">
        <f t="shared" si="126"/>
        <v>1900</v>
      </c>
      <c r="Z534" s="287">
        <f t="shared" si="127"/>
        <v>1</v>
      </c>
      <c r="AA534" s="519">
        <f>0</f>
        <v>0</v>
      </c>
      <c r="AB534" s="520">
        <f>0</f>
        <v>0</v>
      </c>
      <c r="AC534" s="519">
        <f t="shared" si="128"/>
        <v>0</v>
      </c>
      <c r="AD534" s="520">
        <f t="shared" si="129"/>
        <v>0</v>
      </c>
    </row>
    <row r="535" spans="8:30">
      <c r="H535" s="509"/>
      <c r="I535" s="509"/>
      <c r="O535" s="621"/>
      <c r="P535" s="274">
        <f t="shared" si="117"/>
        <v>1</v>
      </c>
      <c r="Q535" s="285">
        <f t="shared" si="118"/>
        <v>18</v>
      </c>
      <c r="R535" s="286">
        <f t="shared" si="119"/>
        <v>0</v>
      </c>
      <c r="S535" s="287">
        <f t="shared" si="120"/>
        <v>0</v>
      </c>
      <c r="T535" s="286">
        <f t="shared" si="121"/>
        <v>0</v>
      </c>
      <c r="U535" s="287">
        <f t="shared" si="122"/>
        <v>0</v>
      </c>
      <c r="V535" s="287">
        <f t="shared" si="123"/>
        <v>0</v>
      </c>
      <c r="W535" s="287">
        <f t="shared" si="124"/>
        <v>0</v>
      </c>
      <c r="X535" s="287">
        <f t="shared" si="125"/>
        <v>0</v>
      </c>
      <c r="Y535" s="288">
        <f t="shared" si="126"/>
        <v>1900</v>
      </c>
      <c r="Z535" s="287">
        <f t="shared" si="127"/>
        <v>1</v>
      </c>
      <c r="AA535" s="519">
        <f>0</f>
        <v>0</v>
      </c>
      <c r="AB535" s="520">
        <f>0</f>
        <v>0</v>
      </c>
      <c r="AC535" s="519">
        <f t="shared" si="128"/>
        <v>0</v>
      </c>
      <c r="AD535" s="520">
        <f t="shared" si="129"/>
        <v>0</v>
      </c>
    </row>
    <row r="536" spans="8:30">
      <c r="H536" s="509"/>
      <c r="I536" s="509"/>
      <c r="O536" s="621"/>
      <c r="P536" s="274">
        <f t="shared" si="117"/>
        <v>1</v>
      </c>
      <c r="Q536" s="285">
        <f t="shared" si="118"/>
        <v>18</v>
      </c>
      <c r="R536" s="286">
        <f t="shared" si="119"/>
        <v>0</v>
      </c>
      <c r="S536" s="287">
        <f t="shared" si="120"/>
        <v>0</v>
      </c>
      <c r="T536" s="286">
        <f t="shared" si="121"/>
        <v>0</v>
      </c>
      <c r="U536" s="287">
        <f t="shared" si="122"/>
        <v>0</v>
      </c>
      <c r="V536" s="287">
        <f t="shared" si="123"/>
        <v>0</v>
      </c>
      <c r="W536" s="287">
        <f t="shared" si="124"/>
        <v>0</v>
      </c>
      <c r="X536" s="287">
        <f t="shared" si="125"/>
        <v>0</v>
      </c>
      <c r="Y536" s="288">
        <f t="shared" si="126"/>
        <v>1900</v>
      </c>
      <c r="Z536" s="287">
        <f t="shared" si="127"/>
        <v>1</v>
      </c>
      <c r="AA536" s="519">
        <f>0</f>
        <v>0</v>
      </c>
      <c r="AB536" s="520">
        <f>0</f>
        <v>0</v>
      </c>
      <c r="AC536" s="519">
        <f t="shared" si="128"/>
        <v>0</v>
      </c>
      <c r="AD536" s="520">
        <f t="shared" si="129"/>
        <v>0</v>
      </c>
    </row>
    <row r="537" spans="8:30">
      <c r="H537" s="509"/>
      <c r="I537" s="509"/>
      <c r="O537" s="621"/>
      <c r="P537" s="274">
        <f t="shared" si="117"/>
        <v>1</v>
      </c>
      <c r="Q537" s="285">
        <f t="shared" si="118"/>
        <v>18</v>
      </c>
      <c r="R537" s="286">
        <f t="shared" si="119"/>
        <v>0</v>
      </c>
      <c r="S537" s="287">
        <f t="shared" si="120"/>
        <v>0</v>
      </c>
      <c r="T537" s="286">
        <f t="shared" si="121"/>
        <v>0</v>
      </c>
      <c r="U537" s="287">
        <f t="shared" si="122"/>
        <v>0</v>
      </c>
      <c r="V537" s="287">
        <f t="shared" si="123"/>
        <v>0</v>
      </c>
      <c r="W537" s="287">
        <f t="shared" si="124"/>
        <v>0</v>
      </c>
      <c r="X537" s="287">
        <f t="shared" si="125"/>
        <v>0</v>
      </c>
      <c r="Y537" s="288">
        <f t="shared" si="126"/>
        <v>1900</v>
      </c>
      <c r="Z537" s="287">
        <f t="shared" si="127"/>
        <v>1</v>
      </c>
      <c r="AA537" s="519">
        <f>0</f>
        <v>0</v>
      </c>
      <c r="AB537" s="520">
        <f>0</f>
        <v>0</v>
      </c>
      <c r="AC537" s="519">
        <f t="shared" si="128"/>
        <v>0</v>
      </c>
      <c r="AD537" s="520">
        <f t="shared" si="129"/>
        <v>0</v>
      </c>
    </row>
    <row r="538" spans="8:30">
      <c r="H538" s="509"/>
      <c r="I538" s="509"/>
      <c r="O538" s="621"/>
      <c r="P538" s="274">
        <f t="shared" si="117"/>
        <v>1</v>
      </c>
      <c r="Q538" s="285">
        <f t="shared" si="118"/>
        <v>18</v>
      </c>
      <c r="R538" s="286">
        <f t="shared" si="119"/>
        <v>0</v>
      </c>
      <c r="S538" s="287">
        <f t="shared" si="120"/>
        <v>0</v>
      </c>
      <c r="T538" s="286">
        <f t="shared" si="121"/>
        <v>0</v>
      </c>
      <c r="U538" s="287">
        <f t="shared" si="122"/>
        <v>0</v>
      </c>
      <c r="V538" s="287">
        <f t="shared" si="123"/>
        <v>0</v>
      </c>
      <c r="W538" s="287">
        <f t="shared" si="124"/>
        <v>0</v>
      </c>
      <c r="X538" s="287">
        <f t="shared" si="125"/>
        <v>0</v>
      </c>
      <c r="Y538" s="288">
        <f t="shared" si="126"/>
        <v>1900</v>
      </c>
      <c r="Z538" s="287">
        <f t="shared" si="127"/>
        <v>1</v>
      </c>
      <c r="AA538" s="519">
        <f>0</f>
        <v>0</v>
      </c>
      <c r="AB538" s="520">
        <f>0</f>
        <v>0</v>
      </c>
      <c r="AC538" s="519">
        <f t="shared" si="128"/>
        <v>0</v>
      </c>
      <c r="AD538" s="520">
        <f t="shared" si="129"/>
        <v>0</v>
      </c>
    </row>
    <row r="539" spans="8:30">
      <c r="H539" s="509"/>
      <c r="I539" s="509"/>
      <c r="O539" s="621"/>
      <c r="P539" s="274">
        <f t="shared" si="117"/>
        <v>1</v>
      </c>
      <c r="Q539" s="285">
        <f t="shared" si="118"/>
        <v>18</v>
      </c>
      <c r="R539" s="286">
        <f t="shared" si="119"/>
        <v>0</v>
      </c>
      <c r="S539" s="287">
        <f t="shared" si="120"/>
        <v>0</v>
      </c>
      <c r="T539" s="286">
        <f t="shared" si="121"/>
        <v>0</v>
      </c>
      <c r="U539" s="287">
        <f t="shared" si="122"/>
        <v>0</v>
      </c>
      <c r="V539" s="287">
        <f t="shared" si="123"/>
        <v>0</v>
      </c>
      <c r="W539" s="287">
        <f t="shared" si="124"/>
        <v>0</v>
      </c>
      <c r="X539" s="287">
        <f t="shared" si="125"/>
        <v>0</v>
      </c>
      <c r="Y539" s="288">
        <f t="shared" si="126"/>
        <v>1900</v>
      </c>
      <c r="Z539" s="287">
        <f t="shared" si="127"/>
        <v>1</v>
      </c>
      <c r="AA539" s="519">
        <f>0</f>
        <v>0</v>
      </c>
      <c r="AB539" s="520">
        <f>0</f>
        <v>0</v>
      </c>
      <c r="AC539" s="519">
        <f t="shared" si="128"/>
        <v>0</v>
      </c>
      <c r="AD539" s="520">
        <f t="shared" si="129"/>
        <v>0</v>
      </c>
    </row>
    <row r="540" spans="8:30">
      <c r="H540" s="509"/>
      <c r="I540" s="509"/>
      <c r="O540" s="621"/>
      <c r="P540" s="274">
        <f t="shared" si="117"/>
        <v>1</v>
      </c>
      <c r="Q540" s="285">
        <f t="shared" si="118"/>
        <v>18</v>
      </c>
      <c r="R540" s="286">
        <f t="shared" si="119"/>
        <v>0</v>
      </c>
      <c r="S540" s="287">
        <f t="shared" si="120"/>
        <v>0</v>
      </c>
      <c r="T540" s="286">
        <f t="shared" si="121"/>
        <v>0</v>
      </c>
      <c r="U540" s="287">
        <f t="shared" si="122"/>
        <v>0</v>
      </c>
      <c r="V540" s="287">
        <f t="shared" si="123"/>
        <v>0</v>
      </c>
      <c r="W540" s="287">
        <f t="shared" si="124"/>
        <v>0</v>
      </c>
      <c r="X540" s="287">
        <f t="shared" si="125"/>
        <v>0</v>
      </c>
      <c r="Y540" s="288">
        <f t="shared" si="126"/>
        <v>1900</v>
      </c>
      <c r="Z540" s="287">
        <f t="shared" si="127"/>
        <v>1</v>
      </c>
      <c r="AA540" s="519">
        <f>0</f>
        <v>0</v>
      </c>
      <c r="AB540" s="520">
        <f>0</f>
        <v>0</v>
      </c>
      <c r="AC540" s="519">
        <f t="shared" si="128"/>
        <v>0</v>
      </c>
      <c r="AD540" s="520">
        <f t="shared" si="129"/>
        <v>0</v>
      </c>
    </row>
    <row r="541" spans="8:30">
      <c r="H541" s="509"/>
      <c r="I541" s="509"/>
      <c r="O541" s="621"/>
      <c r="P541" s="274">
        <f t="shared" si="117"/>
        <v>1</v>
      </c>
      <c r="Q541" s="285">
        <f t="shared" si="118"/>
        <v>18</v>
      </c>
      <c r="R541" s="286">
        <f t="shared" si="119"/>
        <v>0</v>
      </c>
      <c r="S541" s="287">
        <f t="shared" si="120"/>
        <v>0</v>
      </c>
      <c r="T541" s="286">
        <f t="shared" si="121"/>
        <v>0</v>
      </c>
      <c r="U541" s="287">
        <f t="shared" si="122"/>
        <v>0</v>
      </c>
      <c r="V541" s="287">
        <f t="shared" si="123"/>
        <v>0</v>
      </c>
      <c r="W541" s="287">
        <f t="shared" si="124"/>
        <v>0</v>
      </c>
      <c r="X541" s="287">
        <f t="shared" si="125"/>
        <v>0</v>
      </c>
      <c r="Y541" s="288">
        <f t="shared" si="126"/>
        <v>1900</v>
      </c>
      <c r="Z541" s="287">
        <f t="shared" si="127"/>
        <v>1</v>
      </c>
      <c r="AA541" s="519">
        <f>0</f>
        <v>0</v>
      </c>
      <c r="AB541" s="520">
        <f>0</f>
        <v>0</v>
      </c>
      <c r="AC541" s="519">
        <f t="shared" si="128"/>
        <v>0</v>
      </c>
      <c r="AD541" s="520">
        <f t="shared" si="129"/>
        <v>0</v>
      </c>
    </row>
    <row r="542" spans="8:30">
      <c r="H542" s="509"/>
      <c r="I542" s="509"/>
      <c r="O542" s="621"/>
      <c r="P542" s="274">
        <f t="shared" si="117"/>
        <v>1</v>
      </c>
      <c r="Q542" s="285">
        <f t="shared" si="118"/>
        <v>18</v>
      </c>
      <c r="R542" s="286">
        <f t="shared" si="119"/>
        <v>0</v>
      </c>
      <c r="S542" s="287">
        <f t="shared" si="120"/>
        <v>0</v>
      </c>
      <c r="T542" s="286">
        <f t="shared" si="121"/>
        <v>0</v>
      </c>
      <c r="U542" s="287">
        <f t="shared" si="122"/>
        <v>0</v>
      </c>
      <c r="V542" s="287">
        <f t="shared" si="123"/>
        <v>0</v>
      </c>
      <c r="W542" s="287">
        <f t="shared" si="124"/>
        <v>0</v>
      </c>
      <c r="X542" s="287">
        <f t="shared" si="125"/>
        <v>0</v>
      </c>
      <c r="Y542" s="288">
        <f t="shared" si="126"/>
        <v>1900</v>
      </c>
      <c r="Z542" s="287">
        <f t="shared" si="127"/>
        <v>1</v>
      </c>
      <c r="AA542" s="519">
        <f>0</f>
        <v>0</v>
      </c>
      <c r="AB542" s="520">
        <f>0</f>
        <v>0</v>
      </c>
      <c r="AC542" s="519">
        <f t="shared" si="128"/>
        <v>0</v>
      </c>
      <c r="AD542" s="520">
        <f t="shared" si="129"/>
        <v>0</v>
      </c>
    </row>
    <row r="543" spans="8:30">
      <c r="H543" s="509"/>
      <c r="I543" s="509"/>
      <c r="O543" s="621"/>
      <c r="P543" s="274">
        <f t="shared" si="117"/>
        <v>1</v>
      </c>
      <c r="Q543" s="285">
        <f t="shared" si="118"/>
        <v>18</v>
      </c>
      <c r="R543" s="286">
        <f t="shared" si="119"/>
        <v>0</v>
      </c>
      <c r="S543" s="287">
        <f t="shared" si="120"/>
        <v>0</v>
      </c>
      <c r="T543" s="286">
        <f t="shared" si="121"/>
        <v>0</v>
      </c>
      <c r="U543" s="287">
        <f t="shared" si="122"/>
        <v>0</v>
      </c>
      <c r="V543" s="287">
        <f t="shared" si="123"/>
        <v>0</v>
      </c>
      <c r="W543" s="287">
        <f t="shared" si="124"/>
        <v>0</v>
      </c>
      <c r="X543" s="287">
        <f t="shared" si="125"/>
        <v>0</v>
      </c>
      <c r="Y543" s="288">
        <f t="shared" si="126"/>
        <v>1900</v>
      </c>
      <c r="Z543" s="287">
        <f t="shared" si="127"/>
        <v>1</v>
      </c>
      <c r="AA543" s="519">
        <f>0</f>
        <v>0</v>
      </c>
      <c r="AB543" s="520">
        <f>0</f>
        <v>0</v>
      </c>
      <c r="AC543" s="519">
        <f t="shared" si="128"/>
        <v>0</v>
      </c>
      <c r="AD543" s="520">
        <f t="shared" si="129"/>
        <v>0</v>
      </c>
    </row>
    <row r="544" spans="8:30">
      <c r="H544" s="509"/>
      <c r="I544" s="509"/>
      <c r="O544" s="621"/>
      <c r="P544" s="274">
        <f t="shared" si="117"/>
        <v>1</v>
      </c>
      <c r="Q544" s="285">
        <f t="shared" si="118"/>
        <v>18</v>
      </c>
      <c r="R544" s="286">
        <f t="shared" si="119"/>
        <v>0</v>
      </c>
      <c r="S544" s="287">
        <f t="shared" si="120"/>
        <v>0</v>
      </c>
      <c r="T544" s="286">
        <f t="shared" si="121"/>
        <v>0</v>
      </c>
      <c r="U544" s="287">
        <f t="shared" si="122"/>
        <v>0</v>
      </c>
      <c r="V544" s="287">
        <f t="shared" si="123"/>
        <v>0</v>
      </c>
      <c r="W544" s="287">
        <f t="shared" si="124"/>
        <v>0</v>
      </c>
      <c r="X544" s="287">
        <f t="shared" si="125"/>
        <v>0</v>
      </c>
      <c r="Y544" s="288">
        <f t="shared" si="126"/>
        <v>1900</v>
      </c>
      <c r="Z544" s="287">
        <f t="shared" si="127"/>
        <v>1</v>
      </c>
      <c r="AA544" s="519">
        <f>0</f>
        <v>0</v>
      </c>
      <c r="AB544" s="520">
        <f>0</f>
        <v>0</v>
      </c>
      <c r="AC544" s="519">
        <f t="shared" si="128"/>
        <v>0</v>
      </c>
      <c r="AD544" s="520">
        <f t="shared" si="129"/>
        <v>0</v>
      </c>
    </row>
    <row r="545" spans="8:30">
      <c r="H545" s="509"/>
      <c r="I545" s="509"/>
      <c r="O545" s="621"/>
      <c r="P545" s="274">
        <f t="shared" si="117"/>
        <v>1</v>
      </c>
      <c r="Q545" s="285">
        <f t="shared" si="118"/>
        <v>18</v>
      </c>
      <c r="R545" s="286">
        <f t="shared" si="119"/>
        <v>0</v>
      </c>
      <c r="S545" s="287">
        <f t="shared" si="120"/>
        <v>0</v>
      </c>
      <c r="T545" s="286">
        <f t="shared" si="121"/>
        <v>0</v>
      </c>
      <c r="U545" s="287">
        <f t="shared" si="122"/>
        <v>0</v>
      </c>
      <c r="V545" s="287">
        <f t="shared" si="123"/>
        <v>0</v>
      </c>
      <c r="W545" s="287">
        <f t="shared" si="124"/>
        <v>0</v>
      </c>
      <c r="X545" s="287">
        <f t="shared" si="125"/>
        <v>0</v>
      </c>
      <c r="Y545" s="288">
        <f t="shared" si="126"/>
        <v>1900</v>
      </c>
      <c r="Z545" s="287">
        <f t="shared" si="127"/>
        <v>1</v>
      </c>
      <c r="AA545" s="519">
        <f>0</f>
        <v>0</v>
      </c>
      <c r="AB545" s="520">
        <f>0</f>
        <v>0</v>
      </c>
      <c r="AC545" s="519">
        <f t="shared" si="128"/>
        <v>0</v>
      </c>
      <c r="AD545" s="520">
        <f t="shared" si="129"/>
        <v>0</v>
      </c>
    </row>
    <row r="546" spans="8:30">
      <c r="H546" s="509"/>
      <c r="I546" s="509"/>
      <c r="O546" s="621"/>
      <c r="P546" s="274">
        <f t="shared" si="117"/>
        <v>1</v>
      </c>
      <c r="Q546" s="285">
        <f t="shared" si="118"/>
        <v>18</v>
      </c>
      <c r="R546" s="286">
        <f t="shared" si="119"/>
        <v>0</v>
      </c>
      <c r="S546" s="287">
        <f t="shared" si="120"/>
        <v>0</v>
      </c>
      <c r="T546" s="286">
        <f t="shared" si="121"/>
        <v>0</v>
      </c>
      <c r="U546" s="287">
        <f t="shared" si="122"/>
        <v>0</v>
      </c>
      <c r="V546" s="287">
        <f t="shared" si="123"/>
        <v>0</v>
      </c>
      <c r="W546" s="287">
        <f t="shared" si="124"/>
        <v>0</v>
      </c>
      <c r="X546" s="287">
        <f t="shared" si="125"/>
        <v>0</v>
      </c>
      <c r="Y546" s="288">
        <f t="shared" si="126"/>
        <v>1900</v>
      </c>
      <c r="Z546" s="287">
        <f t="shared" si="127"/>
        <v>1</v>
      </c>
      <c r="AA546" s="519">
        <f>0</f>
        <v>0</v>
      </c>
      <c r="AB546" s="520">
        <f>0</f>
        <v>0</v>
      </c>
      <c r="AC546" s="519">
        <f t="shared" si="128"/>
        <v>0</v>
      </c>
      <c r="AD546" s="520">
        <f t="shared" si="129"/>
        <v>0</v>
      </c>
    </row>
    <row r="547" spans="8:30">
      <c r="H547" s="509"/>
      <c r="I547" s="509"/>
      <c r="O547" s="621"/>
      <c r="P547" s="274">
        <f t="shared" si="117"/>
        <v>1</v>
      </c>
      <c r="Q547" s="285">
        <f t="shared" si="118"/>
        <v>18</v>
      </c>
      <c r="R547" s="286">
        <f t="shared" si="119"/>
        <v>0</v>
      </c>
      <c r="S547" s="287">
        <f t="shared" si="120"/>
        <v>0</v>
      </c>
      <c r="T547" s="286">
        <f t="shared" si="121"/>
        <v>0</v>
      </c>
      <c r="U547" s="287">
        <f t="shared" si="122"/>
        <v>0</v>
      </c>
      <c r="V547" s="287">
        <f t="shared" si="123"/>
        <v>0</v>
      </c>
      <c r="W547" s="287">
        <f t="shared" si="124"/>
        <v>0</v>
      </c>
      <c r="X547" s="287">
        <f t="shared" si="125"/>
        <v>0</v>
      </c>
      <c r="Y547" s="288">
        <f t="shared" si="126"/>
        <v>1900</v>
      </c>
      <c r="Z547" s="287">
        <f t="shared" si="127"/>
        <v>1</v>
      </c>
      <c r="AA547" s="519">
        <f>0</f>
        <v>0</v>
      </c>
      <c r="AB547" s="520">
        <f>0</f>
        <v>0</v>
      </c>
      <c r="AC547" s="519">
        <f t="shared" si="128"/>
        <v>0</v>
      </c>
      <c r="AD547" s="520">
        <f t="shared" si="129"/>
        <v>0</v>
      </c>
    </row>
    <row r="548" spans="8:30">
      <c r="H548" s="509"/>
      <c r="I548" s="509"/>
      <c r="O548" s="621"/>
      <c r="P548" s="274">
        <f t="shared" si="117"/>
        <v>1</v>
      </c>
      <c r="Q548" s="285">
        <f t="shared" si="118"/>
        <v>18</v>
      </c>
      <c r="R548" s="286">
        <f t="shared" si="119"/>
        <v>0</v>
      </c>
      <c r="S548" s="287">
        <f t="shared" si="120"/>
        <v>0</v>
      </c>
      <c r="T548" s="286">
        <f t="shared" si="121"/>
        <v>0</v>
      </c>
      <c r="U548" s="287">
        <f t="shared" si="122"/>
        <v>0</v>
      </c>
      <c r="V548" s="287">
        <f t="shared" si="123"/>
        <v>0</v>
      </c>
      <c r="W548" s="287">
        <f t="shared" si="124"/>
        <v>0</v>
      </c>
      <c r="X548" s="287">
        <f t="shared" si="125"/>
        <v>0</v>
      </c>
      <c r="Y548" s="288">
        <f t="shared" si="126"/>
        <v>1900</v>
      </c>
      <c r="Z548" s="287">
        <f t="shared" si="127"/>
        <v>1</v>
      </c>
      <c r="AA548" s="519">
        <f>0</f>
        <v>0</v>
      </c>
      <c r="AB548" s="520">
        <f>0</f>
        <v>0</v>
      </c>
      <c r="AC548" s="519">
        <f t="shared" si="128"/>
        <v>0</v>
      </c>
      <c r="AD548" s="520">
        <f t="shared" si="129"/>
        <v>0</v>
      </c>
    </row>
    <row r="549" spans="8:30">
      <c r="H549" s="509"/>
      <c r="I549" s="509"/>
      <c r="O549" s="621"/>
      <c r="P549" s="274">
        <f t="shared" si="117"/>
        <v>1</v>
      </c>
      <c r="Q549" s="285">
        <f t="shared" si="118"/>
        <v>18</v>
      </c>
      <c r="R549" s="286">
        <f t="shared" si="119"/>
        <v>0</v>
      </c>
      <c r="S549" s="287">
        <f t="shared" si="120"/>
        <v>0</v>
      </c>
      <c r="T549" s="286">
        <f t="shared" si="121"/>
        <v>0</v>
      </c>
      <c r="U549" s="287">
        <f t="shared" si="122"/>
        <v>0</v>
      </c>
      <c r="V549" s="287">
        <f t="shared" si="123"/>
        <v>0</v>
      </c>
      <c r="W549" s="287">
        <f t="shared" si="124"/>
        <v>0</v>
      </c>
      <c r="X549" s="287">
        <f t="shared" si="125"/>
        <v>0</v>
      </c>
      <c r="Y549" s="288">
        <f t="shared" si="126"/>
        <v>1900</v>
      </c>
      <c r="Z549" s="287">
        <f t="shared" si="127"/>
        <v>1</v>
      </c>
      <c r="AA549" s="519">
        <f>0</f>
        <v>0</v>
      </c>
      <c r="AB549" s="520">
        <f>0</f>
        <v>0</v>
      </c>
      <c r="AC549" s="519">
        <f t="shared" si="128"/>
        <v>0</v>
      </c>
      <c r="AD549" s="520">
        <f t="shared" si="129"/>
        <v>0</v>
      </c>
    </row>
    <row r="550" spans="8:30">
      <c r="H550" s="509"/>
      <c r="I550" s="509"/>
      <c r="O550" s="621"/>
      <c r="P550" s="274">
        <f t="shared" si="117"/>
        <v>1</v>
      </c>
      <c r="Q550" s="285">
        <f t="shared" si="118"/>
        <v>18</v>
      </c>
      <c r="R550" s="286">
        <f t="shared" si="119"/>
        <v>0</v>
      </c>
      <c r="S550" s="287">
        <f t="shared" si="120"/>
        <v>0</v>
      </c>
      <c r="T550" s="286">
        <f t="shared" si="121"/>
        <v>0</v>
      </c>
      <c r="U550" s="287">
        <f t="shared" si="122"/>
        <v>0</v>
      </c>
      <c r="V550" s="287">
        <f t="shared" si="123"/>
        <v>0</v>
      </c>
      <c r="W550" s="287">
        <f t="shared" si="124"/>
        <v>0</v>
      </c>
      <c r="X550" s="287">
        <f t="shared" si="125"/>
        <v>0</v>
      </c>
      <c r="Y550" s="288">
        <f t="shared" si="126"/>
        <v>1900</v>
      </c>
      <c r="Z550" s="287">
        <f t="shared" si="127"/>
        <v>1</v>
      </c>
      <c r="AA550" s="519">
        <f>0</f>
        <v>0</v>
      </c>
      <c r="AB550" s="520">
        <f>0</f>
        <v>0</v>
      </c>
      <c r="AC550" s="519">
        <f t="shared" si="128"/>
        <v>0</v>
      </c>
      <c r="AD550" s="520">
        <f t="shared" si="129"/>
        <v>0</v>
      </c>
    </row>
    <row r="551" spans="8:30">
      <c r="H551" s="509"/>
      <c r="I551" s="509"/>
      <c r="O551" s="621"/>
      <c r="P551" s="274">
        <f t="shared" si="117"/>
        <v>1</v>
      </c>
      <c r="Q551" s="285">
        <f t="shared" si="118"/>
        <v>18</v>
      </c>
      <c r="R551" s="286">
        <f t="shared" si="119"/>
        <v>0</v>
      </c>
      <c r="S551" s="287">
        <f t="shared" si="120"/>
        <v>0</v>
      </c>
      <c r="T551" s="286">
        <f t="shared" si="121"/>
        <v>0</v>
      </c>
      <c r="U551" s="287">
        <f t="shared" si="122"/>
        <v>0</v>
      </c>
      <c r="V551" s="287">
        <f t="shared" si="123"/>
        <v>0</v>
      </c>
      <c r="W551" s="287">
        <f t="shared" si="124"/>
        <v>0</v>
      </c>
      <c r="X551" s="287">
        <f t="shared" si="125"/>
        <v>0</v>
      </c>
      <c r="Y551" s="288">
        <f t="shared" si="126"/>
        <v>1900</v>
      </c>
      <c r="Z551" s="287">
        <f t="shared" si="127"/>
        <v>1</v>
      </c>
      <c r="AA551" s="519">
        <f>0</f>
        <v>0</v>
      </c>
      <c r="AB551" s="520">
        <f>0</f>
        <v>0</v>
      </c>
      <c r="AC551" s="519">
        <f t="shared" si="128"/>
        <v>0</v>
      </c>
      <c r="AD551" s="520">
        <f t="shared" si="129"/>
        <v>0</v>
      </c>
    </row>
    <row r="552" spans="8:30">
      <c r="H552" s="509"/>
      <c r="I552" s="509"/>
      <c r="O552" s="621"/>
      <c r="P552" s="274">
        <f t="shared" si="117"/>
        <v>1</v>
      </c>
      <c r="Q552" s="285">
        <f t="shared" si="118"/>
        <v>18</v>
      </c>
      <c r="R552" s="286">
        <f t="shared" si="119"/>
        <v>0</v>
      </c>
      <c r="S552" s="287">
        <f t="shared" si="120"/>
        <v>0</v>
      </c>
      <c r="T552" s="286">
        <f t="shared" si="121"/>
        <v>0</v>
      </c>
      <c r="U552" s="287">
        <f t="shared" si="122"/>
        <v>0</v>
      </c>
      <c r="V552" s="287">
        <f t="shared" si="123"/>
        <v>0</v>
      </c>
      <c r="W552" s="287">
        <f t="shared" si="124"/>
        <v>0</v>
      </c>
      <c r="X552" s="287">
        <f t="shared" si="125"/>
        <v>0</v>
      </c>
      <c r="Y552" s="288">
        <f t="shared" si="126"/>
        <v>1900</v>
      </c>
      <c r="Z552" s="287">
        <f t="shared" si="127"/>
        <v>1</v>
      </c>
      <c r="AA552" s="519">
        <f>0</f>
        <v>0</v>
      </c>
      <c r="AB552" s="520">
        <f>0</f>
        <v>0</v>
      </c>
      <c r="AC552" s="519">
        <f t="shared" si="128"/>
        <v>0</v>
      </c>
      <c r="AD552" s="520">
        <f t="shared" si="129"/>
        <v>0</v>
      </c>
    </row>
    <row r="553" spans="8:30">
      <c r="H553" s="509"/>
      <c r="I553" s="509"/>
      <c r="O553" s="621"/>
      <c r="P553" s="274">
        <f t="shared" si="117"/>
        <v>1</v>
      </c>
      <c r="Q553" s="285">
        <f t="shared" si="118"/>
        <v>18</v>
      </c>
      <c r="R553" s="286">
        <f t="shared" si="119"/>
        <v>0</v>
      </c>
      <c r="S553" s="287">
        <f t="shared" si="120"/>
        <v>0</v>
      </c>
      <c r="T553" s="286">
        <f t="shared" si="121"/>
        <v>0</v>
      </c>
      <c r="U553" s="287">
        <f t="shared" si="122"/>
        <v>0</v>
      </c>
      <c r="V553" s="287">
        <f t="shared" si="123"/>
        <v>0</v>
      </c>
      <c r="W553" s="287">
        <f t="shared" si="124"/>
        <v>0</v>
      </c>
      <c r="X553" s="287">
        <f t="shared" si="125"/>
        <v>0</v>
      </c>
      <c r="Y553" s="288">
        <f t="shared" si="126"/>
        <v>1900</v>
      </c>
      <c r="Z553" s="287">
        <f t="shared" si="127"/>
        <v>1</v>
      </c>
      <c r="AA553" s="519">
        <f>0</f>
        <v>0</v>
      </c>
      <c r="AB553" s="520">
        <f>0</f>
        <v>0</v>
      </c>
      <c r="AC553" s="519">
        <f t="shared" si="128"/>
        <v>0</v>
      </c>
      <c r="AD553" s="520">
        <f t="shared" si="129"/>
        <v>0</v>
      </c>
    </row>
    <row r="554" spans="8:30">
      <c r="H554" s="509"/>
      <c r="I554" s="509"/>
      <c r="O554" s="621"/>
      <c r="P554" s="274">
        <f t="shared" si="117"/>
        <v>1</v>
      </c>
      <c r="Q554" s="285">
        <f t="shared" si="118"/>
        <v>18</v>
      </c>
      <c r="R554" s="286">
        <f t="shared" si="119"/>
        <v>0</v>
      </c>
      <c r="S554" s="287">
        <f t="shared" si="120"/>
        <v>0</v>
      </c>
      <c r="T554" s="286">
        <f t="shared" si="121"/>
        <v>0</v>
      </c>
      <c r="U554" s="287">
        <f t="shared" si="122"/>
        <v>0</v>
      </c>
      <c r="V554" s="287">
        <f t="shared" si="123"/>
        <v>0</v>
      </c>
      <c r="W554" s="287">
        <f t="shared" si="124"/>
        <v>0</v>
      </c>
      <c r="X554" s="287">
        <f t="shared" si="125"/>
        <v>0</v>
      </c>
      <c r="Y554" s="288">
        <f t="shared" si="126"/>
        <v>1900</v>
      </c>
      <c r="Z554" s="287">
        <f t="shared" si="127"/>
        <v>1</v>
      </c>
      <c r="AA554" s="519">
        <f>0</f>
        <v>0</v>
      </c>
      <c r="AB554" s="520">
        <f>0</f>
        <v>0</v>
      </c>
      <c r="AC554" s="519">
        <f t="shared" si="128"/>
        <v>0</v>
      </c>
      <c r="AD554" s="520">
        <f t="shared" si="129"/>
        <v>0</v>
      </c>
    </row>
    <row r="555" spans="8:30">
      <c r="H555" s="509"/>
      <c r="I555" s="509"/>
      <c r="O555" s="621"/>
      <c r="P555" s="274">
        <f t="shared" si="117"/>
        <v>1</v>
      </c>
      <c r="Q555" s="285">
        <f t="shared" si="118"/>
        <v>18</v>
      </c>
      <c r="R555" s="286">
        <f t="shared" si="119"/>
        <v>0</v>
      </c>
      <c r="S555" s="287">
        <f t="shared" si="120"/>
        <v>0</v>
      </c>
      <c r="T555" s="286">
        <f t="shared" si="121"/>
        <v>0</v>
      </c>
      <c r="U555" s="287">
        <f t="shared" si="122"/>
        <v>0</v>
      </c>
      <c r="V555" s="287">
        <f t="shared" si="123"/>
        <v>0</v>
      </c>
      <c r="W555" s="287">
        <f t="shared" si="124"/>
        <v>0</v>
      </c>
      <c r="X555" s="287">
        <f t="shared" si="125"/>
        <v>0</v>
      </c>
      <c r="Y555" s="288">
        <f t="shared" si="126"/>
        <v>1900</v>
      </c>
      <c r="Z555" s="287">
        <f t="shared" si="127"/>
        <v>1</v>
      </c>
      <c r="AA555" s="519">
        <f>0</f>
        <v>0</v>
      </c>
      <c r="AB555" s="520">
        <f>0</f>
        <v>0</v>
      </c>
      <c r="AC555" s="519">
        <f t="shared" si="128"/>
        <v>0</v>
      </c>
      <c r="AD555" s="520">
        <f t="shared" si="129"/>
        <v>0</v>
      </c>
    </row>
    <row r="556" spans="8:30">
      <c r="H556" s="509"/>
      <c r="I556" s="509"/>
      <c r="O556" s="621"/>
      <c r="P556" s="274">
        <f t="shared" si="117"/>
        <v>1</v>
      </c>
      <c r="Q556" s="285">
        <f t="shared" si="118"/>
        <v>18</v>
      </c>
      <c r="R556" s="286">
        <f t="shared" si="119"/>
        <v>0</v>
      </c>
      <c r="S556" s="287">
        <f t="shared" si="120"/>
        <v>0</v>
      </c>
      <c r="T556" s="286">
        <f t="shared" si="121"/>
        <v>0</v>
      </c>
      <c r="U556" s="287">
        <f t="shared" si="122"/>
        <v>0</v>
      </c>
      <c r="V556" s="287">
        <f t="shared" si="123"/>
        <v>0</v>
      </c>
      <c r="W556" s="287">
        <f t="shared" si="124"/>
        <v>0</v>
      </c>
      <c r="X556" s="287">
        <f t="shared" si="125"/>
        <v>0</v>
      </c>
      <c r="Y556" s="288">
        <f t="shared" si="126"/>
        <v>1900</v>
      </c>
      <c r="Z556" s="287">
        <f t="shared" si="127"/>
        <v>1</v>
      </c>
      <c r="AA556" s="519">
        <f>0</f>
        <v>0</v>
      </c>
      <c r="AB556" s="520">
        <f>0</f>
        <v>0</v>
      </c>
      <c r="AC556" s="519">
        <f t="shared" si="128"/>
        <v>0</v>
      </c>
      <c r="AD556" s="520">
        <f t="shared" si="129"/>
        <v>0</v>
      </c>
    </row>
    <row r="557" spans="8:30">
      <c r="H557" s="509"/>
      <c r="I557" s="509"/>
      <c r="O557" s="621"/>
      <c r="P557" s="274">
        <f t="shared" si="117"/>
        <v>1</v>
      </c>
      <c r="Q557" s="285">
        <f t="shared" si="118"/>
        <v>18</v>
      </c>
      <c r="R557" s="286">
        <f t="shared" si="119"/>
        <v>0</v>
      </c>
      <c r="S557" s="287">
        <f t="shared" si="120"/>
        <v>0</v>
      </c>
      <c r="T557" s="286">
        <f t="shared" si="121"/>
        <v>0</v>
      </c>
      <c r="U557" s="287">
        <f t="shared" si="122"/>
        <v>0</v>
      </c>
      <c r="V557" s="287">
        <f t="shared" si="123"/>
        <v>0</v>
      </c>
      <c r="W557" s="287">
        <f t="shared" si="124"/>
        <v>0</v>
      </c>
      <c r="X557" s="287">
        <f t="shared" si="125"/>
        <v>0</v>
      </c>
      <c r="Y557" s="288">
        <f t="shared" si="126"/>
        <v>1900</v>
      </c>
      <c r="Z557" s="287">
        <f t="shared" si="127"/>
        <v>1</v>
      </c>
      <c r="AA557" s="519">
        <f>0</f>
        <v>0</v>
      </c>
      <c r="AB557" s="520">
        <f>0</f>
        <v>0</v>
      </c>
      <c r="AC557" s="519">
        <f t="shared" si="128"/>
        <v>0</v>
      </c>
      <c r="AD557" s="520">
        <f t="shared" si="129"/>
        <v>0</v>
      </c>
    </row>
    <row r="558" spans="8:30">
      <c r="H558" s="509"/>
      <c r="I558" s="509"/>
      <c r="O558" s="621"/>
      <c r="P558" s="274">
        <f t="shared" si="117"/>
        <v>1</v>
      </c>
      <c r="Q558" s="285">
        <f t="shared" si="118"/>
        <v>18</v>
      </c>
      <c r="R558" s="286">
        <f t="shared" si="119"/>
        <v>0</v>
      </c>
      <c r="S558" s="287">
        <f t="shared" si="120"/>
        <v>0</v>
      </c>
      <c r="T558" s="286">
        <f t="shared" si="121"/>
        <v>0</v>
      </c>
      <c r="U558" s="287">
        <f t="shared" si="122"/>
        <v>0</v>
      </c>
      <c r="V558" s="287">
        <f t="shared" si="123"/>
        <v>0</v>
      </c>
      <c r="W558" s="287">
        <f t="shared" si="124"/>
        <v>0</v>
      </c>
      <c r="X558" s="287">
        <f t="shared" si="125"/>
        <v>0</v>
      </c>
      <c r="Y558" s="288">
        <f t="shared" si="126"/>
        <v>1900</v>
      </c>
      <c r="Z558" s="287">
        <f t="shared" si="127"/>
        <v>1</v>
      </c>
      <c r="AA558" s="519">
        <f>0</f>
        <v>0</v>
      </c>
      <c r="AB558" s="520">
        <f>0</f>
        <v>0</v>
      </c>
      <c r="AC558" s="519">
        <f t="shared" si="128"/>
        <v>0</v>
      </c>
      <c r="AD558" s="520">
        <f t="shared" si="129"/>
        <v>0</v>
      </c>
    </row>
    <row r="559" spans="8:30">
      <c r="H559" s="509"/>
      <c r="I559" s="509"/>
      <c r="O559" s="621"/>
      <c r="P559" s="274">
        <f t="shared" si="117"/>
        <v>1</v>
      </c>
      <c r="Q559" s="285">
        <f t="shared" si="118"/>
        <v>18</v>
      </c>
      <c r="R559" s="286">
        <f t="shared" si="119"/>
        <v>0</v>
      </c>
      <c r="S559" s="287">
        <f t="shared" si="120"/>
        <v>0</v>
      </c>
      <c r="T559" s="286">
        <f t="shared" si="121"/>
        <v>0</v>
      </c>
      <c r="U559" s="287">
        <f t="shared" si="122"/>
        <v>0</v>
      </c>
      <c r="V559" s="287">
        <f t="shared" si="123"/>
        <v>0</v>
      </c>
      <c r="W559" s="287">
        <f t="shared" si="124"/>
        <v>0</v>
      </c>
      <c r="X559" s="287">
        <f t="shared" si="125"/>
        <v>0</v>
      </c>
      <c r="Y559" s="288">
        <f t="shared" si="126"/>
        <v>1900</v>
      </c>
      <c r="Z559" s="287">
        <f t="shared" si="127"/>
        <v>1</v>
      </c>
      <c r="AA559" s="519">
        <f>0</f>
        <v>0</v>
      </c>
      <c r="AB559" s="520">
        <f>0</f>
        <v>0</v>
      </c>
      <c r="AC559" s="519">
        <f t="shared" si="128"/>
        <v>0</v>
      </c>
      <c r="AD559" s="520">
        <f t="shared" si="129"/>
        <v>0</v>
      </c>
    </row>
    <row r="560" spans="8:30">
      <c r="H560" s="509"/>
      <c r="I560" s="509"/>
      <c r="O560" s="621"/>
      <c r="P560" s="274">
        <f t="shared" si="117"/>
        <v>1</v>
      </c>
      <c r="Q560" s="285">
        <f t="shared" si="118"/>
        <v>18</v>
      </c>
      <c r="R560" s="286">
        <f t="shared" si="119"/>
        <v>0</v>
      </c>
      <c r="S560" s="287">
        <f t="shared" si="120"/>
        <v>0</v>
      </c>
      <c r="T560" s="286">
        <f t="shared" si="121"/>
        <v>0</v>
      </c>
      <c r="U560" s="287">
        <f t="shared" si="122"/>
        <v>0</v>
      </c>
      <c r="V560" s="287">
        <f t="shared" si="123"/>
        <v>0</v>
      </c>
      <c r="W560" s="287">
        <f t="shared" si="124"/>
        <v>0</v>
      </c>
      <c r="X560" s="287">
        <f t="shared" si="125"/>
        <v>0</v>
      </c>
      <c r="Y560" s="288">
        <f t="shared" si="126"/>
        <v>1900</v>
      </c>
      <c r="Z560" s="287">
        <f t="shared" si="127"/>
        <v>1</v>
      </c>
      <c r="AA560" s="519">
        <f>0</f>
        <v>0</v>
      </c>
      <c r="AB560" s="520">
        <f>0</f>
        <v>0</v>
      </c>
      <c r="AC560" s="519">
        <f t="shared" si="128"/>
        <v>0</v>
      </c>
      <c r="AD560" s="520">
        <f t="shared" si="129"/>
        <v>0</v>
      </c>
    </row>
    <row r="561" spans="8:30">
      <c r="H561" s="509"/>
      <c r="I561" s="509"/>
      <c r="O561" s="621"/>
      <c r="P561" s="274">
        <f t="shared" si="117"/>
        <v>1</v>
      </c>
      <c r="Q561" s="285">
        <f t="shared" si="118"/>
        <v>18</v>
      </c>
      <c r="R561" s="286">
        <f t="shared" si="119"/>
        <v>0</v>
      </c>
      <c r="S561" s="287">
        <f t="shared" si="120"/>
        <v>0</v>
      </c>
      <c r="T561" s="286">
        <f t="shared" si="121"/>
        <v>0</v>
      </c>
      <c r="U561" s="287">
        <f t="shared" si="122"/>
        <v>0</v>
      </c>
      <c r="V561" s="287">
        <f t="shared" si="123"/>
        <v>0</v>
      </c>
      <c r="W561" s="287">
        <f t="shared" si="124"/>
        <v>0</v>
      </c>
      <c r="X561" s="287">
        <f t="shared" si="125"/>
        <v>0</v>
      </c>
      <c r="Y561" s="288">
        <f t="shared" si="126"/>
        <v>1900</v>
      </c>
      <c r="Z561" s="287">
        <f t="shared" si="127"/>
        <v>1</v>
      </c>
      <c r="AA561" s="519">
        <f>0</f>
        <v>0</v>
      </c>
      <c r="AB561" s="520">
        <f>0</f>
        <v>0</v>
      </c>
      <c r="AC561" s="519">
        <f t="shared" si="128"/>
        <v>0</v>
      </c>
      <c r="AD561" s="520">
        <f t="shared" si="129"/>
        <v>0</v>
      </c>
    </row>
    <row r="562" spans="8:30">
      <c r="H562" s="509"/>
      <c r="I562" s="509"/>
      <c r="O562" s="621"/>
      <c r="P562" s="274">
        <f t="shared" si="117"/>
        <v>1</v>
      </c>
      <c r="Q562" s="285">
        <f t="shared" si="118"/>
        <v>18</v>
      </c>
      <c r="R562" s="286">
        <f t="shared" si="119"/>
        <v>0</v>
      </c>
      <c r="S562" s="287">
        <f t="shared" si="120"/>
        <v>0</v>
      </c>
      <c r="T562" s="286">
        <f t="shared" si="121"/>
        <v>0</v>
      </c>
      <c r="U562" s="287">
        <f t="shared" si="122"/>
        <v>0</v>
      </c>
      <c r="V562" s="287">
        <f t="shared" si="123"/>
        <v>0</v>
      </c>
      <c r="W562" s="287">
        <f t="shared" si="124"/>
        <v>0</v>
      </c>
      <c r="X562" s="287">
        <f t="shared" si="125"/>
        <v>0</v>
      </c>
      <c r="Y562" s="288">
        <f t="shared" si="126"/>
        <v>1900</v>
      </c>
      <c r="Z562" s="287">
        <f t="shared" si="127"/>
        <v>1</v>
      </c>
      <c r="AA562" s="519">
        <f>0</f>
        <v>0</v>
      </c>
      <c r="AB562" s="520">
        <f>0</f>
        <v>0</v>
      </c>
      <c r="AC562" s="519">
        <f t="shared" si="128"/>
        <v>0</v>
      </c>
      <c r="AD562" s="520">
        <f t="shared" si="129"/>
        <v>0</v>
      </c>
    </row>
    <row r="563" spans="8:30">
      <c r="H563" s="509"/>
      <c r="I563" s="509"/>
      <c r="O563" s="621"/>
      <c r="P563" s="274">
        <f t="shared" si="117"/>
        <v>1</v>
      </c>
      <c r="Q563" s="285">
        <f t="shared" si="118"/>
        <v>18</v>
      </c>
      <c r="R563" s="286">
        <f t="shared" si="119"/>
        <v>0</v>
      </c>
      <c r="S563" s="287">
        <f t="shared" si="120"/>
        <v>0</v>
      </c>
      <c r="T563" s="286">
        <f t="shared" si="121"/>
        <v>0</v>
      </c>
      <c r="U563" s="287">
        <f t="shared" si="122"/>
        <v>0</v>
      </c>
      <c r="V563" s="287">
        <f t="shared" si="123"/>
        <v>0</v>
      </c>
      <c r="W563" s="287">
        <f t="shared" si="124"/>
        <v>0</v>
      </c>
      <c r="X563" s="287">
        <f t="shared" si="125"/>
        <v>0</v>
      </c>
      <c r="Y563" s="288">
        <f t="shared" si="126"/>
        <v>1900</v>
      </c>
      <c r="Z563" s="287">
        <f t="shared" si="127"/>
        <v>1</v>
      </c>
      <c r="AA563" s="519">
        <f>0</f>
        <v>0</v>
      </c>
      <c r="AB563" s="520">
        <f>0</f>
        <v>0</v>
      </c>
      <c r="AC563" s="519">
        <f t="shared" si="128"/>
        <v>0</v>
      </c>
      <c r="AD563" s="520">
        <f t="shared" si="129"/>
        <v>0</v>
      </c>
    </row>
    <row r="564" spans="8:30">
      <c r="H564" s="509"/>
      <c r="I564" s="509"/>
      <c r="O564" s="621"/>
      <c r="P564" s="274">
        <f t="shared" si="117"/>
        <v>1</v>
      </c>
      <c r="Q564" s="285">
        <f t="shared" si="118"/>
        <v>18</v>
      </c>
      <c r="R564" s="286">
        <f t="shared" si="119"/>
        <v>0</v>
      </c>
      <c r="S564" s="287">
        <f t="shared" si="120"/>
        <v>0</v>
      </c>
      <c r="T564" s="286">
        <f t="shared" si="121"/>
        <v>0</v>
      </c>
      <c r="U564" s="287">
        <f t="shared" si="122"/>
        <v>0</v>
      </c>
      <c r="V564" s="287">
        <f t="shared" si="123"/>
        <v>0</v>
      </c>
      <c r="W564" s="287">
        <f t="shared" si="124"/>
        <v>0</v>
      </c>
      <c r="X564" s="287">
        <f t="shared" si="125"/>
        <v>0</v>
      </c>
      <c r="Y564" s="288">
        <f t="shared" si="126"/>
        <v>1900</v>
      </c>
      <c r="Z564" s="287">
        <f t="shared" si="127"/>
        <v>1</v>
      </c>
      <c r="AA564" s="519">
        <f>0</f>
        <v>0</v>
      </c>
      <c r="AB564" s="520">
        <f>0</f>
        <v>0</v>
      </c>
      <c r="AC564" s="519">
        <f t="shared" si="128"/>
        <v>0</v>
      </c>
      <c r="AD564" s="520">
        <f t="shared" si="129"/>
        <v>0</v>
      </c>
    </row>
    <row r="565" spans="8:30">
      <c r="H565" s="509"/>
      <c r="I565" s="509"/>
      <c r="O565" s="621"/>
      <c r="P565" s="274">
        <f t="shared" si="117"/>
        <v>1</v>
      </c>
      <c r="Q565" s="285">
        <f t="shared" si="118"/>
        <v>18</v>
      </c>
      <c r="R565" s="286">
        <f t="shared" si="119"/>
        <v>0</v>
      </c>
      <c r="S565" s="287">
        <f t="shared" si="120"/>
        <v>0</v>
      </c>
      <c r="T565" s="286">
        <f t="shared" si="121"/>
        <v>0</v>
      </c>
      <c r="U565" s="287">
        <f t="shared" si="122"/>
        <v>0</v>
      </c>
      <c r="V565" s="287">
        <f t="shared" si="123"/>
        <v>0</v>
      </c>
      <c r="W565" s="287">
        <f t="shared" si="124"/>
        <v>0</v>
      </c>
      <c r="X565" s="287">
        <f t="shared" si="125"/>
        <v>0</v>
      </c>
      <c r="Y565" s="288">
        <f t="shared" si="126"/>
        <v>1900</v>
      </c>
      <c r="Z565" s="287">
        <f t="shared" si="127"/>
        <v>1</v>
      </c>
      <c r="AA565" s="519">
        <f>0</f>
        <v>0</v>
      </c>
      <c r="AB565" s="520">
        <f>0</f>
        <v>0</v>
      </c>
      <c r="AC565" s="519">
        <f t="shared" si="128"/>
        <v>0</v>
      </c>
      <c r="AD565" s="520">
        <f t="shared" si="129"/>
        <v>0</v>
      </c>
    </row>
    <row r="566" spans="8:30">
      <c r="H566" s="509"/>
      <c r="I566" s="509"/>
      <c r="O566" s="621"/>
      <c r="P566" s="274">
        <f t="shared" si="117"/>
        <v>1</v>
      </c>
      <c r="Q566" s="285">
        <f t="shared" si="118"/>
        <v>18</v>
      </c>
      <c r="R566" s="286">
        <f t="shared" si="119"/>
        <v>0</v>
      </c>
      <c r="S566" s="287">
        <f t="shared" si="120"/>
        <v>0</v>
      </c>
      <c r="T566" s="286">
        <f t="shared" si="121"/>
        <v>0</v>
      </c>
      <c r="U566" s="287">
        <f t="shared" si="122"/>
        <v>0</v>
      </c>
      <c r="V566" s="287">
        <f t="shared" si="123"/>
        <v>0</v>
      </c>
      <c r="W566" s="287">
        <f t="shared" si="124"/>
        <v>0</v>
      </c>
      <c r="X566" s="287">
        <f t="shared" si="125"/>
        <v>0</v>
      </c>
      <c r="Y566" s="288">
        <f t="shared" si="126"/>
        <v>1900</v>
      </c>
      <c r="Z566" s="287">
        <f t="shared" si="127"/>
        <v>1</v>
      </c>
      <c r="AA566" s="519">
        <f>0</f>
        <v>0</v>
      </c>
      <c r="AB566" s="520">
        <f>0</f>
        <v>0</v>
      </c>
      <c r="AC566" s="519">
        <f t="shared" si="128"/>
        <v>0</v>
      </c>
      <c r="AD566" s="520">
        <f t="shared" si="129"/>
        <v>0</v>
      </c>
    </row>
    <row r="567" spans="8:30">
      <c r="H567" s="509"/>
      <c r="I567" s="509"/>
      <c r="O567" s="621"/>
      <c r="P567" s="274">
        <f t="shared" si="117"/>
        <v>1</v>
      </c>
      <c r="Q567" s="285">
        <f t="shared" si="118"/>
        <v>18</v>
      </c>
      <c r="R567" s="286">
        <f t="shared" si="119"/>
        <v>0</v>
      </c>
      <c r="S567" s="287">
        <f t="shared" si="120"/>
        <v>0</v>
      </c>
      <c r="T567" s="286">
        <f t="shared" si="121"/>
        <v>0</v>
      </c>
      <c r="U567" s="287">
        <f t="shared" si="122"/>
        <v>0</v>
      </c>
      <c r="V567" s="287">
        <f t="shared" si="123"/>
        <v>0</v>
      </c>
      <c r="W567" s="287">
        <f t="shared" si="124"/>
        <v>0</v>
      </c>
      <c r="X567" s="287">
        <f t="shared" si="125"/>
        <v>0</v>
      </c>
      <c r="Y567" s="288">
        <f t="shared" si="126"/>
        <v>1900</v>
      </c>
      <c r="Z567" s="287">
        <f t="shared" si="127"/>
        <v>1</v>
      </c>
      <c r="AA567" s="519">
        <f>0</f>
        <v>0</v>
      </c>
      <c r="AB567" s="520">
        <f>0</f>
        <v>0</v>
      </c>
      <c r="AC567" s="519">
        <f t="shared" si="128"/>
        <v>0</v>
      </c>
      <c r="AD567" s="520">
        <f t="shared" si="129"/>
        <v>0</v>
      </c>
    </row>
    <row r="568" spans="8:30">
      <c r="H568" s="509"/>
      <c r="I568" s="509"/>
      <c r="O568" s="621"/>
      <c r="P568" s="274">
        <f t="shared" si="117"/>
        <v>1</v>
      </c>
      <c r="Q568" s="285">
        <f t="shared" si="118"/>
        <v>18</v>
      </c>
      <c r="R568" s="286">
        <f t="shared" si="119"/>
        <v>0</v>
      </c>
      <c r="S568" s="287">
        <f t="shared" si="120"/>
        <v>0</v>
      </c>
      <c r="T568" s="286">
        <f t="shared" si="121"/>
        <v>0</v>
      </c>
      <c r="U568" s="287">
        <f t="shared" si="122"/>
        <v>0</v>
      </c>
      <c r="V568" s="287">
        <f t="shared" si="123"/>
        <v>0</v>
      </c>
      <c r="W568" s="287">
        <f t="shared" si="124"/>
        <v>0</v>
      </c>
      <c r="X568" s="287">
        <f t="shared" si="125"/>
        <v>0</v>
      </c>
      <c r="Y568" s="288">
        <f t="shared" si="126"/>
        <v>1900</v>
      </c>
      <c r="Z568" s="287">
        <f t="shared" si="127"/>
        <v>1</v>
      </c>
      <c r="AA568" s="519">
        <f>0</f>
        <v>0</v>
      </c>
      <c r="AB568" s="520">
        <f>0</f>
        <v>0</v>
      </c>
      <c r="AC568" s="519">
        <f t="shared" si="128"/>
        <v>0</v>
      </c>
      <c r="AD568" s="520">
        <f t="shared" si="129"/>
        <v>0</v>
      </c>
    </row>
    <row r="569" spans="8:30">
      <c r="H569" s="509"/>
      <c r="I569" s="509"/>
      <c r="O569" s="621"/>
      <c r="P569" s="274">
        <f t="shared" si="117"/>
        <v>1</v>
      </c>
      <c r="Q569" s="285">
        <f t="shared" si="118"/>
        <v>18</v>
      </c>
      <c r="R569" s="286">
        <f t="shared" si="119"/>
        <v>0</v>
      </c>
      <c r="S569" s="287">
        <f t="shared" si="120"/>
        <v>0</v>
      </c>
      <c r="T569" s="286">
        <f t="shared" si="121"/>
        <v>0</v>
      </c>
      <c r="U569" s="287">
        <f t="shared" si="122"/>
        <v>0</v>
      </c>
      <c r="V569" s="287">
        <f t="shared" si="123"/>
        <v>0</v>
      </c>
      <c r="W569" s="287">
        <f t="shared" si="124"/>
        <v>0</v>
      </c>
      <c r="X569" s="287">
        <f t="shared" si="125"/>
        <v>0</v>
      </c>
      <c r="Y569" s="288">
        <f t="shared" si="126"/>
        <v>1900</v>
      </c>
      <c r="Z569" s="287">
        <f t="shared" si="127"/>
        <v>1</v>
      </c>
      <c r="AA569" s="519">
        <f>0</f>
        <v>0</v>
      </c>
      <c r="AB569" s="520">
        <f>0</f>
        <v>0</v>
      </c>
      <c r="AC569" s="519">
        <f t="shared" si="128"/>
        <v>0</v>
      </c>
      <c r="AD569" s="520">
        <f t="shared" si="129"/>
        <v>0</v>
      </c>
    </row>
    <row r="570" spans="8:30">
      <c r="H570" s="509"/>
      <c r="I570" s="509"/>
      <c r="O570" s="621"/>
      <c r="P570" s="274">
        <f t="shared" si="117"/>
        <v>1</v>
      </c>
      <c r="Q570" s="285">
        <f t="shared" si="118"/>
        <v>18</v>
      </c>
      <c r="R570" s="286">
        <f t="shared" si="119"/>
        <v>0</v>
      </c>
      <c r="S570" s="287">
        <f t="shared" si="120"/>
        <v>0</v>
      </c>
      <c r="T570" s="286">
        <f t="shared" si="121"/>
        <v>0</v>
      </c>
      <c r="U570" s="287">
        <f t="shared" si="122"/>
        <v>0</v>
      </c>
      <c r="V570" s="287">
        <f t="shared" si="123"/>
        <v>0</v>
      </c>
      <c r="W570" s="287">
        <f t="shared" si="124"/>
        <v>0</v>
      </c>
      <c r="X570" s="287">
        <f t="shared" si="125"/>
        <v>0</v>
      </c>
      <c r="Y570" s="288">
        <f t="shared" si="126"/>
        <v>1900</v>
      </c>
      <c r="Z570" s="287">
        <f t="shared" si="127"/>
        <v>1</v>
      </c>
      <c r="AA570" s="519">
        <f>0</f>
        <v>0</v>
      </c>
      <c r="AB570" s="520">
        <f>0</f>
        <v>0</v>
      </c>
      <c r="AC570" s="519">
        <f t="shared" si="128"/>
        <v>0</v>
      </c>
      <c r="AD570" s="520">
        <f t="shared" si="129"/>
        <v>0</v>
      </c>
    </row>
    <row r="571" spans="8:30">
      <c r="H571" s="509"/>
      <c r="I571" s="509"/>
      <c r="O571" s="621"/>
      <c r="P571" s="274">
        <f t="shared" si="117"/>
        <v>1</v>
      </c>
      <c r="Q571" s="285">
        <f t="shared" si="118"/>
        <v>18</v>
      </c>
      <c r="R571" s="286">
        <f t="shared" si="119"/>
        <v>0</v>
      </c>
      <c r="S571" s="287">
        <f t="shared" si="120"/>
        <v>0</v>
      </c>
      <c r="T571" s="286">
        <f t="shared" si="121"/>
        <v>0</v>
      </c>
      <c r="U571" s="287">
        <f t="shared" si="122"/>
        <v>0</v>
      </c>
      <c r="V571" s="287">
        <f t="shared" si="123"/>
        <v>0</v>
      </c>
      <c r="W571" s="287">
        <f t="shared" si="124"/>
        <v>0</v>
      </c>
      <c r="X571" s="287">
        <f t="shared" si="125"/>
        <v>0</v>
      </c>
      <c r="Y571" s="288">
        <f t="shared" si="126"/>
        <v>1900</v>
      </c>
      <c r="Z571" s="287">
        <f t="shared" si="127"/>
        <v>1</v>
      </c>
      <c r="AA571" s="519">
        <f>0</f>
        <v>0</v>
      </c>
      <c r="AB571" s="520">
        <f>0</f>
        <v>0</v>
      </c>
      <c r="AC571" s="519">
        <f t="shared" si="128"/>
        <v>0</v>
      </c>
      <c r="AD571" s="520">
        <f t="shared" si="129"/>
        <v>0</v>
      </c>
    </row>
    <row r="572" spans="8:30">
      <c r="H572" s="509"/>
      <c r="I572" s="509"/>
      <c r="O572" s="621"/>
      <c r="P572" s="274">
        <f t="shared" si="117"/>
        <v>1</v>
      </c>
      <c r="Q572" s="285">
        <f t="shared" si="118"/>
        <v>18</v>
      </c>
      <c r="R572" s="286">
        <f t="shared" si="119"/>
        <v>0</v>
      </c>
      <c r="S572" s="287">
        <f t="shared" si="120"/>
        <v>0</v>
      </c>
      <c r="T572" s="286">
        <f t="shared" si="121"/>
        <v>0</v>
      </c>
      <c r="U572" s="287">
        <f t="shared" si="122"/>
        <v>0</v>
      </c>
      <c r="V572" s="287">
        <f t="shared" si="123"/>
        <v>0</v>
      </c>
      <c r="W572" s="287">
        <f t="shared" si="124"/>
        <v>0</v>
      </c>
      <c r="X572" s="287">
        <f t="shared" si="125"/>
        <v>0</v>
      </c>
      <c r="Y572" s="288">
        <f t="shared" si="126"/>
        <v>1900</v>
      </c>
      <c r="Z572" s="287">
        <f t="shared" si="127"/>
        <v>1</v>
      </c>
      <c r="AA572" s="519">
        <f>0</f>
        <v>0</v>
      </c>
      <c r="AB572" s="520">
        <f>0</f>
        <v>0</v>
      </c>
      <c r="AC572" s="519">
        <f t="shared" si="128"/>
        <v>0</v>
      </c>
      <c r="AD572" s="520">
        <f t="shared" si="129"/>
        <v>0</v>
      </c>
    </row>
    <row r="573" spans="8:30">
      <c r="H573" s="509"/>
      <c r="I573" s="509"/>
      <c r="O573" s="621"/>
      <c r="P573" s="274">
        <f t="shared" si="117"/>
        <v>1</v>
      </c>
      <c r="Q573" s="285">
        <f t="shared" si="118"/>
        <v>18</v>
      </c>
      <c r="R573" s="286">
        <f t="shared" si="119"/>
        <v>0</v>
      </c>
      <c r="S573" s="287">
        <f t="shared" si="120"/>
        <v>0</v>
      </c>
      <c r="T573" s="286">
        <f t="shared" si="121"/>
        <v>0</v>
      </c>
      <c r="U573" s="287">
        <f t="shared" si="122"/>
        <v>0</v>
      </c>
      <c r="V573" s="287">
        <f t="shared" si="123"/>
        <v>0</v>
      </c>
      <c r="W573" s="287">
        <f t="shared" si="124"/>
        <v>0</v>
      </c>
      <c r="X573" s="287">
        <f t="shared" si="125"/>
        <v>0</v>
      </c>
      <c r="Y573" s="288">
        <f t="shared" si="126"/>
        <v>1900</v>
      </c>
      <c r="Z573" s="287">
        <f t="shared" si="127"/>
        <v>1</v>
      </c>
      <c r="AA573" s="519">
        <f>0</f>
        <v>0</v>
      </c>
      <c r="AB573" s="520">
        <f>0</f>
        <v>0</v>
      </c>
      <c r="AC573" s="519">
        <f t="shared" si="128"/>
        <v>0</v>
      </c>
      <c r="AD573" s="520">
        <f t="shared" si="129"/>
        <v>0</v>
      </c>
    </row>
    <row r="574" spans="8:30">
      <c r="H574" s="509"/>
      <c r="I574" s="509"/>
      <c r="O574" s="621"/>
      <c r="P574" s="274">
        <f t="shared" si="117"/>
        <v>1</v>
      </c>
      <c r="Q574" s="285">
        <f t="shared" si="118"/>
        <v>18</v>
      </c>
      <c r="R574" s="286">
        <f t="shared" si="119"/>
        <v>0</v>
      </c>
      <c r="S574" s="287">
        <f t="shared" si="120"/>
        <v>0</v>
      </c>
      <c r="T574" s="286">
        <f t="shared" si="121"/>
        <v>0</v>
      </c>
      <c r="U574" s="287">
        <f t="shared" si="122"/>
        <v>0</v>
      </c>
      <c r="V574" s="287">
        <f t="shared" si="123"/>
        <v>0</v>
      </c>
      <c r="W574" s="287">
        <f t="shared" si="124"/>
        <v>0</v>
      </c>
      <c r="X574" s="287">
        <f t="shared" si="125"/>
        <v>0</v>
      </c>
      <c r="Y574" s="288">
        <f t="shared" si="126"/>
        <v>1900</v>
      </c>
      <c r="Z574" s="287">
        <f t="shared" si="127"/>
        <v>1</v>
      </c>
      <c r="AA574" s="519">
        <f>0</f>
        <v>0</v>
      </c>
      <c r="AB574" s="520">
        <f>0</f>
        <v>0</v>
      </c>
      <c r="AC574" s="519">
        <f t="shared" si="128"/>
        <v>0</v>
      </c>
      <c r="AD574" s="520">
        <f t="shared" si="129"/>
        <v>0</v>
      </c>
    </row>
    <row r="575" spans="8:30">
      <c r="H575" s="509"/>
      <c r="I575" s="509"/>
      <c r="O575" s="621"/>
      <c r="P575" s="274">
        <f t="shared" si="117"/>
        <v>1</v>
      </c>
      <c r="Q575" s="285">
        <f t="shared" si="118"/>
        <v>18</v>
      </c>
      <c r="R575" s="286">
        <f t="shared" si="119"/>
        <v>0</v>
      </c>
      <c r="S575" s="287">
        <f t="shared" si="120"/>
        <v>0</v>
      </c>
      <c r="T575" s="286">
        <f t="shared" si="121"/>
        <v>0</v>
      </c>
      <c r="U575" s="287">
        <f t="shared" si="122"/>
        <v>0</v>
      </c>
      <c r="V575" s="287">
        <f t="shared" si="123"/>
        <v>0</v>
      </c>
      <c r="W575" s="287">
        <f t="shared" si="124"/>
        <v>0</v>
      </c>
      <c r="X575" s="287">
        <f t="shared" si="125"/>
        <v>0</v>
      </c>
      <c r="Y575" s="288">
        <f t="shared" si="126"/>
        <v>1900</v>
      </c>
      <c r="Z575" s="287">
        <f t="shared" si="127"/>
        <v>1</v>
      </c>
      <c r="AA575" s="519">
        <f>0</f>
        <v>0</v>
      </c>
      <c r="AB575" s="520">
        <f>0</f>
        <v>0</v>
      </c>
      <c r="AC575" s="519">
        <f t="shared" si="128"/>
        <v>0</v>
      </c>
      <c r="AD575" s="520">
        <f t="shared" si="129"/>
        <v>0</v>
      </c>
    </row>
    <row r="576" spans="8:30">
      <c r="H576" s="509"/>
      <c r="I576" s="509"/>
      <c r="O576" s="621"/>
      <c r="P576" s="274">
        <f t="shared" si="117"/>
        <v>1</v>
      </c>
      <c r="Q576" s="285">
        <f t="shared" si="118"/>
        <v>18</v>
      </c>
      <c r="R576" s="286">
        <f t="shared" si="119"/>
        <v>0</v>
      </c>
      <c r="S576" s="287">
        <f t="shared" si="120"/>
        <v>0</v>
      </c>
      <c r="T576" s="286">
        <f t="shared" si="121"/>
        <v>0</v>
      </c>
      <c r="U576" s="287">
        <f t="shared" si="122"/>
        <v>0</v>
      </c>
      <c r="V576" s="287">
        <f t="shared" si="123"/>
        <v>0</v>
      </c>
      <c r="W576" s="287">
        <f t="shared" si="124"/>
        <v>0</v>
      </c>
      <c r="X576" s="287">
        <f t="shared" si="125"/>
        <v>0</v>
      </c>
      <c r="Y576" s="288">
        <f t="shared" si="126"/>
        <v>1900</v>
      </c>
      <c r="Z576" s="287">
        <f t="shared" si="127"/>
        <v>1</v>
      </c>
      <c r="AA576" s="519">
        <f>0</f>
        <v>0</v>
      </c>
      <c r="AB576" s="520">
        <f>0</f>
        <v>0</v>
      </c>
      <c r="AC576" s="519">
        <f t="shared" si="128"/>
        <v>0</v>
      </c>
      <c r="AD576" s="520">
        <f t="shared" si="129"/>
        <v>0</v>
      </c>
    </row>
    <row r="577" spans="8:30">
      <c r="H577" s="509"/>
      <c r="I577" s="509"/>
      <c r="O577" s="621"/>
      <c r="P577" s="274">
        <f t="shared" si="117"/>
        <v>1</v>
      </c>
      <c r="Q577" s="285">
        <f t="shared" si="118"/>
        <v>18</v>
      </c>
      <c r="R577" s="286">
        <f t="shared" si="119"/>
        <v>0</v>
      </c>
      <c r="S577" s="287">
        <f t="shared" si="120"/>
        <v>0</v>
      </c>
      <c r="T577" s="286">
        <f t="shared" si="121"/>
        <v>0</v>
      </c>
      <c r="U577" s="287">
        <f t="shared" si="122"/>
        <v>0</v>
      </c>
      <c r="V577" s="287">
        <f t="shared" si="123"/>
        <v>0</v>
      </c>
      <c r="W577" s="287">
        <f t="shared" si="124"/>
        <v>0</v>
      </c>
      <c r="X577" s="287">
        <f t="shared" si="125"/>
        <v>0</v>
      </c>
      <c r="Y577" s="288">
        <f t="shared" si="126"/>
        <v>1900</v>
      </c>
      <c r="Z577" s="287">
        <f t="shared" si="127"/>
        <v>1</v>
      </c>
      <c r="AA577" s="519">
        <f>0</f>
        <v>0</v>
      </c>
      <c r="AB577" s="520">
        <f>0</f>
        <v>0</v>
      </c>
      <c r="AC577" s="519">
        <f t="shared" si="128"/>
        <v>0</v>
      </c>
      <c r="AD577" s="520">
        <f t="shared" si="129"/>
        <v>0</v>
      </c>
    </row>
    <row r="578" spans="8:30">
      <c r="H578" s="509"/>
      <c r="I578" s="509"/>
      <c r="O578" s="621"/>
      <c r="P578" s="274">
        <f t="shared" si="117"/>
        <v>1</v>
      </c>
      <c r="Q578" s="285">
        <f t="shared" si="118"/>
        <v>18</v>
      </c>
      <c r="R578" s="286">
        <f t="shared" si="119"/>
        <v>0</v>
      </c>
      <c r="S578" s="287">
        <f t="shared" si="120"/>
        <v>0</v>
      </c>
      <c r="T578" s="286">
        <f t="shared" si="121"/>
        <v>0</v>
      </c>
      <c r="U578" s="287">
        <f t="shared" si="122"/>
        <v>0</v>
      </c>
      <c r="V578" s="287">
        <f t="shared" si="123"/>
        <v>0</v>
      </c>
      <c r="W578" s="287">
        <f t="shared" si="124"/>
        <v>0</v>
      </c>
      <c r="X578" s="287">
        <f t="shared" si="125"/>
        <v>0</v>
      </c>
      <c r="Y578" s="288">
        <f t="shared" si="126"/>
        <v>1900</v>
      </c>
      <c r="Z578" s="287">
        <f t="shared" si="127"/>
        <v>1</v>
      </c>
      <c r="AA578" s="519">
        <f>0</f>
        <v>0</v>
      </c>
      <c r="AB578" s="520">
        <f>0</f>
        <v>0</v>
      </c>
      <c r="AC578" s="519">
        <f t="shared" si="128"/>
        <v>0</v>
      </c>
      <c r="AD578" s="520">
        <f t="shared" si="129"/>
        <v>0</v>
      </c>
    </row>
    <row r="579" spans="8:30">
      <c r="H579" s="509"/>
      <c r="I579" s="509"/>
      <c r="O579" s="621"/>
      <c r="P579" s="274">
        <f t="shared" si="117"/>
        <v>1</v>
      </c>
      <c r="Q579" s="285">
        <f t="shared" si="118"/>
        <v>18</v>
      </c>
      <c r="R579" s="286">
        <f t="shared" si="119"/>
        <v>0</v>
      </c>
      <c r="S579" s="287">
        <f t="shared" si="120"/>
        <v>0</v>
      </c>
      <c r="T579" s="286">
        <f t="shared" si="121"/>
        <v>0</v>
      </c>
      <c r="U579" s="287">
        <f t="shared" si="122"/>
        <v>0</v>
      </c>
      <c r="V579" s="287">
        <f t="shared" si="123"/>
        <v>0</v>
      </c>
      <c r="W579" s="287">
        <f t="shared" si="124"/>
        <v>0</v>
      </c>
      <c r="X579" s="287">
        <f t="shared" si="125"/>
        <v>0</v>
      </c>
      <c r="Y579" s="288">
        <f t="shared" si="126"/>
        <v>1900</v>
      </c>
      <c r="Z579" s="287">
        <f t="shared" si="127"/>
        <v>1</v>
      </c>
      <c r="AA579" s="519">
        <f>0</f>
        <v>0</v>
      </c>
      <c r="AB579" s="520">
        <f>0</f>
        <v>0</v>
      </c>
      <c r="AC579" s="519">
        <f t="shared" si="128"/>
        <v>0</v>
      </c>
      <c r="AD579" s="520">
        <f t="shared" si="129"/>
        <v>0</v>
      </c>
    </row>
    <row r="580" spans="8:30">
      <c r="H580" s="509"/>
      <c r="I580" s="509"/>
      <c r="O580" s="621"/>
      <c r="P580" s="274">
        <f t="shared" si="117"/>
        <v>1</v>
      </c>
      <c r="Q580" s="285">
        <f t="shared" si="118"/>
        <v>18</v>
      </c>
      <c r="R580" s="286">
        <f t="shared" si="119"/>
        <v>0</v>
      </c>
      <c r="S580" s="287">
        <f t="shared" si="120"/>
        <v>0</v>
      </c>
      <c r="T580" s="286">
        <f t="shared" si="121"/>
        <v>0</v>
      </c>
      <c r="U580" s="287">
        <f t="shared" si="122"/>
        <v>0</v>
      </c>
      <c r="V580" s="287">
        <f t="shared" si="123"/>
        <v>0</v>
      </c>
      <c r="W580" s="287">
        <f t="shared" si="124"/>
        <v>0</v>
      </c>
      <c r="X580" s="287">
        <f t="shared" si="125"/>
        <v>0</v>
      </c>
      <c r="Y580" s="288">
        <f t="shared" si="126"/>
        <v>1900</v>
      </c>
      <c r="Z580" s="287">
        <f t="shared" si="127"/>
        <v>1</v>
      </c>
      <c r="AA580" s="519">
        <f>0</f>
        <v>0</v>
      </c>
      <c r="AB580" s="520">
        <f>0</f>
        <v>0</v>
      </c>
      <c r="AC580" s="519">
        <f t="shared" si="128"/>
        <v>0</v>
      </c>
      <c r="AD580" s="520">
        <f t="shared" si="129"/>
        <v>0</v>
      </c>
    </row>
    <row r="581" spans="8:30">
      <c r="H581" s="509"/>
      <c r="I581" s="509"/>
      <c r="O581" s="621"/>
      <c r="P581" s="274">
        <f t="shared" si="117"/>
        <v>1</v>
      </c>
      <c r="Q581" s="285">
        <f t="shared" si="118"/>
        <v>18</v>
      </c>
      <c r="R581" s="286">
        <f t="shared" si="119"/>
        <v>0</v>
      </c>
      <c r="S581" s="287">
        <f t="shared" si="120"/>
        <v>0</v>
      </c>
      <c r="T581" s="286">
        <f t="shared" si="121"/>
        <v>0</v>
      </c>
      <c r="U581" s="287">
        <f t="shared" si="122"/>
        <v>0</v>
      </c>
      <c r="V581" s="287">
        <f t="shared" si="123"/>
        <v>0</v>
      </c>
      <c r="W581" s="287">
        <f t="shared" si="124"/>
        <v>0</v>
      </c>
      <c r="X581" s="287">
        <f t="shared" si="125"/>
        <v>0</v>
      </c>
      <c r="Y581" s="288">
        <f t="shared" si="126"/>
        <v>1900</v>
      </c>
      <c r="Z581" s="287">
        <f t="shared" si="127"/>
        <v>1</v>
      </c>
      <c r="AA581" s="519">
        <f>0</f>
        <v>0</v>
      </c>
      <c r="AB581" s="520">
        <f>0</f>
        <v>0</v>
      </c>
      <c r="AC581" s="519">
        <f t="shared" si="128"/>
        <v>0</v>
      </c>
      <c r="AD581" s="520">
        <f t="shared" si="129"/>
        <v>0</v>
      </c>
    </row>
    <row r="582" spans="8:30">
      <c r="H582" s="509"/>
      <c r="I582" s="509"/>
      <c r="O582" s="621"/>
      <c r="P582" s="274">
        <f t="shared" si="117"/>
        <v>1</v>
      </c>
      <c r="Q582" s="285">
        <f t="shared" si="118"/>
        <v>18</v>
      </c>
      <c r="R582" s="286">
        <f t="shared" si="119"/>
        <v>0</v>
      </c>
      <c r="S582" s="287">
        <f t="shared" si="120"/>
        <v>0</v>
      </c>
      <c r="T582" s="286">
        <f t="shared" si="121"/>
        <v>0</v>
      </c>
      <c r="U582" s="287">
        <f t="shared" si="122"/>
        <v>0</v>
      </c>
      <c r="V582" s="287">
        <f t="shared" si="123"/>
        <v>0</v>
      </c>
      <c r="W582" s="287">
        <f t="shared" si="124"/>
        <v>0</v>
      </c>
      <c r="X582" s="287">
        <f t="shared" si="125"/>
        <v>0</v>
      </c>
      <c r="Y582" s="288">
        <f t="shared" si="126"/>
        <v>1900</v>
      </c>
      <c r="Z582" s="287">
        <f t="shared" si="127"/>
        <v>1</v>
      </c>
      <c r="AA582" s="519">
        <f>0</f>
        <v>0</v>
      </c>
      <c r="AB582" s="520">
        <f>0</f>
        <v>0</v>
      </c>
      <c r="AC582" s="519">
        <f t="shared" si="128"/>
        <v>0</v>
      </c>
      <c r="AD582" s="520">
        <f t="shared" si="129"/>
        <v>0</v>
      </c>
    </row>
    <row r="583" spans="8:30">
      <c r="H583" s="509"/>
      <c r="I583" s="509"/>
      <c r="O583" s="621"/>
      <c r="P583" s="274">
        <f t="shared" si="117"/>
        <v>1</v>
      </c>
      <c r="Q583" s="285">
        <f t="shared" si="118"/>
        <v>18</v>
      </c>
      <c r="R583" s="286">
        <f t="shared" si="119"/>
        <v>0</v>
      </c>
      <c r="S583" s="287">
        <f t="shared" si="120"/>
        <v>0</v>
      </c>
      <c r="T583" s="286">
        <f t="shared" si="121"/>
        <v>0</v>
      </c>
      <c r="U583" s="287">
        <f t="shared" si="122"/>
        <v>0</v>
      </c>
      <c r="V583" s="287">
        <f t="shared" si="123"/>
        <v>0</v>
      </c>
      <c r="W583" s="287">
        <f t="shared" si="124"/>
        <v>0</v>
      </c>
      <c r="X583" s="287">
        <f t="shared" si="125"/>
        <v>0</v>
      </c>
      <c r="Y583" s="288">
        <f t="shared" si="126"/>
        <v>1900</v>
      </c>
      <c r="Z583" s="287">
        <f t="shared" si="127"/>
        <v>1</v>
      </c>
      <c r="AA583" s="519">
        <f>0</f>
        <v>0</v>
      </c>
      <c r="AB583" s="520">
        <f>0</f>
        <v>0</v>
      </c>
      <c r="AC583" s="519">
        <f t="shared" si="128"/>
        <v>0</v>
      </c>
      <c r="AD583" s="520">
        <f t="shared" si="129"/>
        <v>0</v>
      </c>
    </row>
    <row r="584" spans="8:30">
      <c r="H584" s="509"/>
      <c r="I584" s="509"/>
      <c r="O584" s="621"/>
      <c r="P584" s="274">
        <f t="shared" ref="P584:P647" si="130">IF(Z584&gt;S584,IF(Z584&gt;T584,1,0),0)</f>
        <v>1</v>
      </c>
      <c r="Q584" s="285">
        <f t="shared" ref="Q584:Q647" si="131">MAX(18,IFERROR(ROUNDDOWN(YEARFRAC(F584,__valuation_date),0),45))</f>
        <v>18</v>
      </c>
      <c r="R584" s="286">
        <f t="shared" ref="R584:R647" si="132">G584</f>
        <v>0</v>
      </c>
      <c r="S584" s="287">
        <f t="shared" ref="S584:S647" si="133">N584</f>
        <v>0</v>
      </c>
      <c r="T584" s="286">
        <f t="shared" ref="T584:T647" si="134">ROUNDUP(YEARFRAC(M584,L584),0)</f>
        <v>0</v>
      </c>
      <c r="U584" s="287">
        <f t="shared" ref="U584:U647" si="135">J584</f>
        <v>0</v>
      </c>
      <c r="V584" s="287">
        <f t="shared" ref="V584:V647" si="136">IF(X584="Annuity",0,H584)</f>
        <v>0</v>
      </c>
      <c r="W584" s="287">
        <f t="shared" ref="W584:W647" si="137">IF(X584="Annuity",H584*12,H584)</f>
        <v>0</v>
      </c>
      <c r="X584" s="287">
        <f t="shared" ref="X584:X647" si="138">E584</f>
        <v>0</v>
      </c>
      <c r="Y584" s="288">
        <f t="shared" ref="Y584:Y647" si="139">YEAR(L584)</f>
        <v>1900</v>
      </c>
      <c r="Z584" s="287">
        <f t="shared" ref="Z584:Z647" si="140">YEAR($P$2)-Y584+1</f>
        <v>1</v>
      </c>
      <c r="AA584" s="519">
        <f>0</f>
        <v>0</v>
      </c>
      <c r="AB584" s="520">
        <f>0</f>
        <v>0</v>
      </c>
      <c r="AC584" s="519">
        <f t="shared" ref="AC584:AC647" si="141">D584</f>
        <v>0</v>
      </c>
      <c r="AD584" s="520">
        <f t="shared" ref="AD584:AD647" si="142">O584</f>
        <v>0</v>
      </c>
    </row>
    <row r="585" spans="8:30">
      <c r="H585" s="509"/>
      <c r="I585" s="509"/>
      <c r="O585" s="621"/>
      <c r="P585" s="274">
        <f t="shared" si="130"/>
        <v>1</v>
      </c>
      <c r="Q585" s="285">
        <f t="shared" si="131"/>
        <v>18</v>
      </c>
      <c r="R585" s="286">
        <f t="shared" si="132"/>
        <v>0</v>
      </c>
      <c r="S585" s="287">
        <f t="shared" si="133"/>
        <v>0</v>
      </c>
      <c r="T585" s="286">
        <f t="shared" si="134"/>
        <v>0</v>
      </c>
      <c r="U585" s="287">
        <f t="shared" si="135"/>
        <v>0</v>
      </c>
      <c r="V585" s="287">
        <f t="shared" si="136"/>
        <v>0</v>
      </c>
      <c r="W585" s="287">
        <f t="shared" si="137"/>
        <v>0</v>
      </c>
      <c r="X585" s="287">
        <f t="shared" si="138"/>
        <v>0</v>
      </c>
      <c r="Y585" s="288">
        <f t="shared" si="139"/>
        <v>1900</v>
      </c>
      <c r="Z585" s="287">
        <f t="shared" si="140"/>
        <v>1</v>
      </c>
      <c r="AA585" s="519">
        <f>0</f>
        <v>0</v>
      </c>
      <c r="AB585" s="520">
        <f>0</f>
        <v>0</v>
      </c>
      <c r="AC585" s="519">
        <f t="shared" si="141"/>
        <v>0</v>
      </c>
      <c r="AD585" s="520">
        <f t="shared" si="142"/>
        <v>0</v>
      </c>
    </row>
    <row r="586" spans="8:30">
      <c r="H586" s="509"/>
      <c r="I586" s="509"/>
      <c r="O586" s="621"/>
      <c r="P586" s="274">
        <f t="shared" si="130"/>
        <v>1</v>
      </c>
      <c r="Q586" s="285">
        <f t="shared" si="131"/>
        <v>18</v>
      </c>
      <c r="R586" s="286">
        <f t="shared" si="132"/>
        <v>0</v>
      </c>
      <c r="S586" s="287">
        <f t="shared" si="133"/>
        <v>0</v>
      </c>
      <c r="T586" s="286">
        <f t="shared" si="134"/>
        <v>0</v>
      </c>
      <c r="U586" s="287">
        <f t="shared" si="135"/>
        <v>0</v>
      </c>
      <c r="V586" s="287">
        <f t="shared" si="136"/>
        <v>0</v>
      </c>
      <c r="W586" s="287">
        <f t="shared" si="137"/>
        <v>0</v>
      </c>
      <c r="X586" s="287">
        <f t="shared" si="138"/>
        <v>0</v>
      </c>
      <c r="Y586" s="288">
        <f t="shared" si="139"/>
        <v>1900</v>
      </c>
      <c r="Z586" s="287">
        <f t="shared" si="140"/>
        <v>1</v>
      </c>
      <c r="AA586" s="519">
        <f>0</f>
        <v>0</v>
      </c>
      <c r="AB586" s="520">
        <f>0</f>
        <v>0</v>
      </c>
      <c r="AC586" s="519">
        <f t="shared" si="141"/>
        <v>0</v>
      </c>
      <c r="AD586" s="520">
        <f t="shared" si="142"/>
        <v>0</v>
      </c>
    </row>
    <row r="587" spans="8:30">
      <c r="H587" s="509"/>
      <c r="I587" s="509"/>
      <c r="O587" s="621"/>
      <c r="P587" s="274">
        <f t="shared" si="130"/>
        <v>1</v>
      </c>
      <c r="Q587" s="285">
        <f t="shared" si="131"/>
        <v>18</v>
      </c>
      <c r="R587" s="286">
        <f t="shared" si="132"/>
        <v>0</v>
      </c>
      <c r="S587" s="287">
        <f t="shared" si="133"/>
        <v>0</v>
      </c>
      <c r="T587" s="286">
        <f t="shared" si="134"/>
        <v>0</v>
      </c>
      <c r="U587" s="287">
        <f t="shared" si="135"/>
        <v>0</v>
      </c>
      <c r="V587" s="287">
        <f t="shared" si="136"/>
        <v>0</v>
      </c>
      <c r="W587" s="287">
        <f t="shared" si="137"/>
        <v>0</v>
      </c>
      <c r="X587" s="287">
        <f t="shared" si="138"/>
        <v>0</v>
      </c>
      <c r="Y587" s="288">
        <f t="shared" si="139"/>
        <v>1900</v>
      </c>
      <c r="Z587" s="287">
        <f t="shared" si="140"/>
        <v>1</v>
      </c>
      <c r="AA587" s="519">
        <f>0</f>
        <v>0</v>
      </c>
      <c r="AB587" s="520">
        <f>0</f>
        <v>0</v>
      </c>
      <c r="AC587" s="519">
        <f t="shared" si="141"/>
        <v>0</v>
      </c>
      <c r="AD587" s="520">
        <f t="shared" si="142"/>
        <v>0</v>
      </c>
    </row>
    <row r="588" spans="8:30">
      <c r="H588" s="509"/>
      <c r="I588" s="509"/>
      <c r="O588" s="621"/>
      <c r="P588" s="274">
        <f t="shared" si="130"/>
        <v>1</v>
      </c>
      <c r="Q588" s="285">
        <f t="shared" si="131"/>
        <v>18</v>
      </c>
      <c r="R588" s="286">
        <f t="shared" si="132"/>
        <v>0</v>
      </c>
      <c r="S588" s="287">
        <f t="shared" si="133"/>
        <v>0</v>
      </c>
      <c r="T588" s="286">
        <f t="shared" si="134"/>
        <v>0</v>
      </c>
      <c r="U588" s="287">
        <f t="shared" si="135"/>
        <v>0</v>
      </c>
      <c r="V588" s="287">
        <f t="shared" si="136"/>
        <v>0</v>
      </c>
      <c r="W588" s="287">
        <f t="shared" si="137"/>
        <v>0</v>
      </c>
      <c r="X588" s="287">
        <f t="shared" si="138"/>
        <v>0</v>
      </c>
      <c r="Y588" s="288">
        <f t="shared" si="139"/>
        <v>1900</v>
      </c>
      <c r="Z588" s="287">
        <f t="shared" si="140"/>
        <v>1</v>
      </c>
      <c r="AA588" s="519">
        <f>0</f>
        <v>0</v>
      </c>
      <c r="AB588" s="520">
        <f>0</f>
        <v>0</v>
      </c>
      <c r="AC588" s="519">
        <f t="shared" si="141"/>
        <v>0</v>
      </c>
      <c r="AD588" s="520">
        <f t="shared" si="142"/>
        <v>0</v>
      </c>
    </row>
    <row r="589" spans="8:30">
      <c r="H589" s="509"/>
      <c r="I589" s="509"/>
      <c r="O589" s="621"/>
      <c r="P589" s="274">
        <f t="shared" si="130"/>
        <v>1</v>
      </c>
      <c r="Q589" s="285">
        <f t="shared" si="131"/>
        <v>18</v>
      </c>
      <c r="R589" s="286">
        <f t="shared" si="132"/>
        <v>0</v>
      </c>
      <c r="S589" s="287">
        <f t="shared" si="133"/>
        <v>0</v>
      </c>
      <c r="T589" s="286">
        <f t="shared" si="134"/>
        <v>0</v>
      </c>
      <c r="U589" s="287">
        <f t="shared" si="135"/>
        <v>0</v>
      </c>
      <c r="V589" s="287">
        <f t="shared" si="136"/>
        <v>0</v>
      </c>
      <c r="W589" s="287">
        <f t="shared" si="137"/>
        <v>0</v>
      </c>
      <c r="X589" s="287">
        <f t="shared" si="138"/>
        <v>0</v>
      </c>
      <c r="Y589" s="288">
        <f t="shared" si="139"/>
        <v>1900</v>
      </c>
      <c r="Z589" s="287">
        <f t="shared" si="140"/>
        <v>1</v>
      </c>
      <c r="AA589" s="519">
        <f>0</f>
        <v>0</v>
      </c>
      <c r="AB589" s="520">
        <f>0</f>
        <v>0</v>
      </c>
      <c r="AC589" s="519">
        <f t="shared" si="141"/>
        <v>0</v>
      </c>
      <c r="AD589" s="520">
        <f t="shared" si="142"/>
        <v>0</v>
      </c>
    </row>
    <row r="590" spans="8:30">
      <c r="H590" s="509"/>
      <c r="I590" s="509"/>
      <c r="O590" s="621"/>
      <c r="P590" s="274">
        <f t="shared" si="130"/>
        <v>1</v>
      </c>
      <c r="Q590" s="285">
        <f t="shared" si="131"/>
        <v>18</v>
      </c>
      <c r="R590" s="286">
        <f t="shared" si="132"/>
        <v>0</v>
      </c>
      <c r="S590" s="287">
        <f t="shared" si="133"/>
        <v>0</v>
      </c>
      <c r="T590" s="286">
        <f t="shared" si="134"/>
        <v>0</v>
      </c>
      <c r="U590" s="287">
        <f t="shared" si="135"/>
        <v>0</v>
      </c>
      <c r="V590" s="287">
        <f t="shared" si="136"/>
        <v>0</v>
      </c>
      <c r="W590" s="287">
        <f t="shared" si="137"/>
        <v>0</v>
      </c>
      <c r="X590" s="287">
        <f t="shared" si="138"/>
        <v>0</v>
      </c>
      <c r="Y590" s="288">
        <f t="shared" si="139"/>
        <v>1900</v>
      </c>
      <c r="Z590" s="287">
        <f t="shared" si="140"/>
        <v>1</v>
      </c>
      <c r="AA590" s="519">
        <f>0</f>
        <v>0</v>
      </c>
      <c r="AB590" s="520">
        <f>0</f>
        <v>0</v>
      </c>
      <c r="AC590" s="519">
        <f t="shared" si="141"/>
        <v>0</v>
      </c>
      <c r="AD590" s="520">
        <f t="shared" si="142"/>
        <v>0</v>
      </c>
    </row>
    <row r="591" spans="8:30">
      <c r="H591" s="509"/>
      <c r="I591" s="509"/>
      <c r="O591" s="621"/>
      <c r="P591" s="274">
        <f t="shared" si="130"/>
        <v>1</v>
      </c>
      <c r="Q591" s="285">
        <f t="shared" si="131"/>
        <v>18</v>
      </c>
      <c r="R591" s="286">
        <f t="shared" si="132"/>
        <v>0</v>
      </c>
      <c r="S591" s="287">
        <f t="shared" si="133"/>
        <v>0</v>
      </c>
      <c r="T591" s="286">
        <f t="shared" si="134"/>
        <v>0</v>
      </c>
      <c r="U591" s="287">
        <f t="shared" si="135"/>
        <v>0</v>
      </c>
      <c r="V591" s="287">
        <f t="shared" si="136"/>
        <v>0</v>
      </c>
      <c r="W591" s="287">
        <f t="shared" si="137"/>
        <v>0</v>
      </c>
      <c r="X591" s="287">
        <f t="shared" si="138"/>
        <v>0</v>
      </c>
      <c r="Y591" s="288">
        <f t="shared" si="139"/>
        <v>1900</v>
      </c>
      <c r="Z591" s="287">
        <f t="shared" si="140"/>
        <v>1</v>
      </c>
      <c r="AA591" s="519">
        <f>0</f>
        <v>0</v>
      </c>
      <c r="AB591" s="520">
        <f>0</f>
        <v>0</v>
      </c>
      <c r="AC591" s="519">
        <f t="shared" si="141"/>
        <v>0</v>
      </c>
      <c r="AD591" s="520">
        <f t="shared" si="142"/>
        <v>0</v>
      </c>
    </row>
    <row r="592" spans="8:30">
      <c r="H592" s="509"/>
      <c r="I592" s="509"/>
      <c r="O592" s="621"/>
      <c r="P592" s="274">
        <f t="shared" si="130"/>
        <v>1</v>
      </c>
      <c r="Q592" s="285">
        <f t="shared" si="131"/>
        <v>18</v>
      </c>
      <c r="R592" s="286">
        <f t="shared" si="132"/>
        <v>0</v>
      </c>
      <c r="S592" s="287">
        <f t="shared" si="133"/>
        <v>0</v>
      </c>
      <c r="T592" s="286">
        <f t="shared" si="134"/>
        <v>0</v>
      </c>
      <c r="U592" s="287">
        <f t="shared" si="135"/>
        <v>0</v>
      </c>
      <c r="V592" s="287">
        <f t="shared" si="136"/>
        <v>0</v>
      </c>
      <c r="W592" s="287">
        <f t="shared" si="137"/>
        <v>0</v>
      </c>
      <c r="X592" s="287">
        <f t="shared" si="138"/>
        <v>0</v>
      </c>
      <c r="Y592" s="288">
        <f t="shared" si="139"/>
        <v>1900</v>
      </c>
      <c r="Z592" s="287">
        <f t="shared" si="140"/>
        <v>1</v>
      </c>
      <c r="AA592" s="519">
        <f>0</f>
        <v>0</v>
      </c>
      <c r="AB592" s="520">
        <f>0</f>
        <v>0</v>
      </c>
      <c r="AC592" s="519">
        <f t="shared" si="141"/>
        <v>0</v>
      </c>
      <c r="AD592" s="520">
        <f t="shared" si="142"/>
        <v>0</v>
      </c>
    </row>
    <row r="593" spans="8:30">
      <c r="H593" s="509"/>
      <c r="I593" s="509"/>
      <c r="O593" s="621"/>
      <c r="P593" s="274">
        <f t="shared" si="130"/>
        <v>1</v>
      </c>
      <c r="Q593" s="285">
        <f t="shared" si="131"/>
        <v>18</v>
      </c>
      <c r="R593" s="286">
        <f t="shared" si="132"/>
        <v>0</v>
      </c>
      <c r="S593" s="287">
        <f t="shared" si="133"/>
        <v>0</v>
      </c>
      <c r="T593" s="286">
        <f t="shared" si="134"/>
        <v>0</v>
      </c>
      <c r="U593" s="287">
        <f t="shared" si="135"/>
        <v>0</v>
      </c>
      <c r="V593" s="287">
        <f t="shared" si="136"/>
        <v>0</v>
      </c>
      <c r="W593" s="287">
        <f t="shared" si="137"/>
        <v>0</v>
      </c>
      <c r="X593" s="287">
        <f t="shared" si="138"/>
        <v>0</v>
      </c>
      <c r="Y593" s="288">
        <f t="shared" si="139"/>
        <v>1900</v>
      </c>
      <c r="Z593" s="287">
        <f t="shared" si="140"/>
        <v>1</v>
      </c>
      <c r="AA593" s="519">
        <f>0</f>
        <v>0</v>
      </c>
      <c r="AB593" s="520">
        <f>0</f>
        <v>0</v>
      </c>
      <c r="AC593" s="519">
        <f t="shared" si="141"/>
        <v>0</v>
      </c>
      <c r="AD593" s="520">
        <f t="shared" si="142"/>
        <v>0</v>
      </c>
    </row>
    <row r="594" spans="8:30">
      <c r="H594" s="509"/>
      <c r="I594" s="509"/>
      <c r="O594" s="621"/>
      <c r="P594" s="274">
        <f t="shared" si="130"/>
        <v>1</v>
      </c>
      <c r="Q594" s="285">
        <f t="shared" si="131"/>
        <v>18</v>
      </c>
      <c r="R594" s="286">
        <f t="shared" si="132"/>
        <v>0</v>
      </c>
      <c r="S594" s="287">
        <f t="shared" si="133"/>
        <v>0</v>
      </c>
      <c r="T594" s="286">
        <f t="shared" si="134"/>
        <v>0</v>
      </c>
      <c r="U594" s="287">
        <f t="shared" si="135"/>
        <v>0</v>
      </c>
      <c r="V594" s="287">
        <f t="shared" si="136"/>
        <v>0</v>
      </c>
      <c r="W594" s="287">
        <f t="shared" si="137"/>
        <v>0</v>
      </c>
      <c r="X594" s="287">
        <f t="shared" si="138"/>
        <v>0</v>
      </c>
      <c r="Y594" s="288">
        <f t="shared" si="139"/>
        <v>1900</v>
      </c>
      <c r="Z594" s="287">
        <f t="shared" si="140"/>
        <v>1</v>
      </c>
      <c r="AA594" s="519">
        <f>0</f>
        <v>0</v>
      </c>
      <c r="AB594" s="520">
        <f>0</f>
        <v>0</v>
      </c>
      <c r="AC594" s="519">
        <f t="shared" si="141"/>
        <v>0</v>
      </c>
      <c r="AD594" s="520">
        <f t="shared" si="142"/>
        <v>0</v>
      </c>
    </row>
    <row r="595" spans="8:30">
      <c r="H595" s="509"/>
      <c r="I595" s="509"/>
      <c r="O595" s="621"/>
      <c r="P595" s="274">
        <f t="shared" si="130"/>
        <v>1</v>
      </c>
      <c r="Q595" s="285">
        <f t="shared" si="131"/>
        <v>18</v>
      </c>
      <c r="R595" s="286">
        <f t="shared" si="132"/>
        <v>0</v>
      </c>
      <c r="S595" s="287">
        <f t="shared" si="133"/>
        <v>0</v>
      </c>
      <c r="T595" s="286">
        <f t="shared" si="134"/>
        <v>0</v>
      </c>
      <c r="U595" s="287">
        <f t="shared" si="135"/>
        <v>0</v>
      </c>
      <c r="V595" s="287">
        <f t="shared" si="136"/>
        <v>0</v>
      </c>
      <c r="W595" s="287">
        <f t="shared" si="137"/>
        <v>0</v>
      </c>
      <c r="X595" s="287">
        <f t="shared" si="138"/>
        <v>0</v>
      </c>
      <c r="Y595" s="288">
        <f t="shared" si="139"/>
        <v>1900</v>
      </c>
      <c r="Z595" s="287">
        <f t="shared" si="140"/>
        <v>1</v>
      </c>
      <c r="AA595" s="519">
        <f>0</f>
        <v>0</v>
      </c>
      <c r="AB595" s="520">
        <f>0</f>
        <v>0</v>
      </c>
      <c r="AC595" s="519">
        <f t="shared" si="141"/>
        <v>0</v>
      </c>
      <c r="AD595" s="520">
        <f t="shared" si="142"/>
        <v>0</v>
      </c>
    </row>
    <row r="596" spans="8:30">
      <c r="H596" s="509"/>
      <c r="I596" s="509"/>
      <c r="O596" s="621"/>
      <c r="P596" s="274">
        <f t="shared" si="130"/>
        <v>1</v>
      </c>
      <c r="Q596" s="285">
        <f t="shared" si="131"/>
        <v>18</v>
      </c>
      <c r="R596" s="286">
        <f t="shared" si="132"/>
        <v>0</v>
      </c>
      <c r="S596" s="287">
        <f t="shared" si="133"/>
        <v>0</v>
      </c>
      <c r="T596" s="286">
        <f t="shared" si="134"/>
        <v>0</v>
      </c>
      <c r="U596" s="287">
        <f t="shared" si="135"/>
        <v>0</v>
      </c>
      <c r="V596" s="287">
        <f t="shared" si="136"/>
        <v>0</v>
      </c>
      <c r="W596" s="287">
        <f t="shared" si="137"/>
        <v>0</v>
      </c>
      <c r="X596" s="287">
        <f t="shared" si="138"/>
        <v>0</v>
      </c>
      <c r="Y596" s="288">
        <f t="shared" si="139"/>
        <v>1900</v>
      </c>
      <c r="Z596" s="287">
        <f t="shared" si="140"/>
        <v>1</v>
      </c>
      <c r="AA596" s="519">
        <f>0</f>
        <v>0</v>
      </c>
      <c r="AB596" s="520">
        <f>0</f>
        <v>0</v>
      </c>
      <c r="AC596" s="519">
        <f t="shared" si="141"/>
        <v>0</v>
      </c>
      <c r="AD596" s="520">
        <f t="shared" si="142"/>
        <v>0</v>
      </c>
    </row>
    <row r="597" spans="8:30">
      <c r="H597" s="509"/>
      <c r="I597" s="509"/>
      <c r="O597" s="621"/>
      <c r="P597" s="274">
        <f t="shared" si="130"/>
        <v>1</v>
      </c>
      <c r="Q597" s="285">
        <f t="shared" si="131"/>
        <v>18</v>
      </c>
      <c r="R597" s="286">
        <f t="shared" si="132"/>
        <v>0</v>
      </c>
      <c r="S597" s="287">
        <f t="shared" si="133"/>
        <v>0</v>
      </c>
      <c r="T597" s="286">
        <f t="shared" si="134"/>
        <v>0</v>
      </c>
      <c r="U597" s="287">
        <f t="shared" si="135"/>
        <v>0</v>
      </c>
      <c r="V597" s="287">
        <f t="shared" si="136"/>
        <v>0</v>
      </c>
      <c r="W597" s="287">
        <f t="shared" si="137"/>
        <v>0</v>
      </c>
      <c r="X597" s="287">
        <f t="shared" si="138"/>
        <v>0</v>
      </c>
      <c r="Y597" s="288">
        <f t="shared" si="139"/>
        <v>1900</v>
      </c>
      <c r="Z597" s="287">
        <f t="shared" si="140"/>
        <v>1</v>
      </c>
      <c r="AA597" s="519">
        <f>0</f>
        <v>0</v>
      </c>
      <c r="AB597" s="520">
        <f>0</f>
        <v>0</v>
      </c>
      <c r="AC597" s="519">
        <f t="shared" si="141"/>
        <v>0</v>
      </c>
      <c r="AD597" s="520">
        <f t="shared" si="142"/>
        <v>0</v>
      </c>
    </row>
    <row r="598" spans="8:30">
      <c r="H598" s="509"/>
      <c r="I598" s="509"/>
      <c r="O598" s="621"/>
      <c r="P598" s="274">
        <f t="shared" si="130"/>
        <v>1</v>
      </c>
      <c r="Q598" s="285">
        <f t="shared" si="131"/>
        <v>18</v>
      </c>
      <c r="R598" s="286">
        <f t="shared" si="132"/>
        <v>0</v>
      </c>
      <c r="S598" s="287">
        <f t="shared" si="133"/>
        <v>0</v>
      </c>
      <c r="T598" s="286">
        <f t="shared" si="134"/>
        <v>0</v>
      </c>
      <c r="U598" s="287">
        <f t="shared" si="135"/>
        <v>0</v>
      </c>
      <c r="V598" s="287">
        <f t="shared" si="136"/>
        <v>0</v>
      </c>
      <c r="W598" s="287">
        <f t="shared" si="137"/>
        <v>0</v>
      </c>
      <c r="X598" s="287">
        <f t="shared" si="138"/>
        <v>0</v>
      </c>
      <c r="Y598" s="288">
        <f t="shared" si="139"/>
        <v>1900</v>
      </c>
      <c r="Z598" s="287">
        <f t="shared" si="140"/>
        <v>1</v>
      </c>
      <c r="AA598" s="519">
        <f>0</f>
        <v>0</v>
      </c>
      <c r="AB598" s="520">
        <f>0</f>
        <v>0</v>
      </c>
      <c r="AC598" s="519">
        <f t="shared" si="141"/>
        <v>0</v>
      </c>
      <c r="AD598" s="520">
        <f t="shared" si="142"/>
        <v>0</v>
      </c>
    </row>
    <row r="599" spans="8:30">
      <c r="H599" s="509"/>
      <c r="I599" s="509"/>
      <c r="O599" s="621"/>
      <c r="P599" s="274">
        <f t="shared" si="130"/>
        <v>1</v>
      </c>
      <c r="Q599" s="285">
        <f t="shared" si="131"/>
        <v>18</v>
      </c>
      <c r="R599" s="286">
        <f t="shared" si="132"/>
        <v>0</v>
      </c>
      <c r="S599" s="287">
        <f t="shared" si="133"/>
        <v>0</v>
      </c>
      <c r="T599" s="286">
        <f t="shared" si="134"/>
        <v>0</v>
      </c>
      <c r="U599" s="287">
        <f t="shared" si="135"/>
        <v>0</v>
      </c>
      <c r="V599" s="287">
        <f t="shared" si="136"/>
        <v>0</v>
      </c>
      <c r="W599" s="287">
        <f t="shared" si="137"/>
        <v>0</v>
      </c>
      <c r="X599" s="287">
        <f t="shared" si="138"/>
        <v>0</v>
      </c>
      <c r="Y599" s="288">
        <f t="shared" si="139"/>
        <v>1900</v>
      </c>
      <c r="Z599" s="287">
        <f t="shared" si="140"/>
        <v>1</v>
      </c>
      <c r="AA599" s="519">
        <f>0</f>
        <v>0</v>
      </c>
      <c r="AB599" s="520">
        <f>0</f>
        <v>0</v>
      </c>
      <c r="AC599" s="519">
        <f t="shared" si="141"/>
        <v>0</v>
      </c>
      <c r="AD599" s="520">
        <f t="shared" si="142"/>
        <v>0</v>
      </c>
    </row>
    <row r="600" spans="8:30">
      <c r="H600" s="509"/>
      <c r="I600" s="509"/>
      <c r="O600" s="621"/>
      <c r="P600" s="274">
        <f t="shared" si="130"/>
        <v>1</v>
      </c>
      <c r="Q600" s="285">
        <f t="shared" si="131"/>
        <v>18</v>
      </c>
      <c r="R600" s="286">
        <f t="shared" si="132"/>
        <v>0</v>
      </c>
      <c r="S600" s="287">
        <f t="shared" si="133"/>
        <v>0</v>
      </c>
      <c r="T600" s="286">
        <f t="shared" si="134"/>
        <v>0</v>
      </c>
      <c r="U600" s="287">
        <f t="shared" si="135"/>
        <v>0</v>
      </c>
      <c r="V600" s="287">
        <f t="shared" si="136"/>
        <v>0</v>
      </c>
      <c r="W600" s="287">
        <f t="shared" si="137"/>
        <v>0</v>
      </c>
      <c r="X600" s="287">
        <f t="shared" si="138"/>
        <v>0</v>
      </c>
      <c r="Y600" s="288">
        <f t="shared" si="139"/>
        <v>1900</v>
      </c>
      <c r="Z600" s="287">
        <f t="shared" si="140"/>
        <v>1</v>
      </c>
      <c r="AA600" s="519">
        <f>0</f>
        <v>0</v>
      </c>
      <c r="AB600" s="520">
        <f>0</f>
        <v>0</v>
      </c>
      <c r="AC600" s="519">
        <f t="shared" si="141"/>
        <v>0</v>
      </c>
      <c r="AD600" s="520">
        <f t="shared" si="142"/>
        <v>0</v>
      </c>
    </row>
    <row r="601" spans="8:30">
      <c r="H601" s="509"/>
      <c r="I601" s="509"/>
      <c r="O601" s="621"/>
      <c r="P601" s="274">
        <f t="shared" si="130"/>
        <v>1</v>
      </c>
      <c r="Q601" s="285">
        <f t="shared" si="131"/>
        <v>18</v>
      </c>
      <c r="R601" s="286">
        <f t="shared" si="132"/>
        <v>0</v>
      </c>
      <c r="S601" s="287">
        <f t="shared" si="133"/>
        <v>0</v>
      </c>
      <c r="T601" s="286">
        <f t="shared" si="134"/>
        <v>0</v>
      </c>
      <c r="U601" s="287">
        <f t="shared" si="135"/>
        <v>0</v>
      </c>
      <c r="V601" s="287">
        <f t="shared" si="136"/>
        <v>0</v>
      </c>
      <c r="W601" s="287">
        <f t="shared" si="137"/>
        <v>0</v>
      </c>
      <c r="X601" s="287">
        <f t="shared" si="138"/>
        <v>0</v>
      </c>
      <c r="Y601" s="288">
        <f t="shared" si="139"/>
        <v>1900</v>
      </c>
      <c r="Z601" s="287">
        <f t="shared" si="140"/>
        <v>1</v>
      </c>
      <c r="AA601" s="519">
        <f>0</f>
        <v>0</v>
      </c>
      <c r="AB601" s="520">
        <f>0</f>
        <v>0</v>
      </c>
      <c r="AC601" s="519">
        <f t="shared" si="141"/>
        <v>0</v>
      </c>
      <c r="AD601" s="520">
        <f t="shared" si="142"/>
        <v>0</v>
      </c>
    </row>
    <row r="602" spans="8:30">
      <c r="H602" s="509"/>
      <c r="I602" s="509"/>
      <c r="O602" s="621"/>
      <c r="P602" s="274">
        <f t="shared" si="130"/>
        <v>1</v>
      </c>
      <c r="Q602" s="285">
        <f t="shared" si="131"/>
        <v>18</v>
      </c>
      <c r="R602" s="286">
        <f t="shared" si="132"/>
        <v>0</v>
      </c>
      <c r="S602" s="287">
        <f t="shared" si="133"/>
        <v>0</v>
      </c>
      <c r="T602" s="286">
        <f t="shared" si="134"/>
        <v>0</v>
      </c>
      <c r="U602" s="287">
        <f t="shared" si="135"/>
        <v>0</v>
      </c>
      <c r="V602" s="287">
        <f t="shared" si="136"/>
        <v>0</v>
      </c>
      <c r="W602" s="287">
        <f t="shared" si="137"/>
        <v>0</v>
      </c>
      <c r="X602" s="287">
        <f t="shared" si="138"/>
        <v>0</v>
      </c>
      <c r="Y602" s="288">
        <f t="shared" si="139"/>
        <v>1900</v>
      </c>
      <c r="Z602" s="287">
        <f t="shared" si="140"/>
        <v>1</v>
      </c>
      <c r="AA602" s="519">
        <f>0</f>
        <v>0</v>
      </c>
      <c r="AB602" s="520">
        <f>0</f>
        <v>0</v>
      </c>
      <c r="AC602" s="519">
        <f t="shared" si="141"/>
        <v>0</v>
      </c>
      <c r="AD602" s="520">
        <f t="shared" si="142"/>
        <v>0</v>
      </c>
    </row>
    <row r="603" spans="8:30">
      <c r="H603" s="509"/>
      <c r="I603" s="509"/>
      <c r="O603" s="621"/>
      <c r="P603" s="274">
        <f t="shared" si="130"/>
        <v>1</v>
      </c>
      <c r="Q603" s="285">
        <f t="shared" si="131"/>
        <v>18</v>
      </c>
      <c r="R603" s="286">
        <f t="shared" si="132"/>
        <v>0</v>
      </c>
      <c r="S603" s="287">
        <f t="shared" si="133"/>
        <v>0</v>
      </c>
      <c r="T603" s="286">
        <f t="shared" si="134"/>
        <v>0</v>
      </c>
      <c r="U603" s="287">
        <f t="shared" si="135"/>
        <v>0</v>
      </c>
      <c r="V603" s="287">
        <f t="shared" si="136"/>
        <v>0</v>
      </c>
      <c r="W603" s="287">
        <f t="shared" si="137"/>
        <v>0</v>
      </c>
      <c r="X603" s="287">
        <f t="shared" si="138"/>
        <v>0</v>
      </c>
      <c r="Y603" s="288">
        <f t="shared" si="139"/>
        <v>1900</v>
      </c>
      <c r="Z603" s="287">
        <f t="shared" si="140"/>
        <v>1</v>
      </c>
      <c r="AA603" s="519">
        <f>0</f>
        <v>0</v>
      </c>
      <c r="AB603" s="520">
        <f>0</f>
        <v>0</v>
      </c>
      <c r="AC603" s="519">
        <f t="shared" si="141"/>
        <v>0</v>
      </c>
      <c r="AD603" s="520">
        <f t="shared" si="142"/>
        <v>0</v>
      </c>
    </row>
    <row r="604" spans="8:30">
      <c r="H604" s="509"/>
      <c r="I604" s="509"/>
      <c r="O604" s="621"/>
      <c r="P604" s="274">
        <f t="shared" si="130"/>
        <v>1</v>
      </c>
      <c r="Q604" s="285">
        <f t="shared" si="131"/>
        <v>18</v>
      </c>
      <c r="R604" s="286">
        <f t="shared" si="132"/>
        <v>0</v>
      </c>
      <c r="S604" s="287">
        <f t="shared" si="133"/>
        <v>0</v>
      </c>
      <c r="T604" s="286">
        <f t="shared" si="134"/>
        <v>0</v>
      </c>
      <c r="U604" s="287">
        <f t="shared" si="135"/>
        <v>0</v>
      </c>
      <c r="V604" s="287">
        <f t="shared" si="136"/>
        <v>0</v>
      </c>
      <c r="W604" s="287">
        <f t="shared" si="137"/>
        <v>0</v>
      </c>
      <c r="X604" s="287">
        <f t="shared" si="138"/>
        <v>0</v>
      </c>
      <c r="Y604" s="288">
        <f t="shared" si="139"/>
        <v>1900</v>
      </c>
      <c r="Z604" s="287">
        <f t="shared" si="140"/>
        <v>1</v>
      </c>
      <c r="AA604" s="519">
        <f>0</f>
        <v>0</v>
      </c>
      <c r="AB604" s="520">
        <f>0</f>
        <v>0</v>
      </c>
      <c r="AC604" s="519">
        <f t="shared" si="141"/>
        <v>0</v>
      </c>
      <c r="AD604" s="520">
        <f t="shared" si="142"/>
        <v>0</v>
      </c>
    </row>
    <row r="605" spans="8:30">
      <c r="H605" s="509"/>
      <c r="I605" s="509"/>
      <c r="O605" s="621"/>
      <c r="P605" s="274">
        <f t="shared" si="130"/>
        <v>1</v>
      </c>
      <c r="Q605" s="285">
        <f t="shared" si="131"/>
        <v>18</v>
      </c>
      <c r="R605" s="286">
        <f t="shared" si="132"/>
        <v>0</v>
      </c>
      <c r="S605" s="287">
        <f t="shared" si="133"/>
        <v>0</v>
      </c>
      <c r="T605" s="286">
        <f t="shared" si="134"/>
        <v>0</v>
      </c>
      <c r="U605" s="287">
        <f t="shared" si="135"/>
        <v>0</v>
      </c>
      <c r="V605" s="287">
        <f t="shared" si="136"/>
        <v>0</v>
      </c>
      <c r="W605" s="287">
        <f t="shared" si="137"/>
        <v>0</v>
      </c>
      <c r="X605" s="287">
        <f t="shared" si="138"/>
        <v>0</v>
      </c>
      <c r="Y605" s="288">
        <f t="shared" si="139"/>
        <v>1900</v>
      </c>
      <c r="Z605" s="287">
        <f t="shared" si="140"/>
        <v>1</v>
      </c>
      <c r="AA605" s="519">
        <f>0</f>
        <v>0</v>
      </c>
      <c r="AB605" s="520">
        <f>0</f>
        <v>0</v>
      </c>
      <c r="AC605" s="519">
        <f t="shared" si="141"/>
        <v>0</v>
      </c>
      <c r="AD605" s="520">
        <f t="shared" si="142"/>
        <v>0</v>
      </c>
    </row>
    <row r="606" spans="8:30">
      <c r="H606" s="509"/>
      <c r="I606" s="509"/>
      <c r="O606" s="621"/>
      <c r="P606" s="274">
        <f t="shared" si="130"/>
        <v>1</v>
      </c>
      <c r="Q606" s="285">
        <f t="shared" si="131"/>
        <v>18</v>
      </c>
      <c r="R606" s="286">
        <f t="shared" si="132"/>
        <v>0</v>
      </c>
      <c r="S606" s="287">
        <f t="shared" si="133"/>
        <v>0</v>
      </c>
      <c r="T606" s="286">
        <f t="shared" si="134"/>
        <v>0</v>
      </c>
      <c r="U606" s="287">
        <f t="shared" si="135"/>
        <v>0</v>
      </c>
      <c r="V606" s="287">
        <f t="shared" si="136"/>
        <v>0</v>
      </c>
      <c r="W606" s="287">
        <f t="shared" si="137"/>
        <v>0</v>
      </c>
      <c r="X606" s="287">
        <f t="shared" si="138"/>
        <v>0</v>
      </c>
      <c r="Y606" s="288">
        <f t="shared" si="139"/>
        <v>1900</v>
      </c>
      <c r="Z606" s="287">
        <f t="shared" si="140"/>
        <v>1</v>
      </c>
      <c r="AA606" s="519">
        <f>0</f>
        <v>0</v>
      </c>
      <c r="AB606" s="520">
        <f>0</f>
        <v>0</v>
      </c>
      <c r="AC606" s="519">
        <f t="shared" si="141"/>
        <v>0</v>
      </c>
      <c r="AD606" s="520">
        <f t="shared" si="142"/>
        <v>0</v>
      </c>
    </row>
    <row r="607" spans="8:30">
      <c r="H607" s="509"/>
      <c r="I607" s="509"/>
      <c r="O607" s="621"/>
      <c r="P607" s="274">
        <f t="shared" si="130"/>
        <v>1</v>
      </c>
      <c r="Q607" s="285">
        <f t="shared" si="131"/>
        <v>18</v>
      </c>
      <c r="R607" s="286">
        <f t="shared" si="132"/>
        <v>0</v>
      </c>
      <c r="S607" s="287">
        <f t="shared" si="133"/>
        <v>0</v>
      </c>
      <c r="T607" s="286">
        <f t="shared" si="134"/>
        <v>0</v>
      </c>
      <c r="U607" s="287">
        <f t="shared" si="135"/>
        <v>0</v>
      </c>
      <c r="V607" s="287">
        <f t="shared" si="136"/>
        <v>0</v>
      </c>
      <c r="W607" s="287">
        <f t="shared" si="137"/>
        <v>0</v>
      </c>
      <c r="X607" s="287">
        <f t="shared" si="138"/>
        <v>0</v>
      </c>
      <c r="Y607" s="288">
        <f t="shared" si="139"/>
        <v>1900</v>
      </c>
      <c r="Z607" s="287">
        <f t="shared" si="140"/>
        <v>1</v>
      </c>
      <c r="AA607" s="519">
        <f>0</f>
        <v>0</v>
      </c>
      <c r="AB607" s="520">
        <f>0</f>
        <v>0</v>
      </c>
      <c r="AC607" s="519">
        <f t="shared" si="141"/>
        <v>0</v>
      </c>
      <c r="AD607" s="520">
        <f t="shared" si="142"/>
        <v>0</v>
      </c>
    </row>
    <row r="608" spans="8:30">
      <c r="H608" s="509"/>
      <c r="I608" s="509"/>
      <c r="O608" s="621"/>
      <c r="P608" s="274">
        <f t="shared" si="130"/>
        <v>1</v>
      </c>
      <c r="Q608" s="285">
        <f t="shared" si="131"/>
        <v>18</v>
      </c>
      <c r="R608" s="286">
        <f t="shared" si="132"/>
        <v>0</v>
      </c>
      <c r="S608" s="287">
        <f t="shared" si="133"/>
        <v>0</v>
      </c>
      <c r="T608" s="286">
        <f t="shared" si="134"/>
        <v>0</v>
      </c>
      <c r="U608" s="287">
        <f t="shared" si="135"/>
        <v>0</v>
      </c>
      <c r="V608" s="287">
        <f t="shared" si="136"/>
        <v>0</v>
      </c>
      <c r="W608" s="287">
        <f t="shared" si="137"/>
        <v>0</v>
      </c>
      <c r="X608" s="287">
        <f t="shared" si="138"/>
        <v>0</v>
      </c>
      <c r="Y608" s="288">
        <f t="shared" si="139"/>
        <v>1900</v>
      </c>
      <c r="Z608" s="287">
        <f t="shared" si="140"/>
        <v>1</v>
      </c>
      <c r="AA608" s="519">
        <f>0</f>
        <v>0</v>
      </c>
      <c r="AB608" s="520">
        <f>0</f>
        <v>0</v>
      </c>
      <c r="AC608" s="519">
        <f t="shared" si="141"/>
        <v>0</v>
      </c>
      <c r="AD608" s="520">
        <f t="shared" si="142"/>
        <v>0</v>
      </c>
    </row>
    <row r="609" spans="8:30">
      <c r="H609" s="509"/>
      <c r="I609" s="509"/>
      <c r="O609" s="621"/>
      <c r="P609" s="274">
        <f t="shared" si="130"/>
        <v>1</v>
      </c>
      <c r="Q609" s="285">
        <f t="shared" si="131"/>
        <v>18</v>
      </c>
      <c r="R609" s="286">
        <f t="shared" si="132"/>
        <v>0</v>
      </c>
      <c r="S609" s="287">
        <f t="shared" si="133"/>
        <v>0</v>
      </c>
      <c r="T609" s="286">
        <f t="shared" si="134"/>
        <v>0</v>
      </c>
      <c r="U609" s="287">
        <f t="shared" si="135"/>
        <v>0</v>
      </c>
      <c r="V609" s="287">
        <f t="shared" si="136"/>
        <v>0</v>
      </c>
      <c r="W609" s="287">
        <f t="shared" si="137"/>
        <v>0</v>
      </c>
      <c r="X609" s="287">
        <f t="shared" si="138"/>
        <v>0</v>
      </c>
      <c r="Y609" s="288">
        <f t="shared" si="139"/>
        <v>1900</v>
      </c>
      <c r="Z609" s="287">
        <f t="shared" si="140"/>
        <v>1</v>
      </c>
      <c r="AA609" s="519">
        <f>0</f>
        <v>0</v>
      </c>
      <c r="AB609" s="520">
        <f>0</f>
        <v>0</v>
      </c>
      <c r="AC609" s="519">
        <f t="shared" si="141"/>
        <v>0</v>
      </c>
      <c r="AD609" s="520">
        <f t="shared" si="142"/>
        <v>0</v>
      </c>
    </row>
    <row r="610" spans="8:30">
      <c r="H610" s="509"/>
      <c r="I610" s="509"/>
      <c r="O610" s="621"/>
      <c r="P610" s="274">
        <f t="shared" si="130"/>
        <v>1</v>
      </c>
      <c r="Q610" s="285">
        <f t="shared" si="131"/>
        <v>18</v>
      </c>
      <c r="R610" s="286">
        <f t="shared" si="132"/>
        <v>0</v>
      </c>
      <c r="S610" s="287">
        <f t="shared" si="133"/>
        <v>0</v>
      </c>
      <c r="T610" s="286">
        <f t="shared" si="134"/>
        <v>0</v>
      </c>
      <c r="U610" s="287">
        <f t="shared" si="135"/>
        <v>0</v>
      </c>
      <c r="V610" s="287">
        <f t="shared" si="136"/>
        <v>0</v>
      </c>
      <c r="W610" s="287">
        <f t="shared" si="137"/>
        <v>0</v>
      </c>
      <c r="X610" s="287">
        <f t="shared" si="138"/>
        <v>0</v>
      </c>
      <c r="Y610" s="288">
        <f t="shared" si="139"/>
        <v>1900</v>
      </c>
      <c r="Z610" s="287">
        <f t="shared" si="140"/>
        <v>1</v>
      </c>
      <c r="AA610" s="519">
        <f>0</f>
        <v>0</v>
      </c>
      <c r="AB610" s="520">
        <f>0</f>
        <v>0</v>
      </c>
      <c r="AC610" s="519">
        <f t="shared" si="141"/>
        <v>0</v>
      </c>
      <c r="AD610" s="520">
        <f t="shared" si="142"/>
        <v>0</v>
      </c>
    </row>
    <row r="611" spans="8:30">
      <c r="H611" s="509"/>
      <c r="I611" s="509"/>
      <c r="O611" s="621"/>
      <c r="P611" s="274">
        <f t="shared" si="130"/>
        <v>1</v>
      </c>
      <c r="Q611" s="285">
        <f t="shared" si="131"/>
        <v>18</v>
      </c>
      <c r="R611" s="286">
        <f t="shared" si="132"/>
        <v>0</v>
      </c>
      <c r="S611" s="287">
        <f t="shared" si="133"/>
        <v>0</v>
      </c>
      <c r="T611" s="286">
        <f t="shared" si="134"/>
        <v>0</v>
      </c>
      <c r="U611" s="287">
        <f t="shared" si="135"/>
        <v>0</v>
      </c>
      <c r="V611" s="287">
        <f t="shared" si="136"/>
        <v>0</v>
      </c>
      <c r="W611" s="287">
        <f t="shared" si="137"/>
        <v>0</v>
      </c>
      <c r="X611" s="287">
        <f t="shared" si="138"/>
        <v>0</v>
      </c>
      <c r="Y611" s="288">
        <f t="shared" si="139"/>
        <v>1900</v>
      </c>
      <c r="Z611" s="287">
        <f t="shared" si="140"/>
        <v>1</v>
      </c>
      <c r="AA611" s="519">
        <f>0</f>
        <v>0</v>
      </c>
      <c r="AB611" s="520">
        <f>0</f>
        <v>0</v>
      </c>
      <c r="AC611" s="519">
        <f t="shared" si="141"/>
        <v>0</v>
      </c>
      <c r="AD611" s="520">
        <f t="shared" si="142"/>
        <v>0</v>
      </c>
    </row>
    <row r="612" spans="8:30">
      <c r="H612" s="509"/>
      <c r="I612" s="509"/>
      <c r="O612" s="621"/>
      <c r="P612" s="274">
        <f t="shared" si="130"/>
        <v>1</v>
      </c>
      <c r="Q612" s="285">
        <f t="shared" si="131"/>
        <v>18</v>
      </c>
      <c r="R612" s="286">
        <f t="shared" si="132"/>
        <v>0</v>
      </c>
      <c r="S612" s="287">
        <f t="shared" si="133"/>
        <v>0</v>
      </c>
      <c r="T612" s="286">
        <f t="shared" si="134"/>
        <v>0</v>
      </c>
      <c r="U612" s="287">
        <f t="shared" si="135"/>
        <v>0</v>
      </c>
      <c r="V612" s="287">
        <f t="shared" si="136"/>
        <v>0</v>
      </c>
      <c r="W612" s="287">
        <f t="shared" si="137"/>
        <v>0</v>
      </c>
      <c r="X612" s="287">
        <f t="shared" si="138"/>
        <v>0</v>
      </c>
      <c r="Y612" s="288">
        <f t="shared" si="139"/>
        <v>1900</v>
      </c>
      <c r="Z612" s="287">
        <f t="shared" si="140"/>
        <v>1</v>
      </c>
      <c r="AA612" s="519">
        <f>0</f>
        <v>0</v>
      </c>
      <c r="AB612" s="520">
        <f>0</f>
        <v>0</v>
      </c>
      <c r="AC612" s="519">
        <f t="shared" si="141"/>
        <v>0</v>
      </c>
      <c r="AD612" s="520">
        <f t="shared" si="142"/>
        <v>0</v>
      </c>
    </row>
    <row r="613" spans="8:30">
      <c r="H613" s="509"/>
      <c r="I613" s="509"/>
      <c r="O613" s="621"/>
      <c r="P613" s="274">
        <f t="shared" si="130"/>
        <v>1</v>
      </c>
      <c r="Q613" s="285">
        <f t="shared" si="131"/>
        <v>18</v>
      </c>
      <c r="R613" s="286">
        <f t="shared" si="132"/>
        <v>0</v>
      </c>
      <c r="S613" s="287">
        <f t="shared" si="133"/>
        <v>0</v>
      </c>
      <c r="T613" s="286">
        <f t="shared" si="134"/>
        <v>0</v>
      </c>
      <c r="U613" s="287">
        <f t="shared" si="135"/>
        <v>0</v>
      </c>
      <c r="V613" s="287">
        <f t="shared" si="136"/>
        <v>0</v>
      </c>
      <c r="W613" s="287">
        <f t="shared" si="137"/>
        <v>0</v>
      </c>
      <c r="X613" s="287">
        <f t="shared" si="138"/>
        <v>0</v>
      </c>
      <c r="Y613" s="288">
        <f t="shared" si="139"/>
        <v>1900</v>
      </c>
      <c r="Z613" s="287">
        <f t="shared" si="140"/>
        <v>1</v>
      </c>
      <c r="AA613" s="519">
        <f>0</f>
        <v>0</v>
      </c>
      <c r="AB613" s="520">
        <f>0</f>
        <v>0</v>
      </c>
      <c r="AC613" s="519">
        <f t="shared" si="141"/>
        <v>0</v>
      </c>
      <c r="AD613" s="520">
        <f t="shared" si="142"/>
        <v>0</v>
      </c>
    </row>
    <row r="614" spans="8:30">
      <c r="H614" s="509"/>
      <c r="I614" s="509"/>
      <c r="O614" s="621"/>
      <c r="P614" s="274">
        <f t="shared" si="130"/>
        <v>1</v>
      </c>
      <c r="Q614" s="285">
        <f t="shared" si="131"/>
        <v>18</v>
      </c>
      <c r="R614" s="286">
        <f t="shared" si="132"/>
        <v>0</v>
      </c>
      <c r="S614" s="287">
        <f t="shared" si="133"/>
        <v>0</v>
      </c>
      <c r="T614" s="286">
        <f t="shared" si="134"/>
        <v>0</v>
      </c>
      <c r="U614" s="287">
        <f t="shared" si="135"/>
        <v>0</v>
      </c>
      <c r="V614" s="287">
        <f t="shared" si="136"/>
        <v>0</v>
      </c>
      <c r="W614" s="287">
        <f t="shared" si="137"/>
        <v>0</v>
      </c>
      <c r="X614" s="287">
        <f t="shared" si="138"/>
        <v>0</v>
      </c>
      <c r="Y614" s="288">
        <f t="shared" si="139"/>
        <v>1900</v>
      </c>
      <c r="Z614" s="287">
        <f t="shared" si="140"/>
        <v>1</v>
      </c>
      <c r="AA614" s="519">
        <f>0</f>
        <v>0</v>
      </c>
      <c r="AB614" s="520">
        <f>0</f>
        <v>0</v>
      </c>
      <c r="AC614" s="519">
        <f t="shared" si="141"/>
        <v>0</v>
      </c>
      <c r="AD614" s="520">
        <f t="shared" si="142"/>
        <v>0</v>
      </c>
    </row>
    <row r="615" spans="8:30">
      <c r="H615" s="509"/>
      <c r="I615" s="509"/>
      <c r="O615" s="621"/>
      <c r="P615" s="274">
        <f t="shared" si="130"/>
        <v>1</v>
      </c>
      <c r="Q615" s="285">
        <f t="shared" si="131"/>
        <v>18</v>
      </c>
      <c r="R615" s="286">
        <f t="shared" si="132"/>
        <v>0</v>
      </c>
      <c r="S615" s="287">
        <f t="shared" si="133"/>
        <v>0</v>
      </c>
      <c r="T615" s="286">
        <f t="shared" si="134"/>
        <v>0</v>
      </c>
      <c r="U615" s="287">
        <f t="shared" si="135"/>
        <v>0</v>
      </c>
      <c r="V615" s="287">
        <f t="shared" si="136"/>
        <v>0</v>
      </c>
      <c r="W615" s="287">
        <f t="shared" si="137"/>
        <v>0</v>
      </c>
      <c r="X615" s="287">
        <f t="shared" si="138"/>
        <v>0</v>
      </c>
      <c r="Y615" s="288">
        <f t="shared" si="139"/>
        <v>1900</v>
      </c>
      <c r="Z615" s="287">
        <f t="shared" si="140"/>
        <v>1</v>
      </c>
      <c r="AA615" s="519">
        <f>0</f>
        <v>0</v>
      </c>
      <c r="AB615" s="520">
        <f>0</f>
        <v>0</v>
      </c>
      <c r="AC615" s="519">
        <f t="shared" si="141"/>
        <v>0</v>
      </c>
      <c r="AD615" s="520">
        <f t="shared" si="142"/>
        <v>0</v>
      </c>
    </row>
    <row r="616" spans="8:30">
      <c r="H616" s="509"/>
      <c r="I616" s="509"/>
      <c r="O616" s="621"/>
      <c r="P616" s="274">
        <f t="shared" si="130"/>
        <v>1</v>
      </c>
      <c r="Q616" s="285">
        <f t="shared" si="131"/>
        <v>18</v>
      </c>
      <c r="R616" s="286">
        <f t="shared" si="132"/>
        <v>0</v>
      </c>
      <c r="S616" s="287">
        <f t="shared" si="133"/>
        <v>0</v>
      </c>
      <c r="T616" s="286">
        <f t="shared" si="134"/>
        <v>0</v>
      </c>
      <c r="U616" s="287">
        <f t="shared" si="135"/>
        <v>0</v>
      </c>
      <c r="V616" s="287">
        <f t="shared" si="136"/>
        <v>0</v>
      </c>
      <c r="W616" s="287">
        <f t="shared" si="137"/>
        <v>0</v>
      </c>
      <c r="X616" s="287">
        <f t="shared" si="138"/>
        <v>0</v>
      </c>
      <c r="Y616" s="288">
        <f t="shared" si="139"/>
        <v>1900</v>
      </c>
      <c r="Z616" s="287">
        <f t="shared" si="140"/>
        <v>1</v>
      </c>
      <c r="AA616" s="519">
        <f>0</f>
        <v>0</v>
      </c>
      <c r="AB616" s="520">
        <f>0</f>
        <v>0</v>
      </c>
      <c r="AC616" s="519">
        <f t="shared" si="141"/>
        <v>0</v>
      </c>
      <c r="AD616" s="520">
        <f t="shared" si="142"/>
        <v>0</v>
      </c>
    </row>
    <row r="617" spans="8:30">
      <c r="H617" s="509"/>
      <c r="I617" s="509"/>
      <c r="O617" s="621"/>
      <c r="P617" s="274">
        <f t="shared" si="130"/>
        <v>1</v>
      </c>
      <c r="Q617" s="285">
        <f t="shared" si="131"/>
        <v>18</v>
      </c>
      <c r="R617" s="286">
        <f t="shared" si="132"/>
        <v>0</v>
      </c>
      <c r="S617" s="287">
        <f t="shared" si="133"/>
        <v>0</v>
      </c>
      <c r="T617" s="286">
        <f t="shared" si="134"/>
        <v>0</v>
      </c>
      <c r="U617" s="287">
        <f t="shared" si="135"/>
        <v>0</v>
      </c>
      <c r="V617" s="287">
        <f t="shared" si="136"/>
        <v>0</v>
      </c>
      <c r="W617" s="287">
        <f t="shared" si="137"/>
        <v>0</v>
      </c>
      <c r="X617" s="287">
        <f t="shared" si="138"/>
        <v>0</v>
      </c>
      <c r="Y617" s="288">
        <f t="shared" si="139"/>
        <v>1900</v>
      </c>
      <c r="Z617" s="287">
        <f t="shared" si="140"/>
        <v>1</v>
      </c>
      <c r="AA617" s="519">
        <f>0</f>
        <v>0</v>
      </c>
      <c r="AB617" s="520">
        <f>0</f>
        <v>0</v>
      </c>
      <c r="AC617" s="519">
        <f t="shared" si="141"/>
        <v>0</v>
      </c>
      <c r="AD617" s="520">
        <f t="shared" si="142"/>
        <v>0</v>
      </c>
    </row>
    <row r="618" spans="8:30">
      <c r="H618" s="509"/>
      <c r="I618" s="509"/>
      <c r="O618" s="621"/>
      <c r="P618" s="274">
        <f t="shared" si="130"/>
        <v>1</v>
      </c>
      <c r="Q618" s="285">
        <f t="shared" si="131"/>
        <v>18</v>
      </c>
      <c r="R618" s="286">
        <f t="shared" si="132"/>
        <v>0</v>
      </c>
      <c r="S618" s="287">
        <f t="shared" si="133"/>
        <v>0</v>
      </c>
      <c r="T618" s="286">
        <f t="shared" si="134"/>
        <v>0</v>
      </c>
      <c r="U618" s="287">
        <f t="shared" si="135"/>
        <v>0</v>
      </c>
      <c r="V618" s="287">
        <f t="shared" si="136"/>
        <v>0</v>
      </c>
      <c r="W618" s="287">
        <f t="shared" si="137"/>
        <v>0</v>
      </c>
      <c r="X618" s="287">
        <f t="shared" si="138"/>
        <v>0</v>
      </c>
      <c r="Y618" s="288">
        <f t="shared" si="139"/>
        <v>1900</v>
      </c>
      <c r="Z618" s="287">
        <f t="shared" si="140"/>
        <v>1</v>
      </c>
      <c r="AA618" s="519">
        <f>0</f>
        <v>0</v>
      </c>
      <c r="AB618" s="520">
        <f>0</f>
        <v>0</v>
      </c>
      <c r="AC618" s="519">
        <f t="shared" si="141"/>
        <v>0</v>
      </c>
      <c r="AD618" s="520">
        <f t="shared" si="142"/>
        <v>0</v>
      </c>
    </row>
    <row r="619" spans="8:30">
      <c r="H619" s="509"/>
      <c r="I619" s="509"/>
      <c r="O619" s="621"/>
      <c r="P619" s="274">
        <f t="shared" si="130"/>
        <v>1</v>
      </c>
      <c r="Q619" s="285">
        <f t="shared" si="131"/>
        <v>18</v>
      </c>
      <c r="R619" s="286">
        <f t="shared" si="132"/>
        <v>0</v>
      </c>
      <c r="S619" s="287">
        <f t="shared" si="133"/>
        <v>0</v>
      </c>
      <c r="T619" s="286">
        <f t="shared" si="134"/>
        <v>0</v>
      </c>
      <c r="U619" s="287">
        <f t="shared" si="135"/>
        <v>0</v>
      </c>
      <c r="V619" s="287">
        <f t="shared" si="136"/>
        <v>0</v>
      </c>
      <c r="W619" s="287">
        <f t="shared" si="137"/>
        <v>0</v>
      </c>
      <c r="X619" s="287">
        <f t="shared" si="138"/>
        <v>0</v>
      </c>
      <c r="Y619" s="288">
        <f t="shared" si="139"/>
        <v>1900</v>
      </c>
      <c r="Z619" s="287">
        <f t="shared" si="140"/>
        <v>1</v>
      </c>
      <c r="AA619" s="519">
        <f>0</f>
        <v>0</v>
      </c>
      <c r="AB619" s="520">
        <f>0</f>
        <v>0</v>
      </c>
      <c r="AC619" s="519">
        <f t="shared" si="141"/>
        <v>0</v>
      </c>
      <c r="AD619" s="520">
        <f t="shared" si="142"/>
        <v>0</v>
      </c>
    </row>
    <row r="620" spans="8:30">
      <c r="H620" s="509"/>
      <c r="I620" s="509"/>
      <c r="O620" s="621"/>
      <c r="P620" s="274">
        <f t="shared" si="130"/>
        <v>1</v>
      </c>
      <c r="Q620" s="285">
        <f t="shared" si="131"/>
        <v>18</v>
      </c>
      <c r="R620" s="286">
        <f t="shared" si="132"/>
        <v>0</v>
      </c>
      <c r="S620" s="287">
        <f t="shared" si="133"/>
        <v>0</v>
      </c>
      <c r="T620" s="286">
        <f t="shared" si="134"/>
        <v>0</v>
      </c>
      <c r="U620" s="287">
        <f t="shared" si="135"/>
        <v>0</v>
      </c>
      <c r="V620" s="287">
        <f t="shared" si="136"/>
        <v>0</v>
      </c>
      <c r="W620" s="287">
        <f t="shared" si="137"/>
        <v>0</v>
      </c>
      <c r="X620" s="287">
        <f t="shared" si="138"/>
        <v>0</v>
      </c>
      <c r="Y620" s="288">
        <f t="shared" si="139"/>
        <v>1900</v>
      </c>
      <c r="Z620" s="287">
        <f t="shared" si="140"/>
        <v>1</v>
      </c>
      <c r="AA620" s="519">
        <f>0</f>
        <v>0</v>
      </c>
      <c r="AB620" s="520">
        <f>0</f>
        <v>0</v>
      </c>
      <c r="AC620" s="519">
        <f t="shared" si="141"/>
        <v>0</v>
      </c>
      <c r="AD620" s="520">
        <f t="shared" si="142"/>
        <v>0</v>
      </c>
    </row>
    <row r="621" spans="8:30">
      <c r="H621" s="509"/>
      <c r="I621" s="509"/>
      <c r="O621" s="621"/>
      <c r="P621" s="274">
        <f t="shared" si="130"/>
        <v>1</v>
      </c>
      <c r="Q621" s="285">
        <f t="shared" si="131"/>
        <v>18</v>
      </c>
      <c r="R621" s="286">
        <f t="shared" si="132"/>
        <v>0</v>
      </c>
      <c r="S621" s="287">
        <f t="shared" si="133"/>
        <v>0</v>
      </c>
      <c r="T621" s="286">
        <f t="shared" si="134"/>
        <v>0</v>
      </c>
      <c r="U621" s="287">
        <f t="shared" si="135"/>
        <v>0</v>
      </c>
      <c r="V621" s="287">
        <f t="shared" si="136"/>
        <v>0</v>
      </c>
      <c r="W621" s="287">
        <f t="shared" si="137"/>
        <v>0</v>
      </c>
      <c r="X621" s="287">
        <f t="shared" si="138"/>
        <v>0</v>
      </c>
      <c r="Y621" s="288">
        <f t="shared" si="139"/>
        <v>1900</v>
      </c>
      <c r="Z621" s="287">
        <f t="shared" si="140"/>
        <v>1</v>
      </c>
      <c r="AA621" s="519">
        <f>0</f>
        <v>0</v>
      </c>
      <c r="AB621" s="520">
        <f>0</f>
        <v>0</v>
      </c>
      <c r="AC621" s="519">
        <f t="shared" si="141"/>
        <v>0</v>
      </c>
      <c r="AD621" s="520">
        <f t="shared" si="142"/>
        <v>0</v>
      </c>
    </row>
    <row r="622" spans="8:30">
      <c r="H622" s="509"/>
      <c r="I622" s="509"/>
      <c r="O622" s="621"/>
      <c r="P622" s="274">
        <f t="shared" si="130"/>
        <v>1</v>
      </c>
      <c r="Q622" s="285">
        <f t="shared" si="131"/>
        <v>18</v>
      </c>
      <c r="R622" s="286">
        <f t="shared" si="132"/>
        <v>0</v>
      </c>
      <c r="S622" s="287">
        <f t="shared" si="133"/>
        <v>0</v>
      </c>
      <c r="T622" s="286">
        <f t="shared" si="134"/>
        <v>0</v>
      </c>
      <c r="U622" s="287">
        <f t="shared" si="135"/>
        <v>0</v>
      </c>
      <c r="V622" s="287">
        <f t="shared" si="136"/>
        <v>0</v>
      </c>
      <c r="W622" s="287">
        <f t="shared" si="137"/>
        <v>0</v>
      </c>
      <c r="X622" s="287">
        <f t="shared" si="138"/>
        <v>0</v>
      </c>
      <c r="Y622" s="288">
        <f t="shared" si="139"/>
        <v>1900</v>
      </c>
      <c r="Z622" s="287">
        <f t="shared" si="140"/>
        <v>1</v>
      </c>
      <c r="AA622" s="519">
        <f>0</f>
        <v>0</v>
      </c>
      <c r="AB622" s="520">
        <f>0</f>
        <v>0</v>
      </c>
      <c r="AC622" s="519">
        <f t="shared" si="141"/>
        <v>0</v>
      </c>
      <c r="AD622" s="520">
        <f t="shared" si="142"/>
        <v>0</v>
      </c>
    </row>
    <row r="623" spans="8:30">
      <c r="H623" s="509"/>
      <c r="I623" s="509"/>
      <c r="O623" s="621"/>
      <c r="P623" s="274">
        <f t="shared" si="130"/>
        <v>1</v>
      </c>
      <c r="Q623" s="285">
        <f t="shared" si="131"/>
        <v>18</v>
      </c>
      <c r="R623" s="286">
        <f t="shared" si="132"/>
        <v>0</v>
      </c>
      <c r="S623" s="287">
        <f t="shared" si="133"/>
        <v>0</v>
      </c>
      <c r="T623" s="286">
        <f t="shared" si="134"/>
        <v>0</v>
      </c>
      <c r="U623" s="287">
        <f t="shared" si="135"/>
        <v>0</v>
      </c>
      <c r="V623" s="287">
        <f t="shared" si="136"/>
        <v>0</v>
      </c>
      <c r="W623" s="287">
        <f t="shared" si="137"/>
        <v>0</v>
      </c>
      <c r="X623" s="287">
        <f t="shared" si="138"/>
        <v>0</v>
      </c>
      <c r="Y623" s="288">
        <f t="shared" si="139"/>
        <v>1900</v>
      </c>
      <c r="Z623" s="287">
        <f t="shared" si="140"/>
        <v>1</v>
      </c>
      <c r="AA623" s="519">
        <f>0</f>
        <v>0</v>
      </c>
      <c r="AB623" s="520">
        <f>0</f>
        <v>0</v>
      </c>
      <c r="AC623" s="519">
        <f t="shared" si="141"/>
        <v>0</v>
      </c>
      <c r="AD623" s="520">
        <f t="shared" si="142"/>
        <v>0</v>
      </c>
    </row>
    <row r="624" spans="8:30">
      <c r="H624" s="509"/>
      <c r="I624" s="509"/>
      <c r="O624" s="621"/>
      <c r="P624" s="274">
        <f t="shared" si="130"/>
        <v>1</v>
      </c>
      <c r="Q624" s="285">
        <f t="shared" si="131"/>
        <v>18</v>
      </c>
      <c r="R624" s="286">
        <f t="shared" si="132"/>
        <v>0</v>
      </c>
      <c r="S624" s="287">
        <f t="shared" si="133"/>
        <v>0</v>
      </c>
      <c r="T624" s="286">
        <f t="shared" si="134"/>
        <v>0</v>
      </c>
      <c r="U624" s="287">
        <f t="shared" si="135"/>
        <v>0</v>
      </c>
      <c r="V624" s="287">
        <f t="shared" si="136"/>
        <v>0</v>
      </c>
      <c r="W624" s="287">
        <f t="shared" si="137"/>
        <v>0</v>
      </c>
      <c r="X624" s="287">
        <f t="shared" si="138"/>
        <v>0</v>
      </c>
      <c r="Y624" s="288">
        <f t="shared" si="139"/>
        <v>1900</v>
      </c>
      <c r="Z624" s="287">
        <f t="shared" si="140"/>
        <v>1</v>
      </c>
      <c r="AA624" s="519">
        <f>0</f>
        <v>0</v>
      </c>
      <c r="AB624" s="520">
        <f>0</f>
        <v>0</v>
      </c>
      <c r="AC624" s="519">
        <f t="shared" si="141"/>
        <v>0</v>
      </c>
      <c r="AD624" s="520">
        <f t="shared" si="142"/>
        <v>0</v>
      </c>
    </row>
    <row r="625" spans="8:30">
      <c r="H625" s="509"/>
      <c r="I625" s="509"/>
      <c r="O625" s="621"/>
      <c r="P625" s="274">
        <f t="shared" si="130"/>
        <v>1</v>
      </c>
      <c r="Q625" s="285">
        <f t="shared" si="131"/>
        <v>18</v>
      </c>
      <c r="R625" s="286">
        <f t="shared" si="132"/>
        <v>0</v>
      </c>
      <c r="S625" s="287">
        <f t="shared" si="133"/>
        <v>0</v>
      </c>
      <c r="T625" s="286">
        <f t="shared" si="134"/>
        <v>0</v>
      </c>
      <c r="U625" s="287">
        <f t="shared" si="135"/>
        <v>0</v>
      </c>
      <c r="V625" s="287">
        <f t="shared" si="136"/>
        <v>0</v>
      </c>
      <c r="W625" s="287">
        <f t="shared" si="137"/>
        <v>0</v>
      </c>
      <c r="X625" s="287">
        <f t="shared" si="138"/>
        <v>0</v>
      </c>
      <c r="Y625" s="288">
        <f t="shared" si="139"/>
        <v>1900</v>
      </c>
      <c r="Z625" s="287">
        <f t="shared" si="140"/>
        <v>1</v>
      </c>
      <c r="AA625" s="519">
        <f>0</f>
        <v>0</v>
      </c>
      <c r="AB625" s="520">
        <f>0</f>
        <v>0</v>
      </c>
      <c r="AC625" s="519">
        <f t="shared" si="141"/>
        <v>0</v>
      </c>
      <c r="AD625" s="520">
        <f t="shared" si="142"/>
        <v>0</v>
      </c>
    </row>
    <row r="626" spans="8:30">
      <c r="H626" s="509"/>
      <c r="I626" s="509"/>
      <c r="O626" s="621"/>
      <c r="P626" s="274">
        <f t="shared" si="130"/>
        <v>1</v>
      </c>
      <c r="Q626" s="285">
        <f t="shared" si="131"/>
        <v>18</v>
      </c>
      <c r="R626" s="286">
        <f t="shared" si="132"/>
        <v>0</v>
      </c>
      <c r="S626" s="287">
        <f t="shared" si="133"/>
        <v>0</v>
      </c>
      <c r="T626" s="286">
        <f t="shared" si="134"/>
        <v>0</v>
      </c>
      <c r="U626" s="287">
        <f t="shared" si="135"/>
        <v>0</v>
      </c>
      <c r="V626" s="287">
        <f t="shared" si="136"/>
        <v>0</v>
      </c>
      <c r="W626" s="287">
        <f t="shared" si="137"/>
        <v>0</v>
      </c>
      <c r="X626" s="287">
        <f t="shared" si="138"/>
        <v>0</v>
      </c>
      <c r="Y626" s="288">
        <f t="shared" si="139"/>
        <v>1900</v>
      </c>
      <c r="Z626" s="287">
        <f t="shared" si="140"/>
        <v>1</v>
      </c>
      <c r="AA626" s="519">
        <f>0</f>
        <v>0</v>
      </c>
      <c r="AB626" s="520">
        <f>0</f>
        <v>0</v>
      </c>
      <c r="AC626" s="519">
        <f t="shared" si="141"/>
        <v>0</v>
      </c>
      <c r="AD626" s="520">
        <f t="shared" si="142"/>
        <v>0</v>
      </c>
    </row>
    <row r="627" spans="8:30">
      <c r="H627" s="509"/>
      <c r="I627" s="509"/>
      <c r="O627" s="621"/>
      <c r="P627" s="274">
        <f t="shared" si="130"/>
        <v>1</v>
      </c>
      <c r="Q627" s="285">
        <f t="shared" si="131"/>
        <v>18</v>
      </c>
      <c r="R627" s="286">
        <f t="shared" si="132"/>
        <v>0</v>
      </c>
      <c r="S627" s="287">
        <f t="shared" si="133"/>
        <v>0</v>
      </c>
      <c r="T627" s="286">
        <f t="shared" si="134"/>
        <v>0</v>
      </c>
      <c r="U627" s="287">
        <f t="shared" si="135"/>
        <v>0</v>
      </c>
      <c r="V627" s="287">
        <f t="shared" si="136"/>
        <v>0</v>
      </c>
      <c r="W627" s="287">
        <f t="shared" si="137"/>
        <v>0</v>
      </c>
      <c r="X627" s="287">
        <f t="shared" si="138"/>
        <v>0</v>
      </c>
      <c r="Y627" s="288">
        <f t="shared" si="139"/>
        <v>1900</v>
      </c>
      <c r="Z627" s="287">
        <f t="shared" si="140"/>
        <v>1</v>
      </c>
      <c r="AA627" s="519">
        <f>0</f>
        <v>0</v>
      </c>
      <c r="AB627" s="520">
        <f>0</f>
        <v>0</v>
      </c>
      <c r="AC627" s="519">
        <f t="shared" si="141"/>
        <v>0</v>
      </c>
      <c r="AD627" s="520">
        <f t="shared" si="142"/>
        <v>0</v>
      </c>
    </row>
    <row r="628" spans="8:30">
      <c r="H628" s="509"/>
      <c r="I628" s="509"/>
      <c r="O628" s="621"/>
      <c r="P628" s="274">
        <f t="shared" si="130"/>
        <v>1</v>
      </c>
      <c r="Q628" s="285">
        <f t="shared" si="131"/>
        <v>18</v>
      </c>
      <c r="R628" s="286">
        <f t="shared" si="132"/>
        <v>0</v>
      </c>
      <c r="S628" s="287">
        <f t="shared" si="133"/>
        <v>0</v>
      </c>
      <c r="T628" s="286">
        <f t="shared" si="134"/>
        <v>0</v>
      </c>
      <c r="U628" s="287">
        <f t="shared" si="135"/>
        <v>0</v>
      </c>
      <c r="V628" s="287">
        <f t="shared" si="136"/>
        <v>0</v>
      </c>
      <c r="W628" s="287">
        <f t="shared" si="137"/>
        <v>0</v>
      </c>
      <c r="X628" s="287">
        <f t="shared" si="138"/>
        <v>0</v>
      </c>
      <c r="Y628" s="288">
        <f t="shared" si="139"/>
        <v>1900</v>
      </c>
      <c r="Z628" s="287">
        <f t="shared" si="140"/>
        <v>1</v>
      </c>
      <c r="AA628" s="519">
        <f>0</f>
        <v>0</v>
      </c>
      <c r="AB628" s="520">
        <f>0</f>
        <v>0</v>
      </c>
      <c r="AC628" s="519">
        <f t="shared" si="141"/>
        <v>0</v>
      </c>
      <c r="AD628" s="520">
        <f t="shared" si="142"/>
        <v>0</v>
      </c>
    </row>
    <row r="629" spans="8:30">
      <c r="H629" s="509"/>
      <c r="I629" s="509"/>
      <c r="O629" s="621"/>
      <c r="P629" s="274">
        <f t="shared" si="130"/>
        <v>1</v>
      </c>
      <c r="Q629" s="285">
        <f t="shared" si="131"/>
        <v>18</v>
      </c>
      <c r="R629" s="286">
        <f t="shared" si="132"/>
        <v>0</v>
      </c>
      <c r="S629" s="287">
        <f t="shared" si="133"/>
        <v>0</v>
      </c>
      <c r="T629" s="286">
        <f t="shared" si="134"/>
        <v>0</v>
      </c>
      <c r="U629" s="287">
        <f t="shared" si="135"/>
        <v>0</v>
      </c>
      <c r="V629" s="287">
        <f t="shared" si="136"/>
        <v>0</v>
      </c>
      <c r="W629" s="287">
        <f t="shared" si="137"/>
        <v>0</v>
      </c>
      <c r="X629" s="287">
        <f t="shared" si="138"/>
        <v>0</v>
      </c>
      <c r="Y629" s="288">
        <f t="shared" si="139"/>
        <v>1900</v>
      </c>
      <c r="Z629" s="287">
        <f t="shared" si="140"/>
        <v>1</v>
      </c>
      <c r="AA629" s="519">
        <f>0</f>
        <v>0</v>
      </c>
      <c r="AB629" s="520">
        <f>0</f>
        <v>0</v>
      </c>
      <c r="AC629" s="519">
        <f t="shared" si="141"/>
        <v>0</v>
      </c>
      <c r="AD629" s="520">
        <f t="shared" si="142"/>
        <v>0</v>
      </c>
    </row>
    <row r="630" spans="8:30">
      <c r="H630" s="509"/>
      <c r="I630" s="509"/>
      <c r="O630" s="621"/>
      <c r="P630" s="274">
        <f t="shared" si="130"/>
        <v>1</v>
      </c>
      <c r="Q630" s="285">
        <f t="shared" si="131"/>
        <v>18</v>
      </c>
      <c r="R630" s="286">
        <f t="shared" si="132"/>
        <v>0</v>
      </c>
      <c r="S630" s="287">
        <f t="shared" si="133"/>
        <v>0</v>
      </c>
      <c r="T630" s="286">
        <f t="shared" si="134"/>
        <v>0</v>
      </c>
      <c r="U630" s="287">
        <f t="shared" si="135"/>
        <v>0</v>
      </c>
      <c r="V630" s="287">
        <f t="shared" si="136"/>
        <v>0</v>
      </c>
      <c r="W630" s="287">
        <f t="shared" si="137"/>
        <v>0</v>
      </c>
      <c r="X630" s="287">
        <f t="shared" si="138"/>
        <v>0</v>
      </c>
      <c r="Y630" s="288">
        <f t="shared" si="139"/>
        <v>1900</v>
      </c>
      <c r="Z630" s="287">
        <f t="shared" si="140"/>
        <v>1</v>
      </c>
      <c r="AA630" s="519">
        <f>0</f>
        <v>0</v>
      </c>
      <c r="AB630" s="520">
        <f>0</f>
        <v>0</v>
      </c>
      <c r="AC630" s="519">
        <f t="shared" si="141"/>
        <v>0</v>
      </c>
      <c r="AD630" s="520">
        <f t="shared" si="142"/>
        <v>0</v>
      </c>
    </row>
    <row r="631" spans="8:30">
      <c r="H631" s="509"/>
      <c r="I631" s="509"/>
      <c r="O631" s="621"/>
      <c r="P631" s="274">
        <f t="shared" si="130"/>
        <v>1</v>
      </c>
      <c r="Q631" s="285">
        <f t="shared" si="131"/>
        <v>18</v>
      </c>
      <c r="R631" s="286">
        <f t="shared" si="132"/>
        <v>0</v>
      </c>
      <c r="S631" s="287">
        <f t="shared" si="133"/>
        <v>0</v>
      </c>
      <c r="T631" s="286">
        <f t="shared" si="134"/>
        <v>0</v>
      </c>
      <c r="U631" s="287">
        <f t="shared" si="135"/>
        <v>0</v>
      </c>
      <c r="V631" s="287">
        <f t="shared" si="136"/>
        <v>0</v>
      </c>
      <c r="W631" s="287">
        <f t="shared" si="137"/>
        <v>0</v>
      </c>
      <c r="X631" s="287">
        <f t="shared" si="138"/>
        <v>0</v>
      </c>
      <c r="Y631" s="288">
        <f t="shared" si="139"/>
        <v>1900</v>
      </c>
      <c r="Z631" s="287">
        <f t="shared" si="140"/>
        <v>1</v>
      </c>
      <c r="AA631" s="519">
        <f>0</f>
        <v>0</v>
      </c>
      <c r="AB631" s="520">
        <f>0</f>
        <v>0</v>
      </c>
      <c r="AC631" s="519">
        <f t="shared" si="141"/>
        <v>0</v>
      </c>
      <c r="AD631" s="520">
        <f t="shared" si="142"/>
        <v>0</v>
      </c>
    </row>
    <row r="632" spans="8:30">
      <c r="H632" s="509"/>
      <c r="I632" s="509"/>
      <c r="O632" s="621"/>
      <c r="P632" s="274">
        <f t="shared" si="130"/>
        <v>1</v>
      </c>
      <c r="Q632" s="285">
        <f t="shared" si="131"/>
        <v>18</v>
      </c>
      <c r="R632" s="286">
        <f t="shared" si="132"/>
        <v>0</v>
      </c>
      <c r="S632" s="287">
        <f t="shared" si="133"/>
        <v>0</v>
      </c>
      <c r="T632" s="286">
        <f t="shared" si="134"/>
        <v>0</v>
      </c>
      <c r="U632" s="287">
        <f t="shared" si="135"/>
        <v>0</v>
      </c>
      <c r="V632" s="287">
        <f t="shared" si="136"/>
        <v>0</v>
      </c>
      <c r="W632" s="287">
        <f t="shared" si="137"/>
        <v>0</v>
      </c>
      <c r="X632" s="287">
        <f t="shared" si="138"/>
        <v>0</v>
      </c>
      <c r="Y632" s="288">
        <f t="shared" si="139"/>
        <v>1900</v>
      </c>
      <c r="Z632" s="287">
        <f t="shared" si="140"/>
        <v>1</v>
      </c>
      <c r="AA632" s="519">
        <f>0</f>
        <v>0</v>
      </c>
      <c r="AB632" s="520">
        <f>0</f>
        <v>0</v>
      </c>
      <c r="AC632" s="519">
        <f t="shared" si="141"/>
        <v>0</v>
      </c>
      <c r="AD632" s="520">
        <f t="shared" si="142"/>
        <v>0</v>
      </c>
    </row>
    <row r="633" spans="8:30">
      <c r="H633" s="509"/>
      <c r="I633" s="509"/>
      <c r="O633" s="621"/>
      <c r="P633" s="274">
        <f t="shared" si="130"/>
        <v>1</v>
      </c>
      <c r="Q633" s="285">
        <f t="shared" si="131"/>
        <v>18</v>
      </c>
      <c r="R633" s="286">
        <f t="shared" si="132"/>
        <v>0</v>
      </c>
      <c r="S633" s="287">
        <f t="shared" si="133"/>
        <v>0</v>
      </c>
      <c r="T633" s="286">
        <f t="shared" si="134"/>
        <v>0</v>
      </c>
      <c r="U633" s="287">
        <f t="shared" si="135"/>
        <v>0</v>
      </c>
      <c r="V633" s="287">
        <f t="shared" si="136"/>
        <v>0</v>
      </c>
      <c r="W633" s="287">
        <f t="shared" si="137"/>
        <v>0</v>
      </c>
      <c r="X633" s="287">
        <f t="shared" si="138"/>
        <v>0</v>
      </c>
      <c r="Y633" s="288">
        <f t="shared" si="139"/>
        <v>1900</v>
      </c>
      <c r="Z633" s="287">
        <f t="shared" si="140"/>
        <v>1</v>
      </c>
      <c r="AA633" s="519">
        <f>0</f>
        <v>0</v>
      </c>
      <c r="AB633" s="520">
        <f>0</f>
        <v>0</v>
      </c>
      <c r="AC633" s="519">
        <f t="shared" si="141"/>
        <v>0</v>
      </c>
      <c r="AD633" s="520">
        <f t="shared" si="142"/>
        <v>0</v>
      </c>
    </row>
    <row r="634" spans="8:30">
      <c r="H634" s="509"/>
      <c r="I634" s="509"/>
      <c r="O634" s="621"/>
      <c r="P634" s="274">
        <f t="shared" si="130"/>
        <v>1</v>
      </c>
      <c r="Q634" s="285">
        <f t="shared" si="131"/>
        <v>18</v>
      </c>
      <c r="R634" s="286">
        <f t="shared" si="132"/>
        <v>0</v>
      </c>
      <c r="S634" s="287">
        <f t="shared" si="133"/>
        <v>0</v>
      </c>
      <c r="T634" s="286">
        <f t="shared" si="134"/>
        <v>0</v>
      </c>
      <c r="U634" s="287">
        <f t="shared" si="135"/>
        <v>0</v>
      </c>
      <c r="V634" s="287">
        <f t="shared" si="136"/>
        <v>0</v>
      </c>
      <c r="W634" s="287">
        <f t="shared" si="137"/>
        <v>0</v>
      </c>
      <c r="X634" s="287">
        <f t="shared" si="138"/>
        <v>0</v>
      </c>
      <c r="Y634" s="288">
        <f t="shared" si="139"/>
        <v>1900</v>
      </c>
      <c r="Z634" s="287">
        <f t="shared" si="140"/>
        <v>1</v>
      </c>
      <c r="AA634" s="519">
        <f>0</f>
        <v>0</v>
      </c>
      <c r="AB634" s="520">
        <f>0</f>
        <v>0</v>
      </c>
      <c r="AC634" s="519">
        <f t="shared" si="141"/>
        <v>0</v>
      </c>
      <c r="AD634" s="520">
        <f t="shared" si="142"/>
        <v>0</v>
      </c>
    </row>
    <row r="635" spans="8:30">
      <c r="H635" s="509"/>
      <c r="I635" s="509"/>
      <c r="O635" s="621"/>
      <c r="P635" s="274">
        <f t="shared" si="130"/>
        <v>1</v>
      </c>
      <c r="Q635" s="285">
        <f t="shared" si="131"/>
        <v>18</v>
      </c>
      <c r="R635" s="286">
        <f t="shared" si="132"/>
        <v>0</v>
      </c>
      <c r="S635" s="287">
        <f t="shared" si="133"/>
        <v>0</v>
      </c>
      <c r="T635" s="286">
        <f t="shared" si="134"/>
        <v>0</v>
      </c>
      <c r="U635" s="287">
        <f t="shared" si="135"/>
        <v>0</v>
      </c>
      <c r="V635" s="287">
        <f t="shared" si="136"/>
        <v>0</v>
      </c>
      <c r="W635" s="287">
        <f t="shared" si="137"/>
        <v>0</v>
      </c>
      <c r="X635" s="287">
        <f t="shared" si="138"/>
        <v>0</v>
      </c>
      <c r="Y635" s="288">
        <f t="shared" si="139"/>
        <v>1900</v>
      </c>
      <c r="Z635" s="287">
        <f t="shared" si="140"/>
        <v>1</v>
      </c>
      <c r="AA635" s="519">
        <f>0</f>
        <v>0</v>
      </c>
      <c r="AB635" s="520">
        <f>0</f>
        <v>0</v>
      </c>
      <c r="AC635" s="519">
        <f t="shared" si="141"/>
        <v>0</v>
      </c>
      <c r="AD635" s="520">
        <f t="shared" si="142"/>
        <v>0</v>
      </c>
    </row>
    <row r="636" spans="8:30">
      <c r="H636" s="509"/>
      <c r="I636" s="509"/>
      <c r="O636" s="621"/>
      <c r="P636" s="274">
        <f t="shared" si="130"/>
        <v>1</v>
      </c>
      <c r="Q636" s="285">
        <f t="shared" si="131"/>
        <v>18</v>
      </c>
      <c r="R636" s="286">
        <f t="shared" si="132"/>
        <v>0</v>
      </c>
      <c r="S636" s="287">
        <f t="shared" si="133"/>
        <v>0</v>
      </c>
      <c r="T636" s="286">
        <f t="shared" si="134"/>
        <v>0</v>
      </c>
      <c r="U636" s="287">
        <f t="shared" si="135"/>
        <v>0</v>
      </c>
      <c r="V636" s="287">
        <f t="shared" si="136"/>
        <v>0</v>
      </c>
      <c r="W636" s="287">
        <f t="shared" si="137"/>
        <v>0</v>
      </c>
      <c r="X636" s="287">
        <f t="shared" si="138"/>
        <v>0</v>
      </c>
      <c r="Y636" s="288">
        <f t="shared" si="139"/>
        <v>1900</v>
      </c>
      <c r="Z636" s="287">
        <f t="shared" si="140"/>
        <v>1</v>
      </c>
      <c r="AA636" s="519">
        <f>0</f>
        <v>0</v>
      </c>
      <c r="AB636" s="520">
        <f>0</f>
        <v>0</v>
      </c>
      <c r="AC636" s="519">
        <f t="shared" si="141"/>
        <v>0</v>
      </c>
      <c r="AD636" s="520">
        <f t="shared" si="142"/>
        <v>0</v>
      </c>
    </row>
    <row r="637" spans="8:30">
      <c r="H637" s="509"/>
      <c r="I637" s="509"/>
      <c r="O637" s="621"/>
      <c r="P637" s="274">
        <f t="shared" si="130"/>
        <v>1</v>
      </c>
      <c r="Q637" s="285">
        <f t="shared" si="131"/>
        <v>18</v>
      </c>
      <c r="R637" s="286">
        <f t="shared" si="132"/>
        <v>0</v>
      </c>
      <c r="S637" s="287">
        <f t="shared" si="133"/>
        <v>0</v>
      </c>
      <c r="T637" s="286">
        <f t="shared" si="134"/>
        <v>0</v>
      </c>
      <c r="U637" s="287">
        <f t="shared" si="135"/>
        <v>0</v>
      </c>
      <c r="V637" s="287">
        <f t="shared" si="136"/>
        <v>0</v>
      </c>
      <c r="W637" s="287">
        <f t="shared" si="137"/>
        <v>0</v>
      </c>
      <c r="X637" s="287">
        <f t="shared" si="138"/>
        <v>0</v>
      </c>
      <c r="Y637" s="288">
        <f t="shared" si="139"/>
        <v>1900</v>
      </c>
      <c r="Z637" s="287">
        <f t="shared" si="140"/>
        <v>1</v>
      </c>
      <c r="AA637" s="519">
        <f>0</f>
        <v>0</v>
      </c>
      <c r="AB637" s="520">
        <f>0</f>
        <v>0</v>
      </c>
      <c r="AC637" s="519">
        <f t="shared" si="141"/>
        <v>0</v>
      </c>
      <c r="AD637" s="520">
        <f t="shared" si="142"/>
        <v>0</v>
      </c>
    </row>
    <row r="638" spans="8:30">
      <c r="H638" s="509"/>
      <c r="I638" s="509"/>
      <c r="O638" s="621"/>
      <c r="P638" s="274">
        <f t="shared" si="130"/>
        <v>1</v>
      </c>
      <c r="Q638" s="285">
        <f t="shared" si="131"/>
        <v>18</v>
      </c>
      <c r="R638" s="286">
        <f t="shared" si="132"/>
        <v>0</v>
      </c>
      <c r="S638" s="287">
        <f t="shared" si="133"/>
        <v>0</v>
      </c>
      <c r="T638" s="286">
        <f t="shared" si="134"/>
        <v>0</v>
      </c>
      <c r="U638" s="287">
        <f t="shared" si="135"/>
        <v>0</v>
      </c>
      <c r="V638" s="287">
        <f t="shared" si="136"/>
        <v>0</v>
      </c>
      <c r="W638" s="287">
        <f t="shared" si="137"/>
        <v>0</v>
      </c>
      <c r="X638" s="287">
        <f t="shared" si="138"/>
        <v>0</v>
      </c>
      <c r="Y638" s="288">
        <f t="shared" si="139"/>
        <v>1900</v>
      </c>
      <c r="Z638" s="287">
        <f t="shared" si="140"/>
        <v>1</v>
      </c>
      <c r="AA638" s="519">
        <f>0</f>
        <v>0</v>
      </c>
      <c r="AB638" s="520">
        <f>0</f>
        <v>0</v>
      </c>
      <c r="AC638" s="519">
        <f t="shared" si="141"/>
        <v>0</v>
      </c>
      <c r="AD638" s="520">
        <f t="shared" si="142"/>
        <v>0</v>
      </c>
    </row>
    <row r="639" spans="8:30">
      <c r="H639" s="509"/>
      <c r="I639" s="509"/>
      <c r="O639" s="621"/>
      <c r="P639" s="274">
        <f t="shared" si="130"/>
        <v>1</v>
      </c>
      <c r="Q639" s="285">
        <f t="shared" si="131"/>
        <v>18</v>
      </c>
      <c r="R639" s="286">
        <f t="shared" si="132"/>
        <v>0</v>
      </c>
      <c r="S639" s="287">
        <f t="shared" si="133"/>
        <v>0</v>
      </c>
      <c r="T639" s="286">
        <f t="shared" si="134"/>
        <v>0</v>
      </c>
      <c r="U639" s="287">
        <f t="shared" si="135"/>
        <v>0</v>
      </c>
      <c r="V639" s="287">
        <f t="shared" si="136"/>
        <v>0</v>
      </c>
      <c r="W639" s="287">
        <f t="shared" si="137"/>
        <v>0</v>
      </c>
      <c r="X639" s="287">
        <f t="shared" si="138"/>
        <v>0</v>
      </c>
      <c r="Y639" s="288">
        <f t="shared" si="139"/>
        <v>1900</v>
      </c>
      <c r="Z639" s="287">
        <f t="shared" si="140"/>
        <v>1</v>
      </c>
      <c r="AA639" s="519">
        <f>0</f>
        <v>0</v>
      </c>
      <c r="AB639" s="520">
        <f>0</f>
        <v>0</v>
      </c>
      <c r="AC639" s="519">
        <f t="shared" si="141"/>
        <v>0</v>
      </c>
      <c r="AD639" s="520">
        <f t="shared" si="142"/>
        <v>0</v>
      </c>
    </row>
    <row r="640" spans="8:30">
      <c r="H640" s="509"/>
      <c r="I640" s="509"/>
      <c r="O640" s="621"/>
      <c r="P640" s="274">
        <f t="shared" si="130"/>
        <v>1</v>
      </c>
      <c r="Q640" s="285">
        <f t="shared" si="131"/>
        <v>18</v>
      </c>
      <c r="R640" s="286">
        <f t="shared" si="132"/>
        <v>0</v>
      </c>
      <c r="S640" s="287">
        <f t="shared" si="133"/>
        <v>0</v>
      </c>
      <c r="T640" s="286">
        <f t="shared" si="134"/>
        <v>0</v>
      </c>
      <c r="U640" s="287">
        <f t="shared" si="135"/>
        <v>0</v>
      </c>
      <c r="V640" s="287">
        <f t="shared" si="136"/>
        <v>0</v>
      </c>
      <c r="W640" s="287">
        <f t="shared" si="137"/>
        <v>0</v>
      </c>
      <c r="X640" s="287">
        <f t="shared" si="138"/>
        <v>0</v>
      </c>
      <c r="Y640" s="288">
        <f t="shared" si="139"/>
        <v>1900</v>
      </c>
      <c r="Z640" s="287">
        <f t="shared" si="140"/>
        <v>1</v>
      </c>
      <c r="AA640" s="519">
        <f>0</f>
        <v>0</v>
      </c>
      <c r="AB640" s="520">
        <f>0</f>
        <v>0</v>
      </c>
      <c r="AC640" s="519">
        <f t="shared" si="141"/>
        <v>0</v>
      </c>
      <c r="AD640" s="520">
        <f t="shared" si="142"/>
        <v>0</v>
      </c>
    </row>
    <row r="641" spans="8:30">
      <c r="H641" s="509"/>
      <c r="I641" s="509"/>
      <c r="O641" s="621"/>
      <c r="P641" s="274">
        <f t="shared" si="130"/>
        <v>1</v>
      </c>
      <c r="Q641" s="285">
        <f t="shared" si="131"/>
        <v>18</v>
      </c>
      <c r="R641" s="286">
        <f t="shared" si="132"/>
        <v>0</v>
      </c>
      <c r="S641" s="287">
        <f t="shared" si="133"/>
        <v>0</v>
      </c>
      <c r="T641" s="286">
        <f t="shared" si="134"/>
        <v>0</v>
      </c>
      <c r="U641" s="287">
        <f t="shared" si="135"/>
        <v>0</v>
      </c>
      <c r="V641" s="287">
        <f t="shared" si="136"/>
        <v>0</v>
      </c>
      <c r="W641" s="287">
        <f t="shared" si="137"/>
        <v>0</v>
      </c>
      <c r="X641" s="287">
        <f t="shared" si="138"/>
        <v>0</v>
      </c>
      <c r="Y641" s="288">
        <f t="shared" si="139"/>
        <v>1900</v>
      </c>
      <c r="Z641" s="287">
        <f t="shared" si="140"/>
        <v>1</v>
      </c>
      <c r="AA641" s="519">
        <f>0</f>
        <v>0</v>
      </c>
      <c r="AB641" s="520">
        <f>0</f>
        <v>0</v>
      </c>
      <c r="AC641" s="519">
        <f t="shared" si="141"/>
        <v>0</v>
      </c>
      <c r="AD641" s="520">
        <f t="shared" si="142"/>
        <v>0</v>
      </c>
    </row>
    <row r="642" spans="8:30">
      <c r="H642" s="509"/>
      <c r="I642" s="509"/>
      <c r="O642" s="621"/>
      <c r="P642" s="274">
        <f t="shared" si="130"/>
        <v>1</v>
      </c>
      <c r="Q642" s="285">
        <f t="shared" si="131"/>
        <v>18</v>
      </c>
      <c r="R642" s="286">
        <f t="shared" si="132"/>
        <v>0</v>
      </c>
      <c r="S642" s="287">
        <f t="shared" si="133"/>
        <v>0</v>
      </c>
      <c r="T642" s="286">
        <f t="shared" si="134"/>
        <v>0</v>
      </c>
      <c r="U642" s="287">
        <f t="shared" si="135"/>
        <v>0</v>
      </c>
      <c r="V642" s="287">
        <f t="shared" si="136"/>
        <v>0</v>
      </c>
      <c r="W642" s="287">
        <f t="shared" si="137"/>
        <v>0</v>
      </c>
      <c r="X642" s="287">
        <f t="shared" si="138"/>
        <v>0</v>
      </c>
      <c r="Y642" s="288">
        <f t="shared" si="139"/>
        <v>1900</v>
      </c>
      <c r="Z642" s="287">
        <f t="shared" si="140"/>
        <v>1</v>
      </c>
      <c r="AA642" s="519">
        <f>0</f>
        <v>0</v>
      </c>
      <c r="AB642" s="520">
        <f>0</f>
        <v>0</v>
      </c>
      <c r="AC642" s="519">
        <f t="shared" si="141"/>
        <v>0</v>
      </c>
      <c r="AD642" s="520">
        <f t="shared" si="142"/>
        <v>0</v>
      </c>
    </row>
    <row r="643" spans="8:30">
      <c r="H643" s="509"/>
      <c r="I643" s="509"/>
      <c r="O643" s="621"/>
      <c r="P643" s="274">
        <f t="shared" si="130"/>
        <v>1</v>
      </c>
      <c r="Q643" s="285">
        <f t="shared" si="131"/>
        <v>18</v>
      </c>
      <c r="R643" s="286">
        <f t="shared" si="132"/>
        <v>0</v>
      </c>
      <c r="S643" s="287">
        <f t="shared" si="133"/>
        <v>0</v>
      </c>
      <c r="T643" s="286">
        <f t="shared" si="134"/>
        <v>0</v>
      </c>
      <c r="U643" s="287">
        <f t="shared" si="135"/>
        <v>0</v>
      </c>
      <c r="V643" s="287">
        <f t="shared" si="136"/>
        <v>0</v>
      </c>
      <c r="W643" s="287">
        <f t="shared" si="137"/>
        <v>0</v>
      </c>
      <c r="X643" s="287">
        <f t="shared" si="138"/>
        <v>0</v>
      </c>
      <c r="Y643" s="288">
        <f t="shared" si="139"/>
        <v>1900</v>
      </c>
      <c r="Z643" s="287">
        <f t="shared" si="140"/>
        <v>1</v>
      </c>
      <c r="AA643" s="519">
        <f>0</f>
        <v>0</v>
      </c>
      <c r="AB643" s="520">
        <f>0</f>
        <v>0</v>
      </c>
      <c r="AC643" s="519">
        <f t="shared" si="141"/>
        <v>0</v>
      </c>
      <c r="AD643" s="520">
        <f t="shared" si="142"/>
        <v>0</v>
      </c>
    </row>
    <row r="644" spans="8:30">
      <c r="H644" s="509"/>
      <c r="I644" s="509"/>
      <c r="O644" s="621"/>
      <c r="P644" s="274">
        <f t="shared" si="130"/>
        <v>1</v>
      </c>
      <c r="Q644" s="285">
        <f t="shared" si="131"/>
        <v>18</v>
      </c>
      <c r="R644" s="286">
        <f t="shared" si="132"/>
        <v>0</v>
      </c>
      <c r="S644" s="287">
        <f t="shared" si="133"/>
        <v>0</v>
      </c>
      <c r="T644" s="286">
        <f t="shared" si="134"/>
        <v>0</v>
      </c>
      <c r="U644" s="287">
        <f t="shared" si="135"/>
        <v>0</v>
      </c>
      <c r="V644" s="287">
        <f t="shared" si="136"/>
        <v>0</v>
      </c>
      <c r="W644" s="287">
        <f t="shared" si="137"/>
        <v>0</v>
      </c>
      <c r="X644" s="287">
        <f t="shared" si="138"/>
        <v>0</v>
      </c>
      <c r="Y644" s="288">
        <f t="shared" si="139"/>
        <v>1900</v>
      </c>
      <c r="Z644" s="287">
        <f t="shared" si="140"/>
        <v>1</v>
      </c>
      <c r="AA644" s="519">
        <f>0</f>
        <v>0</v>
      </c>
      <c r="AB644" s="520">
        <f>0</f>
        <v>0</v>
      </c>
      <c r="AC644" s="519">
        <f t="shared" si="141"/>
        <v>0</v>
      </c>
      <c r="AD644" s="520">
        <f t="shared" si="142"/>
        <v>0</v>
      </c>
    </row>
    <row r="645" spans="8:30">
      <c r="H645" s="509"/>
      <c r="I645" s="509"/>
      <c r="O645" s="621"/>
      <c r="P645" s="274">
        <f t="shared" si="130"/>
        <v>1</v>
      </c>
      <c r="Q645" s="285">
        <f t="shared" si="131"/>
        <v>18</v>
      </c>
      <c r="R645" s="286">
        <f t="shared" si="132"/>
        <v>0</v>
      </c>
      <c r="S645" s="287">
        <f t="shared" si="133"/>
        <v>0</v>
      </c>
      <c r="T645" s="286">
        <f t="shared" si="134"/>
        <v>0</v>
      </c>
      <c r="U645" s="287">
        <f t="shared" si="135"/>
        <v>0</v>
      </c>
      <c r="V645" s="287">
        <f t="shared" si="136"/>
        <v>0</v>
      </c>
      <c r="W645" s="287">
        <f t="shared" si="137"/>
        <v>0</v>
      </c>
      <c r="X645" s="287">
        <f t="shared" si="138"/>
        <v>0</v>
      </c>
      <c r="Y645" s="288">
        <f t="shared" si="139"/>
        <v>1900</v>
      </c>
      <c r="Z645" s="287">
        <f t="shared" si="140"/>
        <v>1</v>
      </c>
      <c r="AA645" s="519">
        <f>0</f>
        <v>0</v>
      </c>
      <c r="AB645" s="520">
        <f>0</f>
        <v>0</v>
      </c>
      <c r="AC645" s="519">
        <f t="shared" si="141"/>
        <v>0</v>
      </c>
      <c r="AD645" s="520">
        <f t="shared" si="142"/>
        <v>0</v>
      </c>
    </row>
    <row r="646" spans="8:30">
      <c r="H646" s="509"/>
      <c r="I646" s="509"/>
      <c r="O646" s="621"/>
      <c r="P646" s="274">
        <f t="shared" si="130"/>
        <v>1</v>
      </c>
      <c r="Q646" s="285">
        <f t="shared" si="131"/>
        <v>18</v>
      </c>
      <c r="R646" s="286">
        <f t="shared" si="132"/>
        <v>0</v>
      </c>
      <c r="S646" s="287">
        <f t="shared" si="133"/>
        <v>0</v>
      </c>
      <c r="T646" s="286">
        <f t="shared" si="134"/>
        <v>0</v>
      </c>
      <c r="U646" s="287">
        <f t="shared" si="135"/>
        <v>0</v>
      </c>
      <c r="V646" s="287">
        <f t="shared" si="136"/>
        <v>0</v>
      </c>
      <c r="W646" s="287">
        <f t="shared" si="137"/>
        <v>0</v>
      </c>
      <c r="X646" s="287">
        <f t="shared" si="138"/>
        <v>0</v>
      </c>
      <c r="Y646" s="288">
        <f t="shared" si="139"/>
        <v>1900</v>
      </c>
      <c r="Z646" s="287">
        <f t="shared" si="140"/>
        <v>1</v>
      </c>
      <c r="AA646" s="519">
        <f>0</f>
        <v>0</v>
      </c>
      <c r="AB646" s="520">
        <f>0</f>
        <v>0</v>
      </c>
      <c r="AC646" s="519">
        <f t="shared" si="141"/>
        <v>0</v>
      </c>
      <c r="AD646" s="520">
        <f t="shared" si="142"/>
        <v>0</v>
      </c>
    </row>
    <row r="647" spans="8:30">
      <c r="H647" s="509"/>
      <c r="I647" s="509"/>
      <c r="O647" s="621"/>
      <c r="P647" s="274">
        <f t="shared" si="130"/>
        <v>1</v>
      </c>
      <c r="Q647" s="285">
        <f t="shared" si="131"/>
        <v>18</v>
      </c>
      <c r="R647" s="286">
        <f t="shared" si="132"/>
        <v>0</v>
      </c>
      <c r="S647" s="287">
        <f t="shared" si="133"/>
        <v>0</v>
      </c>
      <c r="T647" s="286">
        <f t="shared" si="134"/>
        <v>0</v>
      </c>
      <c r="U647" s="287">
        <f t="shared" si="135"/>
        <v>0</v>
      </c>
      <c r="V647" s="287">
        <f t="shared" si="136"/>
        <v>0</v>
      </c>
      <c r="W647" s="287">
        <f t="shared" si="137"/>
        <v>0</v>
      </c>
      <c r="X647" s="287">
        <f t="shared" si="138"/>
        <v>0</v>
      </c>
      <c r="Y647" s="288">
        <f t="shared" si="139"/>
        <v>1900</v>
      </c>
      <c r="Z647" s="287">
        <f t="shared" si="140"/>
        <v>1</v>
      </c>
      <c r="AA647" s="519">
        <f>0</f>
        <v>0</v>
      </c>
      <c r="AB647" s="520">
        <f>0</f>
        <v>0</v>
      </c>
      <c r="AC647" s="519">
        <f t="shared" si="141"/>
        <v>0</v>
      </c>
      <c r="AD647" s="520">
        <f t="shared" si="142"/>
        <v>0</v>
      </c>
    </row>
    <row r="648" spans="8:30">
      <c r="H648" s="509"/>
      <c r="I648" s="509"/>
      <c r="O648" s="621"/>
      <c r="P648" s="274">
        <f t="shared" ref="P648:P711" si="143">IF(Z648&gt;S648,IF(Z648&gt;T648,1,0),0)</f>
        <v>1</v>
      </c>
      <c r="Q648" s="285">
        <f t="shared" ref="Q648:Q711" si="144">MAX(18,IFERROR(ROUNDDOWN(YEARFRAC(F648,__valuation_date),0),45))</f>
        <v>18</v>
      </c>
      <c r="R648" s="286">
        <f t="shared" ref="R648:R711" si="145">G648</f>
        <v>0</v>
      </c>
      <c r="S648" s="287">
        <f t="shared" ref="S648:S711" si="146">N648</f>
        <v>0</v>
      </c>
      <c r="T648" s="286">
        <f t="shared" ref="T648:T711" si="147">ROUNDUP(YEARFRAC(M648,L648),0)</f>
        <v>0</v>
      </c>
      <c r="U648" s="287">
        <f t="shared" ref="U648:U711" si="148">J648</f>
        <v>0</v>
      </c>
      <c r="V648" s="287">
        <f t="shared" ref="V648:V711" si="149">IF(X648="Annuity",0,H648)</f>
        <v>0</v>
      </c>
      <c r="W648" s="287">
        <f t="shared" ref="W648:W711" si="150">IF(X648="Annuity",H648*12,H648)</f>
        <v>0</v>
      </c>
      <c r="X648" s="287">
        <f t="shared" ref="X648:X711" si="151">E648</f>
        <v>0</v>
      </c>
      <c r="Y648" s="288">
        <f t="shared" ref="Y648:Y711" si="152">YEAR(L648)</f>
        <v>1900</v>
      </c>
      <c r="Z648" s="287">
        <f t="shared" ref="Z648:Z711" si="153">YEAR($P$2)-Y648+1</f>
        <v>1</v>
      </c>
      <c r="AA648" s="519">
        <f>0</f>
        <v>0</v>
      </c>
      <c r="AB648" s="520">
        <f>0</f>
        <v>0</v>
      </c>
      <c r="AC648" s="519">
        <f t="shared" ref="AC648:AC711" si="154">D648</f>
        <v>0</v>
      </c>
      <c r="AD648" s="520">
        <f t="shared" ref="AD648:AD711" si="155">O648</f>
        <v>0</v>
      </c>
    </row>
    <row r="649" spans="8:30">
      <c r="H649" s="509"/>
      <c r="I649" s="509"/>
      <c r="O649" s="621"/>
      <c r="P649" s="274">
        <f t="shared" si="143"/>
        <v>1</v>
      </c>
      <c r="Q649" s="285">
        <f t="shared" si="144"/>
        <v>18</v>
      </c>
      <c r="R649" s="286">
        <f t="shared" si="145"/>
        <v>0</v>
      </c>
      <c r="S649" s="287">
        <f t="shared" si="146"/>
        <v>0</v>
      </c>
      <c r="T649" s="286">
        <f t="shared" si="147"/>
        <v>0</v>
      </c>
      <c r="U649" s="287">
        <f t="shared" si="148"/>
        <v>0</v>
      </c>
      <c r="V649" s="287">
        <f t="shared" si="149"/>
        <v>0</v>
      </c>
      <c r="W649" s="287">
        <f t="shared" si="150"/>
        <v>0</v>
      </c>
      <c r="X649" s="287">
        <f t="shared" si="151"/>
        <v>0</v>
      </c>
      <c r="Y649" s="288">
        <f t="shared" si="152"/>
        <v>1900</v>
      </c>
      <c r="Z649" s="287">
        <f t="shared" si="153"/>
        <v>1</v>
      </c>
      <c r="AA649" s="519">
        <f>0</f>
        <v>0</v>
      </c>
      <c r="AB649" s="520">
        <f>0</f>
        <v>0</v>
      </c>
      <c r="AC649" s="519">
        <f t="shared" si="154"/>
        <v>0</v>
      </c>
      <c r="AD649" s="520">
        <f t="shared" si="155"/>
        <v>0</v>
      </c>
    </row>
    <row r="650" spans="8:30">
      <c r="H650" s="509"/>
      <c r="I650" s="509"/>
      <c r="O650" s="621"/>
      <c r="P650" s="274">
        <f t="shared" si="143"/>
        <v>1</v>
      </c>
      <c r="Q650" s="285">
        <f t="shared" si="144"/>
        <v>18</v>
      </c>
      <c r="R650" s="286">
        <f t="shared" si="145"/>
        <v>0</v>
      </c>
      <c r="S650" s="287">
        <f t="shared" si="146"/>
        <v>0</v>
      </c>
      <c r="T650" s="286">
        <f t="shared" si="147"/>
        <v>0</v>
      </c>
      <c r="U650" s="287">
        <f t="shared" si="148"/>
        <v>0</v>
      </c>
      <c r="V650" s="287">
        <f t="shared" si="149"/>
        <v>0</v>
      </c>
      <c r="W650" s="287">
        <f t="shared" si="150"/>
        <v>0</v>
      </c>
      <c r="X650" s="287">
        <f t="shared" si="151"/>
        <v>0</v>
      </c>
      <c r="Y650" s="288">
        <f t="shared" si="152"/>
        <v>1900</v>
      </c>
      <c r="Z650" s="287">
        <f t="shared" si="153"/>
        <v>1</v>
      </c>
      <c r="AA650" s="519">
        <f>0</f>
        <v>0</v>
      </c>
      <c r="AB650" s="520">
        <f>0</f>
        <v>0</v>
      </c>
      <c r="AC650" s="519">
        <f t="shared" si="154"/>
        <v>0</v>
      </c>
      <c r="AD650" s="520">
        <f t="shared" si="155"/>
        <v>0</v>
      </c>
    </row>
    <row r="651" spans="8:30">
      <c r="H651" s="509"/>
      <c r="I651" s="509"/>
      <c r="O651" s="621"/>
      <c r="P651" s="274">
        <f t="shared" si="143"/>
        <v>1</v>
      </c>
      <c r="Q651" s="285">
        <f t="shared" si="144"/>
        <v>18</v>
      </c>
      <c r="R651" s="286">
        <f t="shared" si="145"/>
        <v>0</v>
      </c>
      <c r="S651" s="287">
        <f t="shared" si="146"/>
        <v>0</v>
      </c>
      <c r="T651" s="286">
        <f t="shared" si="147"/>
        <v>0</v>
      </c>
      <c r="U651" s="287">
        <f t="shared" si="148"/>
        <v>0</v>
      </c>
      <c r="V651" s="287">
        <f t="shared" si="149"/>
        <v>0</v>
      </c>
      <c r="W651" s="287">
        <f t="shared" si="150"/>
        <v>0</v>
      </c>
      <c r="X651" s="287">
        <f t="shared" si="151"/>
        <v>0</v>
      </c>
      <c r="Y651" s="288">
        <f t="shared" si="152"/>
        <v>1900</v>
      </c>
      <c r="Z651" s="287">
        <f t="shared" si="153"/>
        <v>1</v>
      </c>
      <c r="AA651" s="519">
        <f>0</f>
        <v>0</v>
      </c>
      <c r="AB651" s="520">
        <f>0</f>
        <v>0</v>
      </c>
      <c r="AC651" s="519">
        <f t="shared" si="154"/>
        <v>0</v>
      </c>
      <c r="AD651" s="520">
        <f t="shared" si="155"/>
        <v>0</v>
      </c>
    </row>
    <row r="652" spans="8:30">
      <c r="H652" s="509"/>
      <c r="I652" s="509"/>
      <c r="O652" s="621"/>
      <c r="P652" s="274">
        <f t="shared" si="143"/>
        <v>1</v>
      </c>
      <c r="Q652" s="285">
        <f t="shared" si="144"/>
        <v>18</v>
      </c>
      <c r="R652" s="286">
        <f t="shared" si="145"/>
        <v>0</v>
      </c>
      <c r="S652" s="287">
        <f t="shared" si="146"/>
        <v>0</v>
      </c>
      <c r="T652" s="286">
        <f t="shared" si="147"/>
        <v>0</v>
      </c>
      <c r="U652" s="287">
        <f t="shared" si="148"/>
        <v>0</v>
      </c>
      <c r="V652" s="287">
        <f t="shared" si="149"/>
        <v>0</v>
      </c>
      <c r="W652" s="287">
        <f t="shared" si="150"/>
        <v>0</v>
      </c>
      <c r="X652" s="287">
        <f t="shared" si="151"/>
        <v>0</v>
      </c>
      <c r="Y652" s="288">
        <f t="shared" si="152"/>
        <v>1900</v>
      </c>
      <c r="Z652" s="287">
        <f t="shared" si="153"/>
        <v>1</v>
      </c>
      <c r="AA652" s="519">
        <f>0</f>
        <v>0</v>
      </c>
      <c r="AB652" s="520">
        <f>0</f>
        <v>0</v>
      </c>
      <c r="AC652" s="519">
        <f t="shared" si="154"/>
        <v>0</v>
      </c>
      <c r="AD652" s="520">
        <f t="shared" si="155"/>
        <v>0</v>
      </c>
    </row>
    <row r="653" spans="8:30">
      <c r="H653" s="509"/>
      <c r="I653" s="509"/>
      <c r="O653" s="621"/>
      <c r="P653" s="274">
        <f t="shared" si="143"/>
        <v>1</v>
      </c>
      <c r="Q653" s="285">
        <f t="shared" si="144"/>
        <v>18</v>
      </c>
      <c r="R653" s="286">
        <f t="shared" si="145"/>
        <v>0</v>
      </c>
      <c r="S653" s="287">
        <f t="shared" si="146"/>
        <v>0</v>
      </c>
      <c r="T653" s="286">
        <f t="shared" si="147"/>
        <v>0</v>
      </c>
      <c r="U653" s="287">
        <f t="shared" si="148"/>
        <v>0</v>
      </c>
      <c r="V653" s="287">
        <f t="shared" si="149"/>
        <v>0</v>
      </c>
      <c r="W653" s="287">
        <f t="shared" si="150"/>
        <v>0</v>
      </c>
      <c r="X653" s="287">
        <f t="shared" si="151"/>
        <v>0</v>
      </c>
      <c r="Y653" s="288">
        <f t="shared" si="152"/>
        <v>1900</v>
      </c>
      <c r="Z653" s="287">
        <f t="shared" si="153"/>
        <v>1</v>
      </c>
      <c r="AA653" s="519">
        <f>0</f>
        <v>0</v>
      </c>
      <c r="AB653" s="520">
        <f>0</f>
        <v>0</v>
      </c>
      <c r="AC653" s="519">
        <f t="shared" si="154"/>
        <v>0</v>
      </c>
      <c r="AD653" s="520">
        <f t="shared" si="155"/>
        <v>0</v>
      </c>
    </row>
    <row r="654" spans="8:30">
      <c r="H654" s="509"/>
      <c r="I654" s="509"/>
      <c r="O654" s="621"/>
      <c r="P654" s="274">
        <f t="shared" si="143"/>
        <v>1</v>
      </c>
      <c r="Q654" s="285">
        <f t="shared" si="144"/>
        <v>18</v>
      </c>
      <c r="R654" s="286">
        <f t="shared" si="145"/>
        <v>0</v>
      </c>
      <c r="S654" s="287">
        <f t="shared" si="146"/>
        <v>0</v>
      </c>
      <c r="T654" s="286">
        <f t="shared" si="147"/>
        <v>0</v>
      </c>
      <c r="U654" s="287">
        <f t="shared" si="148"/>
        <v>0</v>
      </c>
      <c r="V654" s="287">
        <f t="shared" si="149"/>
        <v>0</v>
      </c>
      <c r="W654" s="287">
        <f t="shared" si="150"/>
        <v>0</v>
      </c>
      <c r="X654" s="287">
        <f t="shared" si="151"/>
        <v>0</v>
      </c>
      <c r="Y654" s="288">
        <f t="shared" si="152"/>
        <v>1900</v>
      </c>
      <c r="Z654" s="287">
        <f t="shared" si="153"/>
        <v>1</v>
      </c>
      <c r="AA654" s="519">
        <f>0</f>
        <v>0</v>
      </c>
      <c r="AB654" s="520">
        <f>0</f>
        <v>0</v>
      </c>
      <c r="AC654" s="519">
        <f t="shared" si="154"/>
        <v>0</v>
      </c>
      <c r="AD654" s="520">
        <f t="shared" si="155"/>
        <v>0</v>
      </c>
    </row>
    <row r="655" spans="8:30">
      <c r="H655" s="509"/>
      <c r="I655" s="509"/>
      <c r="O655" s="621"/>
      <c r="P655" s="274">
        <f t="shared" si="143"/>
        <v>1</v>
      </c>
      <c r="Q655" s="285">
        <f t="shared" si="144"/>
        <v>18</v>
      </c>
      <c r="R655" s="286">
        <f t="shared" si="145"/>
        <v>0</v>
      </c>
      <c r="S655" s="287">
        <f t="shared" si="146"/>
        <v>0</v>
      </c>
      <c r="T655" s="286">
        <f t="shared" si="147"/>
        <v>0</v>
      </c>
      <c r="U655" s="287">
        <f t="shared" si="148"/>
        <v>0</v>
      </c>
      <c r="V655" s="287">
        <f t="shared" si="149"/>
        <v>0</v>
      </c>
      <c r="W655" s="287">
        <f t="shared" si="150"/>
        <v>0</v>
      </c>
      <c r="X655" s="287">
        <f t="shared" si="151"/>
        <v>0</v>
      </c>
      <c r="Y655" s="288">
        <f t="shared" si="152"/>
        <v>1900</v>
      </c>
      <c r="Z655" s="287">
        <f t="shared" si="153"/>
        <v>1</v>
      </c>
      <c r="AA655" s="519">
        <f>0</f>
        <v>0</v>
      </c>
      <c r="AB655" s="520">
        <f>0</f>
        <v>0</v>
      </c>
      <c r="AC655" s="519">
        <f t="shared" si="154"/>
        <v>0</v>
      </c>
      <c r="AD655" s="520">
        <f t="shared" si="155"/>
        <v>0</v>
      </c>
    </row>
    <row r="656" spans="8:30">
      <c r="H656" s="509"/>
      <c r="I656" s="509"/>
      <c r="O656" s="621"/>
      <c r="P656" s="274">
        <f t="shared" si="143"/>
        <v>1</v>
      </c>
      <c r="Q656" s="285">
        <f t="shared" si="144"/>
        <v>18</v>
      </c>
      <c r="R656" s="286">
        <f t="shared" si="145"/>
        <v>0</v>
      </c>
      <c r="S656" s="287">
        <f t="shared" si="146"/>
        <v>0</v>
      </c>
      <c r="T656" s="286">
        <f t="shared" si="147"/>
        <v>0</v>
      </c>
      <c r="U656" s="287">
        <f t="shared" si="148"/>
        <v>0</v>
      </c>
      <c r="V656" s="287">
        <f t="shared" si="149"/>
        <v>0</v>
      </c>
      <c r="W656" s="287">
        <f t="shared" si="150"/>
        <v>0</v>
      </c>
      <c r="X656" s="287">
        <f t="shared" si="151"/>
        <v>0</v>
      </c>
      <c r="Y656" s="288">
        <f t="shared" si="152"/>
        <v>1900</v>
      </c>
      <c r="Z656" s="287">
        <f t="shared" si="153"/>
        <v>1</v>
      </c>
      <c r="AA656" s="519">
        <f>0</f>
        <v>0</v>
      </c>
      <c r="AB656" s="520">
        <f>0</f>
        <v>0</v>
      </c>
      <c r="AC656" s="519">
        <f t="shared" si="154"/>
        <v>0</v>
      </c>
      <c r="AD656" s="520">
        <f t="shared" si="155"/>
        <v>0</v>
      </c>
    </row>
    <row r="657" spans="8:30">
      <c r="H657" s="509"/>
      <c r="I657" s="509"/>
      <c r="O657" s="621"/>
      <c r="P657" s="274">
        <f t="shared" si="143"/>
        <v>1</v>
      </c>
      <c r="Q657" s="285">
        <f t="shared" si="144"/>
        <v>18</v>
      </c>
      <c r="R657" s="286">
        <f t="shared" si="145"/>
        <v>0</v>
      </c>
      <c r="S657" s="287">
        <f t="shared" si="146"/>
        <v>0</v>
      </c>
      <c r="T657" s="286">
        <f t="shared" si="147"/>
        <v>0</v>
      </c>
      <c r="U657" s="287">
        <f t="shared" si="148"/>
        <v>0</v>
      </c>
      <c r="V657" s="287">
        <f t="shared" si="149"/>
        <v>0</v>
      </c>
      <c r="W657" s="287">
        <f t="shared" si="150"/>
        <v>0</v>
      </c>
      <c r="X657" s="287">
        <f t="shared" si="151"/>
        <v>0</v>
      </c>
      <c r="Y657" s="288">
        <f t="shared" si="152"/>
        <v>1900</v>
      </c>
      <c r="Z657" s="287">
        <f t="shared" si="153"/>
        <v>1</v>
      </c>
      <c r="AA657" s="519">
        <f>0</f>
        <v>0</v>
      </c>
      <c r="AB657" s="520">
        <f>0</f>
        <v>0</v>
      </c>
      <c r="AC657" s="519">
        <f t="shared" si="154"/>
        <v>0</v>
      </c>
      <c r="AD657" s="520">
        <f t="shared" si="155"/>
        <v>0</v>
      </c>
    </row>
    <row r="658" spans="8:30">
      <c r="H658" s="509"/>
      <c r="I658" s="509"/>
      <c r="O658" s="621"/>
      <c r="P658" s="274">
        <f t="shared" si="143"/>
        <v>1</v>
      </c>
      <c r="Q658" s="285">
        <f t="shared" si="144"/>
        <v>18</v>
      </c>
      <c r="R658" s="286">
        <f t="shared" si="145"/>
        <v>0</v>
      </c>
      <c r="S658" s="287">
        <f t="shared" si="146"/>
        <v>0</v>
      </c>
      <c r="T658" s="286">
        <f t="shared" si="147"/>
        <v>0</v>
      </c>
      <c r="U658" s="287">
        <f t="shared" si="148"/>
        <v>0</v>
      </c>
      <c r="V658" s="287">
        <f t="shared" si="149"/>
        <v>0</v>
      </c>
      <c r="W658" s="287">
        <f t="shared" si="150"/>
        <v>0</v>
      </c>
      <c r="X658" s="287">
        <f t="shared" si="151"/>
        <v>0</v>
      </c>
      <c r="Y658" s="288">
        <f t="shared" si="152"/>
        <v>1900</v>
      </c>
      <c r="Z658" s="287">
        <f t="shared" si="153"/>
        <v>1</v>
      </c>
      <c r="AA658" s="519">
        <f>0</f>
        <v>0</v>
      </c>
      <c r="AB658" s="520">
        <f>0</f>
        <v>0</v>
      </c>
      <c r="AC658" s="519">
        <f t="shared" si="154"/>
        <v>0</v>
      </c>
      <c r="AD658" s="520">
        <f t="shared" si="155"/>
        <v>0</v>
      </c>
    </row>
    <row r="659" spans="8:30">
      <c r="H659" s="509"/>
      <c r="I659" s="509"/>
      <c r="O659" s="621"/>
      <c r="P659" s="274">
        <f t="shared" si="143"/>
        <v>1</v>
      </c>
      <c r="Q659" s="285">
        <f t="shared" si="144"/>
        <v>18</v>
      </c>
      <c r="R659" s="286">
        <f t="shared" si="145"/>
        <v>0</v>
      </c>
      <c r="S659" s="287">
        <f t="shared" si="146"/>
        <v>0</v>
      </c>
      <c r="T659" s="286">
        <f t="shared" si="147"/>
        <v>0</v>
      </c>
      <c r="U659" s="287">
        <f t="shared" si="148"/>
        <v>0</v>
      </c>
      <c r="V659" s="287">
        <f t="shared" si="149"/>
        <v>0</v>
      </c>
      <c r="W659" s="287">
        <f t="shared" si="150"/>
        <v>0</v>
      </c>
      <c r="X659" s="287">
        <f t="shared" si="151"/>
        <v>0</v>
      </c>
      <c r="Y659" s="288">
        <f t="shared" si="152"/>
        <v>1900</v>
      </c>
      <c r="Z659" s="287">
        <f t="shared" si="153"/>
        <v>1</v>
      </c>
      <c r="AA659" s="519">
        <f>0</f>
        <v>0</v>
      </c>
      <c r="AB659" s="520">
        <f>0</f>
        <v>0</v>
      </c>
      <c r="AC659" s="519">
        <f t="shared" si="154"/>
        <v>0</v>
      </c>
      <c r="AD659" s="520">
        <f t="shared" si="155"/>
        <v>0</v>
      </c>
    </row>
    <row r="660" spans="8:30">
      <c r="H660" s="509"/>
      <c r="I660" s="509"/>
      <c r="O660" s="621"/>
      <c r="P660" s="274">
        <f t="shared" si="143"/>
        <v>1</v>
      </c>
      <c r="Q660" s="285">
        <f t="shared" si="144"/>
        <v>18</v>
      </c>
      <c r="R660" s="286">
        <f t="shared" si="145"/>
        <v>0</v>
      </c>
      <c r="S660" s="287">
        <f t="shared" si="146"/>
        <v>0</v>
      </c>
      <c r="T660" s="286">
        <f t="shared" si="147"/>
        <v>0</v>
      </c>
      <c r="U660" s="287">
        <f t="shared" si="148"/>
        <v>0</v>
      </c>
      <c r="V660" s="287">
        <f t="shared" si="149"/>
        <v>0</v>
      </c>
      <c r="W660" s="287">
        <f t="shared" si="150"/>
        <v>0</v>
      </c>
      <c r="X660" s="287">
        <f t="shared" si="151"/>
        <v>0</v>
      </c>
      <c r="Y660" s="288">
        <f t="shared" si="152"/>
        <v>1900</v>
      </c>
      <c r="Z660" s="287">
        <f t="shared" si="153"/>
        <v>1</v>
      </c>
      <c r="AA660" s="519">
        <f>0</f>
        <v>0</v>
      </c>
      <c r="AB660" s="520">
        <f>0</f>
        <v>0</v>
      </c>
      <c r="AC660" s="519">
        <f t="shared" si="154"/>
        <v>0</v>
      </c>
      <c r="AD660" s="520">
        <f t="shared" si="155"/>
        <v>0</v>
      </c>
    </row>
    <row r="661" spans="8:30">
      <c r="H661" s="509"/>
      <c r="I661" s="509"/>
      <c r="O661" s="621"/>
      <c r="P661" s="274">
        <f t="shared" si="143"/>
        <v>1</v>
      </c>
      <c r="Q661" s="285">
        <f t="shared" si="144"/>
        <v>18</v>
      </c>
      <c r="R661" s="286">
        <f t="shared" si="145"/>
        <v>0</v>
      </c>
      <c r="S661" s="287">
        <f t="shared" si="146"/>
        <v>0</v>
      </c>
      <c r="T661" s="286">
        <f t="shared" si="147"/>
        <v>0</v>
      </c>
      <c r="U661" s="287">
        <f t="shared" si="148"/>
        <v>0</v>
      </c>
      <c r="V661" s="287">
        <f t="shared" si="149"/>
        <v>0</v>
      </c>
      <c r="W661" s="287">
        <f t="shared" si="150"/>
        <v>0</v>
      </c>
      <c r="X661" s="287">
        <f t="shared" si="151"/>
        <v>0</v>
      </c>
      <c r="Y661" s="288">
        <f t="shared" si="152"/>
        <v>1900</v>
      </c>
      <c r="Z661" s="287">
        <f t="shared" si="153"/>
        <v>1</v>
      </c>
      <c r="AA661" s="519">
        <f>0</f>
        <v>0</v>
      </c>
      <c r="AB661" s="520">
        <f>0</f>
        <v>0</v>
      </c>
      <c r="AC661" s="519">
        <f t="shared" si="154"/>
        <v>0</v>
      </c>
      <c r="AD661" s="520">
        <f t="shared" si="155"/>
        <v>0</v>
      </c>
    </row>
    <row r="662" spans="8:30">
      <c r="H662" s="509"/>
      <c r="I662" s="509"/>
      <c r="O662" s="621"/>
      <c r="P662" s="274">
        <f t="shared" si="143"/>
        <v>1</v>
      </c>
      <c r="Q662" s="285">
        <f t="shared" si="144"/>
        <v>18</v>
      </c>
      <c r="R662" s="286">
        <f t="shared" si="145"/>
        <v>0</v>
      </c>
      <c r="S662" s="287">
        <f t="shared" si="146"/>
        <v>0</v>
      </c>
      <c r="T662" s="286">
        <f t="shared" si="147"/>
        <v>0</v>
      </c>
      <c r="U662" s="287">
        <f t="shared" si="148"/>
        <v>0</v>
      </c>
      <c r="V662" s="287">
        <f t="shared" si="149"/>
        <v>0</v>
      </c>
      <c r="W662" s="287">
        <f t="shared" si="150"/>
        <v>0</v>
      </c>
      <c r="X662" s="287">
        <f t="shared" si="151"/>
        <v>0</v>
      </c>
      <c r="Y662" s="288">
        <f t="shared" si="152"/>
        <v>1900</v>
      </c>
      <c r="Z662" s="287">
        <f t="shared" si="153"/>
        <v>1</v>
      </c>
      <c r="AA662" s="519">
        <f>0</f>
        <v>0</v>
      </c>
      <c r="AB662" s="520">
        <f>0</f>
        <v>0</v>
      </c>
      <c r="AC662" s="519">
        <f t="shared" si="154"/>
        <v>0</v>
      </c>
      <c r="AD662" s="520">
        <f t="shared" si="155"/>
        <v>0</v>
      </c>
    </row>
    <row r="663" spans="8:30">
      <c r="H663" s="509"/>
      <c r="I663" s="509"/>
      <c r="O663" s="621"/>
      <c r="P663" s="274">
        <f t="shared" si="143"/>
        <v>1</v>
      </c>
      <c r="Q663" s="285">
        <f t="shared" si="144"/>
        <v>18</v>
      </c>
      <c r="R663" s="286">
        <f t="shared" si="145"/>
        <v>0</v>
      </c>
      <c r="S663" s="287">
        <f t="shared" si="146"/>
        <v>0</v>
      </c>
      <c r="T663" s="286">
        <f t="shared" si="147"/>
        <v>0</v>
      </c>
      <c r="U663" s="287">
        <f t="shared" si="148"/>
        <v>0</v>
      </c>
      <c r="V663" s="287">
        <f t="shared" si="149"/>
        <v>0</v>
      </c>
      <c r="W663" s="287">
        <f t="shared" si="150"/>
        <v>0</v>
      </c>
      <c r="X663" s="287">
        <f t="shared" si="151"/>
        <v>0</v>
      </c>
      <c r="Y663" s="288">
        <f t="shared" si="152"/>
        <v>1900</v>
      </c>
      <c r="Z663" s="287">
        <f t="shared" si="153"/>
        <v>1</v>
      </c>
      <c r="AA663" s="519">
        <f>0</f>
        <v>0</v>
      </c>
      <c r="AB663" s="520">
        <f>0</f>
        <v>0</v>
      </c>
      <c r="AC663" s="519">
        <f t="shared" si="154"/>
        <v>0</v>
      </c>
      <c r="AD663" s="520">
        <f t="shared" si="155"/>
        <v>0</v>
      </c>
    </row>
    <row r="664" spans="8:30">
      <c r="H664" s="509"/>
      <c r="I664" s="509"/>
      <c r="O664" s="621"/>
      <c r="P664" s="274">
        <f t="shared" si="143"/>
        <v>1</v>
      </c>
      <c r="Q664" s="285">
        <f t="shared" si="144"/>
        <v>18</v>
      </c>
      <c r="R664" s="286">
        <f t="shared" si="145"/>
        <v>0</v>
      </c>
      <c r="S664" s="287">
        <f t="shared" si="146"/>
        <v>0</v>
      </c>
      <c r="T664" s="286">
        <f t="shared" si="147"/>
        <v>0</v>
      </c>
      <c r="U664" s="287">
        <f t="shared" si="148"/>
        <v>0</v>
      </c>
      <c r="V664" s="287">
        <f t="shared" si="149"/>
        <v>0</v>
      </c>
      <c r="W664" s="287">
        <f t="shared" si="150"/>
        <v>0</v>
      </c>
      <c r="X664" s="287">
        <f t="shared" si="151"/>
        <v>0</v>
      </c>
      <c r="Y664" s="288">
        <f t="shared" si="152"/>
        <v>1900</v>
      </c>
      <c r="Z664" s="287">
        <f t="shared" si="153"/>
        <v>1</v>
      </c>
      <c r="AA664" s="519">
        <f>0</f>
        <v>0</v>
      </c>
      <c r="AB664" s="520">
        <f>0</f>
        <v>0</v>
      </c>
      <c r="AC664" s="519">
        <f t="shared" si="154"/>
        <v>0</v>
      </c>
      <c r="AD664" s="520">
        <f t="shared" si="155"/>
        <v>0</v>
      </c>
    </row>
    <row r="665" spans="8:30">
      <c r="H665" s="509"/>
      <c r="I665" s="509"/>
      <c r="O665" s="621"/>
      <c r="P665" s="274">
        <f t="shared" si="143"/>
        <v>1</v>
      </c>
      <c r="Q665" s="285">
        <f t="shared" si="144"/>
        <v>18</v>
      </c>
      <c r="R665" s="286">
        <f t="shared" si="145"/>
        <v>0</v>
      </c>
      <c r="S665" s="287">
        <f t="shared" si="146"/>
        <v>0</v>
      </c>
      <c r="T665" s="286">
        <f t="shared" si="147"/>
        <v>0</v>
      </c>
      <c r="U665" s="287">
        <f t="shared" si="148"/>
        <v>0</v>
      </c>
      <c r="V665" s="287">
        <f t="shared" si="149"/>
        <v>0</v>
      </c>
      <c r="W665" s="287">
        <f t="shared" si="150"/>
        <v>0</v>
      </c>
      <c r="X665" s="287">
        <f t="shared" si="151"/>
        <v>0</v>
      </c>
      <c r="Y665" s="288">
        <f t="shared" si="152"/>
        <v>1900</v>
      </c>
      <c r="Z665" s="287">
        <f t="shared" si="153"/>
        <v>1</v>
      </c>
      <c r="AA665" s="519">
        <f>0</f>
        <v>0</v>
      </c>
      <c r="AB665" s="520">
        <f>0</f>
        <v>0</v>
      </c>
      <c r="AC665" s="519">
        <f t="shared" si="154"/>
        <v>0</v>
      </c>
      <c r="AD665" s="520">
        <f t="shared" si="155"/>
        <v>0</v>
      </c>
    </row>
    <row r="666" spans="8:30">
      <c r="H666" s="509"/>
      <c r="I666" s="509"/>
      <c r="O666" s="621"/>
      <c r="P666" s="274">
        <f t="shared" si="143"/>
        <v>1</v>
      </c>
      <c r="Q666" s="285">
        <f t="shared" si="144"/>
        <v>18</v>
      </c>
      <c r="R666" s="286">
        <f t="shared" si="145"/>
        <v>0</v>
      </c>
      <c r="S666" s="287">
        <f t="shared" si="146"/>
        <v>0</v>
      </c>
      <c r="T666" s="286">
        <f t="shared" si="147"/>
        <v>0</v>
      </c>
      <c r="U666" s="287">
        <f t="shared" si="148"/>
        <v>0</v>
      </c>
      <c r="V666" s="287">
        <f t="shared" si="149"/>
        <v>0</v>
      </c>
      <c r="W666" s="287">
        <f t="shared" si="150"/>
        <v>0</v>
      </c>
      <c r="X666" s="287">
        <f t="shared" si="151"/>
        <v>0</v>
      </c>
      <c r="Y666" s="288">
        <f t="shared" si="152"/>
        <v>1900</v>
      </c>
      <c r="Z666" s="287">
        <f t="shared" si="153"/>
        <v>1</v>
      </c>
      <c r="AA666" s="519">
        <f>0</f>
        <v>0</v>
      </c>
      <c r="AB666" s="520">
        <f>0</f>
        <v>0</v>
      </c>
      <c r="AC666" s="519">
        <f t="shared" si="154"/>
        <v>0</v>
      </c>
      <c r="AD666" s="520">
        <f t="shared" si="155"/>
        <v>0</v>
      </c>
    </row>
    <row r="667" spans="8:30">
      <c r="H667" s="509"/>
      <c r="I667" s="509"/>
      <c r="O667" s="621"/>
      <c r="P667" s="274">
        <f t="shared" si="143"/>
        <v>1</v>
      </c>
      <c r="Q667" s="285">
        <f t="shared" si="144"/>
        <v>18</v>
      </c>
      <c r="R667" s="286">
        <f t="shared" si="145"/>
        <v>0</v>
      </c>
      <c r="S667" s="287">
        <f t="shared" si="146"/>
        <v>0</v>
      </c>
      <c r="T667" s="286">
        <f t="shared" si="147"/>
        <v>0</v>
      </c>
      <c r="U667" s="287">
        <f t="shared" si="148"/>
        <v>0</v>
      </c>
      <c r="V667" s="287">
        <f t="shared" si="149"/>
        <v>0</v>
      </c>
      <c r="W667" s="287">
        <f t="shared" si="150"/>
        <v>0</v>
      </c>
      <c r="X667" s="287">
        <f t="shared" si="151"/>
        <v>0</v>
      </c>
      <c r="Y667" s="288">
        <f t="shared" si="152"/>
        <v>1900</v>
      </c>
      <c r="Z667" s="287">
        <f t="shared" si="153"/>
        <v>1</v>
      </c>
      <c r="AA667" s="519">
        <f>0</f>
        <v>0</v>
      </c>
      <c r="AB667" s="520">
        <f>0</f>
        <v>0</v>
      </c>
      <c r="AC667" s="519">
        <f t="shared" si="154"/>
        <v>0</v>
      </c>
      <c r="AD667" s="520">
        <f t="shared" si="155"/>
        <v>0</v>
      </c>
    </row>
    <row r="668" spans="8:30">
      <c r="H668" s="509"/>
      <c r="I668" s="509"/>
      <c r="O668" s="621"/>
      <c r="P668" s="274">
        <f t="shared" si="143"/>
        <v>1</v>
      </c>
      <c r="Q668" s="285">
        <f t="shared" si="144"/>
        <v>18</v>
      </c>
      <c r="R668" s="286">
        <f t="shared" si="145"/>
        <v>0</v>
      </c>
      <c r="S668" s="287">
        <f t="shared" si="146"/>
        <v>0</v>
      </c>
      <c r="T668" s="286">
        <f t="shared" si="147"/>
        <v>0</v>
      </c>
      <c r="U668" s="287">
        <f t="shared" si="148"/>
        <v>0</v>
      </c>
      <c r="V668" s="287">
        <f t="shared" si="149"/>
        <v>0</v>
      </c>
      <c r="W668" s="287">
        <f t="shared" si="150"/>
        <v>0</v>
      </c>
      <c r="X668" s="287">
        <f t="shared" si="151"/>
        <v>0</v>
      </c>
      <c r="Y668" s="288">
        <f t="shared" si="152"/>
        <v>1900</v>
      </c>
      <c r="Z668" s="287">
        <f t="shared" si="153"/>
        <v>1</v>
      </c>
      <c r="AA668" s="519">
        <f>0</f>
        <v>0</v>
      </c>
      <c r="AB668" s="520">
        <f>0</f>
        <v>0</v>
      </c>
      <c r="AC668" s="519">
        <f t="shared" si="154"/>
        <v>0</v>
      </c>
      <c r="AD668" s="520">
        <f t="shared" si="155"/>
        <v>0</v>
      </c>
    </row>
    <row r="669" spans="8:30">
      <c r="H669" s="509"/>
      <c r="I669" s="509"/>
      <c r="O669" s="621"/>
      <c r="P669" s="274">
        <f t="shared" si="143"/>
        <v>1</v>
      </c>
      <c r="Q669" s="285">
        <f t="shared" si="144"/>
        <v>18</v>
      </c>
      <c r="R669" s="286">
        <f t="shared" si="145"/>
        <v>0</v>
      </c>
      <c r="S669" s="287">
        <f t="shared" si="146"/>
        <v>0</v>
      </c>
      <c r="T669" s="286">
        <f t="shared" si="147"/>
        <v>0</v>
      </c>
      <c r="U669" s="287">
        <f t="shared" si="148"/>
        <v>0</v>
      </c>
      <c r="V669" s="287">
        <f t="shared" si="149"/>
        <v>0</v>
      </c>
      <c r="W669" s="287">
        <f t="shared" si="150"/>
        <v>0</v>
      </c>
      <c r="X669" s="287">
        <f t="shared" si="151"/>
        <v>0</v>
      </c>
      <c r="Y669" s="288">
        <f t="shared" si="152"/>
        <v>1900</v>
      </c>
      <c r="Z669" s="287">
        <f t="shared" si="153"/>
        <v>1</v>
      </c>
      <c r="AA669" s="519">
        <f>0</f>
        <v>0</v>
      </c>
      <c r="AB669" s="520">
        <f>0</f>
        <v>0</v>
      </c>
      <c r="AC669" s="519">
        <f t="shared" si="154"/>
        <v>0</v>
      </c>
      <c r="AD669" s="520">
        <f t="shared" si="155"/>
        <v>0</v>
      </c>
    </row>
    <row r="670" spans="8:30">
      <c r="H670" s="509"/>
      <c r="I670" s="509"/>
      <c r="O670" s="621"/>
      <c r="P670" s="274">
        <f t="shared" si="143"/>
        <v>1</v>
      </c>
      <c r="Q670" s="285">
        <f t="shared" si="144"/>
        <v>18</v>
      </c>
      <c r="R670" s="286">
        <f t="shared" si="145"/>
        <v>0</v>
      </c>
      <c r="S670" s="287">
        <f t="shared" si="146"/>
        <v>0</v>
      </c>
      <c r="T670" s="286">
        <f t="shared" si="147"/>
        <v>0</v>
      </c>
      <c r="U670" s="287">
        <f t="shared" si="148"/>
        <v>0</v>
      </c>
      <c r="V670" s="287">
        <f t="shared" si="149"/>
        <v>0</v>
      </c>
      <c r="W670" s="287">
        <f t="shared" si="150"/>
        <v>0</v>
      </c>
      <c r="X670" s="287">
        <f t="shared" si="151"/>
        <v>0</v>
      </c>
      <c r="Y670" s="288">
        <f t="shared" si="152"/>
        <v>1900</v>
      </c>
      <c r="Z670" s="287">
        <f t="shared" si="153"/>
        <v>1</v>
      </c>
      <c r="AA670" s="519">
        <f>0</f>
        <v>0</v>
      </c>
      <c r="AB670" s="520">
        <f>0</f>
        <v>0</v>
      </c>
      <c r="AC670" s="519">
        <f t="shared" si="154"/>
        <v>0</v>
      </c>
      <c r="AD670" s="520">
        <f t="shared" si="155"/>
        <v>0</v>
      </c>
    </row>
    <row r="671" spans="8:30">
      <c r="H671" s="509"/>
      <c r="I671" s="509"/>
      <c r="O671" s="621"/>
      <c r="P671" s="274">
        <f t="shared" si="143"/>
        <v>1</v>
      </c>
      <c r="Q671" s="285">
        <f t="shared" si="144"/>
        <v>18</v>
      </c>
      <c r="R671" s="286">
        <f t="shared" si="145"/>
        <v>0</v>
      </c>
      <c r="S671" s="287">
        <f t="shared" si="146"/>
        <v>0</v>
      </c>
      <c r="T671" s="286">
        <f t="shared" si="147"/>
        <v>0</v>
      </c>
      <c r="U671" s="287">
        <f t="shared" si="148"/>
        <v>0</v>
      </c>
      <c r="V671" s="287">
        <f t="shared" si="149"/>
        <v>0</v>
      </c>
      <c r="W671" s="287">
        <f t="shared" si="150"/>
        <v>0</v>
      </c>
      <c r="X671" s="287">
        <f t="shared" si="151"/>
        <v>0</v>
      </c>
      <c r="Y671" s="288">
        <f t="shared" si="152"/>
        <v>1900</v>
      </c>
      <c r="Z671" s="287">
        <f t="shared" si="153"/>
        <v>1</v>
      </c>
      <c r="AA671" s="519">
        <f>0</f>
        <v>0</v>
      </c>
      <c r="AB671" s="520">
        <f>0</f>
        <v>0</v>
      </c>
      <c r="AC671" s="519">
        <f t="shared" si="154"/>
        <v>0</v>
      </c>
      <c r="AD671" s="520">
        <f t="shared" si="155"/>
        <v>0</v>
      </c>
    </row>
    <row r="672" spans="8:30">
      <c r="H672" s="509"/>
      <c r="I672" s="509"/>
      <c r="O672" s="621"/>
      <c r="P672" s="274">
        <f t="shared" si="143"/>
        <v>1</v>
      </c>
      <c r="Q672" s="285">
        <f t="shared" si="144"/>
        <v>18</v>
      </c>
      <c r="R672" s="286">
        <f t="shared" si="145"/>
        <v>0</v>
      </c>
      <c r="S672" s="287">
        <f t="shared" si="146"/>
        <v>0</v>
      </c>
      <c r="T672" s="286">
        <f t="shared" si="147"/>
        <v>0</v>
      </c>
      <c r="U672" s="287">
        <f t="shared" si="148"/>
        <v>0</v>
      </c>
      <c r="V672" s="287">
        <f t="shared" si="149"/>
        <v>0</v>
      </c>
      <c r="W672" s="287">
        <f t="shared" si="150"/>
        <v>0</v>
      </c>
      <c r="X672" s="287">
        <f t="shared" si="151"/>
        <v>0</v>
      </c>
      <c r="Y672" s="288">
        <f t="shared" si="152"/>
        <v>1900</v>
      </c>
      <c r="Z672" s="287">
        <f t="shared" si="153"/>
        <v>1</v>
      </c>
      <c r="AA672" s="519">
        <f>0</f>
        <v>0</v>
      </c>
      <c r="AB672" s="520">
        <f>0</f>
        <v>0</v>
      </c>
      <c r="AC672" s="519">
        <f t="shared" si="154"/>
        <v>0</v>
      </c>
      <c r="AD672" s="520">
        <f t="shared" si="155"/>
        <v>0</v>
      </c>
    </row>
    <row r="673" spans="8:30">
      <c r="H673" s="509"/>
      <c r="I673" s="509"/>
      <c r="O673" s="621"/>
      <c r="P673" s="274">
        <f t="shared" si="143"/>
        <v>1</v>
      </c>
      <c r="Q673" s="285">
        <f t="shared" si="144"/>
        <v>18</v>
      </c>
      <c r="R673" s="286">
        <f t="shared" si="145"/>
        <v>0</v>
      </c>
      <c r="S673" s="287">
        <f t="shared" si="146"/>
        <v>0</v>
      </c>
      <c r="T673" s="286">
        <f t="shared" si="147"/>
        <v>0</v>
      </c>
      <c r="U673" s="287">
        <f t="shared" si="148"/>
        <v>0</v>
      </c>
      <c r="V673" s="287">
        <f t="shared" si="149"/>
        <v>0</v>
      </c>
      <c r="W673" s="287">
        <f t="shared" si="150"/>
        <v>0</v>
      </c>
      <c r="X673" s="287">
        <f t="shared" si="151"/>
        <v>0</v>
      </c>
      <c r="Y673" s="288">
        <f t="shared" si="152"/>
        <v>1900</v>
      </c>
      <c r="Z673" s="287">
        <f t="shared" si="153"/>
        <v>1</v>
      </c>
      <c r="AA673" s="519">
        <f>0</f>
        <v>0</v>
      </c>
      <c r="AB673" s="520">
        <f>0</f>
        <v>0</v>
      </c>
      <c r="AC673" s="519">
        <f t="shared" si="154"/>
        <v>0</v>
      </c>
      <c r="AD673" s="520">
        <f t="shared" si="155"/>
        <v>0</v>
      </c>
    </row>
    <row r="674" spans="8:30">
      <c r="H674" s="509"/>
      <c r="I674" s="509"/>
      <c r="O674" s="621"/>
      <c r="P674" s="274">
        <f t="shared" si="143"/>
        <v>1</v>
      </c>
      <c r="Q674" s="285">
        <f t="shared" si="144"/>
        <v>18</v>
      </c>
      <c r="R674" s="286">
        <f t="shared" si="145"/>
        <v>0</v>
      </c>
      <c r="S674" s="287">
        <f t="shared" si="146"/>
        <v>0</v>
      </c>
      <c r="T674" s="286">
        <f t="shared" si="147"/>
        <v>0</v>
      </c>
      <c r="U674" s="287">
        <f t="shared" si="148"/>
        <v>0</v>
      </c>
      <c r="V674" s="287">
        <f t="shared" si="149"/>
        <v>0</v>
      </c>
      <c r="W674" s="287">
        <f t="shared" si="150"/>
        <v>0</v>
      </c>
      <c r="X674" s="287">
        <f t="shared" si="151"/>
        <v>0</v>
      </c>
      <c r="Y674" s="288">
        <f t="shared" si="152"/>
        <v>1900</v>
      </c>
      <c r="Z674" s="287">
        <f t="shared" si="153"/>
        <v>1</v>
      </c>
      <c r="AA674" s="519">
        <f>0</f>
        <v>0</v>
      </c>
      <c r="AB674" s="520">
        <f>0</f>
        <v>0</v>
      </c>
      <c r="AC674" s="519">
        <f t="shared" si="154"/>
        <v>0</v>
      </c>
      <c r="AD674" s="520">
        <f t="shared" si="155"/>
        <v>0</v>
      </c>
    </row>
    <row r="675" spans="8:30">
      <c r="H675" s="509"/>
      <c r="I675" s="509"/>
      <c r="O675" s="621"/>
      <c r="P675" s="274">
        <f t="shared" si="143"/>
        <v>1</v>
      </c>
      <c r="Q675" s="285">
        <f t="shared" si="144"/>
        <v>18</v>
      </c>
      <c r="R675" s="286">
        <f t="shared" si="145"/>
        <v>0</v>
      </c>
      <c r="S675" s="287">
        <f t="shared" si="146"/>
        <v>0</v>
      </c>
      <c r="T675" s="286">
        <f t="shared" si="147"/>
        <v>0</v>
      </c>
      <c r="U675" s="287">
        <f t="shared" si="148"/>
        <v>0</v>
      </c>
      <c r="V675" s="287">
        <f t="shared" si="149"/>
        <v>0</v>
      </c>
      <c r="W675" s="287">
        <f t="shared" si="150"/>
        <v>0</v>
      </c>
      <c r="X675" s="287">
        <f t="shared" si="151"/>
        <v>0</v>
      </c>
      <c r="Y675" s="288">
        <f t="shared" si="152"/>
        <v>1900</v>
      </c>
      <c r="Z675" s="287">
        <f t="shared" si="153"/>
        <v>1</v>
      </c>
      <c r="AA675" s="519">
        <f>0</f>
        <v>0</v>
      </c>
      <c r="AB675" s="520">
        <f>0</f>
        <v>0</v>
      </c>
      <c r="AC675" s="519">
        <f t="shared" si="154"/>
        <v>0</v>
      </c>
      <c r="AD675" s="520">
        <f t="shared" si="155"/>
        <v>0</v>
      </c>
    </row>
    <row r="676" spans="8:30">
      <c r="H676" s="509"/>
      <c r="I676" s="509"/>
      <c r="O676" s="621"/>
      <c r="P676" s="274">
        <f t="shared" si="143"/>
        <v>1</v>
      </c>
      <c r="Q676" s="285">
        <f t="shared" si="144"/>
        <v>18</v>
      </c>
      <c r="R676" s="286">
        <f t="shared" si="145"/>
        <v>0</v>
      </c>
      <c r="S676" s="287">
        <f t="shared" si="146"/>
        <v>0</v>
      </c>
      <c r="T676" s="286">
        <f t="shared" si="147"/>
        <v>0</v>
      </c>
      <c r="U676" s="287">
        <f t="shared" si="148"/>
        <v>0</v>
      </c>
      <c r="V676" s="287">
        <f t="shared" si="149"/>
        <v>0</v>
      </c>
      <c r="W676" s="287">
        <f t="shared" si="150"/>
        <v>0</v>
      </c>
      <c r="X676" s="287">
        <f t="shared" si="151"/>
        <v>0</v>
      </c>
      <c r="Y676" s="288">
        <f t="shared" si="152"/>
        <v>1900</v>
      </c>
      <c r="Z676" s="287">
        <f t="shared" si="153"/>
        <v>1</v>
      </c>
      <c r="AA676" s="519">
        <f>0</f>
        <v>0</v>
      </c>
      <c r="AB676" s="520">
        <f>0</f>
        <v>0</v>
      </c>
      <c r="AC676" s="519">
        <f t="shared" si="154"/>
        <v>0</v>
      </c>
      <c r="AD676" s="520">
        <f t="shared" si="155"/>
        <v>0</v>
      </c>
    </row>
    <row r="677" spans="8:30">
      <c r="H677" s="509"/>
      <c r="I677" s="509"/>
      <c r="O677" s="621"/>
      <c r="P677" s="274">
        <f t="shared" si="143"/>
        <v>1</v>
      </c>
      <c r="Q677" s="285">
        <f t="shared" si="144"/>
        <v>18</v>
      </c>
      <c r="R677" s="286">
        <f t="shared" si="145"/>
        <v>0</v>
      </c>
      <c r="S677" s="287">
        <f t="shared" si="146"/>
        <v>0</v>
      </c>
      <c r="T677" s="286">
        <f t="shared" si="147"/>
        <v>0</v>
      </c>
      <c r="U677" s="287">
        <f t="shared" si="148"/>
        <v>0</v>
      </c>
      <c r="V677" s="287">
        <f t="shared" si="149"/>
        <v>0</v>
      </c>
      <c r="W677" s="287">
        <f t="shared" si="150"/>
        <v>0</v>
      </c>
      <c r="X677" s="287">
        <f t="shared" si="151"/>
        <v>0</v>
      </c>
      <c r="Y677" s="288">
        <f t="shared" si="152"/>
        <v>1900</v>
      </c>
      <c r="Z677" s="287">
        <f t="shared" si="153"/>
        <v>1</v>
      </c>
      <c r="AA677" s="519">
        <f>0</f>
        <v>0</v>
      </c>
      <c r="AB677" s="520">
        <f>0</f>
        <v>0</v>
      </c>
      <c r="AC677" s="519">
        <f t="shared" si="154"/>
        <v>0</v>
      </c>
      <c r="AD677" s="520">
        <f t="shared" si="155"/>
        <v>0</v>
      </c>
    </row>
    <row r="678" spans="8:30">
      <c r="H678" s="509"/>
      <c r="I678" s="509"/>
      <c r="O678" s="621"/>
      <c r="P678" s="274">
        <f t="shared" si="143"/>
        <v>1</v>
      </c>
      <c r="Q678" s="285">
        <f t="shared" si="144"/>
        <v>18</v>
      </c>
      <c r="R678" s="286">
        <f t="shared" si="145"/>
        <v>0</v>
      </c>
      <c r="S678" s="287">
        <f t="shared" si="146"/>
        <v>0</v>
      </c>
      <c r="T678" s="286">
        <f t="shared" si="147"/>
        <v>0</v>
      </c>
      <c r="U678" s="287">
        <f t="shared" si="148"/>
        <v>0</v>
      </c>
      <c r="V678" s="287">
        <f t="shared" si="149"/>
        <v>0</v>
      </c>
      <c r="W678" s="287">
        <f t="shared" si="150"/>
        <v>0</v>
      </c>
      <c r="X678" s="287">
        <f t="shared" si="151"/>
        <v>0</v>
      </c>
      <c r="Y678" s="288">
        <f t="shared" si="152"/>
        <v>1900</v>
      </c>
      <c r="Z678" s="287">
        <f t="shared" si="153"/>
        <v>1</v>
      </c>
      <c r="AA678" s="519">
        <f>0</f>
        <v>0</v>
      </c>
      <c r="AB678" s="520">
        <f>0</f>
        <v>0</v>
      </c>
      <c r="AC678" s="519">
        <f t="shared" si="154"/>
        <v>0</v>
      </c>
      <c r="AD678" s="520">
        <f t="shared" si="155"/>
        <v>0</v>
      </c>
    </row>
    <row r="679" spans="8:30">
      <c r="H679" s="509"/>
      <c r="I679" s="509"/>
      <c r="O679" s="621"/>
      <c r="P679" s="274">
        <f t="shared" si="143"/>
        <v>1</v>
      </c>
      <c r="Q679" s="285">
        <f t="shared" si="144"/>
        <v>18</v>
      </c>
      <c r="R679" s="286">
        <f t="shared" si="145"/>
        <v>0</v>
      </c>
      <c r="S679" s="287">
        <f t="shared" si="146"/>
        <v>0</v>
      </c>
      <c r="T679" s="286">
        <f t="shared" si="147"/>
        <v>0</v>
      </c>
      <c r="U679" s="287">
        <f t="shared" si="148"/>
        <v>0</v>
      </c>
      <c r="V679" s="287">
        <f t="shared" si="149"/>
        <v>0</v>
      </c>
      <c r="W679" s="287">
        <f t="shared" si="150"/>
        <v>0</v>
      </c>
      <c r="X679" s="287">
        <f t="shared" si="151"/>
        <v>0</v>
      </c>
      <c r="Y679" s="288">
        <f t="shared" si="152"/>
        <v>1900</v>
      </c>
      <c r="Z679" s="287">
        <f t="shared" si="153"/>
        <v>1</v>
      </c>
      <c r="AA679" s="519">
        <f>0</f>
        <v>0</v>
      </c>
      <c r="AB679" s="520">
        <f>0</f>
        <v>0</v>
      </c>
      <c r="AC679" s="519">
        <f t="shared" si="154"/>
        <v>0</v>
      </c>
      <c r="AD679" s="520">
        <f t="shared" si="155"/>
        <v>0</v>
      </c>
    </row>
    <row r="680" spans="8:30">
      <c r="H680" s="509"/>
      <c r="I680" s="509"/>
      <c r="O680" s="621"/>
      <c r="P680" s="274">
        <f t="shared" si="143"/>
        <v>1</v>
      </c>
      <c r="Q680" s="285">
        <f t="shared" si="144"/>
        <v>18</v>
      </c>
      <c r="R680" s="286">
        <f t="shared" si="145"/>
        <v>0</v>
      </c>
      <c r="S680" s="287">
        <f t="shared" si="146"/>
        <v>0</v>
      </c>
      <c r="T680" s="286">
        <f t="shared" si="147"/>
        <v>0</v>
      </c>
      <c r="U680" s="287">
        <f t="shared" si="148"/>
        <v>0</v>
      </c>
      <c r="V680" s="287">
        <f t="shared" si="149"/>
        <v>0</v>
      </c>
      <c r="W680" s="287">
        <f t="shared" si="150"/>
        <v>0</v>
      </c>
      <c r="X680" s="287">
        <f t="shared" si="151"/>
        <v>0</v>
      </c>
      <c r="Y680" s="288">
        <f t="shared" si="152"/>
        <v>1900</v>
      </c>
      <c r="Z680" s="287">
        <f t="shared" si="153"/>
        <v>1</v>
      </c>
      <c r="AA680" s="519">
        <f>0</f>
        <v>0</v>
      </c>
      <c r="AB680" s="520">
        <f>0</f>
        <v>0</v>
      </c>
      <c r="AC680" s="519">
        <f t="shared" si="154"/>
        <v>0</v>
      </c>
      <c r="AD680" s="520">
        <f t="shared" si="155"/>
        <v>0</v>
      </c>
    </row>
    <row r="681" spans="8:30">
      <c r="H681" s="509"/>
      <c r="I681" s="509"/>
      <c r="O681" s="621"/>
      <c r="P681" s="274">
        <f t="shared" si="143"/>
        <v>1</v>
      </c>
      <c r="Q681" s="285">
        <f t="shared" si="144"/>
        <v>18</v>
      </c>
      <c r="R681" s="286">
        <f t="shared" si="145"/>
        <v>0</v>
      </c>
      <c r="S681" s="287">
        <f t="shared" si="146"/>
        <v>0</v>
      </c>
      <c r="T681" s="286">
        <f t="shared" si="147"/>
        <v>0</v>
      </c>
      <c r="U681" s="287">
        <f t="shared" si="148"/>
        <v>0</v>
      </c>
      <c r="V681" s="287">
        <f t="shared" si="149"/>
        <v>0</v>
      </c>
      <c r="W681" s="287">
        <f t="shared" si="150"/>
        <v>0</v>
      </c>
      <c r="X681" s="287">
        <f t="shared" si="151"/>
        <v>0</v>
      </c>
      <c r="Y681" s="288">
        <f t="shared" si="152"/>
        <v>1900</v>
      </c>
      <c r="Z681" s="287">
        <f t="shared" si="153"/>
        <v>1</v>
      </c>
      <c r="AA681" s="519">
        <f>0</f>
        <v>0</v>
      </c>
      <c r="AB681" s="520">
        <f>0</f>
        <v>0</v>
      </c>
      <c r="AC681" s="519">
        <f t="shared" si="154"/>
        <v>0</v>
      </c>
      <c r="AD681" s="520">
        <f t="shared" si="155"/>
        <v>0</v>
      </c>
    </row>
    <row r="682" spans="8:30">
      <c r="H682" s="509"/>
      <c r="I682" s="509"/>
      <c r="O682" s="621"/>
      <c r="P682" s="274">
        <f t="shared" si="143"/>
        <v>1</v>
      </c>
      <c r="Q682" s="285">
        <f t="shared" si="144"/>
        <v>18</v>
      </c>
      <c r="R682" s="286">
        <f t="shared" si="145"/>
        <v>0</v>
      </c>
      <c r="S682" s="287">
        <f t="shared" si="146"/>
        <v>0</v>
      </c>
      <c r="T682" s="286">
        <f t="shared" si="147"/>
        <v>0</v>
      </c>
      <c r="U682" s="287">
        <f t="shared" si="148"/>
        <v>0</v>
      </c>
      <c r="V682" s="287">
        <f t="shared" si="149"/>
        <v>0</v>
      </c>
      <c r="W682" s="287">
        <f t="shared" si="150"/>
        <v>0</v>
      </c>
      <c r="X682" s="287">
        <f t="shared" si="151"/>
        <v>0</v>
      </c>
      <c r="Y682" s="288">
        <f t="shared" si="152"/>
        <v>1900</v>
      </c>
      <c r="Z682" s="287">
        <f t="shared" si="153"/>
        <v>1</v>
      </c>
      <c r="AA682" s="519">
        <f>0</f>
        <v>0</v>
      </c>
      <c r="AB682" s="520">
        <f>0</f>
        <v>0</v>
      </c>
      <c r="AC682" s="519">
        <f t="shared" si="154"/>
        <v>0</v>
      </c>
      <c r="AD682" s="520">
        <f t="shared" si="155"/>
        <v>0</v>
      </c>
    </row>
    <row r="683" spans="8:30">
      <c r="H683" s="509"/>
      <c r="I683" s="509"/>
      <c r="O683" s="621"/>
      <c r="P683" s="274">
        <f t="shared" si="143"/>
        <v>1</v>
      </c>
      <c r="Q683" s="285">
        <f t="shared" si="144"/>
        <v>18</v>
      </c>
      <c r="R683" s="286">
        <f t="shared" si="145"/>
        <v>0</v>
      </c>
      <c r="S683" s="287">
        <f t="shared" si="146"/>
        <v>0</v>
      </c>
      <c r="T683" s="286">
        <f t="shared" si="147"/>
        <v>0</v>
      </c>
      <c r="U683" s="287">
        <f t="shared" si="148"/>
        <v>0</v>
      </c>
      <c r="V683" s="287">
        <f t="shared" si="149"/>
        <v>0</v>
      </c>
      <c r="W683" s="287">
        <f t="shared" si="150"/>
        <v>0</v>
      </c>
      <c r="X683" s="287">
        <f t="shared" si="151"/>
        <v>0</v>
      </c>
      <c r="Y683" s="288">
        <f t="shared" si="152"/>
        <v>1900</v>
      </c>
      <c r="Z683" s="287">
        <f t="shared" si="153"/>
        <v>1</v>
      </c>
      <c r="AA683" s="519">
        <f>0</f>
        <v>0</v>
      </c>
      <c r="AB683" s="520">
        <f>0</f>
        <v>0</v>
      </c>
      <c r="AC683" s="519">
        <f t="shared" si="154"/>
        <v>0</v>
      </c>
      <c r="AD683" s="520">
        <f t="shared" si="155"/>
        <v>0</v>
      </c>
    </row>
    <row r="684" spans="8:30">
      <c r="H684" s="509"/>
      <c r="I684" s="509"/>
      <c r="O684" s="621"/>
      <c r="P684" s="274">
        <f t="shared" si="143"/>
        <v>1</v>
      </c>
      <c r="Q684" s="285">
        <f t="shared" si="144"/>
        <v>18</v>
      </c>
      <c r="R684" s="286">
        <f t="shared" si="145"/>
        <v>0</v>
      </c>
      <c r="S684" s="287">
        <f t="shared" si="146"/>
        <v>0</v>
      </c>
      <c r="T684" s="286">
        <f t="shared" si="147"/>
        <v>0</v>
      </c>
      <c r="U684" s="287">
        <f t="shared" si="148"/>
        <v>0</v>
      </c>
      <c r="V684" s="287">
        <f t="shared" si="149"/>
        <v>0</v>
      </c>
      <c r="W684" s="287">
        <f t="shared" si="150"/>
        <v>0</v>
      </c>
      <c r="X684" s="287">
        <f t="shared" si="151"/>
        <v>0</v>
      </c>
      <c r="Y684" s="288">
        <f t="shared" si="152"/>
        <v>1900</v>
      </c>
      <c r="Z684" s="287">
        <f t="shared" si="153"/>
        <v>1</v>
      </c>
      <c r="AA684" s="519">
        <f>0</f>
        <v>0</v>
      </c>
      <c r="AB684" s="520">
        <f>0</f>
        <v>0</v>
      </c>
      <c r="AC684" s="519">
        <f t="shared" si="154"/>
        <v>0</v>
      </c>
      <c r="AD684" s="520">
        <f t="shared" si="155"/>
        <v>0</v>
      </c>
    </row>
    <row r="685" spans="8:30">
      <c r="H685" s="509"/>
      <c r="I685" s="509"/>
      <c r="O685" s="621"/>
      <c r="P685" s="274">
        <f t="shared" si="143"/>
        <v>1</v>
      </c>
      <c r="Q685" s="285">
        <f t="shared" si="144"/>
        <v>18</v>
      </c>
      <c r="R685" s="286">
        <f t="shared" si="145"/>
        <v>0</v>
      </c>
      <c r="S685" s="287">
        <f t="shared" si="146"/>
        <v>0</v>
      </c>
      <c r="T685" s="286">
        <f t="shared" si="147"/>
        <v>0</v>
      </c>
      <c r="U685" s="287">
        <f t="shared" si="148"/>
        <v>0</v>
      </c>
      <c r="V685" s="287">
        <f t="shared" si="149"/>
        <v>0</v>
      </c>
      <c r="W685" s="287">
        <f t="shared" si="150"/>
        <v>0</v>
      </c>
      <c r="X685" s="287">
        <f t="shared" si="151"/>
        <v>0</v>
      </c>
      <c r="Y685" s="288">
        <f t="shared" si="152"/>
        <v>1900</v>
      </c>
      <c r="Z685" s="287">
        <f t="shared" si="153"/>
        <v>1</v>
      </c>
      <c r="AA685" s="519">
        <f>0</f>
        <v>0</v>
      </c>
      <c r="AB685" s="520">
        <f>0</f>
        <v>0</v>
      </c>
      <c r="AC685" s="519">
        <f t="shared" si="154"/>
        <v>0</v>
      </c>
      <c r="AD685" s="520">
        <f t="shared" si="155"/>
        <v>0</v>
      </c>
    </row>
    <row r="686" spans="8:30">
      <c r="H686" s="509"/>
      <c r="I686" s="509"/>
      <c r="O686" s="621"/>
      <c r="P686" s="274">
        <f t="shared" si="143"/>
        <v>1</v>
      </c>
      <c r="Q686" s="285">
        <f t="shared" si="144"/>
        <v>18</v>
      </c>
      <c r="R686" s="286">
        <f t="shared" si="145"/>
        <v>0</v>
      </c>
      <c r="S686" s="287">
        <f t="shared" si="146"/>
        <v>0</v>
      </c>
      <c r="T686" s="286">
        <f t="shared" si="147"/>
        <v>0</v>
      </c>
      <c r="U686" s="287">
        <f t="shared" si="148"/>
        <v>0</v>
      </c>
      <c r="V686" s="287">
        <f t="shared" si="149"/>
        <v>0</v>
      </c>
      <c r="W686" s="287">
        <f t="shared" si="150"/>
        <v>0</v>
      </c>
      <c r="X686" s="287">
        <f t="shared" si="151"/>
        <v>0</v>
      </c>
      <c r="Y686" s="288">
        <f t="shared" si="152"/>
        <v>1900</v>
      </c>
      <c r="Z686" s="287">
        <f t="shared" si="153"/>
        <v>1</v>
      </c>
      <c r="AA686" s="519">
        <f>0</f>
        <v>0</v>
      </c>
      <c r="AB686" s="520">
        <f>0</f>
        <v>0</v>
      </c>
      <c r="AC686" s="519">
        <f t="shared" si="154"/>
        <v>0</v>
      </c>
      <c r="AD686" s="520">
        <f t="shared" si="155"/>
        <v>0</v>
      </c>
    </row>
    <row r="687" spans="8:30">
      <c r="H687" s="509"/>
      <c r="I687" s="509"/>
      <c r="O687" s="621"/>
      <c r="P687" s="274">
        <f t="shared" si="143"/>
        <v>1</v>
      </c>
      <c r="Q687" s="285">
        <f t="shared" si="144"/>
        <v>18</v>
      </c>
      <c r="R687" s="286">
        <f t="shared" si="145"/>
        <v>0</v>
      </c>
      <c r="S687" s="287">
        <f t="shared" si="146"/>
        <v>0</v>
      </c>
      <c r="T687" s="286">
        <f t="shared" si="147"/>
        <v>0</v>
      </c>
      <c r="U687" s="287">
        <f t="shared" si="148"/>
        <v>0</v>
      </c>
      <c r="V687" s="287">
        <f t="shared" si="149"/>
        <v>0</v>
      </c>
      <c r="W687" s="287">
        <f t="shared" si="150"/>
        <v>0</v>
      </c>
      <c r="X687" s="287">
        <f t="shared" si="151"/>
        <v>0</v>
      </c>
      <c r="Y687" s="288">
        <f t="shared" si="152"/>
        <v>1900</v>
      </c>
      <c r="Z687" s="287">
        <f t="shared" si="153"/>
        <v>1</v>
      </c>
      <c r="AA687" s="519">
        <f>0</f>
        <v>0</v>
      </c>
      <c r="AB687" s="520">
        <f>0</f>
        <v>0</v>
      </c>
      <c r="AC687" s="519">
        <f t="shared" si="154"/>
        <v>0</v>
      </c>
      <c r="AD687" s="520">
        <f t="shared" si="155"/>
        <v>0</v>
      </c>
    </row>
    <row r="688" spans="8:30">
      <c r="H688" s="509"/>
      <c r="I688" s="509"/>
      <c r="O688" s="621"/>
      <c r="P688" s="274">
        <f t="shared" si="143"/>
        <v>1</v>
      </c>
      <c r="Q688" s="285">
        <f t="shared" si="144"/>
        <v>18</v>
      </c>
      <c r="R688" s="286">
        <f t="shared" si="145"/>
        <v>0</v>
      </c>
      <c r="S688" s="287">
        <f t="shared" si="146"/>
        <v>0</v>
      </c>
      <c r="T688" s="286">
        <f t="shared" si="147"/>
        <v>0</v>
      </c>
      <c r="U688" s="287">
        <f t="shared" si="148"/>
        <v>0</v>
      </c>
      <c r="V688" s="287">
        <f t="shared" si="149"/>
        <v>0</v>
      </c>
      <c r="W688" s="287">
        <f t="shared" si="150"/>
        <v>0</v>
      </c>
      <c r="X688" s="287">
        <f t="shared" si="151"/>
        <v>0</v>
      </c>
      <c r="Y688" s="288">
        <f t="shared" si="152"/>
        <v>1900</v>
      </c>
      <c r="Z688" s="287">
        <f t="shared" si="153"/>
        <v>1</v>
      </c>
      <c r="AA688" s="519">
        <f>0</f>
        <v>0</v>
      </c>
      <c r="AB688" s="520">
        <f>0</f>
        <v>0</v>
      </c>
      <c r="AC688" s="519">
        <f t="shared" si="154"/>
        <v>0</v>
      </c>
      <c r="AD688" s="520">
        <f t="shared" si="155"/>
        <v>0</v>
      </c>
    </row>
    <row r="689" spans="8:30">
      <c r="H689" s="509"/>
      <c r="I689" s="509"/>
      <c r="O689" s="621"/>
      <c r="P689" s="274">
        <f t="shared" si="143"/>
        <v>1</v>
      </c>
      <c r="Q689" s="285">
        <f t="shared" si="144"/>
        <v>18</v>
      </c>
      <c r="R689" s="286">
        <f t="shared" si="145"/>
        <v>0</v>
      </c>
      <c r="S689" s="287">
        <f t="shared" si="146"/>
        <v>0</v>
      </c>
      <c r="T689" s="286">
        <f t="shared" si="147"/>
        <v>0</v>
      </c>
      <c r="U689" s="287">
        <f t="shared" si="148"/>
        <v>0</v>
      </c>
      <c r="V689" s="287">
        <f t="shared" si="149"/>
        <v>0</v>
      </c>
      <c r="W689" s="287">
        <f t="shared" si="150"/>
        <v>0</v>
      </c>
      <c r="X689" s="287">
        <f t="shared" si="151"/>
        <v>0</v>
      </c>
      <c r="Y689" s="288">
        <f t="shared" si="152"/>
        <v>1900</v>
      </c>
      <c r="Z689" s="287">
        <f t="shared" si="153"/>
        <v>1</v>
      </c>
      <c r="AA689" s="519">
        <f>0</f>
        <v>0</v>
      </c>
      <c r="AB689" s="520">
        <f>0</f>
        <v>0</v>
      </c>
      <c r="AC689" s="519">
        <f t="shared" si="154"/>
        <v>0</v>
      </c>
      <c r="AD689" s="520">
        <f t="shared" si="155"/>
        <v>0</v>
      </c>
    </row>
    <row r="690" spans="8:30">
      <c r="H690" s="509"/>
      <c r="I690" s="509"/>
      <c r="O690" s="621"/>
      <c r="P690" s="274">
        <f t="shared" si="143"/>
        <v>1</v>
      </c>
      <c r="Q690" s="285">
        <f t="shared" si="144"/>
        <v>18</v>
      </c>
      <c r="R690" s="286">
        <f t="shared" si="145"/>
        <v>0</v>
      </c>
      <c r="S690" s="287">
        <f t="shared" si="146"/>
        <v>0</v>
      </c>
      <c r="T690" s="286">
        <f t="shared" si="147"/>
        <v>0</v>
      </c>
      <c r="U690" s="287">
        <f t="shared" si="148"/>
        <v>0</v>
      </c>
      <c r="V690" s="287">
        <f t="shared" si="149"/>
        <v>0</v>
      </c>
      <c r="W690" s="287">
        <f t="shared" si="150"/>
        <v>0</v>
      </c>
      <c r="X690" s="287">
        <f t="shared" si="151"/>
        <v>0</v>
      </c>
      <c r="Y690" s="288">
        <f t="shared" si="152"/>
        <v>1900</v>
      </c>
      <c r="Z690" s="287">
        <f t="shared" si="153"/>
        <v>1</v>
      </c>
      <c r="AA690" s="519">
        <f>0</f>
        <v>0</v>
      </c>
      <c r="AB690" s="520">
        <f>0</f>
        <v>0</v>
      </c>
      <c r="AC690" s="519">
        <f t="shared" si="154"/>
        <v>0</v>
      </c>
      <c r="AD690" s="520">
        <f t="shared" si="155"/>
        <v>0</v>
      </c>
    </row>
    <row r="691" spans="8:30">
      <c r="H691" s="509"/>
      <c r="I691" s="509"/>
      <c r="O691" s="621"/>
      <c r="P691" s="274">
        <f t="shared" si="143"/>
        <v>1</v>
      </c>
      <c r="Q691" s="285">
        <f t="shared" si="144"/>
        <v>18</v>
      </c>
      <c r="R691" s="286">
        <f t="shared" si="145"/>
        <v>0</v>
      </c>
      <c r="S691" s="287">
        <f t="shared" si="146"/>
        <v>0</v>
      </c>
      <c r="T691" s="286">
        <f t="shared" si="147"/>
        <v>0</v>
      </c>
      <c r="U691" s="287">
        <f t="shared" si="148"/>
        <v>0</v>
      </c>
      <c r="V691" s="287">
        <f t="shared" si="149"/>
        <v>0</v>
      </c>
      <c r="W691" s="287">
        <f t="shared" si="150"/>
        <v>0</v>
      </c>
      <c r="X691" s="287">
        <f t="shared" si="151"/>
        <v>0</v>
      </c>
      <c r="Y691" s="288">
        <f t="shared" si="152"/>
        <v>1900</v>
      </c>
      <c r="Z691" s="287">
        <f t="shared" si="153"/>
        <v>1</v>
      </c>
      <c r="AA691" s="519">
        <f>0</f>
        <v>0</v>
      </c>
      <c r="AB691" s="520">
        <f>0</f>
        <v>0</v>
      </c>
      <c r="AC691" s="519">
        <f t="shared" si="154"/>
        <v>0</v>
      </c>
      <c r="AD691" s="520">
        <f t="shared" si="155"/>
        <v>0</v>
      </c>
    </row>
    <row r="692" spans="8:30">
      <c r="H692" s="509"/>
      <c r="I692" s="509"/>
      <c r="O692" s="621"/>
      <c r="P692" s="274">
        <f t="shared" si="143"/>
        <v>1</v>
      </c>
      <c r="Q692" s="285">
        <f t="shared" si="144"/>
        <v>18</v>
      </c>
      <c r="R692" s="286">
        <f t="shared" si="145"/>
        <v>0</v>
      </c>
      <c r="S692" s="287">
        <f t="shared" si="146"/>
        <v>0</v>
      </c>
      <c r="T692" s="286">
        <f t="shared" si="147"/>
        <v>0</v>
      </c>
      <c r="U692" s="287">
        <f t="shared" si="148"/>
        <v>0</v>
      </c>
      <c r="V692" s="287">
        <f t="shared" si="149"/>
        <v>0</v>
      </c>
      <c r="W692" s="287">
        <f t="shared" si="150"/>
        <v>0</v>
      </c>
      <c r="X692" s="287">
        <f t="shared" si="151"/>
        <v>0</v>
      </c>
      <c r="Y692" s="288">
        <f t="shared" si="152"/>
        <v>1900</v>
      </c>
      <c r="Z692" s="287">
        <f t="shared" si="153"/>
        <v>1</v>
      </c>
      <c r="AA692" s="519">
        <f>0</f>
        <v>0</v>
      </c>
      <c r="AB692" s="520">
        <f>0</f>
        <v>0</v>
      </c>
      <c r="AC692" s="519">
        <f t="shared" si="154"/>
        <v>0</v>
      </c>
      <c r="AD692" s="520">
        <f t="shared" si="155"/>
        <v>0</v>
      </c>
    </row>
    <row r="693" spans="8:30">
      <c r="H693" s="509"/>
      <c r="I693" s="509"/>
      <c r="O693" s="621"/>
      <c r="P693" s="274">
        <f t="shared" si="143"/>
        <v>1</v>
      </c>
      <c r="Q693" s="285">
        <f t="shared" si="144"/>
        <v>18</v>
      </c>
      <c r="R693" s="286">
        <f t="shared" si="145"/>
        <v>0</v>
      </c>
      <c r="S693" s="287">
        <f t="shared" si="146"/>
        <v>0</v>
      </c>
      <c r="T693" s="286">
        <f t="shared" si="147"/>
        <v>0</v>
      </c>
      <c r="U693" s="287">
        <f t="shared" si="148"/>
        <v>0</v>
      </c>
      <c r="V693" s="287">
        <f t="shared" si="149"/>
        <v>0</v>
      </c>
      <c r="W693" s="287">
        <f t="shared" si="150"/>
        <v>0</v>
      </c>
      <c r="X693" s="287">
        <f t="shared" si="151"/>
        <v>0</v>
      </c>
      <c r="Y693" s="288">
        <f t="shared" si="152"/>
        <v>1900</v>
      </c>
      <c r="Z693" s="287">
        <f t="shared" si="153"/>
        <v>1</v>
      </c>
      <c r="AA693" s="519">
        <f>0</f>
        <v>0</v>
      </c>
      <c r="AB693" s="520">
        <f>0</f>
        <v>0</v>
      </c>
      <c r="AC693" s="519">
        <f t="shared" si="154"/>
        <v>0</v>
      </c>
      <c r="AD693" s="520">
        <f t="shared" si="155"/>
        <v>0</v>
      </c>
    </row>
    <row r="694" spans="8:30">
      <c r="H694" s="509"/>
      <c r="I694" s="509"/>
      <c r="O694" s="621"/>
      <c r="P694" s="274">
        <f t="shared" si="143"/>
        <v>1</v>
      </c>
      <c r="Q694" s="285">
        <f t="shared" si="144"/>
        <v>18</v>
      </c>
      <c r="R694" s="286">
        <f t="shared" si="145"/>
        <v>0</v>
      </c>
      <c r="S694" s="287">
        <f t="shared" si="146"/>
        <v>0</v>
      </c>
      <c r="T694" s="286">
        <f t="shared" si="147"/>
        <v>0</v>
      </c>
      <c r="U694" s="287">
        <f t="shared" si="148"/>
        <v>0</v>
      </c>
      <c r="V694" s="287">
        <f t="shared" si="149"/>
        <v>0</v>
      </c>
      <c r="W694" s="287">
        <f t="shared" si="150"/>
        <v>0</v>
      </c>
      <c r="X694" s="287">
        <f t="shared" si="151"/>
        <v>0</v>
      </c>
      <c r="Y694" s="288">
        <f t="shared" si="152"/>
        <v>1900</v>
      </c>
      <c r="Z694" s="287">
        <f t="shared" si="153"/>
        <v>1</v>
      </c>
      <c r="AA694" s="519">
        <f>0</f>
        <v>0</v>
      </c>
      <c r="AB694" s="520">
        <f>0</f>
        <v>0</v>
      </c>
      <c r="AC694" s="519">
        <f t="shared" si="154"/>
        <v>0</v>
      </c>
      <c r="AD694" s="520">
        <f t="shared" si="155"/>
        <v>0</v>
      </c>
    </row>
    <row r="695" spans="8:30">
      <c r="H695" s="509"/>
      <c r="I695" s="509"/>
      <c r="O695" s="621"/>
      <c r="P695" s="274">
        <f t="shared" si="143"/>
        <v>1</v>
      </c>
      <c r="Q695" s="285">
        <f t="shared" si="144"/>
        <v>18</v>
      </c>
      <c r="R695" s="286">
        <f t="shared" si="145"/>
        <v>0</v>
      </c>
      <c r="S695" s="287">
        <f t="shared" si="146"/>
        <v>0</v>
      </c>
      <c r="T695" s="286">
        <f t="shared" si="147"/>
        <v>0</v>
      </c>
      <c r="U695" s="287">
        <f t="shared" si="148"/>
        <v>0</v>
      </c>
      <c r="V695" s="287">
        <f t="shared" si="149"/>
        <v>0</v>
      </c>
      <c r="W695" s="287">
        <f t="shared" si="150"/>
        <v>0</v>
      </c>
      <c r="X695" s="287">
        <f t="shared" si="151"/>
        <v>0</v>
      </c>
      <c r="Y695" s="288">
        <f t="shared" si="152"/>
        <v>1900</v>
      </c>
      <c r="Z695" s="287">
        <f t="shared" si="153"/>
        <v>1</v>
      </c>
      <c r="AA695" s="519">
        <f>0</f>
        <v>0</v>
      </c>
      <c r="AB695" s="520">
        <f>0</f>
        <v>0</v>
      </c>
      <c r="AC695" s="519">
        <f t="shared" si="154"/>
        <v>0</v>
      </c>
      <c r="AD695" s="520">
        <f t="shared" si="155"/>
        <v>0</v>
      </c>
    </row>
    <row r="696" spans="8:30">
      <c r="H696" s="509"/>
      <c r="I696" s="509"/>
      <c r="O696" s="621"/>
      <c r="P696" s="274">
        <f t="shared" si="143"/>
        <v>1</v>
      </c>
      <c r="Q696" s="285">
        <f t="shared" si="144"/>
        <v>18</v>
      </c>
      <c r="R696" s="286">
        <f t="shared" si="145"/>
        <v>0</v>
      </c>
      <c r="S696" s="287">
        <f t="shared" si="146"/>
        <v>0</v>
      </c>
      <c r="T696" s="286">
        <f t="shared" si="147"/>
        <v>0</v>
      </c>
      <c r="U696" s="287">
        <f t="shared" si="148"/>
        <v>0</v>
      </c>
      <c r="V696" s="287">
        <f t="shared" si="149"/>
        <v>0</v>
      </c>
      <c r="W696" s="287">
        <f t="shared" si="150"/>
        <v>0</v>
      </c>
      <c r="X696" s="287">
        <f t="shared" si="151"/>
        <v>0</v>
      </c>
      <c r="Y696" s="288">
        <f t="shared" si="152"/>
        <v>1900</v>
      </c>
      <c r="Z696" s="287">
        <f t="shared" si="153"/>
        <v>1</v>
      </c>
      <c r="AA696" s="519">
        <f>0</f>
        <v>0</v>
      </c>
      <c r="AB696" s="520">
        <f>0</f>
        <v>0</v>
      </c>
      <c r="AC696" s="519">
        <f t="shared" si="154"/>
        <v>0</v>
      </c>
      <c r="AD696" s="520">
        <f t="shared" si="155"/>
        <v>0</v>
      </c>
    </row>
    <row r="697" spans="8:30">
      <c r="H697" s="509"/>
      <c r="I697" s="509"/>
      <c r="O697" s="621"/>
      <c r="P697" s="274">
        <f t="shared" si="143"/>
        <v>1</v>
      </c>
      <c r="Q697" s="285">
        <f t="shared" si="144"/>
        <v>18</v>
      </c>
      <c r="R697" s="286">
        <f t="shared" si="145"/>
        <v>0</v>
      </c>
      <c r="S697" s="287">
        <f t="shared" si="146"/>
        <v>0</v>
      </c>
      <c r="T697" s="286">
        <f t="shared" si="147"/>
        <v>0</v>
      </c>
      <c r="U697" s="287">
        <f t="shared" si="148"/>
        <v>0</v>
      </c>
      <c r="V697" s="287">
        <f t="shared" si="149"/>
        <v>0</v>
      </c>
      <c r="W697" s="287">
        <f t="shared" si="150"/>
        <v>0</v>
      </c>
      <c r="X697" s="287">
        <f t="shared" si="151"/>
        <v>0</v>
      </c>
      <c r="Y697" s="288">
        <f t="shared" si="152"/>
        <v>1900</v>
      </c>
      <c r="Z697" s="287">
        <f t="shared" si="153"/>
        <v>1</v>
      </c>
      <c r="AA697" s="519">
        <f>0</f>
        <v>0</v>
      </c>
      <c r="AB697" s="520">
        <f>0</f>
        <v>0</v>
      </c>
      <c r="AC697" s="519">
        <f t="shared" si="154"/>
        <v>0</v>
      </c>
      <c r="AD697" s="520">
        <f t="shared" si="155"/>
        <v>0</v>
      </c>
    </row>
    <row r="698" spans="8:30">
      <c r="H698" s="509"/>
      <c r="I698" s="509"/>
      <c r="O698" s="621"/>
      <c r="P698" s="274">
        <f t="shared" si="143"/>
        <v>1</v>
      </c>
      <c r="Q698" s="285">
        <f t="shared" si="144"/>
        <v>18</v>
      </c>
      <c r="R698" s="286">
        <f t="shared" si="145"/>
        <v>0</v>
      </c>
      <c r="S698" s="287">
        <f t="shared" si="146"/>
        <v>0</v>
      </c>
      <c r="T698" s="286">
        <f t="shared" si="147"/>
        <v>0</v>
      </c>
      <c r="U698" s="287">
        <f t="shared" si="148"/>
        <v>0</v>
      </c>
      <c r="V698" s="287">
        <f t="shared" si="149"/>
        <v>0</v>
      </c>
      <c r="W698" s="287">
        <f t="shared" si="150"/>
        <v>0</v>
      </c>
      <c r="X698" s="287">
        <f t="shared" si="151"/>
        <v>0</v>
      </c>
      <c r="Y698" s="288">
        <f t="shared" si="152"/>
        <v>1900</v>
      </c>
      <c r="Z698" s="287">
        <f t="shared" si="153"/>
        <v>1</v>
      </c>
      <c r="AA698" s="519">
        <f>0</f>
        <v>0</v>
      </c>
      <c r="AB698" s="520">
        <f>0</f>
        <v>0</v>
      </c>
      <c r="AC698" s="519">
        <f t="shared" si="154"/>
        <v>0</v>
      </c>
      <c r="AD698" s="520">
        <f t="shared" si="155"/>
        <v>0</v>
      </c>
    </row>
    <row r="699" spans="8:30">
      <c r="H699" s="509"/>
      <c r="I699" s="509"/>
      <c r="O699" s="621"/>
      <c r="P699" s="274">
        <f t="shared" si="143"/>
        <v>1</v>
      </c>
      <c r="Q699" s="285">
        <f t="shared" si="144"/>
        <v>18</v>
      </c>
      <c r="R699" s="286">
        <f t="shared" si="145"/>
        <v>0</v>
      </c>
      <c r="S699" s="287">
        <f t="shared" si="146"/>
        <v>0</v>
      </c>
      <c r="T699" s="286">
        <f t="shared" si="147"/>
        <v>0</v>
      </c>
      <c r="U699" s="287">
        <f t="shared" si="148"/>
        <v>0</v>
      </c>
      <c r="V699" s="287">
        <f t="shared" si="149"/>
        <v>0</v>
      </c>
      <c r="W699" s="287">
        <f t="shared" si="150"/>
        <v>0</v>
      </c>
      <c r="X699" s="287">
        <f t="shared" si="151"/>
        <v>0</v>
      </c>
      <c r="Y699" s="288">
        <f t="shared" si="152"/>
        <v>1900</v>
      </c>
      <c r="Z699" s="287">
        <f t="shared" si="153"/>
        <v>1</v>
      </c>
      <c r="AA699" s="519">
        <f>0</f>
        <v>0</v>
      </c>
      <c r="AB699" s="520">
        <f>0</f>
        <v>0</v>
      </c>
      <c r="AC699" s="519">
        <f t="shared" si="154"/>
        <v>0</v>
      </c>
      <c r="AD699" s="520">
        <f t="shared" si="155"/>
        <v>0</v>
      </c>
    </row>
    <row r="700" spans="8:30">
      <c r="H700" s="509"/>
      <c r="I700" s="509"/>
      <c r="O700" s="621"/>
      <c r="P700" s="274">
        <f t="shared" si="143"/>
        <v>1</v>
      </c>
      <c r="Q700" s="285">
        <f t="shared" si="144"/>
        <v>18</v>
      </c>
      <c r="R700" s="286">
        <f t="shared" si="145"/>
        <v>0</v>
      </c>
      <c r="S700" s="287">
        <f t="shared" si="146"/>
        <v>0</v>
      </c>
      <c r="T700" s="286">
        <f t="shared" si="147"/>
        <v>0</v>
      </c>
      <c r="U700" s="287">
        <f t="shared" si="148"/>
        <v>0</v>
      </c>
      <c r="V700" s="287">
        <f t="shared" si="149"/>
        <v>0</v>
      </c>
      <c r="W700" s="287">
        <f t="shared" si="150"/>
        <v>0</v>
      </c>
      <c r="X700" s="287">
        <f t="shared" si="151"/>
        <v>0</v>
      </c>
      <c r="Y700" s="288">
        <f t="shared" si="152"/>
        <v>1900</v>
      </c>
      <c r="Z700" s="287">
        <f t="shared" si="153"/>
        <v>1</v>
      </c>
      <c r="AA700" s="519">
        <f>0</f>
        <v>0</v>
      </c>
      <c r="AB700" s="520">
        <f>0</f>
        <v>0</v>
      </c>
      <c r="AC700" s="519">
        <f t="shared" si="154"/>
        <v>0</v>
      </c>
      <c r="AD700" s="520">
        <f t="shared" si="155"/>
        <v>0</v>
      </c>
    </row>
    <row r="701" spans="8:30">
      <c r="H701" s="509"/>
      <c r="I701" s="509"/>
      <c r="O701" s="621"/>
      <c r="P701" s="274">
        <f t="shared" si="143"/>
        <v>1</v>
      </c>
      <c r="Q701" s="285">
        <f t="shared" si="144"/>
        <v>18</v>
      </c>
      <c r="R701" s="286">
        <f t="shared" si="145"/>
        <v>0</v>
      </c>
      <c r="S701" s="287">
        <f t="shared" si="146"/>
        <v>0</v>
      </c>
      <c r="T701" s="286">
        <f t="shared" si="147"/>
        <v>0</v>
      </c>
      <c r="U701" s="287">
        <f t="shared" si="148"/>
        <v>0</v>
      </c>
      <c r="V701" s="287">
        <f t="shared" si="149"/>
        <v>0</v>
      </c>
      <c r="W701" s="287">
        <f t="shared" si="150"/>
        <v>0</v>
      </c>
      <c r="X701" s="287">
        <f t="shared" si="151"/>
        <v>0</v>
      </c>
      <c r="Y701" s="288">
        <f t="shared" si="152"/>
        <v>1900</v>
      </c>
      <c r="Z701" s="287">
        <f t="shared" si="153"/>
        <v>1</v>
      </c>
      <c r="AA701" s="519">
        <f>0</f>
        <v>0</v>
      </c>
      <c r="AB701" s="520">
        <f>0</f>
        <v>0</v>
      </c>
      <c r="AC701" s="519">
        <f t="shared" si="154"/>
        <v>0</v>
      </c>
      <c r="AD701" s="520">
        <f t="shared" si="155"/>
        <v>0</v>
      </c>
    </row>
    <row r="702" spans="8:30">
      <c r="H702" s="509"/>
      <c r="I702" s="509"/>
      <c r="O702" s="621"/>
      <c r="P702" s="274">
        <f t="shared" si="143"/>
        <v>1</v>
      </c>
      <c r="Q702" s="285">
        <f t="shared" si="144"/>
        <v>18</v>
      </c>
      <c r="R702" s="286">
        <f t="shared" si="145"/>
        <v>0</v>
      </c>
      <c r="S702" s="287">
        <f t="shared" si="146"/>
        <v>0</v>
      </c>
      <c r="T702" s="286">
        <f t="shared" si="147"/>
        <v>0</v>
      </c>
      <c r="U702" s="287">
        <f t="shared" si="148"/>
        <v>0</v>
      </c>
      <c r="V702" s="287">
        <f t="shared" si="149"/>
        <v>0</v>
      </c>
      <c r="W702" s="287">
        <f t="shared" si="150"/>
        <v>0</v>
      </c>
      <c r="X702" s="287">
        <f t="shared" si="151"/>
        <v>0</v>
      </c>
      <c r="Y702" s="288">
        <f t="shared" si="152"/>
        <v>1900</v>
      </c>
      <c r="Z702" s="287">
        <f t="shared" si="153"/>
        <v>1</v>
      </c>
      <c r="AA702" s="519">
        <f>0</f>
        <v>0</v>
      </c>
      <c r="AB702" s="520">
        <f>0</f>
        <v>0</v>
      </c>
      <c r="AC702" s="519">
        <f t="shared" si="154"/>
        <v>0</v>
      </c>
      <c r="AD702" s="520">
        <f t="shared" si="155"/>
        <v>0</v>
      </c>
    </row>
    <row r="703" spans="8:30">
      <c r="H703" s="509"/>
      <c r="I703" s="509"/>
      <c r="O703" s="621"/>
      <c r="P703" s="274">
        <f t="shared" si="143"/>
        <v>1</v>
      </c>
      <c r="Q703" s="285">
        <f t="shared" si="144"/>
        <v>18</v>
      </c>
      <c r="R703" s="286">
        <f t="shared" si="145"/>
        <v>0</v>
      </c>
      <c r="S703" s="287">
        <f t="shared" si="146"/>
        <v>0</v>
      </c>
      <c r="T703" s="286">
        <f t="shared" si="147"/>
        <v>0</v>
      </c>
      <c r="U703" s="287">
        <f t="shared" si="148"/>
        <v>0</v>
      </c>
      <c r="V703" s="287">
        <f t="shared" si="149"/>
        <v>0</v>
      </c>
      <c r="W703" s="287">
        <f t="shared" si="150"/>
        <v>0</v>
      </c>
      <c r="X703" s="287">
        <f t="shared" si="151"/>
        <v>0</v>
      </c>
      <c r="Y703" s="288">
        <f t="shared" si="152"/>
        <v>1900</v>
      </c>
      <c r="Z703" s="287">
        <f t="shared" si="153"/>
        <v>1</v>
      </c>
      <c r="AA703" s="519">
        <f>0</f>
        <v>0</v>
      </c>
      <c r="AB703" s="520">
        <f>0</f>
        <v>0</v>
      </c>
      <c r="AC703" s="519">
        <f t="shared" si="154"/>
        <v>0</v>
      </c>
      <c r="AD703" s="520">
        <f t="shared" si="155"/>
        <v>0</v>
      </c>
    </row>
    <row r="704" spans="8:30">
      <c r="H704" s="509"/>
      <c r="I704" s="509"/>
      <c r="O704" s="621"/>
      <c r="P704" s="274">
        <f t="shared" si="143"/>
        <v>1</v>
      </c>
      <c r="Q704" s="285">
        <f t="shared" si="144"/>
        <v>18</v>
      </c>
      <c r="R704" s="286">
        <f t="shared" si="145"/>
        <v>0</v>
      </c>
      <c r="S704" s="287">
        <f t="shared" si="146"/>
        <v>0</v>
      </c>
      <c r="T704" s="286">
        <f t="shared" si="147"/>
        <v>0</v>
      </c>
      <c r="U704" s="287">
        <f t="shared" si="148"/>
        <v>0</v>
      </c>
      <c r="V704" s="287">
        <f t="shared" si="149"/>
        <v>0</v>
      </c>
      <c r="W704" s="287">
        <f t="shared" si="150"/>
        <v>0</v>
      </c>
      <c r="X704" s="287">
        <f t="shared" si="151"/>
        <v>0</v>
      </c>
      <c r="Y704" s="288">
        <f t="shared" si="152"/>
        <v>1900</v>
      </c>
      <c r="Z704" s="287">
        <f t="shared" si="153"/>
        <v>1</v>
      </c>
      <c r="AA704" s="519">
        <f>0</f>
        <v>0</v>
      </c>
      <c r="AB704" s="520">
        <f>0</f>
        <v>0</v>
      </c>
      <c r="AC704" s="519">
        <f t="shared" si="154"/>
        <v>0</v>
      </c>
      <c r="AD704" s="520">
        <f t="shared" si="155"/>
        <v>0</v>
      </c>
    </row>
    <row r="705" spans="8:30">
      <c r="H705" s="509"/>
      <c r="I705" s="509"/>
      <c r="O705" s="621"/>
      <c r="P705" s="274">
        <f t="shared" si="143"/>
        <v>1</v>
      </c>
      <c r="Q705" s="285">
        <f t="shared" si="144"/>
        <v>18</v>
      </c>
      <c r="R705" s="286">
        <f t="shared" si="145"/>
        <v>0</v>
      </c>
      <c r="S705" s="287">
        <f t="shared" si="146"/>
        <v>0</v>
      </c>
      <c r="T705" s="286">
        <f t="shared" si="147"/>
        <v>0</v>
      </c>
      <c r="U705" s="287">
        <f t="shared" si="148"/>
        <v>0</v>
      </c>
      <c r="V705" s="287">
        <f t="shared" si="149"/>
        <v>0</v>
      </c>
      <c r="W705" s="287">
        <f t="shared" si="150"/>
        <v>0</v>
      </c>
      <c r="X705" s="287">
        <f t="shared" si="151"/>
        <v>0</v>
      </c>
      <c r="Y705" s="288">
        <f t="shared" si="152"/>
        <v>1900</v>
      </c>
      <c r="Z705" s="287">
        <f t="shared" si="153"/>
        <v>1</v>
      </c>
      <c r="AA705" s="519">
        <f>0</f>
        <v>0</v>
      </c>
      <c r="AB705" s="520">
        <f>0</f>
        <v>0</v>
      </c>
      <c r="AC705" s="519">
        <f t="shared" si="154"/>
        <v>0</v>
      </c>
      <c r="AD705" s="520">
        <f t="shared" si="155"/>
        <v>0</v>
      </c>
    </row>
    <row r="706" spans="8:30">
      <c r="H706" s="509"/>
      <c r="I706" s="509"/>
      <c r="O706" s="621"/>
      <c r="P706" s="274">
        <f t="shared" si="143"/>
        <v>1</v>
      </c>
      <c r="Q706" s="285">
        <f t="shared" si="144"/>
        <v>18</v>
      </c>
      <c r="R706" s="286">
        <f t="shared" si="145"/>
        <v>0</v>
      </c>
      <c r="S706" s="287">
        <f t="shared" si="146"/>
        <v>0</v>
      </c>
      <c r="T706" s="286">
        <f t="shared" si="147"/>
        <v>0</v>
      </c>
      <c r="U706" s="287">
        <f t="shared" si="148"/>
        <v>0</v>
      </c>
      <c r="V706" s="287">
        <f t="shared" si="149"/>
        <v>0</v>
      </c>
      <c r="W706" s="287">
        <f t="shared" si="150"/>
        <v>0</v>
      </c>
      <c r="X706" s="287">
        <f t="shared" si="151"/>
        <v>0</v>
      </c>
      <c r="Y706" s="288">
        <f t="shared" si="152"/>
        <v>1900</v>
      </c>
      <c r="Z706" s="287">
        <f t="shared" si="153"/>
        <v>1</v>
      </c>
      <c r="AA706" s="519">
        <f>0</f>
        <v>0</v>
      </c>
      <c r="AB706" s="520">
        <f>0</f>
        <v>0</v>
      </c>
      <c r="AC706" s="519">
        <f t="shared" si="154"/>
        <v>0</v>
      </c>
      <c r="AD706" s="520">
        <f t="shared" si="155"/>
        <v>0</v>
      </c>
    </row>
    <row r="707" spans="8:30">
      <c r="H707" s="509"/>
      <c r="I707" s="509"/>
      <c r="O707" s="621"/>
      <c r="P707" s="274">
        <f t="shared" si="143"/>
        <v>1</v>
      </c>
      <c r="Q707" s="285">
        <f t="shared" si="144"/>
        <v>18</v>
      </c>
      <c r="R707" s="286">
        <f t="shared" si="145"/>
        <v>0</v>
      </c>
      <c r="S707" s="287">
        <f t="shared" si="146"/>
        <v>0</v>
      </c>
      <c r="T707" s="286">
        <f t="shared" si="147"/>
        <v>0</v>
      </c>
      <c r="U707" s="287">
        <f t="shared" si="148"/>
        <v>0</v>
      </c>
      <c r="V707" s="287">
        <f t="shared" si="149"/>
        <v>0</v>
      </c>
      <c r="W707" s="287">
        <f t="shared" si="150"/>
        <v>0</v>
      </c>
      <c r="X707" s="287">
        <f t="shared" si="151"/>
        <v>0</v>
      </c>
      <c r="Y707" s="288">
        <f t="shared" si="152"/>
        <v>1900</v>
      </c>
      <c r="Z707" s="287">
        <f t="shared" si="153"/>
        <v>1</v>
      </c>
      <c r="AA707" s="519">
        <f>0</f>
        <v>0</v>
      </c>
      <c r="AB707" s="520">
        <f>0</f>
        <v>0</v>
      </c>
      <c r="AC707" s="519">
        <f t="shared" si="154"/>
        <v>0</v>
      </c>
      <c r="AD707" s="520">
        <f t="shared" si="155"/>
        <v>0</v>
      </c>
    </row>
    <row r="708" spans="8:30">
      <c r="H708" s="509"/>
      <c r="I708" s="509"/>
      <c r="O708" s="621"/>
      <c r="P708" s="274">
        <f t="shared" si="143"/>
        <v>1</v>
      </c>
      <c r="Q708" s="285">
        <f t="shared" si="144"/>
        <v>18</v>
      </c>
      <c r="R708" s="286">
        <f t="shared" si="145"/>
        <v>0</v>
      </c>
      <c r="S708" s="287">
        <f t="shared" si="146"/>
        <v>0</v>
      </c>
      <c r="T708" s="286">
        <f t="shared" si="147"/>
        <v>0</v>
      </c>
      <c r="U708" s="287">
        <f t="shared" si="148"/>
        <v>0</v>
      </c>
      <c r="V708" s="287">
        <f t="shared" si="149"/>
        <v>0</v>
      </c>
      <c r="W708" s="287">
        <f t="shared" si="150"/>
        <v>0</v>
      </c>
      <c r="X708" s="287">
        <f t="shared" si="151"/>
        <v>0</v>
      </c>
      <c r="Y708" s="288">
        <f t="shared" si="152"/>
        <v>1900</v>
      </c>
      <c r="Z708" s="287">
        <f t="shared" si="153"/>
        <v>1</v>
      </c>
      <c r="AA708" s="519">
        <f>0</f>
        <v>0</v>
      </c>
      <c r="AB708" s="520">
        <f>0</f>
        <v>0</v>
      </c>
      <c r="AC708" s="519">
        <f t="shared" si="154"/>
        <v>0</v>
      </c>
      <c r="AD708" s="520">
        <f t="shared" si="155"/>
        <v>0</v>
      </c>
    </row>
    <row r="709" spans="8:30">
      <c r="H709" s="509"/>
      <c r="I709" s="509"/>
      <c r="O709" s="621"/>
      <c r="P709" s="274">
        <f t="shared" si="143"/>
        <v>1</v>
      </c>
      <c r="Q709" s="285">
        <f t="shared" si="144"/>
        <v>18</v>
      </c>
      <c r="R709" s="286">
        <f t="shared" si="145"/>
        <v>0</v>
      </c>
      <c r="S709" s="287">
        <f t="shared" si="146"/>
        <v>0</v>
      </c>
      <c r="T709" s="286">
        <f t="shared" si="147"/>
        <v>0</v>
      </c>
      <c r="U709" s="287">
        <f t="shared" si="148"/>
        <v>0</v>
      </c>
      <c r="V709" s="287">
        <f t="shared" si="149"/>
        <v>0</v>
      </c>
      <c r="W709" s="287">
        <f t="shared" si="150"/>
        <v>0</v>
      </c>
      <c r="X709" s="287">
        <f t="shared" si="151"/>
        <v>0</v>
      </c>
      <c r="Y709" s="288">
        <f t="shared" si="152"/>
        <v>1900</v>
      </c>
      <c r="Z709" s="287">
        <f t="shared" si="153"/>
        <v>1</v>
      </c>
      <c r="AA709" s="519">
        <f>0</f>
        <v>0</v>
      </c>
      <c r="AB709" s="520">
        <f>0</f>
        <v>0</v>
      </c>
      <c r="AC709" s="519">
        <f t="shared" si="154"/>
        <v>0</v>
      </c>
      <c r="AD709" s="520">
        <f t="shared" si="155"/>
        <v>0</v>
      </c>
    </row>
    <row r="710" spans="8:30">
      <c r="H710" s="509"/>
      <c r="I710" s="509"/>
      <c r="O710" s="621"/>
      <c r="P710" s="274">
        <f t="shared" si="143"/>
        <v>1</v>
      </c>
      <c r="Q710" s="285">
        <f t="shared" si="144"/>
        <v>18</v>
      </c>
      <c r="R710" s="286">
        <f t="shared" si="145"/>
        <v>0</v>
      </c>
      <c r="S710" s="287">
        <f t="shared" si="146"/>
        <v>0</v>
      </c>
      <c r="T710" s="286">
        <f t="shared" si="147"/>
        <v>0</v>
      </c>
      <c r="U710" s="287">
        <f t="shared" si="148"/>
        <v>0</v>
      </c>
      <c r="V710" s="287">
        <f t="shared" si="149"/>
        <v>0</v>
      </c>
      <c r="W710" s="287">
        <f t="shared" si="150"/>
        <v>0</v>
      </c>
      <c r="X710" s="287">
        <f t="shared" si="151"/>
        <v>0</v>
      </c>
      <c r="Y710" s="288">
        <f t="shared" si="152"/>
        <v>1900</v>
      </c>
      <c r="Z710" s="287">
        <f t="shared" si="153"/>
        <v>1</v>
      </c>
      <c r="AA710" s="519">
        <f>0</f>
        <v>0</v>
      </c>
      <c r="AB710" s="520">
        <f>0</f>
        <v>0</v>
      </c>
      <c r="AC710" s="519">
        <f t="shared" si="154"/>
        <v>0</v>
      </c>
      <c r="AD710" s="520">
        <f t="shared" si="155"/>
        <v>0</v>
      </c>
    </row>
    <row r="711" spans="8:30">
      <c r="H711" s="509"/>
      <c r="I711" s="509"/>
      <c r="O711" s="621"/>
      <c r="P711" s="274">
        <f t="shared" si="143"/>
        <v>1</v>
      </c>
      <c r="Q711" s="285">
        <f t="shared" si="144"/>
        <v>18</v>
      </c>
      <c r="R711" s="286">
        <f t="shared" si="145"/>
        <v>0</v>
      </c>
      <c r="S711" s="287">
        <f t="shared" si="146"/>
        <v>0</v>
      </c>
      <c r="T711" s="286">
        <f t="shared" si="147"/>
        <v>0</v>
      </c>
      <c r="U711" s="287">
        <f t="shared" si="148"/>
        <v>0</v>
      </c>
      <c r="V711" s="287">
        <f t="shared" si="149"/>
        <v>0</v>
      </c>
      <c r="W711" s="287">
        <f t="shared" si="150"/>
        <v>0</v>
      </c>
      <c r="X711" s="287">
        <f t="shared" si="151"/>
        <v>0</v>
      </c>
      <c r="Y711" s="288">
        <f t="shared" si="152"/>
        <v>1900</v>
      </c>
      <c r="Z711" s="287">
        <f t="shared" si="153"/>
        <v>1</v>
      </c>
      <c r="AA711" s="519">
        <f>0</f>
        <v>0</v>
      </c>
      <c r="AB711" s="520">
        <f>0</f>
        <v>0</v>
      </c>
      <c r="AC711" s="519">
        <f t="shared" si="154"/>
        <v>0</v>
      </c>
      <c r="AD711" s="520">
        <f t="shared" si="155"/>
        <v>0</v>
      </c>
    </row>
    <row r="712" spans="8:30">
      <c r="H712" s="509"/>
      <c r="I712" s="509"/>
      <c r="O712" s="621"/>
      <c r="P712" s="274">
        <f t="shared" ref="P712:P775" si="156">IF(Z712&gt;S712,IF(Z712&gt;T712,1,0),0)</f>
        <v>1</v>
      </c>
      <c r="Q712" s="285">
        <f t="shared" ref="Q712:Q775" si="157">MAX(18,IFERROR(ROUNDDOWN(YEARFRAC(F712,__valuation_date),0),45))</f>
        <v>18</v>
      </c>
      <c r="R712" s="286">
        <f t="shared" ref="R712:R775" si="158">G712</f>
        <v>0</v>
      </c>
      <c r="S712" s="287">
        <f t="shared" ref="S712:S775" si="159">N712</f>
        <v>0</v>
      </c>
      <c r="T712" s="286">
        <f t="shared" ref="T712:T775" si="160">ROUNDUP(YEARFRAC(M712,L712),0)</f>
        <v>0</v>
      </c>
      <c r="U712" s="287">
        <f t="shared" ref="U712:U775" si="161">J712</f>
        <v>0</v>
      </c>
      <c r="V712" s="287">
        <f t="shared" ref="V712:V775" si="162">IF(X712="Annuity",0,H712)</f>
        <v>0</v>
      </c>
      <c r="W712" s="287">
        <f t="shared" ref="W712:W775" si="163">IF(X712="Annuity",H712*12,H712)</f>
        <v>0</v>
      </c>
      <c r="X712" s="287">
        <f t="shared" ref="X712:X775" si="164">E712</f>
        <v>0</v>
      </c>
      <c r="Y712" s="288">
        <f t="shared" ref="Y712:Y775" si="165">YEAR(L712)</f>
        <v>1900</v>
      </c>
      <c r="Z712" s="287">
        <f t="shared" ref="Z712:Z775" si="166">YEAR($P$2)-Y712+1</f>
        <v>1</v>
      </c>
      <c r="AA712" s="519">
        <f>0</f>
        <v>0</v>
      </c>
      <c r="AB712" s="520">
        <f>0</f>
        <v>0</v>
      </c>
      <c r="AC712" s="519">
        <f t="shared" ref="AC712:AC775" si="167">D712</f>
        <v>0</v>
      </c>
      <c r="AD712" s="520">
        <f t="shared" ref="AD712:AD775" si="168">O712</f>
        <v>0</v>
      </c>
    </row>
    <row r="713" spans="8:30">
      <c r="H713" s="509"/>
      <c r="I713" s="509"/>
      <c r="O713" s="621"/>
      <c r="P713" s="274">
        <f t="shared" si="156"/>
        <v>1</v>
      </c>
      <c r="Q713" s="285">
        <f t="shared" si="157"/>
        <v>18</v>
      </c>
      <c r="R713" s="286">
        <f t="shared" si="158"/>
        <v>0</v>
      </c>
      <c r="S713" s="287">
        <f t="shared" si="159"/>
        <v>0</v>
      </c>
      <c r="T713" s="286">
        <f t="shared" si="160"/>
        <v>0</v>
      </c>
      <c r="U713" s="287">
        <f t="shared" si="161"/>
        <v>0</v>
      </c>
      <c r="V713" s="287">
        <f t="shared" si="162"/>
        <v>0</v>
      </c>
      <c r="W713" s="287">
        <f t="shared" si="163"/>
        <v>0</v>
      </c>
      <c r="X713" s="287">
        <f t="shared" si="164"/>
        <v>0</v>
      </c>
      <c r="Y713" s="288">
        <f t="shared" si="165"/>
        <v>1900</v>
      </c>
      <c r="Z713" s="287">
        <f t="shared" si="166"/>
        <v>1</v>
      </c>
      <c r="AA713" s="519">
        <f>0</f>
        <v>0</v>
      </c>
      <c r="AB713" s="520">
        <f>0</f>
        <v>0</v>
      </c>
      <c r="AC713" s="519">
        <f t="shared" si="167"/>
        <v>0</v>
      </c>
      <c r="AD713" s="520">
        <f t="shared" si="168"/>
        <v>0</v>
      </c>
    </row>
    <row r="714" spans="8:30">
      <c r="H714" s="509"/>
      <c r="I714" s="509"/>
      <c r="O714" s="621"/>
      <c r="P714" s="274">
        <f t="shared" si="156"/>
        <v>1</v>
      </c>
      <c r="Q714" s="285">
        <f t="shared" si="157"/>
        <v>18</v>
      </c>
      <c r="R714" s="286">
        <f t="shared" si="158"/>
        <v>0</v>
      </c>
      <c r="S714" s="287">
        <f t="shared" si="159"/>
        <v>0</v>
      </c>
      <c r="T714" s="286">
        <f t="shared" si="160"/>
        <v>0</v>
      </c>
      <c r="U714" s="287">
        <f t="shared" si="161"/>
        <v>0</v>
      </c>
      <c r="V714" s="287">
        <f t="shared" si="162"/>
        <v>0</v>
      </c>
      <c r="W714" s="287">
        <f t="shared" si="163"/>
        <v>0</v>
      </c>
      <c r="X714" s="287">
        <f t="shared" si="164"/>
        <v>0</v>
      </c>
      <c r="Y714" s="288">
        <f t="shared" si="165"/>
        <v>1900</v>
      </c>
      <c r="Z714" s="287">
        <f t="shared" si="166"/>
        <v>1</v>
      </c>
      <c r="AA714" s="519">
        <f>0</f>
        <v>0</v>
      </c>
      <c r="AB714" s="520">
        <f>0</f>
        <v>0</v>
      </c>
      <c r="AC714" s="519">
        <f t="shared" si="167"/>
        <v>0</v>
      </c>
      <c r="AD714" s="520">
        <f t="shared" si="168"/>
        <v>0</v>
      </c>
    </row>
    <row r="715" spans="8:30">
      <c r="H715" s="509"/>
      <c r="I715" s="509"/>
      <c r="O715" s="621"/>
      <c r="P715" s="274">
        <f t="shared" si="156"/>
        <v>1</v>
      </c>
      <c r="Q715" s="285">
        <f t="shared" si="157"/>
        <v>18</v>
      </c>
      <c r="R715" s="286">
        <f t="shared" si="158"/>
        <v>0</v>
      </c>
      <c r="S715" s="287">
        <f t="shared" si="159"/>
        <v>0</v>
      </c>
      <c r="T715" s="286">
        <f t="shared" si="160"/>
        <v>0</v>
      </c>
      <c r="U715" s="287">
        <f t="shared" si="161"/>
        <v>0</v>
      </c>
      <c r="V715" s="287">
        <f t="shared" si="162"/>
        <v>0</v>
      </c>
      <c r="W715" s="287">
        <f t="shared" si="163"/>
        <v>0</v>
      </c>
      <c r="X715" s="287">
        <f t="shared" si="164"/>
        <v>0</v>
      </c>
      <c r="Y715" s="288">
        <f t="shared" si="165"/>
        <v>1900</v>
      </c>
      <c r="Z715" s="287">
        <f t="shared" si="166"/>
        <v>1</v>
      </c>
      <c r="AA715" s="519">
        <f>0</f>
        <v>0</v>
      </c>
      <c r="AB715" s="520">
        <f>0</f>
        <v>0</v>
      </c>
      <c r="AC715" s="519">
        <f t="shared" si="167"/>
        <v>0</v>
      </c>
      <c r="AD715" s="520">
        <f t="shared" si="168"/>
        <v>0</v>
      </c>
    </row>
    <row r="716" spans="8:30">
      <c r="H716" s="509"/>
      <c r="I716" s="509"/>
      <c r="O716" s="621"/>
      <c r="P716" s="274">
        <f t="shared" si="156"/>
        <v>1</v>
      </c>
      <c r="Q716" s="285">
        <f t="shared" si="157"/>
        <v>18</v>
      </c>
      <c r="R716" s="286">
        <f t="shared" si="158"/>
        <v>0</v>
      </c>
      <c r="S716" s="287">
        <f t="shared" si="159"/>
        <v>0</v>
      </c>
      <c r="T716" s="286">
        <f t="shared" si="160"/>
        <v>0</v>
      </c>
      <c r="U716" s="287">
        <f t="shared" si="161"/>
        <v>0</v>
      </c>
      <c r="V716" s="287">
        <f t="shared" si="162"/>
        <v>0</v>
      </c>
      <c r="W716" s="287">
        <f t="shared" si="163"/>
        <v>0</v>
      </c>
      <c r="X716" s="287">
        <f t="shared" si="164"/>
        <v>0</v>
      </c>
      <c r="Y716" s="288">
        <f t="shared" si="165"/>
        <v>1900</v>
      </c>
      <c r="Z716" s="287">
        <f t="shared" si="166"/>
        <v>1</v>
      </c>
      <c r="AA716" s="519">
        <f>0</f>
        <v>0</v>
      </c>
      <c r="AB716" s="520">
        <f>0</f>
        <v>0</v>
      </c>
      <c r="AC716" s="519">
        <f t="shared" si="167"/>
        <v>0</v>
      </c>
      <c r="AD716" s="520">
        <f t="shared" si="168"/>
        <v>0</v>
      </c>
    </row>
    <row r="717" spans="8:30">
      <c r="H717" s="509"/>
      <c r="I717" s="509"/>
      <c r="O717" s="621"/>
      <c r="P717" s="274">
        <f t="shared" si="156"/>
        <v>1</v>
      </c>
      <c r="Q717" s="285">
        <f t="shared" si="157"/>
        <v>18</v>
      </c>
      <c r="R717" s="286">
        <f t="shared" si="158"/>
        <v>0</v>
      </c>
      <c r="S717" s="287">
        <f t="shared" si="159"/>
        <v>0</v>
      </c>
      <c r="T717" s="286">
        <f t="shared" si="160"/>
        <v>0</v>
      </c>
      <c r="U717" s="287">
        <f t="shared" si="161"/>
        <v>0</v>
      </c>
      <c r="V717" s="287">
        <f t="shared" si="162"/>
        <v>0</v>
      </c>
      <c r="W717" s="287">
        <f t="shared" si="163"/>
        <v>0</v>
      </c>
      <c r="X717" s="287">
        <f t="shared" si="164"/>
        <v>0</v>
      </c>
      <c r="Y717" s="288">
        <f t="shared" si="165"/>
        <v>1900</v>
      </c>
      <c r="Z717" s="287">
        <f t="shared" si="166"/>
        <v>1</v>
      </c>
      <c r="AA717" s="519">
        <f>0</f>
        <v>0</v>
      </c>
      <c r="AB717" s="520">
        <f>0</f>
        <v>0</v>
      </c>
      <c r="AC717" s="519">
        <f t="shared" si="167"/>
        <v>0</v>
      </c>
      <c r="AD717" s="520">
        <f t="shared" si="168"/>
        <v>0</v>
      </c>
    </row>
    <row r="718" spans="8:30">
      <c r="H718" s="509"/>
      <c r="I718" s="509"/>
      <c r="O718" s="621"/>
      <c r="P718" s="274">
        <f t="shared" si="156"/>
        <v>1</v>
      </c>
      <c r="Q718" s="285">
        <f t="shared" si="157"/>
        <v>18</v>
      </c>
      <c r="R718" s="286">
        <f t="shared" si="158"/>
        <v>0</v>
      </c>
      <c r="S718" s="287">
        <f t="shared" si="159"/>
        <v>0</v>
      </c>
      <c r="T718" s="286">
        <f t="shared" si="160"/>
        <v>0</v>
      </c>
      <c r="U718" s="287">
        <f t="shared" si="161"/>
        <v>0</v>
      </c>
      <c r="V718" s="287">
        <f t="shared" si="162"/>
        <v>0</v>
      </c>
      <c r="W718" s="287">
        <f t="shared" si="163"/>
        <v>0</v>
      </c>
      <c r="X718" s="287">
        <f t="shared" si="164"/>
        <v>0</v>
      </c>
      <c r="Y718" s="288">
        <f t="shared" si="165"/>
        <v>1900</v>
      </c>
      <c r="Z718" s="287">
        <f t="shared" si="166"/>
        <v>1</v>
      </c>
      <c r="AA718" s="519">
        <f>0</f>
        <v>0</v>
      </c>
      <c r="AB718" s="520">
        <f>0</f>
        <v>0</v>
      </c>
      <c r="AC718" s="519">
        <f t="shared" si="167"/>
        <v>0</v>
      </c>
      <c r="AD718" s="520">
        <f t="shared" si="168"/>
        <v>0</v>
      </c>
    </row>
    <row r="719" spans="8:30">
      <c r="H719" s="509"/>
      <c r="I719" s="509"/>
      <c r="O719" s="621"/>
      <c r="P719" s="274">
        <f t="shared" si="156"/>
        <v>1</v>
      </c>
      <c r="Q719" s="285">
        <f t="shared" si="157"/>
        <v>18</v>
      </c>
      <c r="R719" s="286">
        <f t="shared" si="158"/>
        <v>0</v>
      </c>
      <c r="S719" s="287">
        <f t="shared" si="159"/>
        <v>0</v>
      </c>
      <c r="T719" s="286">
        <f t="shared" si="160"/>
        <v>0</v>
      </c>
      <c r="U719" s="287">
        <f t="shared" si="161"/>
        <v>0</v>
      </c>
      <c r="V719" s="287">
        <f t="shared" si="162"/>
        <v>0</v>
      </c>
      <c r="W719" s="287">
        <f t="shared" si="163"/>
        <v>0</v>
      </c>
      <c r="X719" s="287">
        <f t="shared" si="164"/>
        <v>0</v>
      </c>
      <c r="Y719" s="288">
        <f t="shared" si="165"/>
        <v>1900</v>
      </c>
      <c r="Z719" s="287">
        <f t="shared" si="166"/>
        <v>1</v>
      </c>
      <c r="AA719" s="519">
        <f>0</f>
        <v>0</v>
      </c>
      <c r="AB719" s="520">
        <f>0</f>
        <v>0</v>
      </c>
      <c r="AC719" s="519">
        <f t="shared" si="167"/>
        <v>0</v>
      </c>
      <c r="AD719" s="520">
        <f t="shared" si="168"/>
        <v>0</v>
      </c>
    </row>
    <row r="720" spans="8:30">
      <c r="H720" s="509"/>
      <c r="I720" s="509"/>
      <c r="O720" s="621"/>
      <c r="P720" s="274">
        <f t="shared" si="156"/>
        <v>1</v>
      </c>
      <c r="Q720" s="285">
        <f t="shared" si="157"/>
        <v>18</v>
      </c>
      <c r="R720" s="286">
        <f t="shared" si="158"/>
        <v>0</v>
      </c>
      <c r="S720" s="287">
        <f t="shared" si="159"/>
        <v>0</v>
      </c>
      <c r="T720" s="286">
        <f t="shared" si="160"/>
        <v>0</v>
      </c>
      <c r="U720" s="287">
        <f t="shared" si="161"/>
        <v>0</v>
      </c>
      <c r="V720" s="287">
        <f t="shared" si="162"/>
        <v>0</v>
      </c>
      <c r="W720" s="287">
        <f t="shared" si="163"/>
        <v>0</v>
      </c>
      <c r="X720" s="287">
        <f t="shared" si="164"/>
        <v>0</v>
      </c>
      <c r="Y720" s="288">
        <f t="shared" si="165"/>
        <v>1900</v>
      </c>
      <c r="Z720" s="287">
        <f t="shared" si="166"/>
        <v>1</v>
      </c>
      <c r="AA720" s="519">
        <f>0</f>
        <v>0</v>
      </c>
      <c r="AB720" s="520">
        <f>0</f>
        <v>0</v>
      </c>
      <c r="AC720" s="519">
        <f t="shared" si="167"/>
        <v>0</v>
      </c>
      <c r="AD720" s="520">
        <f t="shared" si="168"/>
        <v>0</v>
      </c>
    </row>
    <row r="721" spans="8:30">
      <c r="H721" s="509"/>
      <c r="I721" s="509"/>
      <c r="O721" s="621"/>
      <c r="P721" s="274">
        <f t="shared" si="156"/>
        <v>1</v>
      </c>
      <c r="Q721" s="285">
        <f t="shared" si="157"/>
        <v>18</v>
      </c>
      <c r="R721" s="286">
        <f t="shared" si="158"/>
        <v>0</v>
      </c>
      <c r="S721" s="287">
        <f t="shared" si="159"/>
        <v>0</v>
      </c>
      <c r="T721" s="286">
        <f t="shared" si="160"/>
        <v>0</v>
      </c>
      <c r="U721" s="287">
        <f t="shared" si="161"/>
        <v>0</v>
      </c>
      <c r="V721" s="287">
        <f t="shared" si="162"/>
        <v>0</v>
      </c>
      <c r="W721" s="287">
        <f t="shared" si="163"/>
        <v>0</v>
      </c>
      <c r="X721" s="287">
        <f t="shared" si="164"/>
        <v>0</v>
      </c>
      <c r="Y721" s="288">
        <f t="shared" si="165"/>
        <v>1900</v>
      </c>
      <c r="Z721" s="287">
        <f t="shared" si="166"/>
        <v>1</v>
      </c>
      <c r="AA721" s="519">
        <f>0</f>
        <v>0</v>
      </c>
      <c r="AB721" s="520">
        <f>0</f>
        <v>0</v>
      </c>
      <c r="AC721" s="519">
        <f t="shared" si="167"/>
        <v>0</v>
      </c>
      <c r="AD721" s="520">
        <f t="shared" si="168"/>
        <v>0</v>
      </c>
    </row>
    <row r="722" spans="8:30">
      <c r="H722" s="509"/>
      <c r="I722" s="509"/>
      <c r="O722" s="621"/>
      <c r="P722" s="274">
        <f t="shared" si="156"/>
        <v>1</v>
      </c>
      <c r="Q722" s="285">
        <f t="shared" si="157"/>
        <v>18</v>
      </c>
      <c r="R722" s="286">
        <f t="shared" si="158"/>
        <v>0</v>
      </c>
      <c r="S722" s="287">
        <f t="shared" si="159"/>
        <v>0</v>
      </c>
      <c r="T722" s="286">
        <f t="shared" si="160"/>
        <v>0</v>
      </c>
      <c r="U722" s="287">
        <f t="shared" si="161"/>
        <v>0</v>
      </c>
      <c r="V722" s="287">
        <f t="shared" si="162"/>
        <v>0</v>
      </c>
      <c r="W722" s="287">
        <f t="shared" si="163"/>
        <v>0</v>
      </c>
      <c r="X722" s="287">
        <f t="shared" si="164"/>
        <v>0</v>
      </c>
      <c r="Y722" s="288">
        <f t="shared" si="165"/>
        <v>1900</v>
      </c>
      <c r="Z722" s="287">
        <f t="shared" si="166"/>
        <v>1</v>
      </c>
      <c r="AA722" s="519">
        <f>0</f>
        <v>0</v>
      </c>
      <c r="AB722" s="520">
        <f>0</f>
        <v>0</v>
      </c>
      <c r="AC722" s="519">
        <f t="shared" si="167"/>
        <v>0</v>
      </c>
      <c r="AD722" s="520">
        <f t="shared" si="168"/>
        <v>0</v>
      </c>
    </row>
    <row r="723" spans="8:30">
      <c r="H723" s="509"/>
      <c r="I723" s="509"/>
      <c r="O723" s="621"/>
      <c r="P723" s="274">
        <f t="shared" si="156"/>
        <v>1</v>
      </c>
      <c r="Q723" s="285">
        <f t="shared" si="157"/>
        <v>18</v>
      </c>
      <c r="R723" s="286">
        <f t="shared" si="158"/>
        <v>0</v>
      </c>
      <c r="S723" s="287">
        <f t="shared" si="159"/>
        <v>0</v>
      </c>
      <c r="T723" s="286">
        <f t="shared" si="160"/>
        <v>0</v>
      </c>
      <c r="U723" s="287">
        <f t="shared" si="161"/>
        <v>0</v>
      </c>
      <c r="V723" s="287">
        <f t="shared" si="162"/>
        <v>0</v>
      </c>
      <c r="W723" s="287">
        <f t="shared" si="163"/>
        <v>0</v>
      </c>
      <c r="X723" s="287">
        <f t="shared" si="164"/>
        <v>0</v>
      </c>
      <c r="Y723" s="288">
        <f t="shared" si="165"/>
        <v>1900</v>
      </c>
      <c r="Z723" s="287">
        <f t="shared" si="166"/>
        <v>1</v>
      </c>
      <c r="AA723" s="519">
        <f>0</f>
        <v>0</v>
      </c>
      <c r="AB723" s="520">
        <f>0</f>
        <v>0</v>
      </c>
      <c r="AC723" s="519">
        <f t="shared" si="167"/>
        <v>0</v>
      </c>
      <c r="AD723" s="520">
        <f t="shared" si="168"/>
        <v>0</v>
      </c>
    </row>
    <row r="724" spans="8:30">
      <c r="H724" s="509"/>
      <c r="I724" s="509"/>
      <c r="O724" s="621"/>
      <c r="P724" s="274">
        <f t="shared" si="156"/>
        <v>1</v>
      </c>
      <c r="Q724" s="285">
        <f t="shared" si="157"/>
        <v>18</v>
      </c>
      <c r="R724" s="286">
        <f t="shared" si="158"/>
        <v>0</v>
      </c>
      <c r="S724" s="287">
        <f t="shared" si="159"/>
        <v>0</v>
      </c>
      <c r="T724" s="286">
        <f t="shared" si="160"/>
        <v>0</v>
      </c>
      <c r="U724" s="287">
        <f t="shared" si="161"/>
        <v>0</v>
      </c>
      <c r="V724" s="287">
        <f t="shared" si="162"/>
        <v>0</v>
      </c>
      <c r="W724" s="287">
        <f t="shared" si="163"/>
        <v>0</v>
      </c>
      <c r="X724" s="287">
        <f t="shared" si="164"/>
        <v>0</v>
      </c>
      <c r="Y724" s="288">
        <f t="shared" si="165"/>
        <v>1900</v>
      </c>
      <c r="Z724" s="287">
        <f t="shared" si="166"/>
        <v>1</v>
      </c>
      <c r="AA724" s="519">
        <f>0</f>
        <v>0</v>
      </c>
      <c r="AB724" s="520">
        <f>0</f>
        <v>0</v>
      </c>
      <c r="AC724" s="519">
        <f t="shared" si="167"/>
        <v>0</v>
      </c>
      <c r="AD724" s="520">
        <f t="shared" si="168"/>
        <v>0</v>
      </c>
    </row>
    <row r="725" spans="8:30">
      <c r="H725" s="509"/>
      <c r="I725" s="509"/>
      <c r="O725" s="621"/>
      <c r="P725" s="274">
        <f t="shared" si="156"/>
        <v>1</v>
      </c>
      <c r="Q725" s="285">
        <f t="shared" si="157"/>
        <v>18</v>
      </c>
      <c r="R725" s="286">
        <f t="shared" si="158"/>
        <v>0</v>
      </c>
      <c r="S725" s="287">
        <f t="shared" si="159"/>
        <v>0</v>
      </c>
      <c r="T725" s="286">
        <f t="shared" si="160"/>
        <v>0</v>
      </c>
      <c r="U725" s="287">
        <f t="shared" si="161"/>
        <v>0</v>
      </c>
      <c r="V725" s="287">
        <f t="shared" si="162"/>
        <v>0</v>
      </c>
      <c r="W725" s="287">
        <f t="shared" si="163"/>
        <v>0</v>
      </c>
      <c r="X725" s="287">
        <f t="shared" si="164"/>
        <v>0</v>
      </c>
      <c r="Y725" s="288">
        <f t="shared" si="165"/>
        <v>1900</v>
      </c>
      <c r="Z725" s="287">
        <f t="shared" si="166"/>
        <v>1</v>
      </c>
      <c r="AA725" s="519">
        <f>0</f>
        <v>0</v>
      </c>
      <c r="AB725" s="520">
        <f>0</f>
        <v>0</v>
      </c>
      <c r="AC725" s="519">
        <f t="shared" si="167"/>
        <v>0</v>
      </c>
      <c r="AD725" s="520">
        <f t="shared" si="168"/>
        <v>0</v>
      </c>
    </row>
    <row r="726" spans="8:30">
      <c r="H726" s="509"/>
      <c r="I726" s="509"/>
      <c r="O726" s="621"/>
      <c r="P726" s="274">
        <f t="shared" si="156"/>
        <v>1</v>
      </c>
      <c r="Q726" s="285">
        <f t="shared" si="157"/>
        <v>18</v>
      </c>
      <c r="R726" s="286">
        <f t="shared" si="158"/>
        <v>0</v>
      </c>
      <c r="S726" s="287">
        <f t="shared" si="159"/>
        <v>0</v>
      </c>
      <c r="T726" s="286">
        <f t="shared" si="160"/>
        <v>0</v>
      </c>
      <c r="U726" s="287">
        <f t="shared" si="161"/>
        <v>0</v>
      </c>
      <c r="V726" s="287">
        <f t="shared" si="162"/>
        <v>0</v>
      </c>
      <c r="W726" s="287">
        <f t="shared" si="163"/>
        <v>0</v>
      </c>
      <c r="X726" s="287">
        <f t="shared" si="164"/>
        <v>0</v>
      </c>
      <c r="Y726" s="288">
        <f t="shared" si="165"/>
        <v>1900</v>
      </c>
      <c r="Z726" s="287">
        <f t="shared" si="166"/>
        <v>1</v>
      </c>
      <c r="AA726" s="519">
        <f>0</f>
        <v>0</v>
      </c>
      <c r="AB726" s="520">
        <f>0</f>
        <v>0</v>
      </c>
      <c r="AC726" s="519">
        <f t="shared" si="167"/>
        <v>0</v>
      </c>
      <c r="AD726" s="520">
        <f t="shared" si="168"/>
        <v>0</v>
      </c>
    </row>
    <row r="727" spans="8:30">
      <c r="H727" s="509"/>
      <c r="I727" s="509"/>
      <c r="O727" s="621"/>
      <c r="P727" s="274">
        <f t="shared" si="156"/>
        <v>1</v>
      </c>
      <c r="Q727" s="285">
        <f t="shared" si="157"/>
        <v>18</v>
      </c>
      <c r="R727" s="286">
        <f t="shared" si="158"/>
        <v>0</v>
      </c>
      <c r="S727" s="287">
        <f t="shared" si="159"/>
        <v>0</v>
      </c>
      <c r="T727" s="286">
        <f t="shared" si="160"/>
        <v>0</v>
      </c>
      <c r="U727" s="287">
        <f t="shared" si="161"/>
        <v>0</v>
      </c>
      <c r="V727" s="287">
        <f t="shared" si="162"/>
        <v>0</v>
      </c>
      <c r="W727" s="287">
        <f t="shared" si="163"/>
        <v>0</v>
      </c>
      <c r="X727" s="287">
        <f t="shared" si="164"/>
        <v>0</v>
      </c>
      <c r="Y727" s="288">
        <f t="shared" si="165"/>
        <v>1900</v>
      </c>
      <c r="Z727" s="287">
        <f t="shared" si="166"/>
        <v>1</v>
      </c>
      <c r="AA727" s="519">
        <f>0</f>
        <v>0</v>
      </c>
      <c r="AB727" s="520">
        <f>0</f>
        <v>0</v>
      </c>
      <c r="AC727" s="519">
        <f t="shared" si="167"/>
        <v>0</v>
      </c>
      <c r="AD727" s="520">
        <f t="shared" si="168"/>
        <v>0</v>
      </c>
    </row>
    <row r="728" spans="8:30">
      <c r="H728" s="509"/>
      <c r="I728" s="509"/>
      <c r="O728" s="621"/>
      <c r="P728" s="274">
        <f t="shared" si="156"/>
        <v>1</v>
      </c>
      <c r="Q728" s="285">
        <f t="shared" si="157"/>
        <v>18</v>
      </c>
      <c r="R728" s="286">
        <f t="shared" si="158"/>
        <v>0</v>
      </c>
      <c r="S728" s="287">
        <f t="shared" si="159"/>
        <v>0</v>
      </c>
      <c r="T728" s="286">
        <f t="shared" si="160"/>
        <v>0</v>
      </c>
      <c r="U728" s="287">
        <f t="shared" si="161"/>
        <v>0</v>
      </c>
      <c r="V728" s="287">
        <f t="shared" si="162"/>
        <v>0</v>
      </c>
      <c r="W728" s="287">
        <f t="shared" si="163"/>
        <v>0</v>
      </c>
      <c r="X728" s="287">
        <f t="shared" si="164"/>
        <v>0</v>
      </c>
      <c r="Y728" s="288">
        <f t="shared" si="165"/>
        <v>1900</v>
      </c>
      <c r="Z728" s="287">
        <f t="shared" si="166"/>
        <v>1</v>
      </c>
      <c r="AA728" s="519">
        <f>0</f>
        <v>0</v>
      </c>
      <c r="AB728" s="520">
        <f>0</f>
        <v>0</v>
      </c>
      <c r="AC728" s="519">
        <f t="shared" si="167"/>
        <v>0</v>
      </c>
      <c r="AD728" s="520">
        <f t="shared" si="168"/>
        <v>0</v>
      </c>
    </row>
    <row r="729" spans="8:30">
      <c r="H729" s="509"/>
      <c r="I729" s="509"/>
      <c r="P729" s="274">
        <f t="shared" si="156"/>
        <v>1</v>
      </c>
      <c r="Q729" s="285">
        <f t="shared" si="157"/>
        <v>18</v>
      </c>
      <c r="R729" s="286">
        <f t="shared" si="158"/>
        <v>0</v>
      </c>
      <c r="S729" s="287">
        <f t="shared" si="159"/>
        <v>0</v>
      </c>
      <c r="T729" s="286">
        <f t="shared" si="160"/>
        <v>0</v>
      </c>
      <c r="U729" s="287">
        <f t="shared" si="161"/>
        <v>0</v>
      </c>
      <c r="V729" s="287">
        <f t="shared" si="162"/>
        <v>0</v>
      </c>
      <c r="W729" s="287">
        <f t="shared" si="163"/>
        <v>0</v>
      </c>
      <c r="X729" s="287">
        <f t="shared" si="164"/>
        <v>0</v>
      </c>
      <c r="Y729" s="288">
        <f t="shared" si="165"/>
        <v>1900</v>
      </c>
      <c r="Z729" s="287">
        <f t="shared" si="166"/>
        <v>1</v>
      </c>
      <c r="AA729" s="519">
        <f>0</f>
        <v>0</v>
      </c>
      <c r="AB729" s="520">
        <f>0</f>
        <v>0</v>
      </c>
      <c r="AC729" s="519">
        <f t="shared" si="167"/>
        <v>0</v>
      </c>
      <c r="AD729" s="520">
        <f t="shared" si="168"/>
        <v>0</v>
      </c>
    </row>
    <row r="730" spans="8:30">
      <c r="H730" s="509"/>
      <c r="I730" s="509"/>
      <c r="P730" s="274">
        <f t="shared" si="156"/>
        <v>1</v>
      </c>
      <c r="Q730" s="285">
        <f t="shared" si="157"/>
        <v>18</v>
      </c>
      <c r="R730" s="286">
        <f t="shared" si="158"/>
        <v>0</v>
      </c>
      <c r="S730" s="287">
        <f t="shared" si="159"/>
        <v>0</v>
      </c>
      <c r="T730" s="286">
        <f t="shared" si="160"/>
        <v>0</v>
      </c>
      <c r="U730" s="287">
        <f t="shared" si="161"/>
        <v>0</v>
      </c>
      <c r="V730" s="287">
        <f t="shared" si="162"/>
        <v>0</v>
      </c>
      <c r="W730" s="287">
        <f t="shared" si="163"/>
        <v>0</v>
      </c>
      <c r="X730" s="287">
        <f t="shared" si="164"/>
        <v>0</v>
      </c>
      <c r="Y730" s="288">
        <f t="shared" si="165"/>
        <v>1900</v>
      </c>
      <c r="Z730" s="287">
        <f t="shared" si="166"/>
        <v>1</v>
      </c>
      <c r="AA730" s="519">
        <f>0</f>
        <v>0</v>
      </c>
      <c r="AB730" s="520">
        <f>0</f>
        <v>0</v>
      </c>
      <c r="AC730" s="519">
        <f t="shared" si="167"/>
        <v>0</v>
      </c>
      <c r="AD730" s="520">
        <f t="shared" si="168"/>
        <v>0</v>
      </c>
    </row>
    <row r="731" spans="8:30">
      <c r="H731" s="509"/>
      <c r="I731" s="509"/>
      <c r="P731" s="274">
        <f t="shared" si="156"/>
        <v>1</v>
      </c>
      <c r="Q731" s="285">
        <f t="shared" si="157"/>
        <v>18</v>
      </c>
      <c r="R731" s="286">
        <f t="shared" si="158"/>
        <v>0</v>
      </c>
      <c r="S731" s="287">
        <f t="shared" si="159"/>
        <v>0</v>
      </c>
      <c r="T731" s="286">
        <f t="shared" si="160"/>
        <v>0</v>
      </c>
      <c r="U731" s="287">
        <f t="shared" si="161"/>
        <v>0</v>
      </c>
      <c r="V731" s="287">
        <f t="shared" si="162"/>
        <v>0</v>
      </c>
      <c r="W731" s="287">
        <f t="shared" si="163"/>
        <v>0</v>
      </c>
      <c r="X731" s="287">
        <f t="shared" si="164"/>
        <v>0</v>
      </c>
      <c r="Y731" s="288">
        <f t="shared" si="165"/>
        <v>1900</v>
      </c>
      <c r="Z731" s="287">
        <f t="shared" si="166"/>
        <v>1</v>
      </c>
      <c r="AA731" s="519">
        <f>0</f>
        <v>0</v>
      </c>
      <c r="AB731" s="520">
        <f>0</f>
        <v>0</v>
      </c>
      <c r="AC731" s="519">
        <f t="shared" si="167"/>
        <v>0</v>
      </c>
      <c r="AD731" s="520">
        <f t="shared" si="168"/>
        <v>0</v>
      </c>
    </row>
    <row r="732" spans="8:30">
      <c r="H732" s="509"/>
      <c r="I732" s="509"/>
      <c r="P732" s="274">
        <f t="shared" si="156"/>
        <v>1</v>
      </c>
      <c r="Q732" s="285">
        <f t="shared" si="157"/>
        <v>18</v>
      </c>
      <c r="R732" s="286">
        <f t="shared" si="158"/>
        <v>0</v>
      </c>
      <c r="S732" s="287">
        <f t="shared" si="159"/>
        <v>0</v>
      </c>
      <c r="T732" s="286">
        <f t="shared" si="160"/>
        <v>0</v>
      </c>
      <c r="U732" s="287">
        <f t="shared" si="161"/>
        <v>0</v>
      </c>
      <c r="V732" s="287">
        <f t="shared" si="162"/>
        <v>0</v>
      </c>
      <c r="W732" s="287">
        <f t="shared" si="163"/>
        <v>0</v>
      </c>
      <c r="X732" s="287">
        <f t="shared" si="164"/>
        <v>0</v>
      </c>
      <c r="Y732" s="288">
        <f t="shared" si="165"/>
        <v>1900</v>
      </c>
      <c r="Z732" s="287">
        <f t="shared" si="166"/>
        <v>1</v>
      </c>
      <c r="AA732" s="519">
        <f>0</f>
        <v>0</v>
      </c>
      <c r="AB732" s="520">
        <f>0</f>
        <v>0</v>
      </c>
      <c r="AC732" s="519">
        <f t="shared" si="167"/>
        <v>0</v>
      </c>
      <c r="AD732" s="520">
        <f t="shared" si="168"/>
        <v>0</v>
      </c>
    </row>
    <row r="733" spans="8:30">
      <c r="H733" s="509"/>
      <c r="I733" s="509"/>
      <c r="P733" s="274">
        <f t="shared" si="156"/>
        <v>1</v>
      </c>
      <c r="Q733" s="285">
        <f t="shared" si="157"/>
        <v>18</v>
      </c>
      <c r="R733" s="286">
        <f t="shared" si="158"/>
        <v>0</v>
      </c>
      <c r="S733" s="287">
        <f t="shared" si="159"/>
        <v>0</v>
      </c>
      <c r="T733" s="286">
        <f t="shared" si="160"/>
        <v>0</v>
      </c>
      <c r="U733" s="287">
        <f t="shared" si="161"/>
        <v>0</v>
      </c>
      <c r="V733" s="287">
        <f t="shared" si="162"/>
        <v>0</v>
      </c>
      <c r="W733" s="287">
        <f t="shared" si="163"/>
        <v>0</v>
      </c>
      <c r="X733" s="287">
        <f t="shared" si="164"/>
        <v>0</v>
      </c>
      <c r="Y733" s="288">
        <f t="shared" si="165"/>
        <v>1900</v>
      </c>
      <c r="Z733" s="287">
        <f t="shared" si="166"/>
        <v>1</v>
      </c>
      <c r="AA733" s="519">
        <f>0</f>
        <v>0</v>
      </c>
      <c r="AB733" s="520">
        <f>0</f>
        <v>0</v>
      </c>
      <c r="AC733" s="519">
        <f t="shared" si="167"/>
        <v>0</v>
      </c>
      <c r="AD733" s="520">
        <f t="shared" si="168"/>
        <v>0</v>
      </c>
    </row>
    <row r="734" spans="8:30">
      <c r="H734" s="509"/>
      <c r="I734" s="509"/>
      <c r="P734" s="274">
        <f t="shared" si="156"/>
        <v>1</v>
      </c>
      <c r="Q734" s="285">
        <f t="shared" si="157"/>
        <v>18</v>
      </c>
      <c r="R734" s="286">
        <f t="shared" si="158"/>
        <v>0</v>
      </c>
      <c r="S734" s="287">
        <f t="shared" si="159"/>
        <v>0</v>
      </c>
      <c r="T734" s="286">
        <f t="shared" si="160"/>
        <v>0</v>
      </c>
      <c r="U734" s="287">
        <f t="shared" si="161"/>
        <v>0</v>
      </c>
      <c r="V734" s="287">
        <f t="shared" si="162"/>
        <v>0</v>
      </c>
      <c r="W734" s="287">
        <f t="shared" si="163"/>
        <v>0</v>
      </c>
      <c r="X734" s="287">
        <f t="shared" si="164"/>
        <v>0</v>
      </c>
      <c r="Y734" s="288">
        <f t="shared" si="165"/>
        <v>1900</v>
      </c>
      <c r="Z734" s="287">
        <f t="shared" si="166"/>
        <v>1</v>
      </c>
      <c r="AA734" s="519">
        <f>0</f>
        <v>0</v>
      </c>
      <c r="AB734" s="520">
        <f>0</f>
        <v>0</v>
      </c>
      <c r="AC734" s="519">
        <f t="shared" si="167"/>
        <v>0</v>
      </c>
      <c r="AD734" s="520">
        <f t="shared" si="168"/>
        <v>0</v>
      </c>
    </row>
    <row r="735" spans="8:30">
      <c r="H735" s="509"/>
      <c r="I735" s="509"/>
      <c r="P735" s="274">
        <f t="shared" si="156"/>
        <v>1</v>
      </c>
      <c r="Q735" s="285">
        <f t="shared" si="157"/>
        <v>18</v>
      </c>
      <c r="R735" s="286">
        <f t="shared" si="158"/>
        <v>0</v>
      </c>
      <c r="S735" s="287">
        <f t="shared" si="159"/>
        <v>0</v>
      </c>
      <c r="T735" s="286">
        <f t="shared" si="160"/>
        <v>0</v>
      </c>
      <c r="U735" s="287">
        <f t="shared" si="161"/>
        <v>0</v>
      </c>
      <c r="V735" s="287">
        <f t="shared" si="162"/>
        <v>0</v>
      </c>
      <c r="W735" s="287">
        <f t="shared" si="163"/>
        <v>0</v>
      </c>
      <c r="X735" s="287">
        <f t="shared" si="164"/>
        <v>0</v>
      </c>
      <c r="Y735" s="288">
        <f t="shared" si="165"/>
        <v>1900</v>
      </c>
      <c r="Z735" s="287">
        <f t="shared" si="166"/>
        <v>1</v>
      </c>
      <c r="AA735" s="519">
        <f>0</f>
        <v>0</v>
      </c>
      <c r="AB735" s="520">
        <f>0</f>
        <v>0</v>
      </c>
      <c r="AC735" s="519">
        <f t="shared" si="167"/>
        <v>0</v>
      </c>
      <c r="AD735" s="520">
        <f t="shared" si="168"/>
        <v>0</v>
      </c>
    </row>
    <row r="736" spans="8:30">
      <c r="H736" s="509"/>
      <c r="I736" s="509"/>
      <c r="P736" s="274">
        <f t="shared" si="156"/>
        <v>1</v>
      </c>
      <c r="Q736" s="285">
        <f t="shared" si="157"/>
        <v>18</v>
      </c>
      <c r="R736" s="286">
        <f t="shared" si="158"/>
        <v>0</v>
      </c>
      <c r="S736" s="287">
        <f t="shared" si="159"/>
        <v>0</v>
      </c>
      <c r="T736" s="286">
        <f t="shared" si="160"/>
        <v>0</v>
      </c>
      <c r="U736" s="287">
        <f t="shared" si="161"/>
        <v>0</v>
      </c>
      <c r="V736" s="287">
        <f t="shared" si="162"/>
        <v>0</v>
      </c>
      <c r="W736" s="287">
        <f t="shared" si="163"/>
        <v>0</v>
      </c>
      <c r="X736" s="287">
        <f t="shared" si="164"/>
        <v>0</v>
      </c>
      <c r="Y736" s="288">
        <f t="shared" si="165"/>
        <v>1900</v>
      </c>
      <c r="Z736" s="287">
        <f t="shared" si="166"/>
        <v>1</v>
      </c>
      <c r="AA736" s="519">
        <f>0</f>
        <v>0</v>
      </c>
      <c r="AB736" s="520">
        <f>0</f>
        <v>0</v>
      </c>
      <c r="AC736" s="519">
        <f t="shared" si="167"/>
        <v>0</v>
      </c>
      <c r="AD736" s="520">
        <f t="shared" si="168"/>
        <v>0</v>
      </c>
    </row>
    <row r="737" spans="8:30">
      <c r="H737" s="509"/>
      <c r="I737" s="509"/>
      <c r="P737" s="274">
        <f t="shared" si="156"/>
        <v>1</v>
      </c>
      <c r="Q737" s="285">
        <f t="shared" si="157"/>
        <v>18</v>
      </c>
      <c r="R737" s="286">
        <f t="shared" si="158"/>
        <v>0</v>
      </c>
      <c r="S737" s="287">
        <f t="shared" si="159"/>
        <v>0</v>
      </c>
      <c r="T737" s="286">
        <f t="shared" si="160"/>
        <v>0</v>
      </c>
      <c r="U737" s="287">
        <f t="shared" si="161"/>
        <v>0</v>
      </c>
      <c r="V737" s="287">
        <f t="shared" si="162"/>
        <v>0</v>
      </c>
      <c r="W737" s="287">
        <f t="shared" si="163"/>
        <v>0</v>
      </c>
      <c r="X737" s="287">
        <f t="shared" si="164"/>
        <v>0</v>
      </c>
      <c r="Y737" s="288">
        <f t="shared" si="165"/>
        <v>1900</v>
      </c>
      <c r="Z737" s="287">
        <f t="shared" si="166"/>
        <v>1</v>
      </c>
      <c r="AA737" s="519">
        <f>0</f>
        <v>0</v>
      </c>
      <c r="AB737" s="520">
        <f>0</f>
        <v>0</v>
      </c>
      <c r="AC737" s="519">
        <f t="shared" si="167"/>
        <v>0</v>
      </c>
      <c r="AD737" s="520">
        <f t="shared" si="168"/>
        <v>0</v>
      </c>
    </row>
    <row r="738" spans="8:30">
      <c r="H738" s="509"/>
      <c r="I738" s="509"/>
      <c r="P738" s="274">
        <f t="shared" si="156"/>
        <v>1</v>
      </c>
      <c r="Q738" s="285">
        <f t="shared" si="157"/>
        <v>18</v>
      </c>
      <c r="R738" s="286">
        <f t="shared" si="158"/>
        <v>0</v>
      </c>
      <c r="S738" s="287">
        <f t="shared" si="159"/>
        <v>0</v>
      </c>
      <c r="T738" s="286">
        <f t="shared" si="160"/>
        <v>0</v>
      </c>
      <c r="U738" s="287">
        <f t="shared" si="161"/>
        <v>0</v>
      </c>
      <c r="V738" s="287">
        <f t="shared" si="162"/>
        <v>0</v>
      </c>
      <c r="W738" s="287">
        <f t="shared" si="163"/>
        <v>0</v>
      </c>
      <c r="X738" s="287">
        <f t="shared" si="164"/>
        <v>0</v>
      </c>
      <c r="Y738" s="288">
        <f t="shared" si="165"/>
        <v>1900</v>
      </c>
      <c r="Z738" s="287">
        <f t="shared" si="166"/>
        <v>1</v>
      </c>
      <c r="AA738" s="519">
        <f>0</f>
        <v>0</v>
      </c>
      <c r="AB738" s="520">
        <f>0</f>
        <v>0</v>
      </c>
      <c r="AC738" s="519">
        <f t="shared" si="167"/>
        <v>0</v>
      </c>
      <c r="AD738" s="520">
        <f t="shared" si="168"/>
        <v>0</v>
      </c>
    </row>
    <row r="739" spans="8:30">
      <c r="H739" s="509"/>
      <c r="I739" s="509"/>
      <c r="P739" s="274">
        <f t="shared" si="156"/>
        <v>1</v>
      </c>
      <c r="Q739" s="285">
        <f t="shared" si="157"/>
        <v>18</v>
      </c>
      <c r="R739" s="286">
        <f t="shared" si="158"/>
        <v>0</v>
      </c>
      <c r="S739" s="287">
        <f t="shared" si="159"/>
        <v>0</v>
      </c>
      <c r="T739" s="286">
        <f t="shared" si="160"/>
        <v>0</v>
      </c>
      <c r="U739" s="287">
        <f t="shared" si="161"/>
        <v>0</v>
      </c>
      <c r="V739" s="287">
        <f t="shared" si="162"/>
        <v>0</v>
      </c>
      <c r="W739" s="287">
        <f t="shared" si="163"/>
        <v>0</v>
      </c>
      <c r="X739" s="287">
        <f t="shared" si="164"/>
        <v>0</v>
      </c>
      <c r="Y739" s="288">
        <f t="shared" si="165"/>
        <v>1900</v>
      </c>
      <c r="Z739" s="287">
        <f t="shared" si="166"/>
        <v>1</v>
      </c>
      <c r="AA739" s="519">
        <f>0</f>
        <v>0</v>
      </c>
      <c r="AB739" s="520">
        <f>0</f>
        <v>0</v>
      </c>
      <c r="AC739" s="519">
        <f t="shared" si="167"/>
        <v>0</v>
      </c>
      <c r="AD739" s="520">
        <f t="shared" si="168"/>
        <v>0</v>
      </c>
    </row>
    <row r="740" spans="8:30">
      <c r="H740" s="509"/>
      <c r="I740" s="509"/>
      <c r="P740" s="274">
        <f t="shared" si="156"/>
        <v>1</v>
      </c>
      <c r="Q740" s="285">
        <f t="shared" si="157"/>
        <v>18</v>
      </c>
      <c r="R740" s="286">
        <f t="shared" si="158"/>
        <v>0</v>
      </c>
      <c r="S740" s="287">
        <f t="shared" si="159"/>
        <v>0</v>
      </c>
      <c r="T740" s="286">
        <f t="shared" si="160"/>
        <v>0</v>
      </c>
      <c r="U740" s="287">
        <f t="shared" si="161"/>
        <v>0</v>
      </c>
      <c r="V740" s="287">
        <f t="shared" si="162"/>
        <v>0</v>
      </c>
      <c r="W740" s="287">
        <f t="shared" si="163"/>
        <v>0</v>
      </c>
      <c r="X740" s="287">
        <f t="shared" si="164"/>
        <v>0</v>
      </c>
      <c r="Y740" s="288">
        <f t="shared" si="165"/>
        <v>1900</v>
      </c>
      <c r="Z740" s="287">
        <f t="shared" si="166"/>
        <v>1</v>
      </c>
      <c r="AA740" s="519">
        <f>0</f>
        <v>0</v>
      </c>
      <c r="AB740" s="520">
        <f>0</f>
        <v>0</v>
      </c>
      <c r="AC740" s="519">
        <f t="shared" si="167"/>
        <v>0</v>
      </c>
      <c r="AD740" s="520">
        <f t="shared" si="168"/>
        <v>0</v>
      </c>
    </row>
    <row r="741" spans="8:30">
      <c r="H741" s="509"/>
      <c r="I741" s="509"/>
      <c r="P741" s="274">
        <f t="shared" si="156"/>
        <v>1</v>
      </c>
      <c r="Q741" s="285">
        <f t="shared" si="157"/>
        <v>18</v>
      </c>
      <c r="R741" s="286">
        <f t="shared" si="158"/>
        <v>0</v>
      </c>
      <c r="S741" s="287">
        <f t="shared" si="159"/>
        <v>0</v>
      </c>
      <c r="T741" s="286">
        <f t="shared" si="160"/>
        <v>0</v>
      </c>
      <c r="U741" s="287">
        <f t="shared" si="161"/>
        <v>0</v>
      </c>
      <c r="V741" s="287">
        <f t="shared" si="162"/>
        <v>0</v>
      </c>
      <c r="W741" s="287">
        <f t="shared" si="163"/>
        <v>0</v>
      </c>
      <c r="X741" s="287">
        <f t="shared" si="164"/>
        <v>0</v>
      </c>
      <c r="Y741" s="288">
        <f t="shared" si="165"/>
        <v>1900</v>
      </c>
      <c r="Z741" s="287">
        <f t="shared" si="166"/>
        <v>1</v>
      </c>
      <c r="AA741" s="519">
        <f>0</f>
        <v>0</v>
      </c>
      <c r="AB741" s="520">
        <f>0</f>
        <v>0</v>
      </c>
      <c r="AC741" s="519">
        <f t="shared" si="167"/>
        <v>0</v>
      </c>
      <c r="AD741" s="520">
        <f t="shared" si="168"/>
        <v>0</v>
      </c>
    </row>
    <row r="742" spans="8:30">
      <c r="H742" s="509"/>
      <c r="I742" s="509"/>
      <c r="P742" s="274">
        <f t="shared" si="156"/>
        <v>1</v>
      </c>
      <c r="Q742" s="285">
        <f t="shared" si="157"/>
        <v>18</v>
      </c>
      <c r="R742" s="286">
        <f t="shared" si="158"/>
        <v>0</v>
      </c>
      <c r="S742" s="287">
        <f t="shared" si="159"/>
        <v>0</v>
      </c>
      <c r="T742" s="286">
        <f t="shared" si="160"/>
        <v>0</v>
      </c>
      <c r="U742" s="287">
        <f t="shared" si="161"/>
        <v>0</v>
      </c>
      <c r="V742" s="287">
        <f t="shared" si="162"/>
        <v>0</v>
      </c>
      <c r="W742" s="287">
        <f t="shared" si="163"/>
        <v>0</v>
      </c>
      <c r="X742" s="287">
        <f t="shared" si="164"/>
        <v>0</v>
      </c>
      <c r="Y742" s="288">
        <f t="shared" si="165"/>
        <v>1900</v>
      </c>
      <c r="Z742" s="287">
        <f t="shared" si="166"/>
        <v>1</v>
      </c>
      <c r="AA742" s="519">
        <f>0</f>
        <v>0</v>
      </c>
      <c r="AB742" s="520">
        <f>0</f>
        <v>0</v>
      </c>
      <c r="AC742" s="519">
        <f t="shared" si="167"/>
        <v>0</v>
      </c>
      <c r="AD742" s="520">
        <f t="shared" si="168"/>
        <v>0</v>
      </c>
    </row>
    <row r="743" spans="8:30">
      <c r="H743" s="509"/>
      <c r="I743" s="509"/>
      <c r="P743" s="274">
        <f t="shared" si="156"/>
        <v>1</v>
      </c>
      <c r="Q743" s="285">
        <f t="shared" si="157"/>
        <v>18</v>
      </c>
      <c r="R743" s="286">
        <f t="shared" si="158"/>
        <v>0</v>
      </c>
      <c r="S743" s="287">
        <f t="shared" si="159"/>
        <v>0</v>
      </c>
      <c r="T743" s="286">
        <f t="shared" si="160"/>
        <v>0</v>
      </c>
      <c r="U743" s="287">
        <f t="shared" si="161"/>
        <v>0</v>
      </c>
      <c r="V743" s="287">
        <f t="shared" si="162"/>
        <v>0</v>
      </c>
      <c r="W743" s="287">
        <f t="shared" si="163"/>
        <v>0</v>
      </c>
      <c r="X743" s="287">
        <f t="shared" si="164"/>
        <v>0</v>
      </c>
      <c r="Y743" s="288">
        <f t="shared" si="165"/>
        <v>1900</v>
      </c>
      <c r="Z743" s="287">
        <f t="shared" si="166"/>
        <v>1</v>
      </c>
      <c r="AA743" s="519">
        <f>0</f>
        <v>0</v>
      </c>
      <c r="AB743" s="520">
        <f>0</f>
        <v>0</v>
      </c>
      <c r="AC743" s="519">
        <f t="shared" si="167"/>
        <v>0</v>
      </c>
      <c r="AD743" s="520">
        <f t="shared" si="168"/>
        <v>0</v>
      </c>
    </row>
    <row r="744" spans="8:30">
      <c r="H744" s="509"/>
      <c r="I744" s="509"/>
      <c r="P744" s="274">
        <f t="shared" si="156"/>
        <v>1</v>
      </c>
      <c r="Q744" s="285">
        <f t="shared" si="157"/>
        <v>18</v>
      </c>
      <c r="R744" s="286">
        <f t="shared" si="158"/>
        <v>0</v>
      </c>
      <c r="S744" s="287">
        <f t="shared" si="159"/>
        <v>0</v>
      </c>
      <c r="T744" s="286">
        <f t="shared" si="160"/>
        <v>0</v>
      </c>
      <c r="U744" s="287">
        <f t="shared" si="161"/>
        <v>0</v>
      </c>
      <c r="V744" s="287">
        <f t="shared" si="162"/>
        <v>0</v>
      </c>
      <c r="W744" s="287">
        <f t="shared" si="163"/>
        <v>0</v>
      </c>
      <c r="X744" s="287">
        <f t="shared" si="164"/>
        <v>0</v>
      </c>
      <c r="Y744" s="288">
        <f t="shared" si="165"/>
        <v>1900</v>
      </c>
      <c r="Z744" s="287">
        <f t="shared" si="166"/>
        <v>1</v>
      </c>
      <c r="AA744" s="519">
        <f>0</f>
        <v>0</v>
      </c>
      <c r="AB744" s="520">
        <f>0</f>
        <v>0</v>
      </c>
      <c r="AC744" s="519">
        <f t="shared" si="167"/>
        <v>0</v>
      </c>
      <c r="AD744" s="520">
        <f t="shared" si="168"/>
        <v>0</v>
      </c>
    </row>
    <row r="745" spans="8:30">
      <c r="H745" s="509"/>
      <c r="I745" s="509"/>
      <c r="P745" s="274">
        <f t="shared" si="156"/>
        <v>1</v>
      </c>
      <c r="Q745" s="285">
        <f t="shared" si="157"/>
        <v>18</v>
      </c>
      <c r="R745" s="286">
        <f t="shared" si="158"/>
        <v>0</v>
      </c>
      <c r="S745" s="287">
        <f t="shared" si="159"/>
        <v>0</v>
      </c>
      <c r="T745" s="286">
        <f t="shared" si="160"/>
        <v>0</v>
      </c>
      <c r="U745" s="287">
        <f t="shared" si="161"/>
        <v>0</v>
      </c>
      <c r="V745" s="287">
        <f t="shared" si="162"/>
        <v>0</v>
      </c>
      <c r="W745" s="287">
        <f t="shared" si="163"/>
        <v>0</v>
      </c>
      <c r="X745" s="287">
        <f t="shared" si="164"/>
        <v>0</v>
      </c>
      <c r="Y745" s="288">
        <f t="shared" si="165"/>
        <v>1900</v>
      </c>
      <c r="Z745" s="287">
        <f t="shared" si="166"/>
        <v>1</v>
      </c>
      <c r="AA745" s="519">
        <f>0</f>
        <v>0</v>
      </c>
      <c r="AB745" s="520">
        <f>0</f>
        <v>0</v>
      </c>
      <c r="AC745" s="519">
        <f t="shared" si="167"/>
        <v>0</v>
      </c>
      <c r="AD745" s="520">
        <f t="shared" si="168"/>
        <v>0</v>
      </c>
    </row>
    <row r="746" spans="8:30">
      <c r="H746" s="509"/>
      <c r="I746" s="509"/>
      <c r="P746" s="274">
        <f t="shared" si="156"/>
        <v>1</v>
      </c>
      <c r="Q746" s="285">
        <f t="shared" si="157"/>
        <v>18</v>
      </c>
      <c r="R746" s="286">
        <f t="shared" si="158"/>
        <v>0</v>
      </c>
      <c r="S746" s="287">
        <f t="shared" si="159"/>
        <v>0</v>
      </c>
      <c r="T746" s="286">
        <f t="shared" si="160"/>
        <v>0</v>
      </c>
      <c r="U746" s="287">
        <f t="shared" si="161"/>
        <v>0</v>
      </c>
      <c r="V746" s="287">
        <f t="shared" si="162"/>
        <v>0</v>
      </c>
      <c r="W746" s="287">
        <f t="shared" si="163"/>
        <v>0</v>
      </c>
      <c r="X746" s="287">
        <f t="shared" si="164"/>
        <v>0</v>
      </c>
      <c r="Y746" s="288">
        <f t="shared" si="165"/>
        <v>1900</v>
      </c>
      <c r="Z746" s="287">
        <f t="shared" si="166"/>
        <v>1</v>
      </c>
      <c r="AA746" s="519">
        <f>0</f>
        <v>0</v>
      </c>
      <c r="AB746" s="520">
        <f>0</f>
        <v>0</v>
      </c>
      <c r="AC746" s="519">
        <f t="shared" si="167"/>
        <v>0</v>
      </c>
      <c r="AD746" s="520">
        <f t="shared" si="168"/>
        <v>0</v>
      </c>
    </row>
    <row r="747" spans="8:30">
      <c r="H747" s="509"/>
      <c r="I747" s="509"/>
      <c r="P747" s="274">
        <f t="shared" si="156"/>
        <v>1</v>
      </c>
      <c r="Q747" s="285">
        <f t="shared" si="157"/>
        <v>18</v>
      </c>
      <c r="R747" s="286">
        <f t="shared" si="158"/>
        <v>0</v>
      </c>
      <c r="S747" s="287">
        <f t="shared" si="159"/>
        <v>0</v>
      </c>
      <c r="T747" s="286">
        <f t="shared" si="160"/>
        <v>0</v>
      </c>
      <c r="U747" s="287">
        <f t="shared" si="161"/>
        <v>0</v>
      </c>
      <c r="V747" s="287">
        <f t="shared" si="162"/>
        <v>0</v>
      </c>
      <c r="W747" s="287">
        <f t="shared" si="163"/>
        <v>0</v>
      </c>
      <c r="X747" s="287">
        <f t="shared" si="164"/>
        <v>0</v>
      </c>
      <c r="Y747" s="288">
        <f t="shared" si="165"/>
        <v>1900</v>
      </c>
      <c r="Z747" s="287">
        <f t="shared" si="166"/>
        <v>1</v>
      </c>
      <c r="AA747" s="519">
        <f>0</f>
        <v>0</v>
      </c>
      <c r="AB747" s="520">
        <f>0</f>
        <v>0</v>
      </c>
      <c r="AC747" s="519">
        <f t="shared" si="167"/>
        <v>0</v>
      </c>
      <c r="AD747" s="520">
        <f t="shared" si="168"/>
        <v>0</v>
      </c>
    </row>
    <row r="748" spans="8:30">
      <c r="H748" s="509"/>
      <c r="I748" s="509"/>
      <c r="P748" s="274">
        <f t="shared" si="156"/>
        <v>1</v>
      </c>
      <c r="Q748" s="285">
        <f t="shared" si="157"/>
        <v>18</v>
      </c>
      <c r="R748" s="286">
        <f t="shared" si="158"/>
        <v>0</v>
      </c>
      <c r="S748" s="287">
        <f t="shared" si="159"/>
        <v>0</v>
      </c>
      <c r="T748" s="286">
        <f t="shared" si="160"/>
        <v>0</v>
      </c>
      <c r="U748" s="287">
        <f t="shared" si="161"/>
        <v>0</v>
      </c>
      <c r="V748" s="287">
        <f t="shared" si="162"/>
        <v>0</v>
      </c>
      <c r="W748" s="287">
        <f t="shared" si="163"/>
        <v>0</v>
      </c>
      <c r="X748" s="287">
        <f t="shared" si="164"/>
        <v>0</v>
      </c>
      <c r="Y748" s="288">
        <f t="shared" si="165"/>
        <v>1900</v>
      </c>
      <c r="Z748" s="287">
        <f t="shared" si="166"/>
        <v>1</v>
      </c>
      <c r="AA748" s="519">
        <f>0</f>
        <v>0</v>
      </c>
      <c r="AB748" s="520">
        <f>0</f>
        <v>0</v>
      </c>
      <c r="AC748" s="519">
        <f t="shared" si="167"/>
        <v>0</v>
      </c>
      <c r="AD748" s="520">
        <f t="shared" si="168"/>
        <v>0</v>
      </c>
    </row>
    <row r="749" spans="8:30">
      <c r="H749" s="509"/>
      <c r="I749" s="509"/>
      <c r="P749" s="274">
        <f t="shared" si="156"/>
        <v>1</v>
      </c>
      <c r="Q749" s="285">
        <f t="shared" si="157"/>
        <v>18</v>
      </c>
      <c r="R749" s="286">
        <f t="shared" si="158"/>
        <v>0</v>
      </c>
      <c r="S749" s="287">
        <f t="shared" si="159"/>
        <v>0</v>
      </c>
      <c r="T749" s="286">
        <f t="shared" si="160"/>
        <v>0</v>
      </c>
      <c r="U749" s="287">
        <f t="shared" si="161"/>
        <v>0</v>
      </c>
      <c r="V749" s="287">
        <f t="shared" si="162"/>
        <v>0</v>
      </c>
      <c r="W749" s="287">
        <f t="shared" si="163"/>
        <v>0</v>
      </c>
      <c r="X749" s="287">
        <f t="shared" si="164"/>
        <v>0</v>
      </c>
      <c r="Y749" s="288">
        <f t="shared" si="165"/>
        <v>1900</v>
      </c>
      <c r="Z749" s="287">
        <f t="shared" si="166"/>
        <v>1</v>
      </c>
      <c r="AA749" s="519">
        <f>0</f>
        <v>0</v>
      </c>
      <c r="AB749" s="520">
        <f>0</f>
        <v>0</v>
      </c>
      <c r="AC749" s="519">
        <f t="shared" si="167"/>
        <v>0</v>
      </c>
      <c r="AD749" s="520">
        <f t="shared" si="168"/>
        <v>0</v>
      </c>
    </row>
    <row r="750" spans="8:30">
      <c r="H750" s="509"/>
      <c r="I750" s="509"/>
      <c r="P750" s="274">
        <f t="shared" si="156"/>
        <v>1</v>
      </c>
      <c r="Q750" s="285">
        <f t="shared" si="157"/>
        <v>18</v>
      </c>
      <c r="R750" s="286">
        <f t="shared" si="158"/>
        <v>0</v>
      </c>
      <c r="S750" s="287">
        <f t="shared" si="159"/>
        <v>0</v>
      </c>
      <c r="T750" s="286">
        <f t="shared" si="160"/>
        <v>0</v>
      </c>
      <c r="U750" s="287">
        <f t="shared" si="161"/>
        <v>0</v>
      </c>
      <c r="V750" s="287">
        <f t="shared" si="162"/>
        <v>0</v>
      </c>
      <c r="W750" s="287">
        <f t="shared" si="163"/>
        <v>0</v>
      </c>
      <c r="X750" s="287">
        <f t="shared" si="164"/>
        <v>0</v>
      </c>
      <c r="Y750" s="288">
        <f t="shared" si="165"/>
        <v>1900</v>
      </c>
      <c r="Z750" s="287">
        <f t="shared" si="166"/>
        <v>1</v>
      </c>
      <c r="AA750" s="519">
        <f>0</f>
        <v>0</v>
      </c>
      <c r="AB750" s="520">
        <f>0</f>
        <v>0</v>
      </c>
      <c r="AC750" s="519">
        <f t="shared" si="167"/>
        <v>0</v>
      </c>
      <c r="AD750" s="520">
        <f t="shared" si="168"/>
        <v>0</v>
      </c>
    </row>
    <row r="751" spans="8:30">
      <c r="H751" s="509"/>
      <c r="I751" s="509"/>
      <c r="P751" s="274">
        <f t="shared" si="156"/>
        <v>1</v>
      </c>
      <c r="Q751" s="285">
        <f t="shared" si="157"/>
        <v>18</v>
      </c>
      <c r="R751" s="286">
        <f t="shared" si="158"/>
        <v>0</v>
      </c>
      <c r="S751" s="287">
        <f t="shared" si="159"/>
        <v>0</v>
      </c>
      <c r="T751" s="286">
        <f t="shared" si="160"/>
        <v>0</v>
      </c>
      <c r="U751" s="287">
        <f t="shared" si="161"/>
        <v>0</v>
      </c>
      <c r="V751" s="287">
        <f t="shared" si="162"/>
        <v>0</v>
      </c>
      <c r="W751" s="287">
        <f t="shared" si="163"/>
        <v>0</v>
      </c>
      <c r="X751" s="287">
        <f t="shared" si="164"/>
        <v>0</v>
      </c>
      <c r="Y751" s="288">
        <f t="shared" si="165"/>
        <v>1900</v>
      </c>
      <c r="Z751" s="287">
        <f t="shared" si="166"/>
        <v>1</v>
      </c>
      <c r="AA751" s="519">
        <f>0</f>
        <v>0</v>
      </c>
      <c r="AB751" s="520">
        <f>0</f>
        <v>0</v>
      </c>
      <c r="AC751" s="519">
        <f t="shared" si="167"/>
        <v>0</v>
      </c>
      <c r="AD751" s="520">
        <f t="shared" si="168"/>
        <v>0</v>
      </c>
    </row>
    <row r="752" spans="8:30">
      <c r="H752" s="509"/>
      <c r="I752" s="509"/>
      <c r="P752" s="274">
        <f t="shared" si="156"/>
        <v>1</v>
      </c>
      <c r="Q752" s="285">
        <f t="shared" si="157"/>
        <v>18</v>
      </c>
      <c r="R752" s="286">
        <f t="shared" si="158"/>
        <v>0</v>
      </c>
      <c r="S752" s="287">
        <f t="shared" si="159"/>
        <v>0</v>
      </c>
      <c r="T752" s="286">
        <f t="shared" si="160"/>
        <v>0</v>
      </c>
      <c r="U752" s="287">
        <f t="shared" si="161"/>
        <v>0</v>
      </c>
      <c r="V752" s="287">
        <f t="shared" si="162"/>
        <v>0</v>
      </c>
      <c r="W752" s="287">
        <f t="shared" si="163"/>
        <v>0</v>
      </c>
      <c r="X752" s="287">
        <f t="shared" si="164"/>
        <v>0</v>
      </c>
      <c r="Y752" s="288">
        <f t="shared" si="165"/>
        <v>1900</v>
      </c>
      <c r="Z752" s="287">
        <f t="shared" si="166"/>
        <v>1</v>
      </c>
      <c r="AA752" s="519">
        <f>0</f>
        <v>0</v>
      </c>
      <c r="AB752" s="520">
        <f>0</f>
        <v>0</v>
      </c>
      <c r="AC752" s="519">
        <f t="shared" si="167"/>
        <v>0</v>
      </c>
      <c r="AD752" s="520">
        <f t="shared" si="168"/>
        <v>0</v>
      </c>
    </row>
    <row r="753" spans="8:30">
      <c r="H753" s="509"/>
      <c r="I753" s="509"/>
      <c r="P753" s="274">
        <f t="shared" si="156"/>
        <v>1</v>
      </c>
      <c r="Q753" s="285">
        <f t="shared" si="157"/>
        <v>18</v>
      </c>
      <c r="R753" s="286">
        <f t="shared" si="158"/>
        <v>0</v>
      </c>
      <c r="S753" s="287">
        <f t="shared" si="159"/>
        <v>0</v>
      </c>
      <c r="T753" s="286">
        <f t="shared" si="160"/>
        <v>0</v>
      </c>
      <c r="U753" s="287">
        <f t="shared" si="161"/>
        <v>0</v>
      </c>
      <c r="V753" s="287">
        <f t="shared" si="162"/>
        <v>0</v>
      </c>
      <c r="W753" s="287">
        <f t="shared" si="163"/>
        <v>0</v>
      </c>
      <c r="X753" s="287">
        <f t="shared" si="164"/>
        <v>0</v>
      </c>
      <c r="Y753" s="288">
        <f t="shared" si="165"/>
        <v>1900</v>
      </c>
      <c r="Z753" s="287">
        <f t="shared" si="166"/>
        <v>1</v>
      </c>
      <c r="AA753" s="519">
        <f>0</f>
        <v>0</v>
      </c>
      <c r="AB753" s="520">
        <f>0</f>
        <v>0</v>
      </c>
      <c r="AC753" s="519">
        <f t="shared" si="167"/>
        <v>0</v>
      </c>
      <c r="AD753" s="520">
        <f t="shared" si="168"/>
        <v>0</v>
      </c>
    </row>
    <row r="754" spans="8:30">
      <c r="H754" s="509"/>
      <c r="I754" s="509"/>
      <c r="P754" s="274">
        <f t="shared" si="156"/>
        <v>1</v>
      </c>
      <c r="Q754" s="285">
        <f t="shared" si="157"/>
        <v>18</v>
      </c>
      <c r="R754" s="286">
        <f t="shared" si="158"/>
        <v>0</v>
      </c>
      <c r="S754" s="287">
        <f t="shared" si="159"/>
        <v>0</v>
      </c>
      <c r="T754" s="286">
        <f t="shared" si="160"/>
        <v>0</v>
      </c>
      <c r="U754" s="287">
        <f t="shared" si="161"/>
        <v>0</v>
      </c>
      <c r="V754" s="287">
        <f t="shared" si="162"/>
        <v>0</v>
      </c>
      <c r="W754" s="287">
        <f t="shared" si="163"/>
        <v>0</v>
      </c>
      <c r="X754" s="287">
        <f t="shared" si="164"/>
        <v>0</v>
      </c>
      <c r="Y754" s="288">
        <f t="shared" si="165"/>
        <v>1900</v>
      </c>
      <c r="Z754" s="287">
        <f t="shared" si="166"/>
        <v>1</v>
      </c>
      <c r="AA754" s="519">
        <f>0</f>
        <v>0</v>
      </c>
      <c r="AB754" s="520">
        <f>0</f>
        <v>0</v>
      </c>
      <c r="AC754" s="519">
        <f t="shared" si="167"/>
        <v>0</v>
      </c>
      <c r="AD754" s="520">
        <f t="shared" si="168"/>
        <v>0</v>
      </c>
    </row>
    <row r="755" spans="8:30">
      <c r="H755" s="509"/>
      <c r="I755" s="509"/>
      <c r="P755" s="274">
        <f t="shared" si="156"/>
        <v>1</v>
      </c>
      <c r="Q755" s="285">
        <f t="shared" si="157"/>
        <v>18</v>
      </c>
      <c r="R755" s="286">
        <f t="shared" si="158"/>
        <v>0</v>
      </c>
      <c r="S755" s="287">
        <f t="shared" si="159"/>
        <v>0</v>
      </c>
      <c r="T755" s="286">
        <f t="shared" si="160"/>
        <v>0</v>
      </c>
      <c r="U755" s="287">
        <f t="shared" si="161"/>
        <v>0</v>
      </c>
      <c r="V755" s="287">
        <f t="shared" si="162"/>
        <v>0</v>
      </c>
      <c r="W755" s="287">
        <f t="shared" si="163"/>
        <v>0</v>
      </c>
      <c r="X755" s="287">
        <f t="shared" si="164"/>
        <v>0</v>
      </c>
      <c r="Y755" s="288">
        <f t="shared" si="165"/>
        <v>1900</v>
      </c>
      <c r="Z755" s="287">
        <f t="shared" si="166"/>
        <v>1</v>
      </c>
      <c r="AA755" s="519">
        <f>0</f>
        <v>0</v>
      </c>
      <c r="AB755" s="520">
        <f>0</f>
        <v>0</v>
      </c>
      <c r="AC755" s="519">
        <f t="shared" si="167"/>
        <v>0</v>
      </c>
      <c r="AD755" s="520">
        <f t="shared" si="168"/>
        <v>0</v>
      </c>
    </row>
    <row r="756" spans="8:30">
      <c r="H756" s="509"/>
      <c r="I756" s="509"/>
      <c r="P756" s="274">
        <f t="shared" si="156"/>
        <v>1</v>
      </c>
      <c r="Q756" s="285">
        <f t="shared" si="157"/>
        <v>18</v>
      </c>
      <c r="R756" s="286">
        <f t="shared" si="158"/>
        <v>0</v>
      </c>
      <c r="S756" s="287">
        <f t="shared" si="159"/>
        <v>0</v>
      </c>
      <c r="T756" s="286">
        <f t="shared" si="160"/>
        <v>0</v>
      </c>
      <c r="U756" s="287">
        <f t="shared" si="161"/>
        <v>0</v>
      </c>
      <c r="V756" s="287">
        <f t="shared" si="162"/>
        <v>0</v>
      </c>
      <c r="W756" s="287">
        <f t="shared" si="163"/>
        <v>0</v>
      </c>
      <c r="X756" s="287">
        <f t="shared" si="164"/>
        <v>0</v>
      </c>
      <c r="Y756" s="288">
        <f t="shared" si="165"/>
        <v>1900</v>
      </c>
      <c r="Z756" s="287">
        <f t="shared" si="166"/>
        <v>1</v>
      </c>
      <c r="AA756" s="519">
        <f>0</f>
        <v>0</v>
      </c>
      <c r="AB756" s="520">
        <f>0</f>
        <v>0</v>
      </c>
      <c r="AC756" s="519">
        <f t="shared" si="167"/>
        <v>0</v>
      </c>
      <c r="AD756" s="520">
        <f t="shared" si="168"/>
        <v>0</v>
      </c>
    </row>
    <row r="757" spans="8:30">
      <c r="H757" s="509"/>
      <c r="I757" s="509"/>
      <c r="P757" s="274">
        <f t="shared" si="156"/>
        <v>1</v>
      </c>
      <c r="Q757" s="285">
        <f t="shared" si="157"/>
        <v>18</v>
      </c>
      <c r="R757" s="286">
        <f t="shared" si="158"/>
        <v>0</v>
      </c>
      <c r="S757" s="287">
        <f t="shared" si="159"/>
        <v>0</v>
      </c>
      <c r="T757" s="286">
        <f t="shared" si="160"/>
        <v>0</v>
      </c>
      <c r="U757" s="287">
        <f t="shared" si="161"/>
        <v>0</v>
      </c>
      <c r="V757" s="287">
        <f t="shared" si="162"/>
        <v>0</v>
      </c>
      <c r="W757" s="287">
        <f t="shared" si="163"/>
        <v>0</v>
      </c>
      <c r="X757" s="287">
        <f t="shared" si="164"/>
        <v>0</v>
      </c>
      <c r="Y757" s="288">
        <f t="shared" si="165"/>
        <v>1900</v>
      </c>
      <c r="Z757" s="287">
        <f t="shared" si="166"/>
        <v>1</v>
      </c>
      <c r="AA757" s="519">
        <f>0</f>
        <v>0</v>
      </c>
      <c r="AB757" s="520">
        <f>0</f>
        <v>0</v>
      </c>
      <c r="AC757" s="519">
        <f t="shared" si="167"/>
        <v>0</v>
      </c>
      <c r="AD757" s="520">
        <f t="shared" si="168"/>
        <v>0</v>
      </c>
    </row>
    <row r="758" spans="8:30">
      <c r="H758" s="509"/>
      <c r="I758" s="509"/>
      <c r="P758" s="274">
        <f t="shared" si="156"/>
        <v>1</v>
      </c>
      <c r="Q758" s="285">
        <f t="shared" si="157"/>
        <v>18</v>
      </c>
      <c r="R758" s="286">
        <f t="shared" si="158"/>
        <v>0</v>
      </c>
      <c r="S758" s="287">
        <f t="shared" si="159"/>
        <v>0</v>
      </c>
      <c r="T758" s="286">
        <f t="shared" si="160"/>
        <v>0</v>
      </c>
      <c r="U758" s="287">
        <f t="shared" si="161"/>
        <v>0</v>
      </c>
      <c r="V758" s="287">
        <f t="shared" si="162"/>
        <v>0</v>
      </c>
      <c r="W758" s="287">
        <f t="shared" si="163"/>
        <v>0</v>
      </c>
      <c r="X758" s="287">
        <f t="shared" si="164"/>
        <v>0</v>
      </c>
      <c r="Y758" s="288">
        <f t="shared" si="165"/>
        <v>1900</v>
      </c>
      <c r="Z758" s="287">
        <f t="shared" si="166"/>
        <v>1</v>
      </c>
      <c r="AA758" s="519">
        <f>0</f>
        <v>0</v>
      </c>
      <c r="AB758" s="520">
        <f>0</f>
        <v>0</v>
      </c>
      <c r="AC758" s="519">
        <f t="shared" si="167"/>
        <v>0</v>
      </c>
      <c r="AD758" s="520">
        <f t="shared" si="168"/>
        <v>0</v>
      </c>
    </row>
    <row r="759" spans="8:30">
      <c r="H759" s="509"/>
      <c r="I759" s="509"/>
      <c r="P759" s="274">
        <f t="shared" si="156"/>
        <v>1</v>
      </c>
      <c r="Q759" s="285">
        <f t="shared" si="157"/>
        <v>18</v>
      </c>
      <c r="R759" s="286">
        <f t="shared" si="158"/>
        <v>0</v>
      </c>
      <c r="S759" s="287">
        <f t="shared" si="159"/>
        <v>0</v>
      </c>
      <c r="T759" s="286">
        <f t="shared" si="160"/>
        <v>0</v>
      </c>
      <c r="U759" s="287">
        <f t="shared" si="161"/>
        <v>0</v>
      </c>
      <c r="V759" s="287">
        <f t="shared" si="162"/>
        <v>0</v>
      </c>
      <c r="W759" s="287">
        <f t="shared" si="163"/>
        <v>0</v>
      </c>
      <c r="X759" s="287">
        <f t="shared" si="164"/>
        <v>0</v>
      </c>
      <c r="Y759" s="288">
        <f t="shared" si="165"/>
        <v>1900</v>
      </c>
      <c r="Z759" s="287">
        <f t="shared" si="166"/>
        <v>1</v>
      </c>
      <c r="AA759" s="519">
        <f>0</f>
        <v>0</v>
      </c>
      <c r="AB759" s="520">
        <f>0</f>
        <v>0</v>
      </c>
      <c r="AC759" s="519">
        <f t="shared" si="167"/>
        <v>0</v>
      </c>
      <c r="AD759" s="520">
        <f t="shared" si="168"/>
        <v>0</v>
      </c>
    </row>
    <row r="760" spans="8:30">
      <c r="H760" s="509"/>
      <c r="I760" s="509"/>
      <c r="P760" s="274">
        <f t="shared" si="156"/>
        <v>1</v>
      </c>
      <c r="Q760" s="285">
        <f t="shared" si="157"/>
        <v>18</v>
      </c>
      <c r="R760" s="286">
        <f t="shared" si="158"/>
        <v>0</v>
      </c>
      <c r="S760" s="287">
        <f t="shared" si="159"/>
        <v>0</v>
      </c>
      <c r="T760" s="286">
        <f t="shared" si="160"/>
        <v>0</v>
      </c>
      <c r="U760" s="287">
        <f t="shared" si="161"/>
        <v>0</v>
      </c>
      <c r="V760" s="287">
        <f t="shared" si="162"/>
        <v>0</v>
      </c>
      <c r="W760" s="287">
        <f t="shared" si="163"/>
        <v>0</v>
      </c>
      <c r="X760" s="287">
        <f t="shared" si="164"/>
        <v>0</v>
      </c>
      <c r="Y760" s="288">
        <f t="shared" si="165"/>
        <v>1900</v>
      </c>
      <c r="Z760" s="287">
        <f t="shared" si="166"/>
        <v>1</v>
      </c>
      <c r="AA760" s="519">
        <f>0</f>
        <v>0</v>
      </c>
      <c r="AB760" s="520">
        <f>0</f>
        <v>0</v>
      </c>
      <c r="AC760" s="519">
        <f t="shared" si="167"/>
        <v>0</v>
      </c>
      <c r="AD760" s="520">
        <f t="shared" si="168"/>
        <v>0</v>
      </c>
    </row>
    <row r="761" spans="8:30">
      <c r="H761" s="509"/>
      <c r="I761" s="509"/>
      <c r="P761" s="274">
        <f t="shared" si="156"/>
        <v>1</v>
      </c>
      <c r="Q761" s="285">
        <f t="shared" si="157"/>
        <v>18</v>
      </c>
      <c r="R761" s="286">
        <f t="shared" si="158"/>
        <v>0</v>
      </c>
      <c r="S761" s="287">
        <f t="shared" si="159"/>
        <v>0</v>
      </c>
      <c r="T761" s="286">
        <f t="shared" si="160"/>
        <v>0</v>
      </c>
      <c r="U761" s="287">
        <f t="shared" si="161"/>
        <v>0</v>
      </c>
      <c r="V761" s="287">
        <f t="shared" si="162"/>
        <v>0</v>
      </c>
      <c r="W761" s="287">
        <f t="shared" si="163"/>
        <v>0</v>
      </c>
      <c r="X761" s="287">
        <f t="shared" si="164"/>
        <v>0</v>
      </c>
      <c r="Y761" s="288">
        <f t="shared" si="165"/>
        <v>1900</v>
      </c>
      <c r="Z761" s="287">
        <f t="shared" si="166"/>
        <v>1</v>
      </c>
      <c r="AA761" s="519">
        <f>0</f>
        <v>0</v>
      </c>
      <c r="AB761" s="520">
        <f>0</f>
        <v>0</v>
      </c>
      <c r="AC761" s="519">
        <f t="shared" si="167"/>
        <v>0</v>
      </c>
      <c r="AD761" s="520">
        <f t="shared" si="168"/>
        <v>0</v>
      </c>
    </row>
    <row r="762" spans="8:30">
      <c r="H762" s="509"/>
      <c r="I762" s="509"/>
      <c r="P762" s="274">
        <f t="shared" si="156"/>
        <v>1</v>
      </c>
      <c r="Q762" s="285">
        <f t="shared" si="157"/>
        <v>18</v>
      </c>
      <c r="R762" s="286">
        <f t="shared" si="158"/>
        <v>0</v>
      </c>
      <c r="S762" s="287">
        <f t="shared" si="159"/>
        <v>0</v>
      </c>
      <c r="T762" s="286">
        <f t="shared" si="160"/>
        <v>0</v>
      </c>
      <c r="U762" s="287">
        <f t="shared" si="161"/>
        <v>0</v>
      </c>
      <c r="V762" s="287">
        <f t="shared" si="162"/>
        <v>0</v>
      </c>
      <c r="W762" s="287">
        <f t="shared" si="163"/>
        <v>0</v>
      </c>
      <c r="X762" s="287">
        <f t="shared" si="164"/>
        <v>0</v>
      </c>
      <c r="Y762" s="288">
        <f t="shared" si="165"/>
        <v>1900</v>
      </c>
      <c r="Z762" s="287">
        <f t="shared" si="166"/>
        <v>1</v>
      </c>
      <c r="AA762" s="519">
        <f>0</f>
        <v>0</v>
      </c>
      <c r="AB762" s="520">
        <f>0</f>
        <v>0</v>
      </c>
      <c r="AC762" s="519">
        <f t="shared" si="167"/>
        <v>0</v>
      </c>
      <c r="AD762" s="520">
        <f t="shared" si="168"/>
        <v>0</v>
      </c>
    </row>
    <row r="763" spans="8:30">
      <c r="H763" s="509"/>
      <c r="I763" s="509"/>
      <c r="P763" s="274">
        <f t="shared" si="156"/>
        <v>1</v>
      </c>
      <c r="Q763" s="285">
        <f t="shared" si="157"/>
        <v>18</v>
      </c>
      <c r="R763" s="286">
        <f t="shared" si="158"/>
        <v>0</v>
      </c>
      <c r="S763" s="287">
        <f t="shared" si="159"/>
        <v>0</v>
      </c>
      <c r="T763" s="286">
        <f t="shared" si="160"/>
        <v>0</v>
      </c>
      <c r="U763" s="287">
        <f t="shared" si="161"/>
        <v>0</v>
      </c>
      <c r="V763" s="287">
        <f t="shared" si="162"/>
        <v>0</v>
      </c>
      <c r="W763" s="287">
        <f t="shared" si="163"/>
        <v>0</v>
      </c>
      <c r="X763" s="287">
        <f t="shared" si="164"/>
        <v>0</v>
      </c>
      <c r="Y763" s="288">
        <f t="shared" si="165"/>
        <v>1900</v>
      </c>
      <c r="Z763" s="287">
        <f t="shared" si="166"/>
        <v>1</v>
      </c>
      <c r="AA763" s="519">
        <f>0</f>
        <v>0</v>
      </c>
      <c r="AB763" s="520">
        <f>0</f>
        <v>0</v>
      </c>
      <c r="AC763" s="519">
        <f t="shared" si="167"/>
        <v>0</v>
      </c>
      <c r="AD763" s="520">
        <f t="shared" si="168"/>
        <v>0</v>
      </c>
    </row>
    <row r="764" spans="8:30">
      <c r="H764" s="509"/>
      <c r="I764" s="509"/>
      <c r="P764" s="274">
        <f t="shared" si="156"/>
        <v>1</v>
      </c>
      <c r="Q764" s="285">
        <f t="shared" si="157"/>
        <v>18</v>
      </c>
      <c r="R764" s="286">
        <f t="shared" si="158"/>
        <v>0</v>
      </c>
      <c r="S764" s="287">
        <f t="shared" si="159"/>
        <v>0</v>
      </c>
      <c r="T764" s="286">
        <f t="shared" si="160"/>
        <v>0</v>
      </c>
      <c r="U764" s="287">
        <f t="shared" si="161"/>
        <v>0</v>
      </c>
      <c r="V764" s="287">
        <f t="shared" si="162"/>
        <v>0</v>
      </c>
      <c r="W764" s="287">
        <f t="shared" si="163"/>
        <v>0</v>
      </c>
      <c r="X764" s="287">
        <f t="shared" si="164"/>
        <v>0</v>
      </c>
      <c r="Y764" s="288">
        <f t="shared" si="165"/>
        <v>1900</v>
      </c>
      <c r="Z764" s="287">
        <f t="shared" si="166"/>
        <v>1</v>
      </c>
      <c r="AA764" s="519">
        <f>0</f>
        <v>0</v>
      </c>
      <c r="AB764" s="520">
        <f>0</f>
        <v>0</v>
      </c>
      <c r="AC764" s="519">
        <f t="shared" si="167"/>
        <v>0</v>
      </c>
      <c r="AD764" s="520">
        <f t="shared" si="168"/>
        <v>0</v>
      </c>
    </row>
    <row r="765" spans="8:30">
      <c r="H765" s="509"/>
      <c r="I765" s="509"/>
      <c r="P765" s="274">
        <f t="shared" si="156"/>
        <v>1</v>
      </c>
      <c r="Q765" s="285">
        <f t="shared" si="157"/>
        <v>18</v>
      </c>
      <c r="R765" s="286">
        <f t="shared" si="158"/>
        <v>0</v>
      </c>
      <c r="S765" s="287">
        <f t="shared" si="159"/>
        <v>0</v>
      </c>
      <c r="T765" s="286">
        <f t="shared" si="160"/>
        <v>0</v>
      </c>
      <c r="U765" s="287">
        <f t="shared" si="161"/>
        <v>0</v>
      </c>
      <c r="V765" s="287">
        <f t="shared" si="162"/>
        <v>0</v>
      </c>
      <c r="W765" s="287">
        <f t="shared" si="163"/>
        <v>0</v>
      </c>
      <c r="X765" s="287">
        <f t="shared" si="164"/>
        <v>0</v>
      </c>
      <c r="Y765" s="288">
        <f t="shared" si="165"/>
        <v>1900</v>
      </c>
      <c r="Z765" s="287">
        <f t="shared" si="166"/>
        <v>1</v>
      </c>
      <c r="AA765" s="519">
        <f>0</f>
        <v>0</v>
      </c>
      <c r="AB765" s="520">
        <f>0</f>
        <v>0</v>
      </c>
      <c r="AC765" s="519">
        <f t="shared" si="167"/>
        <v>0</v>
      </c>
      <c r="AD765" s="520">
        <f t="shared" si="168"/>
        <v>0</v>
      </c>
    </row>
    <row r="766" spans="8:30">
      <c r="H766" s="509"/>
      <c r="I766" s="509"/>
      <c r="P766" s="274">
        <f t="shared" si="156"/>
        <v>1</v>
      </c>
      <c r="Q766" s="285">
        <f t="shared" si="157"/>
        <v>18</v>
      </c>
      <c r="R766" s="286">
        <f t="shared" si="158"/>
        <v>0</v>
      </c>
      <c r="S766" s="287">
        <f t="shared" si="159"/>
        <v>0</v>
      </c>
      <c r="T766" s="286">
        <f t="shared" si="160"/>
        <v>0</v>
      </c>
      <c r="U766" s="287">
        <f t="shared" si="161"/>
        <v>0</v>
      </c>
      <c r="V766" s="287">
        <f t="shared" si="162"/>
        <v>0</v>
      </c>
      <c r="W766" s="287">
        <f t="shared" si="163"/>
        <v>0</v>
      </c>
      <c r="X766" s="287">
        <f t="shared" si="164"/>
        <v>0</v>
      </c>
      <c r="Y766" s="288">
        <f t="shared" si="165"/>
        <v>1900</v>
      </c>
      <c r="Z766" s="287">
        <f t="shared" si="166"/>
        <v>1</v>
      </c>
      <c r="AA766" s="519">
        <f>0</f>
        <v>0</v>
      </c>
      <c r="AB766" s="520">
        <f>0</f>
        <v>0</v>
      </c>
      <c r="AC766" s="519">
        <f t="shared" si="167"/>
        <v>0</v>
      </c>
      <c r="AD766" s="520">
        <f t="shared" si="168"/>
        <v>0</v>
      </c>
    </row>
    <row r="767" spans="8:30">
      <c r="H767" s="509"/>
      <c r="I767" s="509"/>
      <c r="P767" s="274">
        <f t="shared" si="156"/>
        <v>1</v>
      </c>
      <c r="Q767" s="285">
        <f t="shared" si="157"/>
        <v>18</v>
      </c>
      <c r="R767" s="286">
        <f t="shared" si="158"/>
        <v>0</v>
      </c>
      <c r="S767" s="287">
        <f t="shared" si="159"/>
        <v>0</v>
      </c>
      <c r="T767" s="286">
        <f t="shared" si="160"/>
        <v>0</v>
      </c>
      <c r="U767" s="287">
        <f t="shared" si="161"/>
        <v>0</v>
      </c>
      <c r="V767" s="287">
        <f t="shared" si="162"/>
        <v>0</v>
      </c>
      <c r="W767" s="287">
        <f t="shared" si="163"/>
        <v>0</v>
      </c>
      <c r="X767" s="287">
        <f t="shared" si="164"/>
        <v>0</v>
      </c>
      <c r="Y767" s="288">
        <f t="shared" si="165"/>
        <v>1900</v>
      </c>
      <c r="Z767" s="287">
        <f t="shared" si="166"/>
        <v>1</v>
      </c>
      <c r="AA767" s="519">
        <f>0</f>
        <v>0</v>
      </c>
      <c r="AB767" s="520">
        <f>0</f>
        <v>0</v>
      </c>
      <c r="AC767" s="519">
        <f t="shared" si="167"/>
        <v>0</v>
      </c>
      <c r="AD767" s="520">
        <f t="shared" si="168"/>
        <v>0</v>
      </c>
    </row>
    <row r="768" spans="8:30">
      <c r="H768" s="509"/>
      <c r="I768" s="509"/>
      <c r="P768" s="274">
        <f t="shared" si="156"/>
        <v>1</v>
      </c>
      <c r="Q768" s="285">
        <f t="shared" si="157"/>
        <v>18</v>
      </c>
      <c r="R768" s="286">
        <f t="shared" si="158"/>
        <v>0</v>
      </c>
      <c r="S768" s="287">
        <f t="shared" si="159"/>
        <v>0</v>
      </c>
      <c r="T768" s="286">
        <f t="shared" si="160"/>
        <v>0</v>
      </c>
      <c r="U768" s="287">
        <f t="shared" si="161"/>
        <v>0</v>
      </c>
      <c r="V768" s="287">
        <f t="shared" si="162"/>
        <v>0</v>
      </c>
      <c r="W768" s="287">
        <f t="shared" si="163"/>
        <v>0</v>
      </c>
      <c r="X768" s="287">
        <f t="shared" si="164"/>
        <v>0</v>
      </c>
      <c r="Y768" s="288">
        <f t="shared" si="165"/>
        <v>1900</v>
      </c>
      <c r="Z768" s="287">
        <f t="shared" si="166"/>
        <v>1</v>
      </c>
      <c r="AA768" s="519">
        <f>0</f>
        <v>0</v>
      </c>
      <c r="AB768" s="520">
        <f>0</f>
        <v>0</v>
      </c>
      <c r="AC768" s="519">
        <f t="shared" si="167"/>
        <v>0</v>
      </c>
      <c r="AD768" s="520">
        <f t="shared" si="168"/>
        <v>0</v>
      </c>
    </row>
    <row r="769" spans="8:30">
      <c r="H769" s="509"/>
      <c r="I769" s="509"/>
      <c r="P769" s="274">
        <f t="shared" si="156"/>
        <v>1</v>
      </c>
      <c r="Q769" s="285">
        <f t="shared" si="157"/>
        <v>18</v>
      </c>
      <c r="R769" s="286">
        <f t="shared" si="158"/>
        <v>0</v>
      </c>
      <c r="S769" s="287">
        <f t="shared" si="159"/>
        <v>0</v>
      </c>
      <c r="T769" s="286">
        <f t="shared" si="160"/>
        <v>0</v>
      </c>
      <c r="U769" s="287">
        <f t="shared" si="161"/>
        <v>0</v>
      </c>
      <c r="V769" s="287">
        <f t="shared" si="162"/>
        <v>0</v>
      </c>
      <c r="W769" s="287">
        <f t="shared" si="163"/>
        <v>0</v>
      </c>
      <c r="X769" s="287">
        <f t="shared" si="164"/>
        <v>0</v>
      </c>
      <c r="Y769" s="288">
        <f t="shared" si="165"/>
        <v>1900</v>
      </c>
      <c r="Z769" s="287">
        <f t="shared" si="166"/>
        <v>1</v>
      </c>
      <c r="AA769" s="519">
        <f>0</f>
        <v>0</v>
      </c>
      <c r="AB769" s="520">
        <f>0</f>
        <v>0</v>
      </c>
      <c r="AC769" s="519">
        <f t="shared" si="167"/>
        <v>0</v>
      </c>
      <c r="AD769" s="520">
        <f t="shared" si="168"/>
        <v>0</v>
      </c>
    </row>
    <row r="770" spans="8:30">
      <c r="H770" s="509"/>
      <c r="I770" s="509"/>
      <c r="P770" s="274">
        <f t="shared" si="156"/>
        <v>1</v>
      </c>
      <c r="Q770" s="285">
        <f t="shared" si="157"/>
        <v>18</v>
      </c>
      <c r="R770" s="286">
        <f t="shared" si="158"/>
        <v>0</v>
      </c>
      <c r="S770" s="287">
        <f t="shared" si="159"/>
        <v>0</v>
      </c>
      <c r="T770" s="286">
        <f t="shared" si="160"/>
        <v>0</v>
      </c>
      <c r="U770" s="287">
        <f t="shared" si="161"/>
        <v>0</v>
      </c>
      <c r="V770" s="287">
        <f t="shared" si="162"/>
        <v>0</v>
      </c>
      <c r="W770" s="287">
        <f t="shared" si="163"/>
        <v>0</v>
      </c>
      <c r="X770" s="287">
        <f t="shared" si="164"/>
        <v>0</v>
      </c>
      <c r="Y770" s="288">
        <f t="shared" si="165"/>
        <v>1900</v>
      </c>
      <c r="Z770" s="287">
        <f t="shared" si="166"/>
        <v>1</v>
      </c>
      <c r="AA770" s="519">
        <f>0</f>
        <v>0</v>
      </c>
      <c r="AB770" s="520">
        <f>0</f>
        <v>0</v>
      </c>
      <c r="AC770" s="519">
        <f t="shared" si="167"/>
        <v>0</v>
      </c>
      <c r="AD770" s="520">
        <f t="shared" si="168"/>
        <v>0</v>
      </c>
    </row>
    <row r="771" spans="8:30">
      <c r="H771" s="509"/>
      <c r="I771" s="509"/>
      <c r="P771" s="274">
        <f t="shared" si="156"/>
        <v>1</v>
      </c>
      <c r="Q771" s="285">
        <f t="shared" si="157"/>
        <v>18</v>
      </c>
      <c r="R771" s="286">
        <f t="shared" si="158"/>
        <v>0</v>
      </c>
      <c r="S771" s="287">
        <f t="shared" si="159"/>
        <v>0</v>
      </c>
      <c r="T771" s="286">
        <f t="shared" si="160"/>
        <v>0</v>
      </c>
      <c r="U771" s="287">
        <f t="shared" si="161"/>
        <v>0</v>
      </c>
      <c r="V771" s="287">
        <f t="shared" si="162"/>
        <v>0</v>
      </c>
      <c r="W771" s="287">
        <f t="shared" si="163"/>
        <v>0</v>
      </c>
      <c r="X771" s="287">
        <f t="shared" si="164"/>
        <v>0</v>
      </c>
      <c r="Y771" s="288">
        <f t="shared" si="165"/>
        <v>1900</v>
      </c>
      <c r="Z771" s="287">
        <f t="shared" si="166"/>
        <v>1</v>
      </c>
      <c r="AA771" s="519">
        <f>0</f>
        <v>0</v>
      </c>
      <c r="AB771" s="520">
        <f>0</f>
        <v>0</v>
      </c>
      <c r="AC771" s="519">
        <f t="shared" si="167"/>
        <v>0</v>
      </c>
      <c r="AD771" s="520">
        <f t="shared" si="168"/>
        <v>0</v>
      </c>
    </row>
    <row r="772" spans="8:30">
      <c r="H772" s="509"/>
      <c r="I772" s="509"/>
      <c r="P772" s="274">
        <f t="shared" si="156"/>
        <v>1</v>
      </c>
      <c r="Q772" s="285">
        <f t="shared" si="157"/>
        <v>18</v>
      </c>
      <c r="R772" s="286">
        <f t="shared" si="158"/>
        <v>0</v>
      </c>
      <c r="S772" s="287">
        <f t="shared" si="159"/>
        <v>0</v>
      </c>
      <c r="T772" s="286">
        <f t="shared" si="160"/>
        <v>0</v>
      </c>
      <c r="U772" s="287">
        <f t="shared" si="161"/>
        <v>0</v>
      </c>
      <c r="V772" s="287">
        <f t="shared" si="162"/>
        <v>0</v>
      </c>
      <c r="W772" s="287">
        <f t="shared" si="163"/>
        <v>0</v>
      </c>
      <c r="X772" s="287">
        <f t="shared" si="164"/>
        <v>0</v>
      </c>
      <c r="Y772" s="288">
        <f t="shared" si="165"/>
        <v>1900</v>
      </c>
      <c r="Z772" s="287">
        <f t="shared" si="166"/>
        <v>1</v>
      </c>
      <c r="AA772" s="519">
        <f>0</f>
        <v>0</v>
      </c>
      <c r="AB772" s="520">
        <f>0</f>
        <v>0</v>
      </c>
      <c r="AC772" s="519">
        <f t="shared" si="167"/>
        <v>0</v>
      </c>
      <c r="AD772" s="520">
        <f t="shared" si="168"/>
        <v>0</v>
      </c>
    </row>
    <row r="773" spans="8:30">
      <c r="H773" s="509"/>
      <c r="I773" s="509"/>
      <c r="P773" s="274">
        <f t="shared" si="156"/>
        <v>1</v>
      </c>
      <c r="Q773" s="285">
        <f t="shared" si="157"/>
        <v>18</v>
      </c>
      <c r="R773" s="286">
        <f t="shared" si="158"/>
        <v>0</v>
      </c>
      <c r="S773" s="287">
        <f t="shared" si="159"/>
        <v>0</v>
      </c>
      <c r="T773" s="286">
        <f t="shared" si="160"/>
        <v>0</v>
      </c>
      <c r="U773" s="287">
        <f t="shared" si="161"/>
        <v>0</v>
      </c>
      <c r="V773" s="287">
        <f t="shared" si="162"/>
        <v>0</v>
      </c>
      <c r="W773" s="287">
        <f t="shared" si="163"/>
        <v>0</v>
      </c>
      <c r="X773" s="287">
        <f t="shared" si="164"/>
        <v>0</v>
      </c>
      <c r="Y773" s="288">
        <f t="shared" si="165"/>
        <v>1900</v>
      </c>
      <c r="Z773" s="287">
        <f t="shared" si="166"/>
        <v>1</v>
      </c>
      <c r="AA773" s="519">
        <f>0</f>
        <v>0</v>
      </c>
      <c r="AB773" s="520">
        <f>0</f>
        <v>0</v>
      </c>
      <c r="AC773" s="519">
        <f t="shared" si="167"/>
        <v>0</v>
      </c>
      <c r="AD773" s="520">
        <f t="shared" si="168"/>
        <v>0</v>
      </c>
    </row>
    <row r="774" spans="8:30">
      <c r="H774" s="509"/>
      <c r="I774" s="509"/>
      <c r="P774" s="274">
        <f t="shared" si="156"/>
        <v>1</v>
      </c>
      <c r="Q774" s="285">
        <f t="shared" si="157"/>
        <v>18</v>
      </c>
      <c r="R774" s="286">
        <f t="shared" si="158"/>
        <v>0</v>
      </c>
      <c r="S774" s="287">
        <f t="shared" si="159"/>
        <v>0</v>
      </c>
      <c r="T774" s="286">
        <f t="shared" si="160"/>
        <v>0</v>
      </c>
      <c r="U774" s="287">
        <f t="shared" si="161"/>
        <v>0</v>
      </c>
      <c r="V774" s="287">
        <f t="shared" si="162"/>
        <v>0</v>
      </c>
      <c r="W774" s="287">
        <f t="shared" si="163"/>
        <v>0</v>
      </c>
      <c r="X774" s="287">
        <f t="shared" si="164"/>
        <v>0</v>
      </c>
      <c r="Y774" s="288">
        <f t="shared" si="165"/>
        <v>1900</v>
      </c>
      <c r="Z774" s="287">
        <f t="shared" si="166"/>
        <v>1</v>
      </c>
      <c r="AA774" s="519">
        <f>0</f>
        <v>0</v>
      </c>
      <c r="AB774" s="520">
        <f>0</f>
        <v>0</v>
      </c>
      <c r="AC774" s="519">
        <f t="shared" si="167"/>
        <v>0</v>
      </c>
      <c r="AD774" s="520">
        <f t="shared" si="168"/>
        <v>0</v>
      </c>
    </row>
    <row r="775" spans="8:30">
      <c r="H775" s="509"/>
      <c r="I775" s="509"/>
      <c r="P775" s="274">
        <f t="shared" si="156"/>
        <v>1</v>
      </c>
      <c r="Q775" s="285">
        <f t="shared" si="157"/>
        <v>18</v>
      </c>
      <c r="R775" s="286">
        <f t="shared" si="158"/>
        <v>0</v>
      </c>
      <c r="S775" s="287">
        <f t="shared" si="159"/>
        <v>0</v>
      </c>
      <c r="T775" s="286">
        <f t="shared" si="160"/>
        <v>0</v>
      </c>
      <c r="U775" s="287">
        <f t="shared" si="161"/>
        <v>0</v>
      </c>
      <c r="V775" s="287">
        <f t="shared" si="162"/>
        <v>0</v>
      </c>
      <c r="W775" s="287">
        <f t="shared" si="163"/>
        <v>0</v>
      </c>
      <c r="X775" s="287">
        <f t="shared" si="164"/>
        <v>0</v>
      </c>
      <c r="Y775" s="288">
        <f t="shared" si="165"/>
        <v>1900</v>
      </c>
      <c r="Z775" s="287">
        <f t="shared" si="166"/>
        <v>1</v>
      </c>
      <c r="AA775" s="519">
        <f>0</f>
        <v>0</v>
      </c>
      <c r="AB775" s="520">
        <f>0</f>
        <v>0</v>
      </c>
      <c r="AC775" s="519">
        <f t="shared" si="167"/>
        <v>0</v>
      </c>
      <c r="AD775" s="520">
        <f t="shared" si="168"/>
        <v>0</v>
      </c>
    </row>
    <row r="776" spans="8:30">
      <c r="H776" s="509"/>
      <c r="I776" s="509"/>
      <c r="P776" s="274">
        <f t="shared" ref="P776:P839" si="169">IF(Z776&gt;S776,IF(Z776&gt;T776,1,0),0)</f>
        <v>1</v>
      </c>
      <c r="Q776" s="285">
        <f t="shared" ref="Q776:Q839" si="170">MAX(18,IFERROR(ROUNDDOWN(YEARFRAC(F776,__valuation_date),0),45))</f>
        <v>18</v>
      </c>
      <c r="R776" s="286">
        <f t="shared" ref="R776:R839" si="171">G776</f>
        <v>0</v>
      </c>
      <c r="S776" s="287">
        <f t="shared" ref="S776:S839" si="172">N776</f>
        <v>0</v>
      </c>
      <c r="T776" s="286">
        <f t="shared" ref="T776:T839" si="173">ROUNDUP(YEARFRAC(M776,L776),0)</f>
        <v>0</v>
      </c>
      <c r="U776" s="287">
        <f t="shared" ref="U776:U839" si="174">J776</f>
        <v>0</v>
      </c>
      <c r="V776" s="287">
        <f t="shared" ref="V776:V839" si="175">IF(X776="Annuity",0,H776)</f>
        <v>0</v>
      </c>
      <c r="W776" s="287">
        <f t="shared" ref="W776:W839" si="176">IF(X776="Annuity",H776*12,H776)</f>
        <v>0</v>
      </c>
      <c r="X776" s="287">
        <f t="shared" ref="X776:X839" si="177">E776</f>
        <v>0</v>
      </c>
      <c r="Y776" s="288">
        <f t="shared" ref="Y776:Y839" si="178">YEAR(L776)</f>
        <v>1900</v>
      </c>
      <c r="Z776" s="287">
        <f t="shared" ref="Z776:Z839" si="179">YEAR($P$2)-Y776+1</f>
        <v>1</v>
      </c>
      <c r="AA776" s="519">
        <f>0</f>
        <v>0</v>
      </c>
      <c r="AB776" s="520">
        <f>0</f>
        <v>0</v>
      </c>
      <c r="AC776" s="519">
        <f t="shared" ref="AC776:AC839" si="180">D776</f>
        <v>0</v>
      </c>
      <c r="AD776" s="520">
        <f t="shared" ref="AD776:AD839" si="181">O776</f>
        <v>0</v>
      </c>
    </row>
    <row r="777" spans="8:30">
      <c r="H777" s="509"/>
      <c r="I777" s="509"/>
      <c r="P777" s="274">
        <f t="shared" si="169"/>
        <v>1</v>
      </c>
      <c r="Q777" s="285">
        <f t="shared" si="170"/>
        <v>18</v>
      </c>
      <c r="R777" s="286">
        <f t="shared" si="171"/>
        <v>0</v>
      </c>
      <c r="S777" s="287">
        <f t="shared" si="172"/>
        <v>0</v>
      </c>
      <c r="T777" s="286">
        <f t="shared" si="173"/>
        <v>0</v>
      </c>
      <c r="U777" s="287">
        <f t="shared" si="174"/>
        <v>0</v>
      </c>
      <c r="V777" s="287">
        <f t="shared" si="175"/>
        <v>0</v>
      </c>
      <c r="W777" s="287">
        <f t="shared" si="176"/>
        <v>0</v>
      </c>
      <c r="X777" s="287">
        <f t="shared" si="177"/>
        <v>0</v>
      </c>
      <c r="Y777" s="288">
        <f t="shared" si="178"/>
        <v>1900</v>
      </c>
      <c r="Z777" s="287">
        <f t="shared" si="179"/>
        <v>1</v>
      </c>
      <c r="AA777" s="519">
        <f>0</f>
        <v>0</v>
      </c>
      <c r="AB777" s="520">
        <f>0</f>
        <v>0</v>
      </c>
      <c r="AC777" s="519">
        <f t="shared" si="180"/>
        <v>0</v>
      </c>
      <c r="AD777" s="520">
        <f t="shared" si="181"/>
        <v>0</v>
      </c>
    </row>
    <row r="778" spans="8:30">
      <c r="H778" s="509"/>
      <c r="I778" s="509"/>
      <c r="P778" s="274">
        <f t="shared" si="169"/>
        <v>1</v>
      </c>
      <c r="Q778" s="285">
        <f t="shared" si="170"/>
        <v>18</v>
      </c>
      <c r="R778" s="286">
        <f t="shared" si="171"/>
        <v>0</v>
      </c>
      <c r="S778" s="287">
        <f t="shared" si="172"/>
        <v>0</v>
      </c>
      <c r="T778" s="286">
        <f t="shared" si="173"/>
        <v>0</v>
      </c>
      <c r="U778" s="287">
        <f t="shared" si="174"/>
        <v>0</v>
      </c>
      <c r="V778" s="287">
        <f t="shared" si="175"/>
        <v>0</v>
      </c>
      <c r="W778" s="287">
        <f t="shared" si="176"/>
        <v>0</v>
      </c>
      <c r="X778" s="287">
        <f t="shared" si="177"/>
        <v>0</v>
      </c>
      <c r="Y778" s="288">
        <f t="shared" si="178"/>
        <v>1900</v>
      </c>
      <c r="Z778" s="287">
        <f t="shared" si="179"/>
        <v>1</v>
      </c>
      <c r="AA778" s="519">
        <f>0</f>
        <v>0</v>
      </c>
      <c r="AB778" s="520">
        <f>0</f>
        <v>0</v>
      </c>
      <c r="AC778" s="519">
        <f t="shared" si="180"/>
        <v>0</v>
      </c>
      <c r="AD778" s="520">
        <f t="shared" si="181"/>
        <v>0</v>
      </c>
    </row>
    <row r="779" spans="8:30">
      <c r="H779" s="509"/>
      <c r="I779" s="509"/>
      <c r="P779" s="274">
        <f t="shared" si="169"/>
        <v>1</v>
      </c>
      <c r="Q779" s="285">
        <f t="shared" si="170"/>
        <v>18</v>
      </c>
      <c r="R779" s="286">
        <f t="shared" si="171"/>
        <v>0</v>
      </c>
      <c r="S779" s="287">
        <f t="shared" si="172"/>
        <v>0</v>
      </c>
      <c r="T779" s="286">
        <f t="shared" si="173"/>
        <v>0</v>
      </c>
      <c r="U779" s="287">
        <f t="shared" si="174"/>
        <v>0</v>
      </c>
      <c r="V779" s="287">
        <f t="shared" si="175"/>
        <v>0</v>
      </c>
      <c r="W779" s="287">
        <f t="shared" si="176"/>
        <v>0</v>
      </c>
      <c r="X779" s="287">
        <f t="shared" si="177"/>
        <v>0</v>
      </c>
      <c r="Y779" s="288">
        <f t="shared" si="178"/>
        <v>1900</v>
      </c>
      <c r="Z779" s="287">
        <f t="shared" si="179"/>
        <v>1</v>
      </c>
      <c r="AA779" s="519">
        <f>0</f>
        <v>0</v>
      </c>
      <c r="AB779" s="520">
        <f>0</f>
        <v>0</v>
      </c>
      <c r="AC779" s="519">
        <f t="shared" si="180"/>
        <v>0</v>
      </c>
      <c r="AD779" s="520">
        <f t="shared" si="181"/>
        <v>0</v>
      </c>
    </row>
    <row r="780" spans="8:30">
      <c r="H780" s="509"/>
      <c r="I780" s="509"/>
      <c r="P780" s="274">
        <f t="shared" si="169"/>
        <v>1</v>
      </c>
      <c r="Q780" s="285">
        <f t="shared" si="170"/>
        <v>18</v>
      </c>
      <c r="R780" s="286">
        <f t="shared" si="171"/>
        <v>0</v>
      </c>
      <c r="S780" s="287">
        <f t="shared" si="172"/>
        <v>0</v>
      </c>
      <c r="T780" s="286">
        <f t="shared" si="173"/>
        <v>0</v>
      </c>
      <c r="U780" s="287">
        <f t="shared" si="174"/>
        <v>0</v>
      </c>
      <c r="V780" s="287">
        <f t="shared" si="175"/>
        <v>0</v>
      </c>
      <c r="W780" s="287">
        <f t="shared" si="176"/>
        <v>0</v>
      </c>
      <c r="X780" s="287">
        <f t="shared" si="177"/>
        <v>0</v>
      </c>
      <c r="Y780" s="288">
        <f t="shared" si="178"/>
        <v>1900</v>
      </c>
      <c r="Z780" s="287">
        <f t="shared" si="179"/>
        <v>1</v>
      </c>
      <c r="AA780" s="519">
        <f>0</f>
        <v>0</v>
      </c>
      <c r="AB780" s="520">
        <f>0</f>
        <v>0</v>
      </c>
      <c r="AC780" s="519">
        <f t="shared" si="180"/>
        <v>0</v>
      </c>
      <c r="AD780" s="520">
        <f t="shared" si="181"/>
        <v>0</v>
      </c>
    </row>
    <row r="781" spans="8:30">
      <c r="H781" s="509"/>
      <c r="I781" s="509"/>
      <c r="P781" s="274">
        <f t="shared" si="169"/>
        <v>1</v>
      </c>
      <c r="Q781" s="285">
        <f t="shared" si="170"/>
        <v>18</v>
      </c>
      <c r="R781" s="286">
        <f t="shared" si="171"/>
        <v>0</v>
      </c>
      <c r="S781" s="287">
        <f t="shared" si="172"/>
        <v>0</v>
      </c>
      <c r="T781" s="286">
        <f t="shared" si="173"/>
        <v>0</v>
      </c>
      <c r="U781" s="287">
        <f t="shared" si="174"/>
        <v>0</v>
      </c>
      <c r="V781" s="287">
        <f t="shared" si="175"/>
        <v>0</v>
      </c>
      <c r="W781" s="287">
        <f t="shared" si="176"/>
        <v>0</v>
      </c>
      <c r="X781" s="287">
        <f t="shared" si="177"/>
        <v>0</v>
      </c>
      <c r="Y781" s="288">
        <f t="shared" si="178"/>
        <v>1900</v>
      </c>
      <c r="Z781" s="287">
        <f t="shared" si="179"/>
        <v>1</v>
      </c>
      <c r="AA781" s="519">
        <f>0</f>
        <v>0</v>
      </c>
      <c r="AB781" s="520">
        <f>0</f>
        <v>0</v>
      </c>
      <c r="AC781" s="519">
        <f t="shared" si="180"/>
        <v>0</v>
      </c>
      <c r="AD781" s="520">
        <f t="shared" si="181"/>
        <v>0</v>
      </c>
    </row>
    <row r="782" spans="8:30">
      <c r="H782" s="509"/>
      <c r="I782" s="509"/>
      <c r="P782" s="274">
        <f t="shared" si="169"/>
        <v>1</v>
      </c>
      <c r="Q782" s="285">
        <f t="shared" si="170"/>
        <v>18</v>
      </c>
      <c r="R782" s="286">
        <f t="shared" si="171"/>
        <v>0</v>
      </c>
      <c r="S782" s="287">
        <f t="shared" si="172"/>
        <v>0</v>
      </c>
      <c r="T782" s="286">
        <f t="shared" si="173"/>
        <v>0</v>
      </c>
      <c r="U782" s="287">
        <f t="shared" si="174"/>
        <v>0</v>
      </c>
      <c r="V782" s="287">
        <f t="shared" si="175"/>
        <v>0</v>
      </c>
      <c r="W782" s="287">
        <f t="shared" si="176"/>
        <v>0</v>
      </c>
      <c r="X782" s="287">
        <f t="shared" si="177"/>
        <v>0</v>
      </c>
      <c r="Y782" s="288">
        <f t="shared" si="178"/>
        <v>1900</v>
      </c>
      <c r="Z782" s="287">
        <f t="shared" si="179"/>
        <v>1</v>
      </c>
      <c r="AA782" s="519">
        <f>0</f>
        <v>0</v>
      </c>
      <c r="AB782" s="520">
        <f>0</f>
        <v>0</v>
      </c>
      <c r="AC782" s="519">
        <f t="shared" si="180"/>
        <v>0</v>
      </c>
      <c r="AD782" s="520">
        <f t="shared" si="181"/>
        <v>0</v>
      </c>
    </row>
    <row r="783" spans="8:30">
      <c r="H783" s="509"/>
      <c r="I783" s="509"/>
      <c r="P783" s="274">
        <f t="shared" si="169"/>
        <v>1</v>
      </c>
      <c r="Q783" s="285">
        <f t="shared" si="170"/>
        <v>18</v>
      </c>
      <c r="R783" s="286">
        <f t="shared" si="171"/>
        <v>0</v>
      </c>
      <c r="S783" s="287">
        <f t="shared" si="172"/>
        <v>0</v>
      </c>
      <c r="T783" s="286">
        <f t="shared" si="173"/>
        <v>0</v>
      </c>
      <c r="U783" s="287">
        <f t="shared" si="174"/>
        <v>0</v>
      </c>
      <c r="V783" s="287">
        <f t="shared" si="175"/>
        <v>0</v>
      </c>
      <c r="W783" s="287">
        <f t="shared" si="176"/>
        <v>0</v>
      </c>
      <c r="X783" s="287">
        <f t="shared" si="177"/>
        <v>0</v>
      </c>
      <c r="Y783" s="288">
        <f t="shared" si="178"/>
        <v>1900</v>
      </c>
      <c r="Z783" s="287">
        <f t="shared" si="179"/>
        <v>1</v>
      </c>
      <c r="AA783" s="519">
        <f>0</f>
        <v>0</v>
      </c>
      <c r="AB783" s="520">
        <f>0</f>
        <v>0</v>
      </c>
      <c r="AC783" s="519">
        <f t="shared" si="180"/>
        <v>0</v>
      </c>
      <c r="AD783" s="520">
        <f t="shared" si="181"/>
        <v>0</v>
      </c>
    </row>
    <row r="784" spans="8:30">
      <c r="H784" s="509"/>
      <c r="I784" s="509"/>
      <c r="P784" s="274">
        <f t="shared" si="169"/>
        <v>1</v>
      </c>
      <c r="Q784" s="285">
        <f t="shared" si="170"/>
        <v>18</v>
      </c>
      <c r="R784" s="286">
        <f t="shared" si="171"/>
        <v>0</v>
      </c>
      <c r="S784" s="287">
        <f t="shared" si="172"/>
        <v>0</v>
      </c>
      <c r="T784" s="286">
        <f t="shared" si="173"/>
        <v>0</v>
      </c>
      <c r="U784" s="287">
        <f t="shared" si="174"/>
        <v>0</v>
      </c>
      <c r="V784" s="287">
        <f t="shared" si="175"/>
        <v>0</v>
      </c>
      <c r="W784" s="287">
        <f t="shared" si="176"/>
        <v>0</v>
      </c>
      <c r="X784" s="287">
        <f t="shared" si="177"/>
        <v>0</v>
      </c>
      <c r="Y784" s="288">
        <f t="shared" si="178"/>
        <v>1900</v>
      </c>
      <c r="Z784" s="287">
        <f t="shared" si="179"/>
        <v>1</v>
      </c>
      <c r="AA784" s="519">
        <f>0</f>
        <v>0</v>
      </c>
      <c r="AB784" s="520">
        <f>0</f>
        <v>0</v>
      </c>
      <c r="AC784" s="519">
        <f t="shared" si="180"/>
        <v>0</v>
      </c>
      <c r="AD784" s="520">
        <f t="shared" si="181"/>
        <v>0</v>
      </c>
    </row>
    <row r="785" spans="8:30">
      <c r="H785" s="509"/>
      <c r="I785" s="509"/>
      <c r="P785" s="274">
        <f t="shared" si="169"/>
        <v>1</v>
      </c>
      <c r="Q785" s="285">
        <f t="shared" si="170"/>
        <v>18</v>
      </c>
      <c r="R785" s="286">
        <f t="shared" si="171"/>
        <v>0</v>
      </c>
      <c r="S785" s="287">
        <f t="shared" si="172"/>
        <v>0</v>
      </c>
      <c r="T785" s="286">
        <f t="shared" si="173"/>
        <v>0</v>
      </c>
      <c r="U785" s="287">
        <f t="shared" si="174"/>
        <v>0</v>
      </c>
      <c r="V785" s="287">
        <f t="shared" si="175"/>
        <v>0</v>
      </c>
      <c r="W785" s="287">
        <f t="shared" si="176"/>
        <v>0</v>
      </c>
      <c r="X785" s="287">
        <f t="shared" si="177"/>
        <v>0</v>
      </c>
      <c r="Y785" s="288">
        <f t="shared" si="178"/>
        <v>1900</v>
      </c>
      <c r="Z785" s="287">
        <f t="shared" si="179"/>
        <v>1</v>
      </c>
      <c r="AA785" s="519">
        <f>0</f>
        <v>0</v>
      </c>
      <c r="AB785" s="520">
        <f>0</f>
        <v>0</v>
      </c>
      <c r="AC785" s="519">
        <f t="shared" si="180"/>
        <v>0</v>
      </c>
      <c r="AD785" s="520">
        <f t="shared" si="181"/>
        <v>0</v>
      </c>
    </row>
    <row r="786" spans="8:30">
      <c r="H786" s="509"/>
      <c r="I786" s="509"/>
      <c r="P786" s="274">
        <f t="shared" si="169"/>
        <v>1</v>
      </c>
      <c r="Q786" s="285">
        <f t="shared" si="170"/>
        <v>18</v>
      </c>
      <c r="R786" s="286">
        <f t="shared" si="171"/>
        <v>0</v>
      </c>
      <c r="S786" s="287">
        <f t="shared" si="172"/>
        <v>0</v>
      </c>
      <c r="T786" s="286">
        <f t="shared" si="173"/>
        <v>0</v>
      </c>
      <c r="U786" s="287">
        <f t="shared" si="174"/>
        <v>0</v>
      </c>
      <c r="V786" s="287">
        <f t="shared" si="175"/>
        <v>0</v>
      </c>
      <c r="W786" s="287">
        <f t="shared" si="176"/>
        <v>0</v>
      </c>
      <c r="X786" s="287">
        <f t="shared" si="177"/>
        <v>0</v>
      </c>
      <c r="Y786" s="288">
        <f t="shared" si="178"/>
        <v>1900</v>
      </c>
      <c r="Z786" s="287">
        <f t="shared" si="179"/>
        <v>1</v>
      </c>
      <c r="AA786" s="519">
        <f>0</f>
        <v>0</v>
      </c>
      <c r="AB786" s="520">
        <f>0</f>
        <v>0</v>
      </c>
      <c r="AC786" s="519">
        <f t="shared" si="180"/>
        <v>0</v>
      </c>
      <c r="AD786" s="520">
        <f t="shared" si="181"/>
        <v>0</v>
      </c>
    </row>
    <row r="787" spans="8:30">
      <c r="H787" s="509"/>
      <c r="I787" s="509"/>
      <c r="P787" s="274">
        <f t="shared" si="169"/>
        <v>1</v>
      </c>
      <c r="Q787" s="285">
        <f t="shared" si="170"/>
        <v>18</v>
      </c>
      <c r="R787" s="286">
        <f t="shared" si="171"/>
        <v>0</v>
      </c>
      <c r="S787" s="287">
        <f t="shared" si="172"/>
        <v>0</v>
      </c>
      <c r="T787" s="286">
        <f t="shared" si="173"/>
        <v>0</v>
      </c>
      <c r="U787" s="287">
        <f t="shared" si="174"/>
        <v>0</v>
      </c>
      <c r="V787" s="287">
        <f t="shared" si="175"/>
        <v>0</v>
      </c>
      <c r="W787" s="287">
        <f t="shared" si="176"/>
        <v>0</v>
      </c>
      <c r="X787" s="287">
        <f t="shared" si="177"/>
        <v>0</v>
      </c>
      <c r="Y787" s="288">
        <f t="shared" si="178"/>
        <v>1900</v>
      </c>
      <c r="Z787" s="287">
        <f t="shared" si="179"/>
        <v>1</v>
      </c>
      <c r="AA787" s="519">
        <f>0</f>
        <v>0</v>
      </c>
      <c r="AB787" s="520">
        <f>0</f>
        <v>0</v>
      </c>
      <c r="AC787" s="519">
        <f t="shared" si="180"/>
        <v>0</v>
      </c>
      <c r="AD787" s="520">
        <f t="shared" si="181"/>
        <v>0</v>
      </c>
    </row>
    <row r="788" spans="8:30">
      <c r="H788" s="509"/>
      <c r="I788" s="509"/>
      <c r="P788" s="274">
        <f t="shared" si="169"/>
        <v>1</v>
      </c>
      <c r="Q788" s="285">
        <f t="shared" si="170"/>
        <v>18</v>
      </c>
      <c r="R788" s="286">
        <f t="shared" si="171"/>
        <v>0</v>
      </c>
      <c r="S788" s="287">
        <f t="shared" si="172"/>
        <v>0</v>
      </c>
      <c r="T788" s="286">
        <f t="shared" si="173"/>
        <v>0</v>
      </c>
      <c r="U788" s="287">
        <f t="shared" si="174"/>
        <v>0</v>
      </c>
      <c r="V788" s="287">
        <f t="shared" si="175"/>
        <v>0</v>
      </c>
      <c r="W788" s="287">
        <f t="shared" si="176"/>
        <v>0</v>
      </c>
      <c r="X788" s="287">
        <f t="shared" si="177"/>
        <v>0</v>
      </c>
      <c r="Y788" s="288">
        <f t="shared" si="178"/>
        <v>1900</v>
      </c>
      <c r="Z788" s="287">
        <f t="shared" si="179"/>
        <v>1</v>
      </c>
      <c r="AA788" s="519">
        <f>0</f>
        <v>0</v>
      </c>
      <c r="AB788" s="520">
        <f>0</f>
        <v>0</v>
      </c>
      <c r="AC788" s="519">
        <f t="shared" si="180"/>
        <v>0</v>
      </c>
      <c r="AD788" s="520">
        <f t="shared" si="181"/>
        <v>0</v>
      </c>
    </row>
    <row r="789" spans="8:30">
      <c r="H789" s="509"/>
      <c r="I789" s="509"/>
      <c r="P789" s="274">
        <f t="shared" si="169"/>
        <v>1</v>
      </c>
      <c r="Q789" s="285">
        <f t="shared" si="170"/>
        <v>18</v>
      </c>
      <c r="R789" s="286">
        <f t="shared" si="171"/>
        <v>0</v>
      </c>
      <c r="S789" s="287">
        <f t="shared" si="172"/>
        <v>0</v>
      </c>
      <c r="T789" s="286">
        <f t="shared" si="173"/>
        <v>0</v>
      </c>
      <c r="U789" s="287">
        <f t="shared" si="174"/>
        <v>0</v>
      </c>
      <c r="V789" s="287">
        <f t="shared" si="175"/>
        <v>0</v>
      </c>
      <c r="W789" s="287">
        <f t="shared" si="176"/>
        <v>0</v>
      </c>
      <c r="X789" s="287">
        <f t="shared" si="177"/>
        <v>0</v>
      </c>
      <c r="Y789" s="288">
        <f t="shared" si="178"/>
        <v>1900</v>
      </c>
      <c r="Z789" s="287">
        <f t="shared" si="179"/>
        <v>1</v>
      </c>
      <c r="AA789" s="519">
        <f>0</f>
        <v>0</v>
      </c>
      <c r="AB789" s="520">
        <f>0</f>
        <v>0</v>
      </c>
      <c r="AC789" s="519">
        <f t="shared" si="180"/>
        <v>0</v>
      </c>
      <c r="AD789" s="520">
        <f t="shared" si="181"/>
        <v>0</v>
      </c>
    </row>
    <row r="790" spans="8:30">
      <c r="H790" s="509"/>
      <c r="I790" s="509"/>
      <c r="P790" s="274">
        <f t="shared" si="169"/>
        <v>1</v>
      </c>
      <c r="Q790" s="285">
        <f t="shared" si="170"/>
        <v>18</v>
      </c>
      <c r="R790" s="286">
        <f t="shared" si="171"/>
        <v>0</v>
      </c>
      <c r="S790" s="287">
        <f t="shared" si="172"/>
        <v>0</v>
      </c>
      <c r="T790" s="286">
        <f t="shared" si="173"/>
        <v>0</v>
      </c>
      <c r="U790" s="287">
        <f t="shared" si="174"/>
        <v>0</v>
      </c>
      <c r="V790" s="287">
        <f t="shared" si="175"/>
        <v>0</v>
      </c>
      <c r="W790" s="287">
        <f t="shared" si="176"/>
        <v>0</v>
      </c>
      <c r="X790" s="287">
        <f t="shared" si="177"/>
        <v>0</v>
      </c>
      <c r="Y790" s="288">
        <f t="shared" si="178"/>
        <v>1900</v>
      </c>
      <c r="Z790" s="287">
        <f t="shared" si="179"/>
        <v>1</v>
      </c>
      <c r="AA790" s="519">
        <f>0</f>
        <v>0</v>
      </c>
      <c r="AB790" s="520">
        <f>0</f>
        <v>0</v>
      </c>
      <c r="AC790" s="519">
        <f t="shared" si="180"/>
        <v>0</v>
      </c>
      <c r="AD790" s="520">
        <f t="shared" si="181"/>
        <v>0</v>
      </c>
    </row>
    <row r="791" spans="8:30">
      <c r="H791" s="509"/>
      <c r="I791" s="509"/>
      <c r="P791" s="274">
        <f t="shared" si="169"/>
        <v>1</v>
      </c>
      <c r="Q791" s="285">
        <f t="shared" si="170"/>
        <v>18</v>
      </c>
      <c r="R791" s="286">
        <f t="shared" si="171"/>
        <v>0</v>
      </c>
      <c r="S791" s="287">
        <f t="shared" si="172"/>
        <v>0</v>
      </c>
      <c r="T791" s="286">
        <f t="shared" si="173"/>
        <v>0</v>
      </c>
      <c r="U791" s="287">
        <f t="shared" si="174"/>
        <v>0</v>
      </c>
      <c r="V791" s="287">
        <f t="shared" si="175"/>
        <v>0</v>
      </c>
      <c r="W791" s="287">
        <f t="shared" si="176"/>
        <v>0</v>
      </c>
      <c r="X791" s="287">
        <f t="shared" si="177"/>
        <v>0</v>
      </c>
      <c r="Y791" s="288">
        <f t="shared" si="178"/>
        <v>1900</v>
      </c>
      <c r="Z791" s="287">
        <f t="shared" si="179"/>
        <v>1</v>
      </c>
      <c r="AA791" s="519">
        <f>0</f>
        <v>0</v>
      </c>
      <c r="AB791" s="520">
        <f>0</f>
        <v>0</v>
      </c>
      <c r="AC791" s="519">
        <f t="shared" si="180"/>
        <v>0</v>
      </c>
      <c r="AD791" s="520">
        <f t="shared" si="181"/>
        <v>0</v>
      </c>
    </row>
    <row r="792" spans="8:30">
      <c r="H792" s="509"/>
      <c r="I792" s="509"/>
      <c r="P792" s="274">
        <f t="shared" si="169"/>
        <v>1</v>
      </c>
      <c r="Q792" s="285">
        <f t="shared" si="170"/>
        <v>18</v>
      </c>
      <c r="R792" s="286">
        <f t="shared" si="171"/>
        <v>0</v>
      </c>
      <c r="S792" s="287">
        <f t="shared" si="172"/>
        <v>0</v>
      </c>
      <c r="T792" s="286">
        <f t="shared" si="173"/>
        <v>0</v>
      </c>
      <c r="U792" s="287">
        <f t="shared" si="174"/>
        <v>0</v>
      </c>
      <c r="V792" s="287">
        <f t="shared" si="175"/>
        <v>0</v>
      </c>
      <c r="W792" s="287">
        <f t="shared" si="176"/>
        <v>0</v>
      </c>
      <c r="X792" s="287">
        <f t="shared" si="177"/>
        <v>0</v>
      </c>
      <c r="Y792" s="288">
        <f t="shared" si="178"/>
        <v>1900</v>
      </c>
      <c r="Z792" s="287">
        <f t="shared" si="179"/>
        <v>1</v>
      </c>
      <c r="AA792" s="519">
        <f>0</f>
        <v>0</v>
      </c>
      <c r="AB792" s="520">
        <f>0</f>
        <v>0</v>
      </c>
      <c r="AC792" s="519">
        <f t="shared" si="180"/>
        <v>0</v>
      </c>
      <c r="AD792" s="520">
        <f t="shared" si="181"/>
        <v>0</v>
      </c>
    </row>
    <row r="793" spans="8:30">
      <c r="H793" s="509"/>
      <c r="I793" s="509"/>
      <c r="P793" s="274">
        <f t="shared" si="169"/>
        <v>1</v>
      </c>
      <c r="Q793" s="285">
        <f t="shared" si="170"/>
        <v>18</v>
      </c>
      <c r="R793" s="286">
        <f t="shared" si="171"/>
        <v>0</v>
      </c>
      <c r="S793" s="287">
        <f t="shared" si="172"/>
        <v>0</v>
      </c>
      <c r="T793" s="286">
        <f t="shared" si="173"/>
        <v>0</v>
      </c>
      <c r="U793" s="287">
        <f t="shared" si="174"/>
        <v>0</v>
      </c>
      <c r="V793" s="287">
        <f t="shared" si="175"/>
        <v>0</v>
      </c>
      <c r="W793" s="287">
        <f t="shared" si="176"/>
        <v>0</v>
      </c>
      <c r="X793" s="287">
        <f t="shared" si="177"/>
        <v>0</v>
      </c>
      <c r="Y793" s="288">
        <f t="shared" si="178"/>
        <v>1900</v>
      </c>
      <c r="Z793" s="287">
        <f t="shared" si="179"/>
        <v>1</v>
      </c>
      <c r="AA793" s="519">
        <f>0</f>
        <v>0</v>
      </c>
      <c r="AB793" s="520">
        <f>0</f>
        <v>0</v>
      </c>
      <c r="AC793" s="519">
        <f t="shared" si="180"/>
        <v>0</v>
      </c>
      <c r="AD793" s="520">
        <f t="shared" si="181"/>
        <v>0</v>
      </c>
    </row>
    <row r="794" spans="8:30">
      <c r="H794" s="509"/>
      <c r="I794" s="509"/>
      <c r="P794" s="274">
        <f t="shared" si="169"/>
        <v>1</v>
      </c>
      <c r="Q794" s="285">
        <f t="shared" si="170"/>
        <v>18</v>
      </c>
      <c r="R794" s="286">
        <f t="shared" si="171"/>
        <v>0</v>
      </c>
      <c r="S794" s="287">
        <f t="shared" si="172"/>
        <v>0</v>
      </c>
      <c r="T794" s="286">
        <f t="shared" si="173"/>
        <v>0</v>
      </c>
      <c r="U794" s="287">
        <f t="shared" si="174"/>
        <v>0</v>
      </c>
      <c r="V794" s="287">
        <f t="shared" si="175"/>
        <v>0</v>
      </c>
      <c r="W794" s="287">
        <f t="shared" si="176"/>
        <v>0</v>
      </c>
      <c r="X794" s="287">
        <f t="shared" si="177"/>
        <v>0</v>
      </c>
      <c r="Y794" s="288">
        <f t="shared" si="178"/>
        <v>1900</v>
      </c>
      <c r="Z794" s="287">
        <f t="shared" si="179"/>
        <v>1</v>
      </c>
      <c r="AA794" s="519">
        <f>0</f>
        <v>0</v>
      </c>
      <c r="AB794" s="520">
        <f>0</f>
        <v>0</v>
      </c>
      <c r="AC794" s="519">
        <f t="shared" si="180"/>
        <v>0</v>
      </c>
      <c r="AD794" s="520">
        <f t="shared" si="181"/>
        <v>0</v>
      </c>
    </row>
    <row r="795" spans="8:30">
      <c r="H795" s="509"/>
      <c r="I795" s="509"/>
      <c r="P795" s="274">
        <f t="shared" si="169"/>
        <v>1</v>
      </c>
      <c r="Q795" s="285">
        <f t="shared" si="170"/>
        <v>18</v>
      </c>
      <c r="R795" s="286">
        <f t="shared" si="171"/>
        <v>0</v>
      </c>
      <c r="S795" s="287">
        <f t="shared" si="172"/>
        <v>0</v>
      </c>
      <c r="T795" s="286">
        <f t="shared" si="173"/>
        <v>0</v>
      </c>
      <c r="U795" s="287">
        <f t="shared" si="174"/>
        <v>0</v>
      </c>
      <c r="V795" s="287">
        <f t="shared" si="175"/>
        <v>0</v>
      </c>
      <c r="W795" s="287">
        <f t="shared" si="176"/>
        <v>0</v>
      </c>
      <c r="X795" s="287">
        <f t="shared" si="177"/>
        <v>0</v>
      </c>
      <c r="Y795" s="288">
        <f t="shared" si="178"/>
        <v>1900</v>
      </c>
      <c r="Z795" s="287">
        <f t="shared" si="179"/>
        <v>1</v>
      </c>
      <c r="AA795" s="519">
        <f>0</f>
        <v>0</v>
      </c>
      <c r="AB795" s="520">
        <f>0</f>
        <v>0</v>
      </c>
      <c r="AC795" s="519">
        <f t="shared" si="180"/>
        <v>0</v>
      </c>
      <c r="AD795" s="520">
        <f t="shared" si="181"/>
        <v>0</v>
      </c>
    </row>
    <row r="796" spans="8:30">
      <c r="H796" s="509"/>
      <c r="I796" s="509"/>
      <c r="P796" s="274">
        <f t="shared" si="169"/>
        <v>1</v>
      </c>
      <c r="Q796" s="285">
        <f t="shared" si="170"/>
        <v>18</v>
      </c>
      <c r="R796" s="286">
        <f t="shared" si="171"/>
        <v>0</v>
      </c>
      <c r="S796" s="287">
        <f t="shared" si="172"/>
        <v>0</v>
      </c>
      <c r="T796" s="286">
        <f t="shared" si="173"/>
        <v>0</v>
      </c>
      <c r="U796" s="287">
        <f t="shared" si="174"/>
        <v>0</v>
      </c>
      <c r="V796" s="287">
        <f t="shared" si="175"/>
        <v>0</v>
      </c>
      <c r="W796" s="287">
        <f t="shared" si="176"/>
        <v>0</v>
      </c>
      <c r="X796" s="287">
        <f t="shared" si="177"/>
        <v>0</v>
      </c>
      <c r="Y796" s="288">
        <f t="shared" si="178"/>
        <v>1900</v>
      </c>
      <c r="Z796" s="287">
        <f t="shared" si="179"/>
        <v>1</v>
      </c>
      <c r="AA796" s="519">
        <f>0</f>
        <v>0</v>
      </c>
      <c r="AB796" s="520">
        <f>0</f>
        <v>0</v>
      </c>
      <c r="AC796" s="519">
        <f t="shared" si="180"/>
        <v>0</v>
      </c>
      <c r="AD796" s="520">
        <f t="shared" si="181"/>
        <v>0</v>
      </c>
    </row>
    <row r="797" spans="8:30">
      <c r="H797" s="509"/>
      <c r="I797" s="509"/>
      <c r="P797" s="274">
        <f t="shared" si="169"/>
        <v>1</v>
      </c>
      <c r="Q797" s="285">
        <f t="shared" si="170"/>
        <v>18</v>
      </c>
      <c r="R797" s="286">
        <f t="shared" si="171"/>
        <v>0</v>
      </c>
      <c r="S797" s="287">
        <f t="shared" si="172"/>
        <v>0</v>
      </c>
      <c r="T797" s="286">
        <f t="shared" si="173"/>
        <v>0</v>
      </c>
      <c r="U797" s="287">
        <f t="shared" si="174"/>
        <v>0</v>
      </c>
      <c r="V797" s="287">
        <f t="shared" si="175"/>
        <v>0</v>
      </c>
      <c r="W797" s="287">
        <f t="shared" si="176"/>
        <v>0</v>
      </c>
      <c r="X797" s="287">
        <f t="shared" si="177"/>
        <v>0</v>
      </c>
      <c r="Y797" s="288">
        <f t="shared" si="178"/>
        <v>1900</v>
      </c>
      <c r="Z797" s="287">
        <f t="shared" si="179"/>
        <v>1</v>
      </c>
      <c r="AA797" s="519">
        <f>0</f>
        <v>0</v>
      </c>
      <c r="AB797" s="520">
        <f>0</f>
        <v>0</v>
      </c>
      <c r="AC797" s="519">
        <f t="shared" si="180"/>
        <v>0</v>
      </c>
      <c r="AD797" s="520">
        <f t="shared" si="181"/>
        <v>0</v>
      </c>
    </row>
    <row r="798" spans="8:30">
      <c r="H798" s="509"/>
      <c r="I798" s="509"/>
      <c r="P798" s="274">
        <f t="shared" si="169"/>
        <v>1</v>
      </c>
      <c r="Q798" s="285">
        <f t="shared" si="170"/>
        <v>18</v>
      </c>
      <c r="R798" s="286">
        <f t="shared" si="171"/>
        <v>0</v>
      </c>
      <c r="S798" s="287">
        <f t="shared" si="172"/>
        <v>0</v>
      </c>
      <c r="T798" s="286">
        <f t="shared" si="173"/>
        <v>0</v>
      </c>
      <c r="U798" s="287">
        <f t="shared" si="174"/>
        <v>0</v>
      </c>
      <c r="V798" s="287">
        <f t="shared" si="175"/>
        <v>0</v>
      </c>
      <c r="W798" s="287">
        <f t="shared" si="176"/>
        <v>0</v>
      </c>
      <c r="X798" s="287">
        <f t="shared" si="177"/>
        <v>0</v>
      </c>
      <c r="Y798" s="288">
        <f t="shared" si="178"/>
        <v>1900</v>
      </c>
      <c r="Z798" s="287">
        <f t="shared" si="179"/>
        <v>1</v>
      </c>
      <c r="AA798" s="519">
        <f>0</f>
        <v>0</v>
      </c>
      <c r="AB798" s="520">
        <f>0</f>
        <v>0</v>
      </c>
      <c r="AC798" s="519">
        <f t="shared" si="180"/>
        <v>0</v>
      </c>
      <c r="AD798" s="520">
        <f t="shared" si="181"/>
        <v>0</v>
      </c>
    </row>
    <row r="799" spans="8:30">
      <c r="H799" s="509"/>
      <c r="I799" s="509"/>
      <c r="P799" s="274">
        <f t="shared" si="169"/>
        <v>1</v>
      </c>
      <c r="Q799" s="285">
        <f t="shared" si="170"/>
        <v>18</v>
      </c>
      <c r="R799" s="286">
        <f t="shared" si="171"/>
        <v>0</v>
      </c>
      <c r="S799" s="287">
        <f t="shared" si="172"/>
        <v>0</v>
      </c>
      <c r="T799" s="286">
        <f t="shared" si="173"/>
        <v>0</v>
      </c>
      <c r="U799" s="287">
        <f t="shared" si="174"/>
        <v>0</v>
      </c>
      <c r="V799" s="287">
        <f t="shared" si="175"/>
        <v>0</v>
      </c>
      <c r="W799" s="287">
        <f t="shared" si="176"/>
        <v>0</v>
      </c>
      <c r="X799" s="287">
        <f t="shared" si="177"/>
        <v>0</v>
      </c>
      <c r="Y799" s="288">
        <f t="shared" si="178"/>
        <v>1900</v>
      </c>
      <c r="Z799" s="287">
        <f t="shared" si="179"/>
        <v>1</v>
      </c>
      <c r="AA799" s="519">
        <f>0</f>
        <v>0</v>
      </c>
      <c r="AB799" s="520">
        <f>0</f>
        <v>0</v>
      </c>
      <c r="AC799" s="519">
        <f t="shared" si="180"/>
        <v>0</v>
      </c>
      <c r="AD799" s="520">
        <f t="shared" si="181"/>
        <v>0</v>
      </c>
    </row>
    <row r="800" spans="8:30">
      <c r="H800" s="509"/>
      <c r="I800" s="509"/>
      <c r="P800" s="274">
        <f t="shared" si="169"/>
        <v>1</v>
      </c>
      <c r="Q800" s="285">
        <f t="shared" si="170"/>
        <v>18</v>
      </c>
      <c r="R800" s="286">
        <f t="shared" si="171"/>
        <v>0</v>
      </c>
      <c r="S800" s="287">
        <f t="shared" si="172"/>
        <v>0</v>
      </c>
      <c r="T800" s="286">
        <f t="shared" si="173"/>
        <v>0</v>
      </c>
      <c r="U800" s="287">
        <f t="shared" si="174"/>
        <v>0</v>
      </c>
      <c r="V800" s="287">
        <f t="shared" si="175"/>
        <v>0</v>
      </c>
      <c r="W800" s="287">
        <f t="shared" si="176"/>
        <v>0</v>
      </c>
      <c r="X800" s="287">
        <f t="shared" si="177"/>
        <v>0</v>
      </c>
      <c r="Y800" s="288">
        <f t="shared" si="178"/>
        <v>1900</v>
      </c>
      <c r="Z800" s="287">
        <f t="shared" si="179"/>
        <v>1</v>
      </c>
      <c r="AA800" s="519">
        <f>0</f>
        <v>0</v>
      </c>
      <c r="AB800" s="520">
        <f>0</f>
        <v>0</v>
      </c>
      <c r="AC800" s="519">
        <f t="shared" si="180"/>
        <v>0</v>
      </c>
      <c r="AD800" s="520">
        <f t="shared" si="181"/>
        <v>0</v>
      </c>
    </row>
    <row r="801" spans="8:30">
      <c r="H801" s="509"/>
      <c r="I801" s="509"/>
      <c r="P801" s="274">
        <f t="shared" si="169"/>
        <v>1</v>
      </c>
      <c r="Q801" s="285">
        <f t="shared" si="170"/>
        <v>18</v>
      </c>
      <c r="R801" s="286">
        <f t="shared" si="171"/>
        <v>0</v>
      </c>
      <c r="S801" s="287">
        <f t="shared" si="172"/>
        <v>0</v>
      </c>
      <c r="T801" s="286">
        <f t="shared" si="173"/>
        <v>0</v>
      </c>
      <c r="U801" s="287">
        <f t="shared" si="174"/>
        <v>0</v>
      </c>
      <c r="V801" s="287">
        <f t="shared" si="175"/>
        <v>0</v>
      </c>
      <c r="W801" s="287">
        <f t="shared" si="176"/>
        <v>0</v>
      </c>
      <c r="X801" s="287">
        <f t="shared" si="177"/>
        <v>0</v>
      </c>
      <c r="Y801" s="288">
        <f t="shared" si="178"/>
        <v>1900</v>
      </c>
      <c r="Z801" s="287">
        <f t="shared" si="179"/>
        <v>1</v>
      </c>
      <c r="AA801" s="519">
        <f>0</f>
        <v>0</v>
      </c>
      <c r="AB801" s="520">
        <f>0</f>
        <v>0</v>
      </c>
      <c r="AC801" s="519">
        <f t="shared" si="180"/>
        <v>0</v>
      </c>
      <c r="AD801" s="520">
        <f t="shared" si="181"/>
        <v>0</v>
      </c>
    </row>
    <row r="802" spans="8:30">
      <c r="H802" s="509"/>
      <c r="I802" s="509"/>
      <c r="P802" s="274">
        <f t="shared" si="169"/>
        <v>1</v>
      </c>
      <c r="Q802" s="285">
        <f t="shared" si="170"/>
        <v>18</v>
      </c>
      <c r="R802" s="286">
        <f t="shared" si="171"/>
        <v>0</v>
      </c>
      <c r="S802" s="287">
        <f t="shared" si="172"/>
        <v>0</v>
      </c>
      <c r="T802" s="286">
        <f t="shared" si="173"/>
        <v>0</v>
      </c>
      <c r="U802" s="287">
        <f t="shared" si="174"/>
        <v>0</v>
      </c>
      <c r="V802" s="287">
        <f t="shared" si="175"/>
        <v>0</v>
      </c>
      <c r="W802" s="287">
        <f t="shared" si="176"/>
        <v>0</v>
      </c>
      <c r="X802" s="287">
        <f t="shared" si="177"/>
        <v>0</v>
      </c>
      <c r="Y802" s="288">
        <f t="shared" si="178"/>
        <v>1900</v>
      </c>
      <c r="Z802" s="287">
        <f t="shared" si="179"/>
        <v>1</v>
      </c>
      <c r="AA802" s="519">
        <f>0</f>
        <v>0</v>
      </c>
      <c r="AB802" s="520">
        <f>0</f>
        <v>0</v>
      </c>
      <c r="AC802" s="519">
        <f t="shared" si="180"/>
        <v>0</v>
      </c>
      <c r="AD802" s="520">
        <f t="shared" si="181"/>
        <v>0</v>
      </c>
    </row>
    <row r="803" spans="8:30">
      <c r="H803" s="509"/>
      <c r="I803" s="509"/>
      <c r="P803" s="274">
        <f t="shared" si="169"/>
        <v>1</v>
      </c>
      <c r="Q803" s="285">
        <f t="shared" si="170"/>
        <v>18</v>
      </c>
      <c r="R803" s="286">
        <f t="shared" si="171"/>
        <v>0</v>
      </c>
      <c r="S803" s="287">
        <f t="shared" si="172"/>
        <v>0</v>
      </c>
      <c r="T803" s="286">
        <f t="shared" si="173"/>
        <v>0</v>
      </c>
      <c r="U803" s="287">
        <f t="shared" si="174"/>
        <v>0</v>
      </c>
      <c r="V803" s="287">
        <f t="shared" si="175"/>
        <v>0</v>
      </c>
      <c r="W803" s="287">
        <f t="shared" si="176"/>
        <v>0</v>
      </c>
      <c r="X803" s="287">
        <f t="shared" si="177"/>
        <v>0</v>
      </c>
      <c r="Y803" s="288">
        <f t="shared" si="178"/>
        <v>1900</v>
      </c>
      <c r="Z803" s="287">
        <f t="shared" si="179"/>
        <v>1</v>
      </c>
      <c r="AA803" s="519">
        <f>0</f>
        <v>0</v>
      </c>
      <c r="AB803" s="520">
        <f>0</f>
        <v>0</v>
      </c>
      <c r="AC803" s="519">
        <f t="shared" si="180"/>
        <v>0</v>
      </c>
      <c r="AD803" s="520">
        <f t="shared" si="181"/>
        <v>0</v>
      </c>
    </row>
    <row r="804" spans="8:30">
      <c r="H804" s="509"/>
      <c r="I804" s="509"/>
      <c r="P804" s="274">
        <f t="shared" si="169"/>
        <v>1</v>
      </c>
      <c r="Q804" s="285">
        <f t="shared" si="170"/>
        <v>18</v>
      </c>
      <c r="R804" s="286">
        <f t="shared" si="171"/>
        <v>0</v>
      </c>
      <c r="S804" s="287">
        <f t="shared" si="172"/>
        <v>0</v>
      </c>
      <c r="T804" s="286">
        <f t="shared" si="173"/>
        <v>0</v>
      </c>
      <c r="U804" s="287">
        <f t="shared" si="174"/>
        <v>0</v>
      </c>
      <c r="V804" s="287">
        <f t="shared" si="175"/>
        <v>0</v>
      </c>
      <c r="W804" s="287">
        <f t="shared" si="176"/>
        <v>0</v>
      </c>
      <c r="X804" s="287">
        <f t="shared" si="177"/>
        <v>0</v>
      </c>
      <c r="Y804" s="288">
        <f t="shared" si="178"/>
        <v>1900</v>
      </c>
      <c r="Z804" s="287">
        <f t="shared" si="179"/>
        <v>1</v>
      </c>
      <c r="AA804" s="519">
        <f>0</f>
        <v>0</v>
      </c>
      <c r="AB804" s="520">
        <f>0</f>
        <v>0</v>
      </c>
      <c r="AC804" s="519">
        <f t="shared" si="180"/>
        <v>0</v>
      </c>
      <c r="AD804" s="520">
        <f t="shared" si="181"/>
        <v>0</v>
      </c>
    </row>
    <row r="805" spans="8:30">
      <c r="H805" s="509"/>
      <c r="I805" s="509"/>
      <c r="P805" s="274">
        <f t="shared" si="169"/>
        <v>1</v>
      </c>
      <c r="Q805" s="285">
        <f t="shared" si="170"/>
        <v>18</v>
      </c>
      <c r="R805" s="286">
        <f t="shared" si="171"/>
        <v>0</v>
      </c>
      <c r="S805" s="287">
        <f t="shared" si="172"/>
        <v>0</v>
      </c>
      <c r="T805" s="286">
        <f t="shared" si="173"/>
        <v>0</v>
      </c>
      <c r="U805" s="287">
        <f t="shared" si="174"/>
        <v>0</v>
      </c>
      <c r="V805" s="287">
        <f t="shared" si="175"/>
        <v>0</v>
      </c>
      <c r="W805" s="287">
        <f t="shared" si="176"/>
        <v>0</v>
      </c>
      <c r="X805" s="287">
        <f t="shared" si="177"/>
        <v>0</v>
      </c>
      <c r="Y805" s="288">
        <f t="shared" si="178"/>
        <v>1900</v>
      </c>
      <c r="Z805" s="287">
        <f t="shared" si="179"/>
        <v>1</v>
      </c>
      <c r="AA805" s="519">
        <f>0</f>
        <v>0</v>
      </c>
      <c r="AB805" s="520">
        <f>0</f>
        <v>0</v>
      </c>
      <c r="AC805" s="519">
        <f t="shared" si="180"/>
        <v>0</v>
      </c>
      <c r="AD805" s="520">
        <f t="shared" si="181"/>
        <v>0</v>
      </c>
    </row>
    <row r="806" spans="8:30">
      <c r="H806" s="509"/>
      <c r="I806" s="509"/>
      <c r="P806" s="274">
        <f t="shared" si="169"/>
        <v>1</v>
      </c>
      <c r="Q806" s="285">
        <f t="shared" si="170"/>
        <v>18</v>
      </c>
      <c r="R806" s="286">
        <f t="shared" si="171"/>
        <v>0</v>
      </c>
      <c r="S806" s="287">
        <f t="shared" si="172"/>
        <v>0</v>
      </c>
      <c r="T806" s="286">
        <f t="shared" si="173"/>
        <v>0</v>
      </c>
      <c r="U806" s="287">
        <f t="shared" si="174"/>
        <v>0</v>
      </c>
      <c r="V806" s="287">
        <f t="shared" si="175"/>
        <v>0</v>
      </c>
      <c r="W806" s="287">
        <f t="shared" si="176"/>
        <v>0</v>
      </c>
      <c r="X806" s="287">
        <f t="shared" si="177"/>
        <v>0</v>
      </c>
      <c r="Y806" s="288">
        <f t="shared" si="178"/>
        <v>1900</v>
      </c>
      <c r="Z806" s="287">
        <f t="shared" si="179"/>
        <v>1</v>
      </c>
      <c r="AA806" s="519">
        <f>0</f>
        <v>0</v>
      </c>
      <c r="AB806" s="520">
        <f>0</f>
        <v>0</v>
      </c>
      <c r="AC806" s="519">
        <f t="shared" si="180"/>
        <v>0</v>
      </c>
      <c r="AD806" s="520">
        <f t="shared" si="181"/>
        <v>0</v>
      </c>
    </row>
    <row r="807" spans="8:30">
      <c r="H807" s="509"/>
      <c r="I807" s="509"/>
      <c r="P807" s="274">
        <f t="shared" si="169"/>
        <v>1</v>
      </c>
      <c r="Q807" s="285">
        <f t="shared" si="170"/>
        <v>18</v>
      </c>
      <c r="R807" s="286">
        <f t="shared" si="171"/>
        <v>0</v>
      </c>
      <c r="S807" s="287">
        <f t="shared" si="172"/>
        <v>0</v>
      </c>
      <c r="T807" s="286">
        <f t="shared" si="173"/>
        <v>0</v>
      </c>
      <c r="U807" s="287">
        <f t="shared" si="174"/>
        <v>0</v>
      </c>
      <c r="V807" s="287">
        <f t="shared" si="175"/>
        <v>0</v>
      </c>
      <c r="W807" s="287">
        <f t="shared" si="176"/>
        <v>0</v>
      </c>
      <c r="X807" s="287">
        <f t="shared" si="177"/>
        <v>0</v>
      </c>
      <c r="Y807" s="288">
        <f t="shared" si="178"/>
        <v>1900</v>
      </c>
      <c r="Z807" s="287">
        <f t="shared" si="179"/>
        <v>1</v>
      </c>
      <c r="AA807" s="519">
        <f>0</f>
        <v>0</v>
      </c>
      <c r="AB807" s="520">
        <f>0</f>
        <v>0</v>
      </c>
      <c r="AC807" s="519">
        <f t="shared" si="180"/>
        <v>0</v>
      </c>
      <c r="AD807" s="520">
        <f t="shared" si="181"/>
        <v>0</v>
      </c>
    </row>
    <row r="808" spans="8:30">
      <c r="H808" s="509"/>
      <c r="I808" s="509"/>
      <c r="P808" s="274">
        <f t="shared" si="169"/>
        <v>1</v>
      </c>
      <c r="Q808" s="285">
        <f t="shared" si="170"/>
        <v>18</v>
      </c>
      <c r="R808" s="286">
        <f t="shared" si="171"/>
        <v>0</v>
      </c>
      <c r="S808" s="287">
        <f t="shared" si="172"/>
        <v>0</v>
      </c>
      <c r="T808" s="286">
        <f t="shared" si="173"/>
        <v>0</v>
      </c>
      <c r="U808" s="287">
        <f t="shared" si="174"/>
        <v>0</v>
      </c>
      <c r="V808" s="287">
        <f t="shared" si="175"/>
        <v>0</v>
      </c>
      <c r="W808" s="287">
        <f t="shared" si="176"/>
        <v>0</v>
      </c>
      <c r="X808" s="287">
        <f t="shared" si="177"/>
        <v>0</v>
      </c>
      <c r="Y808" s="288">
        <f t="shared" si="178"/>
        <v>1900</v>
      </c>
      <c r="Z808" s="287">
        <f t="shared" si="179"/>
        <v>1</v>
      </c>
      <c r="AA808" s="519">
        <f>0</f>
        <v>0</v>
      </c>
      <c r="AB808" s="520">
        <f>0</f>
        <v>0</v>
      </c>
      <c r="AC808" s="519">
        <f t="shared" si="180"/>
        <v>0</v>
      </c>
      <c r="AD808" s="520">
        <f t="shared" si="181"/>
        <v>0</v>
      </c>
    </row>
    <row r="809" spans="8:30">
      <c r="H809" s="509"/>
      <c r="I809" s="509"/>
      <c r="P809" s="274">
        <f t="shared" si="169"/>
        <v>1</v>
      </c>
      <c r="Q809" s="285">
        <f t="shared" si="170"/>
        <v>18</v>
      </c>
      <c r="R809" s="286">
        <f t="shared" si="171"/>
        <v>0</v>
      </c>
      <c r="S809" s="287">
        <f t="shared" si="172"/>
        <v>0</v>
      </c>
      <c r="T809" s="286">
        <f t="shared" si="173"/>
        <v>0</v>
      </c>
      <c r="U809" s="287">
        <f t="shared" si="174"/>
        <v>0</v>
      </c>
      <c r="V809" s="287">
        <f t="shared" si="175"/>
        <v>0</v>
      </c>
      <c r="W809" s="287">
        <f t="shared" si="176"/>
        <v>0</v>
      </c>
      <c r="X809" s="287">
        <f t="shared" si="177"/>
        <v>0</v>
      </c>
      <c r="Y809" s="288">
        <f t="shared" si="178"/>
        <v>1900</v>
      </c>
      <c r="Z809" s="287">
        <f t="shared" si="179"/>
        <v>1</v>
      </c>
      <c r="AA809" s="519">
        <f>0</f>
        <v>0</v>
      </c>
      <c r="AB809" s="520">
        <f>0</f>
        <v>0</v>
      </c>
      <c r="AC809" s="519">
        <f t="shared" si="180"/>
        <v>0</v>
      </c>
      <c r="AD809" s="520">
        <f t="shared" si="181"/>
        <v>0</v>
      </c>
    </row>
    <row r="810" spans="8:30">
      <c r="H810" s="509"/>
      <c r="I810" s="509"/>
      <c r="P810" s="274">
        <f t="shared" si="169"/>
        <v>1</v>
      </c>
      <c r="Q810" s="285">
        <f t="shared" si="170"/>
        <v>18</v>
      </c>
      <c r="R810" s="286">
        <f t="shared" si="171"/>
        <v>0</v>
      </c>
      <c r="S810" s="287">
        <f t="shared" si="172"/>
        <v>0</v>
      </c>
      <c r="T810" s="286">
        <f t="shared" si="173"/>
        <v>0</v>
      </c>
      <c r="U810" s="287">
        <f t="shared" si="174"/>
        <v>0</v>
      </c>
      <c r="V810" s="287">
        <f t="shared" si="175"/>
        <v>0</v>
      </c>
      <c r="W810" s="287">
        <f t="shared" si="176"/>
        <v>0</v>
      </c>
      <c r="X810" s="287">
        <f t="shared" si="177"/>
        <v>0</v>
      </c>
      <c r="Y810" s="288">
        <f t="shared" si="178"/>
        <v>1900</v>
      </c>
      <c r="Z810" s="287">
        <f t="shared" si="179"/>
        <v>1</v>
      </c>
      <c r="AA810" s="519">
        <f>0</f>
        <v>0</v>
      </c>
      <c r="AB810" s="520">
        <f>0</f>
        <v>0</v>
      </c>
      <c r="AC810" s="519">
        <f t="shared" si="180"/>
        <v>0</v>
      </c>
      <c r="AD810" s="520">
        <f t="shared" si="181"/>
        <v>0</v>
      </c>
    </row>
    <row r="811" spans="8:30">
      <c r="H811" s="509"/>
      <c r="I811" s="509"/>
      <c r="P811" s="274">
        <f t="shared" si="169"/>
        <v>1</v>
      </c>
      <c r="Q811" s="285">
        <f t="shared" si="170"/>
        <v>18</v>
      </c>
      <c r="R811" s="286">
        <f t="shared" si="171"/>
        <v>0</v>
      </c>
      <c r="S811" s="287">
        <f t="shared" si="172"/>
        <v>0</v>
      </c>
      <c r="T811" s="286">
        <f t="shared" si="173"/>
        <v>0</v>
      </c>
      <c r="U811" s="287">
        <f t="shared" si="174"/>
        <v>0</v>
      </c>
      <c r="V811" s="287">
        <f t="shared" si="175"/>
        <v>0</v>
      </c>
      <c r="W811" s="287">
        <f t="shared" si="176"/>
        <v>0</v>
      </c>
      <c r="X811" s="287">
        <f t="shared" si="177"/>
        <v>0</v>
      </c>
      <c r="Y811" s="288">
        <f t="shared" si="178"/>
        <v>1900</v>
      </c>
      <c r="Z811" s="287">
        <f t="shared" si="179"/>
        <v>1</v>
      </c>
      <c r="AA811" s="519">
        <f>0</f>
        <v>0</v>
      </c>
      <c r="AB811" s="520">
        <f>0</f>
        <v>0</v>
      </c>
      <c r="AC811" s="519">
        <f t="shared" si="180"/>
        <v>0</v>
      </c>
      <c r="AD811" s="520">
        <f t="shared" si="181"/>
        <v>0</v>
      </c>
    </row>
    <row r="812" spans="8:30">
      <c r="H812" s="509"/>
      <c r="I812" s="509"/>
      <c r="P812" s="274">
        <f t="shared" si="169"/>
        <v>1</v>
      </c>
      <c r="Q812" s="285">
        <f t="shared" si="170"/>
        <v>18</v>
      </c>
      <c r="R812" s="286">
        <f t="shared" si="171"/>
        <v>0</v>
      </c>
      <c r="S812" s="287">
        <f t="shared" si="172"/>
        <v>0</v>
      </c>
      <c r="T812" s="286">
        <f t="shared" si="173"/>
        <v>0</v>
      </c>
      <c r="U812" s="287">
        <f t="shared" si="174"/>
        <v>0</v>
      </c>
      <c r="V812" s="287">
        <f t="shared" si="175"/>
        <v>0</v>
      </c>
      <c r="W812" s="287">
        <f t="shared" si="176"/>
        <v>0</v>
      </c>
      <c r="X812" s="287">
        <f t="shared" si="177"/>
        <v>0</v>
      </c>
      <c r="Y812" s="288">
        <f t="shared" si="178"/>
        <v>1900</v>
      </c>
      <c r="Z812" s="287">
        <f t="shared" si="179"/>
        <v>1</v>
      </c>
      <c r="AA812" s="519">
        <f>0</f>
        <v>0</v>
      </c>
      <c r="AB812" s="520">
        <f>0</f>
        <v>0</v>
      </c>
      <c r="AC812" s="519">
        <f t="shared" si="180"/>
        <v>0</v>
      </c>
      <c r="AD812" s="520">
        <f t="shared" si="181"/>
        <v>0</v>
      </c>
    </row>
    <row r="813" spans="8:30">
      <c r="H813" s="509"/>
      <c r="I813" s="509"/>
      <c r="P813" s="274">
        <f t="shared" si="169"/>
        <v>1</v>
      </c>
      <c r="Q813" s="285">
        <f t="shared" si="170"/>
        <v>18</v>
      </c>
      <c r="R813" s="286">
        <f t="shared" si="171"/>
        <v>0</v>
      </c>
      <c r="S813" s="287">
        <f t="shared" si="172"/>
        <v>0</v>
      </c>
      <c r="T813" s="286">
        <f t="shared" si="173"/>
        <v>0</v>
      </c>
      <c r="U813" s="287">
        <f t="shared" si="174"/>
        <v>0</v>
      </c>
      <c r="V813" s="287">
        <f t="shared" si="175"/>
        <v>0</v>
      </c>
      <c r="W813" s="287">
        <f t="shared" si="176"/>
        <v>0</v>
      </c>
      <c r="X813" s="287">
        <f t="shared" si="177"/>
        <v>0</v>
      </c>
      <c r="Y813" s="288">
        <f t="shared" si="178"/>
        <v>1900</v>
      </c>
      <c r="Z813" s="287">
        <f t="shared" si="179"/>
        <v>1</v>
      </c>
      <c r="AA813" s="519">
        <f>0</f>
        <v>0</v>
      </c>
      <c r="AB813" s="520">
        <f>0</f>
        <v>0</v>
      </c>
      <c r="AC813" s="519">
        <f t="shared" si="180"/>
        <v>0</v>
      </c>
      <c r="AD813" s="520">
        <f t="shared" si="181"/>
        <v>0</v>
      </c>
    </row>
    <row r="814" spans="8:30">
      <c r="H814" s="509"/>
      <c r="I814" s="509"/>
      <c r="P814" s="274">
        <f t="shared" si="169"/>
        <v>1</v>
      </c>
      <c r="Q814" s="285">
        <f t="shared" si="170"/>
        <v>18</v>
      </c>
      <c r="R814" s="286">
        <f t="shared" si="171"/>
        <v>0</v>
      </c>
      <c r="S814" s="287">
        <f t="shared" si="172"/>
        <v>0</v>
      </c>
      <c r="T814" s="286">
        <f t="shared" si="173"/>
        <v>0</v>
      </c>
      <c r="U814" s="287">
        <f t="shared" si="174"/>
        <v>0</v>
      </c>
      <c r="V814" s="287">
        <f t="shared" si="175"/>
        <v>0</v>
      </c>
      <c r="W814" s="287">
        <f t="shared" si="176"/>
        <v>0</v>
      </c>
      <c r="X814" s="287">
        <f t="shared" si="177"/>
        <v>0</v>
      </c>
      <c r="Y814" s="288">
        <f t="shared" si="178"/>
        <v>1900</v>
      </c>
      <c r="Z814" s="287">
        <f t="shared" si="179"/>
        <v>1</v>
      </c>
      <c r="AA814" s="519">
        <f>0</f>
        <v>0</v>
      </c>
      <c r="AB814" s="520">
        <f>0</f>
        <v>0</v>
      </c>
      <c r="AC814" s="519">
        <f t="shared" si="180"/>
        <v>0</v>
      </c>
      <c r="AD814" s="520">
        <f t="shared" si="181"/>
        <v>0</v>
      </c>
    </row>
    <row r="815" spans="8:30">
      <c r="H815" s="509"/>
      <c r="I815" s="509"/>
      <c r="P815" s="274">
        <f t="shared" si="169"/>
        <v>1</v>
      </c>
      <c r="Q815" s="285">
        <f t="shared" si="170"/>
        <v>18</v>
      </c>
      <c r="R815" s="286">
        <f t="shared" si="171"/>
        <v>0</v>
      </c>
      <c r="S815" s="287">
        <f t="shared" si="172"/>
        <v>0</v>
      </c>
      <c r="T815" s="286">
        <f t="shared" si="173"/>
        <v>0</v>
      </c>
      <c r="U815" s="287">
        <f t="shared" si="174"/>
        <v>0</v>
      </c>
      <c r="V815" s="287">
        <f t="shared" si="175"/>
        <v>0</v>
      </c>
      <c r="W815" s="287">
        <f t="shared" si="176"/>
        <v>0</v>
      </c>
      <c r="X815" s="287">
        <f t="shared" si="177"/>
        <v>0</v>
      </c>
      <c r="Y815" s="288">
        <f t="shared" si="178"/>
        <v>1900</v>
      </c>
      <c r="Z815" s="287">
        <f t="shared" si="179"/>
        <v>1</v>
      </c>
      <c r="AA815" s="519">
        <f>0</f>
        <v>0</v>
      </c>
      <c r="AB815" s="520">
        <f>0</f>
        <v>0</v>
      </c>
      <c r="AC815" s="519">
        <f t="shared" si="180"/>
        <v>0</v>
      </c>
      <c r="AD815" s="520">
        <f t="shared" si="181"/>
        <v>0</v>
      </c>
    </row>
    <row r="816" spans="8:30">
      <c r="H816" s="509"/>
      <c r="I816" s="509"/>
      <c r="P816" s="274">
        <f t="shared" si="169"/>
        <v>1</v>
      </c>
      <c r="Q816" s="285">
        <f t="shared" si="170"/>
        <v>18</v>
      </c>
      <c r="R816" s="286">
        <f t="shared" si="171"/>
        <v>0</v>
      </c>
      <c r="S816" s="287">
        <f t="shared" si="172"/>
        <v>0</v>
      </c>
      <c r="T816" s="286">
        <f t="shared" si="173"/>
        <v>0</v>
      </c>
      <c r="U816" s="287">
        <f t="shared" si="174"/>
        <v>0</v>
      </c>
      <c r="V816" s="287">
        <f t="shared" si="175"/>
        <v>0</v>
      </c>
      <c r="W816" s="287">
        <f t="shared" si="176"/>
        <v>0</v>
      </c>
      <c r="X816" s="287">
        <f t="shared" si="177"/>
        <v>0</v>
      </c>
      <c r="Y816" s="288">
        <f t="shared" si="178"/>
        <v>1900</v>
      </c>
      <c r="Z816" s="287">
        <f t="shared" si="179"/>
        <v>1</v>
      </c>
      <c r="AA816" s="519">
        <f>0</f>
        <v>0</v>
      </c>
      <c r="AB816" s="520">
        <f>0</f>
        <v>0</v>
      </c>
      <c r="AC816" s="519">
        <f t="shared" si="180"/>
        <v>0</v>
      </c>
      <c r="AD816" s="520">
        <f t="shared" si="181"/>
        <v>0</v>
      </c>
    </row>
    <row r="817" spans="8:30">
      <c r="H817" s="509"/>
      <c r="I817" s="509"/>
      <c r="P817" s="274">
        <f t="shared" si="169"/>
        <v>1</v>
      </c>
      <c r="Q817" s="285">
        <f t="shared" si="170"/>
        <v>18</v>
      </c>
      <c r="R817" s="286">
        <f t="shared" si="171"/>
        <v>0</v>
      </c>
      <c r="S817" s="287">
        <f t="shared" si="172"/>
        <v>0</v>
      </c>
      <c r="T817" s="286">
        <f t="shared" si="173"/>
        <v>0</v>
      </c>
      <c r="U817" s="287">
        <f t="shared" si="174"/>
        <v>0</v>
      </c>
      <c r="V817" s="287">
        <f t="shared" si="175"/>
        <v>0</v>
      </c>
      <c r="W817" s="287">
        <f t="shared" si="176"/>
        <v>0</v>
      </c>
      <c r="X817" s="287">
        <f t="shared" si="177"/>
        <v>0</v>
      </c>
      <c r="Y817" s="288">
        <f t="shared" si="178"/>
        <v>1900</v>
      </c>
      <c r="Z817" s="287">
        <f t="shared" si="179"/>
        <v>1</v>
      </c>
      <c r="AA817" s="519">
        <f>0</f>
        <v>0</v>
      </c>
      <c r="AB817" s="520">
        <f>0</f>
        <v>0</v>
      </c>
      <c r="AC817" s="519">
        <f t="shared" si="180"/>
        <v>0</v>
      </c>
      <c r="AD817" s="520">
        <f t="shared" si="181"/>
        <v>0</v>
      </c>
    </row>
    <row r="818" spans="8:30">
      <c r="H818" s="509"/>
      <c r="I818" s="509"/>
      <c r="P818" s="274">
        <f t="shared" si="169"/>
        <v>1</v>
      </c>
      <c r="Q818" s="285">
        <f t="shared" si="170"/>
        <v>18</v>
      </c>
      <c r="R818" s="286">
        <f t="shared" si="171"/>
        <v>0</v>
      </c>
      <c r="S818" s="287">
        <f t="shared" si="172"/>
        <v>0</v>
      </c>
      <c r="T818" s="286">
        <f t="shared" si="173"/>
        <v>0</v>
      </c>
      <c r="U818" s="287">
        <f t="shared" si="174"/>
        <v>0</v>
      </c>
      <c r="V818" s="287">
        <f t="shared" si="175"/>
        <v>0</v>
      </c>
      <c r="W818" s="287">
        <f t="shared" si="176"/>
        <v>0</v>
      </c>
      <c r="X818" s="287">
        <f t="shared" si="177"/>
        <v>0</v>
      </c>
      <c r="Y818" s="288">
        <f t="shared" si="178"/>
        <v>1900</v>
      </c>
      <c r="Z818" s="287">
        <f t="shared" si="179"/>
        <v>1</v>
      </c>
      <c r="AA818" s="519">
        <f>0</f>
        <v>0</v>
      </c>
      <c r="AB818" s="520">
        <f>0</f>
        <v>0</v>
      </c>
      <c r="AC818" s="519">
        <f t="shared" si="180"/>
        <v>0</v>
      </c>
      <c r="AD818" s="520">
        <f t="shared" si="181"/>
        <v>0</v>
      </c>
    </row>
    <row r="819" spans="8:30">
      <c r="H819" s="509"/>
      <c r="I819" s="509"/>
      <c r="P819" s="274">
        <f t="shared" si="169"/>
        <v>1</v>
      </c>
      <c r="Q819" s="285">
        <f t="shared" si="170"/>
        <v>18</v>
      </c>
      <c r="R819" s="286">
        <f t="shared" si="171"/>
        <v>0</v>
      </c>
      <c r="S819" s="287">
        <f t="shared" si="172"/>
        <v>0</v>
      </c>
      <c r="T819" s="286">
        <f t="shared" si="173"/>
        <v>0</v>
      </c>
      <c r="U819" s="287">
        <f t="shared" si="174"/>
        <v>0</v>
      </c>
      <c r="V819" s="287">
        <f t="shared" si="175"/>
        <v>0</v>
      </c>
      <c r="W819" s="287">
        <f t="shared" si="176"/>
        <v>0</v>
      </c>
      <c r="X819" s="287">
        <f t="shared" si="177"/>
        <v>0</v>
      </c>
      <c r="Y819" s="288">
        <f t="shared" si="178"/>
        <v>1900</v>
      </c>
      <c r="Z819" s="287">
        <f t="shared" si="179"/>
        <v>1</v>
      </c>
      <c r="AA819" s="519">
        <f>0</f>
        <v>0</v>
      </c>
      <c r="AB819" s="520">
        <f>0</f>
        <v>0</v>
      </c>
      <c r="AC819" s="519">
        <f t="shared" si="180"/>
        <v>0</v>
      </c>
      <c r="AD819" s="520">
        <f t="shared" si="181"/>
        <v>0</v>
      </c>
    </row>
    <row r="820" spans="8:30">
      <c r="H820" s="509"/>
      <c r="I820" s="509"/>
      <c r="P820" s="274">
        <f t="shared" si="169"/>
        <v>1</v>
      </c>
      <c r="Q820" s="285">
        <f t="shared" si="170"/>
        <v>18</v>
      </c>
      <c r="R820" s="286">
        <f t="shared" si="171"/>
        <v>0</v>
      </c>
      <c r="S820" s="287">
        <f t="shared" si="172"/>
        <v>0</v>
      </c>
      <c r="T820" s="286">
        <f t="shared" si="173"/>
        <v>0</v>
      </c>
      <c r="U820" s="287">
        <f t="shared" si="174"/>
        <v>0</v>
      </c>
      <c r="V820" s="287">
        <f t="shared" si="175"/>
        <v>0</v>
      </c>
      <c r="W820" s="287">
        <f t="shared" si="176"/>
        <v>0</v>
      </c>
      <c r="X820" s="287">
        <f t="shared" si="177"/>
        <v>0</v>
      </c>
      <c r="Y820" s="288">
        <f t="shared" si="178"/>
        <v>1900</v>
      </c>
      <c r="Z820" s="287">
        <f t="shared" si="179"/>
        <v>1</v>
      </c>
      <c r="AA820" s="519">
        <f>0</f>
        <v>0</v>
      </c>
      <c r="AB820" s="520">
        <f>0</f>
        <v>0</v>
      </c>
      <c r="AC820" s="519">
        <f t="shared" si="180"/>
        <v>0</v>
      </c>
      <c r="AD820" s="520">
        <f t="shared" si="181"/>
        <v>0</v>
      </c>
    </row>
    <row r="821" spans="8:30">
      <c r="H821" s="509"/>
      <c r="I821" s="509"/>
      <c r="P821" s="274">
        <f t="shared" si="169"/>
        <v>1</v>
      </c>
      <c r="Q821" s="285">
        <f t="shared" si="170"/>
        <v>18</v>
      </c>
      <c r="R821" s="286">
        <f t="shared" si="171"/>
        <v>0</v>
      </c>
      <c r="S821" s="287">
        <f t="shared" si="172"/>
        <v>0</v>
      </c>
      <c r="T821" s="286">
        <f t="shared" si="173"/>
        <v>0</v>
      </c>
      <c r="U821" s="287">
        <f t="shared" si="174"/>
        <v>0</v>
      </c>
      <c r="V821" s="287">
        <f t="shared" si="175"/>
        <v>0</v>
      </c>
      <c r="W821" s="287">
        <f t="shared" si="176"/>
        <v>0</v>
      </c>
      <c r="X821" s="287">
        <f t="shared" si="177"/>
        <v>0</v>
      </c>
      <c r="Y821" s="288">
        <f t="shared" si="178"/>
        <v>1900</v>
      </c>
      <c r="Z821" s="287">
        <f t="shared" si="179"/>
        <v>1</v>
      </c>
      <c r="AA821" s="519">
        <f>0</f>
        <v>0</v>
      </c>
      <c r="AB821" s="520">
        <f>0</f>
        <v>0</v>
      </c>
      <c r="AC821" s="519">
        <f t="shared" si="180"/>
        <v>0</v>
      </c>
      <c r="AD821" s="520">
        <f t="shared" si="181"/>
        <v>0</v>
      </c>
    </row>
    <row r="822" spans="8:30">
      <c r="H822" s="509"/>
      <c r="I822" s="509"/>
      <c r="P822" s="274">
        <f t="shared" si="169"/>
        <v>1</v>
      </c>
      <c r="Q822" s="285">
        <f t="shared" si="170"/>
        <v>18</v>
      </c>
      <c r="R822" s="286">
        <f t="shared" si="171"/>
        <v>0</v>
      </c>
      <c r="S822" s="287">
        <f t="shared" si="172"/>
        <v>0</v>
      </c>
      <c r="T822" s="286">
        <f t="shared" si="173"/>
        <v>0</v>
      </c>
      <c r="U822" s="287">
        <f t="shared" si="174"/>
        <v>0</v>
      </c>
      <c r="V822" s="287">
        <f t="shared" si="175"/>
        <v>0</v>
      </c>
      <c r="W822" s="287">
        <f t="shared" si="176"/>
        <v>0</v>
      </c>
      <c r="X822" s="287">
        <f t="shared" si="177"/>
        <v>0</v>
      </c>
      <c r="Y822" s="288">
        <f t="shared" si="178"/>
        <v>1900</v>
      </c>
      <c r="Z822" s="287">
        <f t="shared" si="179"/>
        <v>1</v>
      </c>
      <c r="AA822" s="519">
        <f>0</f>
        <v>0</v>
      </c>
      <c r="AB822" s="520">
        <f>0</f>
        <v>0</v>
      </c>
      <c r="AC822" s="519">
        <f t="shared" si="180"/>
        <v>0</v>
      </c>
      <c r="AD822" s="520">
        <f t="shared" si="181"/>
        <v>0</v>
      </c>
    </row>
    <row r="823" spans="8:30">
      <c r="H823" s="509"/>
      <c r="I823" s="509"/>
      <c r="P823" s="274">
        <f t="shared" si="169"/>
        <v>1</v>
      </c>
      <c r="Q823" s="285">
        <f t="shared" si="170"/>
        <v>18</v>
      </c>
      <c r="R823" s="286">
        <f t="shared" si="171"/>
        <v>0</v>
      </c>
      <c r="S823" s="287">
        <f t="shared" si="172"/>
        <v>0</v>
      </c>
      <c r="T823" s="286">
        <f t="shared" si="173"/>
        <v>0</v>
      </c>
      <c r="U823" s="287">
        <f t="shared" si="174"/>
        <v>0</v>
      </c>
      <c r="V823" s="287">
        <f t="shared" si="175"/>
        <v>0</v>
      </c>
      <c r="W823" s="287">
        <f t="shared" si="176"/>
        <v>0</v>
      </c>
      <c r="X823" s="287">
        <f t="shared" si="177"/>
        <v>0</v>
      </c>
      <c r="Y823" s="288">
        <f t="shared" si="178"/>
        <v>1900</v>
      </c>
      <c r="Z823" s="287">
        <f t="shared" si="179"/>
        <v>1</v>
      </c>
      <c r="AA823" s="519">
        <f>0</f>
        <v>0</v>
      </c>
      <c r="AB823" s="520">
        <f>0</f>
        <v>0</v>
      </c>
      <c r="AC823" s="519">
        <f t="shared" si="180"/>
        <v>0</v>
      </c>
      <c r="AD823" s="520">
        <f t="shared" si="181"/>
        <v>0</v>
      </c>
    </row>
    <row r="824" spans="8:30">
      <c r="H824" s="509"/>
      <c r="I824" s="509"/>
      <c r="P824" s="274">
        <f t="shared" si="169"/>
        <v>1</v>
      </c>
      <c r="Q824" s="285">
        <f t="shared" si="170"/>
        <v>18</v>
      </c>
      <c r="R824" s="286">
        <f t="shared" si="171"/>
        <v>0</v>
      </c>
      <c r="S824" s="287">
        <f t="shared" si="172"/>
        <v>0</v>
      </c>
      <c r="T824" s="286">
        <f t="shared" si="173"/>
        <v>0</v>
      </c>
      <c r="U824" s="287">
        <f t="shared" si="174"/>
        <v>0</v>
      </c>
      <c r="V824" s="287">
        <f t="shared" si="175"/>
        <v>0</v>
      </c>
      <c r="W824" s="287">
        <f t="shared" si="176"/>
        <v>0</v>
      </c>
      <c r="X824" s="287">
        <f t="shared" si="177"/>
        <v>0</v>
      </c>
      <c r="Y824" s="288">
        <f t="shared" si="178"/>
        <v>1900</v>
      </c>
      <c r="Z824" s="287">
        <f t="shared" si="179"/>
        <v>1</v>
      </c>
      <c r="AA824" s="519">
        <f>0</f>
        <v>0</v>
      </c>
      <c r="AB824" s="520">
        <f>0</f>
        <v>0</v>
      </c>
      <c r="AC824" s="519">
        <f t="shared" si="180"/>
        <v>0</v>
      </c>
      <c r="AD824" s="520">
        <f t="shared" si="181"/>
        <v>0</v>
      </c>
    </row>
    <row r="825" spans="8:30">
      <c r="H825" s="509"/>
      <c r="I825" s="509"/>
      <c r="P825" s="274">
        <f t="shared" si="169"/>
        <v>1</v>
      </c>
      <c r="Q825" s="285">
        <f t="shared" si="170"/>
        <v>18</v>
      </c>
      <c r="R825" s="286">
        <f t="shared" si="171"/>
        <v>0</v>
      </c>
      <c r="S825" s="287">
        <f t="shared" si="172"/>
        <v>0</v>
      </c>
      <c r="T825" s="286">
        <f t="shared" si="173"/>
        <v>0</v>
      </c>
      <c r="U825" s="287">
        <f t="shared" si="174"/>
        <v>0</v>
      </c>
      <c r="V825" s="287">
        <f t="shared" si="175"/>
        <v>0</v>
      </c>
      <c r="W825" s="287">
        <f t="shared" si="176"/>
        <v>0</v>
      </c>
      <c r="X825" s="287">
        <f t="shared" si="177"/>
        <v>0</v>
      </c>
      <c r="Y825" s="288">
        <f t="shared" si="178"/>
        <v>1900</v>
      </c>
      <c r="Z825" s="287">
        <f t="shared" si="179"/>
        <v>1</v>
      </c>
      <c r="AA825" s="519">
        <f>0</f>
        <v>0</v>
      </c>
      <c r="AB825" s="520">
        <f>0</f>
        <v>0</v>
      </c>
      <c r="AC825" s="519">
        <f t="shared" si="180"/>
        <v>0</v>
      </c>
      <c r="AD825" s="520">
        <f t="shared" si="181"/>
        <v>0</v>
      </c>
    </row>
    <row r="826" spans="8:30">
      <c r="H826" s="509"/>
      <c r="I826" s="509"/>
      <c r="P826" s="274">
        <f t="shared" si="169"/>
        <v>1</v>
      </c>
      <c r="Q826" s="285">
        <f t="shared" si="170"/>
        <v>18</v>
      </c>
      <c r="R826" s="286">
        <f t="shared" si="171"/>
        <v>0</v>
      </c>
      <c r="S826" s="287">
        <f t="shared" si="172"/>
        <v>0</v>
      </c>
      <c r="T826" s="286">
        <f t="shared" si="173"/>
        <v>0</v>
      </c>
      <c r="U826" s="287">
        <f t="shared" si="174"/>
        <v>0</v>
      </c>
      <c r="V826" s="287">
        <f t="shared" si="175"/>
        <v>0</v>
      </c>
      <c r="W826" s="287">
        <f t="shared" si="176"/>
        <v>0</v>
      </c>
      <c r="X826" s="287">
        <f t="shared" si="177"/>
        <v>0</v>
      </c>
      <c r="Y826" s="288">
        <f t="shared" si="178"/>
        <v>1900</v>
      </c>
      <c r="Z826" s="287">
        <f t="shared" si="179"/>
        <v>1</v>
      </c>
      <c r="AA826" s="519">
        <f>0</f>
        <v>0</v>
      </c>
      <c r="AB826" s="520">
        <f>0</f>
        <v>0</v>
      </c>
      <c r="AC826" s="519">
        <f t="shared" si="180"/>
        <v>0</v>
      </c>
      <c r="AD826" s="520">
        <f t="shared" si="181"/>
        <v>0</v>
      </c>
    </row>
    <row r="827" spans="8:30">
      <c r="H827" s="509"/>
      <c r="I827" s="509"/>
      <c r="P827" s="274">
        <f t="shared" si="169"/>
        <v>1</v>
      </c>
      <c r="Q827" s="285">
        <f t="shared" si="170"/>
        <v>18</v>
      </c>
      <c r="R827" s="286">
        <f t="shared" si="171"/>
        <v>0</v>
      </c>
      <c r="S827" s="287">
        <f t="shared" si="172"/>
        <v>0</v>
      </c>
      <c r="T827" s="286">
        <f t="shared" si="173"/>
        <v>0</v>
      </c>
      <c r="U827" s="287">
        <f t="shared" si="174"/>
        <v>0</v>
      </c>
      <c r="V827" s="287">
        <f t="shared" si="175"/>
        <v>0</v>
      </c>
      <c r="W827" s="287">
        <f t="shared" si="176"/>
        <v>0</v>
      </c>
      <c r="X827" s="287">
        <f t="shared" si="177"/>
        <v>0</v>
      </c>
      <c r="Y827" s="288">
        <f t="shared" si="178"/>
        <v>1900</v>
      </c>
      <c r="Z827" s="287">
        <f t="shared" si="179"/>
        <v>1</v>
      </c>
      <c r="AA827" s="519">
        <f>0</f>
        <v>0</v>
      </c>
      <c r="AB827" s="520">
        <f>0</f>
        <v>0</v>
      </c>
      <c r="AC827" s="519">
        <f t="shared" si="180"/>
        <v>0</v>
      </c>
      <c r="AD827" s="520">
        <f t="shared" si="181"/>
        <v>0</v>
      </c>
    </row>
    <row r="828" spans="8:30">
      <c r="H828" s="509"/>
      <c r="I828" s="509"/>
      <c r="P828" s="274">
        <f t="shared" si="169"/>
        <v>1</v>
      </c>
      <c r="Q828" s="285">
        <f t="shared" si="170"/>
        <v>18</v>
      </c>
      <c r="R828" s="286">
        <f t="shared" si="171"/>
        <v>0</v>
      </c>
      <c r="S828" s="287">
        <f t="shared" si="172"/>
        <v>0</v>
      </c>
      <c r="T828" s="286">
        <f t="shared" si="173"/>
        <v>0</v>
      </c>
      <c r="U828" s="287">
        <f t="shared" si="174"/>
        <v>0</v>
      </c>
      <c r="V828" s="287">
        <f t="shared" si="175"/>
        <v>0</v>
      </c>
      <c r="W828" s="287">
        <f t="shared" si="176"/>
        <v>0</v>
      </c>
      <c r="X828" s="287">
        <f t="shared" si="177"/>
        <v>0</v>
      </c>
      <c r="Y828" s="288">
        <f t="shared" si="178"/>
        <v>1900</v>
      </c>
      <c r="Z828" s="287">
        <f t="shared" si="179"/>
        <v>1</v>
      </c>
      <c r="AA828" s="519">
        <f>0</f>
        <v>0</v>
      </c>
      <c r="AB828" s="520">
        <f>0</f>
        <v>0</v>
      </c>
      <c r="AC828" s="519">
        <f t="shared" si="180"/>
        <v>0</v>
      </c>
      <c r="AD828" s="520">
        <f t="shared" si="181"/>
        <v>0</v>
      </c>
    </row>
    <row r="829" spans="8:30">
      <c r="H829" s="509"/>
      <c r="I829" s="509"/>
      <c r="P829" s="274">
        <f t="shared" si="169"/>
        <v>1</v>
      </c>
      <c r="Q829" s="285">
        <f t="shared" si="170"/>
        <v>18</v>
      </c>
      <c r="R829" s="286">
        <f t="shared" si="171"/>
        <v>0</v>
      </c>
      <c r="S829" s="287">
        <f t="shared" si="172"/>
        <v>0</v>
      </c>
      <c r="T829" s="286">
        <f t="shared" si="173"/>
        <v>0</v>
      </c>
      <c r="U829" s="287">
        <f t="shared" si="174"/>
        <v>0</v>
      </c>
      <c r="V829" s="287">
        <f t="shared" si="175"/>
        <v>0</v>
      </c>
      <c r="W829" s="287">
        <f t="shared" si="176"/>
        <v>0</v>
      </c>
      <c r="X829" s="287">
        <f t="shared" si="177"/>
        <v>0</v>
      </c>
      <c r="Y829" s="288">
        <f t="shared" si="178"/>
        <v>1900</v>
      </c>
      <c r="Z829" s="287">
        <f t="shared" si="179"/>
        <v>1</v>
      </c>
      <c r="AA829" s="519">
        <f>0</f>
        <v>0</v>
      </c>
      <c r="AB829" s="520">
        <f>0</f>
        <v>0</v>
      </c>
      <c r="AC829" s="519">
        <f t="shared" si="180"/>
        <v>0</v>
      </c>
      <c r="AD829" s="520">
        <f t="shared" si="181"/>
        <v>0</v>
      </c>
    </row>
    <row r="830" spans="8:30">
      <c r="H830" s="509"/>
      <c r="I830" s="509"/>
      <c r="P830" s="274">
        <f t="shared" si="169"/>
        <v>1</v>
      </c>
      <c r="Q830" s="285">
        <f t="shared" si="170"/>
        <v>18</v>
      </c>
      <c r="R830" s="286">
        <f t="shared" si="171"/>
        <v>0</v>
      </c>
      <c r="S830" s="287">
        <f t="shared" si="172"/>
        <v>0</v>
      </c>
      <c r="T830" s="286">
        <f t="shared" si="173"/>
        <v>0</v>
      </c>
      <c r="U830" s="287">
        <f t="shared" si="174"/>
        <v>0</v>
      </c>
      <c r="V830" s="287">
        <f t="shared" si="175"/>
        <v>0</v>
      </c>
      <c r="W830" s="287">
        <f t="shared" si="176"/>
        <v>0</v>
      </c>
      <c r="X830" s="287">
        <f t="shared" si="177"/>
        <v>0</v>
      </c>
      <c r="Y830" s="288">
        <f t="shared" si="178"/>
        <v>1900</v>
      </c>
      <c r="Z830" s="287">
        <f t="shared" si="179"/>
        <v>1</v>
      </c>
      <c r="AA830" s="519">
        <f>0</f>
        <v>0</v>
      </c>
      <c r="AB830" s="520">
        <f>0</f>
        <v>0</v>
      </c>
      <c r="AC830" s="519">
        <f t="shared" si="180"/>
        <v>0</v>
      </c>
      <c r="AD830" s="520">
        <f t="shared" si="181"/>
        <v>0</v>
      </c>
    </row>
    <row r="831" spans="8:30">
      <c r="H831" s="509"/>
      <c r="I831" s="509"/>
      <c r="P831" s="274">
        <f t="shared" si="169"/>
        <v>1</v>
      </c>
      <c r="Q831" s="285">
        <f t="shared" si="170"/>
        <v>18</v>
      </c>
      <c r="R831" s="286">
        <f t="shared" si="171"/>
        <v>0</v>
      </c>
      <c r="S831" s="287">
        <f t="shared" si="172"/>
        <v>0</v>
      </c>
      <c r="T831" s="286">
        <f t="shared" si="173"/>
        <v>0</v>
      </c>
      <c r="U831" s="287">
        <f t="shared" si="174"/>
        <v>0</v>
      </c>
      <c r="V831" s="287">
        <f t="shared" si="175"/>
        <v>0</v>
      </c>
      <c r="W831" s="287">
        <f t="shared" si="176"/>
        <v>0</v>
      </c>
      <c r="X831" s="287">
        <f t="shared" si="177"/>
        <v>0</v>
      </c>
      <c r="Y831" s="288">
        <f t="shared" si="178"/>
        <v>1900</v>
      </c>
      <c r="Z831" s="287">
        <f t="shared" si="179"/>
        <v>1</v>
      </c>
      <c r="AA831" s="519">
        <f>0</f>
        <v>0</v>
      </c>
      <c r="AB831" s="520">
        <f>0</f>
        <v>0</v>
      </c>
      <c r="AC831" s="519">
        <f t="shared" si="180"/>
        <v>0</v>
      </c>
      <c r="AD831" s="520">
        <f t="shared" si="181"/>
        <v>0</v>
      </c>
    </row>
    <row r="832" spans="8:30">
      <c r="H832" s="509"/>
      <c r="I832" s="509"/>
      <c r="P832" s="274">
        <f t="shared" si="169"/>
        <v>1</v>
      </c>
      <c r="Q832" s="285">
        <f t="shared" si="170"/>
        <v>18</v>
      </c>
      <c r="R832" s="286">
        <f t="shared" si="171"/>
        <v>0</v>
      </c>
      <c r="S832" s="287">
        <f t="shared" si="172"/>
        <v>0</v>
      </c>
      <c r="T832" s="286">
        <f t="shared" si="173"/>
        <v>0</v>
      </c>
      <c r="U832" s="287">
        <f t="shared" si="174"/>
        <v>0</v>
      </c>
      <c r="V832" s="287">
        <f t="shared" si="175"/>
        <v>0</v>
      </c>
      <c r="W832" s="287">
        <f t="shared" si="176"/>
        <v>0</v>
      </c>
      <c r="X832" s="287">
        <f t="shared" si="177"/>
        <v>0</v>
      </c>
      <c r="Y832" s="288">
        <f t="shared" si="178"/>
        <v>1900</v>
      </c>
      <c r="Z832" s="287">
        <f t="shared" si="179"/>
        <v>1</v>
      </c>
      <c r="AA832" s="519">
        <f>0</f>
        <v>0</v>
      </c>
      <c r="AB832" s="520">
        <f>0</f>
        <v>0</v>
      </c>
      <c r="AC832" s="519">
        <f t="shared" si="180"/>
        <v>0</v>
      </c>
      <c r="AD832" s="520">
        <f t="shared" si="181"/>
        <v>0</v>
      </c>
    </row>
    <row r="833" spans="8:30">
      <c r="H833" s="509"/>
      <c r="I833" s="509"/>
      <c r="P833" s="274">
        <f t="shared" si="169"/>
        <v>1</v>
      </c>
      <c r="Q833" s="285">
        <f t="shared" si="170"/>
        <v>18</v>
      </c>
      <c r="R833" s="286">
        <f t="shared" si="171"/>
        <v>0</v>
      </c>
      <c r="S833" s="287">
        <f t="shared" si="172"/>
        <v>0</v>
      </c>
      <c r="T833" s="286">
        <f t="shared" si="173"/>
        <v>0</v>
      </c>
      <c r="U833" s="287">
        <f t="shared" si="174"/>
        <v>0</v>
      </c>
      <c r="V833" s="287">
        <f t="shared" si="175"/>
        <v>0</v>
      </c>
      <c r="W833" s="287">
        <f t="shared" si="176"/>
        <v>0</v>
      </c>
      <c r="X833" s="287">
        <f t="shared" si="177"/>
        <v>0</v>
      </c>
      <c r="Y833" s="288">
        <f t="shared" si="178"/>
        <v>1900</v>
      </c>
      <c r="Z833" s="287">
        <f t="shared" si="179"/>
        <v>1</v>
      </c>
      <c r="AA833" s="519">
        <f>0</f>
        <v>0</v>
      </c>
      <c r="AB833" s="520">
        <f>0</f>
        <v>0</v>
      </c>
      <c r="AC833" s="519">
        <f t="shared" si="180"/>
        <v>0</v>
      </c>
      <c r="AD833" s="520">
        <f t="shared" si="181"/>
        <v>0</v>
      </c>
    </row>
    <row r="834" spans="8:30">
      <c r="H834" s="509"/>
      <c r="I834" s="509"/>
      <c r="P834" s="274">
        <f t="shared" si="169"/>
        <v>1</v>
      </c>
      <c r="Q834" s="285">
        <f t="shared" si="170"/>
        <v>18</v>
      </c>
      <c r="R834" s="286">
        <f t="shared" si="171"/>
        <v>0</v>
      </c>
      <c r="S834" s="287">
        <f t="shared" si="172"/>
        <v>0</v>
      </c>
      <c r="T834" s="286">
        <f t="shared" si="173"/>
        <v>0</v>
      </c>
      <c r="U834" s="287">
        <f t="shared" si="174"/>
        <v>0</v>
      </c>
      <c r="V834" s="287">
        <f t="shared" si="175"/>
        <v>0</v>
      </c>
      <c r="W834" s="287">
        <f t="shared" si="176"/>
        <v>0</v>
      </c>
      <c r="X834" s="287">
        <f t="shared" si="177"/>
        <v>0</v>
      </c>
      <c r="Y834" s="288">
        <f t="shared" si="178"/>
        <v>1900</v>
      </c>
      <c r="Z834" s="287">
        <f t="shared" si="179"/>
        <v>1</v>
      </c>
      <c r="AA834" s="519">
        <f>0</f>
        <v>0</v>
      </c>
      <c r="AB834" s="520">
        <f>0</f>
        <v>0</v>
      </c>
      <c r="AC834" s="519">
        <f t="shared" si="180"/>
        <v>0</v>
      </c>
      <c r="AD834" s="520">
        <f t="shared" si="181"/>
        <v>0</v>
      </c>
    </row>
    <row r="835" spans="8:30">
      <c r="H835" s="509"/>
      <c r="I835" s="509"/>
      <c r="P835" s="274">
        <f t="shared" si="169"/>
        <v>1</v>
      </c>
      <c r="Q835" s="285">
        <f t="shared" si="170"/>
        <v>18</v>
      </c>
      <c r="R835" s="286">
        <f t="shared" si="171"/>
        <v>0</v>
      </c>
      <c r="S835" s="287">
        <f t="shared" si="172"/>
        <v>0</v>
      </c>
      <c r="T835" s="286">
        <f t="shared" si="173"/>
        <v>0</v>
      </c>
      <c r="U835" s="287">
        <f t="shared" si="174"/>
        <v>0</v>
      </c>
      <c r="V835" s="287">
        <f t="shared" si="175"/>
        <v>0</v>
      </c>
      <c r="W835" s="287">
        <f t="shared" si="176"/>
        <v>0</v>
      </c>
      <c r="X835" s="287">
        <f t="shared" si="177"/>
        <v>0</v>
      </c>
      <c r="Y835" s="288">
        <f t="shared" si="178"/>
        <v>1900</v>
      </c>
      <c r="Z835" s="287">
        <f t="shared" si="179"/>
        <v>1</v>
      </c>
      <c r="AA835" s="519">
        <f>0</f>
        <v>0</v>
      </c>
      <c r="AB835" s="520">
        <f>0</f>
        <v>0</v>
      </c>
      <c r="AC835" s="519">
        <f t="shared" si="180"/>
        <v>0</v>
      </c>
      <c r="AD835" s="520">
        <f t="shared" si="181"/>
        <v>0</v>
      </c>
    </row>
    <row r="836" spans="8:30">
      <c r="H836" s="509"/>
      <c r="I836" s="509"/>
      <c r="P836" s="274">
        <f t="shared" si="169"/>
        <v>1</v>
      </c>
      <c r="Q836" s="285">
        <f t="shared" si="170"/>
        <v>18</v>
      </c>
      <c r="R836" s="286">
        <f t="shared" si="171"/>
        <v>0</v>
      </c>
      <c r="S836" s="287">
        <f t="shared" si="172"/>
        <v>0</v>
      </c>
      <c r="T836" s="286">
        <f t="shared" si="173"/>
        <v>0</v>
      </c>
      <c r="U836" s="287">
        <f t="shared" si="174"/>
        <v>0</v>
      </c>
      <c r="V836" s="287">
        <f t="shared" si="175"/>
        <v>0</v>
      </c>
      <c r="W836" s="287">
        <f t="shared" si="176"/>
        <v>0</v>
      </c>
      <c r="X836" s="287">
        <f t="shared" si="177"/>
        <v>0</v>
      </c>
      <c r="Y836" s="288">
        <f t="shared" si="178"/>
        <v>1900</v>
      </c>
      <c r="Z836" s="287">
        <f t="shared" si="179"/>
        <v>1</v>
      </c>
      <c r="AA836" s="519">
        <f>0</f>
        <v>0</v>
      </c>
      <c r="AB836" s="520">
        <f>0</f>
        <v>0</v>
      </c>
      <c r="AC836" s="519">
        <f t="shared" si="180"/>
        <v>0</v>
      </c>
      <c r="AD836" s="520">
        <f t="shared" si="181"/>
        <v>0</v>
      </c>
    </row>
    <row r="837" spans="8:30">
      <c r="H837" s="509"/>
      <c r="I837" s="509"/>
      <c r="P837" s="274">
        <f t="shared" si="169"/>
        <v>1</v>
      </c>
      <c r="Q837" s="285">
        <f t="shared" si="170"/>
        <v>18</v>
      </c>
      <c r="R837" s="286">
        <f t="shared" si="171"/>
        <v>0</v>
      </c>
      <c r="S837" s="287">
        <f t="shared" si="172"/>
        <v>0</v>
      </c>
      <c r="T837" s="286">
        <f t="shared" si="173"/>
        <v>0</v>
      </c>
      <c r="U837" s="287">
        <f t="shared" si="174"/>
        <v>0</v>
      </c>
      <c r="V837" s="287">
        <f t="shared" si="175"/>
        <v>0</v>
      </c>
      <c r="W837" s="287">
        <f t="shared" si="176"/>
        <v>0</v>
      </c>
      <c r="X837" s="287">
        <f t="shared" si="177"/>
        <v>0</v>
      </c>
      <c r="Y837" s="288">
        <f t="shared" si="178"/>
        <v>1900</v>
      </c>
      <c r="Z837" s="287">
        <f t="shared" si="179"/>
        <v>1</v>
      </c>
      <c r="AA837" s="519">
        <f>0</f>
        <v>0</v>
      </c>
      <c r="AB837" s="520">
        <f>0</f>
        <v>0</v>
      </c>
      <c r="AC837" s="519">
        <f t="shared" si="180"/>
        <v>0</v>
      </c>
      <c r="AD837" s="520">
        <f t="shared" si="181"/>
        <v>0</v>
      </c>
    </row>
    <row r="838" spans="8:30">
      <c r="H838" s="509"/>
      <c r="I838" s="509"/>
      <c r="P838" s="274">
        <f t="shared" si="169"/>
        <v>1</v>
      </c>
      <c r="Q838" s="285">
        <f t="shared" si="170"/>
        <v>18</v>
      </c>
      <c r="R838" s="286">
        <f t="shared" si="171"/>
        <v>0</v>
      </c>
      <c r="S838" s="287">
        <f t="shared" si="172"/>
        <v>0</v>
      </c>
      <c r="T838" s="286">
        <f t="shared" si="173"/>
        <v>0</v>
      </c>
      <c r="U838" s="287">
        <f t="shared" si="174"/>
        <v>0</v>
      </c>
      <c r="V838" s="287">
        <f t="shared" si="175"/>
        <v>0</v>
      </c>
      <c r="W838" s="287">
        <f t="shared" si="176"/>
        <v>0</v>
      </c>
      <c r="X838" s="287">
        <f t="shared" si="177"/>
        <v>0</v>
      </c>
      <c r="Y838" s="288">
        <f t="shared" si="178"/>
        <v>1900</v>
      </c>
      <c r="Z838" s="287">
        <f t="shared" si="179"/>
        <v>1</v>
      </c>
      <c r="AA838" s="519">
        <f>0</f>
        <v>0</v>
      </c>
      <c r="AB838" s="520">
        <f>0</f>
        <v>0</v>
      </c>
      <c r="AC838" s="519">
        <f t="shared" si="180"/>
        <v>0</v>
      </c>
      <c r="AD838" s="520">
        <f t="shared" si="181"/>
        <v>0</v>
      </c>
    </row>
    <row r="839" spans="8:30">
      <c r="H839" s="509"/>
      <c r="I839" s="509"/>
      <c r="P839" s="274">
        <f t="shared" si="169"/>
        <v>1</v>
      </c>
      <c r="Q839" s="285">
        <f t="shared" si="170"/>
        <v>18</v>
      </c>
      <c r="R839" s="286">
        <f t="shared" si="171"/>
        <v>0</v>
      </c>
      <c r="S839" s="287">
        <f t="shared" si="172"/>
        <v>0</v>
      </c>
      <c r="T839" s="286">
        <f t="shared" si="173"/>
        <v>0</v>
      </c>
      <c r="U839" s="287">
        <f t="shared" si="174"/>
        <v>0</v>
      </c>
      <c r="V839" s="287">
        <f t="shared" si="175"/>
        <v>0</v>
      </c>
      <c r="W839" s="287">
        <f t="shared" si="176"/>
        <v>0</v>
      </c>
      <c r="X839" s="287">
        <f t="shared" si="177"/>
        <v>0</v>
      </c>
      <c r="Y839" s="288">
        <f t="shared" si="178"/>
        <v>1900</v>
      </c>
      <c r="Z839" s="287">
        <f t="shared" si="179"/>
        <v>1</v>
      </c>
      <c r="AA839" s="519">
        <f>0</f>
        <v>0</v>
      </c>
      <c r="AB839" s="520">
        <f>0</f>
        <v>0</v>
      </c>
      <c r="AC839" s="519">
        <f t="shared" si="180"/>
        <v>0</v>
      </c>
      <c r="AD839" s="520">
        <f t="shared" si="181"/>
        <v>0</v>
      </c>
    </row>
    <row r="840" spans="8:30">
      <c r="H840" s="509"/>
      <c r="I840" s="509"/>
      <c r="P840" s="274">
        <f t="shared" ref="P840:P903" si="182">IF(Z840&gt;S840,IF(Z840&gt;T840,1,0),0)</f>
        <v>1</v>
      </c>
      <c r="Q840" s="285">
        <f t="shared" ref="Q840:Q903" si="183">MAX(18,IFERROR(ROUNDDOWN(YEARFRAC(F840,__valuation_date),0),45))</f>
        <v>18</v>
      </c>
      <c r="R840" s="286">
        <f t="shared" ref="R840:R903" si="184">G840</f>
        <v>0</v>
      </c>
      <c r="S840" s="287">
        <f t="shared" ref="S840:S903" si="185">N840</f>
        <v>0</v>
      </c>
      <c r="T840" s="286">
        <f t="shared" ref="T840:T903" si="186">ROUNDUP(YEARFRAC(M840,L840),0)</f>
        <v>0</v>
      </c>
      <c r="U840" s="287">
        <f t="shared" ref="U840:U903" si="187">J840</f>
        <v>0</v>
      </c>
      <c r="V840" s="287">
        <f t="shared" ref="V840:V903" si="188">IF(X840="Annuity",0,H840)</f>
        <v>0</v>
      </c>
      <c r="W840" s="287">
        <f t="shared" ref="W840:W903" si="189">IF(X840="Annuity",H840*12,H840)</f>
        <v>0</v>
      </c>
      <c r="X840" s="287">
        <f t="shared" ref="X840:X903" si="190">E840</f>
        <v>0</v>
      </c>
      <c r="Y840" s="288">
        <f t="shared" ref="Y840:Y903" si="191">YEAR(L840)</f>
        <v>1900</v>
      </c>
      <c r="Z840" s="287">
        <f t="shared" ref="Z840:Z903" si="192">YEAR($P$2)-Y840+1</f>
        <v>1</v>
      </c>
      <c r="AA840" s="519">
        <f>0</f>
        <v>0</v>
      </c>
      <c r="AB840" s="520">
        <f>0</f>
        <v>0</v>
      </c>
      <c r="AC840" s="519">
        <f t="shared" ref="AC840:AC903" si="193">D840</f>
        <v>0</v>
      </c>
      <c r="AD840" s="520">
        <f t="shared" ref="AD840:AD903" si="194">O840</f>
        <v>0</v>
      </c>
    </row>
    <row r="841" spans="8:30">
      <c r="H841" s="509"/>
      <c r="I841" s="509"/>
      <c r="P841" s="274">
        <f t="shared" si="182"/>
        <v>1</v>
      </c>
      <c r="Q841" s="285">
        <f t="shared" si="183"/>
        <v>18</v>
      </c>
      <c r="R841" s="286">
        <f t="shared" si="184"/>
        <v>0</v>
      </c>
      <c r="S841" s="287">
        <f t="shared" si="185"/>
        <v>0</v>
      </c>
      <c r="T841" s="286">
        <f t="shared" si="186"/>
        <v>0</v>
      </c>
      <c r="U841" s="287">
        <f t="shared" si="187"/>
        <v>0</v>
      </c>
      <c r="V841" s="287">
        <f t="shared" si="188"/>
        <v>0</v>
      </c>
      <c r="W841" s="287">
        <f t="shared" si="189"/>
        <v>0</v>
      </c>
      <c r="X841" s="287">
        <f t="shared" si="190"/>
        <v>0</v>
      </c>
      <c r="Y841" s="288">
        <f t="shared" si="191"/>
        <v>1900</v>
      </c>
      <c r="Z841" s="287">
        <f t="shared" si="192"/>
        <v>1</v>
      </c>
      <c r="AA841" s="519">
        <f>0</f>
        <v>0</v>
      </c>
      <c r="AB841" s="520">
        <f>0</f>
        <v>0</v>
      </c>
      <c r="AC841" s="519">
        <f t="shared" si="193"/>
        <v>0</v>
      </c>
      <c r="AD841" s="520">
        <f t="shared" si="194"/>
        <v>0</v>
      </c>
    </row>
    <row r="842" spans="8:30">
      <c r="H842" s="509"/>
      <c r="I842" s="509"/>
      <c r="P842" s="274">
        <f t="shared" si="182"/>
        <v>1</v>
      </c>
      <c r="Q842" s="285">
        <f t="shared" si="183"/>
        <v>18</v>
      </c>
      <c r="R842" s="286">
        <f t="shared" si="184"/>
        <v>0</v>
      </c>
      <c r="S842" s="287">
        <f t="shared" si="185"/>
        <v>0</v>
      </c>
      <c r="T842" s="286">
        <f t="shared" si="186"/>
        <v>0</v>
      </c>
      <c r="U842" s="287">
        <f t="shared" si="187"/>
        <v>0</v>
      </c>
      <c r="V842" s="287">
        <f t="shared" si="188"/>
        <v>0</v>
      </c>
      <c r="W842" s="287">
        <f t="shared" si="189"/>
        <v>0</v>
      </c>
      <c r="X842" s="287">
        <f t="shared" si="190"/>
        <v>0</v>
      </c>
      <c r="Y842" s="288">
        <f t="shared" si="191"/>
        <v>1900</v>
      </c>
      <c r="Z842" s="287">
        <f t="shared" si="192"/>
        <v>1</v>
      </c>
      <c r="AA842" s="519">
        <f>0</f>
        <v>0</v>
      </c>
      <c r="AB842" s="520">
        <f>0</f>
        <v>0</v>
      </c>
      <c r="AC842" s="519">
        <f t="shared" si="193"/>
        <v>0</v>
      </c>
      <c r="AD842" s="520">
        <f t="shared" si="194"/>
        <v>0</v>
      </c>
    </row>
    <row r="843" spans="8:30">
      <c r="H843" s="509"/>
      <c r="I843" s="509"/>
      <c r="P843" s="274">
        <f t="shared" si="182"/>
        <v>1</v>
      </c>
      <c r="Q843" s="285">
        <f t="shared" si="183"/>
        <v>18</v>
      </c>
      <c r="R843" s="286">
        <f t="shared" si="184"/>
        <v>0</v>
      </c>
      <c r="S843" s="287">
        <f t="shared" si="185"/>
        <v>0</v>
      </c>
      <c r="T843" s="286">
        <f t="shared" si="186"/>
        <v>0</v>
      </c>
      <c r="U843" s="287">
        <f t="shared" si="187"/>
        <v>0</v>
      </c>
      <c r="V843" s="287">
        <f t="shared" si="188"/>
        <v>0</v>
      </c>
      <c r="W843" s="287">
        <f t="shared" si="189"/>
        <v>0</v>
      </c>
      <c r="X843" s="287">
        <f t="shared" si="190"/>
        <v>0</v>
      </c>
      <c r="Y843" s="288">
        <f t="shared" si="191"/>
        <v>1900</v>
      </c>
      <c r="Z843" s="287">
        <f t="shared" si="192"/>
        <v>1</v>
      </c>
      <c r="AA843" s="519">
        <f>0</f>
        <v>0</v>
      </c>
      <c r="AB843" s="520">
        <f>0</f>
        <v>0</v>
      </c>
      <c r="AC843" s="519">
        <f t="shared" si="193"/>
        <v>0</v>
      </c>
      <c r="AD843" s="520">
        <f t="shared" si="194"/>
        <v>0</v>
      </c>
    </row>
    <row r="844" spans="8:30">
      <c r="H844" s="509"/>
      <c r="I844" s="509"/>
      <c r="P844" s="274">
        <f t="shared" si="182"/>
        <v>1</v>
      </c>
      <c r="Q844" s="285">
        <f t="shared" si="183"/>
        <v>18</v>
      </c>
      <c r="R844" s="286">
        <f t="shared" si="184"/>
        <v>0</v>
      </c>
      <c r="S844" s="287">
        <f t="shared" si="185"/>
        <v>0</v>
      </c>
      <c r="T844" s="286">
        <f t="shared" si="186"/>
        <v>0</v>
      </c>
      <c r="U844" s="287">
        <f t="shared" si="187"/>
        <v>0</v>
      </c>
      <c r="V844" s="287">
        <f t="shared" si="188"/>
        <v>0</v>
      </c>
      <c r="W844" s="287">
        <f t="shared" si="189"/>
        <v>0</v>
      </c>
      <c r="X844" s="287">
        <f t="shared" si="190"/>
        <v>0</v>
      </c>
      <c r="Y844" s="288">
        <f t="shared" si="191"/>
        <v>1900</v>
      </c>
      <c r="Z844" s="287">
        <f t="shared" si="192"/>
        <v>1</v>
      </c>
      <c r="AA844" s="519">
        <f>0</f>
        <v>0</v>
      </c>
      <c r="AB844" s="520">
        <f>0</f>
        <v>0</v>
      </c>
      <c r="AC844" s="519">
        <f t="shared" si="193"/>
        <v>0</v>
      </c>
      <c r="AD844" s="520">
        <f t="shared" si="194"/>
        <v>0</v>
      </c>
    </row>
    <row r="845" spans="8:30">
      <c r="H845" s="509"/>
      <c r="I845" s="509"/>
      <c r="P845" s="274">
        <f t="shared" si="182"/>
        <v>1</v>
      </c>
      <c r="Q845" s="285">
        <f t="shared" si="183"/>
        <v>18</v>
      </c>
      <c r="R845" s="286">
        <f t="shared" si="184"/>
        <v>0</v>
      </c>
      <c r="S845" s="287">
        <f t="shared" si="185"/>
        <v>0</v>
      </c>
      <c r="T845" s="286">
        <f t="shared" si="186"/>
        <v>0</v>
      </c>
      <c r="U845" s="287">
        <f t="shared" si="187"/>
        <v>0</v>
      </c>
      <c r="V845" s="287">
        <f t="shared" si="188"/>
        <v>0</v>
      </c>
      <c r="W845" s="287">
        <f t="shared" si="189"/>
        <v>0</v>
      </c>
      <c r="X845" s="287">
        <f t="shared" si="190"/>
        <v>0</v>
      </c>
      <c r="Y845" s="288">
        <f t="shared" si="191"/>
        <v>1900</v>
      </c>
      <c r="Z845" s="287">
        <f t="shared" si="192"/>
        <v>1</v>
      </c>
      <c r="AA845" s="519">
        <f>0</f>
        <v>0</v>
      </c>
      <c r="AB845" s="520">
        <f>0</f>
        <v>0</v>
      </c>
      <c r="AC845" s="519">
        <f t="shared" si="193"/>
        <v>0</v>
      </c>
      <c r="AD845" s="520">
        <f t="shared" si="194"/>
        <v>0</v>
      </c>
    </row>
    <row r="846" spans="8:30">
      <c r="H846" s="509"/>
      <c r="I846" s="509"/>
      <c r="P846" s="274">
        <f t="shared" si="182"/>
        <v>1</v>
      </c>
      <c r="Q846" s="285">
        <f t="shared" si="183"/>
        <v>18</v>
      </c>
      <c r="R846" s="286">
        <f t="shared" si="184"/>
        <v>0</v>
      </c>
      <c r="S846" s="287">
        <f t="shared" si="185"/>
        <v>0</v>
      </c>
      <c r="T846" s="286">
        <f t="shared" si="186"/>
        <v>0</v>
      </c>
      <c r="U846" s="287">
        <f t="shared" si="187"/>
        <v>0</v>
      </c>
      <c r="V846" s="287">
        <f t="shared" si="188"/>
        <v>0</v>
      </c>
      <c r="W846" s="287">
        <f t="shared" si="189"/>
        <v>0</v>
      </c>
      <c r="X846" s="287">
        <f t="shared" si="190"/>
        <v>0</v>
      </c>
      <c r="Y846" s="288">
        <f t="shared" si="191"/>
        <v>1900</v>
      </c>
      <c r="Z846" s="287">
        <f t="shared" si="192"/>
        <v>1</v>
      </c>
      <c r="AA846" s="519">
        <f>0</f>
        <v>0</v>
      </c>
      <c r="AB846" s="520">
        <f>0</f>
        <v>0</v>
      </c>
      <c r="AC846" s="519">
        <f t="shared" si="193"/>
        <v>0</v>
      </c>
      <c r="AD846" s="520">
        <f t="shared" si="194"/>
        <v>0</v>
      </c>
    </row>
    <row r="847" spans="8:30">
      <c r="H847" s="509"/>
      <c r="I847" s="509"/>
      <c r="P847" s="274">
        <f t="shared" si="182"/>
        <v>1</v>
      </c>
      <c r="Q847" s="285">
        <f t="shared" si="183"/>
        <v>18</v>
      </c>
      <c r="R847" s="286">
        <f t="shared" si="184"/>
        <v>0</v>
      </c>
      <c r="S847" s="287">
        <f t="shared" si="185"/>
        <v>0</v>
      </c>
      <c r="T847" s="286">
        <f t="shared" si="186"/>
        <v>0</v>
      </c>
      <c r="U847" s="287">
        <f t="shared" si="187"/>
        <v>0</v>
      </c>
      <c r="V847" s="287">
        <f t="shared" si="188"/>
        <v>0</v>
      </c>
      <c r="W847" s="287">
        <f t="shared" si="189"/>
        <v>0</v>
      </c>
      <c r="X847" s="287">
        <f t="shared" si="190"/>
        <v>0</v>
      </c>
      <c r="Y847" s="288">
        <f t="shared" si="191"/>
        <v>1900</v>
      </c>
      <c r="Z847" s="287">
        <f t="shared" si="192"/>
        <v>1</v>
      </c>
      <c r="AA847" s="519">
        <f>0</f>
        <v>0</v>
      </c>
      <c r="AB847" s="520">
        <f>0</f>
        <v>0</v>
      </c>
      <c r="AC847" s="519">
        <f t="shared" si="193"/>
        <v>0</v>
      </c>
      <c r="AD847" s="520">
        <f t="shared" si="194"/>
        <v>0</v>
      </c>
    </row>
    <row r="848" spans="8:30">
      <c r="H848" s="509"/>
      <c r="I848" s="509"/>
      <c r="P848" s="274">
        <f t="shared" si="182"/>
        <v>1</v>
      </c>
      <c r="Q848" s="285">
        <f t="shared" si="183"/>
        <v>18</v>
      </c>
      <c r="R848" s="286">
        <f t="shared" si="184"/>
        <v>0</v>
      </c>
      <c r="S848" s="287">
        <f t="shared" si="185"/>
        <v>0</v>
      </c>
      <c r="T848" s="286">
        <f t="shared" si="186"/>
        <v>0</v>
      </c>
      <c r="U848" s="287">
        <f t="shared" si="187"/>
        <v>0</v>
      </c>
      <c r="V848" s="287">
        <f t="shared" si="188"/>
        <v>0</v>
      </c>
      <c r="W848" s="287">
        <f t="shared" si="189"/>
        <v>0</v>
      </c>
      <c r="X848" s="287">
        <f t="shared" si="190"/>
        <v>0</v>
      </c>
      <c r="Y848" s="288">
        <f t="shared" si="191"/>
        <v>1900</v>
      </c>
      <c r="Z848" s="287">
        <f t="shared" si="192"/>
        <v>1</v>
      </c>
      <c r="AA848" s="519">
        <f>0</f>
        <v>0</v>
      </c>
      <c r="AB848" s="520">
        <f>0</f>
        <v>0</v>
      </c>
      <c r="AC848" s="519">
        <f t="shared" si="193"/>
        <v>0</v>
      </c>
      <c r="AD848" s="520">
        <f t="shared" si="194"/>
        <v>0</v>
      </c>
    </row>
    <row r="849" spans="8:30">
      <c r="H849" s="509"/>
      <c r="I849" s="509"/>
      <c r="P849" s="274">
        <f t="shared" si="182"/>
        <v>1</v>
      </c>
      <c r="Q849" s="285">
        <f t="shared" si="183"/>
        <v>18</v>
      </c>
      <c r="R849" s="286">
        <f t="shared" si="184"/>
        <v>0</v>
      </c>
      <c r="S849" s="287">
        <f t="shared" si="185"/>
        <v>0</v>
      </c>
      <c r="T849" s="286">
        <f t="shared" si="186"/>
        <v>0</v>
      </c>
      <c r="U849" s="287">
        <f t="shared" si="187"/>
        <v>0</v>
      </c>
      <c r="V849" s="287">
        <f t="shared" si="188"/>
        <v>0</v>
      </c>
      <c r="W849" s="287">
        <f t="shared" si="189"/>
        <v>0</v>
      </c>
      <c r="X849" s="287">
        <f t="shared" si="190"/>
        <v>0</v>
      </c>
      <c r="Y849" s="288">
        <f t="shared" si="191"/>
        <v>1900</v>
      </c>
      <c r="Z849" s="287">
        <f t="shared" si="192"/>
        <v>1</v>
      </c>
      <c r="AA849" s="519">
        <f>0</f>
        <v>0</v>
      </c>
      <c r="AB849" s="520">
        <f>0</f>
        <v>0</v>
      </c>
      <c r="AC849" s="519">
        <f t="shared" si="193"/>
        <v>0</v>
      </c>
      <c r="AD849" s="520">
        <f t="shared" si="194"/>
        <v>0</v>
      </c>
    </row>
    <row r="850" spans="8:30">
      <c r="H850" s="509"/>
      <c r="I850" s="509"/>
      <c r="P850" s="274">
        <f t="shared" si="182"/>
        <v>1</v>
      </c>
      <c r="Q850" s="285">
        <f t="shared" si="183"/>
        <v>18</v>
      </c>
      <c r="R850" s="286">
        <f t="shared" si="184"/>
        <v>0</v>
      </c>
      <c r="S850" s="287">
        <f t="shared" si="185"/>
        <v>0</v>
      </c>
      <c r="T850" s="286">
        <f t="shared" si="186"/>
        <v>0</v>
      </c>
      <c r="U850" s="287">
        <f t="shared" si="187"/>
        <v>0</v>
      </c>
      <c r="V850" s="287">
        <f t="shared" si="188"/>
        <v>0</v>
      </c>
      <c r="W850" s="287">
        <f t="shared" si="189"/>
        <v>0</v>
      </c>
      <c r="X850" s="287">
        <f t="shared" si="190"/>
        <v>0</v>
      </c>
      <c r="Y850" s="288">
        <f t="shared" si="191"/>
        <v>1900</v>
      </c>
      <c r="Z850" s="287">
        <f t="shared" si="192"/>
        <v>1</v>
      </c>
      <c r="AA850" s="519">
        <f>0</f>
        <v>0</v>
      </c>
      <c r="AB850" s="520">
        <f>0</f>
        <v>0</v>
      </c>
      <c r="AC850" s="519">
        <f t="shared" si="193"/>
        <v>0</v>
      </c>
      <c r="AD850" s="520">
        <f t="shared" si="194"/>
        <v>0</v>
      </c>
    </row>
    <row r="851" spans="8:30">
      <c r="H851" s="509"/>
      <c r="I851" s="509"/>
      <c r="P851" s="274">
        <f t="shared" si="182"/>
        <v>1</v>
      </c>
      <c r="Q851" s="285">
        <f t="shared" si="183"/>
        <v>18</v>
      </c>
      <c r="R851" s="286">
        <f t="shared" si="184"/>
        <v>0</v>
      </c>
      <c r="S851" s="287">
        <f t="shared" si="185"/>
        <v>0</v>
      </c>
      <c r="T851" s="286">
        <f t="shared" si="186"/>
        <v>0</v>
      </c>
      <c r="U851" s="287">
        <f t="shared" si="187"/>
        <v>0</v>
      </c>
      <c r="V851" s="287">
        <f t="shared" si="188"/>
        <v>0</v>
      </c>
      <c r="W851" s="287">
        <f t="shared" si="189"/>
        <v>0</v>
      </c>
      <c r="X851" s="287">
        <f t="shared" si="190"/>
        <v>0</v>
      </c>
      <c r="Y851" s="288">
        <f t="shared" si="191"/>
        <v>1900</v>
      </c>
      <c r="Z851" s="287">
        <f t="shared" si="192"/>
        <v>1</v>
      </c>
      <c r="AA851" s="519">
        <f>0</f>
        <v>0</v>
      </c>
      <c r="AB851" s="520">
        <f>0</f>
        <v>0</v>
      </c>
      <c r="AC851" s="519">
        <f t="shared" si="193"/>
        <v>0</v>
      </c>
      <c r="AD851" s="520">
        <f t="shared" si="194"/>
        <v>0</v>
      </c>
    </row>
    <row r="852" spans="8:30">
      <c r="H852" s="509"/>
      <c r="I852" s="509"/>
      <c r="P852" s="274">
        <f t="shared" si="182"/>
        <v>1</v>
      </c>
      <c r="Q852" s="285">
        <f t="shared" si="183"/>
        <v>18</v>
      </c>
      <c r="R852" s="286">
        <f t="shared" si="184"/>
        <v>0</v>
      </c>
      <c r="S852" s="287">
        <f t="shared" si="185"/>
        <v>0</v>
      </c>
      <c r="T852" s="286">
        <f t="shared" si="186"/>
        <v>0</v>
      </c>
      <c r="U852" s="287">
        <f t="shared" si="187"/>
        <v>0</v>
      </c>
      <c r="V852" s="287">
        <f t="shared" si="188"/>
        <v>0</v>
      </c>
      <c r="W852" s="287">
        <f t="shared" si="189"/>
        <v>0</v>
      </c>
      <c r="X852" s="287">
        <f t="shared" si="190"/>
        <v>0</v>
      </c>
      <c r="Y852" s="288">
        <f t="shared" si="191"/>
        <v>1900</v>
      </c>
      <c r="Z852" s="287">
        <f t="shared" si="192"/>
        <v>1</v>
      </c>
      <c r="AA852" s="519">
        <f>0</f>
        <v>0</v>
      </c>
      <c r="AB852" s="520">
        <f>0</f>
        <v>0</v>
      </c>
      <c r="AC852" s="519">
        <f t="shared" si="193"/>
        <v>0</v>
      </c>
      <c r="AD852" s="520">
        <f t="shared" si="194"/>
        <v>0</v>
      </c>
    </row>
    <row r="853" spans="8:30">
      <c r="H853" s="509"/>
      <c r="I853" s="509"/>
      <c r="P853" s="274">
        <f t="shared" si="182"/>
        <v>1</v>
      </c>
      <c r="Q853" s="285">
        <f t="shared" si="183"/>
        <v>18</v>
      </c>
      <c r="R853" s="286">
        <f t="shared" si="184"/>
        <v>0</v>
      </c>
      <c r="S853" s="287">
        <f t="shared" si="185"/>
        <v>0</v>
      </c>
      <c r="T853" s="286">
        <f t="shared" si="186"/>
        <v>0</v>
      </c>
      <c r="U853" s="287">
        <f t="shared" si="187"/>
        <v>0</v>
      </c>
      <c r="V853" s="287">
        <f t="shared" si="188"/>
        <v>0</v>
      </c>
      <c r="W853" s="287">
        <f t="shared" si="189"/>
        <v>0</v>
      </c>
      <c r="X853" s="287">
        <f t="shared" si="190"/>
        <v>0</v>
      </c>
      <c r="Y853" s="288">
        <f t="shared" si="191"/>
        <v>1900</v>
      </c>
      <c r="Z853" s="287">
        <f t="shared" si="192"/>
        <v>1</v>
      </c>
      <c r="AA853" s="519">
        <f>0</f>
        <v>0</v>
      </c>
      <c r="AB853" s="520">
        <f>0</f>
        <v>0</v>
      </c>
      <c r="AC853" s="519">
        <f t="shared" si="193"/>
        <v>0</v>
      </c>
      <c r="AD853" s="520">
        <f t="shared" si="194"/>
        <v>0</v>
      </c>
    </row>
    <row r="854" spans="8:30">
      <c r="H854" s="509"/>
      <c r="I854" s="509"/>
      <c r="P854" s="274">
        <f t="shared" si="182"/>
        <v>1</v>
      </c>
      <c r="Q854" s="285">
        <f t="shared" si="183"/>
        <v>18</v>
      </c>
      <c r="R854" s="286">
        <f t="shared" si="184"/>
        <v>0</v>
      </c>
      <c r="S854" s="287">
        <f t="shared" si="185"/>
        <v>0</v>
      </c>
      <c r="T854" s="286">
        <f t="shared" si="186"/>
        <v>0</v>
      </c>
      <c r="U854" s="287">
        <f t="shared" si="187"/>
        <v>0</v>
      </c>
      <c r="V854" s="287">
        <f t="shared" si="188"/>
        <v>0</v>
      </c>
      <c r="W854" s="287">
        <f t="shared" si="189"/>
        <v>0</v>
      </c>
      <c r="X854" s="287">
        <f t="shared" si="190"/>
        <v>0</v>
      </c>
      <c r="Y854" s="288">
        <f t="shared" si="191"/>
        <v>1900</v>
      </c>
      <c r="Z854" s="287">
        <f t="shared" si="192"/>
        <v>1</v>
      </c>
      <c r="AA854" s="519">
        <f>0</f>
        <v>0</v>
      </c>
      <c r="AB854" s="520">
        <f>0</f>
        <v>0</v>
      </c>
      <c r="AC854" s="519">
        <f t="shared" si="193"/>
        <v>0</v>
      </c>
      <c r="AD854" s="520">
        <f t="shared" si="194"/>
        <v>0</v>
      </c>
    </row>
    <row r="855" spans="8:30">
      <c r="H855" s="509"/>
      <c r="I855" s="509"/>
      <c r="P855" s="274">
        <f t="shared" si="182"/>
        <v>1</v>
      </c>
      <c r="Q855" s="285">
        <f t="shared" si="183"/>
        <v>18</v>
      </c>
      <c r="R855" s="286">
        <f t="shared" si="184"/>
        <v>0</v>
      </c>
      <c r="S855" s="287">
        <f t="shared" si="185"/>
        <v>0</v>
      </c>
      <c r="T855" s="286">
        <f t="shared" si="186"/>
        <v>0</v>
      </c>
      <c r="U855" s="287">
        <f t="shared" si="187"/>
        <v>0</v>
      </c>
      <c r="V855" s="287">
        <f t="shared" si="188"/>
        <v>0</v>
      </c>
      <c r="W855" s="287">
        <f t="shared" si="189"/>
        <v>0</v>
      </c>
      <c r="X855" s="287">
        <f t="shared" si="190"/>
        <v>0</v>
      </c>
      <c r="Y855" s="288">
        <f t="shared" si="191"/>
        <v>1900</v>
      </c>
      <c r="Z855" s="287">
        <f t="shared" si="192"/>
        <v>1</v>
      </c>
      <c r="AA855" s="519">
        <f>0</f>
        <v>0</v>
      </c>
      <c r="AB855" s="520">
        <f>0</f>
        <v>0</v>
      </c>
      <c r="AC855" s="519">
        <f t="shared" si="193"/>
        <v>0</v>
      </c>
      <c r="AD855" s="520">
        <f t="shared" si="194"/>
        <v>0</v>
      </c>
    </row>
    <row r="856" spans="8:30">
      <c r="H856" s="509"/>
      <c r="I856" s="509"/>
      <c r="P856" s="274">
        <f t="shared" si="182"/>
        <v>1</v>
      </c>
      <c r="Q856" s="285">
        <f t="shared" si="183"/>
        <v>18</v>
      </c>
      <c r="R856" s="286">
        <f t="shared" si="184"/>
        <v>0</v>
      </c>
      <c r="S856" s="287">
        <f t="shared" si="185"/>
        <v>0</v>
      </c>
      <c r="T856" s="286">
        <f t="shared" si="186"/>
        <v>0</v>
      </c>
      <c r="U856" s="287">
        <f t="shared" si="187"/>
        <v>0</v>
      </c>
      <c r="V856" s="287">
        <f t="shared" si="188"/>
        <v>0</v>
      </c>
      <c r="W856" s="287">
        <f t="shared" si="189"/>
        <v>0</v>
      </c>
      <c r="X856" s="287">
        <f t="shared" si="190"/>
        <v>0</v>
      </c>
      <c r="Y856" s="288">
        <f t="shared" si="191"/>
        <v>1900</v>
      </c>
      <c r="Z856" s="287">
        <f t="shared" si="192"/>
        <v>1</v>
      </c>
      <c r="AA856" s="519">
        <f>0</f>
        <v>0</v>
      </c>
      <c r="AB856" s="520">
        <f>0</f>
        <v>0</v>
      </c>
      <c r="AC856" s="519">
        <f t="shared" si="193"/>
        <v>0</v>
      </c>
      <c r="AD856" s="520">
        <f t="shared" si="194"/>
        <v>0</v>
      </c>
    </row>
    <row r="857" spans="8:30">
      <c r="H857" s="509"/>
      <c r="I857" s="509"/>
      <c r="P857" s="274">
        <f t="shared" si="182"/>
        <v>1</v>
      </c>
      <c r="Q857" s="285">
        <f t="shared" si="183"/>
        <v>18</v>
      </c>
      <c r="R857" s="286">
        <f t="shared" si="184"/>
        <v>0</v>
      </c>
      <c r="S857" s="287">
        <f t="shared" si="185"/>
        <v>0</v>
      </c>
      <c r="T857" s="286">
        <f t="shared" si="186"/>
        <v>0</v>
      </c>
      <c r="U857" s="287">
        <f t="shared" si="187"/>
        <v>0</v>
      </c>
      <c r="V857" s="287">
        <f t="shared" si="188"/>
        <v>0</v>
      </c>
      <c r="W857" s="287">
        <f t="shared" si="189"/>
        <v>0</v>
      </c>
      <c r="X857" s="287">
        <f t="shared" si="190"/>
        <v>0</v>
      </c>
      <c r="Y857" s="288">
        <f t="shared" si="191"/>
        <v>1900</v>
      </c>
      <c r="Z857" s="287">
        <f t="shared" si="192"/>
        <v>1</v>
      </c>
      <c r="AA857" s="519">
        <f>0</f>
        <v>0</v>
      </c>
      <c r="AB857" s="520">
        <f>0</f>
        <v>0</v>
      </c>
      <c r="AC857" s="519">
        <f t="shared" si="193"/>
        <v>0</v>
      </c>
      <c r="AD857" s="520">
        <f t="shared" si="194"/>
        <v>0</v>
      </c>
    </row>
    <row r="858" spans="8:30">
      <c r="H858" s="509"/>
      <c r="I858" s="509"/>
      <c r="P858" s="274">
        <f t="shared" si="182"/>
        <v>1</v>
      </c>
      <c r="Q858" s="285">
        <f t="shared" si="183"/>
        <v>18</v>
      </c>
      <c r="R858" s="286">
        <f t="shared" si="184"/>
        <v>0</v>
      </c>
      <c r="S858" s="287">
        <f t="shared" si="185"/>
        <v>0</v>
      </c>
      <c r="T858" s="286">
        <f t="shared" si="186"/>
        <v>0</v>
      </c>
      <c r="U858" s="287">
        <f t="shared" si="187"/>
        <v>0</v>
      </c>
      <c r="V858" s="287">
        <f t="shared" si="188"/>
        <v>0</v>
      </c>
      <c r="W858" s="287">
        <f t="shared" si="189"/>
        <v>0</v>
      </c>
      <c r="X858" s="287">
        <f t="shared" si="190"/>
        <v>0</v>
      </c>
      <c r="Y858" s="288">
        <f t="shared" si="191"/>
        <v>1900</v>
      </c>
      <c r="Z858" s="287">
        <f t="shared" si="192"/>
        <v>1</v>
      </c>
      <c r="AA858" s="519">
        <f>0</f>
        <v>0</v>
      </c>
      <c r="AB858" s="520">
        <f>0</f>
        <v>0</v>
      </c>
      <c r="AC858" s="519">
        <f t="shared" si="193"/>
        <v>0</v>
      </c>
      <c r="AD858" s="520">
        <f t="shared" si="194"/>
        <v>0</v>
      </c>
    </row>
    <row r="859" spans="8:30">
      <c r="H859" s="509"/>
      <c r="I859" s="509"/>
      <c r="P859" s="274">
        <f t="shared" si="182"/>
        <v>1</v>
      </c>
      <c r="Q859" s="285">
        <f t="shared" si="183"/>
        <v>18</v>
      </c>
      <c r="R859" s="286">
        <f t="shared" si="184"/>
        <v>0</v>
      </c>
      <c r="S859" s="287">
        <f t="shared" si="185"/>
        <v>0</v>
      </c>
      <c r="T859" s="286">
        <f t="shared" si="186"/>
        <v>0</v>
      </c>
      <c r="U859" s="287">
        <f t="shared" si="187"/>
        <v>0</v>
      </c>
      <c r="V859" s="287">
        <f t="shared" si="188"/>
        <v>0</v>
      </c>
      <c r="W859" s="287">
        <f t="shared" si="189"/>
        <v>0</v>
      </c>
      <c r="X859" s="287">
        <f t="shared" si="190"/>
        <v>0</v>
      </c>
      <c r="Y859" s="288">
        <f t="shared" si="191"/>
        <v>1900</v>
      </c>
      <c r="Z859" s="287">
        <f t="shared" si="192"/>
        <v>1</v>
      </c>
      <c r="AA859" s="519">
        <f>0</f>
        <v>0</v>
      </c>
      <c r="AB859" s="520">
        <f>0</f>
        <v>0</v>
      </c>
      <c r="AC859" s="519">
        <f t="shared" si="193"/>
        <v>0</v>
      </c>
      <c r="AD859" s="520">
        <f t="shared" si="194"/>
        <v>0</v>
      </c>
    </row>
    <row r="860" spans="8:30">
      <c r="H860" s="509"/>
      <c r="I860" s="509"/>
      <c r="P860" s="274">
        <f t="shared" si="182"/>
        <v>1</v>
      </c>
      <c r="Q860" s="285">
        <f t="shared" si="183"/>
        <v>18</v>
      </c>
      <c r="R860" s="286">
        <f t="shared" si="184"/>
        <v>0</v>
      </c>
      <c r="S860" s="287">
        <f t="shared" si="185"/>
        <v>0</v>
      </c>
      <c r="T860" s="286">
        <f t="shared" si="186"/>
        <v>0</v>
      </c>
      <c r="U860" s="287">
        <f t="shared" si="187"/>
        <v>0</v>
      </c>
      <c r="V860" s="287">
        <f t="shared" si="188"/>
        <v>0</v>
      </c>
      <c r="W860" s="287">
        <f t="shared" si="189"/>
        <v>0</v>
      </c>
      <c r="X860" s="287">
        <f t="shared" si="190"/>
        <v>0</v>
      </c>
      <c r="Y860" s="288">
        <f t="shared" si="191"/>
        <v>1900</v>
      </c>
      <c r="Z860" s="287">
        <f t="shared" si="192"/>
        <v>1</v>
      </c>
      <c r="AA860" s="519">
        <f>0</f>
        <v>0</v>
      </c>
      <c r="AB860" s="520">
        <f>0</f>
        <v>0</v>
      </c>
      <c r="AC860" s="519">
        <f t="shared" si="193"/>
        <v>0</v>
      </c>
      <c r="AD860" s="520">
        <f t="shared" si="194"/>
        <v>0</v>
      </c>
    </row>
    <row r="861" spans="8:30">
      <c r="H861" s="509"/>
      <c r="I861" s="509"/>
      <c r="P861" s="274">
        <f t="shared" si="182"/>
        <v>1</v>
      </c>
      <c r="Q861" s="285">
        <f t="shared" si="183"/>
        <v>18</v>
      </c>
      <c r="R861" s="286">
        <f t="shared" si="184"/>
        <v>0</v>
      </c>
      <c r="S861" s="287">
        <f t="shared" si="185"/>
        <v>0</v>
      </c>
      <c r="T861" s="286">
        <f t="shared" si="186"/>
        <v>0</v>
      </c>
      <c r="U861" s="287">
        <f t="shared" si="187"/>
        <v>0</v>
      </c>
      <c r="V861" s="287">
        <f t="shared" si="188"/>
        <v>0</v>
      </c>
      <c r="W861" s="287">
        <f t="shared" si="189"/>
        <v>0</v>
      </c>
      <c r="X861" s="287">
        <f t="shared" si="190"/>
        <v>0</v>
      </c>
      <c r="Y861" s="288">
        <f t="shared" si="191"/>
        <v>1900</v>
      </c>
      <c r="Z861" s="287">
        <f t="shared" si="192"/>
        <v>1</v>
      </c>
      <c r="AA861" s="519">
        <f>0</f>
        <v>0</v>
      </c>
      <c r="AB861" s="520">
        <f>0</f>
        <v>0</v>
      </c>
      <c r="AC861" s="519">
        <f t="shared" si="193"/>
        <v>0</v>
      </c>
      <c r="AD861" s="520">
        <f t="shared" si="194"/>
        <v>0</v>
      </c>
    </row>
    <row r="862" spans="8:30">
      <c r="H862" s="509"/>
      <c r="I862" s="509"/>
      <c r="P862" s="274">
        <f t="shared" si="182"/>
        <v>1</v>
      </c>
      <c r="Q862" s="285">
        <f t="shared" si="183"/>
        <v>18</v>
      </c>
      <c r="R862" s="286">
        <f t="shared" si="184"/>
        <v>0</v>
      </c>
      <c r="S862" s="287">
        <f t="shared" si="185"/>
        <v>0</v>
      </c>
      <c r="T862" s="286">
        <f t="shared" si="186"/>
        <v>0</v>
      </c>
      <c r="U862" s="287">
        <f t="shared" si="187"/>
        <v>0</v>
      </c>
      <c r="V862" s="287">
        <f t="shared" si="188"/>
        <v>0</v>
      </c>
      <c r="W862" s="287">
        <f t="shared" si="189"/>
        <v>0</v>
      </c>
      <c r="X862" s="287">
        <f t="shared" si="190"/>
        <v>0</v>
      </c>
      <c r="Y862" s="288">
        <f t="shared" si="191"/>
        <v>1900</v>
      </c>
      <c r="Z862" s="287">
        <f t="shared" si="192"/>
        <v>1</v>
      </c>
      <c r="AA862" s="519">
        <f>0</f>
        <v>0</v>
      </c>
      <c r="AB862" s="520">
        <f>0</f>
        <v>0</v>
      </c>
      <c r="AC862" s="519">
        <f t="shared" si="193"/>
        <v>0</v>
      </c>
      <c r="AD862" s="520">
        <f t="shared" si="194"/>
        <v>0</v>
      </c>
    </row>
    <row r="863" spans="8:30">
      <c r="H863" s="509"/>
      <c r="I863" s="509"/>
      <c r="P863" s="274">
        <f t="shared" si="182"/>
        <v>1</v>
      </c>
      <c r="Q863" s="285">
        <f t="shared" si="183"/>
        <v>18</v>
      </c>
      <c r="R863" s="286">
        <f t="shared" si="184"/>
        <v>0</v>
      </c>
      <c r="S863" s="287">
        <f t="shared" si="185"/>
        <v>0</v>
      </c>
      <c r="T863" s="286">
        <f t="shared" si="186"/>
        <v>0</v>
      </c>
      <c r="U863" s="287">
        <f t="shared" si="187"/>
        <v>0</v>
      </c>
      <c r="V863" s="287">
        <f t="shared" si="188"/>
        <v>0</v>
      </c>
      <c r="W863" s="287">
        <f t="shared" si="189"/>
        <v>0</v>
      </c>
      <c r="X863" s="287">
        <f t="shared" si="190"/>
        <v>0</v>
      </c>
      <c r="Y863" s="288">
        <f t="shared" si="191"/>
        <v>1900</v>
      </c>
      <c r="Z863" s="287">
        <f t="shared" si="192"/>
        <v>1</v>
      </c>
      <c r="AA863" s="519">
        <f>0</f>
        <v>0</v>
      </c>
      <c r="AB863" s="520">
        <f>0</f>
        <v>0</v>
      </c>
      <c r="AC863" s="519">
        <f t="shared" si="193"/>
        <v>0</v>
      </c>
      <c r="AD863" s="520">
        <f t="shared" si="194"/>
        <v>0</v>
      </c>
    </row>
    <row r="864" spans="8:30">
      <c r="H864" s="509"/>
      <c r="I864" s="509"/>
      <c r="P864" s="274">
        <f t="shared" si="182"/>
        <v>1</v>
      </c>
      <c r="Q864" s="285">
        <f t="shared" si="183"/>
        <v>18</v>
      </c>
      <c r="R864" s="286">
        <f t="shared" si="184"/>
        <v>0</v>
      </c>
      <c r="S864" s="287">
        <f t="shared" si="185"/>
        <v>0</v>
      </c>
      <c r="T864" s="286">
        <f t="shared" si="186"/>
        <v>0</v>
      </c>
      <c r="U864" s="287">
        <f t="shared" si="187"/>
        <v>0</v>
      </c>
      <c r="V864" s="287">
        <f t="shared" si="188"/>
        <v>0</v>
      </c>
      <c r="W864" s="287">
        <f t="shared" si="189"/>
        <v>0</v>
      </c>
      <c r="X864" s="287">
        <f t="shared" si="190"/>
        <v>0</v>
      </c>
      <c r="Y864" s="288">
        <f t="shared" si="191"/>
        <v>1900</v>
      </c>
      <c r="Z864" s="287">
        <f t="shared" si="192"/>
        <v>1</v>
      </c>
      <c r="AA864" s="519">
        <f>0</f>
        <v>0</v>
      </c>
      <c r="AB864" s="520">
        <f>0</f>
        <v>0</v>
      </c>
      <c r="AC864" s="519">
        <f t="shared" si="193"/>
        <v>0</v>
      </c>
      <c r="AD864" s="520">
        <f t="shared" si="194"/>
        <v>0</v>
      </c>
    </row>
    <row r="865" spans="8:30">
      <c r="H865" s="509"/>
      <c r="I865" s="509"/>
      <c r="P865" s="274">
        <f t="shared" si="182"/>
        <v>1</v>
      </c>
      <c r="Q865" s="285">
        <f t="shared" si="183"/>
        <v>18</v>
      </c>
      <c r="R865" s="286">
        <f t="shared" si="184"/>
        <v>0</v>
      </c>
      <c r="S865" s="287">
        <f t="shared" si="185"/>
        <v>0</v>
      </c>
      <c r="T865" s="286">
        <f t="shared" si="186"/>
        <v>0</v>
      </c>
      <c r="U865" s="287">
        <f t="shared" si="187"/>
        <v>0</v>
      </c>
      <c r="V865" s="287">
        <f t="shared" si="188"/>
        <v>0</v>
      </c>
      <c r="W865" s="287">
        <f t="shared" si="189"/>
        <v>0</v>
      </c>
      <c r="X865" s="287">
        <f t="shared" si="190"/>
        <v>0</v>
      </c>
      <c r="Y865" s="288">
        <f t="shared" si="191"/>
        <v>1900</v>
      </c>
      <c r="Z865" s="287">
        <f t="shared" si="192"/>
        <v>1</v>
      </c>
      <c r="AA865" s="519">
        <f>0</f>
        <v>0</v>
      </c>
      <c r="AB865" s="520">
        <f>0</f>
        <v>0</v>
      </c>
      <c r="AC865" s="519">
        <f t="shared" si="193"/>
        <v>0</v>
      </c>
      <c r="AD865" s="520">
        <f t="shared" si="194"/>
        <v>0</v>
      </c>
    </row>
    <row r="866" spans="8:30">
      <c r="H866" s="509"/>
      <c r="I866" s="509"/>
      <c r="P866" s="274">
        <f t="shared" si="182"/>
        <v>1</v>
      </c>
      <c r="Q866" s="285">
        <f t="shared" si="183"/>
        <v>18</v>
      </c>
      <c r="R866" s="286">
        <f t="shared" si="184"/>
        <v>0</v>
      </c>
      <c r="S866" s="287">
        <f t="shared" si="185"/>
        <v>0</v>
      </c>
      <c r="T866" s="286">
        <f t="shared" si="186"/>
        <v>0</v>
      </c>
      <c r="U866" s="287">
        <f t="shared" si="187"/>
        <v>0</v>
      </c>
      <c r="V866" s="287">
        <f t="shared" si="188"/>
        <v>0</v>
      </c>
      <c r="W866" s="287">
        <f t="shared" si="189"/>
        <v>0</v>
      </c>
      <c r="X866" s="287">
        <f t="shared" si="190"/>
        <v>0</v>
      </c>
      <c r="Y866" s="288">
        <f t="shared" si="191"/>
        <v>1900</v>
      </c>
      <c r="Z866" s="287">
        <f t="shared" si="192"/>
        <v>1</v>
      </c>
      <c r="AA866" s="519">
        <f>0</f>
        <v>0</v>
      </c>
      <c r="AB866" s="520">
        <f>0</f>
        <v>0</v>
      </c>
      <c r="AC866" s="519">
        <f t="shared" si="193"/>
        <v>0</v>
      </c>
      <c r="AD866" s="520">
        <f t="shared" si="194"/>
        <v>0</v>
      </c>
    </row>
    <row r="867" spans="8:30">
      <c r="H867" s="509"/>
      <c r="I867" s="509"/>
      <c r="P867" s="274">
        <f t="shared" si="182"/>
        <v>1</v>
      </c>
      <c r="Q867" s="285">
        <f t="shared" si="183"/>
        <v>18</v>
      </c>
      <c r="R867" s="286">
        <f t="shared" si="184"/>
        <v>0</v>
      </c>
      <c r="S867" s="287">
        <f t="shared" si="185"/>
        <v>0</v>
      </c>
      <c r="T867" s="286">
        <f t="shared" si="186"/>
        <v>0</v>
      </c>
      <c r="U867" s="287">
        <f t="shared" si="187"/>
        <v>0</v>
      </c>
      <c r="V867" s="287">
        <f t="shared" si="188"/>
        <v>0</v>
      </c>
      <c r="W867" s="287">
        <f t="shared" si="189"/>
        <v>0</v>
      </c>
      <c r="X867" s="287">
        <f t="shared" si="190"/>
        <v>0</v>
      </c>
      <c r="Y867" s="288">
        <f t="shared" si="191"/>
        <v>1900</v>
      </c>
      <c r="Z867" s="287">
        <f t="shared" si="192"/>
        <v>1</v>
      </c>
      <c r="AA867" s="519">
        <f>0</f>
        <v>0</v>
      </c>
      <c r="AB867" s="520">
        <f>0</f>
        <v>0</v>
      </c>
      <c r="AC867" s="519">
        <f t="shared" si="193"/>
        <v>0</v>
      </c>
      <c r="AD867" s="520">
        <f t="shared" si="194"/>
        <v>0</v>
      </c>
    </row>
    <row r="868" spans="8:30">
      <c r="H868" s="509"/>
      <c r="I868" s="509"/>
      <c r="P868" s="274">
        <f t="shared" si="182"/>
        <v>1</v>
      </c>
      <c r="Q868" s="285">
        <f t="shared" si="183"/>
        <v>18</v>
      </c>
      <c r="R868" s="286">
        <f t="shared" si="184"/>
        <v>0</v>
      </c>
      <c r="S868" s="287">
        <f t="shared" si="185"/>
        <v>0</v>
      </c>
      <c r="T868" s="286">
        <f t="shared" si="186"/>
        <v>0</v>
      </c>
      <c r="U868" s="287">
        <f t="shared" si="187"/>
        <v>0</v>
      </c>
      <c r="V868" s="287">
        <f t="shared" si="188"/>
        <v>0</v>
      </c>
      <c r="W868" s="287">
        <f t="shared" si="189"/>
        <v>0</v>
      </c>
      <c r="X868" s="287">
        <f t="shared" si="190"/>
        <v>0</v>
      </c>
      <c r="Y868" s="288">
        <f t="shared" si="191"/>
        <v>1900</v>
      </c>
      <c r="Z868" s="287">
        <f t="shared" si="192"/>
        <v>1</v>
      </c>
      <c r="AA868" s="519">
        <f>0</f>
        <v>0</v>
      </c>
      <c r="AB868" s="520">
        <f>0</f>
        <v>0</v>
      </c>
      <c r="AC868" s="519">
        <f t="shared" si="193"/>
        <v>0</v>
      </c>
      <c r="AD868" s="520">
        <f t="shared" si="194"/>
        <v>0</v>
      </c>
    </row>
    <row r="869" spans="8:30">
      <c r="H869" s="509"/>
      <c r="I869" s="509"/>
      <c r="P869" s="274">
        <f t="shared" si="182"/>
        <v>1</v>
      </c>
      <c r="Q869" s="285">
        <f t="shared" si="183"/>
        <v>18</v>
      </c>
      <c r="R869" s="286">
        <f t="shared" si="184"/>
        <v>0</v>
      </c>
      <c r="S869" s="287">
        <f t="shared" si="185"/>
        <v>0</v>
      </c>
      <c r="T869" s="286">
        <f t="shared" si="186"/>
        <v>0</v>
      </c>
      <c r="U869" s="287">
        <f t="shared" si="187"/>
        <v>0</v>
      </c>
      <c r="V869" s="287">
        <f t="shared" si="188"/>
        <v>0</v>
      </c>
      <c r="W869" s="287">
        <f t="shared" si="189"/>
        <v>0</v>
      </c>
      <c r="X869" s="287">
        <f t="shared" si="190"/>
        <v>0</v>
      </c>
      <c r="Y869" s="288">
        <f t="shared" si="191"/>
        <v>1900</v>
      </c>
      <c r="Z869" s="287">
        <f t="shared" si="192"/>
        <v>1</v>
      </c>
      <c r="AA869" s="519">
        <f>0</f>
        <v>0</v>
      </c>
      <c r="AB869" s="520">
        <f>0</f>
        <v>0</v>
      </c>
      <c r="AC869" s="519">
        <f t="shared" si="193"/>
        <v>0</v>
      </c>
      <c r="AD869" s="520">
        <f t="shared" si="194"/>
        <v>0</v>
      </c>
    </row>
    <row r="870" spans="8:30">
      <c r="H870" s="509"/>
      <c r="I870" s="509"/>
      <c r="P870" s="274">
        <f t="shared" si="182"/>
        <v>1</v>
      </c>
      <c r="Q870" s="285">
        <f t="shared" si="183"/>
        <v>18</v>
      </c>
      <c r="R870" s="286">
        <f t="shared" si="184"/>
        <v>0</v>
      </c>
      <c r="S870" s="287">
        <f t="shared" si="185"/>
        <v>0</v>
      </c>
      <c r="T870" s="286">
        <f t="shared" si="186"/>
        <v>0</v>
      </c>
      <c r="U870" s="287">
        <f t="shared" si="187"/>
        <v>0</v>
      </c>
      <c r="V870" s="287">
        <f t="shared" si="188"/>
        <v>0</v>
      </c>
      <c r="W870" s="287">
        <f t="shared" si="189"/>
        <v>0</v>
      </c>
      <c r="X870" s="287">
        <f t="shared" si="190"/>
        <v>0</v>
      </c>
      <c r="Y870" s="288">
        <f t="shared" si="191"/>
        <v>1900</v>
      </c>
      <c r="Z870" s="287">
        <f t="shared" si="192"/>
        <v>1</v>
      </c>
      <c r="AA870" s="519">
        <f>0</f>
        <v>0</v>
      </c>
      <c r="AB870" s="520">
        <f>0</f>
        <v>0</v>
      </c>
      <c r="AC870" s="519">
        <f t="shared" si="193"/>
        <v>0</v>
      </c>
      <c r="AD870" s="520">
        <f t="shared" si="194"/>
        <v>0</v>
      </c>
    </row>
    <row r="871" spans="8:30">
      <c r="H871" s="509"/>
      <c r="I871" s="509"/>
      <c r="P871" s="274">
        <f t="shared" si="182"/>
        <v>1</v>
      </c>
      <c r="Q871" s="285">
        <f t="shared" si="183"/>
        <v>18</v>
      </c>
      <c r="R871" s="286">
        <f t="shared" si="184"/>
        <v>0</v>
      </c>
      <c r="S871" s="287">
        <f t="shared" si="185"/>
        <v>0</v>
      </c>
      <c r="T871" s="286">
        <f t="shared" si="186"/>
        <v>0</v>
      </c>
      <c r="U871" s="287">
        <f t="shared" si="187"/>
        <v>0</v>
      </c>
      <c r="V871" s="287">
        <f t="shared" si="188"/>
        <v>0</v>
      </c>
      <c r="W871" s="287">
        <f t="shared" si="189"/>
        <v>0</v>
      </c>
      <c r="X871" s="287">
        <f t="shared" si="190"/>
        <v>0</v>
      </c>
      <c r="Y871" s="288">
        <f t="shared" si="191"/>
        <v>1900</v>
      </c>
      <c r="Z871" s="287">
        <f t="shared" si="192"/>
        <v>1</v>
      </c>
      <c r="AA871" s="519">
        <f>0</f>
        <v>0</v>
      </c>
      <c r="AB871" s="520">
        <f>0</f>
        <v>0</v>
      </c>
      <c r="AC871" s="519">
        <f t="shared" si="193"/>
        <v>0</v>
      </c>
      <c r="AD871" s="520">
        <f t="shared" si="194"/>
        <v>0</v>
      </c>
    </row>
    <row r="872" spans="8:30">
      <c r="H872" s="509"/>
      <c r="I872" s="509"/>
      <c r="P872" s="274">
        <f t="shared" si="182"/>
        <v>1</v>
      </c>
      <c r="Q872" s="285">
        <f t="shared" si="183"/>
        <v>18</v>
      </c>
      <c r="R872" s="286">
        <f t="shared" si="184"/>
        <v>0</v>
      </c>
      <c r="S872" s="287">
        <f t="shared" si="185"/>
        <v>0</v>
      </c>
      <c r="T872" s="286">
        <f t="shared" si="186"/>
        <v>0</v>
      </c>
      <c r="U872" s="287">
        <f t="shared" si="187"/>
        <v>0</v>
      </c>
      <c r="V872" s="287">
        <f t="shared" si="188"/>
        <v>0</v>
      </c>
      <c r="W872" s="287">
        <f t="shared" si="189"/>
        <v>0</v>
      </c>
      <c r="X872" s="287">
        <f t="shared" si="190"/>
        <v>0</v>
      </c>
      <c r="Y872" s="288">
        <f t="shared" si="191"/>
        <v>1900</v>
      </c>
      <c r="Z872" s="287">
        <f t="shared" si="192"/>
        <v>1</v>
      </c>
      <c r="AA872" s="519">
        <f>0</f>
        <v>0</v>
      </c>
      <c r="AB872" s="520">
        <f>0</f>
        <v>0</v>
      </c>
      <c r="AC872" s="519">
        <f t="shared" si="193"/>
        <v>0</v>
      </c>
      <c r="AD872" s="520">
        <f t="shared" si="194"/>
        <v>0</v>
      </c>
    </row>
    <row r="873" spans="8:30">
      <c r="H873" s="509"/>
      <c r="I873" s="509"/>
      <c r="P873" s="274">
        <f t="shared" si="182"/>
        <v>1</v>
      </c>
      <c r="Q873" s="285">
        <f t="shared" si="183"/>
        <v>18</v>
      </c>
      <c r="R873" s="286">
        <f t="shared" si="184"/>
        <v>0</v>
      </c>
      <c r="S873" s="287">
        <f t="shared" si="185"/>
        <v>0</v>
      </c>
      <c r="T873" s="286">
        <f t="shared" si="186"/>
        <v>0</v>
      </c>
      <c r="U873" s="287">
        <f t="shared" si="187"/>
        <v>0</v>
      </c>
      <c r="V873" s="287">
        <f t="shared" si="188"/>
        <v>0</v>
      </c>
      <c r="W873" s="287">
        <f t="shared" si="189"/>
        <v>0</v>
      </c>
      <c r="X873" s="287">
        <f t="shared" si="190"/>
        <v>0</v>
      </c>
      <c r="Y873" s="288">
        <f t="shared" si="191"/>
        <v>1900</v>
      </c>
      <c r="Z873" s="287">
        <f t="shared" si="192"/>
        <v>1</v>
      </c>
      <c r="AA873" s="519">
        <f>0</f>
        <v>0</v>
      </c>
      <c r="AB873" s="520">
        <f>0</f>
        <v>0</v>
      </c>
      <c r="AC873" s="519">
        <f t="shared" si="193"/>
        <v>0</v>
      </c>
      <c r="AD873" s="520">
        <f t="shared" si="194"/>
        <v>0</v>
      </c>
    </row>
    <row r="874" spans="8:30">
      <c r="H874" s="509"/>
      <c r="I874" s="509"/>
      <c r="P874" s="274">
        <f t="shared" si="182"/>
        <v>1</v>
      </c>
      <c r="Q874" s="285">
        <f t="shared" si="183"/>
        <v>18</v>
      </c>
      <c r="R874" s="286">
        <f t="shared" si="184"/>
        <v>0</v>
      </c>
      <c r="S874" s="287">
        <f t="shared" si="185"/>
        <v>0</v>
      </c>
      <c r="T874" s="286">
        <f t="shared" si="186"/>
        <v>0</v>
      </c>
      <c r="U874" s="287">
        <f t="shared" si="187"/>
        <v>0</v>
      </c>
      <c r="V874" s="287">
        <f t="shared" si="188"/>
        <v>0</v>
      </c>
      <c r="W874" s="287">
        <f t="shared" si="189"/>
        <v>0</v>
      </c>
      <c r="X874" s="287">
        <f t="shared" si="190"/>
        <v>0</v>
      </c>
      <c r="Y874" s="288">
        <f t="shared" si="191"/>
        <v>1900</v>
      </c>
      <c r="Z874" s="287">
        <f t="shared" si="192"/>
        <v>1</v>
      </c>
      <c r="AA874" s="519">
        <f>0</f>
        <v>0</v>
      </c>
      <c r="AB874" s="520">
        <f>0</f>
        <v>0</v>
      </c>
      <c r="AC874" s="519">
        <f t="shared" si="193"/>
        <v>0</v>
      </c>
      <c r="AD874" s="520">
        <f t="shared" si="194"/>
        <v>0</v>
      </c>
    </row>
    <row r="875" spans="8:30">
      <c r="H875" s="509"/>
      <c r="I875" s="509"/>
      <c r="P875" s="274">
        <f t="shared" si="182"/>
        <v>1</v>
      </c>
      <c r="Q875" s="285">
        <f t="shared" si="183"/>
        <v>18</v>
      </c>
      <c r="R875" s="286">
        <f t="shared" si="184"/>
        <v>0</v>
      </c>
      <c r="S875" s="287">
        <f t="shared" si="185"/>
        <v>0</v>
      </c>
      <c r="T875" s="286">
        <f t="shared" si="186"/>
        <v>0</v>
      </c>
      <c r="U875" s="287">
        <f t="shared" si="187"/>
        <v>0</v>
      </c>
      <c r="V875" s="287">
        <f t="shared" si="188"/>
        <v>0</v>
      </c>
      <c r="W875" s="287">
        <f t="shared" si="189"/>
        <v>0</v>
      </c>
      <c r="X875" s="287">
        <f t="shared" si="190"/>
        <v>0</v>
      </c>
      <c r="Y875" s="288">
        <f t="shared" si="191"/>
        <v>1900</v>
      </c>
      <c r="Z875" s="287">
        <f t="shared" si="192"/>
        <v>1</v>
      </c>
      <c r="AA875" s="519">
        <f>0</f>
        <v>0</v>
      </c>
      <c r="AB875" s="520">
        <f>0</f>
        <v>0</v>
      </c>
      <c r="AC875" s="519">
        <f t="shared" si="193"/>
        <v>0</v>
      </c>
      <c r="AD875" s="520">
        <f t="shared" si="194"/>
        <v>0</v>
      </c>
    </row>
    <row r="876" spans="8:30">
      <c r="H876" s="509"/>
      <c r="I876" s="509"/>
      <c r="P876" s="274">
        <f t="shared" si="182"/>
        <v>1</v>
      </c>
      <c r="Q876" s="285">
        <f t="shared" si="183"/>
        <v>18</v>
      </c>
      <c r="R876" s="286">
        <f t="shared" si="184"/>
        <v>0</v>
      </c>
      <c r="S876" s="287">
        <f t="shared" si="185"/>
        <v>0</v>
      </c>
      <c r="T876" s="286">
        <f t="shared" si="186"/>
        <v>0</v>
      </c>
      <c r="U876" s="287">
        <f t="shared" si="187"/>
        <v>0</v>
      </c>
      <c r="V876" s="287">
        <f t="shared" si="188"/>
        <v>0</v>
      </c>
      <c r="W876" s="287">
        <f t="shared" si="189"/>
        <v>0</v>
      </c>
      <c r="X876" s="287">
        <f t="shared" si="190"/>
        <v>0</v>
      </c>
      <c r="Y876" s="288">
        <f t="shared" si="191"/>
        <v>1900</v>
      </c>
      <c r="Z876" s="287">
        <f t="shared" si="192"/>
        <v>1</v>
      </c>
      <c r="AA876" s="519">
        <f>0</f>
        <v>0</v>
      </c>
      <c r="AB876" s="520">
        <f>0</f>
        <v>0</v>
      </c>
      <c r="AC876" s="519">
        <f t="shared" si="193"/>
        <v>0</v>
      </c>
      <c r="AD876" s="520">
        <f t="shared" si="194"/>
        <v>0</v>
      </c>
    </row>
    <row r="877" spans="8:30">
      <c r="H877" s="509"/>
      <c r="I877" s="509"/>
      <c r="P877" s="274">
        <f t="shared" si="182"/>
        <v>1</v>
      </c>
      <c r="Q877" s="285">
        <f t="shared" si="183"/>
        <v>18</v>
      </c>
      <c r="R877" s="286">
        <f t="shared" si="184"/>
        <v>0</v>
      </c>
      <c r="S877" s="287">
        <f t="shared" si="185"/>
        <v>0</v>
      </c>
      <c r="T877" s="286">
        <f t="shared" si="186"/>
        <v>0</v>
      </c>
      <c r="U877" s="287">
        <f t="shared" si="187"/>
        <v>0</v>
      </c>
      <c r="V877" s="287">
        <f t="shared" si="188"/>
        <v>0</v>
      </c>
      <c r="W877" s="287">
        <f t="shared" si="189"/>
        <v>0</v>
      </c>
      <c r="X877" s="287">
        <f t="shared" si="190"/>
        <v>0</v>
      </c>
      <c r="Y877" s="288">
        <f t="shared" si="191"/>
        <v>1900</v>
      </c>
      <c r="Z877" s="287">
        <f t="shared" si="192"/>
        <v>1</v>
      </c>
      <c r="AA877" s="519">
        <f>0</f>
        <v>0</v>
      </c>
      <c r="AB877" s="520">
        <f>0</f>
        <v>0</v>
      </c>
      <c r="AC877" s="519">
        <f t="shared" si="193"/>
        <v>0</v>
      </c>
      <c r="AD877" s="520">
        <f t="shared" si="194"/>
        <v>0</v>
      </c>
    </row>
    <row r="878" spans="8:30">
      <c r="H878" s="509"/>
      <c r="I878" s="509"/>
      <c r="P878" s="274">
        <f t="shared" si="182"/>
        <v>1</v>
      </c>
      <c r="Q878" s="285">
        <f t="shared" si="183"/>
        <v>18</v>
      </c>
      <c r="R878" s="286">
        <f t="shared" si="184"/>
        <v>0</v>
      </c>
      <c r="S878" s="287">
        <f t="shared" si="185"/>
        <v>0</v>
      </c>
      <c r="T878" s="286">
        <f t="shared" si="186"/>
        <v>0</v>
      </c>
      <c r="U878" s="287">
        <f t="shared" si="187"/>
        <v>0</v>
      </c>
      <c r="V878" s="287">
        <f t="shared" si="188"/>
        <v>0</v>
      </c>
      <c r="W878" s="287">
        <f t="shared" si="189"/>
        <v>0</v>
      </c>
      <c r="X878" s="287">
        <f t="shared" si="190"/>
        <v>0</v>
      </c>
      <c r="Y878" s="288">
        <f t="shared" si="191"/>
        <v>1900</v>
      </c>
      <c r="Z878" s="287">
        <f t="shared" si="192"/>
        <v>1</v>
      </c>
      <c r="AA878" s="519">
        <f>0</f>
        <v>0</v>
      </c>
      <c r="AB878" s="520">
        <f>0</f>
        <v>0</v>
      </c>
      <c r="AC878" s="519">
        <f t="shared" si="193"/>
        <v>0</v>
      </c>
      <c r="AD878" s="520">
        <f t="shared" si="194"/>
        <v>0</v>
      </c>
    </row>
    <row r="879" spans="8:30">
      <c r="H879" s="509"/>
      <c r="I879" s="509"/>
      <c r="P879" s="274">
        <f t="shared" si="182"/>
        <v>1</v>
      </c>
      <c r="Q879" s="285">
        <f t="shared" si="183"/>
        <v>18</v>
      </c>
      <c r="R879" s="286">
        <f t="shared" si="184"/>
        <v>0</v>
      </c>
      <c r="S879" s="287">
        <f t="shared" si="185"/>
        <v>0</v>
      </c>
      <c r="T879" s="286">
        <f t="shared" si="186"/>
        <v>0</v>
      </c>
      <c r="U879" s="287">
        <f t="shared" si="187"/>
        <v>0</v>
      </c>
      <c r="V879" s="287">
        <f t="shared" si="188"/>
        <v>0</v>
      </c>
      <c r="W879" s="287">
        <f t="shared" si="189"/>
        <v>0</v>
      </c>
      <c r="X879" s="287">
        <f t="shared" si="190"/>
        <v>0</v>
      </c>
      <c r="Y879" s="288">
        <f t="shared" si="191"/>
        <v>1900</v>
      </c>
      <c r="Z879" s="287">
        <f t="shared" si="192"/>
        <v>1</v>
      </c>
      <c r="AA879" s="519">
        <f>0</f>
        <v>0</v>
      </c>
      <c r="AB879" s="520">
        <f>0</f>
        <v>0</v>
      </c>
      <c r="AC879" s="519">
        <f t="shared" si="193"/>
        <v>0</v>
      </c>
      <c r="AD879" s="520">
        <f t="shared" si="194"/>
        <v>0</v>
      </c>
    </row>
    <row r="880" spans="8:30">
      <c r="H880" s="509"/>
      <c r="I880" s="509"/>
      <c r="P880" s="274">
        <f t="shared" si="182"/>
        <v>1</v>
      </c>
      <c r="Q880" s="285">
        <f t="shared" si="183"/>
        <v>18</v>
      </c>
      <c r="R880" s="286">
        <f t="shared" si="184"/>
        <v>0</v>
      </c>
      <c r="S880" s="287">
        <f t="shared" si="185"/>
        <v>0</v>
      </c>
      <c r="T880" s="286">
        <f t="shared" si="186"/>
        <v>0</v>
      </c>
      <c r="U880" s="287">
        <f t="shared" si="187"/>
        <v>0</v>
      </c>
      <c r="V880" s="287">
        <f t="shared" si="188"/>
        <v>0</v>
      </c>
      <c r="W880" s="287">
        <f t="shared" si="189"/>
        <v>0</v>
      </c>
      <c r="X880" s="287">
        <f t="shared" si="190"/>
        <v>0</v>
      </c>
      <c r="Y880" s="288">
        <f t="shared" si="191"/>
        <v>1900</v>
      </c>
      <c r="Z880" s="287">
        <f t="shared" si="192"/>
        <v>1</v>
      </c>
      <c r="AA880" s="519">
        <f>0</f>
        <v>0</v>
      </c>
      <c r="AB880" s="520">
        <f>0</f>
        <v>0</v>
      </c>
      <c r="AC880" s="519">
        <f t="shared" si="193"/>
        <v>0</v>
      </c>
      <c r="AD880" s="520">
        <f t="shared" si="194"/>
        <v>0</v>
      </c>
    </row>
    <row r="881" spans="8:30">
      <c r="H881" s="509"/>
      <c r="I881" s="509"/>
      <c r="P881" s="274">
        <f t="shared" si="182"/>
        <v>1</v>
      </c>
      <c r="Q881" s="285">
        <f t="shared" si="183"/>
        <v>18</v>
      </c>
      <c r="R881" s="286">
        <f t="shared" si="184"/>
        <v>0</v>
      </c>
      <c r="S881" s="287">
        <f t="shared" si="185"/>
        <v>0</v>
      </c>
      <c r="T881" s="286">
        <f t="shared" si="186"/>
        <v>0</v>
      </c>
      <c r="U881" s="287">
        <f t="shared" si="187"/>
        <v>0</v>
      </c>
      <c r="V881" s="287">
        <f t="shared" si="188"/>
        <v>0</v>
      </c>
      <c r="W881" s="287">
        <f t="shared" si="189"/>
        <v>0</v>
      </c>
      <c r="X881" s="287">
        <f t="shared" si="190"/>
        <v>0</v>
      </c>
      <c r="Y881" s="288">
        <f t="shared" si="191"/>
        <v>1900</v>
      </c>
      <c r="Z881" s="287">
        <f t="shared" si="192"/>
        <v>1</v>
      </c>
      <c r="AA881" s="519">
        <f>0</f>
        <v>0</v>
      </c>
      <c r="AB881" s="520">
        <f>0</f>
        <v>0</v>
      </c>
      <c r="AC881" s="519">
        <f t="shared" si="193"/>
        <v>0</v>
      </c>
      <c r="AD881" s="520">
        <f t="shared" si="194"/>
        <v>0</v>
      </c>
    </row>
    <row r="882" spans="8:30">
      <c r="H882" s="509"/>
      <c r="I882" s="509"/>
      <c r="P882" s="274">
        <f t="shared" si="182"/>
        <v>1</v>
      </c>
      <c r="Q882" s="285">
        <f t="shared" si="183"/>
        <v>18</v>
      </c>
      <c r="R882" s="286">
        <f t="shared" si="184"/>
        <v>0</v>
      </c>
      <c r="S882" s="287">
        <f t="shared" si="185"/>
        <v>0</v>
      </c>
      <c r="T882" s="286">
        <f t="shared" si="186"/>
        <v>0</v>
      </c>
      <c r="U882" s="287">
        <f t="shared" si="187"/>
        <v>0</v>
      </c>
      <c r="V882" s="287">
        <f t="shared" si="188"/>
        <v>0</v>
      </c>
      <c r="W882" s="287">
        <f t="shared" si="189"/>
        <v>0</v>
      </c>
      <c r="X882" s="287">
        <f t="shared" si="190"/>
        <v>0</v>
      </c>
      <c r="Y882" s="288">
        <f t="shared" si="191"/>
        <v>1900</v>
      </c>
      <c r="Z882" s="287">
        <f t="shared" si="192"/>
        <v>1</v>
      </c>
      <c r="AA882" s="519">
        <f>0</f>
        <v>0</v>
      </c>
      <c r="AB882" s="520">
        <f>0</f>
        <v>0</v>
      </c>
      <c r="AC882" s="519">
        <f t="shared" si="193"/>
        <v>0</v>
      </c>
      <c r="AD882" s="520">
        <f t="shared" si="194"/>
        <v>0</v>
      </c>
    </row>
    <row r="883" spans="8:30">
      <c r="H883" s="509"/>
      <c r="I883" s="509"/>
      <c r="P883" s="274">
        <f t="shared" si="182"/>
        <v>1</v>
      </c>
      <c r="Q883" s="285">
        <f t="shared" si="183"/>
        <v>18</v>
      </c>
      <c r="R883" s="286">
        <f t="shared" si="184"/>
        <v>0</v>
      </c>
      <c r="S883" s="287">
        <f t="shared" si="185"/>
        <v>0</v>
      </c>
      <c r="T883" s="286">
        <f t="shared" si="186"/>
        <v>0</v>
      </c>
      <c r="U883" s="287">
        <f t="shared" si="187"/>
        <v>0</v>
      </c>
      <c r="V883" s="287">
        <f t="shared" si="188"/>
        <v>0</v>
      </c>
      <c r="W883" s="287">
        <f t="shared" si="189"/>
        <v>0</v>
      </c>
      <c r="X883" s="287">
        <f t="shared" si="190"/>
        <v>0</v>
      </c>
      <c r="Y883" s="288">
        <f t="shared" si="191"/>
        <v>1900</v>
      </c>
      <c r="Z883" s="287">
        <f t="shared" si="192"/>
        <v>1</v>
      </c>
      <c r="AA883" s="519">
        <f>0</f>
        <v>0</v>
      </c>
      <c r="AB883" s="520">
        <f>0</f>
        <v>0</v>
      </c>
      <c r="AC883" s="519">
        <f t="shared" si="193"/>
        <v>0</v>
      </c>
      <c r="AD883" s="520">
        <f t="shared" si="194"/>
        <v>0</v>
      </c>
    </row>
    <row r="884" spans="8:30">
      <c r="H884" s="509"/>
      <c r="I884" s="509"/>
      <c r="P884" s="274">
        <f t="shared" si="182"/>
        <v>1</v>
      </c>
      <c r="Q884" s="285">
        <f t="shared" si="183"/>
        <v>18</v>
      </c>
      <c r="R884" s="286">
        <f t="shared" si="184"/>
        <v>0</v>
      </c>
      <c r="S884" s="287">
        <f t="shared" si="185"/>
        <v>0</v>
      </c>
      <c r="T884" s="286">
        <f t="shared" si="186"/>
        <v>0</v>
      </c>
      <c r="U884" s="287">
        <f t="shared" si="187"/>
        <v>0</v>
      </c>
      <c r="V884" s="287">
        <f t="shared" si="188"/>
        <v>0</v>
      </c>
      <c r="W884" s="287">
        <f t="shared" si="189"/>
        <v>0</v>
      </c>
      <c r="X884" s="287">
        <f t="shared" si="190"/>
        <v>0</v>
      </c>
      <c r="Y884" s="288">
        <f t="shared" si="191"/>
        <v>1900</v>
      </c>
      <c r="Z884" s="287">
        <f t="shared" si="192"/>
        <v>1</v>
      </c>
      <c r="AA884" s="519">
        <f>0</f>
        <v>0</v>
      </c>
      <c r="AB884" s="520">
        <f>0</f>
        <v>0</v>
      </c>
      <c r="AC884" s="519">
        <f t="shared" si="193"/>
        <v>0</v>
      </c>
      <c r="AD884" s="520">
        <f t="shared" si="194"/>
        <v>0</v>
      </c>
    </row>
    <row r="885" spans="8:30">
      <c r="H885" s="509"/>
      <c r="I885" s="509"/>
      <c r="P885" s="274">
        <f t="shared" si="182"/>
        <v>1</v>
      </c>
      <c r="Q885" s="285">
        <f t="shared" si="183"/>
        <v>18</v>
      </c>
      <c r="R885" s="286">
        <f t="shared" si="184"/>
        <v>0</v>
      </c>
      <c r="S885" s="287">
        <f t="shared" si="185"/>
        <v>0</v>
      </c>
      <c r="T885" s="286">
        <f t="shared" si="186"/>
        <v>0</v>
      </c>
      <c r="U885" s="287">
        <f t="shared" si="187"/>
        <v>0</v>
      </c>
      <c r="V885" s="287">
        <f t="shared" si="188"/>
        <v>0</v>
      </c>
      <c r="W885" s="287">
        <f t="shared" si="189"/>
        <v>0</v>
      </c>
      <c r="X885" s="287">
        <f t="shared" si="190"/>
        <v>0</v>
      </c>
      <c r="Y885" s="288">
        <f t="shared" si="191"/>
        <v>1900</v>
      </c>
      <c r="Z885" s="287">
        <f t="shared" si="192"/>
        <v>1</v>
      </c>
      <c r="AA885" s="519">
        <f>0</f>
        <v>0</v>
      </c>
      <c r="AB885" s="520">
        <f>0</f>
        <v>0</v>
      </c>
      <c r="AC885" s="519">
        <f t="shared" si="193"/>
        <v>0</v>
      </c>
      <c r="AD885" s="520">
        <f t="shared" si="194"/>
        <v>0</v>
      </c>
    </row>
    <row r="886" spans="8:30">
      <c r="H886" s="509"/>
      <c r="I886" s="509"/>
      <c r="P886" s="274">
        <f t="shared" si="182"/>
        <v>1</v>
      </c>
      <c r="Q886" s="285">
        <f t="shared" si="183"/>
        <v>18</v>
      </c>
      <c r="R886" s="286">
        <f t="shared" si="184"/>
        <v>0</v>
      </c>
      <c r="S886" s="287">
        <f t="shared" si="185"/>
        <v>0</v>
      </c>
      <c r="T886" s="286">
        <f t="shared" si="186"/>
        <v>0</v>
      </c>
      <c r="U886" s="287">
        <f t="shared" si="187"/>
        <v>0</v>
      </c>
      <c r="V886" s="287">
        <f t="shared" si="188"/>
        <v>0</v>
      </c>
      <c r="W886" s="287">
        <f t="shared" si="189"/>
        <v>0</v>
      </c>
      <c r="X886" s="287">
        <f t="shared" si="190"/>
        <v>0</v>
      </c>
      <c r="Y886" s="288">
        <f t="shared" si="191"/>
        <v>1900</v>
      </c>
      <c r="Z886" s="287">
        <f t="shared" si="192"/>
        <v>1</v>
      </c>
      <c r="AA886" s="519">
        <f>0</f>
        <v>0</v>
      </c>
      <c r="AB886" s="520">
        <f>0</f>
        <v>0</v>
      </c>
      <c r="AC886" s="519">
        <f t="shared" si="193"/>
        <v>0</v>
      </c>
      <c r="AD886" s="520">
        <f t="shared" si="194"/>
        <v>0</v>
      </c>
    </row>
    <row r="887" spans="8:30">
      <c r="H887" s="509"/>
      <c r="I887" s="509"/>
      <c r="P887" s="274">
        <f t="shared" si="182"/>
        <v>1</v>
      </c>
      <c r="Q887" s="285">
        <f t="shared" si="183"/>
        <v>18</v>
      </c>
      <c r="R887" s="286">
        <f t="shared" si="184"/>
        <v>0</v>
      </c>
      <c r="S887" s="287">
        <f t="shared" si="185"/>
        <v>0</v>
      </c>
      <c r="T887" s="286">
        <f t="shared" si="186"/>
        <v>0</v>
      </c>
      <c r="U887" s="287">
        <f t="shared" si="187"/>
        <v>0</v>
      </c>
      <c r="V887" s="287">
        <f t="shared" si="188"/>
        <v>0</v>
      </c>
      <c r="W887" s="287">
        <f t="shared" si="189"/>
        <v>0</v>
      </c>
      <c r="X887" s="287">
        <f t="shared" si="190"/>
        <v>0</v>
      </c>
      <c r="Y887" s="288">
        <f t="shared" si="191"/>
        <v>1900</v>
      </c>
      <c r="Z887" s="287">
        <f t="shared" si="192"/>
        <v>1</v>
      </c>
      <c r="AA887" s="519">
        <f>0</f>
        <v>0</v>
      </c>
      <c r="AB887" s="520">
        <f>0</f>
        <v>0</v>
      </c>
      <c r="AC887" s="519">
        <f t="shared" si="193"/>
        <v>0</v>
      </c>
      <c r="AD887" s="520">
        <f t="shared" si="194"/>
        <v>0</v>
      </c>
    </row>
    <row r="888" spans="8:30">
      <c r="H888" s="509"/>
      <c r="I888" s="509"/>
      <c r="P888" s="274">
        <f t="shared" si="182"/>
        <v>1</v>
      </c>
      <c r="Q888" s="285">
        <f t="shared" si="183"/>
        <v>18</v>
      </c>
      <c r="R888" s="286">
        <f t="shared" si="184"/>
        <v>0</v>
      </c>
      <c r="S888" s="287">
        <f t="shared" si="185"/>
        <v>0</v>
      </c>
      <c r="T888" s="286">
        <f t="shared" si="186"/>
        <v>0</v>
      </c>
      <c r="U888" s="287">
        <f t="shared" si="187"/>
        <v>0</v>
      </c>
      <c r="V888" s="287">
        <f t="shared" si="188"/>
        <v>0</v>
      </c>
      <c r="W888" s="287">
        <f t="shared" si="189"/>
        <v>0</v>
      </c>
      <c r="X888" s="287">
        <f t="shared" si="190"/>
        <v>0</v>
      </c>
      <c r="Y888" s="288">
        <f t="shared" si="191"/>
        <v>1900</v>
      </c>
      <c r="Z888" s="287">
        <f t="shared" si="192"/>
        <v>1</v>
      </c>
      <c r="AA888" s="519">
        <f>0</f>
        <v>0</v>
      </c>
      <c r="AB888" s="520">
        <f>0</f>
        <v>0</v>
      </c>
      <c r="AC888" s="519">
        <f t="shared" si="193"/>
        <v>0</v>
      </c>
      <c r="AD888" s="520">
        <f t="shared" si="194"/>
        <v>0</v>
      </c>
    </row>
    <row r="889" spans="8:30">
      <c r="H889" s="509"/>
      <c r="I889" s="509"/>
      <c r="P889" s="274">
        <f t="shared" si="182"/>
        <v>1</v>
      </c>
      <c r="Q889" s="285">
        <f t="shared" si="183"/>
        <v>18</v>
      </c>
      <c r="R889" s="286">
        <f t="shared" si="184"/>
        <v>0</v>
      </c>
      <c r="S889" s="287">
        <f t="shared" si="185"/>
        <v>0</v>
      </c>
      <c r="T889" s="286">
        <f t="shared" si="186"/>
        <v>0</v>
      </c>
      <c r="U889" s="287">
        <f t="shared" si="187"/>
        <v>0</v>
      </c>
      <c r="V889" s="287">
        <f t="shared" si="188"/>
        <v>0</v>
      </c>
      <c r="W889" s="287">
        <f t="shared" si="189"/>
        <v>0</v>
      </c>
      <c r="X889" s="287">
        <f t="shared" si="190"/>
        <v>0</v>
      </c>
      <c r="Y889" s="288">
        <f t="shared" si="191"/>
        <v>1900</v>
      </c>
      <c r="Z889" s="287">
        <f t="shared" si="192"/>
        <v>1</v>
      </c>
      <c r="AA889" s="519">
        <f>0</f>
        <v>0</v>
      </c>
      <c r="AB889" s="520">
        <f>0</f>
        <v>0</v>
      </c>
      <c r="AC889" s="519">
        <f t="shared" si="193"/>
        <v>0</v>
      </c>
      <c r="AD889" s="520">
        <f t="shared" si="194"/>
        <v>0</v>
      </c>
    </row>
    <row r="890" spans="8:30">
      <c r="H890" s="509"/>
      <c r="I890" s="509"/>
      <c r="P890" s="274">
        <f t="shared" si="182"/>
        <v>1</v>
      </c>
      <c r="Q890" s="285">
        <f t="shared" si="183"/>
        <v>18</v>
      </c>
      <c r="R890" s="286">
        <f t="shared" si="184"/>
        <v>0</v>
      </c>
      <c r="S890" s="287">
        <f t="shared" si="185"/>
        <v>0</v>
      </c>
      <c r="T890" s="286">
        <f t="shared" si="186"/>
        <v>0</v>
      </c>
      <c r="U890" s="287">
        <f t="shared" si="187"/>
        <v>0</v>
      </c>
      <c r="V890" s="287">
        <f t="shared" si="188"/>
        <v>0</v>
      </c>
      <c r="W890" s="287">
        <f t="shared" si="189"/>
        <v>0</v>
      </c>
      <c r="X890" s="287">
        <f t="shared" si="190"/>
        <v>0</v>
      </c>
      <c r="Y890" s="288">
        <f t="shared" si="191"/>
        <v>1900</v>
      </c>
      <c r="Z890" s="287">
        <f t="shared" si="192"/>
        <v>1</v>
      </c>
      <c r="AA890" s="519">
        <f>0</f>
        <v>0</v>
      </c>
      <c r="AB890" s="520">
        <f>0</f>
        <v>0</v>
      </c>
      <c r="AC890" s="519">
        <f t="shared" si="193"/>
        <v>0</v>
      </c>
      <c r="AD890" s="520">
        <f t="shared" si="194"/>
        <v>0</v>
      </c>
    </row>
    <row r="891" spans="8:30">
      <c r="H891" s="509"/>
      <c r="I891" s="509"/>
      <c r="P891" s="274">
        <f t="shared" si="182"/>
        <v>1</v>
      </c>
      <c r="Q891" s="285">
        <f t="shared" si="183"/>
        <v>18</v>
      </c>
      <c r="R891" s="286">
        <f t="shared" si="184"/>
        <v>0</v>
      </c>
      <c r="S891" s="287">
        <f t="shared" si="185"/>
        <v>0</v>
      </c>
      <c r="T891" s="286">
        <f t="shared" si="186"/>
        <v>0</v>
      </c>
      <c r="U891" s="287">
        <f t="shared" si="187"/>
        <v>0</v>
      </c>
      <c r="V891" s="287">
        <f t="shared" si="188"/>
        <v>0</v>
      </c>
      <c r="W891" s="287">
        <f t="shared" si="189"/>
        <v>0</v>
      </c>
      <c r="X891" s="287">
        <f t="shared" si="190"/>
        <v>0</v>
      </c>
      <c r="Y891" s="288">
        <f t="shared" si="191"/>
        <v>1900</v>
      </c>
      <c r="Z891" s="287">
        <f t="shared" si="192"/>
        <v>1</v>
      </c>
      <c r="AA891" s="519">
        <f>0</f>
        <v>0</v>
      </c>
      <c r="AB891" s="520">
        <f>0</f>
        <v>0</v>
      </c>
      <c r="AC891" s="519">
        <f t="shared" si="193"/>
        <v>0</v>
      </c>
      <c r="AD891" s="520">
        <f t="shared" si="194"/>
        <v>0</v>
      </c>
    </row>
    <row r="892" spans="8:30">
      <c r="H892" s="509"/>
      <c r="I892" s="509"/>
      <c r="P892" s="274">
        <f t="shared" si="182"/>
        <v>1</v>
      </c>
      <c r="Q892" s="285">
        <f t="shared" si="183"/>
        <v>18</v>
      </c>
      <c r="R892" s="286">
        <f t="shared" si="184"/>
        <v>0</v>
      </c>
      <c r="S892" s="287">
        <f t="shared" si="185"/>
        <v>0</v>
      </c>
      <c r="T892" s="286">
        <f t="shared" si="186"/>
        <v>0</v>
      </c>
      <c r="U892" s="287">
        <f t="shared" si="187"/>
        <v>0</v>
      </c>
      <c r="V892" s="287">
        <f t="shared" si="188"/>
        <v>0</v>
      </c>
      <c r="W892" s="287">
        <f t="shared" si="189"/>
        <v>0</v>
      </c>
      <c r="X892" s="287">
        <f t="shared" si="190"/>
        <v>0</v>
      </c>
      <c r="Y892" s="288">
        <f t="shared" si="191"/>
        <v>1900</v>
      </c>
      <c r="Z892" s="287">
        <f t="shared" si="192"/>
        <v>1</v>
      </c>
      <c r="AA892" s="519">
        <f>0</f>
        <v>0</v>
      </c>
      <c r="AB892" s="520">
        <f>0</f>
        <v>0</v>
      </c>
      <c r="AC892" s="519">
        <f t="shared" si="193"/>
        <v>0</v>
      </c>
      <c r="AD892" s="520">
        <f t="shared" si="194"/>
        <v>0</v>
      </c>
    </row>
    <row r="893" spans="8:30">
      <c r="H893" s="509"/>
      <c r="I893" s="509"/>
      <c r="P893" s="274">
        <f t="shared" si="182"/>
        <v>1</v>
      </c>
      <c r="Q893" s="285">
        <f t="shared" si="183"/>
        <v>18</v>
      </c>
      <c r="R893" s="286">
        <f t="shared" si="184"/>
        <v>0</v>
      </c>
      <c r="S893" s="287">
        <f t="shared" si="185"/>
        <v>0</v>
      </c>
      <c r="T893" s="286">
        <f t="shared" si="186"/>
        <v>0</v>
      </c>
      <c r="U893" s="287">
        <f t="shared" si="187"/>
        <v>0</v>
      </c>
      <c r="V893" s="287">
        <f t="shared" si="188"/>
        <v>0</v>
      </c>
      <c r="W893" s="287">
        <f t="shared" si="189"/>
        <v>0</v>
      </c>
      <c r="X893" s="287">
        <f t="shared" si="190"/>
        <v>0</v>
      </c>
      <c r="Y893" s="288">
        <f t="shared" si="191"/>
        <v>1900</v>
      </c>
      <c r="Z893" s="287">
        <f t="shared" si="192"/>
        <v>1</v>
      </c>
      <c r="AA893" s="519">
        <f>0</f>
        <v>0</v>
      </c>
      <c r="AB893" s="520">
        <f>0</f>
        <v>0</v>
      </c>
      <c r="AC893" s="519">
        <f t="shared" si="193"/>
        <v>0</v>
      </c>
      <c r="AD893" s="520">
        <f t="shared" si="194"/>
        <v>0</v>
      </c>
    </row>
    <row r="894" spans="8:30">
      <c r="H894" s="509"/>
      <c r="I894" s="509"/>
      <c r="P894" s="274">
        <f t="shared" si="182"/>
        <v>1</v>
      </c>
      <c r="Q894" s="285">
        <f t="shared" si="183"/>
        <v>18</v>
      </c>
      <c r="R894" s="286">
        <f t="shared" si="184"/>
        <v>0</v>
      </c>
      <c r="S894" s="287">
        <f t="shared" si="185"/>
        <v>0</v>
      </c>
      <c r="T894" s="286">
        <f t="shared" si="186"/>
        <v>0</v>
      </c>
      <c r="U894" s="287">
        <f t="shared" si="187"/>
        <v>0</v>
      </c>
      <c r="V894" s="287">
        <f t="shared" si="188"/>
        <v>0</v>
      </c>
      <c r="W894" s="287">
        <f t="shared" si="189"/>
        <v>0</v>
      </c>
      <c r="X894" s="287">
        <f t="shared" si="190"/>
        <v>0</v>
      </c>
      <c r="Y894" s="288">
        <f t="shared" si="191"/>
        <v>1900</v>
      </c>
      <c r="Z894" s="287">
        <f t="shared" si="192"/>
        <v>1</v>
      </c>
      <c r="AA894" s="519">
        <f>0</f>
        <v>0</v>
      </c>
      <c r="AB894" s="520">
        <f>0</f>
        <v>0</v>
      </c>
      <c r="AC894" s="519">
        <f t="shared" si="193"/>
        <v>0</v>
      </c>
      <c r="AD894" s="520">
        <f t="shared" si="194"/>
        <v>0</v>
      </c>
    </row>
    <row r="895" spans="8:30">
      <c r="H895" s="509"/>
      <c r="I895" s="509"/>
      <c r="P895" s="274">
        <f t="shared" si="182"/>
        <v>1</v>
      </c>
      <c r="Q895" s="285">
        <f t="shared" si="183"/>
        <v>18</v>
      </c>
      <c r="R895" s="286">
        <f t="shared" si="184"/>
        <v>0</v>
      </c>
      <c r="S895" s="287">
        <f t="shared" si="185"/>
        <v>0</v>
      </c>
      <c r="T895" s="286">
        <f t="shared" si="186"/>
        <v>0</v>
      </c>
      <c r="U895" s="287">
        <f t="shared" si="187"/>
        <v>0</v>
      </c>
      <c r="V895" s="287">
        <f t="shared" si="188"/>
        <v>0</v>
      </c>
      <c r="W895" s="287">
        <f t="shared" si="189"/>
        <v>0</v>
      </c>
      <c r="X895" s="287">
        <f t="shared" si="190"/>
        <v>0</v>
      </c>
      <c r="Y895" s="288">
        <f t="shared" si="191"/>
        <v>1900</v>
      </c>
      <c r="Z895" s="287">
        <f t="shared" si="192"/>
        <v>1</v>
      </c>
      <c r="AA895" s="519">
        <f>0</f>
        <v>0</v>
      </c>
      <c r="AB895" s="520">
        <f>0</f>
        <v>0</v>
      </c>
      <c r="AC895" s="519">
        <f t="shared" si="193"/>
        <v>0</v>
      </c>
      <c r="AD895" s="520">
        <f t="shared" si="194"/>
        <v>0</v>
      </c>
    </row>
    <row r="896" spans="8:30">
      <c r="H896" s="509"/>
      <c r="I896" s="509"/>
      <c r="P896" s="274">
        <f t="shared" si="182"/>
        <v>1</v>
      </c>
      <c r="Q896" s="285">
        <f t="shared" si="183"/>
        <v>18</v>
      </c>
      <c r="R896" s="286">
        <f t="shared" si="184"/>
        <v>0</v>
      </c>
      <c r="S896" s="287">
        <f t="shared" si="185"/>
        <v>0</v>
      </c>
      <c r="T896" s="286">
        <f t="shared" si="186"/>
        <v>0</v>
      </c>
      <c r="U896" s="287">
        <f t="shared" si="187"/>
        <v>0</v>
      </c>
      <c r="V896" s="287">
        <f t="shared" si="188"/>
        <v>0</v>
      </c>
      <c r="W896" s="287">
        <f t="shared" si="189"/>
        <v>0</v>
      </c>
      <c r="X896" s="287">
        <f t="shared" si="190"/>
        <v>0</v>
      </c>
      <c r="Y896" s="288">
        <f t="shared" si="191"/>
        <v>1900</v>
      </c>
      <c r="Z896" s="287">
        <f t="shared" si="192"/>
        <v>1</v>
      </c>
      <c r="AA896" s="519">
        <f>0</f>
        <v>0</v>
      </c>
      <c r="AB896" s="520">
        <f>0</f>
        <v>0</v>
      </c>
      <c r="AC896" s="519">
        <f t="shared" si="193"/>
        <v>0</v>
      </c>
      <c r="AD896" s="520">
        <f t="shared" si="194"/>
        <v>0</v>
      </c>
    </row>
    <row r="897" spans="8:30">
      <c r="H897" s="509"/>
      <c r="I897" s="509"/>
      <c r="P897" s="274">
        <f t="shared" si="182"/>
        <v>1</v>
      </c>
      <c r="Q897" s="285">
        <f t="shared" si="183"/>
        <v>18</v>
      </c>
      <c r="R897" s="286">
        <f t="shared" si="184"/>
        <v>0</v>
      </c>
      <c r="S897" s="287">
        <f t="shared" si="185"/>
        <v>0</v>
      </c>
      <c r="T897" s="286">
        <f t="shared" si="186"/>
        <v>0</v>
      </c>
      <c r="U897" s="287">
        <f t="shared" si="187"/>
        <v>0</v>
      </c>
      <c r="V897" s="287">
        <f t="shared" si="188"/>
        <v>0</v>
      </c>
      <c r="W897" s="287">
        <f t="shared" si="189"/>
        <v>0</v>
      </c>
      <c r="X897" s="287">
        <f t="shared" si="190"/>
        <v>0</v>
      </c>
      <c r="Y897" s="288">
        <f t="shared" si="191"/>
        <v>1900</v>
      </c>
      <c r="Z897" s="287">
        <f t="shared" si="192"/>
        <v>1</v>
      </c>
      <c r="AA897" s="519">
        <f>0</f>
        <v>0</v>
      </c>
      <c r="AB897" s="520">
        <f>0</f>
        <v>0</v>
      </c>
      <c r="AC897" s="519">
        <f t="shared" si="193"/>
        <v>0</v>
      </c>
      <c r="AD897" s="520">
        <f t="shared" si="194"/>
        <v>0</v>
      </c>
    </row>
    <row r="898" spans="8:30">
      <c r="H898" s="509"/>
      <c r="I898" s="509"/>
      <c r="P898" s="274">
        <f t="shared" si="182"/>
        <v>1</v>
      </c>
      <c r="Q898" s="285">
        <f t="shared" si="183"/>
        <v>18</v>
      </c>
      <c r="R898" s="286">
        <f t="shared" si="184"/>
        <v>0</v>
      </c>
      <c r="S898" s="287">
        <f t="shared" si="185"/>
        <v>0</v>
      </c>
      <c r="T898" s="286">
        <f t="shared" si="186"/>
        <v>0</v>
      </c>
      <c r="U898" s="287">
        <f t="shared" si="187"/>
        <v>0</v>
      </c>
      <c r="V898" s="287">
        <f t="shared" si="188"/>
        <v>0</v>
      </c>
      <c r="W898" s="287">
        <f t="shared" si="189"/>
        <v>0</v>
      </c>
      <c r="X898" s="287">
        <f t="shared" si="190"/>
        <v>0</v>
      </c>
      <c r="Y898" s="288">
        <f t="shared" si="191"/>
        <v>1900</v>
      </c>
      <c r="Z898" s="287">
        <f t="shared" si="192"/>
        <v>1</v>
      </c>
      <c r="AA898" s="519">
        <f>0</f>
        <v>0</v>
      </c>
      <c r="AB898" s="520">
        <f>0</f>
        <v>0</v>
      </c>
      <c r="AC898" s="519">
        <f t="shared" si="193"/>
        <v>0</v>
      </c>
      <c r="AD898" s="520">
        <f t="shared" si="194"/>
        <v>0</v>
      </c>
    </row>
    <row r="899" spans="8:30">
      <c r="H899" s="509"/>
      <c r="I899" s="509"/>
      <c r="P899" s="274">
        <f t="shared" si="182"/>
        <v>1</v>
      </c>
      <c r="Q899" s="285">
        <f t="shared" si="183"/>
        <v>18</v>
      </c>
      <c r="R899" s="286">
        <f t="shared" si="184"/>
        <v>0</v>
      </c>
      <c r="S899" s="287">
        <f t="shared" si="185"/>
        <v>0</v>
      </c>
      <c r="T899" s="286">
        <f t="shared" si="186"/>
        <v>0</v>
      </c>
      <c r="U899" s="287">
        <f t="shared" si="187"/>
        <v>0</v>
      </c>
      <c r="V899" s="287">
        <f t="shared" si="188"/>
        <v>0</v>
      </c>
      <c r="W899" s="287">
        <f t="shared" si="189"/>
        <v>0</v>
      </c>
      <c r="X899" s="287">
        <f t="shared" si="190"/>
        <v>0</v>
      </c>
      <c r="Y899" s="288">
        <f t="shared" si="191"/>
        <v>1900</v>
      </c>
      <c r="Z899" s="287">
        <f t="shared" si="192"/>
        <v>1</v>
      </c>
      <c r="AA899" s="519">
        <f>0</f>
        <v>0</v>
      </c>
      <c r="AB899" s="520">
        <f>0</f>
        <v>0</v>
      </c>
      <c r="AC899" s="519">
        <f t="shared" si="193"/>
        <v>0</v>
      </c>
      <c r="AD899" s="520">
        <f t="shared" si="194"/>
        <v>0</v>
      </c>
    </row>
    <row r="900" spans="8:30">
      <c r="H900" s="509"/>
      <c r="I900" s="509"/>
      <c r="P900" s="274">
        <f t="shared" si="182"/>
        <v>1</v>
      </c>
      <c r="Q900" s="285">
        <f t="shared" si="183"/>
        <v>18</v>
      </c>
      <c r="R900" s="286">
        <f t="shared" si="184"/>
        <v>0</v>
      </c>
      <c r="S900" s="287">
        <f t="shared" si="185"/>
        <v>0</v>
      </c>
      <c r="T900" s="286">
        <f t="shared" si="186"/>
        <v>0</v>
      </c>
      <c r="U900" s="287">
        <f t="shared" si="187"/>
        <v>0</v>
      </c>
      <c r="V900" s="287">
        <f t="shared" si="188"/>
        <v>0</v>
      </c>
      <c r="W900" s="287">
        <f t="shared" si="189"/>
        <v>0</v>
      </c>
      <c r="X900" s="287">
        <f t="shared" si="190"/>
        <v>0</v>
      </c>
      <c r="Y900" s="288">
        <f t="shared" si="191"/>
        <v>1900</v>
      </c>
      <c r="Z900" s="287">
        <f t="shared" si="192"/>
        <v>1</v>
      </c>
      <c r="AA900" s="519">
        <f>0</f>
        <v>0</v>
      </c>
      <c r="AB900" s="520">
        <f>0</f>
        <v>0</v>
      </c>
      <c r="AC900" s="519">
        <f t="shared" si="193"/>
        <v>0</v>
      </c>
      <c r="AD900" s="520">
        <f t="shared" si="194"/>
        <v>0</v>
      </c>
    </row>
    <row r="901" spans="8:30">
      <c r="H901" s="509"/>
      <c r="I901" s="509"/>
      <c r="P901" s="274">
        <f t="shared" si="182"/>
        <v>1</v>
      </c>
      <c r="Q901" s="285">
        <f t="shared" si="183"/>
        <v>18</v>
      </c>
      <c r="R901" s="286">
        <f t="shared" si="184"/>
        <v>0</v>
      </c>
      <c r="S901" s="287">
        <f t="shared" si="185"/>
        <v>0</v>
      </c>
      <c r="T901" s="286">
        <f t="shared" si="186"/>
        <v>0</v>
      </c>
      <c r="U901" s="287">
        <f t="shared" si="187"/>
        <v>0</v>
      </c>
      <c r="V901" s="287">
        <f t="shared" si="188"/>
        <v>0</v>
      </c>
      <c r="W901" s="287">
        <f t="shared" si="189"/>
        <v>0</v>
      </c>
      <c r="X901" s="287">
        <f t="shared" si="190"/>
        <v>0</v>
      </c>
      <c r="Y901" s="288">
        <f t="shared" si="191"/>
        <v>1900</v>
      </c>
      <c r="Z901" s="287">
        <f t="shared" si="192"/>
        <v>1</v>
      </c>
      <c r="AA901" s="519">
        <f>0</f>
        <v>0</v>
      </c>
      <c r="AB901" s="520">
        <f>0</f>
        <v>0</v>
      </c>
      <c r="AC901" s="519">
        <f t="shared" si="193"/>
        <v>0</v>
      </c>
      <c r="AD901" s="520">
        <f t="shared" si="194"/>
        <v>0</v>
      </c>
    </row>
    <row r="902" spans="8:30">
      <c r="H902" s="509"/>
      <c r="I902" s="509"/>
      <c r="P902" s="274">
        <f t="shared" si="182"/>
        <v>1</v>
      </c>
      <c r="Q902" s="285">
        <f t="shared" si="183"/>
        <v>18</v>
      </c>
      <c r="R902" s="286">
        <f t="shared" si="184"/>
        <v>0</v>
      </c>
      <c r="S902" s="287">
        <f t="shared" si="185"/>
        <v>0</v>
      </c>
      <c r="T902" s="286">
        <f t="shared" si="186"/>
        <v>0</v>
      </c>
      <c r="U902" s="287">
        <f t="shared" si="187"/>
        <v>0</v>
      </c>
      <c r="V902" s="287">
        <f t="shared" si="188"/>
        <v>0</v>
      </c>
      <c r="W902" s="287">
        <f t="shared" si="189"/>
        <v>0</v>
      </c>
      <c r="X902" s="287">
        <f t="shared" si="190"/>
        <v>0</v>
      </c>
      <c r="Y902" s="288">
        <f t="shared" si="191"/>
        <v>1900</v>
      </c>
      <c r="Z902" s="287">
        <f t="shared" si="192"/>
        <v>1</v>
      </c>
      <c r="AA902" s="519">
        <f>0</f>
        <v>0</v>
      </c>
      <c r="AB902" s="520">
        <f>0</f>
        <v>0</v>
      </c>
      <c r="AC902" s="519">
        <f t="shared" si="193"/>
        <v>0</v>
      </c>
      <c r="AD902" s="520">
        <f t="shared" si="194"/>
        <v>0</v>
      </c>
    </row>
    <row r="903" spans="8:30">
      <c r="H903" s="509"/>
      <c r="I903" s="509"/>
      <c r="P903" s="274">
        <f t="shared" si="182"/>
        <v>1</v>
      </c>
      <c r="Q903" s="285">
        <f t="shared" si="183"/>
        <v>18</v>
      </c>
      <c r="R903" s="286">
        <f t="shared" si="184"/>
        <v>0</v>
      </c>
      <c r="S903" s="287">
        <f t="shared" si="185"/>
        <v>0</v>
      </c>
      <c r="T903" s="286">
        <f t="shared" si="186"/>
        <v>0</v>
      </c>
      <c r="U903" s="287">
        <f t="shared" si="187"/>
        <v>0</v>
      </c>
      <c r="V903" s="287">
        <f t="shared" si="188"/>
        <v>0</v>
      </c>
      <c r="W903" s="287">
        <f t="shared" si="189"/>
        <v>0</v>
      </c>
      <c r="X903" s="287">
        <f t="shared" si="190"/>
        <v>0</v>
      </c>
      <c r="Y903" s="288">
        <f t="shared" si="191"/>
        <v>1900</v>
      </c>
      <c r="Z903" s="287">
        <f t="shared" si="192"/>
        <v>1</v>
      </c>
      <c r="AA903" s="519">
        <f>0</f>
        <v>0</v>
      </c>
      <c r="AB903" s="520">
        <f>0</f>
        <v>0</v>
      </c>
      <c r="AC903" s="519">
        <f t="shared" si="193"/>
        <v>0</v>
      </c>
      <c r="AD903" s="520">
        <f t="shared" si="194"/>
        <v>0</v>
      </c>
    </row>
    <row r="904" spans="8:30">
      <c r="H904" s="509"/>
      <c r="I904" s="509"/>
      <c r="P904" s="274">
        <f t="shared" ref="P904:P967" si="195">IF(Z904&gt;S904,IF(Z904&gt;T904,1,0),0)</f>
        <v>1</v>
      </c>
      <c r="Q904" s="285">
        <f t="shared" ref="Q904:Q967" si="196">MAX(18,IFERROR(ROUNDDOWN(YEARFRAC(F904,__valuation_date),0),45))</f>
        <v>18</v>
      </c>
      <c r="R904" s="286">
        <f t="shared" ref="R904:R967" si="197">G904</f>
        <v>0</v>
      </c>
      <c r="S904" s="287">
        <f t="shared" ref="S904:S967" si="198">N904</f>
        <v>0</v>
      </c>
      <c r="T904" s="286">
        <f t="shared" ref="T904:T967" si="199">ROUNDUP(YEARFRAC(M904,L904),0)</f>
        <v>0</v>
      </c>
      <c r="U904" s="287">
        <f t="shared" ref="U904:U967" si="200">J904</f>
        <v>0</v>
      </c>
      <c r="V904" s="287">
        <f t="shared" ref="V904:V967" si="201">IF(X904="Annuity",0,H904)</f>
        <v>0</v>
      </c>
      <c r="W904" s="287">
        <f t="shared" ref="W904:W967" si="202">IF(X904="Annuity",H904*12,H904)</f>
        <v>0</v>
      </c>
      <c r="X904" s="287">
        <f t="shared" ref="X904:X967" si="203">E904</f>
        <v>0</v>
      </c>
      <c r="Y904" s="288">
        <f t="shared" ref="Y904:Y967" si="204">YEAR(L904)</f>
        <v>1900</v>
      </c>
      <c r="Z904" s="287">
        <f t="shared" ref="Z904:Z967" si="205">YEAR($P$2)-Y904+1</f>
        <v>1</v>
      </c>
      <c r="AA904" s="519">
        <f>0</f>
        <v>0</v>
      </c>
      <c r="AB904" s="520">
        <f>0</f>
        <v>0</v>
      </c>
      <c r="AC904" s="519">
        <f t="shared" ref="AC904:AC967" si="206">D904</f>
        <v>0</v>
      </c>
      <c r="AD904" s="520">
        <f t="shared" ref="AD904:AD967" si="207">O904</f>
        <v>0</v>
      </c>
    </row>
    <row r="905" spans="8:30">
      <c r="H905" s="509"/>
      <c r="I905" s="509"/>
      <c r="P905" s="274">
        <f t="shared" si="195"/>
        <v>1</v>
      </c>
      <c r="Q905" s="285">
        <f t="shared" si="196"/>
        <v>18</v>
      </c>
      <c r="R905" s="286">
        <f t="shared" si="197"/>
        <v>0</v>
      </c>
      <c r="S905" s="287">
        <f t="shared" si="198"/>
        <v>0</v>
      </c>
      <c r="T905" s="286">
        <f t="shared" si="199"/>
        <v>0</v>
      </c>
      <c r="U905" s="287">
        <f t="shared" si="200"/>
        <v>0</v>
      </c>
      <c r="V905" s="287">
        <f t="shared" si="201"/>
        <v>0</v>
      </c>
      <c r="W905" s="287">
        <f t="shared" si="202"/>
        <v>0</v>
      </c>
      <c r="X905" s="287">
        <f t="shared" si="203"/>
        <v>0</v>
      </c>
      <c r="Y905" s="288">
        <f t="shared" si="204"/>
        <v>1900</v>
      </c>
      <c r="Z905" s="287">
        <f t="shared" si="205"/>
        <v>1</v>
      </c>
      <c r="AA905" s="519">
        <f>0</f>
        <v>0</v>
      </c>
      <c r="AB905" s="520">
        <f>0</f>
        <v>0</v>
      </c>
      <c r="AC905" s="519">
        <f t="shared" si="206"/>
        <v>0</v>
      </c>
      <c r="AD905" s="520">
        <f t="shared" si="207"/>
        <v>0</v>
      </c>
    </row>
    <row r="906" spans="8:30">
      <c r="H906" s="509"/>
      <c r="I906" s="509"/>
      <c r="P906" s="274">
        <f t="shared" si="195"/>
        <v>1</v>
      </c>
      <c r="Q906" s="285">
        <f t="shared" si="196"/>
        <v>18</v>
      </c>
      <c r="R906" s="286">
        <f t="shared" si="197"/>
        <v>0</v>
      </c>
      <c r="S906" s="287">
        <f t="shared" si="198"/>
        <v>0</v>
      </c>
      <c r="T906" s="286">
        <f t="shared" si="199"/>
        <v>0</v>
      </c>
      <c r="U906" s="287">
        <f t="shared" si="200"/>
        <v>0</v>
      </c>
      <c r="V906" s="287">
        <f t="shared" si="201"/>
        <v>0</v>
      </c>
      <c r="W906" s="287">
        <f t="shared" si="202"/>
        <v>0</v>
      </c>
      <c r="X906" s="287">
        <f t="shared" si="203"/>
        <v>0</v>
      </c>
      <c r="Y906" s="288">
        <f t="shared" si="204"/>
        <v>1900</v>
      </c>
      <c r="Z906" s="287">
        <f t="shared" si="205"/>
        <v>1</v>
      </c>
      <c r="AA906" s="519">
        <f>0</f>
        <v>0</v>
      </c>
      <c r="AB906" s="520">
        <f>0</f>
        <v>0</v>
      </c>
      <c r="AC906" s="519">
        <f t="shared" si="206"/>
        <v>0</v>
      </c>
      <c r="AD906" s="520">
        <f t="shared" si="207"/>
        <v>0</v>
      </c>
    </row>
    <row r="907" spans="8:30">
      <c r="H907" s="509"/>
      <c r="I907" s="509"/>
      <c r="P907" s="274">
        <f t="shared" si="195"/>
        <v>1</v>
      </c>
      <c r="Q907" s="285">
        <f t="shared" si="196"/>
        <v>18</v>
      </c>
      <c r="R907" s="286">
        <f t="shared" si="197"/>
        <v>0</v>
      </c>
      <c r="S907" s="287">
        <f t="shared" si="198"/>
        <v>0</v>
      </c>
      <c r="T907" s="286">
        <f t="shared" si="199"/>
        <v>0</v>
      </c>
      <c r="U907" s="287">
        <f t="shared" si="200"/>
        <v>0</v>
      </c>
      <c r="V907" s="287">
        <f t="shared" si="201"/>
        <v>0</v>
      </c>
      <c r="W907" s="287">
        <f t="shared" si="202"/>
        <v>0</v>
      </c>
      <c r="X907" s="287">
        <f t="shared" si="203"/>
        <v>0</v>
      </c>
      <c r="Y907" s="288">
        <f t="shared" si="204"/>
        <v>1900</v>
      </c>
      <c r="Z907" s="287">
        <f t="shared" si="205"/>
        <v>1</v>
      </c>
      <c r="AA907" s="519">
        <f>0</f>
        <v>0</v>
      </c>
      <c r="AB907" s="520">
        <f>0</f>
        <v>0</v>
      </c>
      <c r="AC907" s="519">
        <f t="shared" si="206"/>
        <v>0</v>
      </c>
      <c r="AD907" s="520">
        <f t="shared" si="207"/>
        <v>0</v>
      </c>
    </row>
    <row r="908" spans="8:30">
      <c r="H908" s="509"/>
      <c r="I908" s="509"/>
      <c r="P908" s="274">
        <f t="shared" si="195"/>
        <v>1</v>
      </c>
      <c r="Q908" s="285">
        <f t="shared" si="196"/>
        <v>18</v>
      </c>
      <c r="R908" s="286">
        <f t="shared" si="197"/>
        <v>0</v>
      </c>
      <c r="S908" s="287">
        <f t="shared" si="198"/>
        <v>0</v>
      </c>
      <c r="T908" s="286">
        <f t="shared" si="199"/>
        <v>0</v>
      </c>
      <c r="U908" s="287">
        <f t="shared" si="200"/>
        <v>0</v>
      </c>
      <c r="V908" s="287">
        <f t="shared" si="201"/>
        <v>0</v>
      </c>
      <c r="W908" s="287">
        <f t="shared" si="202"/>
        <v>0</v>
      </c>
      <c r="X908" s="287">
        <f t="shared" si="203"/>
        <v>0</v>
      </c>
      <c r="Y908" s="288">
        <f t="shared" si="204"/>
        <v>1900</v>
      </c>
      <c r="Z908" s="287">
        <f t="shared" si="205"/>
        <v>1</v>
      </c>
      <c r="AA908" s="519">
        <f>0</f>
        <v>0</v>
      </c>
      <c r="AB908" s="520">
        <f>0</f>
        <v>0</v>
      </c>
      <c r="AC908" s="519">
        <f t="shared" si="206"/>
        <v>0</v>
      </c>
      <c r="AD908" s="520">
        <f t="shared" si="207"/>
        <v>0</v>
      </c>
    </row>
    <row r="909" spans="8:30">
      <c r="H909" s="509"/>
      <c r="I909" s="509"/>
      <c r="P909" s="274">
        <f t="shared" si="195"/>
        <v>1</v>
      </c>
      <c r="Q909" s="285">
        <f t="shared" si="196"/>
        <v>18</v>
      </c>
      <c r="R909" s="286">
        <f t="shared" si="197"/>
        <v>0</v>
      </c>
      <c r="S909" s="287">
        <f t="shared" si="198"/>
        <v>0</v>
      </c>
      <c r="T909" s="286">
        <f t="shared" si="199"/>
        <v>0</v>
      </c>
      <c r="U909" s="287">
        <f t="shared" si="200"/>
        <v>0</v>
      </c>
      <c r="V909" s="287">
        <f t="shared" si="201"/>
        <v>0</v>
      </c>
      <c r="W909" s="287">
        <f t="shared" si="202"/>
        <v>0</v>
      </c>
      <c r="X909" s="287">
        <f t="shared" si="203"/>
        <v>0</v>
      </c>
      <c r="Y909" s="288">
        <f t="shared" si="204"/>
        <v>1900</v>
      </c>
      <c r="Z909" s="287">
        <f t="shared" si="205"/>
        <v>1</v>
      </c>
      <c r="AA909" s="519">
        <f>0</f>
        <v>0</v>
      </c>
      <c r="AB909" s="520">
        <f>0</f>
        <v>0</v>
      </c>
      <c r="AC909" s="519">
        <f t="shared" si="206"/>
        <v>0</v>
      </c>
      <c r="AD909" s="520">
        <f t="shared" si="207"/>
        <v>0</v>
      </c>
    </row>
    <row r="910" spans="8:30">
      <c r="H910" s="509"/>
      <c r="I910" s="509"/>
      <c r="P910" s="274">
        <f t="shared" si="195"/>
        <v>1</v>
      </c>
      <c r="Q910" s="285">
        <f t="shared" si="196"/>
        <v>18</v>
      </c>
      <c r="R910" s="286">
        <f t="shared" si="197"/>
        <v>0</v>
      </c>
      <c r="S910" s="287">
        <f t="shared" si="198"/>
        <v>0</v>
      </c>
      <c r="T910" s="286">
        <f t="shared" si="199"/>
        <v>0</v>
      </c>
      <c r="U910" s="287">
        <f t="shared" si="200"/>
        <v>0</v>
      </c>
      <c r="V910" s="287">
        <f t="shared" si="201"/>
        <v>0</v>
      </c>
      <c r="W910" s="287">
        <f t="shared" si="202"/>
        <v>0</v>
      </c>
      <c r="X910" s="287">
        <f t="shared" si="203"/>
        <v>0</v>
      </c>
      <c r="Y910" s="288">
        <f t="shared" si="204"/>
        <v>1900</v>
      </c>
      <c r="Z910" s="287">
        <f t="shared" si="205"/>
        <v>1</v>
      </c>
      <c r="AA910" s="519">
        <f>0</f>
        <v>0</v>
      </c>
      <c r="AB910" s="520">
        <f>0</f>
        <v>0</v>
      </c>
      <c r="AC910" s="519">
        <f t="shared" si="206"/>
        <v>0</v>
      </c>
      <c r="AD910" s="520">
        <f t="shared" si="207"/>
        <v>0</v>
      </c>
    </row>
    <row r="911" spans="8:30">
      <c r="H911" s="509"/>
      <c r="I911" s="509"/>
      <c r="P911" s="274">
        <f t="shared" si="195"/>
        <v>1</v>
      </c>
      <c r="Q911" s="285">
        <f t="shared" si="196"/>
        <v>18</v>
      </c>
      <c r="R911" s="286">
        <f t="shared" si="197"/>
        <v>0</v>
      </c>
      <c r="S911" s="287">
        <f t="shared" si="198"/>
        <v>0</v>
      </c>
      <c r="T911" s="286">
        <f t="shared" si="199"/>
        <v>0</v>
      </c>
      <c r="U911" s="287">
        <f t="shared" si="200"/>
        <v>0</v>
      </c>
      <c r="V911" s="287">
        <f t="shared" si="201"/>
        <v>0</v>
      </c>
      <c r="W911" s="287">
        <f t="shared" si="202"/>
        <v>0</v>
      </c>
      <c r="X911" s="287">
        <f t="shared" si="203"/>
        <v>0</v>
      </c>
      <c r="Y911" s="288">
        <f t="shared" si="204"/>
        <v>1900</v>
      </c>
      <c r="Z911" s="287">
        <f t="shared" si="205"/>
        <v>1</v>
      </c>
      <c r="AA911" s="519">
        <f>0</f>
        <v>0</v>
      </c>
      <c r="AB911" s="520">
        <f>0</f>
        <v>0</v>
      </c>
      <c r="AC911" s="519">
        <f t="shared" si="206"/>
        <v>0</v>
      </c>
      <c r="AD911" s="520">
        <f t="shared" si="207"/>
        <v>0</v>
      </c>
    </row>
    <row r="912" spans="8:30">
      <c r="H912" s="509"/>
      <c r="I912" s="509"/>
      <c r="P912" s="274">
        <f t="shared" si="195"/>
        <v>1</v>
      </c>
      <c r="Q912" s="285">
        <f t="shared" si="196"/>
        <v>18</v>
      </c>
      <c r="R912" s="286">
        <f t="shared" si="197"/>
        <v>0</v>
      </c>
      <c r="S912" s="287">
        <f t="shared" si="198"/>
        <v>0</v>
      </c>
      <c r="T912" s="286">
        <f t="shared" si="199"/>
        <v>0</v>
      </c>
      <c r="U912" s="287">
        <f t="shared" si="200"/>
        <v>0</v>
      </c>
      <c r="V912" s="287">
        <f t="shared" si="201"/>
        <v>0</v>
      </c>
      <c r="W912" s="287">
        <f t="shared" si="202"/>
        <v>0</v>
      </c>
      <c r="X912" s="287">
        <f t="shared" si="203"/>
        <v>0</v>
      </c>
      <c r="Y912" s="288">
        <f t="shared" si="204"/>
        <v>1900</v>
      </c>
      <c r="Z912" s="287">
        <f t="shared" si="205"/>
        <v>1</v>
      </c>
      <c r="AA912" s="519">
        <f>0</f>
        <v>0</v>
      </c>
      <c r="AB912" s="520">
        <f>0</f>
        <v>0</v>
      </c>
      <c r="AC912" s="519">
        <f t="shared" si="206"/>
        <v>0</v>
      </c>
      <c r="AD912" s="520">
        <f t="shared" si="207"/>
        <v>0</v>
      </c>
    </row>
    <row r="913" spans="8:30">
      <c r="H913" s="509"/>
      <c r="I913" s="509"/>
      <c r="P913" s="274">
        <f t="shared" si="195"/>
        <v>1</v>
      </c>
      <c r="Q913" s="285">
        <f t="shared" si="196"/>
        <v>18</v>
      </c>
      <c r="R913" s="286">
        <f t="shared" si="197"/>
        <v>0</v>
      </c>
      <c r="S913" s="287">
        <f t="shared" si="198"/>
        <v>0</v>
      </c>
      <c r="T913" s="286">
        <f t="shared" si="199"/>
        <v>0</v>
      </c>
      <c r="U913" s="287">
        <f t="shared" si="200"/>
        <v>0</v>
      </c>
      <c r="V913" s="287">
        <f t="shared" si="201"/>
        <v>0</v>
      </c>
      <c r="W913" s="287">
        <f t="shared" si="202"/>
        <v>0</v>
      </c>
      <c r="X913" s="287">
        <f t="shared" si="203"/>
        <v>0</v>
      </c>
      <c r="Y913" s="288">
        <f t="shared" si="204"/>
        <v>1900</v>
      </c>
      <c r="Z913" s="287">
        <f t="shared" si="205"/>
        <v>1</v>
      </c>
      <c r="AA913" s="519">
        <f>0</f>
        <v>0</v>
      </c>
      <c r="AB913" s="520">
        <f>0</f>
        <v>0</v>
      </c>
      <c r="AC913" s="519">
        <f t="shared" si="206"/>
        <v>0</v>
      </c>
      <c r="AD913" s="520">
        <f t="shared" si="207"/>
        <v>0</v>
      </c>
    </row>
    <row r="914" spans="8:30">
      <c r="H914" s="509"/>
      <c r="I914" s="509"/>
      <c r="P914" s="274">
        <f t="shared" si="195"/>
        <v>1</v>
      </c>
      <c r="Q914" s="285">
        <f t="shared" si="196"/>
        <v>18</v>
      </c>
      <c r="R914" s="286">
        <f t="shared" si="197"/>
        <v>0</v>
      </c>
      <c r="S914" s="287">
        <f t="shared" si="198"/>
        <v>0</v>
      </c>
      <c r="T914" s="286">
        <f t="shared" si="199"/>
        <v>0</v>
      </c>
      <c r="U914" s="287">
        <f t="shared" si="200"/>
        <v>0</v>
      </c>
      <c r="V914" s="287">
        <f t="shared" si="201"/>
        <v>0</v>
      </c>
      <c r="W914" s="287">
        <f t="shared" si="202"/>
        <v>0</v>
      </c>
      <c r="X914" s="287">
        <f t="shared" si="203"/>
        <v>0</v>
      </c>
      <c r="Y914" s="288">
        <f t="shared" si="204"/>
        <v>1900</v>
      </c>
      <c r="Z914" s="287">
        <f t="shared" si="205"/>
        <v>1</v>
      </c>
      <c r="AA914" s="519">
        <f>0</f>
        <v>0</v>
      </c>
      <c r="AB914" s="520">
        <f>0</f>
        <v>0</v>
      </c>
      <c r="AC914" s="519">
        <f t="shared" si="206"/>
        <v>0</v>
      </c>
      <c r="AD914" s="520">
        <f t="shared" si="207"/>
        <v>0</v>
      </c>
    </row>
    <row r="915" spans="8:30">
      <c r="H915" s="509"/>
      <c r="I915" s="509"/>
      <c r="P915" s="274">
        <f t="shared" si="195"/>
        <v>1</v>
      </c>
      <c r="Q915" s="285">
        <f t="shared" si="196"/>
        <v>18</v>
      </c>
      <c r="R915" s="286">
        <f t="shared" si="197"/>
        <v>0</v>
      </c>
      <c r="S915" s="287">
        <f t="shared" si="198"/>
        <v>0</v>
      </c>
      <c r="T915" s="286">
        <f t="shared" si="199"/>
        <v>0</v>
      </c>
      <c r="U915" s="287">
        <f t="shared" si="200"/>
        <v>0</v>
      </c>
      <c r="V915" s="287">
        <f t="shared" si="201"/>
        <v>0</v>
      </c>
      <c r="W915" s="287">
        <f t="shared" si="202"/>
        <v>0</v>
      </c>
      <c r="X915" s="287">
        <f t="shared" si="203"/>
        <v>0</v>
      </c>
      <c r="Y915" s="288">
        <f t="shared" si="204"/>
        <v>1900</v>
      </c>
      <c r="Z915" s="287">
        <f t="shared" si="205"/>
        <v>1</v>
      </c>
      <c r="AA915" s="519">
        <f>0</f>
        <v>0</v>
      </c>
      <c r="AB915" s="520">
        <f>0</f>
        <v>0</v>
      </c>
      <c r="AC915" s="519">
        <f t="shared" si="206"/>
        <v>0</v>
      </c>
      <c r="AD915" s="520">
        <f t="shared" si="207"/>
        <v>0</v>
      </c>
    </row>
    <row r="916" spans="8:30">
      <c r="H916" s="509"/>
      <c r="I916" s="509"/>
      <c r="P916" s="274">
        <f t="shared" si="195"/>
        <v>1</v>
      </c>
      <c r="Q916" s="285">
        <f t="shared" si="196"/>
        <v>18</v>
      </c>
      <c r="R916" s="286">
        <f t="shared" si="197"/>
        <v>0</v>
      </c>
      <c r="S916" s="287">
        <f t="shared" si="198"/>
        <v>0</v>
      </c>
      <c r="T916" s="286">
        <f t="shared" si="199"/>
        <v>0</v>
      </c>
      <c r="U916" s="287">
        <f t="shared" si="200"/>
        <v>0</v>
      </c>
      <c r="V916" s="287">
        <f t="shared" si="201"/>
        <v>0</v>
      </c>
      <c r="W916" s="287">
        <f t="shared" si="202"/>
        <v>0</v>
      </c>
      <c r="X916" s="287">
        <f t="shared" si="203"/>
        <v>0</v>
      </c>
      <c r="Y916" s="288">
        <f t="shared" si="204"/>
        <v>1900</v>
      </c>
      <c r="Z916" s="287">
        <f t="shared" si="205"/>
        <v>1</v>
      </c>
      <c r="AA916" s="519">
        <f>0</f>
        <v>0</v>
      </c>
      <c r="AB916" s="520">
        <f>0</f>
        <v>0</v>
      </c>
      <c r="AC916" s="519">
        <f t="shared" si="206"/>
        <v>0</v>
      </c>
      <c r="AD916" s="520">
        <f t="shared" si="207"/>
        <v>0</v>
      </c>
    </row>
    <row r="917" spans="8:30">
      <c r="H917" s="509"/>
      <c r="I917" s="509"/>
      <c r="P917" s="274">
        <f t="shared" si="195"/>
        <v>1</v>
      </c>
      <c r="Q917" s="285">
        <f t="shared" si="196"/>
        <v>18</v>
      </c>
      <c r="R917" s="286">
        <f t="shared" si="197"/>
        <v>0</v>
      </c>
      <c r="S917" s="287">
        <f t="shared" si="198"/>
        <v>0</v>
      </c>
      <c r="T917" s="286">
        <f t="shared" si="199"/>
        <v>0</v>
      </c>
      <c r="U917" s="287">
        <f t="shared" si="200"/>
        <v>0</v>
      </c>
      <c r="V917" s="287">
        <f t="shared" si="201"/>
        <v>0</v>
      </c>
      <c r="W917" s="287">
        <f t="shared" si="202"/>
        <v>0</v>
      </c>
      <c r="X917" s="287">
        <f t="shared" si="203"/>
        <v>0</v>
      </c>
      <c r="Y917" s="288">
        <f t="shared" si="204"/>
        <v>1900</v>
      </c>
      <c r="Z917" s="287">
        <f t="shared" si="205"/>
        <v>1</v>
      </c>
      <c r="AA917" s="519">
        <f>0</f>
        <v>0</v>
      </c>
      <c r="AB917" s="520">
        <f>0</f>
        <v>0</v>
      </c>
      <c r="AC917" s="519">
        <f t="shared" si="206"/>
        <v>0</v>
      </c>
      <c r="AD917" s="520">
        <f t="shared" si="207"/>
        <v>0</v>
      </c>
    </row>
    <row r="918" spans="8:30">
      <c r="H918" s="509"/>
      <c r="I918" s="509"/>
      <c r="P918" s="274">
        <f t="shared" si="195"/>
        <v>1</v>
      </c>
      <c r="Q918" s="285">
        <f t="shared" si="196"/>
        <v>18</v>
      </c>
      <c r="R918" s="286">
        <f t="shared" si="197"/>
        <v>0</v>
      </c>
      <c r="S918" s="287">
        <f t="shared" si="198"/>
        <v>0</v>
      </c>
      <c r="T918" s="286">
        <f t="shared" si="199"/>
        <v>0</v>
      </c>
      <c r="U918" s="287">
        <f t="shared" si="200"/>
        <v>0</v>
      </c>
      <c r="V918" s="287">
        <f t="shared" si="201"/>
        <v>0</v>
      </c>
      <c r="W918" s="287">
        <f t="shared" si="202"/>
        <v>0</v>
      </c>
      <c r="X918" s="287">
        <f t="shared" si="203"/>
        <v>0</v>
      </c>
      <c r="Y918" s="288">
        <f t="shared" si="204"/>
        <v>1900</v>
      </c>
      <c r="Z918" s="287">
        <f t="shared" si="205"/>
        <v>1</v>
      </c>
      <c r="AA918" s="519">
        <f>0</f>
        <v>0</v>
      </c>
      <c r="AB918" s="520">
        <f>0</f>
        <v>0</v>
      </c>
      <c r="AC918" s="519">
        <f t="shared" si="206"/>
        <v>0</v>
      </c>
      <c r="AD918" s="520">
        <f t="shared" si="207"/>
        <v>0</v>
      </c>
    </row>
    <row r="919" spans="8:30">
      <c r="H919" s="509"/>
      <c r="I919" s="509"/>
      <c r="P919" s="274">
        <f t="shared" si="195"/>
        <v>1</v>
      </c>
      <c r="Q919" s="285">
        <f t="shared" si="196"/>
        <v>18</v>
      </c>
      <c r="R919" s="286">
        <f t="shared" si="197"/>
        <v>0</v>
      </c>
      <c r="S919" s="287">
        <f t="shared" si="198"/>
        <v>0</v>
      </c>
      <c r="T919" s="286">
        <f t="shared" si="199"/>
        <v>0</v>
      </c>
      <c r="U919" s="287">
        <f t="shared" si="200"/>
        <v>0</v>
      </c>
      <c r="V919" s="287">
        <f t="shared" si="201"/>
        <v>0</v>
      </c>
      <c r="W919" s="287">
        <f t="shared" si="202"/>
        <v>0</v>
      </c>
      <c r="X919" s="287">
        <f t="shared" si="203"/>
        <v>0</v>
      </c>
      <c r="Y919" s="288">
        <f t="shared" si="204"/>
        <v>1900</v>
      </c>
      <c r="Z919" s="287">
        <f t="shared" si="205"/>
        <v>1</v>
      </c>
      <c r="AA919" s="519">
        <f>0</f>
        <v>0</v>
      </c>
      <c r="AB919" s="520">
        <f>0</f>
        <v>0</v>
      </c>
      <c r="AC919" s="519">
        <f t="shared" si="206"/>
        <v>0</v>
      </c>
      <c r="AD919" s="520">
        <f t="shared" si="207"/>
        <v>0</v>
      </c>
    </row>
    <row r="920" spans="8:30">
      <c r="H920" s="509"/>
      <c r="I920" s="509"/>
      <c r="P920" s="274">
        <f t="shared" si="195"/>
        <v>1</v>
      </c>
      <c r="Q920" s="285">
        <f t="shared" si="196"/>
        <v>18</v>
      </c>
      <c r="R920" s="286">
        <f t="shared" si="197"/>
        <v>0</v>
      </c>
      <c r="S920" s="287">
        <f t="shared" si="198"/>
        <v>0</v>
      </c>
      <c r="T920" s="286">
        <f t="shared" si="199"/>
        <v>0</v>
      </c>
      <c r="U920" s="287">
        <f t="shared" si="200"/>
        <v>0</v>
      </c>
      <c r="V920" s="287">
        <f t="shared" si="201"/>
        <v>0</v>
      </c>
      <c r="W920" s="287">
        <f t="shared" si="202"/>
        <v>0</v>
      </c>
      <c r="X920" s="287">
        <f t="shared" si="203"/>
        <v>0</v>
      </c>
      <c r="Y920" s="288">
        <f t="shared" si="204"/>
        <v>1900</v>
      </c>
      <c r="Z920" s="287">
        <f t="shared" si="205"/>
        <v>1</v>
      </c>
      <c r="AA920" s="519">
        <f>0</f>
        <v>0</v>
      </c>
      <c r="AB920" s="520">
        <f>0</f>
        <v>0</v>
      </c>
      <c r="AC920" s="519">
        <f t="shared" si="206"/>
        <v>0</v>
      </c>
      <c r="AD920" s="520">
        <f t="shared" si="207"/>
        <v>0</v>
      </c>
    </row>
    <row r="921" spans="8:30">
      <c r="H921" s="509"/>
      <c r="I921" s="509"/>
      <c r="P921" s="274">
        <f t="shared" si="195"/>
        <v>1</v>
      </c>
      <c r="Q921" s="285">
        <f t="shared" si="196"/>
        <v>18</v>
      </c>
      <c r="R921" s="286">
        <f t="shared" si="197"/>
        <v>0</v>
      </c>
      <c r="S921" s="287">
        <f t="shared" si="198"/>
        <v>0</v>
      </c>
      <c r="T921" s="286">
        <f t="shared" si="199"/>
        <v>0</v>
      </c>
      <c r="U921" s="287">
        <f t="shared" si="200"/>
        <v>0</v>
      </c>
      <c r="V921" s="287">
        <f t="shared" si="201"/>
        <v>0</v>
      </c>
      <c r="W921" s="287">
        <f t="shared" si="202"/>
        <v>0</v>
      </c>
      <c r="X921" s="287">
        <f t="shared" si="203"/>
        <v>0</v>
      </c>
      <c r="Y921" s="288">
        <f t="shared" si="204"/>
        <v>1900</v>
      </c>
      <c r="Z921" s="287">
        <f t="shared" si="205"/>
        <v>1</v>
      </c>
      <c r="AA921" s="519">
        <f>0</f>
        <v>0</v>
      </c>
      <c r="AB921" s="520">
        <f>0</f>
        <v>0</v>
      </c>
      <c r="AC921" s="519">
        <f t="shared" si="206"/>
        <v>0</v>
      </c>
      <c r="AD921" s="520">
        <f t="shared" si="207"/>
        <v>0</v>
      </c>
    </row>
    <row r="922" spans="8:30">
      <c r="H922" s="509"/>
      <c r="I922" s="509"/>
      <c r="P922" s="274">
        <f t="shared" si="195"/>
        <v>1</v>
      </c>
      <c r="Q922" s="285">
        <f t="shared" si="196"/>
        <v>18</v>
      </c>
      <c r="R922" s="286">
        <f t="shared" si="197"/>
        <v>0</v>
      </c>
      <c r="S922" s="287">
        <f t="shared" si="198"/>
        <v>0</v>
      </c>
      <c r="T922" s="286">
        <f t="shared" si="199"/>
        <v>0</v>
      </c>
      <c r="U922" s="287">
        <f t="shared" si="200"/>
        <v>0</v>
      </c>
      <c r="V922" s="287">
        <f t="shared" si="201"/>
        <v>0</v>
      </c>
      <c r="W922" s="287">
        <f t="shared" si="202"/>
        <v>0</v>
      </c>
      <c r="X922" s="287">
        <f t="shared" si="203"/>
        <v>0</v>
      </c>
      <c r="Y922" s="288">
        <f t="shared" si="204"/>
        <v>1900</v>
      </c>
      <c r="Z922" s="287">
        <f t="shared" si="205"/>
        <v>1</v>
      </c>
      <c r="AA922" s="519">
        <f>0</f>
        <v>0</v>
      </c>
      <c r="AB922" s="520">
        <f>0</f>
        <v>0</v>
      </c>
      <c r="AC922" s="519">
        <f t="shared" si="206"/>
        <v>0</v>
      </c>
      <c r="AD922" s="520">
        <f t="shared" si="207"/>
        <v>0</v>
      </c>
    </row>
    <row r="923" spans="8:30">
      <c r="H923" s="509"/>
      <c r="I923" s="509"/>
      <c r="P923" s="274">
        <f t="shared" si="195"/>
        <v>1</v>
      </c>
      <c r="Q923" s="285">
        <f t="shared" si="196"/>
        <v>18</v>
      </c>
      <c r="R923" s="286">
        <f t="shared" si="197"/>
        <v>0</v>
      </c>
      <c r="S923" s="287">
        <f t="shared" si="198"/>
        <v>0</v>
      </c>
      <c r="T923" s="286">
        <f t="shared" si="199"/>
        <v>0</v>
      </c>
      <c r="U923" s="287">
        <f t="shared" si="200"/>
        <v>0</v>
      </c>
      <c r="V923" s="287">
        <f t="shared" si="201"/>
        <v>0</v>
      </c>
      <c r="W923" s="287">
        <f t="shared" si="202"/>
        <v>0</v>
      </c>
      <c r="X923" s="287">
        <f t="shared" si="203"/>
        <v>0</v>
      </c>
      <c r="Y923" s="288">
        <f t="shared" si="204"/>
        <v>1900</v>
      </c>
      <c r="Z923" s="287">
        <f t="shared" si="205"/>
        <v>1</v>
      </c>
      <c r="AA923" s="519">
        <f>0</f>
        <v>0</v>
      </c>
      <c r="AB923" s="520">
        <f>0</f>
        <v>0</v>
      </c>
      <c r="AC923" s="519">
        <f t="shared" si="206"/>
        <v>0</v>
      </c>
      <c r="AD923" s="520">
        <f t="shared" si="207"/>
        <v>0</v>
      </c>
    </row>
    <row r="924" spans="8:30">
      <c r="H924" s="509"/>
      <c r="I924" s="509"/>
      <c r="P924" s="274">
        <f t="shared" si="195"/>
        <v>1</v>
      </c>
      <c r="Q924" s="285">
        <f t="shared" si="196"/>
        <v>18</v>
      </c>
      <c r="R924" s="286">
        <f t="shared" si="197"/>
        <v>0</v>
      </c>
      <c r="S924" s="287">
        <f t="shared" si="198"/>
        <v>0</v>
      </c>
      <c r="T924" s="286">
        <f t="shared" si="199"/>
        <v>0</v>
      </c>
      <c r="U924" s="287">
        <f t="shared" si="200"/>
        <v>0</v>
      </c>
      <c r="V924" s="287">
        <f t="shared" si="201"/>
        <v>0</v>
      </c>
      <c r="W924" s="287">
        <f t="shared" si="202"/>
        <v>0</v>
      </c>
      <c r="X924" s="287">
        <f t="shared" si="203"/>
        <v>0</v>
      </c>
      <c r="Y924" s="288">
        <f t="shared" si="204"/>
        <v>1900</v>
      </c>
      <c r="Z924" s="287">
        <f t="shared" si="205"/>
        <v>1</v>
      </c>
      <c r="AA924" s="519">
        <f>0</f>
        <v>0</v>
      </c>
      <c r="AB924" s="520">
        <f>0</f>
        <v>0</v>
      </c>
      <c r="AC924" s="519">
        <f t="shared" si="206"/>
        <v>0</v>
      </c>
      <c r="AD924" s="520">
        <f t="shared" si="207"/>
        <v>0</v>
      </c>
    </row>
    <row r="925" spans="8:30">
      <c r="H925" s="509"/>
      <c r="I925" s="509"/>
      <c r="P925" s="274">
        <f t="shared" si="195"/>
        <v>1</v>
      </c>
      <c r="Q925" s="285">
        <f t="shared" si="196"/>
        <v>18</v>
      </c>
      <c r="R925" s="286">
        <f t="shared" si="197"/>
        <v>0</v>
      </c>
      <c r="S925" s="287">
        <f t="shared" si="198"/>
        <v>0</v>
      </c>
      <c r="T925" s="286">
        <f t="shared" si="199"/>
        <v>0</v>
      </c>
      <c r="U925" s="287">
        <f t="shared" si="200"/>
        <v>0</v>
      </c>
      <c r="V925" s="287">
        <f t="shared" si="201"/>
        <v>0</v>
      </c>
      <c r="W925" s="287">
        <f t="shared" si="202"/>
        <v>0</v>
      </c>
      <c r="X925" s="287">
        <f t="shared" si="203"/>
        <v>0</v>
      </c>
      <c r="Y925" s="288">
        <f t="shared" si="204"/>
        <v>1900</v>
      </c>
      <c r="Z925" s="287">
        <f t="shared" si="205"/>
        <v>1</v>
      </c>
      <c r="AA925" s="519">
        <f>0</f>
        <v>0</v>
      </c>
      <c r="AB925" s="520">
        <f>0</f>
        <v>0</v>
      </c>
      <c r="AC925" s="519">
        <f t="shared" si="206"/>
        <v>0</v>
      </c>
      <c r="AD925" s="520">
        <f t="shared" si="207"/>
        <v>0</v>
      </c>
    </row>
    <row r="926" spans="8:30">
      <c r="H926" s="509"/>
      <c r="I926" s="509"/>
      <c r="P926" s="274">
        <f t="shared" si="195"/>
        <v>1</v>
      </c>
      <c r="Q926" s="285">
        <f t="shared" si="196"/>
        <v>18</v>
      </c>
      <c r="R926" s="286">
        <f t="shared" si="197"/>
        <v>0</v>
      </c>
      <c r="S926" s="287">
        <f t="shared" si="198"/>
        <v>0</v>
      </c>
      <c r="T926" s="286">
        <f t="shared" si="199"/>
        <v>0</v>
      </c>
      <c r="U926" s="287">
        <f t="shared" si="200"/>
        <v>0</v>
      </c>
      <c r="V926" s="287">
        <f t="shared" si="201"/>
        <v>0</v>
      </c>
      <c r="W926" s="287">
        <f t="shared" si="202"/>
        <v>0</v>
      </c>
      <c r="X926" s="287">
        <f t="shared" si="203"/>
        <v>0</v>
      </c>
      <c r="Y926" s="288">
        <f t="shared" si="204"/>
        <v>1900</v>
      </c>
      <c r="Z926" s="287">
        <f t="shared" si="205"/>
        <v>1</v>
      </c>
      <c r="AA926" s="519">
        <f>0</f>
        <v>0</v>
      </c>
      <c r="AB926" s="520">
        <f>0</f>
        <v>0</v>
      </c>
      <c r="AC926" s="519">
        <f t="shared" si="206"/>
        <v>0</v>
      </c>
      <c r="AD926" s="520">
        <f t="shared" si="207"/>
        <v>0</v>
      </c>
    </row>
    <row r="927" spans="8:30">
      <c r="H927" s="509"/>
      <c r="I927" s="509"/>
      <c r="P927" s="274">
        <f t="shared" si="195"/>
        <v>1</v>
      </c>
      <c r="Q927" s="285">
        <f t="shared" si="196"/>
        <v>18</v>
      </c>
      <c r="R927" s="286">
        <f t="shared" si="197"/>
        <v>0</v>
      </c>
      <c r="S927" s="287">
        <f t="shared" si="198"/>
        <v>0</v>
      </c>
      <c r="T927" s="286">
        <f t="shared" si="199"/>
        <v>0</v>
      </c>
      <c r="U927" s="287">
        <f t="shared" si="200"/>
        <v>0</v>
      </c>
      <c r="V927" s="287">
        <f t="shared" si="201"/>
        <v>0</v>
      </c>
      <c r="W927" s="287">
        <f t="shared" si="202"/>
        <v>0</v>
      </c>
      <c r="X927" s="287">
        <f t="shared" si="203"/>
        <v>0</v>
      </c>
      <c r="Y927" s="288">
        <f t="shared" si="204"/>
        <v>1900</v>
      </c>
      <c r="Z927" s="287">
        <f t="shared" si="205"/>
        <v>1</v>
      </c>
      <c r="AA927" s="519">
        <f>0</f>
        <v>0</v>
      </c>
      <c r="AB927" s="520">
        <f>0</f>
        <v>0</v>
      </c>
      <c r="AC927" s="519">
        <f t="shared" si="206"/>
        <v>0</v>
      </c>
      <c r="AD927" s="520">
        <f t="shared" si="207"/>
        <v>0</v>
      </c>
    </row>
    <row r="928" spans="8:30">
      <c r="H928" s="509"/>
      <c r="I928" s="509"/>
      <c r="P928" s="274">
        <f t="shared" si="195"/>
        <v>1</v>
      </c>
      <c r="Q928" s="285">
        <f t="shared" si="196"/>
        <v>18</v>
      </c>
      <c r="R928" s="286">
        <f t="shared" si="197"/>
        <v>0</v>
      </c>
      <c r="S928" s="287">
        <f t="shared" si="198"/>
        <v>0</v>
      </c>
      <c r="T928" s="286">
        <f t="shared" si="199"/>
        <v>0</v>
      </c>
      <c r="U928" s="287">
        <f t="shared" si="200"/>
        <v>0</v>
      </c>
      <c r="V928" s="287">
        <f t="shared" si="201"/>
        <v>0</v>
      </c>
      <c r="W928" s="287">
        <f t="shared" si="202"/>
        <v>0</v>
      </c>
      <c r="X928" s="287">
        <f t="shared" si="203"/>
        <v>0</v>
      </c>
      <c r="Y928" s="288">
        <f t="shared" si="204"/>
        <v>1900</v>
      </c>
      <c r="Z928" s="287">
        <f t="shared" si="205"/>
        <v>1</v>
      </c>
      <c r="AA928" s="519">
        <f>0</f>
        <v>0</v>
      </c>
      <c r="AB928" s="520">
        <f>0</f>
        <v>0</v>
      </c>
      <c r="AC928" s="519">
        <f t="shared" si="206"/>
        <v>0</v>
      </c>
      <c r="AD928" s="520">
        <f t="shared" si="207"/>
        <v>0</v>
      </c>
    </row>
    <row r="929" spans="8:30">
      <c r="H929" s="509"/>
      <c r="I929" s="509"/>
      <c r="P929" s="274">
        <f t="shared" si="195"/>
        <v>1</v>
      </c>
      <c r="Q929" s="285">
        <f t="shared" si="196"/>
        <v>18</v>
      </c>
      <c r="R929" s="286">
        <f t="shared" si="197"/>
        <v>0</v>
      </c>
      <c r="S929" s="287">
        <f t="shared" si="198"/>
        <v>0</v>
      </c>
      <c r="T929" s="286">
        <f t="shared" si="199"/>
        <v>0</v>
      </c>
      <c r="U929" s="287">
        <f t="shared" si="200"/>
        <v>0</v>
      </c>
      <c r="V929" s="287">
        <f t="shared" si="201"/>
        <v>0</v>
      </c>
      <c r="W929" s="287">
        <f t="shared" si="202"/>
        <v>0</v>
      </c>
      <c r="X929" s="287">
        <f t="shared" si="203"/>
        <v>0</v>
      </c>
      <c r="Y929" s="288">
        <f t="shared" si="204"/>
        <v>1900</v>
      </c>
      <c r="Z929" s="287">
        <f t="shared" si="205"/>
        <v>1</v>
      </c>
      <c r="AA929" s="519">
        <f>0</f>
        <v>0</v>
      </c>
      <c r="AB929" s="520">
        <f>0</f>
        <v>0</v>
      </c>
      <c r="AC929" s="519">
        <f t="shared" si="206"/>
        <v>0</v>
      </c>
      <c r="AD929" s="520">
        <f t="shared" si="207"/>
        <v>0</v>
      </c>
    </row>
    <row r="930" spans="8:30">
      <c r="H930" s="509"/>
      <c r="I930" s="509"/>
      <c r="P930" s="274">
        <f t="shared" si="195"/>
        <v>1</v>
      </c>
      <c r="Q930" s="285">
        <f t="shared" si="196"/>
        <v>18</v>
      </c>
      <c r="R930" s="286">
        <f t="shared" si="197"/>
        <v>0</v>
      </c>
      <c r="S930" s="287">
        <f t="shared" si="198"/>
        <v>0</v>
      </c>
      <c r="T930" s="286">
        <f t="shared" si="199"/>
        <v>0</v>
      </c>
      <c r="U930" s="287">
        <f t="shared" si="200"/>
        <v>0</v>
      </c>
      <c r="V930" s="287">
        <f t="shared" si="201"/>
        <v>0</v>
      </c>
      <c r="W930" s="287">
        <f t="shared" si="202"/>
        <v>0</v>
      </c>
      <c r="X930" s="287">
        <f t="shared" si="203"/>
        <v>0</v>
      </c>
      <c r="Y930" s="288">
        <f t="shared" si="204"/>
        <v>1900</v>
      </c>
      <c r="Z930" s="287">
        <f t="shared" si="205"/>
        <v>1</v>
      </c>
      <c r="AA930" s="519">
        <f>0</f>
        <v>0</v>
      </c>
      <c r="AB930" s="520">
        <f>0</f>
        <v>0</v>
      </c>
      <c r="AC930" s="519">
        <f t="shared" si="206"/>
        <v>0</v>
      </c>
      <c r="AD930" s="520">
        <f t="shared" si="207"/>
        <v>0</v>
      </c>
    </row>
    <row r="931" spans="8:30">
      <c r="H931" s="509"/>
      <c r="I931" s="509"/>
      <c r="P931" s="274">
        <f t="shared" si="195"/>
        <v>1</v>
      </c>
      <c r="Q931" s="285">
        <f t="shared" si="196"/>
        <v>18</v>
      </c>
      <c r="R931" s="286">
        <f t="shared" si="197"/>
        <v>0</v>
      </c>
      <c r="S931" s="287">
        <f t="shared" si="198"/>
        <v>0</v>
      </c>
      <c r="T931" s="286">
        <f t="shared" si="199"/>
        <v>0</v>
      </c>
      <c r="U931" s="287">
        <f t="shared" si="200"/>
        <v>0</v>
      </c>
      <c r="V931" s="287">
        <f t="shared" si="201"/>
        <v>0</v>
      </c>
      <c r="W931" s="287">
        <f t="shared" si="202"/>
        <v>0</v>
      </c>
      <c r="X931" s="287">
        <f t="shared" si="203"/>
        <v>0</v>
      </c>
      <c r="Y931" s="288">
        <f t="shared" si="204"/>
        <v>1900</v>
      </c>
      <c r="Z931" s="287">
        <f t="shared" si="205"/>
        <v>1</v>
      </c>
      <c r="AA931" s="519">
        <f>0</f>
        <v>0</v>
      </c>
      <c r="AB931" s="520">
        <f>0</f>
        <v>0</v>
      </c>
      <c r="AC931" s="519">
        <f t="shared" si="206"/>
        <v>0</v>
      </c>
      <c r="AD931" s="520">
        <f t="shared" si="207"/>
        <v>0</v>
      </c>
    </row>
    <row r="932" spans="8:30">
      <c r="H932" s="509"/>
      <c r="I932" s="509"/>
      <c r="P932" s="274">
        <f t="shared" si="195"/>
        <v>1</v>
      </c>
      <c r="Q932" s="285">
        <f t="shared" si="196"/>
        <v>18</v>
      </c>
      <c r="R932" s="286">
        <f t="shared" si="197"/>
        <v>0</v>
      </c>
      <c r="S932" s="287">
        <f t="shared" si="198"/>
        <v>0</v>
      </c>
      <c r="T932" s="286">
        <f t="shared" si="199"/>
        <v>0</v>
      </c>
      <c r="U932" s="287">
        <f t="shared" si="200"/>
        <v>0</v>
      </c>
      <c r="V932" s="287">
        <f t="shared" si="201"/>
        <v>0</v>
      </c>
      <c r="W932" s="287">
        <f t="shared" si="202"/>
        <v>0</v>
      </c>
      <c r="X932" s="287">
        <f t="shared" si="203"/>
        <v>0</v>
      </c>
      <c r="Y932" s="288">
        <f t="shared" si="204"/>
        <v>1900</v>
      </c>
      <c r="Z932" s="287">
        <f t="shared" si="205"/>
        <v>1</v>
      </c>
      <c r="AA932" s="519">
        <f>0</f>
        <v>0</v>
      </c>
      <c r="AB932" s="520">
        <f>0</f>
        <v>0</v>
      </c>
      <c r="AC932" s="519">
        <f t="shared" si="206"/>
        <v>0</v>
      </c>
      <c r="AD932" s="520">
        <f t="shared" si="207"/>
        <v>0</v>
      </c>
    </row>
    <row r="933" spans="8:30">
      <c r="H933" s="509"/>
      <c r="I933" s="509"/>
      <c r="P933" s="274">
        <f t="shared" si="195"/>
        <v>1</v>
      </c>
      <c r="Q933" s="285">
        <f t="shared" si="196"/>
        <v>18</v>
      </c>
      <c r="R933" s="286">
        <f t="shared" si="197"/>
        <v>0</v>
      </c>
      <c r="S933" s="287">
        <f t="shared" si="198"/>
        <v>0</v>
      </c>
      <c r="T933" s="286">
        <f t="shared" si="199"/>
        <v>0</v>
      </c>
      <c r="U933" s="287">
        <f t="shared" si="200"/>
        <v>0</v>
      </c>
      <c r="V933" s="287">
        <f t="shared" si="201"/>
        <v>0</v>
      </c>
      <c r="W933" s="287">
        <f t="shared" si="202"/>
        <v>0</v>
      </c>
      <c r="X933" s="287">
        <f t="shared" si="203"/>
        <v>0</v>
      </c>
      <c r="Y933" s="288">
        <f t="shared" si="204"/>
        <v>1900</v>
      </c>
      <c r="Z933" s="287">
        <f t="shared" si="205"/>
        <v>1</v>
      </c>
      <c r="AA933" s="519">
        <f>0</f>
        <v>0</v>
      </c>
      <c r="AB933" s="520">
        <f>0</f>
        <v>0</v>
      </c>
      <c r="AC933" s="519">
        <f t="shared" si="206"/>
        <v>0</v>
      </c>
      <c r="AD933" s="520">
        <f t="shared" si="207"/>
        <v>0</v>
      </c>
    </row>
    <row r="934" spans="8:30">
      <c r="H934" s="509"/>
      <c r="I934" s="509"/>
      <c r="P934" s="274">
        <f t="shared" si="195"/>
        <v>1</v>
      </c>
      <c r="Q934" s="285">
        <f t="shared" si="196"/>
        <v>18</v>
      </c>
      <c r="R934" s="286">
        <f t="shared" si="197"/>
        <v>0</v>
      </c>
      <c r="S934" s="287">
        <f t="shared" si="198"/>
        <v>0</v>
      </c>
      <c r="T934" s="286">
        <f t="shared" si="199"/>
        <v>0</v>
      </c>
      <c r="U934" s="287">
        <f t="shared" si="200"/>
        <v>0</v>
      </c>
      <c r="V934" s="287">
        <f t="shared" si="201"/>
        <v>0</v>
      </c>
      <c r="W934" s="287">
        <f t="shared" si="202"/>
        <v>0</v>
      </c>
      <c r="X934" s="287">
        <f t="shared" si="203"/>
        <v>0</v>
      </c>
      <c r="Y934" s="288">
        <f t="shared" si="204"/>
        <v>1900</v>
      </c>
      <c r="Z934" s="287">
        <f t="shared" si="205"/>
        <v>1</v>
      </c>
      <c r="AA934" s="519">
        <f>0</f>
        <v>0</v>
      </c>
      <c r="AB934" s="520">
        <f>0</f>
        <v>0</v>
      </c>
      <c r="AC934" s="519">
        <f t="shared" si="206"/>
        <v>0</v>
      </c>
      <c r="AD934" s="520">
        <f t="shared" si="207"/>
        <v>0</v>
      </c>
    </row>
    <row r="935" spans="8:30">
      <c r="H935" s="509"/>
      <c r="I935" s="509"/>
      <c r="P935" s="274">
        <f t="shared" si="195"/>
        <v>1</v>
      </c>
      <c r="Q935" s="285">
        <f t="shared" si="196"/>
        <v>18</v>
      </c>
      <c r="R935" s="286">
        <f t="shared" si="197"/>
        <v>0</v>
      </c>
      <c r="S935" s="287">
        <f t="shared" si="198"/>
        <v>0</v>
      </c>
      <c r="T935" s="286">
        <f t="shared" si="199"/>
        <v>0</v>
      </c>
      <c r="U935" s="287">
        <f t="shared" si="200"/>
        <v>0</v>
      </c>
      <c r="V935" s="287">
        <f t="shared" si="201"/>
        <v>0</v>
      </c>
      <c r="W935" s="287">
        <f t="shared" si="202"/>
        <v>0</v>
      </c>
      <c r="X935" s="287">
        <f t="shared" si="203"/>
        <v>0</v>
      </c>
      <c r="Y935" s="288">
        <f t="shared" si="204"/>
        <v>1900</v>
      </c>
      <c r="Z935" s="287">
        <f t="shared" si="205"/>
        <v>1</v>
      </c>
      <c r="AA935" s="519">
        <f>0</f>
        <v>0</v>
      </c>
      <c r="AB935" s="520">
        <f>0</f>
        <v>0</v>
      </c>
      <c r="AC935" s="519">
        <f t="shared" si="206"/>
        <v>0</v>
      </c>
      <c r="AD935" s="520">
        <f t="shared" si="207"/>
        <v>0</v>
      </c>
    </row>
    <row r="936" spans="8:30">
      <c r="H936" s="509"/>
      <c r="I936" s="509"/>
      <c r="P936" s="274">
        <f t="shared" si="195"/>
        <v>1</v>
      </c>
      <c r="Q936" s="285">
        <f t="shared" si="196"/>
        <v>18</v>
      </c>
      <c r="R936" s="286">
        <f t="shared" si="197"/>
        <v>0</v>
      </c>
      <c r="S936" s="287">
        <f t="shared" si="198"/>
        <v>0</v>
      </c>
      <c r="T936" s="286">
        <f t="shared" si="199"/>
        <v>0</v>
      </c>
      <c r="U936" s="287">
        <f t="shared" si="200"/>
        <v>0</v>
      </c>
      <c r="V936" s="287">
        <f t="shared" si="201"/>
        <v>0</v>
      </c>
      <c r="W936" s="287">
        <f t="shared" si="202"/>
        <v>0</v>
      </c>
      <c r="X936" s="287">
        <f t="shared" si="203"/>
        <v>0</v>
      </c>
      <c r="Y936" s="288">
        <f t="shared" si="204"/>
        <v>1900</v>
      </c>
      <c r="Z936" s="287">
        <f t="shared" si="205"/>
        <v>1</v>
      </c>
      <c r="AA936" s="519">
        <f>0</f>
        <v>0</v>
      </c>
      <c r="AB936" s="520">
        <f>0</f>
        <v>0</v>
      </c>
      <c r="AC936" s="519">
        <f t="shared" si="206"/>
        <v>0</v>
      </c>
      <c r="AD936" s="520">
        <f t="shared" si="207"/>
        <v>0</v>
      </c>
    </row>
    <row r="937" spans="8:30">
      <c r="H937" s="509"/>
      <c r="I937" s="509"/>
      <c r="P937" s="274">
        <f t="shared" si="195"/>
        <v>1</v>
      </c>
      <c r="Q937" s="285">
        <f t="shared" si="196"/>
        <v>18</v>
      </c>
      <c r="R937" s="286">
        <f t="shared" si="197"/>
        <v>0</v>
      </c>
      <c r="S937" s="287">
        <f t="shared" si="198"/>
        <v>0</v>
      </c>
      <c r="T937" s="286">
        <f t="shared" si="199"/>
        <v>0</v>
      </c>
      <c r="U937" s="287">
        <f t="shared" si="200"/>
        <v>0</v>
      </c>
      <c r="V937" s="287">
        <f t="shared" si="201"/>
        <v>0</v>
      </c>
      <c r="W937" s="287">
        <f t="shared" si="202"/>
        <v>0</v>
      </c>
      <c r="X937" s="287">
        <f t="shared" si="203"/>
        <v>0</v>
      </c>
      <c r="Y937" s="288">
        <f t="shared" si="204"/>
        <v>1900</v>
      </c>
      <c r="Z937" s="287">
        <f t="shared" si="205"/>
        <v>1</v>
      </c>
      <c r="AA937" s="519">
        <f>0</f>
        <v>0</v>
      </c>
      <c r="AB937" s="520">
        <f>0</f>
        <v>0</v>
      </c>
      <c r="AC937" s="519">
        <f t="shared" si="206"/>
        <v>0</v>
      </c>
      <c r="AD937" s="520">
        <f t="shared" si="207"/>
        <v>0</v>
      </c>
    </row>
    <row r="938" spans="8:30">
      <c r="H938" s="509"/>
      <c r="I938" s="509"/>
      <c r="P938" s="274">
        <f t="shared" si="195"/>
        <v>1</v>
      </c>
      <c r="Q938" s="285">
        <f t="shared" si="196"/>
        <v>18</v>
      </c>
      <c r="R938" s="286">
        <f t="shared" si="197"/>
        <v>0</v>
      </c>
      <c r="S938" s="287">
        <f t="shared" si="198"/>
        <v>0</v>
      </c>
      <c r="T938" s="286">
        <f t="shared" si="199"/>
        <v>0</v>
      </c>
      <c r="U938" s="287">
        <f t="shared" si="200"/>
        <v>0</v>
      </c>
      <c r="V938" s="287">
        <f t="shared" si="201"/>
        <v>0</v>
      </c>
      <c r="W938" s="287">
        <f t="shared" si="202"/>
        <v>0</v>
      </c>
      <c r="X938" s="287">
        <f t="shared" si="203"/>
        <v>0</v>
      </c>
      <c r="Y938" s="288">
        <f t="shared" si="204"/>
        <v>1900</v>
      </c>
      <c r="Z938" s="287">
        <f t="shared" si="205"/>
        <v>1</v>
      </c>
      <c r="AA938" s="519">
        <f>0</f>
        <v>0</v>
      </c>
      <c r="AB938" s="520">
        <f>0</f>
        <v>0</v>
      </c>
      <c r="AC938" s="519">
        <f t="shared" si="206"/>
        <v>0</v>
      </c>
      <c r="AD938" s="520">
        <f t="shared" si="207"/>
        <v>0</v>
      </c>
    </row>
    <row r="939" spans="8:30">
      <c r="H939" s="509"/>
      <c r="I939" s="509"/>
      <c r="P939" s="274">
        <f t="shared" si="195"/>
        <v>1</v>
      </c>
      <c r="Q939" s="285">
        <f t="shared" si="196"/>
        <v>18</v>
      </c>
      <c r="R939" s="286">
        <f t="shared" si="197"/>
        <v>0</v>
      </c>
      <c r="S939" s="287">
        <f t="shared" si="198"/>
        <v>0</v>
      </c>
      <c r="T939" s="286">
        <f t="shared" si="199"/>
        <v>0</v>
      </c>
      <c r="U939" s="287">
        <f t="shared" si="200"/>
        <v>0</v>
      </c>
      <c r="V939" s="287">
        <f t="shared" si="201"/>
        <v>0</v>
      </c>
      <c r="W939" s="287">
        <f t="shared" si="202"/>
        <v>0</v>
      </c>
      <c r="X939" s="287">
        <f t="shared" si="203"/>
        <v>0</v>
      </c>
      <c r="Y939" s="288">
        <f t="shared" si="204"/>
        <v>1900</v>
      </c>
      <c r="Z939" s="287">
        <f t="shared" si="205"/>
        <v>1</v>
      </c>
      <c r="AA939" s="519">
        <f>0</f>
        <v>0</v>
      </c>
      <c r="AB939" s="520">
        <f>0</f>
        <v>0</v>
      </c>
      <c r="AC939" s="519">
        <f t="shared" si="206"/>
        <v>0</v>
      </c>
      <c r="AD939" s="520">
        <f t="shared" si="207"/>
        <v>0</v>
      </c>
    </row>
    <row r="940" spans="8:30">
      <c r="H940" s="509"/>
      <c r="I940" s="509"/>
      <c r="P940" s="274">
        <f t="shared" si="195"/>
        <v>1</v>
      </c>
      <c r="Q940" s="285">
        <f t="shared" si="196"/>
        <v>18</v>
      </c>
      <c r="R940" s="286">
        <f t="shared" si="197"/>
        <v>0</v>
      </c>
      <c r="S940" s="287">
        <f t="shared" si="198"/>
        <v>0</v>
      </c>
      <c r="T940" s="286">
        <f t="shared" si="199"/>
        <v>0</v>
      </c>
      <c r="U940" s="287">
        <f t="shared" si="200"/>
        <v>0</v>
      </c>
      <c r="V940" s="287">
        <f t="shared" si="201"/>
        <v>0</v>
      </c>
      <c r="W940" s="287">
        <f t="shared" si="202"/>
        <v>0</v>
      </c>
      <c r="X940" s="287">
        <f t="shared" si="203"/>
        <v>0</v>
      </c>
      <c r="Y940" s="288">
        <f t="shared" si="204"/>
        <v>1900</v>
      </c>
      <c r="Z940" s="287">
        <f t="shared" si="205"/>
        <v>1</v>
      </c>
      <c r="AA940" s="519">
        <f>0</f>
        <v>0</v>
      </c>
      <c r="AB940" s="520">
        <f>0</f>
        <v>0</v>
      </c>
      <c r="AC940" s="519">
        <f t="shared" si="206"/>
        <v>0</v>
      </c>
      <c r="AD940" s="520">
        <f t="shared" si="207"/>
        <v>0</v>
      </c>
    </row>
    <row r="941" spans="8:30">
      <c r="H941" s="509"/>
      <c r="I941" s="509"/>
      <c r="P941" s="274">
        <f t="shared" si="195"/>
        <v>1</v>
      </c>
      <c r="Q941" s="285">
        <f t="shared" si="196"/>
        <v>18</v>
      </c>
      <c r="R941" s="286">
        <f t="shared" si="197"/>
        <v>0</v>
      </c>
      <c r="S941" s="287">
        <f t="shared" si="198"/>
        <v>0</v>
      </c>
      <c r="T941" s="286">
        <f t="shared" si="199"/>
        <v>0</v>
      </c>
      <c r="U941" s="287">
        <f t="shared" si="200"/>
        <v>0</v>
      </c>
      <c r="V941" s="287">
        <f t="shared" si="201"/>
        <v>0</v>
      </c>
      <c r="W941" s="287">
        <f t="shared" si="202"/>
        <v>0</v>
      </c>
      <c r="X941" s="287">
        <f t="shared" si="203"/>
        <v>0</v>
      </c>
      <c r="Y941" s="288">
        <f t="shared" si="204"/>
        <v>1900</v>
      </c>
      <c r="Z941" s="287">
        <f t="shared" si="205"/>
        <v>1</v>
      </c>
      <c r="AA941" s="519">
        <f>0</f>
        <v>0</v>
      </c>
      <c r="AB941" s="520">
        <f>0</f>
        <v>0</v>
      </c>
      <c r="AC941" s="519">
        <f t="shared" si="206"/>
        <v>0</v>
      </c>
      <c r="AD941" s="520">
        <f t="shared" si="207"/>
        <v>0</v>
      </c>
    </row>
    <row r="942" spans="8:30">
      <c r="H942" s="509"/>
      <c r="I942" s="509"/>
      <c r="P942" s="274">
        <f t="shared" si="195"/>
        <v>1</v>
      </c>
      <c r="Q942" s="285">
        <f t="shared" si="196"/>
        <v>18</v>
      </c>
      <c r="R942" s="286">
        <f t="shared" si="197"/>
        <v>0</v>
      </c>
      <c r="S942" s="287">
        <f t="shared" si="198"/>
        <v>0</v>
      </c>
      <c r="T942" s="286">
        <f t="shared" si="199"/>
        <v>0</v>
      </c>
      <c r="U942" s="287">
        <f t="shared" si="200"/>
        <v>0</v>
      </c>
      <c r="V942" s="287">
        <f t="shared" si="201"/>
        <v>0</v>
      </c>
      <c r="W942" s="287">
        <f t="shared" si="202"/>
        <v>0</v>
      </c>
      <c r="X942" s="287">
        <f t="shared" si="203"/>
        <v>0</v>
      </c>
      <c r="Y942" s="288">
        <f t="shared" si="204"/>
        <v>1900</v>
      </c>
      <c r="Z942" s="287">
        <f t="shared" si="205"/>
        <v>1</v>
      </c>
      <c r="AA942" s="519">
        <f>0</f>
        <v>0</v>
      </c>
      <c r="AB942" s="520">
        <f>0</f>
        <v>0</v>
      </c>
      <c r="AC942" s="519">
        <f t="shared" si="206"/>
        <v>0</v>
      </c>
      <c r="AD942" s="520">
        <f t="shared" si="207"/>
        <v>0</v>
      </c>
    </row>
    <row r="943" spans="8:30">
      <c r="H943" s="509"/>
      <c r="I943" s="509"/>
      <c r="P943" s="274">
        <f t="shared" si="195"/>
        <v>1</v>
      </c>
      <c r="Q943" s="285">
        <f t="shared" si="196"/>
        <v>18</v>
      </c>
      <c r="R943" s="286">
        <f t="shared" si="197"/>
        <v>0</v>
      </c>
      <c r="S943" s="287">
        <f t="shared" si="198"/>
        <v>0</v>
      </c>
      <c r="T943" s="286">
        <f t="shared" si="199"/>
        <v>0</v>
      </c>
      <c r="U943" s="287">
        <f t="shared" si="200"/>
        <v>0</v>
      </c>
      <c r="V943" s="287">
        <f t="shared" si="201"/>
        <v>0</v>
      </c>
      <c r="W943" s="287">
        <f t="shared" si="202"/>
        <v>0</v>
      </c>
      <c r="X943" s="287">
        <f t="shared" si="203"/>
        <v>0</v>
      </c>
      <c r="Y943" s="288">
        <f t="shared" si="204"/>
        <v>1900</v>
      </c>
      <c r="Z943" s="287">
        <f t="shared" si="205"/>
        <v>1</v>
      </c>
      <c r="AA943" s="519">
        <f>0</f>
        <v>0</v>
      </c>
      <c r="AB943" s="520">
        <f>0</f>
        <v>0</v>
      </c>
      <c r="AC943" s="519">
        <f t="shared" si="206"/>
        <v>0</v>
      </c>
      <c r="AD943" s="520">
        <f t="shared" si="207"/>
        <v>0</v>
      </c>
    </row>
    <row r="944" spans="8:30">
      <c r="H944" s="509"/>
      <c r="I944" s="509"/>
      <c r="P944" s="274">
        <f t="shared" si="195"/>
        <v>1</v>
      </c>
      <c r="Q944" s="285">
        <f t="shared" si="196"/>
        <v>18</v>
      </c>
      <c r="R944" s="286">
        <f t="shared" si="197"/>
        <v>0</v>
      </c>
      <c r="S944" s="287">
        <f t="shared" si="198"/>
        <v>0</v>
      </c>
      <c r="T944" s="286">
        <f t="shared" si="199"/>
        <v>0</v>
      </c>
      <c r="U944" s="287">
        <f t="shared" si="200"/>
        <v>0</v>
      </c>
      <c r="V944" s="287">
        <f t="shared" si="201"/>
        <v>0</v>
      </c>
      <c r="W944" s="287">
        <f t="shared" si="202"/>
        <v>0</v>
      </c>
      <c r="X944" s="287">
        <f t="shared" si="203"/>
        <v>0</v>
      </c>
      <c r="Y944" s="288">
        <f t="shared" si="204"/>
        <v>1900</v>
      </c>
      <c r="Z944" s="287">
        <f t="shared" si="205"/>
        <v>1</v>
      </c>
      <c r="AA944" s="519">
        <f>0</f>
        <v>0</v>
      </c>
      <c r="AB944" s="520">
        <f>0</f>
        <v>0</v>
      </c>
      <c r="AC944" s="519">
        <f t="shared" si="206"/>
        <v>0</v>
      </c>
      <c r="AD944" s="520">
        <f t="shared" si="207"/>
        <v>0</v>
      </c>
    </row>
    <row r="945" spans="8:30">
      <c r="H945" s="509"/>
      <c r="I945" s="509"/>
      <c r="P945" s="274">
        <f t="shared" si="195"/>
        <v>1</v>
      </c>
      <c r="Q945" s="285">
        <f t="shared" si="196"/>
        <v>18</v>
      </c>
      <c r="R945" s="286">
        <f t="shared" si="197"/>
        <v>0</v>
      </c>
      <c r="S945" s="287">
        <f t="shared" si="198"/>
        <v>0</v>
      </c>
      <c r="T945" s="286">
        <f t="shared" si="199"/>
        <v>0</v>
      </c>
      <c r="U945" s="287">
        <f t="shared" si="200"/>
        <v>0</v>
      </c>
      <c r="V945" s="287">
        <f t="shared" si="201"/>
        <v>0</v>
      </c>
      <c r="W945" s="287">
        <f t="shared" si="202"/>
        <v>0</v>
      </c>
      <c r="X945" s="287">
        <f t="shared" si="203"/>
        <v>0</v>
      </c>
      <c r="Y945" s="288">
        <f t="shared" si="204"/>
        <v>1900</v>
      </c>
      <c r="Z945" s="287">
        <f t="shared" si="205"/>
        <v>1</v>
      </c>
      <c r="AA945" s="519">
        <f>0</f>
        <v>0</v>
      </c>
      <c r="AB945" s="520">
        <f>0</f>
        <v>0</v>
      </c>
      <c r="AC945" s="519">
        <f t="shared" si="206"/>
        <v>0</v>
      </c>
      <c r="AD945" s="520">
        <f t="shared" si="207"/>
        <v>0</v>
      </c>
    </row>
    <row r="946" spans="8:30">
      <c r="H946" s="509"/>
      <c r="I946" s="509"/>
      <c r="P946" s="274">
        <f t="shared" si="195"/>
        <v>1</v>
      </c>
      <c r="Q946" s="285">
        <f t="shared" si="196"/>
        <v>18</v>
      </c>
      <c r="R946" s="286">
        <f t="shared" si="197"/>
        <v>0</v>
      </c>
      <c r="S946" s="287">
        <f t="shared" si="198"/>
        <v>0</v>
      </c>
      <c r="T946" s="286">
        <f t="shared" si="199"/>
        <v>0</v>
      </c>
      <c r="U946" s="287">
        <f t="shared" si="200"/>
        <v>0</v>
      </c>
      <c r="V946" s="287">
        <f t="shared" si="201"/>
        <v>0</v>
      </c>
      <c r="W946" s="287">
        <f t="shared" si="202"/>
        <v>0</v>
      </c>
      <c r="X946" s="287">
        <f t="shared" si="203"/>
        <v>0</v>
      </c>
      <c r="Y946" s="288">
        <f t="shared" si="204"/>
        <v>1900</v>
      </c>
      <c r="Z946" s="287">
        <f t="shared" si="205"/>
        <v>1</v>
      </c>
      <c r="AA946" s="519">
        <f>0</f>
        <v>0</v>
      </c>
      <c r="AB946" s="520">
        <f>0</f>
        <v>0</v>
      </c>
      <c r="AC946" s="519">
        <f t="shared" si="206"/>
        <v>0</v>
      </c>
      <c r="AD946" s="520">
        <f t="shared" si="207"/>
        <v>0</v>
      </c>
    </row>
    <row r="947" spans="8:30">
      <c r="H947" s="509"/>
      <c r="I947" s="509"/>
      <c r="P947" s="274">
        <f t="shared" si="195"/>
        <v>1</v>
      </c>
      <c r="Q947" s="285">
        <f t="shared" si="196"/>
        <v>18</v>
      </c>
      <c r="R947" s="286">
        <f t="shared" si="197"/>
        <v>0</v>
      </c>
      <c r="S947" s="287">
        <f t="shared" si="198"/>
        <v>0</v>
      </c>
      <c r="T947" s="286">
        <f t="shared" si="199"/>
        <v>0</v>
      </c>
      <c r="U947" s="287">
        <f t="shared" si="200"/>
        <v>0</v>
      </c>
      <c r="V947" s="287">
        <f t="shared" si="201"/>
        <v>0</v>
      </c>
      <c r="W947" s="287">
        <f t="shared" si="202"/>
        <v>0</v>
      </c>
      <c r="X947" s="287">
        <f t="shared" si="203"/>
        <v>0</v>
      </c>
      <c r="Y947" s="288">
        <f t="shared" si="204"/>
        <v>1900</v>
      </c>
      <c r="Z947" s="287">
        <f t="shared" si="205"/>
        <v>1</v>
      </c>
      <c r="AA947" s="519">
        <f>0</f>
        <v>0</v>
      </c>
      <c r="AB947" s="520">
        <f>0</f>
        <v>0</v>
      </c>
      <c r="AC947" s="519">
        <f t="shared" si="206"/>
        <v>0</v>
      </c>
      <c r="AD947" s="520">
        <f t="shared" si="207"/>
        <v>0</v>
      </c>
    </row>
    <row r="948" spans="8:30">
      <c r="H948" s="509"/>
      <c r="I948" s="509"/>
      <c r="P948" s="274">
        <f t="shared" si="195"/>
        <v>1</v>
      </c>
      <c r="Q948" s="285">
        <f t="shared" si="196"/>
        <v>18</v>
      </c>
      <c r="R948" s="286">
        <f t="shared" si="197"/>
        <v>0</v>
      </c>
      <c r="S948" s="287">
        <f t="shared" si="198"/>
        <v>0</v>
      </c>
      <c r="T948" s="286">
        <f t="shared" si="199"/>
        <v>0</v>
      </c>
      <c r="U948" s="287">
        <f t="shared" si="200"/>
        <v>0</v>
      </c>
      <c r="V948" s="287">
        <f t="shared" si="201"/>
        <v>0</v>
      </c>
      <c r="W948" s="287">
        <f t="shared" si="202"/>
        <v>0</v>
      </c>
      <c r="X948" s="287">
        <f t="shared" si="203"/>
        <v>0</v>
      </c>
      <c r="Y948" s="288">
        <f t="shared" si="204"/>
        <v>1900</v>
      </c>
      <c r="Z948" s="287">
        <f t="shared" si="205"/>
        <v>1</v>
      </c>
      <c r="AA948" s="519">
        <f>0</f>
        <v>0</v>
      </c>
      <c r="AB948" s="520">
        <f>0</f>
        <v>0</v>
      </c>
      <c r="AC948" s="519">
        <f t="shared" si="206"/>
        <v>0</v>
      </c>
      <c r="AD948" s="520">
        <f t="shared" si="207"/>
        <v>0</v>
      </c>
    </row>
    <row r="949" spans="8:30">
      <c r="H949" s="509"/>
      <c r="I949" s="509"/>
      <c r="P949" s="274">
        <f t="shared" si="195"/>
        <v>1</v>
      </c>
      <c r="Q949" s="285">
        <f t="shared" si="196"/>
        <v>18</v>
      </c>
      <c r="R949" s="286">
        <f t="shared" si="197"/>
        <v>0</v>
      </c>
      <c r="S949" s="287">
        <f t="shared" si="198"/>
        <v>0</v>
      </c>
      <c r="T949" s="286">
        <f t="shared" si="199"/>
        <v>0</v>
      </c>
      <c r="U949" s="287">
        <f t="shared" si="200"/>
        <v>0</v>
      </c>
      <c r="V949" s="287">
        <f t="shared" si="201"/>
        <v>0</v>
      </c>
      <c r="W949" s="287">
        <f t="shared" si="202"/>
        <v>0</v>
      </c>
      <c r="X949" s="287">
        <f t="shared" si="203"/>
        <v>0</v>
      </c>
      <c r="Y949" s="288">
        <f t="shared" si="204"/>
        <v>1900</v>
      </c>
      <c r="Z949" s="287">
        <f t="shared" si="205"/>
        <v>1</v>
      </c>
      <c r="AA949" s="519">
        <f>0</f>
        <v>0</v>
      </c>
      <c r="AB949" s="520">
        <f>0</f>
        <v>0</v>
      </c>
      <c r="AC949" s="519">
        <f t="shared" si="206"/>
        <v>0</v>
      </c>
      <c r="AD949" s="520">
        <f t="shared" si="207"/>
        <v>0</v>
      </c>
    </row>
    <row r="950" spans="8:30">
      <c r="H950" s="509"/>
      <c r="I950" s="509"/>
      <c r="P950" s="274">
        <f t="shared" si="195"/>
        <v>1</v>
      </c>
      <c r="Q950" s="285">
        <f t="shared" si="196"/>
        <v>18</v>
      </c>
      <c r="R950" s="286">
        <f t="shared" si="197"/>
        <v>0</v>
      </c>
      <c r="S950" s="287">
        <f t="shared" si="198"/>
        <v>0</v>
      </c>
      <c r="T950" s="286">
        <f t="shared" si="199"/>
        <v>0</v>
      </c>
      <c r="U950" s="287">
        <f t="shared" si="200"/>
        <v>0</v>
      </c>
      <c r="V950" s="287">
        <f t="shared" si="201"/>
        <v>0</v>
      </c>
      <c r="W950" s="287">
        <f t="shared" si="202"/>
        <v>0</v>
      </c>
      <c r="X950" s="287">
        <f t="shared" si="203"/>
        <v>0</v>
      </c>
      <c r="Y950" s="288">
        <f t="shared" si="204"/>
        <v>1900</v>
      </c>
      <c r="Z950" s="287">
        <f t="shared" si="205"/>
        <v>1</v>
      </c>
      <c r="AA950" s="519">
        <f>0</f>
        <v>0</v>
      </c>
      <c r="AB950" s="520">
        <f>0</f>
        <v>0</v>
      </c>
      <c r="AC950" s="519">
        <f t="shared" si="206"/>
        <v>0</v>
      </c>
      <c r="AD950" s="520">
        <f t="shared" si="207"/>
        <v>0</v>
      </c>
    </row>
    <row r="951" spans="8:30">
      <c r="H951" s="509"/>
      <c r="I951" s="509"/>
      <c r="P951" s="274">
        <f t="shared" si="195"/>
        <v>1</v>
      </c>
      <c r="Q951" s="285">
        <f t="shared" si="196"/>
        <v>18</v>
      </c>
      <c r="R951" s="286">
        <f t="shared" si="197"/>
        <v>0</v>
      </c>
      <c r="S951" s="287">
        <f t="shared" si="198"/>
        <v>0</v>
      </c>
      <c r="T951" s="286">
        <f t="shared" si="199"/>
        <v>0</v>
      </c>
      <c r="U951" s="287">
        <f t="shared" si="200"/>
        <v>0</v>
      </c>
      <c r="V951" s="287">
        <f t="shared" si="201"/>
        <v>0</v>
      </c>
      <c r="W951" s="287">
        <f t="shared" si="202"/>
        <v>0</v>
      </c>
      <c r="X951" s="287">
        <f t="shared" si="203"/>
        <v>0</v>
      </c>
      <c r="Y951" s="288">
        <f t="shared" si="204"/>
        <v>1900</v>
      </c>
      <c r="Z951" s="287">
        <f t="shared" si="205"/>
        <v>1</v>
      </c>
      <c r="AA951" s="519">
        <f>0</f>
        <v>0</v>
      </c>
      <c r="AB951" s="520">
        <f>0</f>
        <v>0</v>
      </c>
      <c r="AC951" s="519">
        <f t="shared" si="206"/>
        <v>0</v>
      </c>
      <c r="AD951" s="520">
        <f t="shared" si="207"/>
        <v>0</v>
      </c>
    </row>
    <row r="952" spans="8:30">
      <c r="H952" s="509"/>
      <c r="I952" s="509"/>
      <c r="P952" s="274">
        <f t="shared" si="195"/>
        <v>1</v>
      </c>
      <c r="Q952" s="285">
        <f t="shared" si="196"/>
        <v>18</v>
      </c>
      <c r="R952" s="286">
        <f t="shared" si="197"/>
        <v>0</v>
      </c>
      <c r="S952" s="287">
        <f t="shared" si="198"/>
        <v>0</v>
      </c>
      <c r="T952" s="286">
        <f t="shared" si="199"/>
        <v>0</v>
      </c>
      <c r="U952" s="287">
        <f t="shared" si="200"/>
        <v>0</v>
      </c>
      <c r="V952" s="287">
        <f t="shared" si="201"/>
        <v>0</v>
      </c>
      <c r="W952" s="287">
        <f t="shared" si="202"/>
        <v>0</v>
      </c>
      <c r="X952" s="287">
        <f t="shared" si="203"/>
        <v>0</v>
      </c>
      <c r="Y952" s="288">
        <f t="shared" si="204"/>
        <v>1900</v>
      </c>
      <c r="Z952" s="287">
        <f t="shared" si="205"/>
        <v>1</v>
      </c>
      <c r="AA952" s="519">
        <f>0</f>
        <v>0</v>
      </c>
      <c r="AB952" s="520">
        <f>0</f>
        <v>0</v>
      </c>
      <c r="AC952" s="519">
        <f t="shared" si="206"/>
        <v>0</v>
      </c>
      <c r="AD952" s="520">
        <f t="shared" si="207"/>
        <v>0</v>
      </c>
    </row>
    <row r="953" spans="8:30">
      <c r="H953" s="509"/>
      <c r="I953" s="509"/>
      <c r="P953" s="274">
        <f t="shared" si="195"/>
        <v>1</v>
      </c>
      <c r="Q953" s="285">
        <f t="shared" si="196"/>
        <v>18</v>
      </c>
      <c r="R953" s="286">
        <f t="shared" si="197"/>
        <v>0</v>
      </c>
      <c r="S953" s="287">
        <f t="shared" si="198"/>
        <v>0</v>
      </c>
      <c r="T953" s="286">
        <f t="shared" si="199"/>
        <v>0</v>
      </c>
      <c r="U953" s="287">
        <f t="shared" si="200"/>
        <v>0</v>
      </c>
      <c r="V953" s="287">
        <f t="shared" si="201"/>
        <v>0</v>
      </c>
      <c r="W953" s="287">
        <f t="shared" si="202"/>
        <v>0</v>
      </c>
      <c r="X953" s="287">
        <f t="shared" si="203"/>
        <v>0</v>
      </c>
      <c r="Y953" s="288">
        <f t="shared" si="204"/>
        <v>1900</v>
      </c>
      <c r="Z953" s="287">
        <f t="shared" si="205"/>
        <v>1</v>
      </c>
      <c r="AA953" s="519">
        <f>0</f>
        <v>0</v>
      </c>
      <c r="AB953" s="520">
        <f>0</f>
        <v>0</v>
      </c>
      <c r="AC953" s="519">
        <f t="shared" si="206"/>
        <v>0</v>
      </c>
      <c r="AD953" s="520">
        <f t="shared" si="207"/>
        <v>0</v>
      </c>
    </row>
    <row r="954" spans="8:30">
      <c r="H954" s="509"/>
      <c r="I954" s="509"/>
      <c r="P954" s="274">
        <f t="shared" si="195"/>
        <v>1</v>
      </c>
      <c r="Q954" s="285">
        <f t="shared" si="196"/>
        <v>18</v>
      </c>
      <c r="R954" s="286">
        <f t="shared" si="197"/>
        <v>0</v>
      </c>
      <c r="S954" s="287">
        <f t="shared" si="198"/>
        <v>0</v>
      </c>
      <c r="T954" s="286">
        <f t="shared" si="199"/>
        <v>0</v>
      </c>
      <c r="U954" s="287">
        <f t="shared" si="200"/>
        <v>0</v>
      </c>
      <c r="V954" s="287">
        <f t="shared" si="201"/>
        <v>0</v>
      </c>
      <c r="W954" s="287">
        <f t="shared" si="202"/>
        <v>0</v>
      </c>
      <c r="X954" s="287">
        <f t="shared" si="203"/>
        <v>0</v>
      </c>
      <c r="Y954" s="288">
        <f t="shared" si="204"/>
        <v>1900</v>
      </c>
      <c r="Z954" s="287">
        <f t="shared" si="205"/>
        <v>1</v>
      </c>
      <c r="AA954" s="519">
        <f>0</f>
        <v>0</v>
      </c>
      <c r="AB954" s="520">
        <f>0</f>
        <v>0</v>
      </c>
      <c r="AC954" s="519">
        <f t="shared" si="206"/>
        <v>0</v>
      </c>
      <c r="AD954" s="520">
        <f t="shared" si="207"/>
        <v>0</v>
      </c>
    </row>
    <row r="955" spans="8:30">
      <c r="H955" s="509"/>
      <c r="I955" s="509"/>
      <c r="P955" s="274">
        <f t="shared" si="195"/>
        <v>1</v>
      </c>
      <c r="Q955" s="285">
        <f t="shared" si="196"/>
        <v>18</v>
      </c>
      <c r="R955" s="286">
        <f t="shared" si="197"/>
        <v>0</v>
      </c>
      <c r="S955" s="287">
        <f t="shared" si="198"/>
        <v>0</v>
      </c>
      <c r="T955" s="286">
        <f t="shared" si="199"/>
        <v>0</v>
      </c>
      <c r="U955" s="287">
        <f t="shared" si="200"/>
        <v>0</v>
      </c>
      <c r="V955" s="287">
        <f t="shared" si="201"/>
        <v>0</v>
      </c>
      <c r="W955" s="287">
        <f t="shared" si="202"/>
        <v>0</v>
      </c>
      <c r="X955" s="287">
        <f t="shared" si="203"/>
        <v>0</v>
      </c>
      <c r="Y955" s="288">
        <f t="shared" si="204"/>
        <v>1900</v>
      </c>
      <c r="Z955" s="287">
        <f t="shared" si="205"/>
        <v>1</v>
      </c>
      <c r="AA955" s="519">
        <f>0</f>
        <v>0</v>
      </c>
      <c r="AB955" s="520">
        <f>0</f>
        <v>0</v>
      </c>
      <c r="AC955" s="519">
        <f t="shared" si="206"/>
        <v>0</v>
      </c>
      <c r="AD955" s="520">
        <f t="shared" si="207"/>
        <v>0</v>
      </c>
    </row>
    <row r="956" spans="8:30">
      <c r="H956" s="509"/>
      <c r="I956" s="509"/>
      <c r="P956" s="274">
        <f t="shared" si="195"/>
        <v>1</v>
      </c>
      <c r="Q956" s="285">
        <f t="shared" si="196"/>
        <v>18</v>
      </c>
      <c r="R956" s="286">
        <f t="shared" si="197"/>
        <v>0</v>
      </c>
      <c r="S956" s="287">
        <f t="shared" si="198"/>
        <v>0</v>
      </c>
      <c r="T956" s="286">
        <f t="shared" si="199"/>
        <v>0</v>
      </c>
      <c r="U956" s="287">
        <f t="shared" si="200"/>
        <v>0</v>
      </c>
      <c r="V956" s="287">
        <f t="shared" si="201"/>
        <v>0</v>
      </c>
      <c r="W956" s="287">
        <f t="shared" si="202"/>
        <v>0</v>
      </c>
      <c r="X956" s="287">
        <f t="shared" si="203"/>
        <v>0</v>
      </c>
      <c r="Y956" s="288">
        <f t="shared" si="204"/>
        <v>1900</v>
      </c>
      <c r="Z956" s="287">
        <f t="shared" si="205"/>
        <v>1</v>
      </c>
      <c r="AA956" s="519">
        <f>0</f>
        <v>0</v>
      </c>
      <c r="AB956" s="520">
        <f>0</f>
        <v>0</v>
      </c>
      <c r="AC956" s="519">
        <f t="shared" si="206"/>
        <v>0</v>
      </c>
      <c r="AD956" s="520">
        <f t="shared" si="207"/>
        <v>0</v>
      </c>
    </row>
    <row r="957" spans="8:30">
      <c r="H957" s="509"/>
      <c r="I957" s="509"/>
      <c r="P957" s="274">
        <f t="shared" si="195"/>
        <v>1</v>
      </c>
      <c r="Q957" s="285">
        <f t="shared" si="196"/>
        <v>18</v>
      </c>
      <c r="R957" s="286">
        <f t="shared" si="197"/>
        <v>0</v>
      </c>
      <c r="S957" s="287">
        <f t="shared" si="198"/>
        <v>0</v>
      </c>
      <c r="T957" s="286">
        <f t="shared" si="199"/>
        <v>0</v>
      </c>
      <c r="U957" s="287">
        <f t="shared" si="200"/>
        <v>0</v>
      </c>
      <c r="V957" s="287">
        <f t="shared" si="201"/>
        <v>0</v>
      </c>
      <c r="W957" s="287">
        <f t="shared" si="202"/>
        <v>0</v>
      </c>
      <c r="X957" s="287">
        <f t="shared" si="203"/>
        <v>0</v>
      </c>
      <c r="Y957" s="288">
        <f t="shared" si="204"/>
        <v>1900</v>
      </c>
      <c r="Z957" s="287">
        <f t="shared" si="205"/>
        <v>1</v>
      </c>
      <c r="AA957" s="519">
        <f>0</f>
        <v>0</v>
      </c>
      <c r="AB957" s="520">
        <f>0</f>
        <v>0</v>
      </c>
      <c r="AC957" s="519">
        <f t="shared" si="206"/>
        <v>0</v>
      </c>
      <c r="AD957" s="520">
        <f t="shared" si="207"/>
        <v>0</v>
      </c>
    </row>
    <row r="958" spans="8:30">
      <c r="H958" s="509"/>
      <c r="I958" s="509"/>
      <c r="P958" s="274">
        <f t="shared" si="195"/>
        <v>1</v>
      </c>
      <c r="Q958" s="285">
        <f t="shared" si="196"/>
        <v>18</v>
      </c>
      <c r="R958" s="286">
        <f t="shared" si="197"/>
        <v>0</v>
      </c>
      <c r="S958" s="287">
        <f t="shared" si="198"/>
        <v>0</v>
      </c>
      <c r="T958" s="286">
        <f t="shared" si="199"/>
        <v>0</v>
      </c>
      <c r="U958" s="287">
        <f t="shared" si="200"/>
        <v>0</v>
      </c>
      <c r="V958" s="287">
        <f t="shared" si="201"/>
        <v>0</v>
      </c>
      <c r="W958" s="287">
        <f t="shared" si="202"/>
        <v>0</v>
      </c>
      <c r="X958" s="287">
        <f t="shared" si="203"/>
        <v>0</v>
      </c>
      <c r="Y958" s="288">
        <f t="shared" si="204"/>
        <v>1900</v>
      </c>
      <c r="Z958" s="287">
        <f t="shared" si="205"/>
        <v>1</v>
      </c>
      <c r="AA958" s="519">
        <f>0</f>
        <v>0</v>
      </c>
      <c r="AB958" s="520">
        <f>0</f>
        <v>0</v>
      </c>
      <c r="AC958" s="519">
        <f t="shared" si="206"/>
        <v>0</v>
      </c>
      <c r="AD958" s="520">
        <f t="shared" si="207"/>
        <v>0</v>
      </c>
    </row>
    <row r="959" spans="8:30">
      <c r="H959" s="509"/>
      <c r="I959" s="509"/>
      <c r="P959" s="274">
        <f t="shared" si="195"/>
        <v>1</v>
      </c>
      <c r="Q959" s="285">
        <f t="shared" si="196"/>
        <v>18</v>
      </c>
      <c r="R959" s="286">
        <f t="shared" si="197"/>
        <v>0</v>
      </c>
      <c r="S959" s="287">
        <f t="shared" si="198"/>
        <v>0</v>
      </c>
      <c r="T959" s="286">
        <f t="shared" si="199"/>
        <v>0</v>
      </c>
      <c r="U959" s="287">
        <f t="shared" si="200"/>
        <v>0</v>
      </c>
      <c r="V959" s="287">
        <f t="shared" si="201"/>
        <v>0</v>
      </c>
      <c r="W959" s="287">
        <f t="shared" si="202"/>
        <v>0</v>
      </c>
      <c r="X959" s="287">
        <f t="shared" si="203"/>
        <v>0</v>
      </c>
      <c r="Y959" s="288">
        <f t="shared" si="204"/>
        <v>1900</v>
      </c>
      <c r="Z959" s="287">
        <f t="shared" si="205"/>
        <v>1</v>
      </c>
      <c r="AA959" s="519">
        <f>0</f>
        <v>0</v>
      </c>
      <c r="AB959" s="520">
        <f>0</f>
        <v>0</v>
      </c>
      <c r="AC959" s="519">
        <f t="shared" si="206"/>
        <v>0</v>
      </c>
      <c r="AD959" s="520">
        <f t="shared" si="207"/>
        <v>0</v>
      </c>
    </row>
    <row r="960" spans="8:30">
      <c r="H960" s="509"/>
      <c r="I960" s="509"/>
      <c r="P960" s="274">
        <f t="shared" si="195"/>
        <v>1</v>
      </c>
      <c r="Q960" s="285">
        <f t="shared" si="196"/>
        <v>18</v>
      </c>
      <c r="R960" s="286">
        <f t="shared" si="197"/>
        <v>0</v>
      </c>
      <c r="S960" s="287">
        <f t="shared" si="198"/>
        <v>0</v>
      </c>
      <c r="T960" s="286">
        <f t="shared" si="199"/>
        <v>0</v>
      </c>
      <c r="U960" s="287">
        <f t="shared" si="200"/>
        <v>0</v>
      </c>
      <c r="V960" s="287">
        <f t="shared" si="201"/>
        <v>0</v>
      </c>
      <c r="W960" s="287">
        <f t="shared" si="202"/>
        <v>0</v>
      </c>
      <c r="X960" s="287">
        <f t="shared" si="203"/>
        <v>0</v>
      </c>
      <c r="Y960" s="288">
        <f t="shared" si="204"/>
        <v>1900</v>
      </c>
      <c r="Z960" s="287">
        <f t="shared" si="205"/>
        <v>1</v>
      </c>
      <c r="AA960" s="519">
        <f>0</f>
        <v>0</v>
      </c>
      <c r="AB960" s="520">
        <f>0</f>
        <v>0</v>
      </c>
      <c r="AC960" s="519">
        <f t="shared" si="206"/>
        <v>0</v>
      </c>
      <c r="AD960" s="520">
        <f t="shared" si="207"/>
        <v>0</v>
      </c>
    </row>
    <row r="961" spans="8:30">
      <c r="H961" s="509"/>
      <c r="I961" s="509"/>
      <c r="P961" s="274">
        <f t="shared" si="195"/>
        <v>1</v>
      </c>
      <c r="Q961" s="285">
        <f t="shared" si="196"/>
        <v>18</v>
      </c>
      <c r="R961" s="286">
        <f t="shared" si="197"/>
        <v>0</v>
      </c>
      <c r="S961" s="287">
        <f t="shared" si="198"/>
        <v>0</v>
      </c>
      <c r="T961" s="286">
        <f t="shared" si="199"/>
        <v>0</v>
      </c>
      <c r="U961" s="287">
        <f t="shared" si="200"/>
        <v>0</v>
      </c>
      <c r="V961" s="287">
        <f t="shared" si="201"/>
        <v>0</v>
      </c>
      <c r="W961" s="287">
        <f t="shared" si="202"/>
        <v>0</v>
      </c>
      <c r="X961" s="287">
        <f t="shared" si="203"/>
        <v>0</v>
      </c>
      <c r="Y961" s="288">
        <f t="shared" si="204"/>
        <v>1900</v>
      </c>
      <c r="Z961" s="287">
        <f t="shared" si="205"/>
        <v>1</v>
      </c>
      <c r="AA961" s="519">
        <f>0</f>
        <v>0</v>
      </c>
      <c r="AB961" s="520">
        <f>0</f>
        <v>0</v>
      </c>
      <c r="AC961" s="519">
        <f t="shared" si="206"/>
        <v>0</v>
      </c>
      <c r="AD961" s="520">
        <f t="shared" si="207"/>
        <v>0</v>
      </c>
    </row>
    <row r="962" spans="8:30">
      <c r="H962" s="509"/>
      <c r="I962" s="509"/>
      <c r="P962" s="274">
        <f t="shared" si="195"/>
        <v>1</v>
      </c>
      <c r="Q962" s="285">
        <f t="shared" si="196"/>
        <v>18</v>
      </c>
      <c r="R962" s="286">
        <f t="shared" si="197"/>
        <v>0</v>
      </c>
      <c r="S962" s="287">
        <f t="shared" si="198"/>
        <v>0</v>
      </c>
      <c r="T962" s="286">
        <f t="shared" si="199"/>
        <v>0</v>
      </c>
      <c r="U962" s="287">
        <f t="shared" si="200"/>
        <v>0</v>
      </c>
      <c r="V962" s="287">
        <f t="shared" si="201"/>
        <v>0</v>
      </c>
      <c r="W962" s="287">
        <f t="shared" si="202"/>
        <v>0</v>
      </c>
      <c r="X962" s="287">
        <f t="shared" si="203"/>
        <v>0</v>
      </c>
      <c r="Y962" s="288">
        <f t="shared" si="204"/>
        <v>1900</v>
      </c>
      <c r="Z962" s="287">
        <f t="shared" si="205"/>
        <v>1</v>
      </c>
      <c r="AA962" s="519">
        <f>0</f>
        <v>0</v>
      </c>
      <c r="AB962" s="520">
        <f>0</f>
        <v>0</v>
      </c>
      <c r="AC962" s="519">
        <f t="shared" si="206"/>
        <v>0</v>
      </c>
      <c r="AD962" s="520">
        <f t="shared" si="207"/>
        <v>0</v>
      </c>
    </row>
    <row r="963" spans="8:30">
      <c r="H963" s="509"/>
      <c r="I963" s="509"/>
      <c r="P963" s="274">
        <f t="shared" si="195"/>
        <v>1</v>
      </c>
      <c r="Q963" s="285">
        <f t="shared" si="196"/>
        <v>18</v>
      </c>
      <c r="R963" s="286">
        <f t="shared" si="197"/>
        <v>0</v>
      </c>
      <c r="S963" s="287">
        <f t="shared" si="198"/>
        <v>0</v>
      </c>
      <c r="T963" s="286">
        <f t="shared" si="199"/>
        <v>0</v>
      </c>
      <c r="U963" s="287">
        <f t="shared" si="200"/>
        <v>0</v>
      </c>
      <c r="V963" s="287">
        <f t="shared" si="201"/>
        <v>0</v>
      </c>
      <c r="W963" s="287">
        <f t="shared" si="202"/>
        <v>0</v>
      </c>
      <c r="X963" s="287">
        <f t="shared" si="203"/>
        <v>0</v>
      </c>
      <c r="Y963" s="288">
        <f t="shared" si="204"/>
        <v>1900</v>
      </c>
      <c r="Z963" s="287">
        <f t="shared" si="205"/>
        <v>1</v>
      </c>
      <c r="AA963" s="519">
        <f>0</f>
        <v>0</v>
      </c>
      <c r="AB963" s="520">
        <f>0</f>
        <v>0</v>
      </c>
      <c r="AC963" s="519">
        <f t="shared" si="206"/>
        <v>0</v>
      </c>
      <c r="AD963" s="520">
        <f t="shared" si="207"/>
        <v>0</v>
      </c>
    </row>
    <row r="964" spans="8:30">
      <c r="H964" s="509"/>
      <c r="I964" s="509"/>
      <c r="P964" s="274">
        <f t="shared" si="195"/>
        <v>1</v>
      </c>
      <c r="Q964" s="285">
        <f t="shared" si="196"/>
        <v>18</v>
      </c>
      <c r="R964" s="286">
        <f t="shared" si="197"/>
        <v>0</v>
      </c>
      <c r="S964" s="287">
        <f t="shared" si="198"/>
        <v>0</v>
      </c>
      <c r="T964" s="286">
        <f t="shared" si="199"/>
        <v>0</v>
      </c>
      <c r="U964" s="287">
        <f t="shared" si="200"/>
        <v>0</v>
      </c>
      <c r="V964" s="287">
        <f t="shared" si="201"/>
        <v>0</v>
      </c>
      <c r="W964" s="287">
        <f t="shared" si="202"/>
        <v>0</v>
      </c>
      <c r="X964" s="287">
        <f t="shared" si="203"/>
        <v>0</v>
      </c>
      <c r="Y964" s="288">
        <f t="shared" si="204"/>
        <v>1900</v>
      </c>
      <c r="Z964" s="287">
        <f t="shared" si="205"/>
        <v>1</v>
      </c>
      <c r="AA964" s="519">
        <f>0</f>
        <v>0</v>
      </c>
      <c r="AB964" s="520">
        <f>0</f>
        <v>0</v>
      </c>
      <c r="AC964" s="519">
        <f t="shared" si="206"/>
        <v>0</v>
      </c>
      <c r="AD964" s="520">
        <f t="shared" si="207"/>
        <v>0</v>
      </c>
    </row>
    <row r="965" spans="8:30">
      <c r="H965" s="509"/>
      <c r="I965" s="509"/>
      <c r="P965" s="274">
        <f t="shared" si="195"/>
        <v>1</v>
      </c>
      <c r="Q965" s="285">
        <f t="shared" si="196"/>
        <v>18</v>
      </c>
      <c r="R965" s="286">
        <f t="shared" si="197"/>
        <v>0</v>
      </c>
      <c r="S965" s="287">
        <f t="shared" si="198"/>
        <v>0</v>
      </c>
      <c r="T965" s="286">
        <f t="shared" si="199"/>
        <v>0</v>
      </c>
      <c r="U965" s="287">
        <f t="shared" si="200"/>
        <v>0</v>
      </c>
      <c r="V965" s="287">
        <f t="shared" si="201"/>
        <v>0</v>
      </c>
      <c r="W965" s="287">
        <f t="shared" si="202"/>
        <v>0</v>
      </c>
      <c r="X965" s="287">
        <f t="shared" si="203"/>
        <v>0</v>
      </c>
      <c r="Y965" s="288">
        <f t="shared" si="204"/>
        <v>1900</v>
      </c>
      <c r="Z965" s="287">
        <f t="shared" si="205"/>
        <v>1</v>
      </c>
      <c r="AA965" s="519">
        <f>0</f>
        <v>0</v>
      </c>
      <c r="AB965" s="520">
        <f>0</f>
        <v>0</v>
      </c>
      <c r="AC965" s="519">
        <f t="shared" si="206"/>
        <v>0</v>
      </c>
      <c r="AD965" s="520">
        <f t="shared" si="207"/>
        <v>0</v>
      </c>
    </row>
    <row r="966" spans="8:30">
      <c r="H966" s="509"/>
      <c r="I966" s="509"/>
      <c r="P966" s="274">
        <f t="shared" si="195"/>
        <v>1</v>
      </c>
      <c r="Q966" s="285">
        <f t="shared" si="196"/>
        <v>18</v>
      </c>
      <c r="R966" s="286">
        <f t="shared" si="197"/>
        <v>0</v>
      </c>
      <c r="S966" s="287">
        <f t="shared" si="198"/>
        <v>0</v>
      </c>
      <c r="T966" s="286">
        <f t="shared" si="199"/>
        <v>0</v>
      </c>
      <c r="U966" s="287">
        <f t="shared" si="200"/>
        <v>0</v>
      </c>
      <c r="V966" s="287">
        <f t="shared" si="201"/>
        <v>0</v>
      </c>
      <c r="W966" s="287">
        <f t="shared" si="202"/>
        <v>0</v>
      </c>
      <c r="X966" s="287">
        <f t="shared" si="203"/>
        <v>0</v>
      </c>
      <c r="Y966" s="288">
        <f t="shared" si="204"/>
        <v>1900</v>
      </c>
      <c r="Z966" s="287">
        <f t="shared" si="205"/>
        <v>1</v>
      </c>
      <c r="AA966" s="519">
        <f>0</f>
        <v>0</v>
      </c>
      <c r="AB966" s="520">
        <f>0</f>
        <v>0</v>
      </c>
      <c r="AC966" s="519">
        <f t="shared" si="206"/>
        <v>0</v>
      </c>
      <c r="AD966" s="520">
        <f t="shared" si="207"/>
        <v>0</v>
      </c>
    </row>
    <row r="967" spans="8:30">
      <c r="H967" s="509"/>
      <c r="I967" s="509"/>
      <c r="P967" s="274">
        <f t="shared" si="195"/>
        <v>1</v>
      </c>
      <c r="Q967" s="285">
        <f t="shared" si="196"/>
        <v>18</v>
      </c>
      <c r="R967" s="286">
        <f t="shared" si="197"/>
        <v>0</v>
      </c>
      <c r="S967" s="287">
        <f t="shared" si="198"/>
        <v>0</v>
      </c>
      <c r="T967" s="286">
        <f t="shared" si="199"/>
        <v>0</v>
      </c>
      <c r="U967" s="287">
        <f t="shared" si="200"/>
        <v>0</v>
      </c>
      <c r="V967" s="287">
        <f t="shared" si="201"/>
        <v>0</v>
      </c>
      <c r="W967" s="287">
        <f t="shared" si="202"/>
        <v>0</v>
      </c>
      <c r="X967" s="287">
        <f t="shared" si="203"/>
        <v>0</v>
      </c>
      <c r="Y967" s="288">
        <f t="shared" si="204"/>
        <v>1900</v>
      </c>
      <c r="Z967" s="287">
        <f t="shared" si="205"/>
        <v>1</v>
      </c>
      <c r="AA967" s="519">
        <f>0</f>
        <v>0</v>
      </c>
      <c r="AB967" s="520">
        <f>0</f>
        <v>0</v>
      </c>
      <c r="AC967" s="519">
        <f t="shared" si="206"/>
        <v>0</v>
      </c>
      <c r="AD967" s="520">
        <f t="shared" si="207"/>
        <v>0</v>
      </c>
    </row>
    <row r="968" spans="8:30">
      <c r="H968" s="509"/>
      <c r="I968" s="509"/>
      <c r="P968" s="274">
        <f t="shared" ref="P968:P1031" si="208">IF(Z968&gt;S968,IF(Z968&gt;T968,1,0),0)</f>
        <v>1</v>
      </c>
      <c r="Q968" s="285">
        <f t="shared" ref="Q968:Q1031" si="209">MAX(18,IFERROR(ROUNDDOWN(YEARFRAC(F968,__valuation_date),0),45))</f>
        <v>18</v>
      </c>
      <c r="R968" s="286">
        <f t="shared" ref="R968:R1031" si="210">G968</f>
        <v>0</v>
      </c>
      <c r="S968" s="287">
        <f t="shared" ref="S968:S1031" si="211">N968</f>
        <v>0</v>
      </c>
      <c r="T968" s="286">
        <f t="shared" ref="T968:T1031" si="212">ROUNDUP(YEARFRAC(M968,L968),0)</f>
        <v>0</v>
      </c>
      <c r="U968" s="287">
        <f t="shared" ref="U968:U1031" si="213">J968</f>
        <v>0</v>
      </c>
      <c r="V968" s="287">
        <f t="shared" ref="V968:V1031" si="214">IF(X968="Annuity",0,H968)</f>
        <v>0</v>
      </c>
      <c r="W968" s="287">
        <f t="shared" ref="W968:W1031" si="215">IF(X968="Annuity",H968*12,H968)</f>
        <v>0</v>
      </c>
      <c r="X968" s="287">
        <f t="shared" ref="X968:X1031" si="216">E968</f>
        <v>0</v>
      </c>
      <c r="Y968" s="288">
        <f t="shared" ref="Y968:Y1031" si="217">YEAR(L968)</f>
        <v>1900</v>
      </c>
      <c r="Z968" s="287">
        <f t="shared" ref="Z968:Z1031" si="218">YEAR($P$2)-Y968+1</f>
        <v>1</v>
      </c>
      <c r="AA968" s="519">
        <f>0</f>
        <v>0</v>
      </c>
      <c r="AB968" s="520">
        <f>0</f>
        <v>0</v>
      </c>
      <c r="AC968" s="519">
        <f t="shared" ref="AC968:AC1031" si="219">D968</f>
        <v>0</v>
      </c>
      <c r="AD968" s="520">
        <f t="shared" ref="AD968:AD1031" si="220">O968</f>
        <v>0</v>
      </c>
    </row>
    <row r="969" spans="8:30">
      <c r="H969" s="509"/>
      <c r="I969" s="509"/>
      <c r="P969" s="274">
        <f t="shared" si="208"/>
        <v>1</v>
      </c>
      <c r="Q969" s="285">
        <f t="shared" si="209"/>
        <v>18</v>
      </c>
      <c r="R969" s="286">
        <f t="shared" si="210"/>
        <v>0</v>
      </c>
      <c r="S969" s="287">
        <f t="shared" si="211"/>
        <v>0</v>
      </c>
      <c r="T969" s="286">
        <f t="shared" si="212"/>
        <v>0</v>
      </c>
      <c r="U969" s="287">
        <f t="shared" si="213"/>
        <v>0</v>
      </c>
      <c r="V969" s="287">
        <f t="shared" si="214"/>
        <v>0</v>
      </c>
      <c r="W969" s="287">
        <f t="shared" si="215"/>
        <v>0</v>
      </c>
      <c r="X969" s="287">
        <f t="shared" si="216"/>
        <v>0</v>
      </c>
      <c r="Y969" s="288">
        <f t="shared" si="217"/>
        <v>1900</v>
      </c>
      <c r="Z969" s="287">
        <f t="shared" si="218"/>
        <v>1</v>
      </c>
      <c r="AA969" s="519">
        <f>0</f>
        <v>0</v>
      </c>
      <c r="AB969" s="520">
        <f>0</f>
        <v>0</v>
      </c>
      <c r="AC969" s="519">
        <f t="shared" si="219"/>
        <v>0</v>
      </c>
      <c r="AD969" s="520">
        <f t="shared" si="220"/>
        <v>0</v>
      </c>
    </row>
    <row r="970" spans="8:30">
      <c r="H970" s="509"/>
      <c r="I970" s="509"/>
      <c r="P970" s="274">
        <f t="shared" si="208"/>
        <v>1</v>
      </c>
      <c r="Q970" s="285">
        <f t="shared" si="209"/>
        <v>18</v>
      </c>
      <c r="R970" s="286">
        <f t="shared" si="210"/>
        <v>0</v>
      </c>
      <c r="S970" s="287">
        <f t="shared" si="211"/>
        <v>0</v>
      </c>
      <c r="T970" s="286">
        <f t="shared" si="212"/>
        <v>0</v>
      </c>
      <c r="U970" s="287">
        <f t="shared" si="213"/>
        <v>0</v>
      </c>
      <c r="V970" s="287">
        <f t="shared" si="214"/>
        <v>0</v>
      </c>
      <c r="W970" s="287">
        <f t="shared" si="215"/>
        <v>0</v>
      </c>
      <c r="X970" s="287">
        <f t="shared" si="216"/>
        <v>0</v>
      </c>
      <c r="Y970" s="288">
        <f t="shared" si="217"/>
        <v>1900</v>
      </c>
      <c r="Z970" s="287">
        <f t="shared" si="218"/>
        <v>1</v>
      </c>
      <c r="AA970" s="519">
        <f>0</f>
        <v>0</v>
      </c>
      <c r="AB970" s="520">
        <f>0</f>
        <v>0</v>
      </c>
      <c r="AC970" s="519">
        <f t="shared" si="219"/>
        <v>0</v>
      </c>
      <c r="AD970" s="520">
        <f t="shared" si="220"/>
        <v>0</v>
      </c>
    </row>
    <row r="971" spans="8:30">
      <c r="H971" s="509"/>
      <c r="I971" s="509"/>
      <c r="P971" s="274">
        <f t="shared" si="208"/>
        <v>1</v>
      </c>
      <c r="Q971" s="285">
        <f t="shared" si="209"/>
        <v>18</v>
      </c>
      <c r="R971" s="286">
        <f t="shared" si="210"/>
        <v>0</v>
      </c>
      <c r="S971" s="287">
        <f t="shared" si="211"/>
        <v>0</v>
      </c>
      <c r="T971" s="286">
        <f t="shared" si="212"/>
        <v>0</v>
      </c>
      <c r="U971" s="287">
        <f t="shared" si="213"/>
        <v>0</v>
      </c>
      <c r="V971" s="287">
        <f t="shared" si="214"/>
        <v>0</v>
      </c>
      <c r="W971" s="287">
        <f t="shared" si="215"/>
        <v>0</v>
      </c>
      <c r="X971" s="287">
        <f t="shared" si="216"/>
        <v>0</v>
      </c>
      <c r="Y971" s="288">
        <f t="shared" si="217"/>
        <v>1900</v>
      </c>
      <c r="Z971" s="287">
        <f t="shared" si="218"/>
        <v>1</v>
      </c>
      <c r="AA971" s="519">
        <f>0</f>
        <v>0</v>
      </c>
      <c r="AB971" s="520">
        <f>0</f>
        <v>0</v>
      </c>
      <c r="AC971" s="519">
        <f t="shared" si="219"/>
        <v>0</v>
      </c>
      <c r="AD971" s="520">
        <f t="shared" si="220"/>
        <v>0</v>
      </c>
    </row>
    <row r="972" spans="8:30">
      <c r="H972" s="509"/>
      <c r="I972" s="509"/>
      <c r="P972" s="274">
        <f t="shared" si="208"/>
        <v>1</v>
      </c>
      <c r="Q972" s="285">
        <f t="shared" si="209"/>
        <v>18</v>
      </c>
      <c r="R972" s="286">
        <f t="shared" si="210"/>
        <v>0</v>
      </c>
      <c r="S972" s="287">
        <f t="shared" si="211"/>
        <v>0</v>
      </c>
      <c r="T972" s="286">
        <f t="shared" si="212"/>
        <v>0</v>
      </c>
      <c r="U972" s="287">
        <f t="shared" si="213"/>
        <v>0</v>
      </c>
      <c r="V972" s="287">
        <f t="shared" si="214"/>
        <v>0</v>
      </c>
      <c r="W972" s="287">
        <f t="shared" si="215"/>
        <v>0</v>
      </c>
      <c r="X972" s="287">
        <f t="shared" si="216"/>
        <v>0</v>
      </c>
      <c r="Y972" s="288">
        <f t="shared" si="217"/>
        <v>1900</v>
      </c>
      <c r="Z972" s="287">
        <f t="shared" si="218"/>
        <v>1</v>
      </c>
      <c r="AA972" s="519">
        <f>0</f>
        <v>0</v>
      </c>
      <c r="AB972" s="520">
        <f>0</f>
        <v>0</v>
      </c>
      <c r="AC972" s="519">
        <f t="shared" si="219"/>
        <v>0</v>
      </c>
      <c r="AD972" s="520">
        <f t="shared" si="220"/>
        <v>0</v>
      </c>
    </row>
    <row r="973" spans="8:30">
      <c r="H973" s="509"/>
      <c r="I973" s="509"/>
      <c r="P973" s="274">
        <f t="shared" si="208"/>
        <v>1</v>
      </c>
      <c r="Q973" s="285">
        <f t="shared" si="209"/>
        <v>18</v>
      </c>
      <c r="R973" s="286">
        <f t="shared" si="210"/>
        <v>0</v>
      </c>
      <c r="S973" s="287">
        <f t="shared" si="211"/>
        <v>0</v>
      </c>
      <c r="T973" s="286">
        <f t="shared" si="212"/>
        <v>0</v>
      </c>
      <c r="U973" s="287">
        <f t="shared" si="213"/>
        <v>0</v>
      </c>
      <c r="V973" s="287">
        <f t="shared" si="214"/>
        <v>0</v>
      </c>
      <c r="W973" s="287">
        <f t="shared" si="215"/>
        <v>0</v>
      </c>
      <c r="X973" s="287">
        <f t="shared" si="216"/>
        <v>0</v>
      </c>
      <c r="Y973" s="288">
        <f t="shared" si="217"/>
        <v>1900</v>
      </c>
      <c r="Z973" s="287">
        <f t="shared" si="218"/>
        <v>1</v>
      </c>
      <c r="AA973" s="519">
        <f>0</f>
        <v>0</v>
      </c>
      <c r="AB973" s="520">
        <f>0</f>
        <v>0</v>
      </c>
      <c r="AC973" s="519">
        <f t="shared" si="219"/>
        <v>0</v>
      </c>
      <c r="AD973" s="520">
        <f t="shared" si="220"/>
        <v>0</v>
      </c>
    </row>
    <row r="974" spans="8:30">
      <c r="H974" s="509"/>
      <c r="I974" s="509"/>
      <c r="P974" s="274">
        <f t="shared" si="208"/>
        <v>1</v>
      </c>
      <c r="Q974" s="285">
        <f t="shared" si="209"/>
        <v>18</v>
      </c>
      <c r="R974" s="286">
        <f t="shared" si="210"/>
        <v>0</v>
      </c>
      <c r="S974" s="287">
        <f t="shared" si="211"/>
        <v>0</v>
      </c>
      <c r="T974" s="286">
        <f t="shared" si="212"/>
        <v>0</v>
      </c>
      <c r="U974" s="287">
        <f t="shared" si="213"/>
        <v>0</v>
      </c>
      <c r="V974" s="287">
        <f t="shared" si="214"/>
        <v>0</v>
      </c>
      <c r="W974" s="287">
        <f t="shared" si="215"/>
        <v>0</v>
      </c>
      <c r="X974" s="287">
        <f t="shared" si="216"/>
        <v>0</v>
      </c>
      <c r="Y974" s="288">
        <f t="shared" si="217"/>
        <v>1900</v>
      </c>
      <c r="Z974" s="287">
        <f t="shared" si="218"/>
        <v>1</v>
      </c>
      <c r="AA974" s="519">
        <f>0</f>
        <v>0</v>
      </c>
      <c r="AB974" s="520">
        <f>0</f>
        <v>0</v>
      </c>
      <c r="AC974" s="519">
        <f t="shared" si="219"/>
        <v>0</v>
      </c>
      <c r="AD974" s="520">
        <f t="shared" si="220"/>
        <v>0</v>
      </c>
    </row>
    <row r="975" spans="8:30">
      <c r="H975" s="509"/>
      <c r="I975" s="509"/>
      <c r="P975" s="274">
        <f t="shared" si="208"/>
        <v>1</v>
      </c>
      <c r="Q975" s="285">
        <f t="shared" si="209"/>
        <v>18</v>
      </c>
      <c r="R975" s="286">
        <f t="shared" si="210"/>
        <v>0</v>
      </c>
      <c r="S975" s="287">
        <f t="shared" si="211"/>
        <v>0</v>
      </c>
      <c r="T975" s="286">
        <f t="shared" si="212"/>
        <v>0</v>
      </c>
      <c r="U975" s="287">
        <f t="shared" si="213"/>
        <v>0</v>
      </c>
      <c r="V975" s="287">
        <f t="shared" si="214"/>
        <v>0</v>
      </c>
      <c r="W975" s="287">
        <f t="shared" si="215"/>
        <v>0</v>
      </c>
      <c r="X975" s="287">
        <f t="shared" si="216"/>
        <v>0</v>
      </c>
      <c r="Y975" s="288">
        <f t="shared" si="217"/>
        <v>1900</v>
      </c>
      <c r="Z975" s="287">
        <f t="shared" si="218"/>
        <v>1</v>
      </c>
      <c r="AA975" s="519">
        <f>0</f>
        <v>0</v>
      </c>
      <c r="AB975" s="520">
        <f>0</f>
        <v>0</v>
      </c>
      <c r="AC975" s="519">
        <f t="shared" si="219"/>
        <v>0</v>
      </c>
      <c r="AD975" s="520">
        <f t="shared" si="220"/>
        <v>0</v>
      </c>
    </row>
    <row r="976" spans="8:30">
      <c r="H976" s="509"/>
      <c r="I976" s="509"/>
      <c r="P976" s="274">
        <f t="shared" si="208"/>
        <v>1</v>
      </c>
      <c r="Q976" s="285">
        <f t="shared" si="209"/>
        <v>18</v>
      </c>
      <c r="R976" s="286">
        <f t="shared" si="210"/>
        <v>0</v>
      </c>
      <c r="S976" s="287">
        <f t="shared" si="211"/>
        <v>0</v>
      </c>
      <c r="T976" s="286">
        <f t="shared" si="212"/>
        <v>0</v>
      </c>
      <c r="U976" s="287">
        <f t="shared" si="213"/>
        <v>0</v>
      </c>
      <c r="V976" s="287">
        <f t="shared" si="214"/>
        <v>0</v>
      </c>
      <c r="W976" s="287">
        <f t="shared" si="215"/>
        <v>0</v>
      </c>
      <c r="X976" s="287">
        <f t="shared" si="216"/>
        <v>0</v>
      </c>
      <c r="Y976" s="288">
        <f t="shared" si="217"/>
        <v>1900</v>
      </c>
      <c r="Z976" s="287">
        <f t="shared" si="218"/>
        <v>1</v>
      </c>
      <c r="AA976" s="519">
        <f>0</f>
        <v>0</v>
      </c>
      <c r="AB976" s="520">
        <f>0</f>
        <v>0</v>
      </c>
      <c r="AC976" s="519">
        <f t="shared" si="219"/>
        <v>0</v>
      </c>
      <c r="AD976" s="520">
        <f t="shared" si="220"/>
        <v>0</v>
      </c>
    </row>
    <row r="977" spans="8:30">
      <c r="H977" s="509"/>
      <c r="I977" s="509"/>
      <c r="P977" s="274">
        <f t="shared" si="208"/>
        <v>1</v>
      </c>
      <c r="Q977" s="285">
        <f t="shared" si="209"/>
        <v>18</v>
      </c>
      <c r="R977" s="286">
        <f t="shared" si="210"/>
        <v>0</v>
      </c>
      <c r="S977" s="287">
        <f t="shared" si="211"/>
        <v>0</v>
      </c>
      <c r="T977" s="286">
        <f t="shared" si="212"/>
        <v>0</v>
      </c>
      <c r="U977" s="287">
        <f t="shared" si="213"/>
        <v>0</v>
      </c>
      <c r="V977" s="287">
        <f t="shared" si="214"/>
        <v>0</v>
      </c>
      <c r="W977" s="287">
        <f t="shared" si="215"/>
        <v>0</v>
      </c>
      <c r="X977" s="287">
        <f t="shared" si="216"/>
        <v>0</v>
      </c>
      <c r="Y977" s="288">
        <f t="shared" si="217"/>
        <v>1900</v>
      </c>
      <c r="Z977" s="287">
        <f t="shared" si="218"/>
        <v>1</v>
      </c>
      <c r="AA977" s="519">
        <f>0</f>
        <v>0</v>
      </c>
      <c r="AB977" s="520">
        <f>0</f>
        <v>0</v>
      </c>
      <c r="AC977" s="519">
        <f t="shared" si="219"/>
        <v>0</v>
      </c>
      <c r="AD977" s="520">
        <f t="shared" si="220"/>
        <v>0</v>
      </c>
    </row>
    <row r="978" spans="8:30">
      <c r="H978" s="509"/>
      <c r="I978" s="509"/>
      <c r="P978" s="274">
        <f t="shared" si="208"/>
        <v>1</v>
      </c>
      <c r="Q978" s="285">
        <f t="shared" si="209"/>
        <v>18</v>
      </c>
      <c r="R978" s="286">
        <f t="shared" si="210"/>
        <v>0</v>
      </c>
      <c r="S978" s="287">
        <f t="shared" si="211"/>
        <v>0</v>
      </c>
      <c r="T978" s="286">
        <f t="shared" si="212"/>
        <v>0</v>
      </c>
      <c r="U978" s="287">
        <f t="shared" si="213"/>
        <v>0</v>
      </c>
      <c r="V978" s="287">
        <f t="shared" si="214"/>
        <v>0</v>
      </c>
      <c r="W978" s="287">
        <f t="shared" si="215"/>
        <v>0</v>
      </c>
      <c r="X978" s="287">
        <f t="shared" si="216"/>
        <v>0</v>
      </c>
      <c r="Y978" s="288">
        <f t="shared" si="217"/>
        <v>1900</v>
      </c>
      <c r="Z978" s="287">
        <f t="shared" si="218"/>
        <v>1</v>
      </c>
      <c r="AA978" s="519">
        <f>0</f>
        <v>0</v>
      </c>
      <c r="AB978" s="520">
        <f>0</f>
        <v>0</v>
      </c>
      <c r="AC978" s="519">
        <f t="shared" si="219"/>
        <v>0</v>
      </c>
      <c r="AD978" s="520">
        <f t="shared" si="220"/>
        <v>0</v>
      </c>
    </row>
    <row r="979" spans="8:30">
      <c r="P979" s="274">
        <f t="shared" si="208"/>
        <v>1</v>
      </c>
      <c r="Q979" s="285">
        <f t="shared" si="209"/>
        <v>18</v>
      </c>
      <c r="R979" s="286">
        <f t="shared" si="210"/>
        <v>0</v>
      </c>
      <c r="S979" s="287">
        <f t="shared" si="211"/>
        <v>0</v>
      </c>
      <c r="T979" s="286">
        <f t="shared" si="212"/>
        <v>0</v>
      </c>
      <c r="U979" s="287">
        <f t="shared" si="213"/>
        <v>0</v>
      </c>
      <c r="V979" s="287">
        <f t="shared" si="214"/>
        <v>0</v>
      </c>
      <c r="W979" s="287">
        <f t="shared" si="215"/>
        <v>0</v>
      </c>
      <c r="X979" s="287">
        <f t="shared" si="216"/>
        <v>0</v>
      </c>
      <c r="Y979" s="288">
        <f t="shared" si="217"/>
        <v>1900</v>
      </c>
      <c r="Z979" s="287">
        <f t="shared" si="218"/>
        <v>1</v>
      </c>
      <c r="AA979" s="519">
        <f>0</f>
        <v>0</v>
      </c>
      <c r="AB979" s="520">
        <f>0</f>
        <v>0</v>
      </c>
      <c r="AC979" s="519">
        <f t="shared" si="219"/>
        <v>0</v>
      </c>
      <c r="AD979" s="520">
        <f t="shared" si="220"/>
        <v>0</v>
      </c>
    </row>
    <row r="980" spans="8:30">
      <c r="P980" s="274">
        <f t="shared" si="208"/>
        <v>1</v>
      </c>
      <c r="Q980" s="285">
        <f t="shared" si="209"/>
        <v>18</v>
      </c>
      <c r="R980" s="286">
        <f t="shared" si="210"/>
        <v>0</v>
      </c>
      <c r="S980" s="287">
        <f t="shared" si="211"/>
        <v>0</v>
      </c>
      <c r="T980" s="286">
        <f t="shared" si="212"/>
        <v>0</v>
      </c>
      <c r="U980" s="287">
        <f t="shared" si="213"/>
        <v>0</v>
      </c>
      <c r="V980" s="287">
        <f t="shared" si="214"/>
        <v>0</v>
      </c>
      <c r="W980" s="287">
        <f t="shared" si="215"/>
        <v>0</v>
      </c>
      <c r="X980" s="287">
        <f t="shared" si="216"/>
        <v>0</v>
      </c>
      <c r="Y980" s="288">
        <f t="shared" si="217"/>
        <v>1900</v>
      </c>
      <c r="Z980" s="287">
        <f t="shared" si="218"/>
        <v>1</v>
      </c>
      <c r="AA980" s="519">
        <f>0</f>
        <v>0</v>
      </c>
      <c r="AB980" s="520">
        <f>0</f>
        <v>0</v>
      </c>
      <c r="AC980" s="519">
        <f t="shared" si="219"/>
        <v>0</v>
      </c>
      <c r="AD980" s="520">
        <f t="shared" si="220"/>
        <v>0</v>
      </c>
    </row>
    <row r="981" spans="8:30">
      <c r="P981" s="274">
        <f t="shared" si="208"/>
        <v>1</v>
      </c>
      <c r="Q981" s="285">
        <f t="shared" si="209"/>
        <v>18</v>
      </c>
      <c r="R981" s="286">
        <f t="shared" si="210"/>
        <v>0</v>
      </c>
      <c r="S981" s="287">
        <f t="shared" si="211"/>
        <v>0</v>
      </c>
      <c r="T981" s="286">
        <f t="shared" si="212"/>
        <v>0</v>
      </c>
      <c r="U981" s="287">
        <f t="shared" si="213"/>
        <v>0</v>
      </c>
      <c r="V981" s="287">
        <f t="shared" si="214"/>
        <v>0</v>
      </c>
      <c r="W981" s="287">
        <f t="shared" si="215"/>
        <v>0</v>
      </c>
      <c r="X981" s="287">
        <f t="shared" si="216"/>
        <v>0</v>
      </c>
      <c r="Y981" s="288">
        <f t="shared" si="217"/>
        <v>1900</v>
      </c>
      <c r="Z981" s="287">
        <f t="shared" si="218"/>
        <v>1</v>
      </c>
      <c r="AA981" s="519">
        <f>0</f>
        <v>0</v>
      </c>
      <c r="AB981" s="520">
        <f>0</f>
        <v>0</v>
      </c>
      <c r="AC981" s="519">
        <f t="shared" si="219"/>
        <v>0</v>
      </c>
      <c r="AD981" s="520">
        <f t="shared" si="220"/>
        <v>0</v>
      </c>
    </row>
    <row r="982" spans="8:30">
      <c r="P982" s="274">
        <f t="shared" si="208"/>
        <v>1</v>
      </c>
      <c r="Q982" s="285">
        <f t="shared" si="209"/>
        <v>18</v>
      </c>
      <c r="R982" s="286">
        <f t="shared" si="210"/>
        <v>0</v>
      </c>
      <c r="S982" s="287">
        <f t="shared" si="211"/>
        <v>0</v>
      </c>
      <c r="T982" s="286">
        <f t="shared" si="212"/>
        <v>0</v>
      </c>
      <c r="U982" s="287">
        <f t="shared" si="213"/>
        <v>0</v>
      </c>
      <c r="V982" s="287">
        <f t="shared" si="214"/>
        <v>0</v>
      </c>
      <c r="W982" s="287">
        <f t="shared" si="215"/>
        <v>0</v>
      </c>
      <c r="X982" s="287">
        <f t="shared" si="216"/>
        <v>0</v>
      </c>
      <c r="Y982" s="288">
        <f t="shared" si="217"/>
        <v>1900</v>
      </c>
      <c r="Z982" s="287">
        <f t="shared" si="218"/>
        <v>1</v>
      </c>
      <c r="AA982" s="519">
        <f>0</f>
        <v>0</v>
      </c>
      <c r="AB982" s="520">
        <f>0</f>
        <v>0</v>
      </c>
      <c r="AC982" s="519">
        <f t="shared" si="219"/>
        <v>0</v>
      </c>
      <c r="AD982" s="520">
        <f t="shared" si="220"/>
        <v>0</v>
      </c>
    </row>
    <row r="983" spans="8:30">
      <c r="P983" s="274">
        <f t="shared" si="208"/>
        <v>1</v>
      </c>
      <c r="Q983" s="285">
        <f t="shared" si="209"/>
        <v>18</v>
      </c>
      <c r="R983" s="286">
        <f t="shared" si="210"/>
        <v>0</v>
      </c>
      <c r="S983" s="287">
        <f t="shared" si="211"/>
        <v>0</v>
      </c>
      <c r="T983" s="286">
        <f t="shared" si="212"/>
        <v>0</v>
      </c>
      <c r="U983" s="287">
        <f t="shared" si="213"/>
        <v>0</v>
      </c>
      <c r="V983" s="287">
        <f t="shared" si="214"/>
        <v>0</v>
      </c>
      <c r="W983" s="287">
        <f t="shared" si="215"/>
        <v>0</v>
      </c>
      <c r="X983" s="287">
        <f t="shared" si="216"/>
        <v>0</v>
      </c>
      <c r="Y983" s="288">
        <f t="shared" si="217"/>
        <v>1900</v>
      </c>
      <c r="Z983" s="287">
        <f t="shared" si="218"/>
        <v>1</v>
      </c>
      <c r="AA983" s="519">
        <f>0</f>
        <v>0</v>
      </c>
      <c r="AB983" s="520">
        <f>0</f>
        <v>0</v>
      </c>
      <c r="AC983" s="519">
        <f t="shared" si="219"/>
        <v>0</v>
      </c>
      <c r="AD983" s="520">
        <f t="shared" si="220"/>
        <v>0</v>
      </c>
    </row>
    <row r="984" spans="8:30">
      <c r="P984" s="274">
        <f t="shared" si="208"/>
        <v>1</v>
      </c>
      <c r="Q984" s="285">
        <f t="shared" si="209"/>
        <v>18</v>
      </c>
      <c r="R984" s="286">
        <f t="shared" si="210"/>
        <v>0</v>
      </c>
      <c r="S984" s="287">
        <f t="shared" si="211"/>
        <v>0</v>
      </c>
      <c r="T984" s="286">
        <f t="shared" si="212"/>
        <v>0</v>
      </c>
      <c r="U984" s="287">
        <f t="shared" si="213"/>
        <v>0</v>
      </c>
      <c r="V984" s="287">
        <f t="shared" si="214"/>
        <v>0</v>
      </c>
      <c r="W984" s="287">
        <f t="shared" si="215"/>
        <v>0</v>
      </c>
      <c r="X984" s="287">
        <f t="shared" si="216"/>
        <v>0</v>
      </c>
      <c r="Y984" s="288">
        <f t="shared" si="217"/>
        <v>1900</v>
      </c>
      <c r="Z984" s="287">
        <f t="shared" si="218"/>
        <v>1</v>
      </c>
      <c r="AA984" s="519">
        <f>0</f>
        <v>0</v>
      </c>
      <c r="AB984" s="520">
        <f>0</f>
        <v>0</v>
      </c>
      <c r="AC984" s="519">
        <f t="shared" si="219"/>
        <v>0</v>
      </c>
      <c r="AD984" s="520">
        <f t="shared" si="220"/>
        <v>0</v>
      </c>
    </row>
    <row r="985" spans="8:30">
      <c r="P985" s="274">
        <f t="shared" si="208"/>
        <v>1</v>
      </c>
      <c r="Q985" s="285">
        <f t="shared" si="209"/>
        <v>18</v>
      </c>
      <c r="R985" s="286">
        <f t="shared" si="210"/>
        <v>0</v>
      </c>
      <c r="S985" s="287">
        <f t="shared" si="211"/>
        <v>0</v>
      </c>
      <c r="T985" s="286">
        <f t="shared" si="212"/>
        <v>0</v>
      </c>
      <c r="U985" s="287">
        <f t="shared" si="213"/>
        <v>0</v>
      </c>
      <c r="V985" s="287">
        <f t="shared" si="214"/>
        <v>0</v>
      </c>
      <c r="W985" s="287">
        <f t="shared" si="215"/>
        <v>0</v>
      </c>
      <c r="X985" s="287">
        <f t="shared" si="216"/>
        <v>0</v>
      </c>
      <c r="Y985" s="288">
        <f t="shared" si="217"/>
        <v>1900</v>
      </c>
      <c r="Z985" s="287">
        <f t="shared" si="218"/>
        <v>1</v>
      </c>
      <c r="AA985" s="519">
        <f>0</f>
        <v>0</v>
      </c>
      <c r="AB985" s="520">
        <f>0</f>
        <v>0</v>
      </c>
      <c r="AC985" s="519">
        <f t="shared" si="219"/>
        <v>0</v>
      </c>
      <c r="AD985" s="520">
        <f t="shared" si="220"/>
        <v>0</v>
      </c>
    </row>
    <row r="986" spans="8:30">
      <c r="P986" s="274">
        <f t="shared" si="208"/>
        <v>1</v>
      </c>
      <c r="Q986" s="285">
        <f t="shared" si="209"/>
        <v>18</v>
      </c>
      <c r="R986" s="286">
        <f t="shared" si="210"/>
        <v>0</v>
      </c>
      <c r="S986" s="287">
        <f t="shared" si="211"/>
        <v>0</v>
      </c>
      <c r="T986" s="286">
        <f t="shared" si="212"/>
        <v>0</v>
      </c>
      <c r="U986" s="287">
        <f t="shared" si="213"/>
        <v>0</v>
      </c>
      <c r="V986" s="287">
        <f t="shared" si="214"/>
        <v>0</v>
      </c>
      <c r="W986" s="287">
        <f t="shared" si="215"/>
        <v>0</v>
      </c>
      <c r="X986" s="287">
        <f t="shared" si="216"/>
        <v>0</v>
      </c>
      <c r="Y986" s="288">
        <f t="shared" si="217"/>
        <v>1900</v>
      </c>
      <c r="Z986" s="287">
        <f t="shared" si="218"/>
        <v>1</v>
      </c>
      <c r="AA986" s="519">
        <f>0</f>
        <v>0</v>
      </c>
      <c r="AB986" s="520">
        <f>0</f>
        <v>0</v>
      </c>
      <c r="AC986" s="519">
        <f t="shared" si="219"/>
        <v>0</v>
      </c>
      <c r="AD986" s="520">
        <f t="shared" si="220"/>
        <v>0</v>
      </c>
    </row>
    <row r="987" spans="8:30">
      <c r="P987" s="274">
        <f t="shared" si="208"/>
        <v>1</v>
      </c>
      <c r="Q987" s="285">
        <f t="shared" si="209"/>
        <v>18</v>
      </c>
      <c r="R987" s="286">
        <f t="shared" si="210"/>
        <v>0</v>
      </c>
      <c r="S987" s="287">
        <f t="shared" si="211"/>
        <v>0</v>
      </c>
      <c r="T987" s="286">
        <f t="shared" si="212"/>
        <v>0</v>
      </c>
      <c r="U987" s="287">
        <f t="shared" si="213"/>
        <v>0</v>
      </c>
      <c r="V987" s="287">
        <f t="shared" si="214"/>
        <v>0</v>
      </c>
      <c r="W987" s="287">
        <f t="shared" si="215"/>
        <v>0</v>
      </c>
      <c r="X987" s="287">
        <f t="shared" si="216"/>
        <v>0</v>
      </c>
      <c r="Y987" s="288">
        <f t="shared" si="217"/>
        <v>1900</v>
      </c>
      <c r="Z987" s="287">
        <f t="shared" si="218"/>
        <v>1</v>
      </c>
      <c r="AA987" s="519">
        <f>0</f>
        <v>0</v>
      </c>
      <c r="AB987" s="520">
        <f>0</f>
        <v>0</v>
      </c>
      <c r="AC987" s="519">
        <f t="shared" si="219"/>
        <v>0</v>
      </c>
      <c r="AD987" s="520">
        <f t="shared" si="220"/>
        <v>0</v>
      </c>
    </row>
    <row r="988" spans="8:30">
      <c r="P988" s="274">
        <f t="shared" si="208"/>
        <v>1</v>
      </c>
      <c r="Q988" s="285">
        <f t="shared" si="209"/>
        <v>18</v>
      </c>
      <c r="R988" s="286">
        <f t="shared" si="210"/>
        <v>0</v>
      </c>
      <c r="S988" s="287">
        <f t="shared" si="211"/>
        <v>0</v>
      </c>
      <c r="T988" s="286">
        <f t="shared" si="212"/>
        <v>0</v>
      </c>
      <c r="U988" s="287">
        <f t="shared" si="213"/>
        <v>0</v>
      </c>
      <c r="V988" s="287">
        <f t="shared" si="214"/>
        <v>0</v>
      </c>
      <c r="W988" s="287">
        <f t="shared" si="215"/>
        <v>0</v>
      </c>
      <c r="X988" s="287">
        <f t="shared" si="216"/>
        <v>0</v>
      </c>
      <c r="Y988" s="288">
        <f t="shared" si="217"/>
        <v>1900</v>
      </c>
      <c r="Z988" s="287">
        <f t="shared" si="218"/>
        <v>1</v>
      </c>
      <c r="AA988" s="519">
        <f>0</f>
        <v>0</v>
      </c>
      <c r="AB988" s="520">
        <f>0</f>
        <v>0</v>
      </c>
      <c r="AC988" s="519">
        <f t="shared" si="219"/>
        <v>0</v>
      </c>
      <c r="AD988" s="520">
        <f t="shared" si="220"/>
        <v>0</v>
      </c>
    </row>
    <row r="989" spans="8:30">
      <c r="P989" s="274">
        <f t="shared" si="208"/>
        <v>1</v>
      </c>
      <c r="Q989" s="285">
        <f t="shared" si="209"/>
        <v>18</v>
      </c>
      <c r="R989" s="286">
        <f t="shared" si="210"/>
        <v>0</v>
      </c>
      <c r="S989" s="287">
        <f t="shared" si="211"/>
        <v>0</v>
      </c>
      <c r="T989" s="286">
        <f t="shared" si="212"/>
        <v>0</v>
      </c>
      <c r="U989" s="287">
        <f t="shared" si="213"/>
        <v>0</v>
      </c>
      <c r="V989" s="287">
        <f t="shared" si="214"/>
        <v>0</v>
      </c>
      <c r="W989" s="287">
        <f t="shared" si="215"/>
        <v>0</v>
      </c>
      <c r="X989" s="287">
        <f t="shared" si="216"/>
        <v>0</v>
      </c>
      <c r="Y989" s="288">
        <f t="shared" si="217"/>
        <v>1900</v>
      </c>
      <c r="Z989" s="287">
        <f t="shared" si="218"/>
        <v>1</v>
      </c>
      <c r="AA989" s="519">
        <f>0</f>
        <v>0</v>
      </c>
      <c r="AB989" s="520">
        <f>0</f>
        <v>0</v>
      </c>
      <c r="AC989" s="519">
        <f t="shared" si="219"/>
        <v>0</v>
      </c>
      <c r="AD989" s="520">
        <f t="shared" si="220"/>
        <v>0</v>
      </c>
    </row>
    <row r="990" spans="8:30">
      <c r="P990" s="274">
        <f t="shared" si="208"/>
        <v>1</v>
      </c>
      <c r="Q990" s="285">
        <f t="shared" si="209"/>
        <v>18</v>
      </c>
      <c r="R990" s="286">
        <f t="shared" si="210"/>
        <v>0</v>
      </c>
      <c r="S990" s="287">
        <f t="shared" si="211"/>
        <v>0</v>
      </c>
      <c r="T990" s="286">
        <f t="shared" si="212"/>
        <v>0</v>
      </c>
      <c r="U990" s="287">
        <f t="shared" si="213"/>
        <v>0</v>
      </c>
      <c r="V990" s="287">
        <f t="shared" si="214"/>
        <v>0</v>
      </c>
      <c r="W990" s="287">
        <f t="shared" si="215"/>
        <v>0</v>
      </c>
      <c r="X990" s="287">
        <f t="shared" si="216"/>
        <v>0</v>
      </c>
      <c r="Y990" s="288">
        <f t="shared" si="217"/>
        <v>1900</v>
      </c>
      <c r="Z990" s="287">
        <f t="shared" si="218"/>
        <v>1</v>
      </c>
      <c r="AA990" s="519">
        <f>0</f>
        <v>0</v>
      </c>
      <c r="AB990" s="520">
        <f>0</f>
        <v>0</v>
      </c>
      <c r="AC990" s="519">
        <f t="shared" si="219"/>
        <v>0</v>
      </c>
      <c r="AD990" s="520">
        <f t="shared" si="220"/>
        <v>0</v>
      </c>
    </row>
    <row r="991" spans="8:30">
      <c r="P991" s="274">
        <f t="shared" si="208"/>
        <v>1</v>
      </c>
      <c r="Q991" s="285">
        <f t="shared" si="209"/>
        <v>18</v>
      </c>
      <c r="R991" s="286">
        <f t="shared" si="210"/>
        <v>0</v>
      </c>
      <c r="S991" s="287">
        <f t="shared" si="211"/>
        <v>0</v>
      </c>
      <c r="T991" s="286">
        <f t="shared" si="212"/>
        <v>0</v>
      </c>
      <c r="U991" s="287">
        <f t="shared" si="213"/>
        <v>0</v>
      </c>
      <c r="V991" s="287">
        <f t="shared" si="214"/>
        <v>0</v>
      </c>
      <c r="W991" s="287">
        <f t="shared" si="215"/>
        <v>0</v>
      </c>
      <c r="X991" s="287">
        <f t="shared" si="216"/>
        <v>0</v>
      </c>
      <c r="Y991" s="288">
        <f t="shared" si="217"/>
        <v>1900</v>
      </c>
      <c r="Z991" s="287">
        <f t="shared" si="218"/>
        <v>1</v>
      </c>
      <c r="AA991" s="519">
        <f>0</f>
        <v>0</v>
      </c>
      <c r="AB991" s="520">
        <f>0</f>
        <v>0</v>
      </c>
      <c r="AC991" s="519">
        <f t="shared" si="219"/>
        <v>0</v>
      </c>
      <c r="AD991" s="520">
        <f t="shared" si="220"/>
        <v>0</v>
      </c>
    </row>
    <row r="992" spans="8:30">
      <c r="P992" s="274">
        <f t="shared" si="208"/>
        <v>1</v>
      </c>
      <c r="Q992" s="285">
        <f t="shared" si="209"/>
        <v>18</v>
      </c>
      <c r="R992" s="286">
        <f t="shared" si="210"/>
        <v>0</v>
      </c>
      <c r="S992" s="287">
        <f t="shared" si="211"/>
        <v>0</v>
      </c>
      <c r="T992" s="286">
        <f t="shared" si="212"/>
        <v>0</v>
      </c>
      <c r="U992" s="287">
        <f t="shared" si="213"/>
        <v>0</v>
      </c>
      <c r="V992" s="287">
        <f t="shared" si="214"/>
        <v>0</v>
      </c>
      <c r="W992" s="287">
        <f t="shared" si="215"/>
        <v>0</v>
      </c>
      <c r="X992" s="287">
        <f t="shared" si="216"/>
        <v>0</v>
      </c>
      <c r="Y992" s="288">
        <f t="shared" si="217"/>
        <v>1900</v>
      </c>
      <c r="Z992" s="287">
        <f t="shared" si="218"/>
        <v>1</v>
      </c>
      <c r="AA992" s="519">
        <f>0</f>
        <v>0</v>
      </c>
      <c r="AB992" s="520">
        <f>0</f>
        <v>0</v>
      </c>
      <c r="AC992" s="519">
        <f t="shared" si="219"/>
        <v>0</v>
      </c>
      <c r="AD992" s="520">
        <f t="shared" si="220"/>
        <v>0</v>
      </c>
    </row>
    <row r="993" spans="16:30">
      <c r="P993" s="274">
        <f t="shared" si="208"/>
        <v>1</v>
      </c>
      <c r="Q993" s="285">
        <f t="shared" si="209"/>
        <v>18</v>
      </c>
      <c r="R993" s="286">
        <f t="shared" si="210"/>
        <v>0</v>
      </c>
      <c r="S993" s="287">
        <f t="shared" si="211"/>
        <v>0</v>
      </c>
      <c r="T993" s="286">
        <f t="shared" si="212"/>
        <v>0</v>
      </c>
      <c r="U993" s="287">
        <f t="shared" si="213"/>
        <v>0</v>
      </c>
      <c r="V993" s="287">
        <f t="shared" si="214"/>
        <v>0</v>
      </c>
      <c r="W993" s="287">
        <f t="shared" si="215"/>
        <v>0</v>
      </c>
      <c r="X993" s="287">
        <f t="shared" si="216"/>
        <v>0</v>
      </c>
      <c r="Y993" s="288">
        <f t="shared" si="217"/>
        <v>1900</v>
      </c>
      <c r="Z993" s="287">
        <f t="shared" si="218"/>
        <v>1</v>
      </c>
      <c r="AA993" s="519">
        <f>0</f>
        <v>0</v>
      </c>
      <c r="AB993" s="520">
        <f>0</f>
        <v>0</v>
      </c>
      <c r="AC993" s="519">
        <f t="shared" si="219"/>
        <v>0</v>
      </c>
      <c r="AD993" s="520">
        <f t="shared" si="220"/>
        <v>0</v>
      </c>
    </row>
    <row r="994" spans="16:30">
      <c r="P994" s="274">
        <f t="shared" si="208"/>
        <v>1</v>
      </c>
      <c r="Q994" s="285">
        <f t="shared" si="209"/>
        <v>18</v>
      </c>
      <c r="R994" s="286">
        <f t="shared" si="210"/>
        <v>0</v>
      </c>
      <c r="S994" s="287">
        <f t="shared" si="211"/>
        <v>0</v>
      </c>
      <c r="T994" s="286">
        <f t="shared" si="212"/>
        <v>0</v>
      </c>
      <c r="U994" s="287">
        <f t="shared" si="213"/>
        <v>0</v>
      </c>
      <c r="V994" s="287">
        <f t="shared" si="214"/>
        <v>0</v>
      </c>
      <c r="W994" s="287">
        <f t="shared" si="215"/>
        <v>0</v>
      </c>
      <c r="X994" s="287">
        <f t="shared" si="216"/>
        <v>0</v>
      </c>
      <c r="Y994" s="288">
        <f t="shared" si="217"/>
        <v>1900</v>
      </c>
      <c r="Z994" s="287">
        <f t="shared" si="218"/>
        <v>1</v>
      </c>
      <c r="AA994" s="519">
        <f>0</f>
        <v>0</v>
      </c>
      <c r="AB994" s="520">
        <f>0</f>
        <v>0</v>
      </c>
      <c r="AC994" s="519">
        <f t="shared" si="219"/>
        <v>0</v>
      </c>
      <c r="AD994" s="520">
        <f t="shared" si="220"/>
        <v>0</v>
      </c>
    </row>
    <row r="995" spans="16:30">
      <c r="P995" s="274">
        <f t="shared" si="208"/>
        <v>1</v>
      </c>
      <c r="Q995" s="285">
        <f t="shared" si="209"/>
        <v>18</v>
      </c>
      <c r="R995" s="286">
        <f t="shared" si="210"/>
        <v>0</v>
      </c>
      <c r="S995" s="287">
        <f t="shared" si="211"/>
        <v>0</v>
      </c>
      <c r="T995" s="286">
        <f t="shared" si="212"/>
        <v>0</v>
      </c>
      <c r="U995" s="287">
        <f t="shared" si="213"/>
        <v>0</v>
      </c>
      <c r="V995" s="287">
        <f t="shared" si="214"/>
        <v>0</v>
      </c>
      <c r="W995" s="287">
        <f t="shared" si="215"/>
        <v>0</v>
      </c>
      <c r="X995" s="287">
        <f t="shared" si="216"/>
        <v>0</v>
      </c>
      <c r="Y995" s="288">
        <f t="shared" si="217"/>
        <v>1900</v>
      </c>
      <c r="Z995" s="287">
        <f t="shared" si="218"/>
        <v>1</v>
      </c>
      <c r="AA995" s="519">
        <f>0</f>
        <v>0</v>
      </c>
      <c r="AB995" s="520">
        <f>0</f>
        <v>0</v>
      </c>
      <c r="AC995" s="519">
        <f t="shared" si="219"/>
        <v>0</v>
      </c>
      <c r="AD995" s="520">
        <f t="shared" si="220"/>
        <v>0</v>
      </c>
    </row>
    <row r="996" spans="16:30">
      <c r="P996" s="274">
        <f t="shared" si="208"/>
        <v>1</v>
      </c>
      <c r="Q996" s="285">
        <f t="shared" si="209"/>
        <v>18</v>
      </c>
      <c r="R996" s="286">
        <f t="shared" si="210"/>
        <v>0</v>
      </c>
      <c r="S996" s="287">
        <f t="shared" si="211"/>
        <v>0</v>
      </c>
      <c r="T996" s="286">
        <f t="shared" si="212"/>
        <v>0</v>
      </c>
      <c r="U996" s="287">
        <f t="shared" si="213"/>
        <v>0</v>
      </c>
      <c r="V996" s="287">
        <f t="shared" si="214"/>
        <v>0</v>
      </c>
      <c r="W996" s="287">
        <f t="shared" si="215"/>
        <v>0</v>
      </c>
      <c r="X996" s="287">
        <f t="shared" si="216"/>
        <v>0</v>
      </c>
      <c r="Y996" s="288">
        <f t="shared" si="217"/>
        <v>1900</v>
      </c>
      <c r="Z996" s="287">
        <f t="shared" si="218"/>
        <v>1</v>
      </c>
      <c r="AA996" s="519">
        <f>0</f>
        <v>0</v>
      </c>
      <c r="AB996" s="520">
        <f>0</f>
        <v>0</v>
      </c>
      <c r="AC996" s="519">
        <f t="shared" si="219"/>
        <v>0</v>
      </c>
      <c r="AD996" s="520">
        <f t="shared" si="220"/>
        <v>0</v>
      </c>
    </row>
    <row r="997" spans="16:30">
      <c r="P997" s="274">
        <f t="shared" si="208"/>
        <v>1</v>
      </c>
      <c r="Q997" s="285">
        <f t="shared" si="209"/>
        <v>18</v>
      </c>
      <c r="R997" s="286">
        <f t="shared" si="210"/>
        <v>0</v>
      </c>
      <c r="S997" s="287">
        <f t="shared" si="211"/>
        <v>0</v>
      </c>
      <c r="T997" s="286">
        <f t="shared" si="212"/>
        <v>0</v>
      </c>
      <c r="U997" s="287">
        <f t="shared" si="213"/>
        <v>0</v>
      </c>
      <c r="V997" s="287">
        <f t="shared" si="214"/>
        <v>0</v>
      </c>
      <c r="W997" s="287">
        <f t="shared" si="215"/>
        <v>0</v>
      </c>
      <c r="X997" s="287">
        <f t="shared" si="216"/>
        <v>0</v>
      </c>
      <c r="Y997" s="288">
        <f t="shared" si="217"/>
        <v>1900</v>
      </c>
      <c r="Z997" s="287">
        <f t="shared" si="218"/>
        <v>1</v>
      </c>
      <c r="AA997" s="519">
        <f>0</f>
        <v>0</v>
      </c>
      <c r="AB997" s="520">
        <f>0</f>
        <v>0</v>
      </c>
      <c r="AC997" s="519">
        <f t="shared" si="219"/>
        <v>0</v>
      </c>
      <c r="AD997" s="520">
        <f t="shared" si="220"/>
        <v>0</v>
      </c>
    </row>
    <row r="998" spans="16:30">
      <c r="P998" s="274">
        <f t="shared" si="208"/>
        <v>1</v>
      </c>
      <c r="Q998" s="285">
        <f t="shared" si="209"/>
        <v>18</v>
      </c>
      <c r="R998" s="286">
        <f t="shared" si="210"/>
        <v>0</v>
      </c>
      <c r="S998" s="287">
        <f t="shared" si="211"/>
        <v>0</v>
      </c>
      <c r="T998" s="286">
        <f t="shared" si="212"/>
        <v>0</v>
      </c>
      <c r="U998" s="287">
        <f t="shared" si="213"/>
        <v>0</v>
      </c>
      <c r="V998" s="287">
        <f t="shared" si="214"/>
        <v>0</v>
      </c>
      <c r="W998" s="287">
        <f t="shared" si="215"/>
        <v>0</v>
      </c>
      <c r="X998" s="287">
        <f t="shared" si="216"/>
        <v>0</v>
      </c>
      <c r="Y998" s="288">
        <f t="shared" si="217"/>
        <v>1900</v>
      </c>
      <c r="Z998" s="287">
        <f t="shared" si="218"/>
        <v>1</v>
      </c>
      <c r="AA998" s="519">
        <f>0</f>
        <v>0</v>
      </c>
      <c r="AB998" s="520">
        <f>0</f>
        <v>0</v>
      </c>
      <c r="AC998" s="519">
        <f t="shared" si="219"/>
        <v>0</v>
      </c>
      <c r="AD998" s="520">
        <f t="shared" si="220"/>
        <v>0</v>
      </c>
    </row>
    <row r="999" spans="16:30">
      <c r="P999" s="274">
        <f t="shared" si="208"/>
        <v>1</v>
      </c>
      <c r="Q999" s="285">
        <f t="shared" si="209"/>
        <v>18</v>
      </c>
      <c r="R999" s="286">
        <f t="shared" si="210"/>
        <v>0</v>
      </c>
      <c r="S999" s="287">
        <f t="shared" si="211"/>
        <v>0</v>
      </c>
      <c r="T999" s="286">
        <f t="shared" si="212"/>
        <v>0</v>
      </c>
      <c r="U999" s="287">
        <f t="shared" si="213"/>
        <v>0</v>
      </c>
      <c r="V999" s="287">
        <f t="shared" si="214"/>
        <v>0</v>
      </c>
      <c r="W999" s="287">
        <f t="shared" si="215"/>
        <v>0</v>
      </c>
      <c r="X999" s="287">
        <f t="shared" si="216"/>
        <v>0</v>
      </c>
      <c r="Y999" s="288">
        <f t="shared" si="217"/>
        <v>1900</v>
      </c>
      <c r="Z999" s="287">
        <f t="shared" si="218"/>
        <v>1</v>
      </c>
      <c r="AA999" s="519">
        <f>0</f>
        <v>0</v>
      </c>
      <c r="AB999" s="520">
        <f>0</f>
        <v>0</v>
      </c>
      <c r="AC999" s="519">
        <f t="shared" si="219"/>
        <v>0</v>
      </c>
      <c r="AD999" s="520">
        <f t="shared" si="220"/>
        <v>0</v>
      </c>
    </row>
    <row r="1000" spans="16:30">
      <c r="P1000" s="274">
        <f t="shared" si="208"/>
        <v>1</v>
      </c>
      <c r="Q1000" s="285">
        <f t="shared" si="209"/>
        <v>18</v>
      </c>
      <c r="R1000" s="286">
        <f t="shared" si="210"/>
        <v>0</v>
      </c>
      <c r="S1000" s="287">
        <f t="shared" si="211"/>
        <v>0</v>
      </c>
      <c r="T1000" s="286">
        <f t="shared" si="212"/>
        <v>0</v>
      </c>
      <c r="U1000" s="287">
        <f t="shared" si="213"/>
        <v>0</v>
      </c>
      <c r="V1000" s="287">
        <f t="shared" si="214"/>
        <v>0</v>
      </c>
      <c r="W1000" s="287">
        <f t="shared" si="215"/>
        <v>0</v>
      </c>
      <c r="X1000" s="287">
        <f t="shared" si="216"/>
        <v>0</v>
      </c>
      <c r="Y1000" s="288">
        <f t="shared" si="217"/>
        <v>1900</v>
      </c>
      <c r="Z1000" s="287">
        <f t="shared" si="218"/>
        <v>1</v>
      </c>
      <c r="AA1000" s="519">
        <f>0</f>
        <v>0</v>
      </c>
      <c r="AB1000" s="520">
        <f>0</f>
        <v>0</v>
      </c>
      <c r="AC1000" s="519">
        <f t="shared" si="219"/>
        <v>0</v>
      </c>
      <c r="AD1000" s="520">
        <f t="shared" si="220"/>
        <v>0</v>
      </c>
    </row>
    <row r="1001" spans="16:30">
      <c r="P1001" s="274">
        <f t="shared" si="208"/>
        <v>1</v>
      </c>
      <c r="Q1001" s="285">
        <f t="shared" si="209"/>
        <v>18</v>
      </c>
      <c r="R1001" s="286">
        <f t="shared" si="210"/>
        <v>0</v>
      </c>
      <c r="S1001" s="287">
        <f t="shared" si="211"/>
        <v>0</v>
      </c>
      <c r="T1001" s="286">
        <f t="shared" si="212"/>
        <v>0</v>
      </c>
      <c r="U1001" s="287">
        <f t="shared" si="213"/>
        <v>0</v>
      </c>
      <c r="V1001" s="287">
        <f t="shared" si="214"/>
        <v>0</v>
      </c>
      <c r="W1001" s="287">
        <f t="shared" si="215"/>
        <v>0</v>
      </c>
      <c r="X1001" s="287">
        <f t="shared" si="216"/>
        <v>0</v>
      </c>
      <c r="Y1001" s="288">
        <f t="shared" si="217"/>
        <v>1900</v>
      </c>
      <c r="Z1001" s="287">
        <f t="shared" si="218"/>
        <v>1</v>
      </c>
      <c r="AA1001" s="519">
        <f>0</f>
        <v>0</v>
      </c>
      <c r="AB1001" s="520">
        <f>0</f>
        <v>0</v>
      </c>
      <c r="AC1001" s="519">
        <f t="shared" si="219"/>
        <v>0</v>
      </c>
      <c r="AD1001" s="520">
        <f t="shared" si="220"/>
        <v>0</v>
      </c>
    </row>
    <row r="1002" spans="16:30">
      <c r="P1002" s="274">
        <f t="shared" si="208"/>
        <v>1</v>
      </c>
      <c r="Q1002" s="285">
        <f t="shared" si="209"/>
        <v>18</v>
      </c>
      <c r="R1002" s="286">
        <f t="shared" si="210"/>
        <v>0</v>
      </c>
      <c r="S1002" s="287">
        <f t="shared" si="211"/>
        <v>0</v>
      </c>
      <c r="T1002" s="286">
        <f t="shared" si="212"/>
        <v>0</v>
      </c>
      <c r="U1002" s="287">
        <f t="shared" si="213"/>
        <v>0</v>
      </c>
      <c r="V1002" s="287">
        <f t="shared" si="214"/>
        <v>0</v>
      </c>
      <c r="W1002" s="287">
        <f t="shared" si="215"/>
        <v>0</v>
      </c>
      <c r="X1002" s="287">
        <f t="shared" si="216"/>
        <v>0</v>
      </c>
      <c r="Y1002" s="288">
        <f t="shared" si="217"/>
        <v>1900</v>
      </c>
      <c r="Z1002" s="287">
        <f t="shared" si="218"/>
        <v>1</v>
      </c>
      <c r="AA1002" s="519">
        <f>0</f>
        <v>0</v>
      </c>
      <c r="AB1002" s="520">
        <f>0</f>
        <v>0</v>
      </c>
      <c r="AC1002" s="519">
        <f t="shared" si="219"/>
        <v>0</v>
      </c>
      <c r="AD1002" s="520">
        <f t="shared" si="220"/>
        <v>0</v>
      </c>
    </row>
    <row r="1003" spans="16:30">
      <c r="P1003" s="274">
        <f t="shared" si="208"/>
        <v>1</v>
      </c>
      <c r="Q1003" s="285">
        <f t="shared" si="209"/>
        <v>18</v>
      </c>
      <c r="R1003" s="286">
        <f t="shared" si="210"/>
        <v>0</v>
      </c>
      <c r="S1003" s="287">
        <f t="shared" si="211"/>
        <v>0</v>
      </c>
      <c r="T1003" s="286">
        <f t="shared" si="212"/>
        <v>0</v>
      </c>
      <c r="U1003" s="287">
        <f t="shared" si="213"/>
        <v>0</v>
      </c>
      <c r="V1003" s="287">
        <f t="shared" si="214"/>
        <v>0</v>
      </c>
      <c r="W1003" s="287">
        <f t="shared" si="215"/>
        <v>0</v>
      </c>
      <c r="X1003" s="287">
        <f t="shared" si="216"/>
        <v>0</v>
      </c>
      <c r="Y1003" s="288">
        <f t="shared" si="217"/>
        <v>1900</v>
      </c>
      <c r="Z1003" s="287">
        <f t="shared" si="218"/>
        <v>1</v>
      </c>
      <c r="AA1003" s="519">
        <f>0</f>
        <v>0</v>
      </c>
      <c r="AB1003" s="520">
        <f>0</f>
        <v>0</v>
      </c>
      <c r="AC1003" s="519">
        <f t="shared" si="219"/>
        <v>0</v>
      </c>
      <c r="AD1003" s="520">
        <f t="shared" si="220"/>
        <v>0</v>
      </c>
    </row>
    <row r="1004" spans="16:30">
      <c r="P1004" s="274">
        <f t="shared" si="208"/>
        <v>1</v>
      </c>
      <c r="Q1004" s="285">
        <f t="shared" si="209"/>
        <v>18</v>
      </c>
      <c r="R1004" s="286">
        <f t="shared" si="210"/>
        <v>0</v>
      </c>
      <c r="S1004" s="287">
        <f t="shared" si="211"/>
        <v>0</v>
      </c>
      <c r="T1004" s="286">
        <f t="shared" si="212"/>
        <v>0</v>
      </c>
      <c r="U1004" s="287">
        <f t="shared" si="213"/>
        <v>0</v>
      </c>
      <c r="V1004" s="287">
        <f t="shared" si="214"/>
        <v>0</v>
      </c>
      <c r="W1004" s="287">
        <f t="shared" si="215"/>
        <v>0</v>
      </c>
      <c r="X1004" s="287">
        <f t="shared" si="216"/>
        <v>0</v>
      </c>
      <c r="Y1004" s="288">
        <f t="shared" si="217"/>
        <v>1900</v>
      </c>
      <c r="Z1004" s="287">
        <f t="shared" si="218"/>
        <v>1</v>
      </c>
      <c r="AA1004" s="519">
        <f>0</f>
        <v>0</v>
      </c>
      <c r="AB1004" s="520">
        <f>0</f>
        <v>0</v>
      </c>
      <c r="AC1004" s="519">
        <f t="shared" si="219"/>
        <v>0</v>
      </c>
      <c r="AD1004" s="520">
        <f t="shared" si="220"/>
        <v>0</v>
      </c>
    </row>
    <row r="1005" spans="16:30">
      <c r="P1005" s="274">
        <f t="shared" si="208"/>
        <v>1</v>
      </c>
      <c r="Q1005" s="285">
        <f t="shared" si="209"/>
        <v>18</v>
      </c>
      <c r="R1005" s="286">
        <f t="shared" si="210"/>
        <v>0</v>
      </c>
      <c r="S1005" s="287">
        <f t="shared" si="211"/>
        <v>0</v>
      </c>
      <c r="T1005" s="286">
        <f t="shared" si="212"/>
        <v>0</v>
      </c>
      <c r="U1005" s="287">
        <f t="shared" si="213"/>
        <v>0</v>
      </c>
      <c r="V1005" s="287">
        <f t="shared" si="214"/>
        <v>0</v>
      </c>
      <c r="W1005" s="287">
        <f t="shared" si="215"/>
        <v>0</v>
      </c>
      <c r="X1005" s="287">
        <f t="shared" si="216"/>
        <v>0</v>
      </c>
      <c r="Y1005" s="288">
        <f t="shared" si="217"/>
        <v>1900</v>
      </c>
      <c r="Z1005" s="287">
        <f t="shared" si="218"/>
        <v>1</v>
      </c>
      <c r="AA1005" s="519">
        <f>0</f>
        <v>0</v>
      </c>
      <c r="AB1005" s="520">
        <f>0</f>
        <v>0</v>
      </c>
      <c r="AC1005" s="519">
        <f t="shared" si="219"/>
        <v>0</v>
      </c>
      <c r="AD1005" s="520">
        <f t="shared" si="220"/>
        <v>0</v>
      </c>
    </row>
    <row r="1006" spans="16:30">
      <c r="P1006" s="274">
        <f t="shared" si="208"/>
        <v>1</v>
      </c>
      <c r="Q1006" s="285">
        <f t="shared" si="209"/>
        <v>18</v>
      </c>
      <c r="R1006" s="286">
        <f t="shared" si="210"/>
        <v>0</v>
      </c>
      <c r="S1006" s="287">
        <f t="shared" si="211"/>
        <v>0</v>
      </c>
      <c r="T1006" s="286">
        <f t="shared" si="212"/>
        <v>0</v>
      </c>
      <c r="U1006" s="287">
        <f t="shared" si="213"/>
        <v>0</v>
      </c>
      <c r="V1006" s="287">
        <f t="shared" si="214"/>
        <v>0</v>
      </c>
      <c r="W1006" s="287">
        <f t="shared" si="215"/>
        <v>0</v>
      </c>
      <c r="X1006" s="287">
        <f t="shared" si="216"/>
        <v>0</v>
      </c>
      <c r="Y1006" s="288">
        <f t="shared" si="217"/>
        <v>1900</v>
      </c>
      <c r="Z1006" s="287">
        <f t="shared" si="218"/>
        <v>1</v>
      </c>
      <c r="AA1006" s="519">
        <f>0</f>
        <v>0</v>
      </c>
      <c r="AB1006" s="520">
        <f>0</f>
        <v>0</v>
      </c>
      <c r="AC1006" s="519">
        <f t="shared" si="219"/>
        <v>0</v>
      </c>
      <c r="AD1006" s="520">
        <f t="shared" si="220"/>
        <v>0</v>
      </c>
    </row>
    <row r="1007" spans="16:30">
      <c r="P1007" s="274">
        <f t="shared" si="208"/>
        <v>1</v>
      </c>
      <c r="Q1007" s="285">
        <f t="shared" si="209"/>
        <v>18</v>
      </c>
      <c r="R1007" s="286">
        <f t="shared" si="210"/>
        <v>0</v>
      </c>
      <c r="S1007" s="287">
        <f t="shared" si="211"/>
        <v>0</v>
      </c>
      <c r="T1007" s="286">
        <f t="shared" si="212"/>
        <v>0</v>
      </c>
      <c r="U1007" s="287">
        <f t="shared" si="213"/>
        <v>0</v>
      </c>
      <c r="V1007" s="287">
        <f t="shared" si="214"/>
        <v>0</v>
      </c>
      <c r="W1007" s="287">
        <f t="shared" si="215"/>
        <v>0</v>
      </c>
      <c r="X1007" s="287">
        <f t="shared" si="216"/>
        <v>0</v>
      </c>
      <c r="Y1007" s="288">
        <f t="shared" si="217"/>
        <v>1900</v>
      </c>
      <c r="Z1007" s="287">
        <f t="shared" si="218"/>
        <v>1</v>
      </c>
      <c r="AA1007" s="519">
        <f>0</f>
        <v>0</v>
      </c>
      <c r="AB1007" s="520">
        <f>0</f>
        <v>0</v>
      </c>
      <c r="AC1007" s="519">
        <f t="shared" si="219"/>
        <v>0</v>
      </c>
      <c r="AD1007" s="520">
        <f t="shared" si="220"/>
        <v>0</v>
      </c>
    </row>
    <row r="1008" spans="16:30">
      <c r="P1008" s="274">
        <f t="shared" si="208"/>
        <v>1</v>
      </c>
      <c r="Q1008" s="285">
        <f t="shared" si="209"/>
        <v>18</v>
      </c>
      <c r="R1008" s="286">
        <f t="shared" si="210"/>
        <v>0</v>
      </c>
      <c r="S1008" s="287">
        <f t="shared" si="211"/>
        <v>0</v>
      </c>
      <c r="T1008" s="286">
        <f t="shared" si="212"/>
        <v>0</v>
      </c>
      <c r="U1008" s="287">
        <f t="shared" si="213"/>
        <v>0</v>
      </c>
      <c r="V1008" s="287">
        <f t="shared" si="214"/>
        <v>0</v>
      </c>
      <c r="W1008" s="287">
        <f t="shared" si="215"/>
        <v>0</v>
      </c>
      <c r="X1008" s="287">
        <f t="shared" si="216"/>
        <v>0</v>
      </c>
      <c r="Y1008" s="288">
        <f t="shared" si="217"/>
        <v>1900</v>
      </c>
      <c r="Z1008" s="287">
        <f t="shared" si="218"/>
        <v>1</v>
      </c>
      <c r="AA1008" s="519">
        <f>0</f>
        <v>0</v>
      </c>
      <c r="AB1008" s="520">
        <f>0</f>
        <v>0</v>
      </c>
      <c r="AC1008" s="519">
        <f t="shared" si="219"/>
        <v>0</v>
      </c>
      <c r="AD1008" s="520">
        <f t="shared" si="220"/>
        <v>0</v>
      </c>
    </row>
    <row r="1009" spans="16:30">
      <c r="P1009" s="274">
        <f t="shared" si="208"/>
        <v>1</v>
      </c>
      <c r="Q1009" s="285">
        <f t="shared" si="209"/>
        <v>18</v>
      </c>
      <c r="R1009" s="286">
        <f t="shared" si="210"/>
        <v>0</v>
      </c>
      <c r="S1009" s="287">
        <f t="shared" si="211"/>
        <v>0</v>
      </c>
      <c r="T1009" s="286">
        <f t="shared" si="212"/>
        <v>0</v>
      </c>
      <c r="U1009" s="287">
        <f t="shared" si="213"/>
        <v>0</v>
      </c>
      <c r="V1009" s="287">
        <f t="shared" si="214"/>
        <v>0</v>
      </c>
      <c r="W1009" s="287">
        <f t="shared" si="215"/>
        <v>0</v>
      </c>
      <c r="X1009" s="287">
        <f t="shared" si="216"/>
        <v>0</v>
      </c>
      <c r="Y1009" s="288">
        <f t="shared" si="217"/>
        <v>1900</v>
      </c>
      <c r="Z1009" s="287">
        <f t="shared" si="218"/>
        <v>1</v>
      </c>
      <c r="AA1009" s="519">
        <f>0</f>
        <v>0</v>
      </c>
      <c r="AB1009" s="520">
        <f>0</f>
        <v>0</v>
      </c>
      <c r="AC1009" s="519">
        <f t="shared" si="219"/>
        <v>0</v>
      </c>
      <c r="AD1009" s="520">
        <f t="shared" si="220"/>
        <v>0</v>
      </c>
    </row>
    <row r="1010" spans="16:30">
      <c r="P1010" s="274">
        <f t="shared" si="208"/>
        <v>1</v>
      </c>
      <c r="Q1010" s="285">
        <f t="shared" si="209"/>
        <v>18</v>
      </c>
      <c r="R1010" s="286">
        <f t="shared" si="210"/>
        <v>0</v>
      </c>
      <c r="S1010" s="287">
        <f t="shared" si="211"/>
        <v>0</v>
      </c>
      <c r="T1010" s="286">
        <f t="shared" si="212"/>
        <v>0</v>
      </c>
      <c r="U1010" s="287">
        <f t="shared" si="213"/>
        <v>0</v>
      </c>
      <c r="V1010" s="287">
        <f t="shared" si="214"/>
        <v>0</v>
      </c>
      <c r="W1010" s="287">
        <f t="shared" si="215"/>
        <v>0</v>
      </c>
      <c r="X1010" s="287">
        <f t="shared" si="216"/>
        <v>0</v>
      </c>
      <c r="Y1010" s="288">
        <f t="shared" si="217"/>
        <v>1900</v>
      </c>
      <c r="Z1010" s="287">
        <f t="shared" si="218"/>
        <v>1</v>
      </c>
      <c r="AA1010" s="519">
        <f>0</f>
        <v>0</v>
      </c>
      <c r="AB1010" s="520">
        <f>0</f>
        <v>0</v>
      </c>
      <c r="AC1010" s="519">
        <f t="shared" si="219"/>
        <v>0</v>
      </c>
      <c r="AD1010" s="520">
        <f t="shared" si="220"/>
        <v>0</v>
      </c>
    </row>
    <row r="1011" spans="16:30">
      <c r="P1011" s="274">
        <f t="shared" si="208"/>
        <v>1</v>
      </c>
      <c r="Q1011" s="285">
        <f t="shared" si="209"/>
        <v>18</v>
      </c>
      <c r="R1011" s="286">
        <f t="shared" si="210"/>
        <v>0</v>
      </c>
      <c r="S1011" s="287">
        <f t="shared" si="211"/>
        <v>0</v>
      </c>
      <c r="T1011" s="286">
        <f t="shared" si="212"/>
        <v>0</v>
      </c>
      <c r="U1011" s="287">
        <f t="shared" si="213"/>
        <v>0</v>
      </c>
      <c r="V1011" s="287">
        <f t="shared" si="214"/>
        <v>0</v>
      </c>
      <c r="W1011" s="287">
        <f t="shared" si="215"/>
        <v>0</v>
      </c>
      <c r="X1011" s="287">
        <f t="shared" si="216"/>
        <v>0</v>
      </c>
      <c r="Y1011" s="288">
        <f t="shared" si="217"/>
        <v>1900</v>
      </c>
      <c r="Z1011" s="287">
        <f t="shared" si="218"/>
        <v>1</v>
      </c>
      <c r="AA1011" s="519">
        <f>0</f>
        <v>0</v>
      </c>
      <c r="AB1011" s="520">
        <f>0</f>
        <v>0</v>
      </c>
      <c r="AC1011" s="519">
        <f t="shared" si="219"/>
        <v>0</v>
      </c>
      <c r="AD1011" s="520">
        <f t="shared" si="220"/>
        <v>0</v>
      </c>
    </row>
    <row r="1012" spans="16:30">
      <c r="P1012" s="274">
        <f t="shared" si="208"/>
        <v>1</v>
      </c>
      <c r="Q1012" s="285">
        <f t="shared" si="209"/>
        <v>18</v>
      </c>
      <c r="R1012" s="286">
        <f t="shared" si="210"/>
        <v>0</v>
      </c>
      <c r="S1012" s="287">
        <f t="shared" si="211"/>
        <v>0</v>
      </c>
      <c r="T1012" s="286">
        <f t="shared" si="212"/>
        <v>0</v>
      </c>
      <c r="U1012" s="287">
        <f t="shared" si="213"/>
        <v>0</v>
      </c>
      <c r="V1012" s="287">
        <f t="shared" si="214"/>
        <v>0</v>
      </c>
      <c r="W1012" s="287">
        <f t="shared" si="215"/>
        <v>0</v>
      </c>
      <c r="X1012" s="287">
        <f t="shared" si="216"/>
        <v>0</v>
      </c>
      <c r="Y1012" s="288">
        <f t="shared" si="217"/>
        <v>1900</v>
      </c>
      <c r="Z1012" s="287">
        <f t="shared" si="218"/>
        <v>1</v>
      </c>
      <c r="AA1012" s="519">
        <f>0</f>
        <v>0</v>
      </c>
      <c r="AB1012" s="520">
        <f>0</f>
        <v>0</v>
      </c>
      <c r="AC1012" s="519">
        <f t="shared" si="219"/>
        <v>0</v>
      </c>
      <c r="AD1012" s="520">
        <f t="shared" si="220"/>
        <v>0</v>
      </c>
    </row>
    <row r="1013" spans="16:30">
      <c r="P1013" s="274">
        <f t="shared" si="208"/>
        <v>1</v>
      </c>
      <c r="Q1013" s="285">
        <f t="shared" si="209"/>
        <v>18</v>
      </c>
      <c r="R1013" s="286">
        <f t="shared" si="210"/>
        <v>0</v>
      </c>
      <c r="S1013" s="287">
        <f t="shared" si="211"/>
        <v>0</v>
      </c>
      <c r="T1013" s="286">
        <f t="shared" si="212"/>
        <v>0</v>
      </c>
      <c r="U1013" s="287">
        <f t="shared" si="213"/>
        <v>0</v>
      </c>
      <c r="V1013" s="287">
        <f t="shared" si="214"/>
        <v>0</v>
      </c>
      <c r="W1013" s="287">
        <f t="shared" si="215"/>
        <v>0</v>
      </c>
      <c r="X1013" s="287">
        <f t="shared" si="216"/>
        <v>0</v>
      </c>
      <c r="Y1013" s="288">
        <f t="shared" si="217"/>
        <v>1900</v>
      </c>
      <c r="Z1013" s="287">
        <f t="shared" si="218"/>
        <v>1</v>
      </c>
      <c r="AA1013" s="519">
        <f>0</f>
        <v>0</v>
      </c>
      <c r="AB1013" s="520">
        <f>0</f>
        <v>0</v>
      </c>
      <c r="AC1013" s="519">
        <f t="shared" si="219"/>
        <v>0</v>
      </c>
      <c r="AD1013" s="520">
        <f t="shared" si="220"/>
        <v>0</v>
      </c>
    </row>
    <row r="1014" spans="16:30">
      <c r="P1014" s="274">
        <f t="shared" si="208"/>
        <v>1</v>
      </c>
      <c r="Q1014" s="285">
        <f t="shared" si="209"/>
        <v>18</v>
      </c>
      <c r="R1014" s="286">
        <f t="shared" si="210"/>
        <v>0</v>
      </c>
      <c r="S1014" s="287">
        <f t="shared" si="211"/>
        <v>0</v>
      </c>
      <c r="T1014" s="286">
        <f t="shared" si="212"/>
        <v>0</v>
      </c>
      <c r="U1014" s="287">
        <f t="shared" si="213"/>
        <v>0</v>
      </c>
      <c r="V1014" s="287">
        <f t="shared" si="214"/>
        <v>0</v>
      </c>
      <c r="W1014" s="287">
        <f t="shared" si="215"/>
        <v>0</v>
      </c>
      <c r="X1014" s="287">
        <f t="shared" si="216"/>
        <v>0</v>
      </c>
      <c r="Y1014" s="288">
        <f t="shared" si="217"/>
        <v>1900</v>
      </c>
      <c r="Z1014" s="287">
        <f t="shared" si="218"/>
        <v>1</v>
      </c>
      <c r="AA1014" s="519">
        <f>0</f>
        <v>0</v>
      </c>
      <c r="AB1014" s="520">
        <f>0</f>
        <v>0</v>
      </c>
      <c r="AC1014" s="519">
        <f t="shared" si="219"/>
        <v>0</v>
      </c>
      <c r="AD1014" s="520">
        <f t="shared" si="220"/>
        <v>0</v>
      </c>
    </row>
    <row r="1015" spans="16:30">
      <c r="P1015" s="274">
        <f t="shared" si="208"/>
        <v>1</v>
      </c>
      <c r="Q1015" s="285">
        <f t="shared" si="209"/>
        <v>18</v>
      </c>
      <c r="R1015" s="286">
        <f t="shared" si="210"/>
        <v>0</v>
      </c>
      <c r="S1015" s="287">
        <f t="shared" si="211"/>
        <v>0</v>
      </c>
      <c r="T1015" s="286">
        <f t="shared" si="212"/>
        <v>0</v>
      </c>
      <c r="U1015" s="287">
        <f t="shared" si="213"/>
        <v>0</v>
      </c>
      <c r="V1015" s="287">
        <f t="shared" si="214"/>
        <v>0</v>
      </c>
      <c r="W1015" s="287">
        <f t="shared" si="215"/>
        <v>0</v>
      </c>
      <c r="X1015" s="287">
        <f t="shared" si="216"/>
        <v>0</v>
      </c>
      <c r="Y1015" s="288">
        <f t="shared" si="217"/>
        <v>1900</v>
      </c>
      <c r="Z1015" s="287">
        <f t="shared" si="218"/>
        <v>1</v>
      </c>
      <c r="AA1015" s="519">
        <f>0</f>
        <v>0</v>
      </c>
      <c r="AB1015" s="520">
        <f>0</f>
        <v>0</v>
      </c>
      <c r="AC1015" s="519">
        <f t="shared" si="219"/>
        <v>0</v>
      </c>
      <c r="AD1015" s="520">
        <f t="shared" si="220"/>
        <v>0</v>
      </c>
    </row>
    <row r="1016" spans="16:30">
      <c r="P1016" s="274">
        <f t="shared" si="208"/>
        <v>1</v>
      </c>
      <c r="Q1016" s="285">
        <f t="shared" si="209"/>
        <v>18</v>
      </c>
      <c r="R1016" s="286">
        <f t="shared" si="210"/>
        <v>0</v>
      </c>
      <c r="S1016" s="287">
        <f t="shared" si="211"/>
        <v>0</v>
      </c>
      <c r="T1016" s="286">
        <f t="shared" si="212"/>
        <v>0</v>
      </c>
      <c r="U1016" s="287">
        <f t="shared" si="213"/>
        <v>0</v>
      </c>
      <c r="V1016" s="287">
        <f t="shared" si="214"/>
        <v>0</v>
      </c>
      <c r="W1016" s="287">
        <f t="shared" si="215"/>
        <v>0</v>
      </c>
      <c r="X1016" s="287">
        <f t="shared" si="216"/>
        <v>0</v>
      </c>
      <c r="Y1016" s="288">
        <f t="shared" si="217"/>
        <v>1900</v>
      </c>
      <c r="Z1016" s="287">
        <f t="shared" si="218"/>
        <v>1</v>
      </c>
      <c r="AA1016" s="519">
        <f>0</f>
        <v>0</v>
      </c>
      <c r="AB1016" s="520">
        <f>0</f>
        <v>0</v>
      </c>
      <c r="AC1016" s="519">
        <f t="shared" si="219"/>
        <v>0</v>
      </c>
      <c r="AD1016" s="520">
        <f t="shared" si="220"/>
        <v>0</v>
      </c>
    </row>
    <row r="1017" spans="16:30">
      <c r="P1017" s="274">
        <f t="shared" si="208"/>
        <v>1</v>
      </c>
      <c r="Q1017" s="285">
        <f t="shared" si="209"/>
        <v>18</v>
      </c>
      <c r="R1017" s="286">
        <f t="shared" si="210"/>
        <v>0</v>
      </c>
      <c r="S1017" s="287">
        <f t="shared" si="211"/>
        <v>0</v>
      </c>
      <c r="T1017" s="286">
        <f t="shared" si="212"/>
        <v>0</v>
      </c>
      <c r="U1017" s="287">
        <f t="shared" si="213"/>
        <v>0</v>
      </c>
      <c r="V1017" s="287">
        <f t="shared" si="214"/>
        <v>0</v>
      </c>
      <c r="W1017" s="287">
        <f t="shared" si="215"/>
        <v>0</v>
      </c>
      <c r="X1017" s="287">
        <f t="shared" si="216"/>
        <v>0</v>
      </c>
      <c r="Y1017" s="288">
        <f t="shared" si="217"/>
        <v>1900</v>
      </c>
      <c r="Z1017" s="287">
        <f t="shared" si="218"/>
        <v>1</v>
      </c>
      <c r="AA1017" s="519">
        <f>0</f>
        <v>0</v>
      </c>
      <c r="AB1017" s="520">
        <f>0</f>
        <v>0</v>
      </c>
      <c r="AC1017" s="519">
        <f t="shared" si="219"/>
        <v>0</v>
      </c>
      <c r="AD1017" s="520">
        <f t="shared" si="220"/>
        <v>0</v>
      </c>
    </row>
    <row r="1018" spans="16:30">
      <c r="P1018" s="274">
        <f t="shared" si="208"/>
        <v>1</v>
      </c>
      <c r="Q1018" s="285">
        <f t="shared" si="209"/>
        <v>18</v>
      </c>
      <c r="R1018" s="286">
        <f t="shared" si="210"/>
        <v>0</v>
      </c>
      <c r="S1018" s="287">
        <f t="shared" si="211"/>
        <v>0</v>
      </c>
      <c r="T1018" s="286">
        <f t="shared" si="212"/>
        <v>0</v>
      </c>
      <c r="U1018" s="287">
        <f t="shared" si="213"/>
        <v>0</v>
      </c>
      <c r="V1018" s="287">
        <f t="shared" si="214"/>
        <v>0</v>
      </c>
      <c r="W1018" s="287">
        <f t="shared" si="215"/>
        <v>0</v>
      </c>
      <c r="X1018" s="287">
        <f t="shared" si="216"/>
        <v>0</v>
      </c>
      <c r="Y1018" s="288">
        <f t="shared" si="217"/>
        <v>1900</v>
      </c>
      <c r="Z1018" s="287">
        <f t="shared" si="218"/>
        <v>1</v>
      </c>
      <c r="AA1018" s="519">
        <f>0</f>
        <v>0</v>
      </c>
      <c r="AB1018" s="520">
        <f>0</f>
        <v>0</v>
      </c>
      <c r="AC1018" s="519">
        <f t="shared" si="219"/>
        <v>0</v>
      </c>
      <c r="AD1018" s="520">
        <f t="shared" si="220"/>
        <v>0</v>
      </c>
    </row>
    <row r="1019" spans="16:30">
      <c r="P1019" s="274">
        <f t="shared" si="208"/>
        <v>1</v>
      </c>
      <c r="Q1019" s="285">
        <f t="shared" si="209"/>
        <v>18</v>
      </c>
      <c r="R1019" s="286">
        <f t="shared" si="210"/>
        <v>0</v>
      </c>
      <c r="S1019" s="287">
        <f t="shared" si="211"/>
        <v>0</v>
      </c>
      <c r="T1019" s="286">
        <f t="shared" si="212"/>
        <v>0</v>
      </c>
      <c r="U1019" s="287">
        <f t="shared" si="213"/>
        <v>0</v>
      </c>
      <c r="V1019" s="287">
        <f t="shared" si="214"/>
        <v>0</v>
      </c>
      <c r="W1019" s="287">
        <f t="shared" si="215"/>
        <v>0</v>
      </c>
      <c r="X1019" s="287">
        <f t="shared" si="216"/>
        <v>0</v>
      </c>
      <c r="Y1019" s="288">
        <f t="shared" si="217"/>
        <v>1900</v>
      </c>
      <c r="Z1019" s="287">
        <f t="shared" si="218"/>
        <v>1</v>
      </c>
      <c r="AA1019" s="519">
        <f>0</f>
        <v>0</v>
      </c>
      <c r="AB1019" s="520">
        <f>0</f>
        <v>0</v>
      </c>
      <c r="AC1019" s="519">
        <f t="shared" si="219"/>
        <v>0</v>
      </c>
      <c r="AD1019" s="520">
        <f t="shared" si="220"/>
        <v>0</v>
      </c>
    </row>
    <row r="1020" spans="16:30">
      <c r="P1020" s="274">
        <f t="shared" si="208"/>
        <v>1</v>
      </c>
      <c r="Q1020" s="285">
        <f t="shared" si="209"/>
        <v>18</v>
      </c>
      <c r="R1020" s="286">
        <f t="shared" si="210"/>
        <v>0</v>
      </c>
      <c r="S1020" s="287">
        <f t="shared" si="211"/>
        <v>0</v>
      </c>
      <c r="T1020" s="286">
        <f t="shared" si="212"/>
        <v>0</v>
      </c>
      <c r="U1020" s="287">
        <f t="shared" si="213"/>
        <v>0</v>
      </c>
      <c r="V1020" s="287">
        <f t="shared" si="214"/>
        <v>0</v>
      </c>
      <c r="W1020" s="287">
        <f t="shared" si="215"/>
        <v>0</v>
      </c>
      <c r="X1020" s="287">
        <f t="shared" si="216"/>
        <v>0</v>
      </c>
      <c r="Y1020" s="288">
        <f t="shared" si="217"/>
        <v>1900</v>
      </c>
      <c r="Z1020" s="287">
        <f t="shared" si="218"/>
        <v>1</v>
      </c>
      <c r="AA1020" s="519">
        <f>0</f>
        <v>0</v>
      </c>
      <c r="AB1020" s="520">
        <f>0</f>
        <v>0</v>
      </c>
      <c r="AC1020" s="519">
        <f t="shared" si="219"/>
        <v>0</v>
      </c>
      <c r="AD1020" s="520">
        <f t="shared" si="220"/>
        <v>0</v>
      </c>
    </row>
    <row r="1021" spans="16:30">
      <c r="P1021" s="274">
        <f t="shared" si="208"/>
        <v>1</v>
      </c>
      <c r="Q1021" s="285">
        <f t="shared" si="209"/>
        <v>18</v>
      </c>
      <c r="R1021" s="286">
        <f t="shared" si="210"/>
        <v>0</v>
      </c>
      <c r="S1021" s="287">
        <f t="shared" si="211"/>
        <v>0</v>
      </c>
      <c r="T1021" s="286">
        <f t="shared" si="212"/>
        <v>0</v>
      </c>
      <c r="U1021" s="287">
        <f t="shared" si="213"/>
        <v>0</v>
      </c>
      <c r="V1021" s="287">
        <f t="shared" si="214"/>
        <v>0</v>
      </c>
      <c r="W1021" s="287">
        <f t="shared" si="215"/>
        <v>0</v>
      </c>
      <c r="X1021" s="287">
        <f t="shared" si="216"/>
        <v>0</v>
      </c>
      <c r="Y1021" s="288">
        <f t="shared" si="217"/>
        <v>1900</v>
      </c>
      <c r="Z1021" s="287">
        <f t="shared" si="218"/>
        <v>1</v>
      </c>
      <c r="AA1021" s="519">
        <f>0</f>
        <v>0</v>
      </c>
      <c r="AB1021" s="520">
        <f>0</f>
        <v>0</v>
      </c>
      <c r="AC1021" s="519">
        <f t="shared" si="219"/>
        <v>0</v>
      </c>
      <c r="AD1021" s="520">
        <f t="shared" si="220"/>
        <v>0</v>
      </c>
    </row>
    <row r="1022" spans="16:30">
      <c r="P1022" s="274">
        <f t="shared" si="208"/>
        <v>1</v>
      </c>
      <c r="Q1022" s="285">
        <f t="shared" si="209"/>
        <v>18</v>
      </c>
      <c r="R1022" s="286">
        <f t="shared" si="210"/>
        <v>0</v>
      </c>
      <c r="S1022" s="287">
        <f t="shared" si="211"/>
        <v>0</v>
      </c>
      <c r="T1022" s="286">
        <f t="shared" si="212"/>
        <v>0</v>
      </c>
      <c r="U1022" s="287">
        <f t="shared" si="213"/>
        <v>0</v>
      </c>
      <c r="V1022" s="287">
        <f t="shared" si="214"/>
        <v>0</v>
      </c>
      <c r="W1022" s="287">
        <f t="shared" si="215"/>
        <v>0</v>
      </c>
      <c r="X1022" s="287">
        <f t="shared" si="216"/>
        <v>0</v>
      </c>
      <c r="Y1022" s="288">
        <f t="shared" si="217"/>
        <v>1900</v>
      </c>
      <c r="Z1022" s="287">
        <f t="shared" si="218"/>
        <v>1</v>
      </c>
      <c r="AA1022" s="519">
        <f>0</f>
        <v>0</v>
      </c>
      <c r="AB1022" s="520">
        <f>0</f>
        <v>0</v>
      </c>
      <c r="AC1022" s="519">
        <f t="shared" si="219"/>
        <v>0</v>
      </c>
      <c r="AD1022" s="520">
        <f t="shared" si="220"/>
        <v>0</v>
      </c>
    </row>
    <row r="1023" spans="16:30">
      <c r="P1023" s="274">
        <f t="shared" si="208"/>
        <v>1</v>
      </c>
      <c r="Q1023" s="285">
        <f t="shared" si="209"/>
        <v>18</v>
      </c>
      <c r="R1023" s="286">
        <f t="shared" si="210"/>
        <v>0</v>
      </c>
      <c r="S1023" s="287">
        <f t="shared" si="211"/>
        <v>0</v>
      </c>
      <c r="T1023" s="286">
        <f t="shared" si="212"/>
        <v>0</v>
      </c>
      <c r="U1023" s="287">
        <f t="shared" si="213"/>
        <v>0</v>
      </c>
      <c r="V1023" s="287">
        <f t="shared" si="214"/>
        <v>0</v>
      </c>
      <c r="W1023" s="287">
        <f t="shared" si="215"/>
        <v>0</v>
      </c>
      <c r="X1023" s="287">
        <f t="shared" si="216"/>
        <v>0</v>
      </c>
      <c r="Y1023" s="288">
        <f t="shared" si="217"/>
        <v>1900</v>
      </c>
      <c r="Z1023" s="287">
        <f t="shared" si="218"/>
        <v>1</v>
      </c>
      <c r="AA1023" s="519">
        <f>0</f>
        <v>0</v>
      </c>
      <c r="AB1023" s="520">
        <f>0</f>
        <v>0</v>
      </c>
      <c r="AC1023" s="519">
        <f t="shared" si="219"/>
        <v>0</v>
      </c>
      <c r="AD1023" s="520">
        <f t="shared" si="220"/>
        <v>0</v>
      </c>
    </row>
    <row r="1024" spans="16:30">
      <c r="P1024" s="274">
        <f t="shared" si="208"/>
        <v>1</v>
      </c>
      <c r="Q1024" s="285">
        <f t="shared" si="209"/>
        <v>18</v>
      </c>
      <c r="R1024" s="286">
        <f t="shared" si="210"/>
        <v>0</v>
      </c>
      <c r="S1024" s="287">
        <f t="shared" si="211"/>
        <v>0</v>
      </c>
      <c r="T1024" s="286">
        <f t="shared" si="212"/>
        <v>0</v>
      </c>
      <c r="U1024" s="287">
        <f t="shared" si="213"/>
        <v>0</v>
      </c>
      <c r="V1024" s="287">
        <f t="shared" si="214"/>
        <v>0</v>
      </c>
      <c r="W1024" s="287">
        <f t="shared" si="215"/>
        <v>0</v>
      </c>
      <c r="X1024" s="287">
        <f t="shared" si="216"/>
        <v>0</v>
      </c>
      <c r="Y1024" s="288">
        <f t="shared" si="217"/>
        <v>1900</v>
      </c>
      <c r="Z1024" s="287">
        <f t="shared" si="218"/>
        <v>1</v>
      </c>
      <c r="AA1024" s="519">
        <f>0</f>
        <v>0</v>
      </c>
      <c r="AB1024" s="520">
        <f>0</f>
        <v>0</v>
      </c>
      <c r="AC1024" s="519">
        <f t="shared" si="219"/>
        <v>0</v>
      </c>
      <c r="AD1024" s="520">
        <f t="shared" si="220"/>
        <v>0</v>
      </c>
    </row>
    <row r="1025" spans="16:30">
      <c r="P1025" s="274">
        <f t="shared" si="208"/>
        <v>1</v>
      </c>
      <c r="Q1025" s="285">
        <f t="shared" si="209"/>
        <v>18</v>
      </c>
      <c r="R1025" s="286">
        <f t="shared" si="210"/>
        <v>0</v>
      </c>
      <c r="S1025" s="287">
        <f t="shared" si="211"/>
        <v>0</v>
      </c>
      <c r="T1025" s="286">
        <f t="shared" si="212"/>
        <v>0</v>
      </c>
      <c r="U1025" s="287">
        <f t="shared" si="213"/>
        <v>0</v>
      </c>
      <c r="V1025" s="287">
        <f t="shared" si="214"/>
        <v>0</v>
      </c>
      <c r="W1025" s="287">
        <f t="shared" si="215"/>
        <v>0</v>
      </c>
      <c r="X1025" s="287">
        <f t="shared" si="216"/>
        <v>0</v>
      </c>
      <c r="Y1025" s="288">
        <f t="shared" si="217"/>
        <v>1900</v>
      </c>
      <c r="Z1025" s="287">
        <f t="shared" si="218"/>
        <v>1</v>
      </c>
      <c r="AA1025" s="519">
        <f>0</f>
        <v>0</v>
      </c>
      <c r="AB1025" s="520">
        <f>0</f>
        <v>0</v>
      </c>
      <c r="AC1025" s="519">
        <f t="shared" si="219"/>
        <v>0</v>
      </c>
      <c r="AD1025" s="520">
        <f t="shared" si="220"/>
        <v>0</v>
      </c>
    </row>
    <row r="1026" spans="16:30">
      <c r="P1026" s="274">
        <f t="shared" si="208"/>
        <v>1</v>
      </c>
      <c r="Q1026" s="285">
        <f t="shared" si="209"/>
        <v>18</v>
      </c>
      <c r="R1026" s="286">
        <f t="shared" si="210"/>
        <v>0</v>
      </c>
      <c r="S1026" s="287">
        <f t="shared" si="211"/>
        <v>0</v>
      </c>
      <c r="T1026" s="286">
        <f t="shared" si="212"/>
        <v>0</v>
      </c>
      <c r="U1026" s="287">
        <f t="shared" si="213"/>
        <v>0</v>
      </c>
      <c r="V1026" s="287">
        <f t="shared" si="214"/>
        <v>0</v>
      </c>
      <c r="W1026" s="287">
        <f t="shared" si="215"/>
        <v>0</v>
      </c>
      <c r="X1026" s="287">
        <f t="shared" si="216"/>
        <v>0</v>
      </c>
      <c r="Y1026" s="288">
        <f t="shared" si="217"/>
        <v>1900</v>
      </c>
      <c r="Z1026" s="287">
        <f t="shared" si="218"/>
        <v>1</v>
      </c>
      <c r="AA1026" s="519">
        <f>0</f>
        <v>0</v>
      </c>
      <c r="AB1026" s="520">
        <f>0</f>
        <v>0</v>
      </c>
      <c r="AC1026" s="519">
        <f t="shared" si="219"/>
        <v>0</v>
      </c>
      <c r="AD1026" s="520">
        <f t="shared" si="220"/>
        <v>0</v>
      </c>
    </row>
    <row r="1027" spans="16:30">
      <c r="P1027" s="274">
        <f t="shared" si="208"/>
        <v>1</v>
      </c>
      <c r="Q1027" s="285">
        <f t="shared" si="209"/>
        <v>18</v>
      </c>
      <c r="R1027" s="286">
        <f t="shared" si="210"/>
        <v>0</v>
      </c>
      <c r="S1027" s="287">
        <f t="shared" si="211"/>
        <v>0</v>
      </c>
      <c r="T1027" s="286">
        <f t="shared" si="212"/>
        <v>0</v>
      </c>
      <c r="U1027" s="287">
        <f t="shared" si="213"/>
        <v>0</v>
      </c>
      <c r="V1027" s="287">
        <f t="shared" si="214"/>
        <v>0</v>
      </c>
      <c r="W1027" s="287">
        <f t="shared" si="215"/>
        <v>0</v>
      </c>
      <c r="X1027" s="287">
        <f t="shared" si="216"/>
        <v>0</v>
      </c>
      <c r="Y1027" s="288">
        <f t="shared" si="217"/>
        <v>1900</v>
      </c>
      <c r="Z1027" s="287">
        <f t="shared" si="218"/>
        <v>1</v>
      </c>
      <c r="AA1027" s="519">
        <f>0</f>
        <v>0</v>
      </c>
      <c r="AB1027" s="520">
        <f>0</f>
        <v>0</v>
      </c>
      <c r="AC1027" s="519">
        <f t="shared" si="219"/>
        <v>0</v>
      </c>
      <c r="AD1027" s="520">
        <f t="shared" si="220"/>
        <v>0</v>
      </c>
    </row>
    <row r="1028" spans="16:30">
      <c r="P1028" s="274">
        <f t="shared" si="208"/>
        <v>1</v>
      </c>
      <c r="Q1028" s="285">
        <f t="shared" si="209"/>
        <v>18</v>
      </c>
      <c r="R1028" s="286">
        <f t="shared" si="210"/>
        <v>0</v>
      </c>
      <c r="S1028" s="287">
        <f t="shared" si="211"/>
        <v>0</v>
      </c>
      <c r="T1028" s="286">
        <f t="shared" si="212"/>
        <v>0</v>
      </c>
      <c r="U1028" s="287">
        <f t="shared" si="213"/>
        <v>0</v>
      </c>
      <c r="V1028" s="287">
        <f t="shared" si="214"/>
        <v>0</v>
      </c>
      <c r="W1028" s="287">
        <f t="shared" si="215"/>
        <v>0</v>
      </c>
      <c r="X1028" s="287">
        <f t="shared" si="216"/>
        <v>0</v>
      </c>
      <c r="Y1028" s="288">
        <f t="shared" si="217"/>
        <v>1900</v>
      </c>
      <c r="Z1028" s="287">
        <f t="shared" si="218"/>
        <v>1</v>
      </c>
      <c r="AA1028" s="519">
        <f>0</f>
        <v>0</v>
      </c>
      <c r="AB1028" s="520">
        <f>0</f>
        <v>0</v>
      </c>
      <c r="AC1028" s="519">
        <f t="shared" si="219"/>
        <v>0</v>
      </c>
      <c r="AD1028" s="520">
        <f t="shared" si="220"/>
        <v>0</v>
      </c>
    </row>
    <row r="1029" spans="16:30">
      <c r="P1029" s="274">
        <f t="shared" si="208"/>
        <v>1</v>
      </c>
      <c r="Q1029" s="285">
        <f t="shared" si="209"/>
        <v>18</v>
      </c>
      <c r="R1029" s="286">
        <f t="shared" si="210"/>
        <v>0</v>
      </c>
      <c r="S1029" s="287">
        <f t="shared" si="211"/>
        <v>0</v>
      </c>
      <c r="T1029" s="286">
        <f t="shared" si="212"/>
        <v>0</v>
      </c>
      <c r="U1029" s="287">
        <f t="shared" si="213"/>
        <v>0</v>
      </c>
      <c r="V1029" s="287">
        <f t="shared" si="214"/>
        <v>0</v>
      </c>
      <c r="W1029" s="287">
        <f t="shared" si="215"/>
        <v>0</v>
      </c>
      <c r="X1029" s="287">
        <f t="shared" si="216"/>
        <v>0</v>
      </c>
      <c r="Y1029" s="288">
        <f t="shared" si="217"/>
        <v>1900</v>
      </c>
      <c r="Z1029" s="287">
        <f t="shared" si="218"/>
        <v>1</v>
      </c>
      <c r="AA1029" s="519">
        <f>0</f>
        <v>0</v>
      </c>
      <c r="AB1029" s="520">
        <f>0</f>
        <v>0</v>
      </c>
      <c r="AC1029" s="519">
        <f t="shared" si="219"/>
        <v>0</v>
      </c>
      <c r="AD1029" s="520">
        <f t="shared" si="220"/>
        <v>0</v>
      </c>
    </row>
    <row r="1030" spans="16:30">
      <c r="P1030" s="274">
        <f t="shared" si="208"/>
        <v>1</v>
      </c>
      <c r="Q1030" s="285">
        <f t="shared" si="209"/>
        <v>18</v>
      </c>
      <c r="R1030" s="286">
        <f t="shared" si="210"/>
        <v>0</v>
      </c>
      <c r="S1030" s="287">
        <f t="shared" si="211"/>
        <v>0</v>
      </c>
      <c r="T1030" s="286">
        <f t="shared" si="212"/>
        <v>0</v>
      </c>
      <c r="U1030" s="287">
        <f t="shared" si="213"/>
        <v>0</v>
      </c>
      <c r="V1030" s="287">
        <f t="shared" si="214"/>
        <v>0</v>
      </c>
      <c r="W1030" s="287">
        <f t="shared" si="215"/>
        <v>0</v>
      </c>
      <c r="X1030" s="287">
        <f t="shared" si="216"/>
        <v>0</v>
      </c>
      <c r="Y1030" s="288">
        <f t="shared" si="217"/>
        <v>1900</v>
      </c>
      <c r="Z1030" s="287">
        <f t="shared" si="218"/>
        <v>1</v>
      </c>
      <c r="AA1030" s="519">
        <f>0</f>
        <v>0</v>
      </c>
      <c r="AB1030" s="520">
        <f>0</f>
        <v>0</v>
      </c>
      <c r="AC1030" s="519">
        <f t="shared" si="219"/>
        <v>0</v>
      </c>
      <c r="AD1030" s="520">
        <f t="shared" si="220"/>
        <v>0</v>
      </c>
    </row>
    <row r="1031" spans="16:30">
      <c r="P1031" s="274">
        <f t="shared" si="208"/>
        <v>1</v>
      </c>
      <c r="Q1031" s="285">
        <f t="shared" si="209"/>
        <v>18</v>
      </c>
      <c r="R1031" s="286">
        <f t="shared" si="210"/>
        <v>0</v>
      </c>
      <c r="S1031" s="287">
        <f t="shared" si="211"/>
        <v>0</v>
      </c>
      <c r="T1031" s="286">
        <f t="shared" si="212"/>
        <v>0</v>
      </c>
      <c r="U1031" s="287">
        <f t="shared" si="213"/>
        <v>0</v>
      </c>
      <c r="V1031" s="287">
        <f t="shared" si="214"/>
        <v>0</v>
      </c>
      <c r="W1031" s="287">
        <f t="shared" si="215"/>
        <v>0</v>
      </c>
      <c r="X1031" s="287">
        <f t="shared" si="216"/>
        <v>0</v>
      </c>
      <c r="Y1031" s="288">
        <f t="shared" si="217"/>
        <v>1900</v>
      </c>
      <c r="Z1031" s="287">
        <f t="shared" si="218"/>
        <v>1</v>
      </c>
      <c r="AA1031" s="519">
        <f>0</f>
        <v>0</v>
      </c>
      <c r="AB1031" s="520">
        <f>0</f>
        <v>0</v>
      </c>
      <c r="AC1031" s="519">
        <f t="shared" si="219"/>
        <v>0</v>
      </c>
      <c r="AD1031" s="520">
        <f t="shared" si="220"/>
        <v>0</v>
      </c>
    </row>
    <row r="1032" spans="16:30">
      <c r="P1032" s="274">
        <f t="shared" ref="P1032:P1095" si="221">IF(Z1032&gt;S1032,IF(Z1032&gt;T1032,1,0),0)</f>
        <v>1</v>
      </c>
      <c r="Q1032" s="285">
        <f t="shared" ref="Q1032:Q1095" si="222">MAX(18,IFERROR(ROUNDDOWN(YEARFRAC(F1032,__valuation_date),0),45))</f>
        <v>18</v>
      </c>
      <c r="R1032" s="286">
        <f t="shared" ref="R1032:R1095" si="223">G1032</f>
        <v>0</v>
      </c>
      <c r="S1032" s="287">
        <f t="shared" ref="S1032:S1095" si="224">N1032</f>
        <v>0</v>
      </c>
      <c r="T1032" s="286">
        <f t="shared" ref="T1032:T1095" si="225">ROUNDUP(YEARFRAC(M1032,L1032),0)</f>
        <v>0</v>
      </c>
      <c r="U1032" s="287">
        <f t="shared" ref="U1032:U1095" si="226">J1032</f>
        <v>0</v>
      </c>
      <c r="V1032" s="287">
        <f t="shared" ref="V1032:V1095" si="227">IF(X1032="Annuity",0,H1032)</f>
        <v>0</v>
      </c>
      <c r="W1032" s="287">
        <f t="shared" ref="W1032:W1095" si="228">IF(X1032="Annuity",H1032*12,H1032)</f>
        <v>0</v>
      </c>
      <c r="X1032" s="287">
        <f t="shared" ref="X1032:X1095" si="229">E1032</f>
        <v>0</v>
      </c>
      <c r="Y1032" s="288">
        <f t="shared" ref="Y1032:Y1095" si="230">YEAR(L1032)</f>
        <v>1900</v>
      </c>
      <c r="Z1032" s="287">
        <f t="shared" ref="Z1032:Z1095" si="231">YEAR($P$2)-Y1032+1</f>
        <v>1</v>
      </c>
      <c r="AA1032" s="519">
        <f>0</f>
        <v>0</v>
      </c>
      <c r="AB1032" s="520">
        <f>0</f>
        <v>0</v>
      </c>
      <c r="AC1032" s="519">
        <f t="shared" ref="AC1032:AC1095" si="232">D1032</f>
        <v>0</v>
      </c>
      <c r="AD1032" s="520">
        <f t="shared" ref="AD1032:AD1095" si="233">O1032</f>
        <v>0</v>
      </c>
    </row>
    <row r="1033" spans="16:30">
      <c r="P1033" s="274">
        <f t="shared" si="221"/>
        <v>1</v>
      </c>
      <c r="Q1033" s="285">
        <f t="shared" si="222"/>
        <v>18</v>
      </c>
      <c r="R1033" s="286">
        <f t="shared" si="223"/>
        <v>0</v>
      </c>
      <c r="S1033" s="287">
        <f t="shared" si="224"/>
        <v>0</v>
      </c>
      <c r="T1033" s="286">
        <f t="shared" si="225"/>
        <v>0</v>
      </c>
      <c r="U1033" s="287">
        <f t="shared" si="226"/>
        <v>0</v>
      </c>
      <c r="V1033" s="287">
        <f t="shared" si="227"/>
        <v>0</v>
      </c>
      <c r="W1033" s="287">
        <f t="shared" si="228"/>
        <v>0</v>
      </c>
      <c r="X1033" s="287">
        <f t="shared" si="229"/>
        <v>0</v>
      </c>
      <c r="Y1033" s="288">
        <f t="shared" si="230"/>
        <v>1900</v>
      </c>
      <c r="Z1033" s="287">
        <f t="shared" si="231"/>
        <v>1</v>
      </c>
      <c r="AA1033" s="519">
        <f>0</f>
        <v>0</v>
      </c>
      <c r="AB1033" s="520">
        <f>0</f>
        <v>0</v>
      </c>
      <c r="AC1033" s="519">
        <f t="shared" si="232"/>
        <v>0</v>
      </c>
      <c r="AD1033" s="520">
        <f t="shared" si="233"/>
        <v>0</v>
      </c>
    </row>
    <row r="1034" spans="16:30">
      <c r="P1034" s="274">
        <f t="shared" si="221"/>
        <v>1</v>
      </c>
      <c r="Q1034" s="285">
        <f t="shared" si="222"/>
        <v>18</v>
      </c>
      <c r="R1034" s="286">
        <f t="shared" si="223"/>
        <v>0</v>
      </c>
      <c r="S1034" s="287">
        <f t="shared" si="224"/>
        <v>0</v>
      </c>
      <c r="T1034" s="286">
        <f t="shared" si="225"/>
        <v>0</v>
      </c>
      <c r="U1034" s="287">
        <f t="shared" si="226"/>
        <v>0</v>
      </c>
      <c r="V1034" s="287">
        <f t="shared" si="227"/>
        <v>0</v>
      </c>
      <c r="W1034" s="287">
        <f t="shared" si="228"/>
        <v>0</v>
      </c>
      <c r="X1034" s="287">
        <f t="shared" si="229"/>
        <v>0</v>
      </c>
      <c r="Y1034" s="288">
        <f t="shared" si="230"/>
        <v>1900</v>
      </c>
      <c r="Z1034" s="287">
        <f t="shared" si="231"/>
        <v>1</v>
      </c>
      <c r="AA1034" s="519">
        <f>0</f>
        <v>0</v>
      </c>
      <c r="AB1034" s="520">
        <f>0</f>
        <v>0</v>
      </c>
      <c r="AC1034" s="519">
        <f t="shared" si="232"/>
        <v>0</v>
      </c>
      <c r="AD1034" s="520">
        <f t="shared" si="233"/>
        <v>0</v>
      </c>
    </row>
    <row r="1035" spans="16:30">
      <c r="P1035" s="274">
        <f t="shared" si="221"/>
        <v>1</v>
      </c>
      <c r="Q1035" s="285">
        <f t="shared" si="222"/>
        <v>18</v>
      </c>
      <c r="R1035" s="286">
        <f t="shared" si="223"/>
        <v>0</v>
      </c>
      <c r="S1035" s="287">
        <f t="shared" si="224"/>
        <v>0</v>
      </c>
      <c r="T1035" s="286">
        <f t="shared" si="225"/>
        <v>0</v>
      </c>
      <c r="U1035" s="287">
        <f t="shared" si="226"/>
        <v>0</v>
      </c>
      <c r="V1035" s="287">
        <f t="shared" si="227"/>
        <v>0</v>
      </c>
      <c r="W1035" s="287">
        <f t="shared" si="228"/>
        <v>0</v>
      </c>
      <c r="X1035" s="287">
        <f t="shared" si="229"/>
        <v>0</v>
      </c>
      <c r="Y1035" s="288">
        <f t="shared" si="230"/>
        <v>1900</v>
      </c>
      <c r="Z1035" s="287">
        <f t="shared" si="231"/>
        <v>1</v>
      </c>
      <c r="AA1035" s="519">
        <f>0</f>
        <v>0</v>
      </c>
      <c r="AB1035" s="520">
        <f>0</f>
        <v>0</v>
      </c>
      <c r="AC1035" s="519">
        <f t="shared" si="232"/>
        <v>0</v>
      </c>
      <c r="AD1035" s="520">
        <f t="shared" si="233"/>
        <v>0</v>
      </c>
    </row>
    <row r="1036" spans="16:30">
      <c r="P1036" s="274">
        <f t="shared" si="221"/>
        <v>1</v>
      </c>
      <c r="Q1036" s="285">
        <f t="shared" si="222"/>
        <v>18</v>
      </c>
      <c r="R1036" s="286">
        <f t="shared" si="223"/>
        <v>0</v>
      </c>
      <c r="S1036" s="287">
        <f t="shared" si="224"/>
        <v>0</v>
      </c>
      <c r="T1036" s="286">
        <f t="shared" si="225"/>
        <v>0</v>
      </c>
      <c r="U1036" s="287">
        <f t="shared" si="226"/>
        <v>0</v>
      </c>
      <c r="V1036" s="287">
        <f t="shared" si="227"/>
        <v>0</v>
      </c>
      <c r="W1036" s="287">
        <f t="shared" si="228"/>
        <v>0</v>
      </c>
      <c r="X1036" s="287">
        <f t="shared" si="229"/>
        <v>0</v>
      </c>
      <c r="Y1036" s="288">
        <f t="shared" si="230"/>
        <v>1900</v>
      </c>
      <c r="Z1036" s="287">
        <f t="shared" si="231"/>
        <v>1</v>
      </c>
      <c r="AA1036" s="519">
        <f>0</f>
        <v>0</v>
      </c>
      <c r="AB1036" s="520">
        <f>0</f>
        <v>0</v>
      </c>
      <c r="AC1036" s="519">
        <f t="shared" si="232"/>
        <v>0</v>
      </c>
      <c r="AD1036" s="520">
        <f t="shared" si="233"/>
        <v>0</v>
      </c>
    </row>
    <row r="1037" spans="16:30">
      <c r="P1037" s="274">
        <f t="shared" si="221"/>
        <v>1</v>
      </c>
      <c r="Q1037" s="285">
        <f t="shared" si="222"/>
        <v>18</v>
      </c>
      <c r="R1037" s="286">
        <f t="shared" si="223"/>
        <v>0</v>
      </c>
      <c r="S1037" s="287">
        <f t="shared" si="224"/>
        <v>0</v>
      </c>
      <c r="T1037" s="286">
        <f t="shared" si="225"/>
        <v>0</v>
      </c>
      <c r="U1037" s="287">
        <f t="shared" si="226"/>
        <v>0</v>
      </c>
      <c r="V1037" s="287">
        <f t="shared" si="227"/>
        <v>0</v>
      </c>
      <c r="W1037" s="287">
        <f t="shared" si="228"/>
        <v>0</v>
      </c>
      <c r="X1037" s="287">
        <f t="shared" si="229"/>
        <v>0</v>
      </c>
      <c r="Y1037" s="288">
        <f t="shared" si="230"/>
        <v>1900</v>
      </c>
      <c r="Z1037" s="287">
        <f t="shared" si="231"/>
        <v>1</v>
      </c>
      <c r="AA1037" s="519">
        <f>0</f>
        <v>0</v>
      </c>
      <c r="AB1037" s="520">
        <f>0</f>
        <v>0</v>
      </c>
      <c r="AC1037" s="519">
        <f t="shared" si="232"/>
        <v>0</v>
      </c>
      <c r="AD1037" s="520">
        <f t="shared" si="233"/>
        <v>0</v>
      </c>
    </row>
    <row r="1038" spans="16:30">
      <c r="P1038" s="274">
        <f t="shared" si="221"/>
        <v>1</v>
      </c>
      <c r="Q1038" s="285">
        <f t="shared" si="222"/>
        <v>18</v>
      </c>
      <c r="R1038" s="286">
        <f t="shared" si="223"/>
        <v>0</v>
      </c>
      <c r="S1038" s="287">
        <f t="shared" si="224"/>
        <v>0</v>
      </c>
      <c r="T1038" s="286">
        <f t="shared" si="225"/>
        <v>0</v>
      </c>
      <c r="U1038" s="287">
        <f t="shared" si="226"/>
        <v>0</v>
      </c>
      <c r="V1038" s="287">
        <f t="shared" si="227"/>
        <v>0</v>
      </c>
      <c r="W1038" s="287">
        <f t="shared" si="228"/>
        <v>0</v>
      </c>
      <c r="X1038" s="287">
        <f t="shared" si="229"/>
        <v>0</v>
      </c>
      <c r="Y1038" s="288">
        <f t="shared" si="230"/>
        <v>1900</v>
      </c>
      <c r="Z1038" s="287">
        <f t="shared" si="231"/>
        <v>1</v>
      </c>
      <c r="AA1038" s="519">
        <f>0</f>
        <v>0</v>
      </c>
      <c r="AB1038" s="520">
        <f>0</f>
        <v>0</v>
      </c>
      <c r="AC1038" s="519">
        <f t="shared" si="232"/>
        <v>0</v>
      </c>
      <c r="AD1038" s="520">
        <f t="shared" si="233"/>
        <v>0</v>
      </c>
    </row>
    <row r="1039" spans="16:30">
      <c r="P1039" s="274">
        <f t="shared" si="221"/>
        <v>1</v>
      </c>
      <c r="Q1039" s="285">
        <f t="shared" si="222"/>
        <v>18</v>
      </c>
      <c r="R1039" s="286">
        <f t="shared" si="223"/>
        <v>0</v>
      </c>
      <c r="S1039" s="287">
        <f t="shared" si="224"/>
        <v>0</v>
      </c>
      <c r="T1039" s="286">
        <f t="shared" si="225"/>
        <v>0</v>
      </c>
      <c r="U1039" s="287">
        <f t="shared" si="226"/>
        <v>0</v>
      </c>
      <c r="V1039" s="287">
        <f t="shared" si="227"/>
        <v>0</v>
      </c>
      <c r="W1039" s="287">
        <f t="shared" si="228"/>
        <v>0</v>
      </c>
      <c r="X1039" s="287">
        <f t="shared" si="229"/>
        <v>0</v>
      </c>
      <c r="Y1039" s="288">
        <f t="shared" si="230"/>
        <v>1900</v>
      </c>
      <c r="Z1039" s="287">
        <f t="shared" si="231"/>
        <v>1</v>
      </c>
      <c r="AA1039" s="519">
        <f>0</f>
        <v>0</v>
      </c>
      <c r="AB1039" s="520">
        <f>0</f>
        <v>0</v>
      </c>
      <c r="AC1039" s="519">
        <f t="shared" si="232"/>
        <v>0</v>
      </c>
      <c r="AD1039" s="520">
        <f t="shared" si="233"/>
        <v>0</v>
      </c>
    </row>
    <row r="1040" spans="16:30">
      <c r="P1040" s="274">
        <f t="shared" si="221"/>
        <v>1</v>
      </c>
      <c r="Q1040" s="285">
        <f t="shared" si="222"/>
        <v>18</v>
      </c>
      <c r="R1040" s="286">
        <f t="shared" si="223"/>
        <v>0</v>
      </c>
      <c r="S1040" s="287">
        <f t="shared" si="224"/>
        <v>0</v>
      </c>
      <c r="T1040" s="286">
        <f t="shared" si="225"/>
        <v>0</v>
      </c>
      <c r="U1040" s="287">
        <f t="shared" si="226"/>
        <v>0</v>
      </c>
      <c r="V1040" s="287">
        <f t="shared" si="227"/>
        <v>0</v>
      </c>
      <c r="W1040" s="287">
        <f t="shared" si="228"/>
        <v>0</v>
      </c>
      <c r="X1040" s="287">
        <f t="shared" si="229"/>
        <v>0</v>
      </c>
      <c r="Y1040" s="288">
        <f t="shared" si="230"/>
        <v>1900</v>
      </c>
      <c r="Z1040" s="287">
        <f t="shared" si="231"/>
        <v>1</v>
      </c>
      <c r="AA1040" s="519">
        <f>0</f>
        <v>0</v>
      </c>
      <c r="AB1040" s="520">
        <f>0</f>
        <v>0</v>
      </c>
      <c r="AC1040" s="519">
        <f t="shared" si="232"/>
        <v>0</v>
      </c>
      <c r="AD1040" s="520">
        <f t="shared" si="233"/>
        <v>0</v>
      </c>
    </row>
    <row r="1041" spans="16:30">
      <c r="P1041" s="274">
        <f t="shared" si="221"/>
        <v>1</v>
      </c>
      <c r="Q1041" s="285">
        <f t="shared" si="222"/>
        <v>18</v>
      </c>
      <c r="R1041" s="286">
        <f t="shared" si="223"/>
        <v>0</v>
      </c>
      <c r="S1041" s="287">
        <f t="shared" si="224"/>
        <v>0</v>
      </c>
      <c r="T1041" s="286">
        <f t="shared" si="225"/>
        <v>0</v>
      </c>
      <c r="U1041" s="287">
        <f t="shared" si="226"/>
        <v>0</v>
      </c>
      <c r="V1041" s="287">
        <f t="shared" si="227"/>
        <v>0</v>
      </c>
      <c r="W1041" s="287">
        <f t="shared" si="228"/>
        <v>0</v>
      </c>
      <c r="X1041" s="287">
        <f t="shared" si="229"/>
        <v>0</v>
      </c>
      <c r="Y1041" s="288">
        <f t="shared" si="230"/>
        <v>1900</v>
      </c>
      <c r="Z1041" s="287">
        <f t="shared" si="231"/>
        <v>1</v>
      </c>
      <c r="AA1041" s="519">
        <f>0</f>
        <v>0</v>
      </c>
      <c r="AB1041" s="520">
        <f>0</f>
        <v>0</v>
      </c>
      <c r="AC1041" s="519">
        <f t="shared" si="232"/>
        <v>0</v>
      </c>
      <c r="AD1041" s="520">
        <f t="shared" si="233"/>
        <v>0</v>
      </c>
    </row>
    <row r="1042" spans="16:30">
      <c r="P1042" s="274">
        <f t="shared" si="221"/>
        <v>1</v>
      </c>
      <c r="Q1042" s="285">
        <f t="shared" si="222"/>
        <v>18</v>
      </c>
      <c r="R1042" s="286">
        <f t="shared" si="223"/>
        <v>0</v>
      </c>
      <c r="S1042" s="287">
        <f t="shared" si="224"/>
        <v>0</v>
      </c>
      <c r="T1042" s="286">
        <f t="shared" si="225"/>
        <v>0</v>
      </c>
      <c r="U1042" s="287">
        <f t="shared" si="226"/>
        <v>0</v>
      </c>
      <c r="V1042" s="287">
        <f t="shared" si="227"/>
        <v>0</v>
      </c>
      <c r="W1042" s="287">
        <f t="shared" si="228"/>
        <v>0</v>
      </c>
      <c r="X1042" s="287">
        <f t="shared" si="229"/>
        <v>0</v>
      </c>
      <c r="Y1042" s="288">
        <f t="shared" si="230"/>
        <v>1900</v>
      </c>
      <c r="Z1042" s="287">
        <f t="shared" si="231"/>
        <v>1</v>
      </c>
      <c r="AA1042" s="519">
        <f>0</f>
        <v>0</v>
      </c>
      <c r="AB1042" s="520">
        <f>0</f>
        <v>0</v>
      </c>
      <c r="AC1042" s="519">
        <f t="shared" si="232"/>
        <v>0</v>
      </c>
      <c r="AD1042" s="520">
        <f t="shared" si="233"/>
        <v>0</v>
      </c>
    </row>
    <row r="1043" spans="16:30">
      <c r="P1043" s="274">
        <f t="shared" si="221"/>
        <v>1</v>
      </c>
      <c r="Q1043" s="285">
        <f t="shared" si="222"/>
        <v>18</v>
      </c>
      <c r="R1043" s="286">
        <f t="shared" si="223"/>
        <v>0</v>
      </c>
      <c r="S1043" s="287">
        <f t="shared" si="224"/>
        <v>0</v>
      </c>
      <c r="T1043" s="286">
        <f t="shared" si="225"/>
        <v>0</v>
      </c>
      <c r="U1043" s="287">
        <f t="shared" si="226"/>
        <v>0</v>
      </c>
      <c r="V1043" s="287">
        <f t="shared" si="227"/>
        <v>0</v>
      </c>
      <c r="W1043" s="287">
        <f t="shared" si="228"/>
        <v>0</v>
      </c>
      <c r="X1043" s="287">
        <f t="shared" si="229"/>
        <v>0</v>
      </c>
      <c r="Y1043" s="288">
        <f t="shared" si="230"/>
        <v>1900</v>
      </c>
      <c r="Z1043" s="287">
        <f t="shared" si="231"/>
        <v>1</v>
      </c>
      <c r="AA1043" s="519">
        <f>0</f>
        <v>0</v>
      </c>
      <c r="AB1043" s="520">
        <f>0</f>
        <v>0</v>
      </c>
      <c r="AC1043" s="519">
        <f t="shared" si="232"/>
        <v>0</v>
      </c>
      <c r="AD1043" s="520">
        <f t="shared" si="233"/>
        <v>0</v>
      </c>
    </row>
    <row r="1044" spans="16:30">
      <c r="P1044" s="274">
        <f t="shared" si="221"/>
        <v>1</v>
      </c>
      <c r="Q1044" s="285">
        <f t="shared" si="222"/>
        <v>18</v>
      </c>
      <c r="R1044" s="286">
        <f t="shared" si="223"/>
        <v>0</v>
      </c>
      <c r="S1044" s="287">
        <f t="shared" si="224"/>
        <v>0</v>
      </c>
      <c r="T1044" s="286">
        <f t="shared" si="225"/>
        <v>0</v>
      </c>
      <c r="U1044" s="287">
        <f t="shared" si="226"/>
        <v>0</v>
      </c>
      <c r="V1044" s="287">
        <f t="shared" si="227"/>
        <v>0</v>
      </c>
      <c r="W1044" s="287">
        <f t="shared" si="228"/>
        <v>0</v>
      </c>
      <c r="X1044" s="287">
        <f t="shared" si="229"/>
        <v>0</v>
      </c>
      <c r="Y1044" s="288">
        <f t="shared" si="230"/>
        <v>1900</v>
      </c>
      <c r="Z1044" s="287">
        <f t="shared" si="231"/>
        <v>1</v>
      </c>
      <c r="AA1044" s="519">
        <f>0</f>
        <v>0</v>
      </c>
      <c r="AB1044" s="520">
        <f>0</f>
        <v>0</v>
      </c>
      <c r="AC1044" s="519">
        <f t="shared" si="232"/>
        <v>0</v>
      </c>
      <c r="AD1044" s="520">
        <f t="shared" si="233"/>
        <v>0</v>
      </c>
    </row>
    <row r="1045" spans="16:30">
      <c r="P1045" s="274">
        <f t="shared" si="221"/>
        <v>1</v>
      </c>
      <c r="Q1045" s="285">
        <f t="shared" si="222"/>
        <v>18</v>
      </c>
      <c r="R1045" s="286">
        <f t="shared" si="223"/>
        <v>0</v>
      </c>
      <c r="S1045" s="287">
        <f t="shared" si="224"/>
        <v>0</v>
      </c>
      <c r="T1045" s="286">
        <f t="shared" si="225"/>
        <v>0</v>
      </c>
      <c r="U1045" s="287">
        <f t="shared" si="226"/>
        <v>0</v>
      </c>
      <c r="V1045" s="287">
        <f t="shared" si="227"/>
        <v>0</v>
      </c>
      <c r="W1045" s="287">
        <f t="shared" si="228"/>
        <v>0</v>
      </c>
      <c r="X1045" s="287">
        <f t="shared" si="229"/>
        <v>0</v>
      </c>
      <c r="Y1045" s="288">
        <f t="shared" si="230"/>
        <v>1900</v>
      </c>
      <c r="Z1045" s="287">
        <f t="shared" si="231"/>
        <v>1</v>
      </c>
      <c r="AA1045" s="519">
        <f>0</f>
        <v>0</v>
      </c>
      <c r="AB1045" s="520">
        <f>0</f>
        <v>0</v>
      </c>
      <c r="AC1045" s="519">
        <f t="shared" si="232"/>
        <v>0</v>
      </c>
      <c r="AD1045" s="520">
        <f t="shared" si="233"/>
        <v>0</v>
      </c>
    </row>
    <row r="1046" spans="16:30">
      <c r="P1046" s="274">
        <f t="shared" si="221"/>
        <v>1</v>
      </c>
      <c r="Q1046" s="285">
        <f t="shared" si="222"/>
        <v>18</v>
      </c>
      <c r="R1046" s="286">
        <f t="shared" si="223"/>
        <v>0</v>
      </c>
      <c r="S1046" s="287">
        <f t="shared" si="224"/>
        <v>0</v>
      </c>
      <c r="T1046" s="286">
        <f t="shared" si="225"/>
        <v>0</v>
      </c>
      <c r="U1046" s="287">
        <f t="shared" si="226"/>
        <v>0</v>
      </c>
      <c r="V1046" s="287">
        <f t="shared" si="227"/>
        <v>0</v>
      </c>
      <c r="W1046" s="287">
        <f t="shared" si="228"/>
        <v>0</v>
      </c>
      <c r="X1046" s="287">
        <f t="shared" si="229"/>
        <v>0</v>
      </c>
      <c r="Y1046" s="288">
        <f t="shared" si="230"/>
        <v>1900</v>
      </c>
      <c r="Z1046" s="287">
        <f t="shared" si="231"/>
        <v>1</v>
      </c>
      <c r="AA1046" s="519">
        <f>0</f>
        <v>0</v>
      </c>
      <c r="AB1046" s="520">
        <f>0</f>
        <v>0</v>
      </c>
      <c r="AC1046" s="519">
        <f t="shared" si="232"/>
        <v>0</v>
      </c>
      <c r="AD1046" s="520">
        <f t="shared" si="233"/>
        <v>0</v>
      </c>
    </row>
    <row r="1047" spans="16:30">
      <c r="P1047" s="274">
        <f t="shared" si="221"/>
        <v>1</v>
      </c>
      <c r="Q1047" s="285">
        <f t="shared" si="222"/>
        <v>18</v>
      </c>
      <c r="R1047" s="286">
        <f t="shared" si="223"/>
        <v>0</v>
      </c>
      <c r="S1047" s="287">
        <f t="shared" si="224"/>
        <v>0</v>
      </c>
      <c r="T1047" s="286">
        <f t="shared" si="225"/>
        <v>0</v>
      </c>
      <c r="U1047" s="287">
        <f t="shared" si="226"/>
        <v>0</v>
      </c>
      <c r="V1047" s="287">
        <f t="shared" si="227"/>
        <v>0</v>
      </c>
      <c r="W1047" s="287">
        <f t="shared" si="228"/>
        <v>0</v>
      </c>
      <c r="X1047" s="287">
        <f t="shared" si="229"/>
        <v>0</v>
      </c>
      <c r="Y1047" s="288">
        <f t="shared" si="230"/>
        <v>1900</v>
      </c>
      <c r="Z1047" s="287">
        <f t="shared" si="231"/>
        <v>1</v>
      </c>
      <c r="AA1047" s="519">
        <f>0</f>
        <v>0</v>
      </c>
      <c r="AB1047" s="520">
        <f>0</f>
        <v>0</v>
      </c>
      <c r="AC1047" s="519">
        <f t="shared" si="232"/>
        <v>0</v>
      </c>
      <c r="AD1047" s="520">
        <f t="shared" si="233"/>
        <v>0</v>
      </c>
    </row>
    <row r="1048" spans="16:30">
      <c r="P1048" s="274">
        <f t="shared" si="221"/>
        <v>1</v>
      </c>
      <c r="Q1048" s="285">
        <f t="shared" si="222"/>
        <v>18</v>
      </c>
      <c r="R1048" s="286">
        <f t="shared" si="223"/>
        <v>0</v>
      </c>
      <c r="S1048" s="287">
        <f t="shared" si="224"/>
        <v>0</v>
      </c>
      <c r="T1048" s="286">
        <f t="shared" si="225"/>
        <v>0</v>
      </c>
      <c r="U1048" s="287">
        <f t="shared" si="226"/>
        <v>0</v>
      </c>
      <c r="V1048" s="287">
        <f t="shared" si="227"/>
        <v>0</v>
      </c>
      <c r="W1048" s="287">
        <f t="shared" si="228"/>
        <v>0</v>
      </c>
      <c r="X1048" s="287">
        <f t="shared" si="229"/>
        <v>0</v>
      </c>
      <c r="Y1048" s="288">
        <f t="shared" si="230"/>
        <v>1900</v>
      </c>
      <c r="Z1048" s="287">
        <f t="shared" si="231"/>
        <v>1</v>
      </c>
      <c r="AA1048" s="519">
        <f>0</f>
        <v>0</v>
      </c>
      <c r="AB1048" s="520">
        <f>0</f>
        <v>0</v>
      </c>
      <c r="AC1048" s="519">
        <f t="shared" si="232"/>
        <v>0</v>
      </c>
      <c r="AD1048" s="520">
        <f t="shared" si="233"/>
        <v>0</v>
      </c>
    </row>
    <row r="1049" spans="16:30">
      <c r="P1049" s="274">
        <f t="shared" si="221"/>
        <v>1</v>
      </c>
      <c r="Q1049" s="285">
        <f t="shared" si="222"/>
        <v>18</v>
      </c>
      <c r="R1049" s="286">
        <f t="shared" si="223"/>
        <v>0</v>
      </c>
      <c r="S1049" s="287">
        <f t="shared" si="224"/>
        <v>0</v>
      </c>
      <c r="T1049" s="286">
        <f t="shared" si="225"/>
        <v>0</v>
      </c>
      <c r="U1049" s="287">
        <f t="shared" si="226"/>
        <v>0</v>
      </c>
      <c r="V1049" s="287">
        <f t="shared" si="227"/>
        <v>0</v>
      </c>
      <c r="W1049" s="287">
        <f t="shared" si="228"/>
        <v>0</v>
      </c>
      <c r="X1049" s="287">
        <f t="shared" si="229"/>
        <v>0</v>
      </c>
      <c r="Y1049" s="288">
        <f t="shared" si="230"/>
        <v>1900</v>
      </c>
      <c r="Z1049" s="287">
        <f t="shared" si="231"/>
        <v>1</v>
      </c>
      <c r="AA1049" s="519">
        <f>0</f>
        <v>0</v>
      </c>
      <c r="AB1049" s="520">
        <f>0</f>
        <v>0</v>
      </c>
      <c r="AC1049" s="519">
        <f t="shared" si="232"/>
        <v>0</v>
      </c>
      <c r="AD1049" s="520">
        <f t="shared" si="233"/>
        <v>0</v>
      </c>
    </row>
    <row r="1050" spans="16:30">
      <c r="P1050" s="274">
        <f t="shared" si="221"/>
        <v>1</v>
      </c>
      <c r="Q1050" s="285">
        <f t="shared" si="222"/>
        <v>18</v>
      </c>
      <c r="R1050" s="286">
        <f t="shared" si="223"/>
        <v>0</v>
      </c>
      <c r="S1050" s="287">
        <f t="shared" si="224"/>
        <v>0</v>
      </c>
      <c r="T1050" s="286">
        <f t="shared" si="225"/>
        <v>0</v>
      </c>
      <c r="U1050" s="287">
        <f t="shared" si="226"/>
        <v>0</v>
      </c>
      <c r="V1050" s="287">
        <f t="shared" si="227"/>
        <v>0</v>
      </c>
      <c r="W1050" s="287">
        <f t="shared" si="228"/>
        <v>0</v>
      </c>
      <c r="X1050" s="287">
        <f t="shared" si="229"/>
        <v>0</v>
      </c>
      <c r="Y1050" s="288">
        <f t="shared" si="230"/>
        <v>1900</v>
      </c>
      <c r="Z1050" s="287">
        <f t="shared" si="231"/>
        <v>1</v>
      </c>
      <c r="AA1050" s="519">
        <f>0</f>
        <v>0</v>
      </c>
      <c r="AB1050" s="520">
        <f>0</f>
        <v>0</v>
      </c>
      <c r="AC1050" s="519">
        <f t="shared" si="232"/>
        <v>0</v>
      </c>
      <c r="AD1050" s="520">
        <f t="shared" si="233"/>
        <v>0</v>
      </c>
    </row>
    <row r="1051" spans="16:30">
      <c r="P1051" s="274">
        <f t="shared" si="221"/>
        <v>1</v>
      </c>
      <c r="Q1051" s="285">
        <f t="shared" si="222"/>
        <v>18</v>
      </c>
      <c r="R1051" s="286">
        <f t="shared" si="223"/>
        <v>0</v>
      </c>
      <c r="S1051" s="287">
        <f t="shared" si="224"/>
        <v>0</v>
      </c>
      <c r="T1051" s="286">
        <f t="shared" si="225"/>
        <v>0</v>
      </c>
      <c r="U1051" s="287">
        <f t="shared" si="226"/>
        <v>0</v>
      </c>
      <c r="V1051" s="287">
        <f t="shared" si="227"/>
        <v>0</v>
      </c>
      <c r="W1051" s="287">
        <f t="shared" si="228"/>
        <v>0</v>
      </c>
      <c r="X1051" s="287">
        <f t="shared" si="229"/>
        <v>0</v>
      </c>
      <c r="Y1051" s="288">
        <f t="shared" si="230"/>
        <v>1900</v>
      </c>
      <c r="Z1051" s="287">
        <f t="shared" si="231"/>
        <v>1</v>
      </c>
      <c r="AA1051" s="519">
        <f>0</f>
        <v>0</v>
      </c>
      <c r="AB1051" s="520">
        <f>0</f>
        <v>0</v>
      </c>
      <c r="AC1051" s="519">
        <f t="shared" si="232"/>
        <v>0</v>
      </c>
      <c r="AD1051" s="520">
        <f t="shared" si="233"/>
        <v>0</v>
      </c>
    </row>
    <row r="1052" spans="16:30">
      <c r="P1052" s="274">
        <f t="shared" si="221"/>
        <v>1</v>
      </c>
      <c r="Q1052" s="285">
        <f t="shared" si="222"/>
        <v>18</v>
      </c>
      <c r="R1052" s="286">
        <f t="shared" si="223"/>
        <v>0</v>
      </c>
      <c r="S1052" s="287">
        <f t="shared" si="224"/>
        <v>0</v>
      </c>
      <c r="T1052" s="286">
        <f t="shared" si="225"/>
        <v>0</v>
      </c>
      <c r="U1052" s="287">
        <f t="shared" si="226"/>
        <v>0</v>
      </c>
      <c r="V1052" s="287">
        <f t="shared" si="227"/>
        <v>0</v>
      </c>
      <c r="W1052" s="287">
        <f t="shared" si="228"/>
        <v>0</v>
      </c>
      <c r="X1052" s="287">
        <f t="shared" si="229"/>
        <v>0</v>
      </c>
      <c r="Y1052" s="288">
        <f t="shared" si="230"/>
        <v>1900</v>
      </c>
      <c r="Z1052" s="287">
        <f t="shared" si="231"/>
        <v>1</v>
      </c>
      <c r="AA1052" s="519">
        <f>0</f>
        <v>0</v>
      </c>
      <c r="AB1052" s="520">
        <f>0</f>
        <v>0</v>
      </c>
      <c r="AC1052" s="519">
        <f t="shared" si="232"/>
        <v>0</v>
      </c>
      <c r="AD1052" s="520">
        <f t="shared" si="233"/>
        <v>0</v>
      </c>
    </row>
    <row r="1053" spans="16:30">
      <c r="P1053" s="274">
        <f t="shared" si="221"/>
        <v>1</v>
      </c>
      <c r="Q1053" s="285">
        <f t="shared" si="222"/>
        <v>18</v>
      </c>
      <c r="R1053" s="286">
        <f t="shared" si="223"/>
        <v>0</v>
      </c>
      <c r="S1053" s="287">
        <f t="shared" si="224"/>
        <v>0</v>
      </c>
      <c r="T1053" s="286">
        <f t="shared" si="225"/>
        <v>0</v>
      </c>
      <c r="U1053" s="287">
        <f t="shared" si="226"/>
        <v>0</v>
      </c>
      <c r="V1053" s="287">
        <f t="shared" si="227"/>
        <v>0</v>
      </c>
      <c r="W1053" s="287">
        <f t="shared" si="228"/>
        <v>0</v>
      </c>
      <c r="X1053" s="287">
        <f t="shared" si="229"/>
        <v>0</v>
      </c>
      <c r="Y1053" s="288">
        <f t="shared" si="230"/>
        <v>1900</v>
      </c>
      <c r="Z1053" s="287">
        <f t="shared" si="231"/>
        <v>1</v>
      </c>
      <c r="AA1053" s="519">
        <f>0</f>
        <v>0</v>
      </c>
      <c r="AB1053" s="520">
        <f>0</f>
        <v>0</v>
      </c>
      <c r="AC1053" s="519">
        <f t="shared" si="232"/>
        <v>0</v>
      </c>
      <c r="AD1053" s="520">
        <f t="shared" si="233"/>
        <v>0</v>
      </c>
    </row>
    <row r="1054" spans="16:30">
      <c r="P1054" s="274">
        <f t="shared" si="221"/>
        <v>1</v>
      </c>
      <c r="Q1054" s="285">
        <f t="shared" si="222"/>
        <v>18</v>
      </c>
      <c r="R1054" s="286">
        <f t="shared" si="223"/>
        <v>0</v>
      </c>
      <c r="S1054" s="287">
        <f t="shared" si="224"/>
        <v>0</v>
      </c>
      <c r="T1054" s="286">
        <f t="shared" si="225"/>
        <v>0</v>
      </c>
      <c r="U1054" s="287">
        <f t="shared" si="226"/>
        <v>0</v>
      </c>
      <c r="V1054" s="287">
        <f t="shared" si="227"/>
        <v>0</v>
      </c>
      <c r="W1054" s="287">
        <f t="shared" si="228"/>
        <v>0</v>
      </c>
      <c r="X1054" s="287">
        <f t="shared" si="229"/>
        <v>0</v>
      </c>
      <c r="Y1054" s="288">
        <f t="shared" si="230"/>
        <v>1900</v>
      </c>
      <c r="Z1054" s="287">
        <f t="shared" si="231"/>
        <v>1</v>
      </c>
      <c r="AA1054" s="519">
        <f>0</f>
        <v>0</v>
      </c>
      <c r="AB1054" s="520">
        <f>0</f>
        <v>0</v>
      </c>
      <c r="AC1054" s="519">
        <f t="shared" si="232"/>
        <v>0</v>
      </c>
      <c r="AD1054" s="520">
        <f t="shared" si="233"/>
        <v>0</v>
      </c>
    </row>
    <row r="1055" spans="16:30">
      <c r="P1055" s="274">
        <f t="shared" si="221"/>
        <v>1</v>
      </c>
      <c r="Q1055" s="285">
        <f t="shared" si="222"/>
        <v>18</v>
      </c>
      <c r="R1055" s="286">
        <f t="shared" si="223"/>
        <v>0</v>
      </c>
      <c r="S1055" s="287">
        <f t="shared" si="224"/>
        <v>0</v>
      </c>
      <c r="T1055" s="286">
        <f t="shared" si="225"/>
        <v>0</v>
      </c>
      <c r="U1055" s="287">
        <f t="shared" si="226"/>
        <v>0</v>
      </c>
      <c r="V1055" s="287">
        <f t="shared" si="227"/>
        <v>0</v>
      </c>
      <c r="W1055" s="287">
        <f t="shared" si="228"/>
        <v>0</v>
      </c>
      <c r="X1055" s="287">
        <f t="shared" si="229"/>
        <v>0</v>
      </c>
      <c r="Y1055" s="288">
        <f t="shared" si="230"/>
        <v>1900</v>
      </c>
      <c r="Z1055" s="287">
        <f t="shared" si="231"/>
        <v>1</v>
      </c>
      <c r="AA1055" s="519">
        <f>0</f>
        <v>0</v>
      </c>
      <c r="AB1055" s="520">
        <f>0</f>
        <v>0</v>
      </c>
      <c r="AC1055" s="519">
        <f t="shared" si="232"/>
        <v>0</v>
      </c>
      <c r="AD1055" s="520">
        <f t="shared" si="233"/>
        <v>0</v>
      </c>
    </row>
    <row r="1056" spans="16:30">
      <c r="P1056" s="274">
        <f t="shared" si="221"/>
        <v>1</v>
      </c>
      <c r="Q1056" s="285">
        <f t="shared" si="222"/>
        <v>18</v>
      </c>
      <c r="R1056" s="286">
        <f t="shared" si="223"/>
        <v>0</v>
      </c>
      <c r="S1056" s="287">
        <f t="shared" si="224"/>
        <v>0</v>
      </c>
      <c r="T1056" s="286">
        <f t="shared" si="225"/>
        <v>0</v>
      </c>
      <c r="U1056" s="287">
        <f t="shared" si="226"/>
        <v>0</v>
      </c>
      <c r="V1056" s="287">
        <f t="shared" si="227"/>
        <v>0</v>
      </c>
      <c r="W1056" s="287">
        <f t="shared" si="228"/>
        <v>0</v>
      </c>
      <c r="X1056" s="287">
        <f t="shared" si="229"/>
        <v>0</v>
      </c>
      <c r="Y1056" s="288">
        <f t="shared" si="230"/>
        <v>1900</v>
      </c>
      <c r="Z1056" s="287">
        <f t="shared" si="231"/>
        <v>1</v>
      </c>
      <c r="AA1056" s="519">
        <f>0</f>
        <v>0</v>
      </c>
      <c r="AB1056" s="520">
        <f>0</f>
        <v>0</v>
      </c>
      <c r="AC1056" s="519">
        <f t="shared" si="232"/>
        <v>0</v>
      </c>
      <c r="AD1056" s="520">
        <f t="shared" si="233"/>
        <v>0</v>
      </c>
    </row>
    <row r="1057" spans="16:30">
      <c r="P1057" s="274">
        <f t="shared" si="221"/>
        <v>1</v>
      </c>
      <c r="Q1057" s="285">
        <f t="shared" si="222"/>
        <v>18</v>
      </c>
      <c r="R1057" s="286">
        <f t="shared" si="223"/>
        <v>0</v>
      </c>
      <c r="S1057" s="287">
        <f t="shared" si="224"/>
        <v>0</v>
      </c>
      <c r="T1057" s="286">
        <f t="shared" si="225"/>
        <v>0</v>
      </c>
      <c r="U1057" s="287">
        <f t="shared" si="226"/>
        <v>0</v>
      </c>
      <c r="V1057" s="287">
        <f t="shared" si="227"/>
        <v>0</v>
      </c>
      <c r="W1057" s="287">
        <f t="shared" si="228"/>
        <v>0</v>
      </c>
      <c r="X1057" s="287">
        <f t="shared" si="229"/>
        <v>0</v>
      </c>
      <c r="Y1057" s="288">
        <f t="shared" si="230"/>
        <v>1900</v>
      </c>
      <c r="Z1057" s="287">
        <f t="shared" si="231"/>
        <v>1</v>
      </c>
      <c r="AA1057" s="519">
        <f>0</f>
        <v>0</v>
      </c>
      <c r="AB1057" s="520">
        <f>0</f>
        <v>0</v>
      </c>
      <c r="AC1057" s="519">
        <f t="shared" si="232"/>
        <v>0</v>
      </c>
      <c r="AD1057" s="520">
        <f t="shared" si="233"/>
        <v>0</v>
      </c>
    </row>
    <row r="1058" spans="16:30">
      <c r="P1058" s="274">
        <f t="shared" si="221"/>
        <v>1</v>
      </c>
      <c r="Q1058" s="285">
        <f t="shared" si="222"/>
        <v>18</v>
      </c>
      <c r="R1058" s="286">
        <f t="shared" si="223"/>
        <v>0</v>
      </c>
      <c r="S1058" s="287">
        <f t="shared" si="224"/>
        <v>0</v>
      </c>
      <c r="T1058" s="286">
        <f t="shared" si="225"/>
        <v>0</v>
      </c>
      <c r="U1058" s="287">
        <f t="shared" si="226"/>
        <v>0</v>
      </c>
      <c r="V1058" s="287">
        <f t="shared" si="227"/>
        <v>0</v>
      </c>
      <c r="W1058" s="287">
        <f t="shared" si="228"/>
        <v>0</v>
      </c>
      <c r="X1058" s="287">
        <f t="shared" si="229"/>
        <v>0</v>
      </c>
      <c r="Y1058" s="288">
        <f t="shared" si="230"/>
        <v>1900</v>
      </c>
      <c r="Z1058" s="287">
        <f t="shared" si="231"/>
        <v>1</v>
      </c>
      <c r="AA1058" s="519">
        <f>0</f>
        <v>0</v>
      </c>
      <c r="AB1058" s="520">
        <f>0</f>
        <v>0</v>
      </c>
      <c r="AC1058" s="519">
        <f t="shared" si="232"/>
        <v>0</v>
      </c>
      <c r="AD1058" s="520">
        <f t="shared" si="233"/>
        <v>0</v>
      </c>
    </row>
    <row r="1059" spans="16:30">
      <c r="P1059" s="274">
        <f t="shared" si="221"/>
        <v>1</v>
      </c>
      <c r="Q1059" s="285">
        <f t="shared" si="222"/>
        <v>18</v>
      </c>
      <c r="R1059" s="286">
        <f t="shared" si="223"/>
        <v>0</v>
      </c>
      <c r="S1059" s="287">
        <f t="shared" si="224"/>
        <v>0</v>
      </c>
      <c r="T1059" s="286">
        <f t="shared" si="225"/>
        <v>0</v>
      </c>
      <c r="U1059" s="287">
        <f t="shared" si="226"/>
        <v>0</v>
      </c>
      <c r="V1059" s="287">
        <f t="shared" si="227"/>
        <v>0</v>
      </c>
      <c r="W1059" s="287">
        <f t="shared" si="228"/>
        <v>0</v>
      </c>
      <c r="X1059" s="287">
        <f t="shared" si="229"/>
        <v>0</v>
      </c>
      <c r="Y1059" s="288">
        <f t="shared" si="230"/>
        <v>1900</v>
      </c>
      <c r="Z1059" s="287">
        <f t="shared" si="231"/>
        <v>1</v>
      </c>
      <c r="AA1059" s="519">
        <f>0</f>
        <v>0</v>
      </c>
      <c r="AB1059" s="520">
        <f>0</f>
        <v>0</v>
      </c>
      <c r="AC1059" s="519">
        <f t="shared" si="232"/>
        <v>0</v>
      </c>
      <c r="AD1059" s="520">
        <f t="shared" si="233"/>
        <v>0</v>
      </c>
    </row>
    <row r="1060" spans="16:30">
      <c r="P1060" s="274">
        <f t="shared" si="221"/>
        <v>1</v>
      </c>
      <c r="Q1060" s="285">
        <f t="shared" si="222"/>
        <v>18</v>
      </c>
      <c r="R1060" s="286">
        <f t="shared" si="223"/>
        <v>0</v>
      </c>
      <c r="S1060" s="287">
        <f t="shared" si="224"/>
        <v>0</v>
      </c>
      <c r="T1060" s="286">
        <f t="shared" si="225"/>
        <v>0</v>
      </c>
      <c r="U1060" s="287">
        <f t="shared" si="226"/>
        <v>0</v>
      </c>
      <c r="V1060" s="287">
        <f t="shared" si="227"/>
        <v>0</v>
      </c>
      <c r="W1060" s="287">
        <f t="shared" si="228"/>
        <v>0</v>
      </c>
      <c r="X1060" s="287">
        <f t="shared" si="229"/>
        <v>0</v>
      </c>
      <c r="Y1060" s="288">
        <f t="shared" si="230"/>
        <v>1900</v>
      </c>
      <c r="Z1060" s="287">
        <f t="shared" si="231"/>
        <v>1</v>
      </c>
      <c r="AA1060" s="519">
        <f>0</f>
        <v>0</v>
      </c>
      <c r="AB1060" s="520">
        <f>0</f>
        <v>0</v>
      </c>
      <c r="AC1060" s="519">
        <f t="shared" si="232"/>
        <v>0</v>
      </c>
      <c r="AD1060" s="520">
        <f t="shared" si="233"/>
        <v>0</v>
      </c>
    </row>
    <row r="1061" spans="16:30">
      <c r="P1061" s="274">
        <f t="shared" si="221"/>
        <v>1</v>
      </c>
      <c r="Q1061" s="285">
        <f t="shared" si="222"/>
        <v>18</v>
      </c>
      <c r="R1061" s="286">
        <f t="shared" si="223"/>
        <v>0</v>
      </c>
      <c r="S1061" s="287">
        <f t="shared" si="224"/>
        <v>0</v>
      </c>
      <c r="T1061" s="286">
        <f t="shared" si="225"/>
        <v>0</v>
      </c>
      <c r="U1061" s="287">
        <f t="shared" si="226"/>
        <v>0</v>
      </c>
      <c r="V1061" s="287">
        <f t="shared" si="227"/>
        <v>0</v>
      </c>
      <c r="W1061" s="287">
        <f t="shared" si="228"/>
        <v>0</v>
      </c>
      <c r="X1061" s="287">
        <f t="shared" si="229"/>
        <v>0</v>
      </c>
      <c r="Y1061" s="288">
        <f t="shared" si="230"/>
        <v>1900</v>
      </c>
      <c r="Z1061" s="287">
        <f t="shared" si="231"/>
        <v>1</v>
      </c>
      <c r="AA1061" s="519">
        <f>0</f>
        <v>0</v>
      </c>
      <c r="AB1061" s="520">
        <f>0</f>
        <v>0</v>
      </c>
      <c r="AC1061" s="519">
        <f t="shared" si="232"/>
        <v>0</v>
      </c>
      <c r="AD1061" s="520">
        <f t="shared" si="233"/>
        <v>0</v>
      </c>
    </row>
    <row r="1062" spans="16:30">
      <c r="P1062" s="274">
        <f t="shared" si="221"/>
        <v>1</v>
      </c>
      <c r="Q1062" s="285">
        <f t="shared" si="222"/>
        <v>18</v>
      </c>
      <c r="R1062" s="286">
        <f t="shared" si="223"/>
        <v>0</v>
      </c>
      <c r="S1062" s="287">
        <f t="shared" si="224"/>
        <v>0</v>
      </c>
      <c r="T1062" s="286">
        <f t="shared" si="225"/>
        <v>0</v>
      </c>
      <c r="U1062" s="287">
        <f t="shared" si="226"/>
        <v>0</v>
      </c>
      <c r="V1062" s="287">
        <f t="shared" si="227"/>
        <v>0</v>
      </c>
      <c r="W1062" s="287">
        <f t="shared" si="228"/>
        <v>0</v>
      </c>
      <c r="X1062" s="287">
        <f t="shared" si="229"/>
        <v>0</v>
      </c>
      <c r="Y1062" s="288">
        <f t="shared" si="230"/>
        <v>1900</v>
      </c>
      <c r="Z1062" s="287">
        <f t="shared" si="231"/>
        <v>1</v>
      </c>
      <c r="AA1062" s="519">
        <f>0</f>
        <v>0</v>
      </c>
      <c r="AB1062" s="520">
        <f>0</f>
        <v>0</v>
      </c>
      <c r="AC1062" s="519">
        <f t="shared" si="232"/>
        <v>0</v>
      </c>
      <c r="AD1062" s="520">
        <f t="shared" si="233"/>
        <v>0</v>
      </c>
    </row>
    <row r="1063" spans="16:30">
      <c r="P1063" s="274">
        <f t="shared" si="221"/>
        <v>1</v>
      </c>
      <c r="Q1063" s="285">
        <f t="shared" si="222"/>
        <v>18</v>
      </c>
      <c r="R1063" s="286">
        <f t="shared" si="223"/>
        <v>0</v>
      </c>
      <c r="S1063" s="287">
        <f t="shared" si="224"/>
        <v>0</v>
      </c>
      <c r="T1063" s="286">
        <f t="shared" si="225"/>
        <v>0</v>
      </c>
      <c r="U1063" s="287">
        <f t="shared" si="226"/>
        <v>0</v>
      </c>
      <c r="V1063" s="287">
        <f t="shared" si="227"/>
        <v>0</v>
      </c>
      <c r="W1063" s="287">
        <f t="shared" si="228"/>
        <v>0</v>
      </c>
      <c r="X1063" s="287">
        <f t="shared" si="229"/>
        <v>0</v>
      </c>
      <c r="Y1063" s="288">
        <f t="shared" si="230"/>
        <v>1900</v>
      </c>
      <c r="Z1063" s="287">
        <f t="shared" si="231"/>
        <v>1</v>
      </c>
      <c r="AA1063" s="519">
        <f>0</f>
        <v>0</v>
      </c>
      <c r="AB1063" s="520">
        <f>0</f>
        <v>0</v>
      </c>
      <c r="AC1063" s="519">
        <f t="shared" si="232"/>
        <v>0</v>
      </c>
      <c r="AD1063" s="520">
        <f t="shared" si="233"/>
        <v>0</v>
      </c>
    </row>
    <row r="1064" spans="16:30">
      <c r="P1064" s="274">
        <f t="shared" si="221"/>
        <v>1</v>
      </c>
      <c r="Q1064" s="285">
        <f t="shared" si="222"/>
        <v>18</v>
      </c>
      <c r="R1064" s="286">
        <f t="shared" si="223"/>
        <v>0</v>
      </c>
      <c r="S1064" s="287">
        <f t="shared" si="224"/>
        <v>0</v>
      </c>
      <c r="T1064" s="286">
        <f t="shared" si="225"/>
        <v>0</v>
      </c>
      <c r="U1064" s="287">
        <f t="shared" si="226"/>
        <v>0</v>
      </c>
      <c r="V1064" s="287">
        <f t="shared" si="227"/>
        <v>0</v>
      </c>
      <c r="W1064" s="287">
        <f t="shared" si="228"/>
        <v>0</v>
      </c>
      <c r="X1064" s="287">
        <f t="shared" si="229"/>
        <v>0</v>
      </c>
      <c r="Y1064" s="288">
        <f t="shared" si="230"/>
        <v>1900</v>
      </c>
      <c r="Z1064" s="287">
        <f t="shared" si="231"/>
        <v>1</v>
      </c>
      <c r="AA1064" s="519">
        <f>0</f>
        <v>0</v>
      </c>
      <c r="AB1064" s="520">
        <f>0</f>
        <v>0</v>
      </c>
      <c r="AC1064" s="519">
        <f t="shared" si="232"/>
        <v>0</v>
      </c>
      <c r="AD1064" s="520">
        <f t="shared" si="233"/>
        <v>0</v>
      </c>
    </row>
    <row r="1065" spans="16:30">
      <c r="P1065" s="274">
        <f t="shared" si="221"/>
        <v>1</v>
      </c>
      <c r="Q1065" s="285">
        <f t="shared" si="222"/>
        <v>18</v>
      </c>
      <c r="R1065" s="286">
        <f t="shared" si="223"/>
        <v>0</v>
      </c>
      <c r="S1065" s="287">
        <f t="shared" si="224"/>
        <v>0</v>
      </c>
      <c r="T1065" s="286">
        <f t="shared" si="225"/>
        <v>0</v>
      </c>
      <c r="U1065" s="287">
        <f t="shared" si="226"/>
        <v>0</v>
      </c>
      <c r="V1065" s="287">
        <f t="shared" si="227"/>
        <v>0</v>
      </c>
      <c r="W1065" s="287">
        <f t="shared" si="228"/>
        <v>0</v>
      </c>
      <c r="X1065" s="287">
        <f t="shared" si="229"/>
        <v>0</v>
      </c>
      <c r="Y1065" s="288">
        <f t="shared" si="230"/>
        <v>1900</v>
      </c>
      <c r="Z1065" s="287">
        <f t="shared" si="231"/>
        <v>1</v>
      </c>
      <c r="AA1065" s="519">
        <f>0</f>
        <v>0</v>
      </c>
      <c r="AB1065" s="520">
        <f>0</f>
        <v>0</v>
      </c>
      <c r="AC1065" s="519">
        <f t="shared" si="232"/>
        <v>0</v>
      </c>
      <c r="AD1065" s="520">
        <f t="shared" si="233"/>
        <v>0</v>
      </c>
    </row>
    <row r="1066" spans="16:30">
      <c r="P1066" s="274">
        <f t="shared" si="221"/>
        <v>1</v>
      </c>
      <c r="Q1066" s="285">
        <f t="shared" si="222"/>
        <v>18</v>
      </c>
      <c r="R1066" s="286">
        <f t="shared" si="223"/>
        <v>0</v>
      </c>
      <c r="S1066" s="287">
        <f t="shared" si="224"/>
        <v>0</v>
      </c>
      <c r="T1066" s="286">
        <f t="shared" si="225"/>
        <v>0</v>
      </c>
      <c r="U1066" s="287">
        <f t="shared" si="226"/>
        <v>0</v>
      </c>
      <c r="V1066" s="287">
        <f t="shared" si="227"/>
        <v>0</v>
      </c>
      <c r="W1066" s="287">
        <f t="shared" si="228"/>
        <v>0</v>
      </c>
      <c r="X1066" s="287">
        <f t="shared" si="229"/>
        <v>0</v>
      </c>
      <c r="Y1066" s="288">
        <f t="shared" si="230"/>
        <v>1900</v>
      </c>
      <c r="Z1066" s="287">
        <f t="shared" si="231"/>
        <v>1</v>
      </c>
      <c r="AA1066" s="519">
        <f>0</f>
        <v>0</v>
      </c>
      <c r="AB1066" s="520">
        <f>0</f>
        <v>0</v>
      </c>
      <c r="AC1066" s="519">
        <f t="shared" si="232"/>
        <v>0</v>
      </c>
      <c r="AD1066" s="520">
        <f t="shared" si="233"/>
        <v>0</v>
      </c>
    </row>
    <row r="1067" spans="16:30">
      <c r="P1067" s="274">
        <f t="shared" si="221"/>
        <v>1</v>
      </c>
      <c r="Q1067" s="285">
        <f t="shared" si="222"/>
        <v>18</v>
      </c>
      <c r="R1067" s="286">
        <f t="shared" si="223"/>
        <v>0</v>
      </c>
      <c r="S1067" s="287">
        <f t="shared" si="224"/>
        <v>0</v>
      </c>
      <c r="T1067" s="286">
        <f t="shared" si="225"/>
        <v>0</v>
      </c>
      <c r="U1067" s="287">
        <f t="shared" si="226"/>
        <v>0</v>
      </c>
      <c r="V1067" s="287">
        <f t="shared" si="227"/>
        <v>0</v>
      </c>
      <c r="W1067" s="287">
        <f t="shared" si="228"/>
        <v>0</v>
      </c>
      <c r="X1067" s="287">
        <f t="shared" si="229"/>
        <v>0</v>
      </c>
      <c r="Y1067" s="288">
        <f t="shared" si="230"/>
        <v>1900</v>
      </c>
      <c r="Z1067" s="287">
        <f t="shared" si="231"/>
        <v>1</v>
      </c>
      <c r="AA1067" s="519">
        <f>0</f>
        <v>0</v>
      </c>
      <c r="AB1067" s="520">
        <f>0</f>
        <v>0</v>
      </c>
      <c r="AC1067" s="519">
        <f t="shared" si="232"/>
        <v>0</v>
      </c>
      <c r="AD1067" s="520">
        <f t="shared" si="233"/>
        <v>0</v>
      </c>
    </row>
    <row r="1068" spans="16:30">
      <c r="P1068" s="274">
        <f t="shared" si="221"/>
        <v>1</v>
      </c>
      <c r="Q1068" s="285">
        <f t="shared" si="222"/>
        <v>18</v>
      </c>
      <c r="R1068" s="286">
        <f t="shared" si="223"/>
        <v>0</v>
      </c>
      <c r="S1068" s="287">
        <f t="shared" si="224"/>
        <v>0</v>
      </c>
      <c r="T1068" s="286">
        <f t="shared" si="225"/>
        <v>0</v>
      </c>
      <c r="U1068" s="287">
        <f t="shared" si="226"/>
        <v>0</v>
      </c>
      <c r="V1068" s="287">
        <f t="shared" si="227"/>
        <v>0</v>
      </c>
      <c r="W1068" s="287">
        <f t="shared" si="228"/>
        <v>0</v>
      </c>
      <c r="X1068" s="287">
        <f t="shared" si="229"/>
        <v>0</v>
      </c>
      <c r="Y1068" s="288">
        <f t="shared" si="230"/>
        <v>1900</v>
      </c>
      <c r="Z1068" s="287">
        <f t="shared" si="231"/>
        <v>1</v>
      </c>
      <c r="AA1068" s="519">
        <f>0</f>
        <v>0</v>
      </c>
      <c r="AB1068" s="520">
        <f>0</f>
        <v>0</v>
      </c>
      <c r="AC1068" s="519">
        <f t="shared" si="232"/>
        <v>0</v>
      </c>
      <c r="AD1068" s="520">
        <f t="shared" si="233"/>
        <v>0</v>
      </c>
    </row>
    <row r="1069" spans="16:30">
      <c r="P1069" s="274">
        <f t="shared" si="221"/>
        <v>1</v>
      </c>
      <c r="Q1069" s="285">
        <f t="shared" si="222"/>
        <v>18</v>
      </c>
      <c r="R1069" s="286">
        <f t="shared" si="223"/>
        <v>0</v>
      </c>
      <c r="S1069" s="287">
        <f t="shared" si="224"/>
        <v>0</v>
      </c>
      <c r="T1069" s="286">
        <f t="shared" si="225"/>
        <v>0</v>
      </c>
      <c r="U1069" s="287">
        <f t="shared" si="226"/>
        <v>0</v>
      </c>
      <c r="V1069" s="287">
        <f t="shared" si="227"/>
        <v>0</v>
      </c>
      <c r="W1069" s="287">
        <f t="shared" si="228"/>
        <v>0</v>
      </c>
      <c r="X1069" s="287">
        <f t="shared" si="229"/>
        <v>0</v>
      </c>
      <c r="Y1069" s="288">
        <f t="shared" si="230"/>
        <v>1900</v>
      </c>
      <c r="Z1069" s="287">
        <f t="shared" si="231"/>
        <v>1</v>
      </c>
      <c r="AA1069" s="519">
        <f>0</f>
        <v>0</v>
      </c>
      <c r="AB1069" s="520">
        <f>0</f>
        <v>0</v>
      </c>
      <c r="AC1069" s="519">
        <f t="shared" si="232"/>
        <v>0</v>
      </c>
      <c r="AD1069" s="520">
        <f t="shared" si="233"/>
        <v>0</v>
      </c>
    </row>
    <row r="1070" spans="16:30">
      <c r="P1070" s="274">
        <f t="shared" si="221"/>
        <v>1</v>
      </c>
      <c r="Q1070" s="285">
        <f t="shared" si="222"/>
        <v>18</v>
      </c>
      <c r="R1070" s="286">
        <f t="shared" si="223"/>
        <v>0</v>
      </c>
      <c r="S1070" s="287">
        <f t="shared" si="224"/>
        <v>0</v>
      </c>
      <c r="T1070" s="286">
        <f t="shared" si="225"/>
        <v>0</v>
      </c>
      <c r="U1070" s="287">
        <f t="shared" si="226"/>
        <v>0</v>
      </c>
      <c r="V1070" s="287">
        <f t="shared" si="227"/>
        <v>0</v>
      </c>
      <c r="W1070" s="287">
        <f t="shared" si="228"/>
        <v>0</v>
      </c>
      <c r="X1070" s="287">
        <f t="shared" si="229"/>
        <v>0</v>
      </c>
      <c r="Y1070" s="288">
        <f t="shared" si="230"/>
        <v>1900</v>
      </c>
      <c r="Z1070" s="287">
        <f t="shared" si="231"/>
        <v>1</v>
      </c>
      <c r="AA1070" s="519">
        <f>0</f>
        <v>0</v>
      </c>
      <c r="AB1070" s="520">
        <f>0</f>
        <v>0</v>
      </c>
      <c r="AC1070" s="519">
        <f t="shared" si="232"/>
        <v>0</v>
      </c>
      <c r="AD1070" s="520">
        <f t="shared" si="233"/>
        <v>0</v>
      </c>
    </row>
    <row r="1071" spans="16:30">
      <c r="P1071" s="274">
        <f t="shared" si="221"/>
        <v>1</v>
      </c>
      <c r="Q1071" s="285">
        <f t="shared" si="222"/>
        <v>18</v>
      </c>
      <c r="R1071" s="286">
        <f t="shared" si="223"/>
        <v>0</v>
      </c>
      <c r="S1071" s="287">
        <f t="shared" si="224"/>
        <v>0</v>
      </c>
      <c r="T1071" s="286">
        <f t="shared" si="225"/>
        <v>0</v>
      </c>
      <c r="U1071" s="287">
        <f t="shared" si="226"/>
        <v>0</v>
      </c>
      <c r="V1071" s="287">
        <f t="shared" si="227"/>
        <v>0</v>
      </c>
      <c r="W1071" s="287">
        <f t="shared" si="228"/>
        <v>0</v>
      </c>
      <c r="X1071" s="287">
        <f t="shared" si="229"/>
        <v>0</v>
      </c>
      <c r="Y1071" s="288">
        <f t="shared" si="230"/>
        <v>1900</v>
      </c>
      <c r="Z1071" s="287">
        <f t="shared" si="231"/>
        <v>1</v>
      </c>
      <c r="AA1071" s="519">
        <f>0</f>
        <v>0</v>
      </c>
      <c r="AB1071" s="520">
        <f>0</f>
        <v>0</v>
      </c>
      <c r="AC1071" s="519">
        <f t="shared" si="232"/>
        <v>0</v>
      </c>
      <c r="AD1071" s="520">
        <f t="shared" si="233"/>
        <v>0</v>
      </c>
    </row>
    <row r="1072" spans="16:30">
      <c r="P1072" s="274">
        <f t="shared" si="221"/>
        <v>1</v>
      </c>
      <c r="Q1072" s="285">
        <f t="shared" si="222"/>
        <v>18</v>
      </c>
      <c r="R1072" s="286">
        <f t="shared" si="223"/>
        <v>0</v>
      </c>
      <c r="S1072" s="287">
        <f t="shared" si="224"/>
        <v>0</v>
      </c>
      <c r="T1072" s="286">
        <f t="shared" si="225"/>
        <v>0</v>
      </c>
      <c r="U1072" s="287">
        <f t="shared" si="226"/>
        <v>0</v>
      </c>
      <c r="V1072" s="287">
        <f t="shared" si="227"/>
        <v>0</v>
      </c>
      <c r="W1072" s="287">
        <f t="shared" si="228"/>
        <v>0</v>
      </c>
      <c r="X1072" s="287">
        <f t="shared" si="229"/>
        <v>0</v>
      </c>
      <c r="Y1072" s="288">
        <f t="shared" si="230"/>
        <v>1900</v>
      </c>
      <c r="Z1072" s="287">
        <f t="shared" si="231"/>
        <v>1</v>
      </c>
      <c r="AA1072" s="519">
        <f>0</f>
        <v>0</v>
      </c>
      <c r="AB1072" s="520">
        <f>0</f>
        <v>0</v>
      </c>
      <c r="AC1072" s="519">
        <f t="shared" si="232"/>
        <v>0</v>
      </c>
      <c r="AD1072" s="520">
        <f t="shared" si="233"/>
        <v>0</v>
      </c>
    </row>
    <row r="1073" spans="16:30">
      <c r="P1073" s="274">
        <f t="shared" si="221"/>
        <v>1</v>
      </c>
      <c r="Q1073" s="285">
        <f t="shared" si="222"/>
        <v>18</v>
      </c>
      <c r="R1073" s="286">
        <f t="shared" si="223"/>
        <v>0</v>
      </c>
      <c r="S1073" s="287">
        <f t="shared" si="224"/>
        <v>0</v>
      </c>
      <c r="T1073" s="286">
        <f t="shared" si="225"/>
        <v>0</v>
      </c>
      <c r="U1073" s="287">
        <f t="shared" si="226"/>
        <v>0</v>
      </c>
      <c r="V1073" s="287">
        <f t="shared" si="227"/>
        <v>0</v>
      </c>
      <c r="W1073" s="287">
        <f t="shared" si="228"/>
        <v>0</v>
      </c>
      <c r="X1073" s="287">
        <f t="shared" si="229"/>
        <v>0</v>
      </c>
      <c r="Y1073" s="288">
        <f t="shared" si="230"/>
        <v>1900</v>
      </c>
      <c r="Z1073" s="287">
        <f t="shared" si="231"/>
        <v>1</v>
      </c>
      <c r="AA1073" s="519">
        <f>0</f>
        <v>0</v>
      </c>
      <c r="AB1073" s="520">
        <f>0</f>
        <v>0</v>
      </c>
      <c r="AC1073" s="519">
        <f t="shared" si="232"/>
        <v>0</v>
      </c>
      <c r="AD1073" s="520">
        <f t="shared" si="233"/>
        <v>0</v>
      </c>
    </row>
    <row r="1074" spans="16:30">
      <c r="P1074" s="274">
        <f t="shared" si="221"/>
        <v>1</v>
      </c>
      <c r="Q1074" s="285">
        <f t="shared" si="222"/>
        <v>18</v>
      </c>
      <c r="R1074" s="286">
        <f t="shared" si="223"/>
        <v>0</v>
      </c>
      <c r="S1074" s="287">
        <f t="shared" si="224"/>
        <v>0</v>
      </c>
      <c r="T1074" s="286">
        <f t="shared" si="225"/>
        <v>0</v>
      </c>
      <c r="U1074" s="287">
        <f t="shared" si="226"/>
        <v>0</v>
      </c>
      <c r="V1074" s="287">
        <f t="shared" si="227"/>
        <v>0</v>
      </c>
      <c r="W1074" s="287">
        <f t="shared" si="228"/>
        <v>0</v>
      </c>
      <c r="X1074" s="287">
        <f t="shared" si="229"/>
        <v>0</v>
      </c>
      <c r="Y1074" s="288">
        <f t="shared" si="230"/>
        <v>1900</v>
      </c>
      <c r="Z1074" s="287">
        <f t="shared" si="231"/>
        <v>1</v>
      </c>
      <c r="AA1074" s="519">
        <f>0</f>
        <v>0</v>
      </c>
      <c r="AB1074" s="520">
        <f>0</f>
        <v>0</v>
      </c>
      <c r="AC1074" s="519">
        <f t="shared" si="232"/>
        <v>0</v>
      </c>
      <c r="AD1074" s="520">
        <f t="shared" si="233"/>
        <v>0</v>
      </c>
    </row>
    <row r="1075" spans="16:30">
      <c r="P1075" s="274">
        <f t="shared" si="221"/>
        <v>1</v>
      </c>
      <c r="Q1075" s="285">
        <f t="shared" si="222"/>
        <v>18</v>
      </c>
      <c r="R1075" s="286">
        <f t="shared" si="223"/>
        <v>0</v>
      </c>
      <c r="S1075" s="287">
        <f t="shared" si="224"/>
        <v>0</v>
      </c>
      <c r="T1075" s="286">
        <f t="shared" si="225"/>
        <v>0</v>
      </c>
      <c r="U1075" s="287">
        <f t="shared" si="226"/>
        <v>0</v>
      </c>
      <c r="V1075" s="287">
        <f t="shared" si="227"/>
        <v>0</v>
      </c>
      <c r="W1075" s="287">
        <f t="shared" si="228"/>
        <v>0</v>
      </c>
      <c r="X1075" s="287">
        <f t="shared" si="229"/>
        <v>0</v>
      </c>
      <c r="Y1075" s="288">
        <f t="shared" si="230"/>
        <v>1900</v>
      </c>
      <c r="Z1075" s="287">
        <f t="shared" si="231"/>
        <v>1</v>
      </c>
      <c r="AA1075" s="519">
        <f>0</f>
        <v>0</v>
      </c>
      <c r="AB1075" s="520">
        <f>0</f>
        <v>0</v>
      </c>
      <c r="AC1075" s="519">
        <f t="shared" si="232"/>
        <v>0</v>
      </c>
      <c r="AD1075" s="520">
        <f t="shared" si="233"/>
        <v>0</v>
      </c>
    </row>
    <row r="1076" spans="16:30">
      <c r="P1076" s="274">
        <f t="shared" si="221"/>
        <v>1</v>
      </c>
      <c r="Q1076" s="285">
        <f t="shared" si="222"/>
        <v>18</v>
      </c>
      <c r="R1076" s="286">
        <f t="shared" si="223"/>
        <v>0</v>
      </c>
      <c r="S1076" s="287">
        <f t="shared" si="224"/>
        <v>0</v>
      </c>
      <c r="T1076" s="286">
        <f t="shared" si="225"/>
        <v>0</v>
      </c>
      <c r="U1076" s="287">
        <f t="shared" si="226"/>
        <v>0</v>
      </c>
      <c r="V1076" s="287">
        <f t="shared" si="227"/>
        <v>0</v>
      </c>
      <c r="W1076" s="287">
        <f t="shared" si="228"/>
        <v>0</v>
      </c>
      <c r="X1076" s="287">
        <f t="shared" si="229"/>
        <v>0</v>
      </c>
      <c r="Y1076" s="288">
        <f t="shared" si="230"/>
        <v>1900</v>
      </c>
      <c r="Z1076" s="287">
        <f t="shared" si="231"/>
        <v>1</v>
      </c>
      <c r="AA1076" s="519">
        <f>0</f>
        <v>0</v>
      </c>
      <c r="AB1076" s="520">
        <f>0</f>
        <v>0</v>
      </c>
      <c r="AC1076" s="519">
        <f t="shared" si="232"/>
        <v>0</v>
      </c>
      <c r="AD1076" s="520">
        <f t="shared" si="233"/>
        <v>0</v>
      </c>
    </row>
    <row r="1077" spans="16:30">
      <c r="P1077" s="274">
        <f t="shared" si="221"/>
        <v>1</v>
      </c>
      <c r="Q1077" s="285">
        <f t="shared" si="222"/>
        <v>18</v>
      </c>
      <c r="R1077" s="286">
        <f t="shared" si="223"/>
        <v>0</v>
      </c>
      <c r="S1077" s="287">
        <f t="shared" si="224"/>
        <v>0</v>
      </c>
      <c r="T1077" s="286">
        <f t="shared" si="225"/>
        <v>0</v>
      </c>
      <c r="U1077" s="287">
        <f t="shared" si="226"/>
        <v>0</v>
      </c>
      <c r="V1077" s="287">
        <f t="shared" si="227"/>
        <v>0</v>
      </c>
      <c r="W1077" s="287">
        <f t="shared" si="228"/>
        <v>0</v>
      </c>
      <c r="X1077" s="287">
        <f t="shared" si="229"/>
        <v>0</v>
      </c>
      <c r="Y1077" s="288">
        <f t="shared" si="230"/>
        <v>1900</v>
      </c>
      <c r="Z1077" s="287">
        <f t="shared" si="231"/>
        <v>1</v>
      </c>
      <c r="AA1077" s="519">
        <f>0</f>
        <v>0</v>
      </c>
      <c r="AB1077" s="520">
        <f>0</f>
        <v>0</v>
      </c>
      <c r="AC1077" s="519">
        <f t="shared" si="232"/>
        <v>0</v>
      </c>
      <c r="AD1077" s="520">
        <f t="shared" si="233"/>
        <v>0</v>
      </c>
    </row>
    <row r="1078" spans="16:30">
      <c r="P1078" s="274">
        <f t="shared" si="221"/>
        <v>1</v>
      </c>
      <c r="Q1078" s="285">
        <f t="shared" si="222"/>
        <v>18</v>
      </c>
      <c r="R1078" s="286">
        <f t="shared" si="223"/>
        <v>0</v>
      </c>
      <c r="S1078" s="287">
        <f t="shared" si="224"/>
        <v>0</v>
      </c>
      <c r="T1078" s="286">
        <f t="shared" si="225"/>
        <v>0</v>
      </c>
      <c r="U1078" s="287">
        <f t="shared" si="226"/>
        <v>0</v>
      </c>
      <c r="V1078" s="287">
        <f t="shared" si="227"/>
        <v>0</v>
      </c>
      <c r="W1078" s="287">
        <f t="shared" si="228"/>
        <v>0</v>
      </c>
      <c r="X1078" s="287">
        <f t="shared" si="229"/>
        <v>0</v>
      </c>
      <c r="Y1078" s="288">
        <f t="shared" si="230"/>
        <v>1900</v>
      </c>
      <c r="Z1078" s="287">
        <f t="shared" si="231"/>
        <v>1</v>
      </c>
      <c r="AA1078" s="519">
        <f>0</f>
        <v>0</v>
      </c>
      <c r="AB1078" s="520">
        <f>0</f>
        <v>0</v>
      </c>
      <c r="AC1078" s="519">
        <f t="shared" si="232"/>
        <v>0</v>
      </c>
      <c r="AD1078" s="520">
        <f t="shared" si="233"/>
        <v>0</v>
      </c>
    </row>
    <row r="1079" spans="16:30">
      <c r="P1079" s="274">
        <f t="shared" si="221"/>
        <v>1</v>
      </c>
      <c r="Q1079" s="285">
        <f t="shared" si="222"/>
        <v>18</v>
      </c>
      <c r="R1079" s="286">
        <f t="shared" si="223"/>
        <v>0</v>
      </c>
      <c r="S1079" s="287">
        <f t="shared" si="224"/>
        <v>0</v>
      </c>
      <c r="T1079" s="286">
        <f t="shared" si="225"/>
        <v>0</v>
      </c>
      <c r="U1079" s="287">
        <f t="shared" si="226"/>
        <v>0</v>
      </c>
      <c r="V1079" s="287">
        <f t="shared" si="227"/>
        <v>0</v>
      </c>
      <c r="W1079" s="287">
        <f t="shared" si="228"/>
        <v>0</v>
      </c>
      <c r="X1079" s="287">
        <f t="shared" si="229"/>
        <v>0</v>
      </c>
      <c r="Y1079" s="288">
        <f t="shared" si="230"/>
        <v>1900</v>
      </c>
      <c r="Z1079" s="287">
        <f t="shared" si="231"/>
        <v>1</v>
      </c>
      <c r="AA1079" s="519">
        <f>0</f>
        <v>0</v>
      </c>
      <c r="AB1079" s="520">
        <f>0</f>
        <v>0</v>
      </c>
      <c r="AC1079" s="519">
        <f t="shared" si="232"/>
        <v>0</v>
      </c>
      <c r="AD1079" s="520">
        <f t="shared" si="233"/>
        <v>0</v>
      </c>
    </row>
    <row r="1080" spans="16:30">
      <c r="P1080" s="274">
        <f t="shared" si="221"/>
        <v>1</v>
      </c>
      <c r="Q1080" s="285">
        <f t="shared" si="222"/>
        <v>18</v>
      </c>
      <c r="R1080" s="286">
        <f t="shared" si="223"/>
        <v>0</v>
      </c>
      <c r="S1080" s="287">
        <f t="shared" si="224"/>
        <v>0</v>
      </c>
      <c r="T1080" s="286">
        <f t="shared" si="225"/>
        <v>0</v>
      </c>
      <c r="U1080" s="287">
        <f t="shared" si="226"/>
        <v>0</v>
      </c>
      <c r="V1080" s="287">
        <f t="shared" si="227"/>
        <v>0</v>
      </c>
      <c r="W1080" s="287">
        <f t="shared" si="228"/>
        <v>0</v>
      </c>
      <c r="X1080" s="287">
        <f t="shared" si="229"/>
        <v>0</v>
      </c>
      <c r="Y1080" s="288">
        <f t="shared" si="230"/>
        <v>1900</v>
      </c>
      <c r="Z1080" s="287">
        <f t="shared" si="231"/>
        <v>1</v>
      </c>
      <c r="AA1080" s="519">
        <f>0</f>
        <v>0</v>
      </c>
      <c r="AB1080" s="520">
        <f>0</f>
        <v>0</v>
      </c>
      <c r="AC1080" s="519">
        <f t="shared" si="232"/>
        <v>0</v>
      </c>
      <c r="AD1080" s="520">
        <f t="shared" si="233"/>
        <v>0</v>
      </c>
    </row>
    <row r="1081" spans="16:30">
      <c r="P1081" s="274">
        <f t="shared" si="221"/>
        <v>1</v>
      </c>
      <c r="Q1081" s="285">
        <f t="shared" si="222"/>
        <v>18</v>
      </c>
      <c r="R1081" s="286">
        <f t="shared" si="223"/>
        <v>0</v>
      </c>
      <c r="S1081" s="287">
        <f t="shared" si="224"/>
        <v>0</v>
      </c>
      <c r="T1081" s="286">
        <f t="shared" si="225"/>
        <v>0</v>
      </c>
      <c r="U1081" s="287">
        <f t="shared" si="226"/>
        <v>0</v>
      </c>
      <c r="V1081" s="287">
        <f t="shared" si="227"/>
        <v>0</v>
      </c>
      <c r="W1081" s="287">
        <f t="shared" si="228"/>
        <v>0</v>
      </c>
      <c r="X1081" s="287">
        <f t="shared" si="229"/>
        <v>0</v>
      </c>
      <c r="Y1081" s="288">
        <f t="shared" si="230"/>
        <v>1900</v>
      </c>
      <c r="Z1081" s="287">
        <f t="shared" si="231"/>
        <v>1</v>
      </c>
      <c r="AA1081" s="519">
        <f>0</f>
        <v>0</v>
      </c>
      <c r="AB1081" s="520">
        <f>0</f>
        <v>0</v>
      </c>
      <c r="AC1081" s="519">
        <f t="shared" si="232"/>
        <v>0</v>
      </c>
      <c r="AD1081" s="520">
        <f t="shared" si="233"/>
        <v>0</v>
      </c>
    </row>
    <row r="1082" spans="16:30">
      <c r="P1082" s="274">
        <f t="shared" si="221"/>
        <v>1</v>
      </c>
      <c r="Q1082" s="285">
        <f t="shared" si="222"/>
        <v>18</v>
      </c>
      <c r="R1082" s="286">
        <f t="shared" si="223"/>
        <v>0</v>
      </c>
      <c r="S1082" s="287">
        <f t="shared" si="224"/>
        <v>0</v>
      </c>
      <c r="T1082" s="286">
        <f t="shared" si="225"/>
        <v>0</v>
      </c>
      <c r="U1082" s="287">
        <f t="shared" si="226"/>
        <v>0</v>
      </c>
      <c r="V1082" s="287">
        <f t="shared" si="227"/>
        <v>0</v>
      </c>
      <c r="W1082" s="287">
        <f t="shared" si="228"/>
        <v>0</v>
      </c>
      <c r="X1082" s="287">
        <f t="shared" si="229"/>
        <v>0</v>
      </c>
      <c r="Y1082" s="288">
        <f t="shared" si="230"/>
        <v>1900</v>
      </c>
      <c r="Z1082" s="287">
        <f t="shared" si="231"/>
        <v>1</v>
      </c>
      <c r="AA1082" s="519">
        <f>0</f>
        <v>0</v>
      </c>
      <c r="AB1082" s="520">
        <f>0</f>
        <v>0</v>
      </c>
      <c r="AC1082" s="519">
        <f t="shared" si="232"/>
        <v>0</v>
      </c>
      <c r="AD1082" s="520">
        <f t="shared" si="233"/>
        <v>0</v>
      </c>
    </row>
    <row r="1083" spans="16:30">
      <c r="P1083" s="274">
        <f t="shared" si="221"/>
        <v>1</v>
      </c>
      <c r="Q1083" s="285">
        <f t="shared" si="222"/>
        <v>18</v>
      </c>
      <c r="R1083" s="286">
        <f t="shared" si="223"/>
        <v>0</v>
      </c>
      <c r="S1083" s="287">
        <f t="shared" si="224"/>
        <v>0</v>
      </c>
      <c r="T1083" s="286">
        <f t="shared" si="225"/>
        <v>0</v>
      </c>
      <c r="U1083" s="287">
        <f t="shared" si="226"/>
        <v>0</v>
      </c>
      <c r="V1083" s="287">
        <f t="shared" si="227"/>
        <v>0</v>
      </c>
      <c r="W1083" s="287">
        <f t="shared" si="228"/>
        <v>0</v>
      </c>
      <c r="X1083" s="287">
        <f t="shared" si="229"/>
        <v>0</v>
      </c>
      <c r="Y1083" s="288">
        <f t="shared" si="230"/>
        <v>1900</v>
      </c>
      <c r="Z1083" s="287">
        <f t="shared" si="231"/>
        <v>1</v>
      </c>
      <c r="AA1083" s="519">
        <f>0</f>
        <v>0</v>
      </c>
      <c r="AB1083" s="520">
        <f>0</f>
        <v>0</v>
      </c>
      <c r="AC1083" s="519">
        <f t="shared" si="232"/>
        <v>0</v>
      </c>
      <c r="AD1083" s="520">
        <f t="shared" si="233"/>
        <v>0</v>
      </c>
    </row>
    <row r="1084" spans="16:30">
      <c r="P1084" s="274">
        <f t="shared" si="221"/>
        <v>1</v>
      </c>
      <c r="Q1084" s="285">
        <f t="shared" si="222"/>
        <v>18</v>
      </c>
      <c r="R1084" s="286">
        <f t="shared" si="223"/>
        <v>0</v>
      </c>
      <c r="S1084" s="287">
        <f t="shared" si="224"/>
        <v>0</v>
      </c>
      <c r="T1084" s="286">
        <f t="shared" si="225"/>
        <v>0</v>
      </c>
      <c r="U1084" s="287">
        <f t="shared" si="226"/>
        <v>0</v>
      </c>
      <c r="V1084" s="287">
        <f t="shared" si="227"/>
        <v>0</v>
      </c>
      <c r="W1084" s="287">
        <f t="shared" si="228"/>
        <v>0</v>
      </c>
      <c r="X1084" s="287">
        <f t="shared" si="229"/>
        <v>0</v>
      </c>
      <c r="Y1084" s="288">
        <f t="shared" si="230"/>
        <v>1900</v>
      </c>
      <c r="Z1084" s="287">
        <f t="shared" si="231"/>
        <v>1</v>
      </c>
      <c r="AA1084" s="519">
        <f>0</f>
        <v>0</v>
      </c>
      <c r="AB1084" s="520">
        <f>0</f>
        <v>0</v>
      </c>
      <c r="AC1084" s="519">
        <f t="shared" si="232"/>
        <v>0</v>
      </c>
      <c r="AD1084" s="520">
        <f t="shared" si="233"/>
        <v>0</v>
      </c>
    </row>
    <row r="1085" spans="16:30">
      <c r="P1085" s="274">
        <f t="shared" si="221"/>
        <v>1</v>
      </c>
      <c r="Q1085" s="285">
        <f t="shared" si="222"/>
        <v>18</v>
      </c>
      <c r="R1085" s="286">
        <f t="shared" si="223"/>
        <v>0</v>
      </c>
      <c r="S1085" s="287">
        <f t="shared" si="224"/>
        <v>0</v>
      </c>
      <c r="T1085" s="286">
        <f t="shared" si="225"/>
        <v>0</v>
      </c>
      <c r="U1085" s="287">
        <f t="shared" si="226"/>
        <v>0</v>
      </c>
      <c r="V1085" s="287">
        <f t="shared" si="227"/>
        <v>0</v>
      </c>
      <c r="W1085" s="287">
        <f t="shared" si="228"/>
        <v>0</v>
      </c>
      <c r="X1085" s="287">
        <f t="shared" si="229"/>
        <v>0</v>
      </c>
      <c r="Y1085" s="288">
        <f t="shared" si="230"/>
        <v>1900</v>
      </c>
      <c r="Z1085" s="287">
        <f t="shared" si="231"/>
        <v>1</v>
      </c>
      <c r="AA1085" s="519">
        <f>0</f>
        <v>0</v>
      </c>
      <c r="AB1085" s="520">
        <f>0</f>
        <v>0</v>
      </c>
      <c r="AC1085" s="519">
        <f t="shared" si="232"/>
        <v>0</v>
      </c>
      <c r="AD1085" s="520">
        <f t="shared" si="233"/>
        <v>0</v>
      </c>
    </row>
    <row r="1086" spans="16:30">
      <c r="P1086" s="274">
        <f t="shared" si="221"/>
        <v>1</v>
      </c>
      <c r="Q1086" s="285">
        <f t="shared" si="222"/>
        <v>18</v>
      </c>
      <c r="R1086" s="286">
        <f t="shared" si="223"/>
        <v>0</v>
      </c>
      <c r="S1086" s="287">
        <f t="shared" si="224"/>
        <v>0</v>
      </c>
      <c r="T1086" s="286">
        <f t="shared" si="225"/>
        <v>0</v>
      </c>
      <c r="U1086" s="287">
        <f t="shared" si="226"/>
        <v>0</v>
      </c>
      <c r="V1086" s="287">
        <f t="shared" si="227"/>
        <v>0</v>
      </c>
      <c r="W1086" s="287">
        <f t="shared" si="228"/>
        <v>0</v>
      </c>
      <c r="X1086" s="287">
        <f t="shared" si="229"/>
        <v>0</v>
      </c>
      <c r="Y1086" s="288">
        <f t="shared" si="230"/>
        <v>1900</v>
      </c>
      <c r="Z1086" s="287">
        <f t="shared" si="231"/>
        <v>1</v>
      </c>
      <c r="AA1086" s="519">
        <f>0</f>
        <v>0</v>
      </c>
      <c r="AB1086" s="520">
        <f>0</f>
        <v>0</v>
      </c>
      <c r="AC1086" s="519">
        <f t="shared" si="232"/>
        <v>0</v>
      </c>
      <c r="AD1086" s="520">
        <f t="shared" si="233"/>
        <v>0</v>
      </c>
    </row>
    <row r="1087" spans="16:30">
      <c r="P1087" s="274">
        <f t="shared" si="221"/>
        <v>1</v>
      </c>
      <c r="Q1087" s="285">
        <f t="shared" si="222"/>
        <v>18</v>
      </c>
      <c r="R1087" s="286">
        <f t="shared" si="223"/>
        <v>0</v>
      </c>
      <c r="S1087" s="287">
        <f t="shared" si="224"/>
        <v>0</v>
      </c>
      <c r="T1087" s="286">
        <f t="shared" si="225"/>
        <v>0</v>
      </c>
      <c r="U1087" s="287">
        <f t="shared" si="226"/>
        <v>0</v>
      </c>
      <c r="V1087" s="287">
        <f t="shared" si="227"/>
        <v>0</v>
      </c>
      <c r="W1087" s="287">
        <f t="shared" si="228"/>
        <v>0</v>
      </c>
      <c r="X1087" s="287">
        <f t="shared" si="229"/>
        <v>0</v>
      </c>
      <c r="Y1087" s="288">
        <f t="shared" si="230"/>
        <v>1900</v>
      </c>
      <c r="Z1087" s="287">
        <f t="shared" si="231"/>
        <v>1</v>
      </c>
      <c r="AA1087" s="519">
        <f>0</f>
        <v>0</v>
      </c>
      <c r="AB1087" s="520">
        <f>0</f>
        <v>0</v>
      </c>
      <c r="AC1087" s="519">
        <f t="shared" si="232"/>
        <v>0</v>
      </c>
      <c r="AD1087" s="520">
        <f t="shared" si="233"/>
        <v>0</v>
      </c>
    </row>
    <row r="1088" spans="16:30">
      <c r="P1088" s="274">
        <f t="shared" si="221"/>
        <v>1</v>
      </c>
      <c r="Q1088" s="285">
        <f t="shared" si="222"/>
        <v>18</v>
      </c>
      <c r="R1088" s="286">
        <f t="shared" si="223"/>
        <v>0</v>
      </c>
      <c r="S1088" s="287">
        <f t="shared" si="224"/>
        <v>0</v>
      </c>
      <c r="T1088" s="286">
        <f t="shared" si="225"/>
        <v>0</v>
      </c>
      <c r="U1088" s="287">
        <f t="shared" si="226"/>
        <v>0</v>
      </c>
      <c r="V1088" s="287">
        <f t="shared" si="227"/>
        <v>0</v>
      </c>
      <c r="W1088" s="287">
        <f t="shared" si="228"/>
        <v>0</v>
      </c>
      <c r="X1088" s="287">
        <f t="shared" si="229"/>
        <v>0</v>
      </c>
      <c r="Y1088" s="288">
        <f t="shared" si="230"/>
        <v>1900</v>
      </c>
      <c r="Z1088" s="287">
        <f t="shared" si="231"/>
        <v>1</v>
      </c>
      <c r="AA1088" s="519">
        <f>0</f>
        <v>0</v>
      </c>
      <c r="AB1088" s="520">
        <f>0</f>
        <v>0</v>
      </c>
      <c r="AC1088" s="519">
        <f t="shared" si="232"/>
        <v>0</v>
      </c>
      <c r="AD1088" s="520">
        <f t="shared" si="233"/>
        <v>0</v>
      </c>
    </row>
    <row r="1089" spans="16:30">
      <c r="P1089" s="274">
        <f t="shared" si="221"/>
        <v>1</v>
      </c>
      <c r="Q1089" s="285">
        <f t="shared" si="222"/>
        <v>18</v>
      </c>
      <c r="R1089" s="286">
        <f t="shared" si="223"/>
        <v>0</v>
      </c>
      <c r="S1089" s="287">
        <f t="shared" si="224"/>
        <v>0</v>
      </c>
      <c r="T1089" s="286">
        <f t="shared" si="225"/>
        <v>0</v>
      </c>
      <c r="U1089" s="287">
        <f t="shared" si="226"/>
        <v>0</v>
      </c>
      <c r="V1089" s="287">
        <f t="shared" si="227"/>
        <v>0</v>
      </c>
      <c r="W1089" s="287">
        <f t="shared" si="228"/>
        <v>0</v>
      </c>
      <c r="X1089" s="287">
        <f t="shared" si="229"/>
        <v>0</v>
      </c>
      <c r="Y1089" s="288">
        <f t="shared" si="230"/>
        <v>1900</v>
      </c>
      <c r="Z1089" s="287">
        <f t="shared" si="231"/>
        <v>1</v>
      </c>
      <c r="AA1089" s="519">
        <f>0</f>
        <v>0</v>
      </c>
      <c r="AB1089" s="520">
        <f>0</f>
        <v>0</v>
      </c>
      <c r="AC1089" s="519">
        <f t="shared" si="232"/>
        <v>0</v>
      </c>
      <c r="AD1089" s="520">
        <f t="shared" si="233"/>
        <v>0</v>
      </c>
    </row>
    <row r="1090" spans="16:30">
      <c r="P1090" s="274">
        <f t="shared" si="221"/>
        <v>1</v>
      </c>
      <c r="Q1090" s="285">
        <f t="shared" si="222"/>
        <v>18</v>
      </c>
      <c r="R1090" s="286">
        <f t="shared" si="223"/>
        <v>0</v>
      </c>
      <c r="S1090" s="287">
        <f t="shared" si="224"/>
        <v>0</v>
      </c>
      <c r="T1090" s="286">
        <f t="shared" si="225"/>
        <v>0</v>
      </c>
      <c r="U1090" s="287">
        <f t="shared" si="226"/>
        <v>0</v>
      </c>
      <c r="V1090" s="287">
        <f t="shared" si="227"/>
        <v>0</v>
      </c>
      <c r="W1090" s="287">
        <f t="shared" si="228"/>
        <v>0</v>
      </c>
      <c r="X1090" s="287">
        <f t="shared" si="229"/>
        <v>0</v>
      </c>
      <c r="Y1090" s="288">
        <f t="shared" si="230"/>
        <v>1900</v>
      </c>
      <c r="Z1090" s="287">
        <f t="shared" si="231"/>
        <v>1</v>
      </c>
      <c r="AA1090" s="519">
        <f>0</f>
        <v>0</v>
      </c>
      <c r="AB1090" s="520">
        <f>0</f>
        <v>0</v>
      </c>
      <c r="AC1090" s="519">
        <f t="shared" si="232"/>
        <v>0</v>
      </c>
      <c r="AD1090" s="520">
        <f t="shared" si="233"/>
        <v>0</v>
      </c>
    </row>
    <row r="1091" spans="16:30">
      <c r="P1091" s="274">
        <f t="shared" si="221"/>
        <v>1</v>
      </c>
      <c r="Q1091" s="285">
        <f t="shared" si="222"/>
        <v>18</v>
      </c>
      <c r="R1091" s="286">
        <f t="shared" si="223"/>
        <v>0</v>
      </c>
      <c r="S1091" s="287">
        <f t="shared" si="224"/>
        <v>0</v>
      </c>
      <c r="T1091" s="286">
        <f t="shared" si="225"/>
        <v>0</v>
      </c>
      <c r="U1091" s="287">
        <f t="shared" si="226"/>
        <v>0</v>
      </c>
      <c r="V1091" s="287">
        <f t="shared" si="227"/>
        <v>0</v>
      </c>
      <c r="W1091" s="287">
        <f t="shared" si="228"/>
        <v>0</v>
      </c>
      <c r="X1091" s="287">
        <f t="shared" si="229"/>
        <v>0</v>
      </c>
      <c r="Y1091" s="288">
        <f t="shared" si="230"/>
        <v>1900</v>
      </c>
      <c r="Z1091" s="287">
        <f t="shared" si="231"/>
        <v>1</v>
      </c>
      <c r="AA1091" s="519">
        <f>0</f>
        <v>0</v>
      </c>
      <c r="AB1091" s="520">
        <f>0</f>
        <v>0</v>
      </c>
      <c r="AC1091" s="519">
        <f t="shared" si="232"/>
        <v>0</v>
      </c>
      <c r="AD1091" s="520">
        <f t="shared" si="233"/>
        <v>0</v>
      </c>
    </row>
    <row r="1092" spans="16:30">
      <c r="P1092" s="274">
        <f t="shared" si="221"/>
        <v>1</v>
      </c>
      <c r="Q1092" s="285">
        <f t="shared" si="222"/>
        <v>18</v>
      </c>
      <c r="R1092" s="286">
        <f t="shared" si="223"/>
        <v>0</v>
      </c>
      <c r="S1092" s="287">
        <f t="shared" si="224"/>
        <v>0</v>
      </c>
      <c r="T1092" s="286">
        <f t="shared" si="225"/>
        <v>0</v>
      </c>
      <c r="U1092" s="287">
        <f t="shared" si="226"/>
        <v>0</v>
      </c>
      <c r="V1092" s="287">
        <f t="shared" si="227"/>
        <v>0</v>
      </c>
      <c r="W1092" s="287">
        <f t="shared" si="228"/>
        <v>0</v>
      </c>
      <c r="X1092" s="287">
        <f t="shared" si="229"/>
        <v>0</v>
      </c>
      <c r="Y1092" s="288">
        <f t="shared" si="230"/>
        <v>1900</v>
      </c>
      <c r="Z1092" s="287">
        <f t="shared" si="231"/>
        <v>1</v>
      </c>
      <c r="AA1092" s="519">
        <f>0</f>
        <v>0</v>
      </c>
      <c r="AB1092" s="520">
        <f>0</f>
        <v>0</v>
      </c>
      <c r="AC1092" s="519">
        <f t="shared" si="232"/>
        <v>0</v>
      </c>
      <c r="AD1092" s="520">
        <f t="shared" si="233"/>
        <v>0</v>
      </c>
    </row>
    <row r="1093" spans="16:30">
      <c r="P1093" s="274">
        <f t="shared" si="221"/>
        <v>1</v>
      </c>
      <c r="Q1093" s="285">
        <f t="shared" si="222"/>
        <v>18</v>
      </c>
      <c r="R1093" s="286">
        <f t="shared" si="223"/>
        <v>0</v>
      </c>
      <c r="S1093" s="287">
        <f t="shared" si="224"/>
        <v>0</v>
      </c>
      <c r="T1093" s="286">
        <f t="shared" si="225"/>
        <v>0</v>
      </c>
      <c r="U1093" s="287">
        <f t="shared" si="226"/>
        <v>0</v>
      </c>
      <c r="V1093" s="287">
        <f t="shared" si="227"/>
        <v>0</v>
      </c>
      <c r="W1093" s="287">
        <f t="shared" si="228"/>
        <v>0</v>
      </c>
      <c r="X1093" s="287">
        <f t="shared" si="229"/>
        <v>0</v>
      </c>
      <c r="Y1093" s="288">
        <f t="shared" si="230"/>
        <v>1900</v>
      </c>
      <c r="Z1093" s="287">
        <f t="shared" si="231"/>
        <v>1</v>
      </c>
      <c r="AA1093" s="519">
        <f>0</f>
        <v>0</v>
      </c>
      <c r="AB1093" s="520">
        <f>0</f>
        <v>0</v>
      </c>
      <c r="AC1093" s="519">
        <f t="shared" si="232"/>
        <v>0</v>
      </c>
      <c r="AD1093" s="520">
        <f t="shared" si="233"/>
        <v>0</v>
      </c>
    </row>
    <row r="1094" spans="16:30">
      <c r="P1094" s="274">
        <f t="shared" si="221"/>
        <v>1</v>
      </c>
      <c r="Q1094" s="285">
        <f t="shared" si="222"/>
        <v>18</v>
      </c>
      <c r="R1094" s="286">
        <f t="shared" si="223"/>
        <v>0</v>
      </c>
      <c r="S1094" s="287">
        <f t="shared" si="224"/>
        <v>0</v>
      </c>
      <c r="T1094" s="286">
        <f t="shared" si="225"/>
        <v>0</v>
      </c>
      <c r="U1094" s="287">
        <f t="shared" si="226"/>
        <v>0</v>
      </c>
      <c r="V1094" s="287">
        <f t="shared" si="227"/>
        <v>0</v>
      </c>
      <c r="W1094" s="287">
        <f t="shared" si="228"/>
        <v>0</v>
      </c>
      <c r="X1094" s="287">
        <f t="shared" si="229"/>
        <v>0</v>
      </c>
      <c r="Y1094" s="288">
        <f t="shared" si="230"/>
        <v>1900</v>
      </c>
      <c r="Z1094" s="287">
        <f t="shared" si="231"/>
        <v>1</v>
      </c>
      <c r="AA1094" s="519">
        <f>0</f>
        <v>0</v>
      </c>
      <c r="AB1094" s="520">
        <f>0</f>
        <v>0</v>
      </c>
      <c r="AC1094" s="519">
        <f t="shared" si="232"/>
        <v>0</v>
      </c>
      <c r="AD1094" s="520">
        <f t="shared" si="233"/>
        <v>0</v>
      </c>
    </row>
    <row r="1095" spans="16:30">
      <c r="P1095" s="274">
        <f t="shared" si="221"/>
        <v>1</v>
      </c>
      <c r="Q1095" s="285">
        <f t="shared" si="222"/>
        <v>18</v>
      </c>
      <c r="R1095" s="286">
        <f t="shared" si="223"/>
        <v>0</v>
      </c>
      <c r="S1095" s="287">
        <f t="shared" si="224"/>
        <v>0</v>
      </c>
      <c r="T1095" s="286">
        <f t="shared" si="225"/>
        <v>0</v>
      </c>
      <c r="U1095" s="287">
        <f t="shared" si="226"/>
        <v>0</v>
      </c>
      <c r="V1095" s="287">
        <f t="shared" si="227"/>
        <v>0</v>
      </c>
      <c r="W1095" s="287">
        <f t="shared" si="228"/>
        <v>0</v>
      </c>
      <c r="X1095" s="287">
        <f t="shared" si="229"/>
        <v>0</v>
      </c>
      <c r="Y1095" s="288">
        <f t="shared" si="230"/>
        <v>1900</v>
      </c>
      <c r="Z1095" s="287">
        <f t="shared" si="231"/>
        <v>1</v>
      </c>
      <c r="AA1095" s="519">
        <f>0</f>
        <v>0</v>
      </c>
      <c r="AB1095" s="520">
        <f>0</f>
        <v>0</v>
      </c>
      <c r="AC1095" s="519">
        <f t="shared" si="232"/>
        <v>0</v>
      </c>
      <c r="AD1095" s="520">
        <f t="shared" si="233"/>
        <v>0</v>
      </c>
    </row>
    <row r="1096" spans="16:30">
      <c r="P1096" s="274">
        <f t="shared" ref="P1096:P1159" si="234">IF(Z1096&gt;S1096,IF(Z1096&gt;T1096,1,0),0)</f>
        <v>1</v>
      </c>
      <c r="Q1096" s="285">
        <f t="shared" ref="Q1096:Q1159" si="235">MAX(18,IFERROR(ROUNDDOWN(YEARFRAC(F1096,__valuation_date),0),45))</f>
        <v>18</v>
      </c>
      <c r="R1096" s="286">
        <f t="shared" ref="R1096:R1159" si="236">G1096</f>
        <v>0</v>
      </c>
      <c r="S1096" s="287">
        <f t="shared" ref="S1096:S1159" si="237">N1096</f>
        <v>0</v>
      </c>
      <c r="T1096" s="286">
        <f t="shared" ref="T1096:T1159" si="238">ROUNDUP(YEARFRAC(M1096,L1096),0)</f>
        <v>0</v>
      </c>
      <c r="U1096" s="287">
        <f t="shared" ref="U1096:U1159" si="239">J1096</f>
        <v>0</v>
      </c>
      <c r="V1096" s="287">
        <f t="shared" ref="V1096:V1159" si="240">IF(X1096="Annuity",0,H1096)</f>
        <v>0</v>
      </c>
      <c r="W1096" s="287">
        <f t="shared" ref="W1096:W1159" si="241">IF(X1096="Annuity",H1096*12,H1096)</f>
        <v>0</v>
      </c>
      <c r="X1096" s="287">
        <f t="shared" ref="X1096:X1159" si="242">E1096</f>
        <v>0</v>
      </c>
      <c r="Y1096" s="288">
        <f t="shared" ref="Y1096:Y1159" si="243">YEAR(L1096)</f>
        <v>1900</v>
      </c>
      <c r="Z1096" s="287">
        <f t="shared" ref="Z1096:Z1159" si="244">YEAR($P$2)-Y1096+1</f>
        <v>1</v>
      </c>
      <c r="AA1096" s="519">
        <f>0</f>
        <v>0</v>
      </c>
      <c r="AB1096" s="520">
        <f>0</f>
        <v>0</v>
      </c>
      <c r="AC1096" s="519">
        <f t="shared" ref="AC1096:AC1159" si="245">D1096</f>
        <v>0</v>
      </c>
      <c r="AD1096" s="520">
        <f t="shared" ref="AD1096:AD1159" si="246">O1096</f>
        <v>0</v>
      </c>
    </row>
    <row r="1097" spans="16:30">
      <c r="P1097" s="274">
        <f t="shared" si="234"/>
        <v>1</v>
      </c>
      <c r="Q1097" s="285">
        <f t="shared" si="235"/>
        <v>18</v>
      </c>
      <c r="R1097" s="286">
        <f t="shared" si="236"/>
        <v>0</v>
      </c>
      <c r="S1097" s="287">
        <f t="shared" si="237"/>
        <v>0</v>
      </c>
      <c r="T1097" s="286">
        <f t="shared" si="238"/>
        <v>0</v>
      </c>
      <c r="U1097" s="287">
        <f t="shared" si="239"/>
        <v>0</v>
      </c>
      <c r="V1097" s="287">
        <f t="shared" si="240"/>
        <v>0</v>
      </c>
      <c r="W1097" s="287">
        <f t="shared" si="241"/>
        <v>0</v>
      </c>
      <c r="X1097" s="287">
        <f t="shared" si="242"/>
        <v>0</v>
      </c>
      <c r="Y1097" s="288">
        <f t="shared" si="243"/>
        <v>1900</v>
      </c>
      <c r="Z1097" s="287">
        <f t="shared" si="244"/>
        <v>1</v>
      </c>
      <c r="AA1097" s="519">
        <f>0</f>
        <v>0</v>
      </c>
      <c r="AB1097" s="520">
        <f>0</f>
        <v>0</v>
      </c>
      <c r="AC1097" s="519">
        <f t="shared" si="245"/>
        <v>0</v>
      </c>
      <c r="AD1097" s="520">
        <f t="shared" si="246"/>
        <v>0</v>
      </c>
    </row>
    <row r="1098" spans="16:30">
      <c r="P1098" s="274">
        <f t="shared" si="234"/>
        <v>1</v>
      </c>
      <c r="Q1098" s="285">
        <f t="shared" si="235"/>
        <v>18</v>
      </c>
      <c r="R1098" s="286">
        <f t="shared" si="236"/>
        <v>0</v>
      </c>
      <c r="S1098" s="287">
        <f t="shared" si="237"/>
        <v>0</v>
      </c>
      <c r="T1098" s="286">
        <f t="shared" si="238"/>
        <v>0</v>
      </c>
      <c r="U1098" s="287">
        <f t="shared" si="239"/>
        <v>0</v>
      </c>
      <c r="V1098" s="287">
        <f t="shared" si="240"/>
        <v>0</v>
      </c>
      <c r="W1098" s="287">
        <f t="shared" si="241"/>
        <v>0</v>
      </c>
      <c r="X1098" s="287">
        <f t="shared" si="242"/>
        <v>0</v>
      </c>
      <c r="Y1098" s="288">
        <f t="shared" si="243"/>
        <v>1900</v>
      </c>
      <c r="Z1098" s="287">
        <f t="shared" si="244"/>
        <v>1</v>
      </c>
      <c r="AA1098" s="519">
        <f>0</f>
        <v>0</v>
      </c>
      <c r="AB1098" s="520">
        <f>0</f>
        <v>0</v>
      </c>
      <c r="AC1098" s="519">
        <f t="shared" si="245"/>
        <v>0</v>
      </c>
      <c r="AD1098" s="520">
        <f t="shared" si="246"/>
        <v>0</v>
      </c>
    </row>
    <row r="1099" spans="16:30">
      <c r="P1099" s="274">
        <f t="shared" si="234"/>
        <v>1</v>
      </c>
      <c r="Q1099" s="285">
        <f t="shared" si="235"/>
        <v>18</v>
      </c>
      <c r="R1099" s="286">
        <f t="shared" si="236"/>
        <v>0</v>
      </c>
      <c r="S1099" s="287">
        <f t="shared" si="237"/>
        <v>0</v>
      </c>
      <c r="T1099" s="286">
        <f t="shared" si="238"/>
        <v>0</v>
      </c>
      <c r="U1099" s="287">
        <f t="shared" si="239"/>
        <v>0</v>
      </c>
      <c r="V1099" s="287">
        <f t="shared" si="240"/>
        <v>0</v>
      </c>
      <c r="W1099" s="287">
        <f t="shared" si="241"/>
        <v>0</v>
      </c>
      <c r="X1099" s="287">
        <f t="shared" si="242"/>
        <v>0</v>
      </c>
      <c r="Y1099" s="288">
        <f t="shared" si="243"/>
        <v>1900</v>
      </c>
      <c r="Z1099" s="287">
        <f t="shared" si="244"/>
        <v>1</v>
      </c>
      <c r="AA1099" s="519">
        <f>0</f>
        <v>0</v>
      </c>
      <c r="AB1099" s="520">
        <f>0</f>
        <v>0</v>
      </c>
      <c r="AC1099" s="519">
        <f t="shared" si="245"/>
        <v>0</v>
      </c>
      <c r="AD1099" s="520">
        <f t="shared" si="246"/>
        <v>0</v>
      </c>
    </row>
    <row r="1100" spans="16:30">
      <c r="P1100" s="274">
        <f t="shared" si="234"/>
        <v>1</v>
      </c>
      <c r="Q1100" s="285">
        <f t="shared" si="235"/>
        <v>18</v>
      </c>
      <c r="R1100" s="286">
        <f t="shared" si="236"/>
        <v>0</v>
      </c>
      <c r="S1100" s="287">
        <f t="shared" si="237"/>
        <v>0</v>
      </c>
      <c r="T1100" s="286">
        <f t="shared" si="238"/>
        <v>0</v>
      </c>
      <c r="U1100" s="287">
        <f t="shared" si="239"/>
        <v>0</v>
      </c>
      <c r="V1100" s="287">
        <f t="shared" si="240"/>
        <v>0</v>
      </c>
      <c r="W1100" s="287">
        <f t="shared" si="241"/>
        <v>0</v>
      </c>
      <c r="X1100" s="287">
        <f t="shared" si="242"/>
        <v>0</v>
      </c>
      <c r="Y1100" s="288">
        <f t="shared" si="243"/>
        <v>1900</v>
      </c>
      <c r="Z1100" s="287">
        <f t="shared" si="244"/>
        <v>1</v>
      </c>
      <c r="AA1100" s="519">
        <f>0</f>
        <v>0</v>
      </c>
      <c r="AB1100" s="520">
        <f>0</f>
        <v>0</v>
      </c>
      <c r="AC1100" s="519">
        <f t="shared" si="245"/>
        <v>0</v>
      </c>
      <c r="AD1100" s="520">
        <f t="shared" si="246"/>
        <v>0</v>
      </c>
    </row>
    <row r="1101" spans="16:30">
      <c r="P1101" s="274">
        <f t="shared" si="234"/>
        <v>1</v>
      </c>
      <c r="Q1101" s="285">
        <f t="shared" si="235"/>
        <v>18</v>
      </c>
      <c r="R1101" s="286">
        <f t="shared" si="236"/>
        <v>0</v>
      </c>
      <c r="S1101" s="287">
        <f t="shared" si="237"/>
        <v>0</v>
      </c>
      <c r="T1101" s="286">
        <f t="shared" si="238"/>
        <v>0</v>
      </c>
      <c r="U1101" s="287">
        <f t="shared" si="239"/>
        <v>0</v>
      </c>
      <c r="V1101" s="287">
        <f t="shared" si="240"/>
        <v>0</v>
      </c>
      <c r="W1101" s="287">
        <f t="shared" si="241"/>
        <v>0</v>
      </c>
      <c r="X1101" s="287">
        <f t="shared" si="242"/>
        <v>0</v>
      </c>
      <c r="Y1101" s="288">
        <f t="shared" si="243"/>
        <v>1900</v>
      </c>
      <c r="Z1101" s="287">
        <f t="shared" si="244"/>
        <v>1</v>
      </c>
      <c r="AA1101" s="519">
        <f>0</f>
        <v>0</v>
      </c>
      <c r="AB1101" s="520">
        <f>0</f>
        <v>0</v>
      </c>
      <c r="AC1101" s="519">
        <f t="shared" si="245"/>
        <v>0</v>
      </c>
      <c r="AD1101" s="520">
        <f t="shared" si="246"/>
        <v>0</v>
      </c>
    </row>
    <row r="1102" spans="16:30">
      <c r="P1102" s="274">
        <f t="shared" si="234"/>
        <v>1</v>
      </c>
      <c r="Q1102" s="285">
        <f t="shared" si="235"/>
        <v>18</v>
      </c>
      <c r="R1102" s="286">
        <f t="shared" si="236"/>
        <v>0</v>
      </c>
      <c r="S1102" s="287">
        <f t="shared" si="237"/>
        <v>0</v>
      </c>
      <c r="T1102" s="286">
        <f t="shared" si="238"/>
        <v>0</v>
      </c>
      <c r="U1102" s="287">
        <f t="shared" si="239"/>
        <v>0</v>
      </c>
      <c r="V1102" s="287">
        <f t="shared" si="240"/>
        <v>0</v>
      </c>
      <c r="W1102" s="287">
        <f t="shared" si="241"/>
        <v>0</v>
      </c>
      <c r="X1102" s="287">
        <f t="shared" si="242"/>
        <v>0</v>
      </c>
      <c r="Y1102" s="288">
        <f t="shared" si="243"/>
        <v>1900</v>
      </c>
      <c r="Z1102" s="287">
        <f t="shared" si="244"/>
        <v>1</v>
      </c>
      <c r="AA1102" s="519">
        <f>0</f>
        <v>0</v>
      </c>
      <c r="AB1102" s="520">
        <f>0</f>
        <v>0</v>
      </c>
      <c r="AC1102" s="519">
        <f t="shared" si="245"/>
        <v>0</v>
      </c>
      <c r="AD1102" s="520">
        <f t="shared" si="246"/>
        <v>0</v>
      </c>
    </row>
    <row r="1103" spans="16:30">
      <c r="P1103" s="274">
        <f t="shared" si="234"/>
        <v>1</v>
      </c>
      <c r="Q1103" s="285">
        <f t="shared" si="235"/>
        <v>18</v>
      </c>
      <c r="R1103" s="286">
        <f t="shared" si="236"/>
        <v>0</v>
      </c>
      <c r="S1103" s="287">
        <f t="shared" si="237"/>
        <v>0</v>
      </c>
      <c r="T1103" s="286">
        <f t="shared" si="238"/>
        <v>0</v>
      </c>
      <c r="U1103" s="287">
        <f t="shared" si="239"/>
        <v>0</v>
      </c>
      <c r="V1103" s="287">
        <f t="shared" si="240"/>
        <v>0</v>
      </c>
      <c r="W1103" s="287">
        <f t="shared" si="241"/>
        <v>0</v>
      </c>
      <c r="X1103" s="287">
        <f t="shared" si="242"/>
        <v>0</v>
      </c>
      <c r="Y1103" s="288">
        <f t="shared" si="243"/>
        <v>1900</v>
      </c>
      <c r="Z1103" s="287">
        <f t="shared" si="244"/>
        <v>1</v>
      </c>
      <c r="AA1103" s="519">
        <f>0</f>
        <v>0</v>
      </c>
      <c r="AB1103" s="520">
        <f>0</f>
        <v>0</v>
      </c>
      <c r="AC1103" s="519">
        <f t="shared" si="245"/>
        <v>0</v>
      </c>
      <c r="AD1103" s="520">
        <f t="shared" si="246"/>
        <v>0</v>
      </c>
    </row>
    <row r="1104" spans="16:30">
      <c r="P1104" s="274">
        <f t="shared" si="234"/>
        <v>1</v>
      </c>
      <c r="Q1104" s="285">
        <f t="shared" si="235"/>
        <v>18</v>
      </c>
      <c r="R1104" s="286">
        <f t="shared" si="236"/>
        <v>0</v>
      </c>
      <c r="S1104" s="287">
        <f t="shared" si="237"/>
        <v>0</v>
      </c>
      <c r="T1104" s="286">
        <f t="shared" si="238"/>
        <v>0</v>
      </c>
      <c r="U1104" s="287">
        <f t="shared" si="239"/>
        <v>0</v>
      </c>
      <c r="V1104" s="287">
        <f t="shared" si="240"/>
        <v>0</v>
      </c>
      <c r="W1104" s="287">
        <f t="shared" si="241"/>
        <v>0</v>
      </c>
      <c r="X1104" s="287">
        <f t="shared" si="242"/>
        <v>0</v>
      </c>
      <c r="Y1104" s="288">
        <f t="shared" si="243"/>
        <v>1900</v>
      </c>
      <c r="Z1104" s="287">
        <f t="shared" si="244"/>
        <v>1</v>
      </c>
      <c r="AA1104" s="519">
        <f>0</f>
        <v>0</v>
      </c>
      <c r="AB1104" s="520">
        <f>0</f>
        <v>0</v>
      </c>
      <c r="AC1104" s="519">
        <f t="shared" si="245"/>
        <v>0</v>
      </c>
      <c r="AD1104" s="520">
        <f t="shared" si="246"/>
        <v>0</v>
      </c>
    </row>
    <row r="1105" spans="16:30">
      <c r="P1105" s="274">
        <f t="shared" si="234"/>
        <v>1</v>
      </c>
      <c r="Q1105" s="285">
        <f t="shared" si="235"/>
        <v>18</v>
      </c>
      <c r="R1105" s="286">
        <f t="shared" si="236"/>
        <v>0</v>
      </c>
      <c r="S1105" s="287">
        <f t="shared" si="237"/>
        <v>0</v>
      </c>
      <c r="T1105" s="286">
        <f t="shared" si="238"/>
        <v>0</v>
      </c>
      <c r="U1105" s="287">
        <f t="shared" si="239"/>
        <v>0</v>
      </c>
      <c r="V1105" s="287">
        <f t="shared" si="240"/>
        <v>0</v>
      </c>
      <c r="W1105" s="287">
        <f t="shared" si="241"/>
        <v>0</v>
      </c>
      <c r="X1105" s="287">
        <f t="shared" si="242"/>
        <v>0</v>
      </c>
      <c r="Y1105" s="288">
        <f t="shared" si="243"/>
        <v>1900</v>
      </c>
      <c r="Z1105" s="287">
        <f t="shared" si="244"/>
        <v>1</v>
      </c>
      <c r="AA1105" s="519">
        <f>0</f>
        <v>0</v>
      </c>
      <c r="AB1105" s="520">
        <f>0</f>
        <v>0</v>
      </c>
      <c r="AC1105" s="519">
        <f t="shared" si="245"/>
        <v>0</v>
      </c>
      <c r="AD1105" s="520">
        <f t="shared" si="246"/>
        <v>0</v>
      </c>
    </row>
    <row r="1106" spans="16:30">
      <c r="P1106" s="274">
        <f t="shared" si="234"/>
        <v>1</v>
      </c>
      <c r="Q1106" s="285">
        <f t="shared" si="235"/>
        <v>18</v>
      </c>
      <c r="R1106" s="286">
        <f t="shared" si="236"/>
        <v>0</v>
      </c>
      <c r="S1106" s="287">
        <f t="shared" si="237"/>
        <v>0</v>
      </c>
      <c r="T1106" s="286">
        <f t="shared" si="238"/>
        <v>0</v>
      </c>
      <c r="U1106" s="287">
        <f t="shared" si="239"/>
        <v>0</v>
      </c>
      <c r="V1106" s="287">
        <f t="shared" si="240"/>
        <v>0</v>
      </c>
      <c r="W1106" s="287">
        <f t="shared" si="241"/>
        <v>0</v>
      </c>
      <c r="X1106" s="287">
        <f t="shared" si="242"/>
        <v>0</v>
      </c>
      <c r="Y1106" s="288">
        <f t="shared" si="243"/>
        <v>1900</v>
      </c>
      <c r="Z1106" s="287">
        <f t="shared" si="244"/>
        <v>1</v>
      </c>
      <c r="AA1106" s="519">
        <f>0</f>
        <v>0</v>
      </c>
      <c r="AB1106" s="520">
        <f>0</f>
        <v>0</v>
      </c>
      <c r="AC1106" s="519">
        <f t="shared" si="245"/>
        <v>0</v>
      </c>
      <c r="AD1106" s="520">
        <f t="shared" si="246"/>
        <v>0</v>
      </c>
    </row>
    <row r="1107" spans="16:30">
      <c r="P1107" s="274">
        <f t="shared" si="234"/>
        <v>1</v>
      </c>
      <c r="Q1107" s="285">
        <f t="shared" si="235"/>
        <v>18</v>
      </c>
      <c r="R1107" s="286">
        <f t="shared" si="236"/>
        <v>0</v>
      </c>
      <c r="S1107" s="287">
        <f t="shared" si="237"/>
        <v>0</v>
      </c>
      <c r="T1107" s="286">
        <f t="shared" si="238"/>
        <v>0</v>
      </c>
      <c r="U1107" s="287">
        <f t="shared" si="239"/>
        <v>0</v>
      </c>
      <c r="V1107" s="287">
        <f t="shared" si="240"/>
        <v>0</v>
      </c>
      <c r="W1107" s="287">
        <f t="shared" si="241"/>
        <v>0</v>
      </c>
      <c r="X1107" s="287">
        <f t="shared" si="242"/>
        <v>0</v>
      </c>
      <c r="Y1107" s="288">
        <f t="shared" si="243"/>
        <v>1900</v>
      </c>
      <c r="Z1107" s="287">
        <f t="shared" si="244"/>
        <v>1</v>
      </c>
      <c r="AA1107" s="519">
        <f>0</f>
        <v>0</v>
      </c>
      <c r="AB1107" s="520">
        <f>0</f>
        <v>0</v>
      </c>
      <c r="AC1107" s="519">
        <f t="shared" si="245"/>
        <v>0</v>
      </c>
      <c r="AD1107" s="520">
        <f t="shared" si="246"/>
        <v>0</v>
      </c>
    </row>
    <row r="1108" spans="16:30">
      <c r="P1108" s="274">
        <f t="shared" si="234"/>
        <v>1</v>
      </c>
      <c r="Q1108" s="285">
        <f t="shared" si="235"/>
        <v>18</v>
      </c>
      <c r="R1108" s="286">
        <f t="shared" si="236"/>
        <v>0</v>
      </c>
      <c r="S1108" s="287">
        <f t="shared" si="237"/>
        <v>0</v>
      </c>
      <c r="T1108" s="286">
        <f t="shared" si="238"/>
        <v>0</v>
      </c>
      <c r="U1108" s="287">
        <f t="shared" si="239"/>
        <v>0</v>
      </c>
      <c r="V1108" s="287">
        <f t="shared" si="240"/>
        <v>0</v>
      </c>
      <c r="W1108" s="287">
        <f t="shared" si="241"/>
        <v>0</v>
      </c>
      <c r="X1108" s="287">
        <f t="shared" si="242"/>
        <v>0</v>
      </c>
      <c r="Y1108" s="288">
        <f t="shared" si="243"/>
        <v>1900</v>
      </c>
      <c r="Z1108" s="287">
        <f t="shared" si="244"/>
        <v>1</v>
      </c>
      <c r="AA1108" s="519">
        <f>0</f>
        <v>0</v>
      </c>
      <c r="AB1108" s="520">
        <f>0</f>
        <v>0</v>
      </c>
      <c r="AC1108" s="519">
        <f t="shared" si="245"/>
        <v>0</v>
      </c>
      <c r="AD1108" s="520">
        <f t="shared" si="246"/>
        <v>0</v>
      </c>
    </row>
    <row r="1109" spans="16:30">
      <c r="P1109" s="274">
        <f t="shared" si="234"/>
        <v>1</v>
      </c>
      <c r="Q1109" s="285">
        <f t="shared" si="235"/>
        <v>18</v>
      </c>
      <c r="R1109" s="286">
        <f t="shared" si="236"/>
        <v>0</v>
      </c>
      <c r="S1109" s="287">
        <f t="shared" si="237"/>
        <v>0</v>
      </c>
      <c r="T1109" s="286">
        <f t="shared" si="238"/>
        <v>0</v>
      </c>
      <c r="U1109" s="287">
        <f t="shared" si="239"/>
        <v>0</v>
      </c>
      <c r="V1109" s="287">
        <f t="shared" si="240"/>
        <v>0</v>
      </c>
      <c r="W1109" s="287">
        <f t="shared" si="241"/>
        <v>0</v>
      </c>
      <c r="X1109" s="287">
        <f t="shared" si="242"/>
        <v>0</v>
      </c>
      <c r="Y1109" s="288">
        <f t="shared" si="243"/>
        <v>1900</v>
      </c>
      <c r="Z1109" s="287">
        <f t="shared" si="244"/>
        <v>1</v>
      </c>
      <c r="AA1109" s="519">
        <f>0</f>
        <v>0</v>
      </c>
      <c r="AB1109" s="520">
        <f>0</f>
        <v>0</v>
      </c>
      <c r="AC1109" s="519">
        <f t="shared" si="245"/>
        <v>0</v>
      </c>
      <c r="AD1109" s="520">
        <f t="shared" si="246"/>
        <v>0</v>
      </c>
    </row>
    <row r="1110" spans="16:30">
      <c r="P1110" s="274">
        <f t="shared" si="234"/>
        <v>1</v>
      </c>
      <c r="Q1110" s="285">
        <f t="shared" si="235"/>
        <v>18</v>
      </c>
      <c r="R1110" s="286">
        <f t="shared" si="236"/>
        <v>0</v>
      </c>
      <c r="S1110" s="287">
        <f t="shared" si="237"/>
        <v>0</v>
      </c>
      <c r="T1110" s="286">
        <f t="shared" si="238"/>
        <v>0</v>
      </c>
      <c r="U1110" s="287">
        <f t="shared" si="239"/>
        <v>0</v>
      </c>
      <c r="V1110" s="287">
        <f t="shared" si="240"/>
        <v>0</v>
      </c>
      <c r="W1110" s="287">
        <f t="shared" si="241"/>
        <v>0</v>
      </c>
      <c r="X1110" s="287">
        <f t="shared" si="242"/>
        <v>0</v>
      </c>
      <c r="Y1110" s="288">
        <f t="shared" si="243"/>
        <v>1900</v>
      </c>
      <c r="Z1110" s="287">
        <f t="shared" si="244"/>
        <v>1</v>
      </c>
      <c r="AA1110" s="519">
        <f>0</f>
        <v>0</v>
      </c>
      <c r="AB1110" s="520">
        <f>0</f>
        <v>0</v>
      </c>
      <c r="AC1110" s="519">
        <f t="shared" si="245"/>
        <v>0</v>
      </c>
      <c r="AD1110" s="520">
        <f t="shared" si="246"/>
        <v>0</v>
      </c>
    </row>
    <row r="1111" spans="16:30">
      <c r="P1111" s="274">
        <f t="shared" si="234"/>
        <v>1</v>
      </c>
      <c r="Q1111" s="285">
        <f t="shared" si="235"/>
        <v>18</v>
      </c>
      <c r="R1111" s="286">
        <f t="shared" si="236"/>
        <v>0</v>
      </c>
      <c r="S1111" s="287">
        <f t="shared" si="237"/>
        <v>0</v>
      </c>
      <c r="T1111" s="286">
        <f t="shared" si="238"/>
        <v>0</v>
      </c>
      <c r="U1111" s="287">
        <f t="shared" si="239"/>
        <v>0</v>
      </c>
      <c r="V1111" s="287">
        <f t="shared" si="240"/>
        <v>0</v>
      </c>
      <c r="W1111" s="287">
        <f t="shared" si="241"/>
        <v>0</v>
      </c>
      <c r="X1111" s="287">
        <f t="shared" si="242"/>
        <v>0</v>
      </c>
      <c r="Y1111" s="288">
        <f t="shared" si="243"/>
        <v>1900</v>
      </c>
      <c r="Z1111" s="287">
        <f t="shared" si="244"/>
        <v>1</v>
      </c>
      <c r="AA1111" s="519">
        <f>0</f>
        <v>0</v>
      </c>
      <c r="AB1111" s="520">
        <f>0</f>
        <v>0</v>
      </c>
      <c r="AC1111" s="519">
        <f t="shared" si="245"/>
        <v>0</v>
      </c>
      <c r="AD1111" s="520">
        <f t="shared" si="246"/>
        <v>0</v>
      </c>
    </row>
    <row r="1112" spans="16:30">
      <c r="P1112" s="274">
        <f t="shared" si="234"/>
        <v>1</v>
      </c>
      <c r="Q1112" s="285">
        <f t="shared" si="235"/>
        <v>18</v>
      </c>
      <c r="R1112" s="286">
        <f t="shared" si="236"/>
        <v>0</v>
      </c>
      <c r="S1112" s="287">
        <f t="shared" si="237"/>
        <v>0</v>
      </c>
      <c r="T1112" s="286">
        <f t="shared" si="238"/>
        <v>0</v>
      </c>
      <c r="U1112" s="287">
        <f t="shared" si="239"/>
        <v>0</v>
      </c>
      <c r="V1112" s="287">
        <f t="shared" si="240"/>
        <v>0</v>
      </c>
      <c r="W1112" s="287">
        <f t="shared" si="241"/>
        <v>0</v>
      </c>
      <c r="X1112" s="287">
        <f t="shared" si="242"/>
        <v>0</v>
      </c>
      <c r="Y1112" s="288">
        <f t="shared" si="243"/>
        <v>1900</v>
      </c>
      <c r="Z1112" s="287">
        <f t="shared" si="244"/>
        <v>1</v>
      </c>
      <c r="AA1112" s="519">
        <f>0</f>
        <v>0</v>
      </c>
      <c r="AB1112" s="520">
        <f>0</f>
        <v>0</v>
      </c>
      <c r="AC1112" s="519">
        <f t="shared" si="245"/>
        <v>0</v>
      </c>
      <c r="AD1112" s="520">
        <f t="shared" si="246"/>
        <v>0</v>
      </c>
    </row>
    <row r="1113" spans="16:30">
      <c r="P1113" s="274">
        <f t="shared" si="234"/>
        <v>1</v>
      </c>
      <c r="Q1113" s="285">
        <f t="shared" si="235"/>
        <v>18</v>
      </c>
      <c r="R1113" s="286">
        <f t="shared" si="236"/>
        <v>0</v>
      </c>
      <c r="S1113" s="287">
        <f t="shared" si="237"/>
        <v>0</v>
      </c>
      <c r="T1113" s="286">
        <f t="shared" si="238"/>
        <v>0</v>
      </c>
      <c r="U1113" s="287">
        <f t="shared" si="239"/>
        <v>0</v>
      </c>
      <c r="V1113" s="287">
        <f t="shared" si="240"/>
        <v>0</v>
      </c>
      <c r="W1113" s="287">
        <f t="shared" si="241"/>
        <v>0</v>
      </c>
      <c r="X1113" s="287">
        <f t="shared" si="242"/>
        <v>0</v>
      </c>
      <c r="Y1113" s="288">
        <f t="shared" si="243"/>
        <v>1900</v>
      </c>
      <c r="Z1113" s="287">
        <f t="shared" si="244"/>
        <v>1</v>
      </c>
      <c r="AA1113" s="519">
        <f>0</f>
        <v>0</v>
      </c>
      <c r="AB1113" s="520">
        <f>0</f>
        <v>0</v>
      </c>
      <c r="AC1113" s="519">
        <f t="shared" si="245"/>
        <v>0</v>
      </c>
      <c r="AD1113" s="520">
        <f t="shared" si="246"/>
        <v>0</v>
      </c>
    </row>
    <row r="1114" spans="16:30">
      <c r="P1114" s="274">
        <f t="shared" si="234"/>
        <v>1</v>
      </c>
      <c r="Q1114" s="285">
        <f t="shared" si="235"/>
        <v>18</v>
      </c>
      <c r="R1114" s="286">
        <f t="shared" si="236"/>
        <v>0</v>
      </c>
      <c r="S1114" s="287">
        <f t="shared" si="237"/>
        <v>0</v>
      </c>
      <c r="T1114" s="286">
        <f t="shared" si="238"/>
        <v>0</v>
      </c>
      <c r="U1114" s="287">
        <f t="shared" si="239"/>
        <v>0</v>
      </c>
      <c r="V1114" s="287">
        <f t="shared" si="240"/>
        <v>0</v>
      </c>
      <c r="W1114" s="287">
        <f t="shared" si="241"/>
        <v>0</v>
      </c>
      <c r="X1114" s="287">
        <f t="shared" si="242"/>
        <v>0</v>
      </c>
      <c r="Y1114" s="288">
        <f t="shared" si="243"/>
        <v>1900</v>
      </c>
      <c r="Z1114" s="287">
        <f t="shared" si="244"/>
        <v>1</v>
      </c>
      <c r="AA1114" s="519">
        <f>0</f>
        <v>0</v>
      </c>
      <c r="AB1114" s="520">
        <f>0</f>
        <v>0</v>
      </c>
      <c r="AC1114" s="519">
        <f t="shared" si="245"/>
        <v>0</v>
      </c>
      <c r="AD1114" s="520">
        <f t="shared" si="246"/>
        <v>0</v>
      </c>
    </row>
    <row r="1115" spans="16:30">
      <c r="P1115" s="274">
        <f t="shared" si="234"/>
        <v>1</v>
      </c>
      <c r="Q1115" s="285">
        <f t="shared" si="235"/>
        <v>18</v>
      </c>
      <c r="R1115" s="286">
        <f t="shared" si="236"/>
        <v>0</v>
      </c>
      <c r="S1115" s="287">
        <f t="shared" si="237"/>
        <v>0</v>
      </c>
      <c r="T1115" s="286">
        <f t="shared" si="238"/>
        <v>0</v>
      </c>
      <c r="U1115" s="287">
        <f t="shared" si="239"/>
        <v>0</v>
      </c>
      <c r="V1115" s="287">
        <f t="shared" si="240"/>
        <v>0</v>
      </c>
      <c r="W1115" s="287">
        <f t="shared" si="241"/>
        <v>0</v>
      </c>
      <c r="X1115" s="287">
        <f t="shared" si="242"/>
        <v>0</v>
      </c>
      <c r="Y1115" s="288">
        <f t="shared" si="243"/>
        <v>1900</v>
      </c>
      <c r="Z1115" s="287">
        <f t="shared" si="244"/>
        <v>1</v>
      </c>
      <c r="AA1115" s="519">
        <f>0</f>
        <v>0</v>
      </c>
      <c r="AB1115" s="520">
        <f>0</f>
        <v>0</v>
      </c>
      <c r="AC1115" s="519">
        <f t="shared" si="245"/>
        <v>0</v>
      </c>
      <c r="AD1115" s="520">
        <f t="shared" si="246"/>
        <v>0</v>
      </c>
    </row>
    <row r="1116" spans="16:30">
      <c r="P1116" s="274">
        <f t="shared" si="234"/>
        <v>1</v>
      </c>
      <c r="Q1116" s="285">
        <f t="shared" si="235"/>
        <v>18</v>
      </c>
      <c r="R1116" s="286">
        <f t="shared" si="236"/>
        <v>0</v>
      </c>
      <c r="S1116" s="287">
        <f t="shared" si="237"/>
        <v>0</v>
      </c>
      <c r="T1116" s="286">
        <f t="shared" si="238"/>
        <v>0</v>
      </c>
      <c r="U1116" s="287">
        <f t="shared" si="239"/>
        <v>0</v>
      </c>
      <c r="V1116" s="287">
        <f t="shared" si="240"/>
        <v>0</v>
      </c>
      <c r="W1116" s="287">
        <f t="shared" si="241"/>
        <v>0</v>
      </c>
      <c r="X1116" s="287">
        <f t="shared" si="242"/>
        <v>0</v>
      </c>
      <c r="Y1116" s="288">
        <f t="shared" si="243"/>
        <v>1900</v>
      </c>
      <c r="Z1116" s="287">
        <f t="shared" si="244"/>
        <v>1</v>
      </c>
      <c r="AA1116" s="519">
        <f>0</f>
        <v>0</v>
      </c>
      <c r="AB1116" s="520">
        <f>0</f>
        <v>0</v>
      </c>
      <c r="AC1116" s="519">
        <f t="shared" si="245"/>
        <v>0</v>
      </c>
      <c r="AD1116" s="520">
        <f t="shared" si="246"/>
        <v>0</v>
      </c>
    </row>
    <row r="1117" spans="16:30">
      <c r="P1117" s="274">
        <f t="shared" si="234"/>
        <v>1</v>
      </c>
      <c r="Q1117" s="285">
        <f t="shared" si="235"/>
        <v>18</v>
      </c>
      <c r="R1117" s="286">
        <f t="shared" si="236"/>
        <v>0</v>
      </c>
      <c r="S1117" s="287">
        <f t="shared" si="237"/>
        <v>0</v>
      </c>
      <c r="T1117" s="286">
        <f t="shared" si="238"/>
        <v>0</v>
      </c>
      <c r="U1117" s="287">
        <f t="shared" si="239"/>
        <v>0</v>
      </c>
      <c r="V1117" s="287">
        <f t="shared" si="240"/>
        <v>0</v>
      </c>
      <c r="W1117" s="287">
        <f t="shared" si="241"/>
        <v>0</v>
      </c>
      <c r="X1117" s="287">
        <f t="shared" si="242"/>
        <v>0</v>
      </c>
      <c r="Y1117" s="288">
        <f t="shared" si="243"/>
        <v>1900</v>
      </c>
      <c r="Z1117" s="287">
        <f t="shared" si="244"/>
        <v>1</v>
      </c>
      <c r="AA1117" s="519">
        <f>0</f>
        <v>0</v>
      </c>
      <c r="AB1117" s="520">
        <f>0</f>
        <v>0</v>
      </c>
      <c r="AC1117" s="519">
        <f t="shared" si="245"/>
        <v>0</v>
      </c>
      <c r="AD1117" s="520">
        <f t="shared" si="246"/>
        <v>0</v>
      </c>
    </row>
    <row r="1118" spans="16:30">
      <c r="P1118" s="274">
        <f t="shared" si="234"/>
        <v>1</v>
      </c>
      <c r="Q1118" s="285">
        <f t="shared" si="235"/>
        <v>18</v>
      </c>
      <c r="R1118" s="286">
        <f t="shared" si="236"/>
        <v>0</v>
      </c>
      <c r="S1118" s="287">
        <f t="shared" si="237"/>
        <v>0</v>
      </c>
      <c r="T1118" s="286">
        <f t="shared" si="238"/>
        <v>0</v>
      </c>
      <c r="U1118" s="287">
        <f t="shared" si="239"/>
        <v>0</v>
      </c>
      <c r="V1118" s="287">
        <f t="shared" si="240"/>
        <v>0</v>
      </c>
      <c r="W1118" s="287">
        <f t="shared" si="241"/>
        <v>0</v>
      </c>
      <c r="X1118" s="287">
        <f t="shared" si="242"/>
        <v>0</v>
      </c>
      <c r="Y1118" s="288">
        <f t="shared" si="243"/>
        <v>1900</v>
      </c>
      <c r="Z1118" s="287">
        <f t="shared" si="244"/>
        <v>1</v>
      </c>
      <c r="AA1118" s="519">
        <f>0</f>
        <v>0</v>
      </c>
      <c r="AB1118" s="520">
        <f>0</f>
        <v>0</v>
      </c>
      <c r="AC1118" s="519">
        <f t="shared" si="245"/>
        <v>0</v>
      </c>
      <c r="AD1118" s="520">
        <f t="shared" si="246"/>
        <v>0</v>
      </c>
    </row>
    <row r="1119" spans="16:30">
      <c r="P1119" s="274">
        <f t="shared" si="234"/>
        <v>1</v>
      </c>
      <c r="Q1119" s="285">
        <f t="shared" si="235"/>
        <v>18</v>
      </c>
      <c r="R1119" s="286">
        <f t="shared" si="236"/>
        <v>0</v>
      </c>
      <c r="S1119" s="287">
        <f t="shared" si="237"/>
        <v>0</v>
      </c>
      <c r="T1119" s="286">
        <f t="shared" si="238"/>
        <v>0</v>
      </c>
      <c r="U1119" s="287">
        <f t="shared" si="239"/>
        <v>0</v>
      </c>
      <c r="V1119" s="287">
        <f t="shared" si="240"/>
        <v>0</v>
      </c>
      <c r="W1119" s="287">
        <f t="shared" si="241"/>
        <v>0</v>
      </c>
      <c r="X1119" s="287">
        <f t="shared" si="242"/>
        <v>0</v>
      </c>
      <c r="Y1119" s="288">
        <f t="shared" si="243"/>
        <v>1900</v>
      </c>
      <c r="Z1119" s="287">
        <f t="shared" si="244"/>
        <v>1</v>
      </c>
      <c r="AA1119" s="519">
        <f>0</f>
        <v>0</v>
      </c>
      <c r="AB1119" s="520">
        <f>0</f>
        <v>0</v>
      </c>
      <c r="AC1119" s="519">
        <f t="shared" si="245"/>
        <v>0</v>
      </c>
      <c r="AD1119" s="520">
        <f t="shared" si="246"/>
        <v>0</v>
      </c>
    </row>
    <row r="1120" spans="16:30">
      <c r="P1120" s="274">
        <f t="shared" si="234"/>
        <v>1</v>
      </c>
      <c r="Q1120" s="285">
        <f t="shared" si="235"/>
        <v>18</v>
      </c>
      <c r="R1120" s="286">
        <f t="shared" si="236"/>
        <v>0</v>
      </c>
      <c r="S1120" s="287">
        <f t="shared" si="237"/>
        <v>0</v>
      </c>
      <c r="T1120" s="286">
        <f t="shared" si="238"/>
        <v>0</v>
      </c>
      <c r="U1120" s="287">
        <f t="shared" si="239"/>
        <v>0</v>
      </c>
      <c r="V1120" s="287">
        <f t="shared" si="240"/>
        <v>0</v>
      </c>
      <c r="W1120" s="287">
        <f t="shared" si="241"/>
        <v>0</v>
      </c>
      <c r="X1120" s="287">
        <f t="shared" si="242"/>
        <v>0</v>
      </c>
      <c r="Y1120" s="288">
        <f t="shared" si="243"/>
        <v>1900</v>
      </c>
      <c r="Z1120" s="287">
        <f t="shared" si="244"/>
        <v>1</v>
      </c>
      <c r="AA1120" s="519">
        <f>0</f>
        <v>0</v>
      </c>
      <c r="AB1120" s="520">
        <f>0</f>
        <v>0</v>
      </c>
      <c r="AC1120" s="519">
        <f t="shared" si="245"/>
        <v>0</v>
      </c>
      <c r="AD1120" s="520">
        <f t="shared" si="246"/>
        <v>0</v>
      </c>
    </row>
    <row r="1121" spans="16:30">
      <c r="P1121" s="274">
        <f t="shared" si="234"/>
        <v>1</v>
      </c>
      <c r="Q1121" s="285">
        <f t="shared" si="235"/>
        <v>18</v>
      </c>
      <c r="R1121" s="286">
        <f t="shared" si="236"/>
        <v>0</v>
      </c>
      <c r="S1121" s="287">
        <f t="shared" si="237"/>
        <v>0</v>
      </c>
      <c r="T1121" s="286">
        <f t="shared" si="238"/>
        <v>0</v>
      </c>
      <c r="U1121" s="287">
        <f t="shared" si="239"/>
        <v>0</v>
      </c>
      <c r="V1121" s="287">
        <f t="shared" si="240"/>
        <v>0</v>
      </c>
      <c r="W1121" s="287">
        <f t="shared" si="241"/>
        <v>0</v>
      </c>
      <c r="X1121" s="287">
        <f t="shared" si="242"/>
        <v>0</v>
      </c>
      <c r="Y1121" s="288">
        <f t="shared" si="243"/>
        <v>1900</v>
      </c>
      <c r="Z1121" s="287">
        <f t="shared" si="244"/>
        <v>1</v>
      </c>
      <c r="AA1121" s="519">
        <f>0</f>
        <v>0</v>
      </c>
      <c r="AB1121" s="520">
        <f>0</f>
        <v>0</v>
      </c>
      <c r="AC1121" s="519">
        <f t="shared" si="245"/>
        <v>0</v>
      </c>
      <c r="AD1121" s="520">
        <f t="shared" si="246"/>
        <v>0</v>
      </c>
    </row>
    <row r="1122" spans="16:30">
      <c r="P1122" s="274">
        <f t="shared" si="234"/>
        <v>1</v>
      </c>
      <c r="Q1122" s="285">
        <f t="shared" si="235"/>
        <v>18</v>
      </c>
      <c r="R1122" s="286">
        <f t="shared" si="236"/>
        <v>0</v>
      </c>
      <c r="S1122" s="287">
        <f t="shared" si="237"/>
        <v>0</v>
      </c>
      <c r="T1122" s="286">
        <f t="shared" si="238"/>
        <v>0</v>
      </c>
      <c r="U1122" s="287">
        <f t="shared" si="239"/>
        <v>0</v>
      </c>
      <c r="V1122" s="287">
        <f t="shared" si="240"/>
        <v>0</v>
      </c>
      <c r="W1122" s="287">
        <f t="shared" si="241"/>
        <v>0</v>
      </c>
      <c r="X1122" s="287">
        <f t="shared" si="242"/>
        <v>0</v>
      </c>
      <c r="Y1122" s="288">
        <f t="shared" si="243"/>
        <v>1900</v>
      </c>
      <c r="Z1122" s="287">
        <f t="shared" si="244"/>
        <v>1</v>
      </c>
      <c r="AA1122" s="519">
        <f>0</f>
        <v>0</v>
      </c>
      <c r="AB1122" s="520">
        <f>0</f>
        <v>0</v>
      </c>
      <c r="AC1122" s="519">
        <f t="shared" si="245"/>
        <v>0</v>
      </c>
      <c r="AD1122" s="520">
        <f t="shared" si="246"/>
        <v>0</v>
      </c>
    </row>
    <row r="1123" spans="16:30">
      <c r="P1123" s="274">
        <f t="shared" si="234"/>
        <v>1</v>
      </c>
      <c r="Q1123" s="285">
        <f t="shared" si="235"/>
        <v>18</v>
      </c>
      <c r="R1123" s="286">
        <f t="shared" si="236"/>
        <v>0</v>
      </c>
      <c r="S1123" s="287">
        <f t="shared" si="237"/>
        <v>0</v>
      </c>
      <c r="T1123" s="286">
        <f t="shared" si="238"/>
        <v>0</v>
      </c>
      <c r="U1123" s="287">
        <f t="shared" si="239"/>
        <v>0</v>
      </c>
      <c r="V1123" s="287">
        <f t="shared" si="240"/>
        <v>0</v>
      </c>
      <c r="W1123" s="287">
        <f t="shared" si="241"/>
        <v>0</v>
      </c>
      <c r="X1123" s="287">
        <f t="shared" si="242"/>
        <v>0</v>
      </c>
      <c r="Y1123" s="288">
        <f t="shared" si="243"/>
        <v>1900</v>
      </c>
      <c r="Z1123" s="287">
        <f t="shared" si="244"/>
        <v>1</v>
      </c>
      <c r="AA1123" s="519">
        <f>0</f>
        <v>0</v>
      </c>
      <c r="AB1123" s="520">
        <f>0</f>
        <v>0</v>
      </c>
      <c r="AC1123" s="519">
        <f t="shared" si="245"/>
        <v>0</v>
      </c>
      <c r="AD1123" s="520">
        <f t="shared" si="246"/>
        <v>0</v>
      </c>
    </row>
    <row r="1124" spans="16:30">
      <c r="P1124" s="274">
        <f t="shared" si="234"/>
        <v>1</v>
      </c>
      <c r="Q1124" s="285">
        <f t="shared" si="235"/>
        <v>18</v>
      </c>
      <c r="R1124" s="286">
        <f t="shared" si="236"/>
        <v>0</v>
      </c>
      <c r="S1124" s="287">
        <f t="shared" si="237"/>
        <v>0</v>
      </c>
      <c r="T1124" s="286">
        <f t="shared" si="238"/>
        <v>0</v>
      </c>
      <c r="U1124" s="287">
        <f t="shared" si="239"/>
        <v>0</v>
      </c>
      <c r="V1124" s="287">
        <f t="shared" si="240"/>
        <v>0</v>
      </c>
      <c r="W1124" s="287">
        <f t="shared" si="241"/>
        <v>0</v>
      </c>
      <c r="X1124" s="287">
        <f t="shared" si="242"/>
        <v>0</v>
      </c>
      <c r="Y1124" s="288">
        <f t="shared" si="243"/>
        <v>1900</v>
      </c>
      <c r="Z1124" s="287">
        <f t="shared" si="244"/>
        <v>1</v>
      </c>
      <c r="AA1124" s="519">
        <f>0</f>
        <v>0</v>
      </c>
      <c r="AB1124" s="520">
        <f>0</f>
        <v>0</v>
      </c>
      <c r="AC1124" s="519">
        <f t="shared" si="245"/>
        <v>0</v>
      </c>
      <c r="AD1124" s="520">
        <f t="shared" si="246"/>
        <v>0</v>
      </c>
    </row>
    <row r="1125" spans="16:30">
      <c r="P1125" s="274">
        <f t="shared" si="234"/>
        <v>1</v>
      </c>
      <c r="Q1125" s="285">
        <f t="shared" si="235"/>
        <v>18</v>
      </c>
      <c r="R1125" s="286">
        <f t="shared" si="236"/>
        <v>0</v>
      </c>
      <c r="S1125" s="287">
        <f t="shared" si="237"/>
        <v>0</v>
      </c>
      <c r="T1125" s="286">
        <f t="shared" si="238"/>
        <v>0</v>
      </c>
      <c r="U1125" s="287">
        <f t="shared" si="239"/>
        <v>0</v>
      </c>
      <c r="V1125" s="287">
        <f t="shared" si="240"/>
        <v>0</v>
      </c>
      <c r="W1125" s="287">
        <f t="shared" si="241"/>
        <v>0</v>
      </c>
      <c r="X1125" s="287">
        <f t="shared" si="242"/>
        <v>0</v>
      </c>
      <c r="Y1125" s="288">
        <f t="shared" si="243"/>
        <v>1900</v>
      </c>
      <c r="Z1125" s="287">
        <f t="shared" si="244"/>
        <v>1</v>
      </c>
      <c r="AA1125" s="519">
        <f>0</f>
        <v>0</v>
      </c>
      <c r="AB1125" s="520">
        <f>0</f>
        <v>0</v>
      </c>
      <c r="AC1125" s="519">
        <f t="shared" si="245"/>
        <v>0</v>
      </c>
      <c r="AD1125" s="520">
        <f t="shared" si="246"/>
        <v>0</v>
      </c>
    </row>
    <row r="1126" spans="16:30">
      <c r="P1126" s="274">
        <f t="shared" si="234"/>
        <v>1</v>
      </c>
      <c r="Q1126" s="285">
        <f t="shared" si="235"/>
        <v>18</v>
      </c>
      <c r="R1126" s="286">
        <f t="shared" si="236"/>
        <v>0</v>
      </c>
      <c r="S1126" s="287">
        <f t="shared" si="237"/>
        <v>0</v>
      </c>
      <c r="T1126" s="286">
        <f t="shared" si="238"/>
        <v>0</v>
      </c>
      <c r="U1126" s="287">
        <f t="shared" si="239"/>
        <v>0</v>
      </c>
      <c r="V1126" s="287">
        <f t="shared" si="240"/>
        <v>0</v>
      </c>
      <c r="W1126" s="287">
        <f t="shared" si="241"/>
        <v>0</v>
      </c>
      <c r="X1126" s="287">
        <f t="shared" si="242"/>
        <v>0</v>
      </c>
      <c r="Y1126" s="288">
        <f t="shared" si="243"/>
        <v>1900</v>
      </c>
      <c r="Z1126" s="287">
        <f t="shared" si="244"/>
        <v>1</v>
      </c>
      <c r="AA1126" s="519">
        <f>0</f>
        <v>0</v>
      </c>
      <c r="AB1126" s="520">
        <f>0</f>
        <v>0</v>
      </c>
      <c r="AC1126" s="519">
        <f t="shared" si="245"/>
        <v>0</v>
      </c>
      <c r="AD1126" s="520">
        <f t="shared" si="246"/>
        <v>0</v>
      </c>
    </row>
    <row r="1127" spans="16:30">
      <c r="P1127" s="274">
        <f t="shared" si="234"/>
        <v>1</v>
      </c>
      <c r="Q1127" s="285">
        <f t="shared" si="235"/>
        <v>18</v>
      </c>
      <c r="R1127" s="286">
        <f t="shared" si="236"/>
        <v>0</v>
      </c>
      <c r="S1127" s="287">
        <f t="shared" si="237"/>
        <v>0</v>
      </c>
      <c r="T1127" s="286">
        <f t="shared" si="238"/>
        <v>0</v>
      </c>
      <c r="U1127" s="287">
        <f t="shared" si="239"/>
        <v>0</v>
      </c>
      <c r="V1127" s="287">
        <f t="shared" si="240"/>
        <v>0</v>
      </c>
      <c r="W1127" s="287">
        <f t="shared" si="241"/>
        <v>0</v>
      </c>
      <c r="X1127" s="287">
        <f t="shared" si="242"/>
        <v>0</v>
      </c>
      <c r="Y1127" s="288">
        <f t="shared" si="243"/>
        <v>1900</v>
      </c>
      <c r="Z1127" s="287">
        <f t="shared" si="244"/>
        <v>1</v>
      </c>
      <c r="AA1127" s="519">
        <f>0</f>
        <v>0</v>
      </c>
      <c r="AB1127" s="520">
        <f>0</f>
        <v>0</v>
      </c>
      <c r="AC1127" s="519">
        <f t="shared" si="245"/>
        <v>0</v>
      </c>
      <c r="AD1127" s="520">
        <f t="shared" si="246"/>
        <v>0</v>
      </c>
    </row>
    <row r="1128" spans="16:30">
      <c r="P1128" s="274">
        <f t="shared" si="234"/>
        <v>1</v>
      </c>
      <c r="Q1128" s="285">
        <f t="shared" si="235"/>
        <v>18</v>
      </c>
      <c r="R1128" s="286">
        <f t="shared" si="236"/>
        <v>0</v>
      </c>
      <c r="S1128" s="287">
        <f t="shared" si="237"/>
        <v>0</v>
      </c>
      <c r="T1128" s="286">
        <f t="shared" si="238"/>
        <v>0</v>
      </c>
      <c r="U1128" s="287">
        <f t="shared" si="239"/>
        <v>0</v>
      </c>
      <c r="V1128" s="287">
        <f t="shared" si="240"/>
        <v>0</v>
      </c>
      <c r="W1128" s="287">
        <f t="shared" si="241"/>
        <v>0</v>
      </c>
      <c r="X1128" s="287">
        <f t="shared" si="242"/>
        <v>0</v>
      </c>
      <c r="Y1128" s="288">
        <f t="shared" si="243"/>
        <v>1900</v>
      </c>
      <c r="Z1128" s="287">
        <f t="shared" si="244"/>
        <v>1</v>
      </c>
      <c r="AA1128" s="519">
        <f>0</f>
        <v>0</v>
      </c>
      <c r="AB1128" s="520">
        <f>0</f>
        <v>0</v>
      </c>
      <c r="AC1128" s="519">
        <f t="shared" si="245"/>
        <v>0</v>
      </c>
      <c r="AD1128" s="520">
        <f t="shared" si="246"/>
        <v>0</v>
      </c>
    </row>
    <row r="1129" spans="16:30">
      <c r="P1129" s="274">
        <f t="shared" si="234"/>
        <v>1</v>
      </c>
      <c r="Q1129" s="285">
        <f t="shared" si="235"/>
        <v>18</v>
      </c>
      <c r="R1129" s="286">
        <f t="shared" si="236"/>
        <v>0</v>
      </c>
      <c r="S1129" s="287">
        <f t="shared" si="237"/>
        <v>0</v>
      </c>
      <c r="T1129" s="286">
        <f t="shared" si="238"/>
        <v>0</v>
      </c>
      <c r="U1129" s="287">
        <f t="shared" si="239"/>
        <v>0</v>
      </c>
      <c r="V1129" s="287">
        <f t="shared" si="240"/>
        <v>0</v>
      </c>
      <c r="W1129" s="287">
        <f t="shared" si="241"/>
        <v>0</v>
      </c>
      <c r="X1129" s="287">
        <f t="shared" si="242"/>
        <v>0</v>
      </c>
      <c r="Y1129" s="288">
        <f t="shared" si="243"/>
        <v>1900</v>
      </c>
      <c r="Z1129" s="287">
        <f t="shared" si="244"/>
        <v>1</v>
      </c>
      <c r="AA1129" s="519">
        <f>0</f>
        <v>0</v>
      </c>
      <c r="AB1129" s="520">
        <f>0</f>
        <v>0</v>
      </c>
      <c r="AC1129" s="519">
        <f t="shared" si="245"/>
        <v>0</v>
      </c>
      <c r="AD1129" s="520">
        <f t="shared" si="246"/>
        <v>0</v>
      </c>
    </row>
    <row r="1130" spans="16:30">
      <c r="P1130" s="274">
        <f t="shared" si="234"/>
        <v>1</v>
      </c>
      <c r="Q1130" s="285">
        <f t="shared" si="235"/>
        <v>18</v>
      </c>
      <c r="R1130" s="286">
        <f t="shared" si="236"/>
        <v>0</v>
      </c>
      <c r="S1130" s="287">
        <f t="shared" si="237"/>
        <v>0</v>
      </c>
      <c r="T1130" s="286">
        <f t="shared" si="238"/>
        <v>0</v>
      </c>
      <c r="U1130" s="287">
        <f t="shared" si="239"/>
        <v>0</v>
      </c>
      <c r="V1130" s="287">
        <f t="shared" si="240"/>
        <v>0</v>
      </c>
      <c r="W1130" s="287">
        <f t="shared" si="241"/>
        <v>0</v>
      </c>
      <c r="X1130" s="287">
        <f t="shared" si="242"/>
        <v>0</v>
      </c>
      <c r="Y1130" s="288">
        <f t="shared" si="243"/>
        <v>1900</v>
      </c>
      <c r="Z1130" s="287">
        <f t="shared" si="244"/>
        <v>1</v>
      </c>
      <c r="AA1130" s="519">
        <f>0</f>
        <v>0</v>
      </c>
      <c r="AB1130" s="520">
        <f>0</f>
        <v>0</v>
      </c>
      <c r="AC1130" s="519">
        <f t="shared" si="245"/>
        <v>0</v>
      </c>
      <c r="AD1130" s="520">
        <f t="shared" si="246"/>
        <v>0</v>
      </c>
    </row>
    <row r="1131" spans="16:30">
      <c r="P1131" s="274">
        <f t="shared" si="234"/>
        <v>1</v>
      </c>
      <c r="Q1131" s="285">
        <f t="shared" si="235"/>
        <v>18</v>
      </c>
      <c r="R1131" s="286">
        <f t="shared" si="236"/>
        <v>0</v>
      </c>
      <c r="S1131" s="287">
        <f t="shared" si="237"/>
        <v>0</v>
      </c>
      <c r="T1131" s="286">
        <f t="shared" si="238"/>
        <v>0</v>
      </c>
      <c r="U1131" s="287">
        <f t="shared" si="239"/>
        <v>0</v>
      </c>
      <c r="V1131" s="287">
        <f t="shared" si="240"/>
        <v>0</v>
      </c>
      <c r="W1131" s="287">
        <f t="shared" si="241"/>
        <v>0</v>
      </c>
      <c r="X1131" s="287">
        <f t="shared" si="242"/>
        <v>0</v>
      </c>
      <c r="Y1131" s="288">
        <f t="shared" si="243"/>
        <v>1900</v>
      </c>
      <c r="Z1131" s="287">
        <f t="shared" si="244"/>
        <v>1</v>
      </c>
      <c r="AA1131" s="519">
        <f>0</f>
        <v>0</v>
      </c>
      <c r="AB1131" s="520">
        <f>0</f>
        <v>0</v>
      </c>
      <c r="AC1131" s="519">
        <f t="shared" si="245"/>
        <v>0</v>
      </c>
      <c r="AD1131" s="520">
        <f t="shared" si="246"/>
        <v>0</v>
      </c>
    </row>
    <row r="1132" spans="16:30">
      <c r="P1132" s="274">
        <f t="shared" si="234"/>
        <v>1</v>
      </c>
      <c r="Q1132" s="285">
        <f t="shared" si="235"/>
        <v>18</v>
      </c>
      <c r="R1132" s="286">
        <f t="shared" si="236"/>
        <v>0</v>
      </c>
      <c r="S1132" s="287">
        <f t="shared" si="237"/>
        <v>0</v>
      </c>
      <c r="T1132" s="286">
        <f t="shared" si="238"/>
        <v>0</v>
      </c>
      <c r="U1132" s="287">
        <f t="shared" si="239"/>
        <v>0</v>
      </c>
      <c r="V1132" s="287">
        <f t="shared" si="240"/>
        <v>0</v>
      </c>
      <c r="W1132" s="287">
        <f t="shared" si="241"/>
        <v>0</v>
      </c>
      <c r="X1132" s="287">
        <f t="shared" si="242"/>
        <v>0</v>
      </c>
      <c r="Y1132" s="288">
        <f t="shared" si="243"/>
        <v>1900</v>
      </c>
      <c r="Z1132" s="287">
        <f t="shared" si="244"/>
        <v>1</v>
      </c>
      <c r="AA1132" s="519">
        <f>0</f>
        <v>0</v>
      </c>
      <c r="AB1132" s="520">
        <f>0</f>
        <v>0</v>
      </c>
      <c r="AC1132" s="519">
        <f t="shared" si="245"/>
        <v>0</v>
      </c>
      <c r="AD1132" s="520">
        <f t="shared" si="246"/>
        <v>0</v>
      </c>
    </row>
    <row r="1133" spans="16:30">
      <c r="P1133" s="274">
        <f t="shared" si="234"/>
        <v>1</v>
      </c>
      <c r="Q1133" s="285">
        <f t="shared" si="235"/>
        <v>18</v>
      </c>
      <c r="R1133" s="286">
        <f t="shared" si="236"/>
        <v>0</v>
      </c>
      <c r="S1133" s="287">
        <f t="shared" si="237"/>
        <v>0</v>
      </c>
      <c r="T1133" s="286">
        <f t="shared" si="238"/>
        <v>0</v>
      </c>
      <c r="U1133" s="287">
        <f t="shared" si="239"/>
        <v>0</v>
      </c>
      <c r="V1133" s="287">
        <f t="shared" si="240"/>
        <v>0</v>
      </c>
      <c r="W1133" s="287">
        <f t="shared" si="241"/>
        <v>0</v>
      </c>
      <c r="X1133" s="287">
        <f t="shared" si="242"/>
        <v>0</v>
      </c>
      <c r="Y1133" s="288">
        <f t="shared" si="243"/>
        <v>1900</v>
      </c>
      <c r="Z1133" s="287">
        <f t="shared" si="244"/>
        <v>1</v>
      </c>
      <c r="AA1133" s="519">
        <f>0</f>
        <v>0</v>
      </c>
      <c r="AB1133" s="520">
        <f>0</f>
        <v>0</v>
      </c>
      <c r="AC1133" s="519">
        <f t="shared" si="245"/>
        <v>0</v>
      </c>
      <c r="AD1133" s="520">
        <f t="shared" si="246"/>
        <v>0</v>
      </c>
    </row>
    <row r="1134" spans="16:30">
      <c r="P1134" s="274">
        <f t="shared" si="234"/>
        <v>1</v>
      </c>
      <c r="Q1134" s="285">
        <f t="shared" si="235"/>
        <v>18</v>
      </c>
      <c r="R1134" s="286">
        <f t="shared" si="236"/>
        <v>0</v>
      </c>
      <c r="S1134" s="287">
        <f t="shared" si="237"/>
        <v>0</v>
      </c>
      <c r="T1134" s="286">
        <f t="shared" si="238"/>
        <v>0</v>
      </c>
      <c r="U1134" s="287">
        <f t="shared" si="239"/>
        <v>0</v>
      </c>
      <c r="V1134" s="287">
        <f t="shared" si="240"/>
        <v>0</v>
      </c>
      <c r="W1134" s="287">
        <f t="shared" si="241"/>
        <v>0</v>
      </c>
      <c r="X1134" s="287">
        <f t="shared" si="242"/>
        <v>0</v>
      </c>
      <c r="Y1134" s="288">
        <f t="shared" si="243"/>
        <v>1900</v>
      </c>
      <c r="Z1134" s="287">
        <f t="shared" si="244"/>
        <v>1</v>
      </c>
      <c r="AA1134" s="519">
        <f>0</f>
        <v>0</v>
      </c>
      <c r="AB1134" s="520">
        <f>0</f>
        <v>0</v>
      </c>
      <c r="AC1134" s="519">
        <f t="shared" si="245"/>
        <v>0</v>
      </c>
      <c r="AD1134" s="520">
        <f t="shared" si="246"/>
        <v>0</v>
      </c>
    </row>
    <row r="1135" spans="16:30">
      <c r="P1135" s="274">
        <f t="shared" si="234"/>
        <v>1</v>
      </c>
      <c r="Q1135" s="285">
        <f t="shared" si="235"/>
        <v>18</v>
      </c>
      <c r="R1135" s="286">
        <f t="shared" si="236"/>
        <v>0</v>
      </c>
      <c r="S1135" s="287">
        <f t="shared" si="237"/>
        <v>0</v>
      </c>
      <c r="T1135" s="286">
        <f t="shared" si="238"/>
        <v>0</v>
      </c>
      <c r="U1135" s="287">
        <f t="shared" si="239"/>
        <v>0</v>
      </c>
      <c r="V1135" s="287">
        <f t="shared" si="240"/>
        <v>0</v>
      </c>
      <c r="W1135" s="287">
        <f t="shared" si="241"/>
        <v>0</v>
      </c>
      <c r="X1135" s="287">
        <f t="shared" si="242"/>
        <v>0</v>
      </c>
      <c r="Y1135" s="288">
        <f t="shared" si="243"/>
        <v>1900</v>
      </c>
      <c r="Z1135" s="287">
        <f t="shared" si="244"/>
        <v>1</v>
      </c>
      <c r="AA1135" s="519">
        <f>0</f>
        <v>0</v>
      </c>
      <c r="AB1135" s="520">
        <f>0</f>
        <v>0</v>
      </c>
      <c r="AC1135" s="519">
        <f t="shared" si="245"/>
        <v>0</v>
      </c>
      <c r="AD1135" s="520">
        <f t="shared" si="246"/>
        <v>0</v>
      </c>
    </row>
    <row r="1136" spans="16:30">
      <c r="P1136" s="274">
        <f t="shared" si="234"/>
        <v>1</v>
      </c>
      <c r="Q1136" s="285">
        <f t="shared" si="235"/>
        <v>18</v>
      </c>
      <c r="R1136" s="286">
        <f t="shared" si="236"/>
        <v>0</v>
      </c>
      <c r="S1136" s="287">
        <f t="shared" si="237"/>
        <v>0</v>
      </c>
      <c r="T1136" s="286">
        <f t="shared" si="238"/>
        <v>0</v>
      </c>
      <c r="U1136" s="287">
        <f t="shared" si="239"/>
        <v>0</v>
      </c>
      <c r="V1136" s="287">
        <f t="shared" si="240"/>
        <v>0</v>
      </c>
      <c r="W1136" s="287">
        <f t="shared" si="241"/>
        <v>0</v>
      </c>
      <c r="X1136" s="287">
        <f t="shared" si="242"/>
        <v>0</v>
      </c>
      <c r="Y1136" s="288">
        <f t="shared" si="243"/>
        <v>1900</v>
      </c>
      <c r="Z1136" s="287">
        <f t="shared" si="244"/>
        <v>1</v>
      </c>
      <c r="AA1136" s="519">
        <f>0</f>
        <v>0</v>
      </c>
      <c r="AB1136" s="520">
        <f>0</f>
        <v>0</v>
      </c>
      <c r="AC1136" s="519">
        <f t="shared" si="245"/>
        <v>0</v>
      </c>
      <c r="AD1136" s="520">
        <f t="shared" si="246"/>
        <v>0</v>
      </c>
    </row>
    <row r="1137" spans="16:30">
      <c r="P1137" s="274">
        <f t="shared" si="234"/>
        <v>1</v>
      </c>
      <c r="Q1137" s="285">
        <f t="shared" si="235"/>
        <v>18</v>
      </c>
      <c r="R1137" s="286">
        <f t="shared" si="236"/>
        <v>0</v>
      </c>
      <c r="S1137" s="287">
        <f t="shared" si="237"/>
        <v>0</v>
      </c>
      <c r="T1137" s="286">
        <f t="shared" si="238"/>
        <v>0</v>
      </c>
      <c r="U1137" s="287">
        <f t="shared" si="239"/>
        <v>0</v>
      </c>
      <c r="V1137" s="287">
        <f t="shared" si="240"/>
        <v>0</v>
      </c>
      <c r="W1137" s="287">
        <f t="shared" si="241"/>
        <v>0</v>
      </c>
      <c r="X1137" s="287">
        <f t="shared" si="242"/>
        <v>0</v>
      </c>
      <c r="Y1137" s="288">
        <f t="shared" si="243"/>
        <v>1900</v>
      </c>
      <c r="Z1137" s="287">
        <f t="shared" si="244"/>
        <v>1</v>
      </c>
      <c r="AA1137" s="519">
        <f>0</f>
        <v>0</v>
      </c>
      <c r="AB1137" s="520">
        <f>0</f>
        <v>0</v>
      </c>
      <c r="AC1137" s="519">
        <f t="shared" si="245"/>
        <v>0</v>
      </c>
      <c r="AD1137" s="520">
        <f t="shared" si="246"/>
        <v>0</v>
      </c>
    </row>
    <row r="1138" spans="16:30">
      <c r="P1138" s="274">
        <f t="shared" si="234"/>
        <v>1</v>
      </c>
      <c r="Q1138" s="285">
        <f t="shared" si="235"/>
        <v>18</v>
      </c>
      <c r="R1138" s="286">
        <f t="shared" si="236"/>
        <v>0</v>
      </c>
      <c r="S1138" s="287">
        <f t="shared" si="237"/>
        <v>0</v>
      </c>
      <c r="T1138" s="286">
        <f t="shared" si="238"/>
        <v>0</v>
      </c>
      <c r="U1138" s="287">
        <f t="shared" si="239"/>
        <v>0</v>
      </c>
      <c r="V1138" s="287">
        <f t="shared" si="240"/>
        <v>0</v>
      </c>
      <c r="W1138" s="287">
        <f t="shared" si="241"/>
        <v>0</v>
      </c>
      <c r="X1138" s="287">
        <f t="shared" si="242"/>
        <v>0</v>
      </c>
      <c r="Y1138" s="288">
        <f t="shared" si="243"/>
        <v>1900</v>
      </c>
      <c r="Z1138" s="287">
        <f t="shared" si="244"/>
        <v>1</v>
      </c>
      <c r="AA1138" s="519">
        <f>0</f>
        <v>0</v>
      </c>
      <c r="AB1138" s="520">
        <f>0</f>
        <v>0</v>
      </c>
      <c r="AC1138" s="519">
        <f t="shared" si="245"/>
        <v>0</v>
      </c>
      <c r="AD1138" s="520">
        <f t="shared" si="246"/>
        <v>0</v>
      </c>
    </row>
    <row r="1139" spans="16:30">
      <c r="P1139" s="274">
        <f t="shared" si="234"/>
        <v>1</v>
      </c>
      <c r="Q1139" s="285">
        <f t="shared" si="235"/>
        <v>18</v>
      </c>
      <c r="R1139" s="286">
        <f t="shared" si="236"/>
        <v>0</v>
      </c>
      <c r="S1139" s="287">
        <f t="shared" si="237"/>
        <v>0</v>
      </c>
      <c r="T1139" s="286">
        <f t="shared" si="238"/>
        <v>0</v>
      </c>
      <c r="U1139" s="287">
        <f t="shared" si="239"/>
        <v>0</v>
      </c>
      <c r="V1139" s="287">
        <f t="shared" si="240"/>
        <v>0</v>
      </c>
      <c r="W1139" s="287">
        <f t="shared" si="241"/>
        <v>0</v>
      </c>
      <c r="X1139" s="287">
        <f t="shared" si="242"/>
        <v>0</v>
      </c>
      <c r="Y1139" s="288">
        <f t="shared" si="243"/>
        <v>1900</v>
      </c>
      <c r="Z1139" s="287">
        <f t="shared" si="244"/>
        <v>1</v>
      </c>
      <c r="AA1139" s="519">
        <f>0</f>
        <v>0</v>
      </c>
      <c r="AB1139" s="520">
        <f>0</f>
        <v>0</v>
      </c>
      <c r="AC1139" s="519">
        <f t="shared" si="245"/>
        <v>0</v>
      </c>
      <c r="AD1139" s="520">
        <f t="shared" si="246"/>
        <v>0</v>
      </c>
    </row>
    <row r="1140" spans="16:30">
      <c r="P1140" s="274">
        <f t="shared" si="234"/>
        <v>1</v>
      </c>
      <c r="Q1140" s="285">
        <f t="shared" si="235"/>
        <v>18</v>
      </c>
      <c r="R1140" s="286">
        <f t="shared" si="236"/>
        <v>0</v>
      </c>
      <c r="S1140" s="287">
        <f t="shared" si="237"/>
        <v>0</v>
      </c>
      <c r="T1140" s="286">
        <f t="shared" si="238"/>
        <v>0</v>
      </c>
      <c r="U1140" s="287">
        <f t="shared" si="239"/>
        <v>0</v>
      </c>
      <c r="V1140" s="287">
        <f t="shared" si="240"/>
        <v>0</v>
      </c>
      <c r="W1140" s="287">
        <f t="shared" si="241"/>
        <v>0</v>
      </c>
      <c r="X1140" s="287">
        <f t="shared" si="242"/>
        <v>0</v>
      </c>
      <c r="Y1140" s="288">
        <f t="shared" si="243"/>
        <v>1900</v>
      </c>
      <c r="Z1140" s="287">
        <f t="shared" si="244"/>
        <v>1</v>
      </c>
      <c r="AA1140" s="519">
        <f>0</f>
        <v>0</v>
      </c>
      <c r="AB1140" s="520">
        <f>0</f>
        <v>0</v>
      </c>
      <c r="AC1140" s="519">
        <f t="shared" si="245"/>
        <v>0</v>
      </c>
      <c r="AD1140" s="520">
        <f t="shared" si="246"/>
        <v>0</v>
      </c>
    </row>
    <row r="1141" spans="16:30">
      <c r="P1141" s="274">
        <f t="shared" si="234"/>
        <v>1</v>
      </c>
      <c r="Q1141" s="285">
        <f t="shared" si="235"/>
        <v>18</v>
      </c>
      <c r="R1141" s="286">
        <f t="shared" si="236"/>
        <v>0</v>
      </c>
      <c r="S1141" s="287">
        <f t="shared" si="237"/>
        <v>0</v>
      </c>
      <c r="T1141" s="286">
        <f t="shared" si="238"/>
        <v>0</v>
      </c>
      <c r="U1141" s="287">
        <f t="shared" si="239"/>
        <v>0</v>
      </c>
      <c r="V1141" s="287">
        <f t="shared" si="240"/>
        <v>0</v>
      </c>
      <c r="W1141" s="287">
        <f t="shared" si="241"/>
        <v>0</v>
      </c>
      <c r="X1141" s="287">
        <f t="shared" si="242"/>
        <v>0</v>
      </c>
      <c r="Y1141" s="288">
        <f t="shared" si="243"/>
        <v>1900</v>
      </c>
      <c r="Z1141" s="287">
        <f t="shared" si="244"/>
        <v>1</v>
      </c>
      <c r="AA1141" s="519">
        <f>0</f>
        <v>0</v>
      </c>
      <c r="AB1141" s="520">
        <f>0</f>
        <v>0</v>
      </c>
      <c r="AC1141" s="519">
        <f t="shared" si="245"/>
        <v>0</v>
      </c>
      <c r="AD1141" s="520">
        <f t="shared" si="246"/>
        <v>0</v>
      </c>
    </row>
    <row r="1142" spans="16:30">
      <c r="P1142" s="274">
        <f t="shared" si="234"/>
        <v>1</v>
      </c>
      <c r="Q1142" s="285">
        <f t="shared" si="235"/>
        <v>18</v>
      </c>
      <c r="R1142" s="286">
        <f t="shared" si="236"/>
        <v>0</v>
      </c>
      <c r="S1142" s="287">
        <f t="shared" si="237"/>
        <v>0</v>
      </c>
      <c r="T1142" s="286">
        <f t="shared" si="238"/>
        <v>0</v>
      </c>
      <c r="U1142" s="287">
        <f t="shared" si="239"/>
        <v>0</v>
      </c>
      <c r="V1142" s="287">
        <f t="shared" si="240"/>
        <v>0</v>
      </c>
      <c r="W1142" s="287">
        <f t="shared" si="241"/>
        <v>0</v>
      </c>
      <c r="X1142" s="287">
        <f t="shared" si="242"/>
        <v>0</v>
      </c>
      <c r="Y1142" s="288">
        <f t="shared" si="243"/>
        <v>1900</v>
      </c>
      <c r="Z1142" s="287">
        <f t="shared" si="244"/>
        <v>1</v>
      </c>
      <c r="AA1142" s="519">
        <f>0</f>
        <v>0</v>
      </c>
      <c r="AB1142" s="520">
        <f>0</f>
        <v>0</v>
      </c>
      <c r="AC1142" s="519">
        <f t="shared" si="245"/>
        <v>0</v>
      </c>
      <c r="AD1142" s="520">
        <f t="shared" si="246"/>
        <v>0</v>
      </c>
    </row>
    <row r="1143" spans="16:30">
      <c r="P1143" s="274">
        <f t="shared" si="234"/>
        <v>1</v>
      </c>
      <c r="Q1143" s="285">
        <f t="shared" si="235"/>
        <v>18</v>
      </c>
      <c r="R1143" s="286">
        <f t="shared" si="236"/>
        <v>0</v>
      </c>
      <c r="S1143" s="287">
        <f t="shared" si="237"/>
        <v>0</v>
      </c>
      <c r="T1143" s="286">
        <f t="shared" si="238"/>
        <v>0</v>
      </c>
      <c r="U1143" s="287">
        <f t="shared" si="239"/>
        <v>0</v>
      </c>
      <c r="V1143" s="287">
        <f t="shared" si="240"/>
        <v>0</v>
      </c>
      <c r="W1143" s="287">
        <f t="shared" si="241"/>
        <v>0</v>
      </c>
      <c r="X1143" s="287">
        <f t="shared" si="242"/>
        <v>0</v>
      </c>
      <c r="Y1143" s="288">
        <f t="shared" si="243"/>
        <v>1900</v>
      </c>
      <c r="Z1143" s="287">
        <f t="shared" si="244"/>
        <v>1</v>
      </c>
      <c r="AA1143" s="519">
        <f>0</f>
        <v>0</v>
      </c>
      <c r="AB1143" s="520">
        <f>0</f>
        <v>0</v>
      </c>
      <c r="AC1143" s="519">
        <f t="shared" si="245"/>
        <v>0</v>
      </c>
      <c r="AD1143" s="520">
        <f t="shared" si="246"/>
        <v>0</v>
      </c>
    </row>
    <row r="1144" spans="16:30">
      <c r="P1144" s="274">
        <f t="shared" si="234"/>
        <v>1</v>
      </c>
      <c r="Q1144" s="285">
        <f t="shared" si="235"/>
        <v>18</v>
      </c>
      <c r="R1144" s="286">
        <f t="shared" si="236"/>
        <v>0</v>
      </c>
      <c r="S1144" s="287">
        <f t="shared" si="237"/>
        <v>0</v>
      </c>
      <c r="T1144" s="286">
        <f t="shared" si="238"/>
        <v>0</v>
      </c>
      <c r="U1144" s="287">
        <f t="shared" si="239"/>
        <v>0</v>
      </c>
      <c r="V1144" s="287">
        <f t="shared" si="240"/>
        <v>0</v>
      </c>
      <c r="W1144" s="287">
        <f t="shared" si="241"/>
        <v>0</v>
      </c>
      <c r="X1144" s="287">
        <f t="shared" si="242"/>
        <v>0</v>
      </c>
      <c r="Y1144" s="288">
        <f t="shared" si="243"/>
        <v>1900</v>
      </c>
      <c r="Z1144" s="287">
        <f t="shared" si="244"/>
        <v>1</v>
      </c>
      <c r="AA1144" s="519">
        <f>0</f>
        <v>0</v>
      </c>
      <c r="AB1144" s="520">
        <f>0</f>
        <v>0</v>
      </c>
      <c r="AC1144" s="519">
        <f t="shared" si="245"/>
        <v>0</v>
      </c>
      <c r="AD1144" s="520">
        <f t="shared" si="246"/>
        <v>0</v>
      </c>
    </row>
    <row r="1145" spans="16:30">
      <c r="P1145" s="274">
        <f t="shared" si="234"/>
        <v>1</v>
      </c>
      <c r="Q1145" s="285">
        <f t="shared" si="235"/>
        <v>18</v>
      </c>
      <c r="R1145" s="286">
        <f t="shared" si="236"/>
        <v>0</v>
      </c>
      <c r="S1145" s="287">
        <f t="shared" si="237"/>
        <v>0</v>
      </c>
      <c r="T1145" s="286">
        <f t="shared" si="238"/>
        <v>0</v>
      </c>
      <c r="U1145" s="287">
        <f t="shared" si="239"/>
        <v>0</v>
      </c>
      <c r="V1145" s="287">
        <f t="shared" si="240"/>
        <v>0</v>
      </c>
      <c r="W1145" s="287">
        <f t="shared" si="241"/>
        <v>0</v>
      </c>
      <c r="X1145" s="287">
        <f t="shared" si="242"/>
        <v>0</v>
      </c>
      <c r="Y1145" s="288">
        <f t="shared" si="243"/>
        <v>1900</v>
      </c>
      <c r="Z1145" s="287">
        <f t="shared" si="244"/>
        <v>1</v>
      </c>
      <c r="AA1145" s="519">
        <f>0</f>
        <v>0</v>
      </c>
      <c r="AB1145" s="520">
        <f>0</f>
        <v>0</v>
      </c>
      <c r="AC1145" s="519">
        <f t="shared" si="245"/>
        <v>0</v>
      </c>
      <c r="AD1145" s="520">
        <f t="shared" si="246"/>
        <v>0</v>
      </c>
    </row>
    <row r="1146" spans="16:30">
      <c r="P1146" s="274">
        <f t="shared" si="234"/>
        <v>1</v>
      </c>
      <c r="Q1146" s="285">
        <f t="shared" si="235"/>
        <v>18</v>
      </c>
      <c r="R1146" s="286">
        <f t="shared" si="236"/>
        <v>0</v>
      </c>
      <c r="S1146" s="287">
        <f t="shared" si="237"/>
        <v>0</v>
      </c>
      <c r="T1146" s="286">
        <f t="shared" si="238"/>
        <v>0</v>
      </c>
      <c r="U1146" s="287">
        <f t="shared" si="239"/>
        <v>0</v>
      </c>
      <c r="V1146" s="287">
        <f t="shared" si="240"/>
        <v>0</v>
      </c>
      <c r="W1146" s="287">
        <f t="shared" si="241"/>
        <v>0</v>
      </c>
      <c r="X1146" s="287">
        <f t="shared" si="242"/>
        <v>0</v>
      </c>
      <c r="Y1146" s="288">
        <f t="shared" si="243"/>
        <v>1900</v>
      </c>
      <c r="Z1146" s="287">
        <f t="shared" si="244"/>
        <v>1</v>
      </c>
      <c r="AA1146" s="519">
        <f>0</f>
        <v>0</v>
      </c>
      <c r="AB1146" s="520">
        <f>0</f>
        <v>0</v>
      </c>
      <c r="AC1146" s="519">
        <f t="shared" si="245"/>
        <v>0</v>
      </c>
      <c r="AD1146" s="520">
        <f t="shared" si="246"/>
        <v>0</v>
      </c>
    </row>
    <row r="1147" spans="16:30">
      <c r="P1147" s="274">
        <f t="shared" si="234"/>
        <v>1</v>
      </c>
      <c r="Q1147" s="285">
        <f t="shared" si="235"/>
        <v>18</v>
      </c>
      <c r="R1147" s="286">
        <f t="shared" si="236"/>
        <v>0</v>
      </c>
      <c r="S1147" s="287">
        <f t="shared" si="237"/>
        <v>0</v>
      </c>
      <c r="T1147" s="286">
        <f t="shared" si="238"/>
        <v>0</v>
      </c>
      <c r="U1147" s="287">
        <f t="shared" si="239"/>
        <v>0</v>
      </c>
      <c r="V1147" s="287">
        <f t="shared" si="240"/>
        <v>0</v>
      </c>
      <c r="W1147" s="287">
        <f t="shared" si="241"/>
        <v>0</v>
      </c>
      <c r="X1147" s="287">
        <f t="shared" si="242"/>
        <v>0</v>
      </c>
      <c r="Y1147" s="288">
        <f t="shared" si="243"/>
        <v>1900</v>
      </c>
      <c r="Z1147" s="287">
        <f t="shared" si="244"/>
        <v>1</v>
      </c>
      <c r="AA1147" s="519">
        <f>0</f>
        <v>0</v>
      </c>
      <c r="AB1147" s="520">
        <f>0</f>
        <v>0</v>
      </c>
      <c r="AC1147" s="519">
        <f t="shared" si="245"/>
        <v>0</v>
      </c>
      <c r="AD1147" s="520">
        <f t="shared" si="246"/>
        <v>0</v>
      </c>
    </row>
    <row r="1148" spans="16:30">
      <c r="P1148" s="274">
        <f t="shared" si="234"/>
        <v>1</v>
      </c>
      <c r="Q1148" s="285">
        <f t="shared" si="235"/>
        <v>18</v>
      </c>
      <c r="R1148" s="286">
        <f t="shared" si="236"/>
        <v>0</v>
      </c>
      <c r="S1148" s="287">
        <f t="shared" si="237"/>
        <v>0</v>
      </c>
      <c r="T1148" s="286">
        <f t="shared" si="238"/>
        <v>0</v>
      </c>
      <c r="U1148" s="287">
        <f t="shared" si="239"/>
        <v>0</v>
      </c>
      <c r="V1148" s="287">
        <f t="shared" si="240"/>
        <v>0</v>
      </c>
      <c r="W1148" s="287">
        <f t="shared" si="241"/>
        <v>0</v>
      </c>
      <c r="X1148" s="287">
        <f t="shared" si="242"/>
        <v>0</v>
      </c>
      <c r="Y1148" s="288">
        <f t="shared" si="243"/>
        <v>1900</v>
      </c>
      <c r="Z1148" s="287">
        <f t="shared" si="244"/>
        <v>1</v>
      </c>
      <c r="AA1148" s="519">
        <f>0</f>
        <v>0</v>
      </c>
      <c r="AB1148" s="520">
        <f>0</f>
        <v>0</v>
      </c>
      <c r="AC1148" s="519">
        <f t="shared" si="245"/>
        <v>0</v>
      </c>
      <c r="AD1148" s="520">
        <f t="shared" si="246"/>
        <v>0</v>
      </c>
    </row>
    <row r="1149" spans="16:30">
      <c r="P1149" s="274">
        <f t="shared" si="234"/>
        <v>1</v>
      </c>
      <c r="Q1149" s="285">
        <f t="shared" si="235"/>
        <v>18</v>
      </c>
      <c r="R1149" s="286">
        <f t="shared" si="236"/>
        <v>0</v>
      </c>
      <c r="S1149" s="287">
        <f t="shared" si="237"/>
        <v>0</v>
      </c>
      <c r="T1149" s="286">
        <f t="shared" si="238"/>
        <v>0</v>
      </c>
      <c r="U1149" s="287">
        <f t="shared" si="239"/>
        <v>0</v>
      </c>
      <c r="V1149" s="287">
        <f t="shared" si="240"/>
        <v>0</v>
      </c>
      <c r="W1149" s="287">
        <f t="shared" si="241"/>
        <v>0</v>
      </c>
      <c r="X1149" s="287">
        <f t="shared" si="242"/>
        <v>0</v>
      </c>
      <c r="Y1149" s="288">
        <f t="shared" si="243"/>
        <v>1900</v>
      </c>
      <c r="Z1149" s="287">
        <f t="shared" si="244"/>
        <v>1</v>
      </c>
      <c r="AA1149" s="519">
        <f>0</f>
        <v>0</v>
      </c>
      <c r="AB1149" s="520">
        <f>0</f>
        <v>0</v>
      </c>
      <c r="AC1149" s="519">
        <f t="shared" si="245"/>
        <v>0</v>
      </c>
      <c r="AD1149" s="520">
        <f t="shared" si="246"/>
        <v>0</v>
      </c>
    </row>
    <row r="1150" spans="16:30">
      <c r="P1150" s="274">
        <f t="shared" si="234"/>
        <v>1</v>
      </c>
      <c r="Q1150" s="285">
        <f t="shared" si="235"/>
        <v>18</v>
      </c>
      <c r="R1150" s="286">
        <f t="shared" si="236"/>
        <v>0</v>
      </c>
      <c r="S1150" s="287">
        <f t="shared" si="237"/>
        <v>0</v>
      </c>
      <c r="T1150" s="286">
        <f t="shared" si="238"/>
        <v>0</v>
      </c>
      <c r="U1150" s="287">
        <f t="shared" si="239"/>
        <v>0</v>
      </c>
      <c r="V1150" s="287">
        <f t="shared" si="240"/>
        <v>0</v>
      </c>
      <c r="W1150" s="287">
        <f t="shared" si="241"/>
        <v>0</v>
      </c>
      <c r="X1150" s="287">
        <f t="shared" si="242"/>
        <v>0</v>
      </c>
      <c r="Y1150" s="288">
        <f t="shared" si="243"/>
        <v>1900</v>
      </c>
      <c r="Z1150" s="287">
        <f t="shared" si="244"/>
        <v>1</v>
      </c>
      <c r="AA1150" s="519">
        <f>0</f>
        <v>0</v>
      </c>
      <c r="AB1150" s="520">
        <f>0</f>
        <v>0</v>
      </c>
      <c r="AC1150" s="519">
        <f t="shared" si="245"/>
        <v>0</v>
      </c>
      <c r="AD1150" s="520">
        <f t="shared" si="246"/>
        <v>0</v>
      </c>
    </row>
    <row r="1151" spans="16:30">
      <c r="P1151" s="274">
        <f t="shared" si="234"/>
        <v>1</v>
      </c>
      <c r="Q1151" s="285">
        <f t="shared" si="235"/>
        <v>18</v>
      </c>
      <c r="R1151" s="286">
        <f t="shared" si="236"/>
        <v>0</v>
      </c>
      <c r="S1151" s="287">
        <f t="shared" si="237"/>
        <v>0</v>
      </c>
      <c r="T1151" s="286">
        <f t="shared" si="238"/>
        <v>0</v>
      </c>
      <c r="U1151" s="287">
        <f t="shared" si="239"/>
        <v>0</v>
      </c>
      <c r="V1151" s="287">
        <f t="shared" si="240"/>
        <v>0</v>
      </c>
      <c r="W1151" s="287">
        <f t="shared" si="241"/>
        <v>0</v>
      </c>
      <c r="X1151" s="287">
        <f t="shared" si="242"/>
        <v>0</v>
      </c>
      <c r="Y1151" s="288">
        <f t="shared" si="243"/>
        <v>1900</v>
      </c>
      <c r="Z1151" s="287">
        <f t="shared" si="244"/>
        <v>1</v>
      </c>
      <c r="AA1151" s="519">
        <f>0</f>
        <v>0</v>
      </c>
      <c r="AB1151" s="520">
        <f>0</f>
        <v>0</v>
      </c>
      <c r="AC1151" s="519">
        <f t="shared" si="245"/>
        <v>0</v>
      </c>
      <c r="AD1151" s="520">
        <f t="shared" si="246"/>
        <v>0</v>
      </c>
    </row>
    <row r="1152" spans="16:30">
      <c r="P1152" s="274">
        <f t="shared" si="234"/>
        <v>1</v>
      </c>
      <c r="Q1152" s="285">
        <f t="shared" si="235"/>
        <v>18</v>
      </c>
      <c r="R1152" s="286">
        <f t="shared" si="236"/>
        <v>0</v>
      </c>
      <c r="S1152" s="287">
        <f t="shared" si="237"/>
        <v>0</v>
      </c>
      <c r="T1152" s="286">
        <f t="shared" si="238"/>
        <v>0</v>
      </c>
      <c r="U1152" s="287">
        <f t="shared" si="239"/>
        <v>0</v>
      </c>
      <c r="V1152" s="287">
        <f t="shared" si="240"/>
        <v>0</v>
      </c>
      <c r="W1152" s="287">
        <f t="shared" si="241"/>
        <v>0</v>
      </c>
      <c r="X1152" s="287">
        <f t="shared" si="242"/>
        <v>0</v>
      </c>
      <c r="Y1152" s="288">
        <f t="shared" si="243"/>
        <v>1900</v>
      </c>
      <c r="Z1152" s="287">
        <f t="shared" si="244"/>
        <v>1</v>
      </c>
      <c r="AA1152" s="519">
        <f>0</f>
        <v>0</v>
      </c>
      <c r="AB1152" s="520">
        <f>0</f>
        <v>0</v>
      </c>
      <c r="AC1152" s="519">
        <f t="shared" si="245"/>
        <v>0</v>
      </c>
      <c r="AD1152" s="520">
        <f t="shared" si="246"/>
        <v>0</v>
      </c>
    </row>
    <row r="1153" spans="16:30">
      <c r="P1153" s="274">
        <f t="shared" si="234"/>
        <v>1</v>
      </c>
      <c r="Q1153" s="285">
        <f t="shared" si="235"/>
        <v>18</v>
      </c>
      <c r="R1153" s="286">
        <f t="shared" si="236"/>
        <v>0</v>
      </c>
      <c r="S1153" s="287">
        <f t="shared" si="237"/>
        <v>0</v>
      </c>
      <c r="T1153" s="286">
        <f t="shared" si="238"/>
        <v>0</v>
      </c>
      <c r="U1153" s="287">
        <f t="shared" si="239"/>
        <v>0</v>
      </c>
      <c r="V1153" s="287">
        <f t="shared" si="240"/>
        <v>0</v>
      </c>
      <c r="W1153" s="287">
        <f t="shared" si="241"/>
        <v>0</v>
      </c>
      <c r="X1153" s="287">
        <f t="shared" si="242"/>
        <v>0</v>
      </c>
      <c r="Y1153" s="288">
        <f t="shared" si="243"/>
        <v>1900</v>
      </c>
      <c r="Z1153" s="287">
        <f t="shared" si="244"/>
        <v>1</v>
      </c>
      <c r="AA1153" s="519">
        <f>0</f>
        <v>0</v>
      </c>
      <c r="AB1153" s="520">
        <f>0</f>
        <v>0</v>
      </c>
      <c r="AC1153" s="519">
        <f t="shared" si="245"/>
        <v>0</v>
      </c>
      <c r="AD1153" s="520">
        <f t="shared" si="246"/>
        <v>0</v>
      </c>
    </row>
    <row r="1154" spans="16:30">
      <c r="P1154" s="274">
        <f t="shared" si="234"/>
        <v>1</v>
      </c>
      <c r="Q1154" s="285">
        <f t="shared" si="235"/>
        <v>18</v>
      </c>
      <c r="R1154" s="286">
        <f t="shared" si="236"/>
        <v>0</v>
      </c>
      <c r="S1154" s="287">
        <f t="shared" si="237"/>
        <v>0</v>
      </c>
      <c r="T1154" s="286">
        <f t="shared" si="238"/>
        <v>0</v>
      </c>
      <c r="U1154" s="287">
        <f t="shared" si="239"/>
        <v>0</v>
      </c>
      <c r="V1154" s="287">
        <f t="shared" si="240"/>
        <v>0</v>
      </c>
      <c r="W1154" s="287">
        <f t="shared" si="241"/>
        <v>0</v>
      </c>
      <c r="X1154" s="287">
        <f t="shared" si="242"/>
        <v>0</v>
      </c>
      <c r="Y1154" s="288">
        <f t="shared" si="243"/>
        <v>1900</v>
      </c>
      <c r="Z1154" s="287">
        <f t="shared" si="244"/>
        <v>1</v>
      </c>
      <c r="AA1154" s="519">
        <f>0</f>
        <v>0</v>
      </c>
      <c r="AB1154" s="520">
        <f>0</f>
        <v>0</v>
      </c>
      <c r="AC1154" s="519">
        <f t="shared" si="245"/>
        <v>0</v>
      </c>
      <c r="AD1154" s="520">
        <f t="shared" si="246"/>
        <v>0</v>
      </c>
    </row>
    <row r="1155" spans="16:30">
      <c r="P1155" s="274">
        <f t="shared" si="234"/>
        <v>1</v>
      </c>
      <c r="Q1155" s="285">
        <f t="shared" si="235"/>
        <v>18</v>
      </c>
      <c r="R1155" s="286">
        <f t="shared" si="236"/>
        <v>0</v>
      </c>
      <c r="S1155" s="287">
        <f t="shared" si="237"/>
        <v>0</v>
      </c>
      <c r="T1155" s="286">
        <f t="shared" si="238"/>
        <v>0</v>
      </c>
      <c r="U1155" s="287">
        <f t="shared" si="239"/>
        <v>0</v>
      </c>
      <c r="V1155" s="287">
        <f t="shared" si="240"/>
        <v>0</v>
      </c>
      <c r="W1155" s="287">
        <f t="shared" si="241"/>
        <v>0</v>
      </c>
      <c r="X1155" s="287">
        <f t="shared" si="242"/>
        <v>0</v>
      </c>
      <c r="Y1155" s="288">
        <f t="shared" si="243"/>
        <v>1900</v>
      </c>
      <c r="Z1155" s="287">
        <f t="shared" si="244"/>
        <v>1</v>
      </c>
      <c r="AA1155" s="519">
        <f>0</f>
        <v>0</v>
      </c>
      <c r="AB1155" s="520">
        <f>0</f>
        <v>0</v>
      </c>
      <c r="AC1155" s="519">
        <f t="shared" si="245"/>
        <v>0</v>
      </c>
      <c r="AD1155" s="520">
        <f t="shared" si="246"/>
        <v>0</v>
      </c>
    </row>
    <row r="1156" spans="16:30">
      <c r="P1156" s="274">
        <f t="shared" si="234"/>
        <v>1</v>
      </c>
      <c r="Q1156" s="285">
        <f t="shared" si="235"/>
        <v>18</v>
      </c>
      <c r="R1156" s="286">
        <f t="shared" si="236"/>
        <v>0</v>
      </c>
      <c r="S1156" s="287">
        <f t="shared" si="237"/>
        <v>0</v>
      </c>
      <c r="T1156" s="286">
        <f t="shared" si="238"/>
        <v>0</v>
      </c>
      <c r="U1156" s="287">
        <f t="shared" si="239"/>
        <v>0</v>
      </c>
      <c r="V1156" s="287">
        <f t="shared" si="240"/>
        <v>0</v>
      </c>
      <c r="W1156" s="287">
        <f t="shared" si="241"/>
        <v>0</v>
      </c>
      <c r="X1156" s="287">
        <f t="shared" si="242"/>
        <v>0</v>
      </c>
      <c r="Y1156" s="288">
        <f t="shared" si="243"/>
        <v>1900</v>
      </c>
      <c r="Z1156" s="287">
        <f t="shared" si="244"/>
        <v>1</v>
      </c>
      <c r="AA1156" s="519">
        <f>0</f>
        <v>0</v>
      </c>
      <c r="AB1156" s="520">
        <f>0</f>
        <v>0</v>
      </c>
      <c r="AC1156" s="519">
        <f t="shared" si="245"/>
        <v>0</v>
      </c>
      <c r="AD1156" s="520">
        <f t="shared" si="246"/>
        <v>0</v>
      </c>
    </row>
    <row r="1157" spans="16:30">
      <c r="P1157" s="274">
        <f t="shared" si="234"/>
        <v>1</v>
      </c>
      <c r="Q1157" s="285">
        <f t="shared" si="235"/>
        <v>18</v>
      </c>
      <c r="R1157" s="286">
        <f t="shared" si="236"/>
        <v>0</v>
      </c>
      <c r="S1157" s="287">
        <f t="shared" si="237"/>
        <v>0</v>
      </c>
      <c r="T1157" s="286">
        <f t="shared" si="238"/>
        <v>0</v>
      </c>
      <c r="U1157" s="287">
        <f t="shared" si="239"/>
        <v>0</v>
      </c>
      <c r="V1157" s="287">
        <f t="shared" si="240"/>
        <v>0</v>
      </c>
      <c r="W1157" s="287">
        <f t="shared" si="241"/>
        <v>0</v>
      </c>
      <c r="X1157" s="287">
        <f t="shared" si="242"/>
        <v>0</v>
      </c>
      <c r="Y1157" s="288">
        <f t="shared" si="243"/>
        <v>1900</v>
      </c>
      <c r="Z1157" s="287">
        <f t="shared" si="244"/>
        <v>1</v>
      </c>
      <c r="AA1157" s="519">
        <f>0</f>
        <v>0</v>
      </c>
      <c r="AB1157" s="520">
        <f>0</f>
        <v>0</v>
      </c>
      <c r="AC1157" s="519">
        <f t="shared" si="245"/>
        <v>0</v>
      </c>
      <c r="AD1157" s="520">
        <f t="shared" si="246"/>
        <v>0</v>
      </c>
    </row>
    <row r="1158" spans="16:30">
      <c r="P1158" s="274">
        <f t="shared" si="234"/>
        <v>1</v>
      </c>
      <c r="Q1158" s="285">
        <f t="shared" si="235"/>
        <v>18</v>
      </c>
      <c r="R1158" s="286">
        <f t="shared" si="236"/>
        <v>0</v>
      </c>
      <c r="S1158" s="287">
        <f t="shared" si="237"/>
        <v>0</v>
      </c>
      <c r="T1158" s="286">
        <f t="shared" si="238"/>
        <v>0</v>
      </c>
      <c r="U1158" s="287">
        <f t="shared" si="239"/>
        <v>0</v>
      </c>
      <c r="V1158" s="287">
        <f t="shared" si="240"/>
        <v>0</v>
      </c>
      <c r="W1158" s="287">
        <f t="shared" si="241"/>
        <v>0</v>
      </c>
      <c r="X1158" s="287">
        <f t="shared" si="242"/>
        <v>0</v>
      </c>
      <c r="Y1158" s="288">
        <f t="shared" si="243"/>
        <v>1900</v>
      </c>
      <c r="Z1158" s="287">
        <f t="shared" si="244"/>
        <v>1</v>
      </c>
      <c r="AA1158" s="519">
        <f>0</f>
        <v>0</v>
      </c>
      <c r="AB1158" s="520">
        <f>0</f>
        <v>0</v>
      </c>
      <c r="AC1158" s="519">
        <f t="shared" si="245"/>
        <v>0</v>
      </c>
      <c r="AD1158" s="520">
        <f t="shared" si="246"/>
        <v>0</v>
      </c>
    </row>
    <row r="1159" spans="16:30">
      <c r="P1159" s="274">
        <f t="shared" si="234"/>
        <v>1</v>
      </c>
      <c r="Q1159" s="285">
        <f t="shared" si="235"/>
        <v>18</v>
      </c>
      <c r="R1159" s="286">
        <f t="shared" si="236"/>
        <v>0</v>
      </c>
      <c r="S1159" s="287">
        <f t="shared" si="237"/>
        <v>0</v>
      </c>
      <c r="T1159" s="286">
        <f t="shared" si="238"/>
        <v>0</v>
      </c>
      <c r="U1159" s="287">
        <f t="shared" si="239"/>
        <v>0</v>
      </c>
      <c r="V1159" s="287">
        <f t="shared" si="240"/>
        <v>0</v>
      </c>
      <c r="W1159" s="287">
        <f t="shared" si="241"/>
        <v>0</v>
      </c>
      <c r="X1159" s="287">
        <f t="shared" si="242"/>
        <v>0</v>
      </c>
      <c r="Y1159" s="288">
        <f t="shared" si="243"/>
        <v>1900</v>
      </c>
      <c r="Z1159" s="287">
        <f t="shared" si="244"/>
        <v>1</v>
      </c>
      <c r="AA1159" s="519">
        <f>0</f>
        <v>0</v>
      </c>
      <c r="AB1159" s="520">
        <f>0</f>
        <v>0</v>
      </c>
      <c r="AC1159" s="519">
        <f t="shared" si="245"/>
        <v>0</v>
      </c>
      <c r="AD1159" s="520">
        <f t="shared" si="246"/>
        <v>0</v>
      </c>
    </row>
    <row r="1160" spans="16:30">
      <c r="P1160" s="274">
        <f t="shared" ref="P1160:P1223" si="247">IF(Z1160&gt;S1160,IF(Z1160&gt;T1160,1,0),0)</f>
        <v>1</v>
      </c>
      <c r="Q1160" s="285">
        <f t="shared" ref="Q1160:Q1223" si="248">MAX(18,IFERROR(ROUNDDOWN(YEARFRAC(F1160,__valuation_date),0),45))</f>
        <v>18</v>
      </c>
      <c r="R1160" s="286">
        <f t="shared" ref="R1160:R1223" si="249">G1160</f>
        <v>0</v>
      </c>
      <c r="S1160" s="287">
        <f t="shared" ref="S1160:S1223" si="250">N1160</f>
        <v>0</v>
      </c>
      <c r="T1160" s="286">
        <f t="shared" ref="T1160:T1223" si="251">ROUNDUP(YEARFRAC(M1160,L1160),0)</f>
        <v>0</v>
      </c>
      <c r="U1160" s="287">
        <f t="shared" ref="U1160:U1223" si="252">J1160</f>
        <v>0</v>
      </c>
      <c r="V1160" s="287">
        <f t="shared" ref="V1160:V1223" si="253">IF(X1160="Annuity",0,H1160)</f>
        <v>0</v>
      </c>
      <c r="W1160" s="287">
        <f t="shared" ref="W1160:W1223" si="254">IF(X1160="Annuity",H1160*12,H1160)</f>
        <v>0</v>
      </c>
      <c r="X1160" s="287">
        <f t="shared" ref="X1160:X1223" si="255">E1160</f>
        <v>0</v>
      </c>
      <c r="Y1160" s="288">
        <f t="shared" ref="Y1160:Y1223" si="256">YEAR(L1160)</f>
        <v>1900</v>
      </c>
      <c r="Z1160" s="287">
        <f t="shared" ref="Z1160:Z1223" si="257">YEAR($P$2)-Y1160+1</f>
        <v>1</v>
      </c>
      <c r="AA1160" s="519">
        <f>0</f>
        <v>0</v>
      </c>
      <c r="AB1160" s="520">
        <f>0</f>
        <v>0</v>
      </c>
      <c r="AC1160" s="519">
        <f t="shared" ref="AC1160:AC1223" si="258">D1160</f>
        <v>0</v>
      </c>
      <c r="AD1160" s="520">
        <f t="shared" ref="AD1160:AD1223" si="259">O1160</f>
        <v>0</v>
      </c>
    </row>
    <row r="1161" spans="16:30">
      <c r="P1161" s="274">
        <f t="shared" si="247"/>
        <v>1</v>
      </c>
      <c r="Q1161" s="285">
        <f t="shared" si="248"/>
        <v>18</v>
      </c>
      <c r="R1161" s="286">
        <f t="shared" si="249"/>
        <v>0</v>
      </c>
      <c r="S1161" s="287">
        <f t="shared" si="250"/>
        <v>0</v>
      </c>
      <c r="T1161" s="286">
        <f t="shared" si="251"/>
        <v>0</v>
      </c>
      <c r="U1161" s="287">
        <f t="shared" si="252"/>
        <v>0</v>
      </c>
      <c r="V1161" s="287">
        <f t="shared" si="253"/>
        <v>0</v>
      </c>
      <c r="W1161" s="287">
        <f t="shared" si="254"/>
        <v>0</v>
      </c>
      <c r="X1161" s="287">
        <f t="shared" si="255"/>
        <v>0</v>
      </c>
      <c r="Y1161" s="288">
        <f t="shared" si="256"/>
        <v>1900</v>
      </c>
      <c r="Z1161" s="287">
        <f t="shared" si="257"/>
        <v>1</v>
      </c>
      <c r="AA1161" s="519">
        <f>0</f>
        <v>0</v>
      </c>
      <c r="AB1161" s="520">
        <f>0</f>
        <v>0</v>
      </c>
      <c r="AC1161" s="519">
        <f t="shared" si="258"/>
        <v>0</v>
      </c>
      <c r="AD1161" s="520">
        <f t="shared" si="259"/>
        <v>0</v>
      </c>
    </row>
    <row r="1162" spans="16:30">
      <c r="P1162" s="274">
        <f t="shared" si="247"/>
        <v>1</v>
      </c>
      <c r="Q1162" s="285">
        <f t="shared" si="248"/>
        <v>18</v>
      </c>
      <c r="R1162" s="286">
        <f t="shared" si="249"/>
        <v>0</v>
      </c>
      <c r="S1162" s="287">
        <f t="shared" si="250"/>
        <v>0</v>
      </c>
      <c r="T1162" s="286">
        <f t="shared" si="251"/>
        <v>0</v>
      </c>
      <c r="U1162" s="287">
        <f t="shared" si="252"/>
        <v>0</v>
      </c>
      <c r="V1162" s="287">
        <f t="shared" si="253"/>
        <v>0</v>
      </c>
      <c r="W1162" s="287">
        <f t="shared" si="254"/>
        <v>0</v>
      </c>
      <c r="X1162" s="287">
        <f t="shared" si="255"/>
        <v>0</v>
      </c>
      <c r="Y1162" s="288">
        <f t="shared" si="256"/>
        <v>1900</v>
      </c>
      <c r="Z1162" s="287">
        <f t="shared" si="257"/>
        <v>1</v>
      </c>
      <c r="AA1162" s="519">
        <f>0</f>
        <v>0</v>
      </c>
      <c r="AB1162" s="520">
        <f>0</f>
        <v>0</v>
      </c>
      <c r="AC1162" s="519">
        <f t="shared" si="258"/>
        <v>0</v>
      </c>
      <c r="AD1162" s="520">
        <f t="shared" si="259"/>
        <v>0</v>
      </c>
    </row>
    <row r="1163" spans="16:30">
      <c r="P1163" s="274">
        <f t="shared" si="247"/>
        <v>1</v>
      </c>
      <c r="Q1163" s="285">
        <f t="shared" si="248"/>
        <v>18</v>
      </c>
      <c r="R1163" s="286">
        <f t="shared" si="249"/>
        <v>0</v>
      </c>
      <c r="S1163" s="287">
        <f t="shared" si="250"/>
        <v>0</v>
      </c>
      <c r="T1163" s="286">
        <f t="shared" si="251"/>
        <v>0</v>
      </c>
      <c r="U1163" s="287">
        <f t="shared" si="252"/>
        <v>0</v>
      </c>
      <c r="V1163" s="287">
        <f t="shared" si="253"/>
        <v>0</v>
      </c>
      <c r="W1163" s="287">
        <f t="shared" si="254"/>
        <v>0</v>
      </c>
      <c r="X1163" s="287">
        <f t="shared" si="255"/>
        <v>0</v>
      </c>
      <c r="Y1163" s="288">
        <f t="shared" si="256"/>
        <v>1900</v>
      </c>
      <c r="Z1163" s="287">
        <f t="shared" si="257"/>
        <v>1</v>
      </c>
      <c r="AA1163" s="519">
        <f>0</f>
        <v>0</v>
      </c>
      <c r="AB1163" s="520">
        <f>0</f>
        <v>0</v>
      </c>
      <c r="AC1163" s="519">
        <f t="shared" si="258"/>
        <v>0</v>
      </c>
      <c r="AD1163" s="520">
        <f t="shared" si="259"/>
        <v>0</v>
      </c>
    </row>
    <row r="1164" spans="16:30">
      <c r="P1164" s="274">
        <f t="shared" si="247"/>
        <v>1</v>
      </c>
      <c r="Q1164" s="285">
        <f t="shared" si="248"/>
        <v>18</v>
      </c>
      <c r="R1164" s="286">
        <f t="shared" si="249"/>
        <v>0</v>
      </c>
      <c r="S1164" s="287">
        <f t="shared" si="250"/>
        <v>0</v>
      </c>
      <c r="T1164" s="286">
        <f t="shared" si="251"/>
        <v>0</v>
      </c>
      <c r="U1164" s="287">
        <f t="shared" si="252"/>
        <v>0</v>
      </c>
      <c r="V1164" s="287">
        <f t="shared" si="253"/>
        <v>0</v>
      </c>
      <c r="W1164" s="287">
        <f t="shared" si="254"/>
        <v>0</v>
      </c>
      <c r="X1164" s="287">
        <f t="shared" si="255"/>
        <v>0</v>
      </c>
      <c r="Y1164" s="288">
        <f t="shared" si="256"/>
        <v>1900</v>
      </c>
      <c r="Z1164" s="287">
        <f t="shared" si="257"/>
        <v>1</v>
      </c>
      <c r="AA1164" s="519">
        <f>0</f>
        <v>0</v>
      </c>
      <c r="AB1164" s="520">
        <f>0</f>
        <v>0</v>
      </c>
      <c r="AC1164" s="519">
        <f t="shared" si="258"/>
        <v>0</v>
      </c>
      <c r="AD1164" s="520">
        <f t="shared" si="259"/>
        <v>0</v>
      </c>
    </row>
    <row r="1165" spans="16:30">
      <c r="P1165" s="274">
        <f t="shared" si="247"/>
        <v>1</v>
      </c>
      <c r="Q1165" s="285">
        <f t="shared" si="248"/>
        <v>18</v>
      </c>
      <c r="R1165" s="286">
        <f t="shared" si="249"/>
        <v>0</v>
      </c>
      <c r="S1165" s="287">
        <f t="shared" si="250"/>
        <v>0</v>
      </c>
      <c r="T1165" s="286">
        <f t="shared" si="251"/>
        <v>0</v>
      </c>
      <c r="U1165" s="287">
        <f t="shared" si="252"/>
        <v>0</v>
      </c>
      <c r="V1165" s="287">
        <f t="shared" si="253"/>
        <v>0</v>
      </c>
      <c r="W1165" s="287">
        <f t="shared" si="254"/>
        <v>0</v>
      </c>
      <c r="X1165" s="287">
        <f t="shared" si="255"/>
        <v>0</v>
      </c>
      <c r="Y1165" s="288">
        <f t="shared" si="256"/>
        <v>1900</v>
      </c>
      <c r="Z1165" s="287">
        <f t="shared" si="257"/>
        <v>1</v>
      </c>
      <c r="AA1165" s="519">
        <f>0</f>
        <v>0</v>
      </c>
      <c r="AB1165" s="520">
        <f>0</f>
        <v>0</v>
      </c>
      <c r="AC1165" s="519">
        <f t="shared" si="258"/>
        <v>0</v>
      </c>
      <c r="AD1165" s="520">
        <f t="shared" si="259"/>
        <v>0</v>
      </c>
    </row>
    <row r="1166" spans="16:30">
      <c r="P1166" s="274">
        <f t="shared" si="247"/>
        <v>1</v>
      </c>
      <c r="Q1166" s="285">
        <f t="shared" si="248"/>
        <v>18</v>
      </c>
      <c r="R1166" s="286">
        <f t="shared" si="249"/>
        <v>0</v>
      </c>
      <c r="S1166" s="287">
        <f t="shared" si="250"/>
        <v>0</v>
      </c>
      <c r="T1166" s="286">
        <f t="shared" si="251"/>
        <v>0</v>
      </c>
      <c r="U1166" s="287">
        <f t="shared" si="252"/>
        <v>0</v>
      </c>
      <c r="V1166" s="287">
        <f t="shared" si="253"/>
        <v>0</v>
      </c>
      <c r="W1166" s="287">
        <f t="shared" si="254"/>
        <v>0</v>
      </c>
      <c r="X1166" s="287">
        <f t="shared" si="255"/>
        <v>0</v>
      </c>
      <c r="Y1166" s="288">
        <f t="shared" si="256"/>
        <v>1900</v>
      </c>
      <c r="Z1166" s="287">
        <f t="shared" si="257"/>
        <v>1</v>
      </c>
      <c r="AA1166" s="519">
        <f>0</f>
        <v>0</v>
      </c>
      <c r="AB1166" s="520">
        <f>0</f>
        <v>0</v>
      </c>
      <c r="AC1166" s="519">
        <f t="shared" si="258"/>
        <v>0</v>
      </c>
      <c r="AD1166" s="520">
        <f t="shared" si="259"/>
        <v>0</v>
      </c>
    </row>
    <row r="1167" spans="16:30">
      <c r="P1167" s="274">
        <f t="shared" si="247"/>
        <v>1</v>
      </c>
      <c r="Q1167" s="285">
        <f t="shared" si="248"/>
        <v>18</v>
      </c>
      <c r="R1167" s="286">
        <f t="shared" si="249"/>
        <v>0</v>
      </c>
      <c r="S1167" s="287">
        <f t="shared" si="250"/>
        <v>0</v>
      </c>
      <c r="T1167" s="286">
        <f t="shared" si="251"/>
        <v>0</v>
      </c>
      <c r="U1167" s="287">
        <f t="shared" si="252"/>
        <v>0</v>
      </c>
      <c r="V1167" s="287">
        <f t="shared" si="253"/>
        <v>0</v>
      </c>
      <c r="W1167" s="287">
        <f t="shared" si="254"/>
        <v>0</v>
      </c>
      <c r="X1167" s="287">
        <f t="shared" si="255"/>
        <v>0</v>
      </c>
      <c r="Y1167" s="288">
        <f t="shared" si="256"/>
        <v>1900</v>
      </c>
      <c r="Z1167" s="287">
        <f t="shared" si="257"/>
        <v>1</v>
      </c>
      <c r="AA1167" s="519">
        <f>0</f>
        <v>0</v>
      </c>
      <c r="AB1167" s="520">
        <f>0</f>
        <v>0</v>
      </c>
      <c r="AC1167" s="519">
        <f t="shared" si="258"/>
        <v>0</v>
      </c>
      <c r="AD1167" s="520">
        <f t="shared" si="259"/>
        <v>0</v>
      </c>
    </row>
    <row r="1168" spans="16:30">
      <c r="P1168" s="274">
        <f t="shared" si="247"/>
        <v>1</v>
      </c>
      <c r="Q1168" s="285">
        <f t="shared" si="248"/>
        <v>18</v>
      </c>
      <c r="R1168" s="286">
        <f t="shared" si="249"/>
        <v>0</v>
      </c>
      <c r="S1168" s="287">
        <f t="shared" si="250"/>
        <v>0</v>
      </c>
      <c r="T1168" s="286">
        <f t="shared" si="251"/>
        <v>0</v>
      </c>
      <c r="U1168" s="287">
        <f t="shared" si="252"/>
        <v>0</v>
      </c>
      <c r="V1168" s="287">
        <f t="shared" si="253"/>
        <v>0</v>
      </c>
      <c r="W1168" s="287">
        <f t="shared" si="254"/>
        <v>0</v>
      </c>
      <c r="X1168" s="287">
        <f t="shared" si="255"/>
        <v>0</v>
      </c>
      <c r="Y1168" s="288">
        <f t="shared" si="256"/>
        <v>1900</v>
      </c>
      <c r="Z1168" s="287">
        <f t="shared" si="257"/>
        <v>1</v>
      </c>
      <c r="AA1168" s="519">
        <f>0</f>
        <v>0</v>
      </c>
      <c r="AB1168" s="520">
        <f>0</f>
        <v>0</v>
      </c>
      <c r="AC1168" s="519">
        <f t="shared" si="258"/>
        <v>0</v>
      </c>
      <c r="AD1168" s="520">
        <f t="shared" si="259"/>
        <v>0</v>
      </c>
    </row>
    <row r="1169" spans="16:30">
      <c r="P1169" s="274">
        <f t="shared" si="247"/>
        <v>1</v>
      </c>
      <c r="Q1169" s="285">
        <f t="shared" si="248"/>
        <v>18</v>
      </c>
      <c r="R1169" s="286">
        <f t="shared" si="249"/>
        <v>0</v>
      </c>
      <c r="S1169" s="287">
        <f t="shared" si="250"/>
        <v>0</v>
      </c>
      <c r="T1169" s="286">
        <f t="shared" si="251"/>
        <v>0</v>
      </c>
      <c r="U1169" s="287">
        <f t="shared" si="252"/>
        <v>0</v>
      </c>
      <c r="V1169" s="287">
        <f t="shared" si="253"/>
        <v>0</v>
      </c>
      <c r="W1169" s="287">
        <f t="shared" si="254"/>
        <v>0</v>
      </c>
      <c r="X1169" s="287">
        <f t="shared" si="255"/>
        <v>0</v>
      </c>
      <c r="Y1169" s="288">
        <f t="shared" si="256"/>
        <v>1900</v>
      </c>
      <c r="Z1169" s="287">
        <f t="shared" si="257"/>
        <v>1</v>
      </c>
      <c r="AA1169" s="519">
        <f>0</f>
        <v>0</v>
      </c>
      <c r="AB1169" s="520">
        <f>0</f>
        <v>0</v>
      </c>
      <c r="AC1169" s="519">
        <f t="shared" si="258"/>
        <v>0</v>
      </c>
      <c r="AD1169" s="520">
        <f t="shared" si="259"/>
        <v>0</v>
      </c>
    </row>
    <row r="1170" spans="16:30">
      <c r="P1170" s="274">
        <f t="shared" si="247"/>
        <v>1</v>
      </c>
      <c r="Q1170" s="285">
        <f t="shared" si="248"/>
        <v>18</v>
      </c>
      <c r="R1170" s="286">
        <f t="shared" si="249"/>
        <v>0</v>
      </c>
      <c r="S1170" s="287">
        <f t="shared" si="250"/>
        <v>0</v>
      </c>
      <c r="T1170" s="286">
        <f t="shared" si="251"/>
        <v>0</v>
      </c>
      <c r="U1170" s="287">
        <f t="shared" si="252"/>
        <v>0</v>
      </c>
      <c r="V1170" s="287">
        <f t="shared" si="253"/>
        <v>0</v>
      </c>
      <c r="W1170" s="287">
        <f t="shared" si="254"/>
        <v>0</v>
      </c>
      <c r="X1170" s="287">
        <f t="shared" si="255"/>
        <v>0</v>
      </c>
      <c r="Y1170" s="288">
        <f t="shared" si="256"/>
        <v>1900</v>
      </c>
      <c r="Z1170" s="287">
        <f t="shared" si="257"/>
        <v>1</v>
      </c>
      <c r="AA1170" s="519">
        <f>0</f>
        <v>0</v>
      </c>
      <c r="AB1170" s="520">
        <f>0</f>
        <v>0</v>
      </c>
      <c r="AC1170" s="519">
        <f t="shared" si="258"/>
        <v>0</v>
      </c>
      <c r="AD1170" s="520">
        <f t="shared" si="259"/>
        <v>0</v>
      </c>
    </row>
    <row r="1171" spans="16:30">
      <c r="P1171" s="274">
        <f t="shared" si="247"/>
        <v>1</v>
      </c>
      <c r="Q1171" s="285">
        <f t="shared" si="248"/>
        <v>18</v>
      </c>
      <c r="R1171" s="286">
        <f t="shared" si="249"/>
        <v>0</v>
      </c>
      <c r="S1171" s="287">
        <f t="shared" si="250"/>
        <v>0</v>
      </c>
      <c r="T1171" s="286">
        <f t="shared" si="251"/>
        <v>0</v>
      </c>
      <c r="U1171" s="287">
        <f t="shared" si="252"/>
        <v>0</v>
      </c>
      <c r="V1171" s="287">
        <f t="shared" si="253"/>
        <v>0</v>
      </c>
      <c r="W1171" s="287">
        <f t="shared" si="254"/>
        <v>0</v>
      </c>
      <c r="X1171" s="287">
        <f t="shared" si="255"/>
        <v>0</v>
      </c>
      <c r="Y1171" s="288">
        <f t="shared" si="256"/>
        <v>1900</v>
      </c>
      <c r="Z1171" s="287">
        <f t="shared" si="257"/>
        <v>1</v>
      </c>
      <c r="AA1171" s="519">
        <f>0</f>
        <v>0</v>
      </c>
      <c r="AB1171" s="520">
        <f>0</f>
        <v>0</v>
      </c>
      <c r="AC1171" s="519">
        <f t="shared" si="258"/>
        <v>0</v>
      </c>
      <c r="AD1171" s="520">
        <f t="shared" si="259"/>
        <v>0</v>
      </c>
    </row>
    <row r="1172" spans="16:30">
      <c r="P1172" s="274">
        <f t="shared" si="247"/>
        <v>1</v>
      </c>
      <c r="Q1172" s="285">
        <f t="shared" si="248"/>
        <v>18</v>
      </c>
      <c r="R1172" s="286">
        <f t="shared" si="249"/>
        <v>0</v>
      </c>
      <c r="S1172" s="287">
        <f t="shared" si="250"/>
        <v>0</v>
      </c>
      <c r="T1172" s="286">
        <f t="shared" si="251"/>
        <v>0</v>
      </c>
      <c r="U1172" s="287">
        <f t="shared" si="252"/>
        <v>0</v>
      </c>
      <c r="V1172" s="287">
        <f t="shared" si="253"/>
        <v>0</v>
      </c>
      <c r="W1172" s="287">
        <f t="shared" si="254"/>
        <v>0</v>
      </c>
      <c r="X1172" s="287">
        <f t="shared" si="255"/>
        <v>0</v>
      </c>
      <c r="Y1172" s="288">
        <f t="shared" si="256"/>
        <v>1900</v>
      </c>
      <c r="Z1172" s="287">
        <f t="shared" si="257"/>
        <v>1</v>
      </c>
      <c r="AA1172" s="519">
        <f>0</f>
        <v>0</v>
      </c>
      <c r="AB1172" s="520">
        <f>0</f>
        <v>0</v>
      </c>
      <c r="AC1172" s="519">
        <f t="shared" si="258"/>
        <v>0</v>
      </c>
      <c r="AD1172" s="520">
        <f t="shared" si="259"/>
        <v>0</v>
      </c>
    </row>
    <row r="1173" spans="16:30">
      <c r="P1173" s="274">
        <f t="shared" si="247"/>
        <v>1</v>
      </c>
      <c r="Q1173" s="285">
        <f t="shared" si="248"/>
        <v>18</v>
      </c>
      <c r="R1173" s="286">
        <f t="shared" si="249"/>
        <v>0</v>
      </c>
      <c r="S1173" s="287">
        <f t="shared" si="250"/>
        <v>0</v>
      </c>
      <c r="T1173" s="286">
        <f t="shared" si="251"/>
        <v>0</v>
      </c>
      <c r="U1173" s="287">
        <f t="shared" si="252"/>
        <v>0</v>
      </c>
      <c r="V1173" s="287">
        <f t="shared" si="253"/>
        <v>0</v>
      </c>
      <c r="W1173" s="287">
        <f t="shared" si="254"/>
        <v>0</v>
      </c>
      <c r="X1173" s="287">
        <f t="shared" si="255"/>
        <v>0</v>
      </c>
      <c r="Y1173" s="288">
        <f t="shared" si="256"/>
        <v>1900</v>
      </c>
      <c r="Z1173" s="287">
        <f t="shared" si="257"/>
        <v>1</v>
      </c>
      <c r="AA1173" s="519">
        <f>0</f>
        <v>0</v>
      </c>
      <c r="AB1173" s="520">
        <f>0</f>
        <v>0</v>
      </c>
      <c r="AC1173" s="519">
        <f t="shared" si="258"/>
        <v>0</v>
      </c>
      <c r="AD1173" s="520">
        <f t="shared" si="259"/>
        <v>0</v>
      </c>
    </row>
    <row r="1174" spans="16:30">
      <c r="P1174" s="274">
        <f t="shared" si="247"/>
        <v>1</v>
      </c>
      <c r="Q1174" s="285">
        <f t="shared" si="248"/>
        <v>18</v>
      </c>
      <c r="R1174" s="286">
        <f t="shared" si="249"/>
        <v>0</v>
      </c>
      <c r="S1174" s="287">
        <f t="shared" si="250"/>
        <v>0</v>
      </c>
      <c r="T1174" s="286">
        <f t="shared" si="251"/>
        <v>0</v>
      </c>
      <c r="U1174" s="287">
        <f t="shared" si="252"/>
        <v>0</v>
      </c>
      <c r="V1174" s="287">
        <f t="shared" si="253"/>
        <v>0</v>
      </c>
      <c r="W1174" s="287">
        <f t="shared" si="254"/>
        <v>0</v>
      </c>
      <c r="X1174" s="287">
        <f t="shared" si="255"/>
        <v>0</v>
      </c>
      <c r="Y1174" s="288">
        <f t="shared" si="256"/>
        <v>1900</v>
      </c>
      <c r="Z1174" s="287">
        <f t="shared" si="257"/>
        <v>1</v>
      </c>
      <c r="AA1174" s="519">
        <f>0</f>
        <v>0</v>
      </c>
      <c r="AB1174" s="520">
        <f>0</f>
        <v>0</v>
      </c>
      <c r="AC1174" s="519">
        <f t="shared" si="258"/>
        <v>0</v>
      </c>
      <c r="AD1174" s="520">
        <f t="shared" si="259"/>
        <v>0</v>
      </c>
    </row>
    <row r="1175" spans="16:30">
      <c r="P1175" s="274">
        <f t="shared" si="247"/>
        <v>1</v>
      </c>
      <c r="Q1175" s="285">
        <f t="shared" si="248"/>
        <v>18</v>
      </c>
      <c r="R1175" s="286">
        <f t="shared" si="249"/>
        <v>0</v>
      </c>
      <c r="S1175" s="287">
        <f t="shared" si="250"/>
        <v>0</v>
      </c>
      <c r="T1175" s="286">
        <f t="shared" si="251"/>
        <v>0</v>
      </c>
      <c r="U1175" s="287">
        <f t="shared" si="252"/>
        <v>0</v>
      </c>
      <c r="V1175" s="287">
        <f t="shared" si="253"/>
        <v>0</v>
      </c>
      <c r="W1175" s="287">
        <f t="shared" si="254"/>
        <v>0</v>
      </c>
      <c r="X1175" s="287">
        <f t="shared" si="255"/>
        <v>0</v>
      </c>
      <c r="Y1175" s="288">
        <f t="shared" si="256"/>
        <v>1900</v>
      </c>
      <c r="Z1175" s="287">
        <f t="shared" si="257"/>
        <v>1</v>
      </c>
      <c r="AA1175" s="519">
        <f>0</f>
        <v>0</v>
      </c>
      <c r="AB1175" s="520">
        <f>0</f>
        <v>0</v>
      </c>
      <c r="AC1175" s="519">
        <f t="shared" si="258"/>
        <v>0</v>
      </c>
      <c r="AD1175" s="520">
        <f t="shared" si="259"/>
        <v>0</v>
      </c>
    </row>
    <row r="1176" spans="16:30">
      <c r="P1176" s="274">
        <f t="shared" si="247"/>
        <v>1</v>
      </c>
      <c r="Q1176" s="285">
        <f t="shared" si="248"/>
        <v>18</v>
      </c>
      <c r="R1176" s="286">
        <f t="shared" si="249"/>
        <v>0</v>
      </c>
      <c r="S1176" s="287">
        <f t="shared" si="250"/>
        <v>0</v>
      </c>
      <c r="T1176" s="286">
        <f t="shared" si="251"/>
        <v>0</v>
      </c>
      <c r="U1176" s="287">
        <f t="shared" si="252"/>
        <v>0</v>
      </c>
      <c r="V1176" s="287">
        <f t="shared" si="253"/>
        <v>0</v>
      </c>
      <c r="W1176" s="287">
        <f t="shared" si="254"/>
        <v>0</v>
      </c>
      <c r="X1176" s="287">
        <f t="shared" si="255"/>
        <v>0</v>
      </c>
      <c r="Y1176" s="288">
        <f t="shared" si="256"/>
        <v>1900</v>
      </c>
      <c r="Z1176" s="287">
        <f t="shared" si="257"/>
        <v>1</v>
      </c>
      <c r="AA1176" s="519">
        <f>0</f>
        <v>0</v>
      </c>
      <c r="AB1176" s="520">
        <f>0</f>
        <v>0</v>
      </c>
      <c r="AC1176" s="519">
        <f t="shared" si="258"/>
        <v>0</v>
      </c>
      <c r="AD1176" s="520">
        <f t="shared" si="259"/>
        <v>0</v>
      </c>
    </row>
    <row r="1177" spans="16:30">
      <c r="P1177" s="274">
        <f t="shared" si="247"/>
        <v>1</v>
      </c>
      <c r="Q1177" s="285">
        <f t="shared" si="248"/>
        <v>18</v>
      </c>
      <c r="R1177" s="286">
        <f t="shared" si="249"/>
        <v>0</v>
      </c>
      <c r="S1177" s="287">
        <f t="shared" si="250"/>
        <v>0</v>
      </c>
      <c r="T1177" s="286">
        <f t="shared" si="251"/>
        <v>0</v>
      </c>
      <c r="U1177" s="287">
        <f t="shared" si="252"/>
        <v>0</v>
      </c>
      <c r="V1177" s="287">
        <f t="shared" si="253"/>
        <v>0</v>
      </c>
      <c r="W1177" s="287">
        <f t="shared" si="254"/>
        <v>0</v>
      </c>
      <c r="X1177" s="287">
        <f t="shared" si="255"/>
        <v>0</v>
      </c>
      <c r="Y1177" s="288">
        <f t="shared" si="256"/>
        <v>1900</v>
      </c>
      <c r="Z1177" s="287">
        <f t="shared" si="257"/>
        <v>1</v>
      </c>
      <c r="AA1177" s="519">
        <f>0</f>
        <v>0</v>
      </c>
      <c r="AB1177" s="520">
        <f>0</f>
        <v>0</v>
      </c>
      <c r="AC1177" s="519">
        <f t="shared" si="258"/>
        <v>0</v>
      </c>
      <c r="AD1177" s="520">
        <f t="shared" si="259"/>
        <v>0</v>
      </c>
    </row>
    <row r="1178" spans="16:30">
      <c r="P1178" s="274">
        <f t="shared" si="247"/>
        <v>1</v>
      </c>
      <c r="Q1178" s="285">
        <f t="shared" si="248"/>
        <v>18</v>
      </c>
      <c r="R1178" s="286">
        <f t="shared" si="249"/>
        <v>0</v>
      </c>
      <c r="S1178" s="287">
        <f t="shared" si="250"/>
        <v>0</v>
      </c>
      <c r="T1178" s="286">
        <f t="shared" si="251"/>
        <v>0</v>
      </c>
      <c r="U1178" s="287">
        <f t="shared" si="252"/>
        <v>0</v>
      </c>
      <c r="V1178" s="287">
        <f t="shared" si="253"/>
        <v>0</v>
      </c>
      <c r="W1178" s="287">
        <f t="shared" si="254"/>
        <v>0</v>
      </c>
      <c r="X1178" s="287">
        <f t="shared" si="255"/>
        <v>0</v>
      </c>
      <c r="Y1178" s="288">
        <f t="shared" si="256"/>
        <v>1900</v>
      </c>
      <c r="Z1178" s="287">
        <f t="shared" si="257"/>
        <v>1</v>
      </c>
      <c r="AA1178" s="519">
        <f>0</f>
        <v>0</v>
      </c>
      <c r="AB1178" s="520">
        <f>0</f>
        <v>0</v>
      </c>
      <c r="AC1178" s="519">
        <f t="shared" si="258"/>
        <v>0</v>
      </c>
      <c r="AD1178" s="520">
        <f t="shared" si="259"/>
        <v>0</v>
      </c>
    </row>
    <row r="1179" spans="16:30">
      <c r="P1179" s="274">
        <f t="shared" si="247"/>
        <v>1</v>
      </c>
      <c r="Q1179" s="285">
        <f t="shared" si="248"/>
        <v>18</v>
      </c>
      <c r="R1179" s="286">
        <f t="shared" si="249"/>
        <v>0</v>
      </c>
      <c r="S1179" s="287">
        <f t="shared" si="250"/>
        <v>0</v>
      </c>
      <c r="T1179" s="286">
        <f t="shared" si="251"/>
        <v>0</v>
      </c>
      <c r="U1179" s="287">
        <f t="shared" si="252"/>
        <v>0</v>
      </c>
      <c r="V1179" s="287">
        <f t="shared" si="253"/>
        <v>0</v>
      </c>
      <c r="W1179" s="287">
        <f t="shared" si="254"/>
        <v>0</v>
      </c>
      <c r="X1179" s="287">
        <f t="shared" si="255"/>
        <v>0</v>
      </c>
      <c r="Y1179" s="288">
        <f t="shared" si="256"/>
        <v>1900</v>
      </c>
      <c r="Z1179" s="287">
        <f t="shared" si="257"/>
        <v>1</v>
      </c>
      <c r="AA1179" s="519">
        <f>0</f>
        <v>0</v>
      </c>
      <c r="AB1179" s="520">
        <f>0</f>
        <v>0</v>
      </c>
      <c r="AC1179" s="519">
        <f t="shared" si="258"/>
        <v>0</v>
      </c>
      <c r="AD1179" s="520">
        <f t="shared" si="259"/>
        <v>0</v>
      </c>
    </row>
    <row r="1180" spans="16:30">
      <c r="P1180" s="274">
        <f t="shared" si="247"/>
        <v>1</v>
      </c>
      <c r="Q1180" s="285">
        <f t="shared" si="248"/>
        <v>18</v>
      </c>
      <c r="R1180" s="286">
        <f t="shared" si="249"/>
        <v>0</v>
      </c>
      <c r="S1180" s="287">
        <f t="shared" si="250"/>
        <v>0</v>
      </c>
      <c r="T1180" s="286">
        <f t="shared" si="251"/>
        <v>0</v>
      </c>
      <c r="U1180" s="287">
        <f t="shared" si="252"/>
        <v>0</v>
      </c>
      <c r="V1180" s="287">
        <f t="shared" si="253"/>
        <v>0</v>
      </c>
      <c r="W1180" s="287">
        <f t="shared" si="254"/>
        <v>0</v>
      </c>
      <c r="X1180" s="287">
        <f t="shared" si="255"/>
        <v>0</v>
      </c>
      <c r="Y1180" s="288">
        <f t="shared" si="256"/>
        <v>1900</v>
      </c>
      <c r="Z1180" s="287">
        <f t="shared" si="257"/>
        <v>1</v>
      </c>
      <c r="AA1180" s="519">
        <f>0</f>
        <v>0</v>
      </c>
      <c r="AB1180" s="520">
        <f>0</f>
        <v>0</v>
      </c>
      <c r="AC1180" s="519">
        <f t="shared" si="258"/>
        <v>0</v>
      </c>
      <c r="AD1180" s="520">
        <f t="shared" si="259"/>
        <v>0</v>
      </c>
    </row>
    <row r="1181" spans="16:30">
      <c r="P1181" s="274">
        <f t="shared" si="247"/>
        <v>1</v>
      </c>
      <c r="Q1181" s="285">
        <f t="shared" si="248"/>
        <v>18</v>
      </c>
      <c r="R1181" s="286">
        <f t="shared" si="249"/>
        <v>0</v>
      </c>
      <c r="S1181" s="287">
        <f t="shared" si="250"/>
        <v>0</v>
      </c>
      <c r="T1181" s="286">
        <f t="shared" si="251"/>
        <v>0</v>
      </c>
      <c r="U1181" s="287">
        <f t="shared" si="252"/>
        <v>0</v>
      </c>
      <c r="V1181" s="287">
        <f t="shared" si="253"/>
        <v>0</v>
      </c>
      <c r="W1181" s="287">
        <f t="shared" si="254"/>
        <v>0</v>
      </c>
      <c r="X1181" s="287">
        <f t="shared" si="255"/>
        <v>0</v>
      </c>
      <c r="Y1181" s="288">
        <f t="shared" si="256"/>
        <v>1900</v>
      </c>
      <c r="Z1181" s="287">
        <f t="shared" si="257"/>
        <v>1</v>
      </c>
      <c r="AA1181" s="519">
        <f>0</f>
        <v>0</v>
      </c>
      <c r="AB1181" s="520">
        <f>0</f>
        <v>0</v>
      </c>
      <c r="AC1181" s="519">
        <f t="shared" si="258"/>
        <v>0</v>
      </c>
      <c r="AD1181" s="520">
        <f t="shared" si="259"/>
        <v>0</v>
      </c>
    </row>
    <row r="1182" spans="16:30">
      <c r="P1182" s="274">
        <f t="shared" si="247"/>
        <v>1</v>
      </c>
      <c r="Q1182" s="285">
        <f t="shared" si="248"/>
        <v>18</v>
      </c>
      <c r="R1182" s="286">
        <f t="shared" si="249"/>
        <v>0</v>
      </c>
      <c r="S1182" s="287">
        <f t="shared" si="250"/>
        <v>0</v>
      </c>
      <c r="T1182" s="286">
        <f t="shared" si="251"/>
        <v>0</v>
      </c>
      <c r="U1182" s="287">
        <f t="shared" si="252"/>
        <v>0</v>
      </c>
      <c r="V1182" s="287">
        <f t="shared" si="253"/>
        <v>0</v>
      </c>
      <c r="W1182" s="287">
        <f t="shared" si="254"/>
        <v>0</v>
      </c>
      <c r="X1182" s="287">
        <f t="shared" si="255"/>
        <v>0</v>
      </c>
      <c r="Y1182" s="288">
        <f t="shared" si="256"/>
        <v>1900</v>
      </c>
      <c r="Z1182" s="287">
        <f t="shared" si="257"/>
        <v>1</v>
      </c>
      <c r="AA1182" s="519">
        <f>0</f>
        <v>0</v>
      </c>
      <c r="AB1182" s="520">
        <f>0</f>
        <v>0</v>
      </c>
      <c r="AC1182" s="519">
        <f t="shared" si="258"/>
        <v>0</v>
      </c>
      <c r="AD1182" s="520">
        <f t="shared" si="259"/>
        <v>0</v>
      </c>
    </row>
    <row r="1183" spans="16:30">
      <c r="P1183" s="274">
        <f t="shared" si="247"/>
        <v>1</v>
      </c>
      <c r="Q1183" s="285">
        <f t="shared" si="248"/>
        <v>18</v>
      </c>
      <c r="R1183" s="286">
        <f t="shared" si="249"/>
        <v>0</v>
      </c>
      <c r="S1183" s="287">
        <f t="shared" si="250"/>
        <v>0</v>
      </c>
      <c r="T1183" s="286">
        <f t="shared" si="251"/>
        <v>0</v>
      </c>
      <c r="U1183" s="287">
        <f t="shared" si="252"/>
        <v>0</v>
      </c>
      <c r="V1183" s="287">
        <f t="shared" si="253"/>
        <v>0</v>
      </c>
      <c r="W1183" s="287">
        <f t="shared" si="254"/>
        <v>0</v>
      </c>
      <c r="X1183" s="287">
        <f t="shared" si="255"/>
        <v>0</v>
      </c>
      <c r="Y1183" s="288">
        <f t="shared" si="256"/>
        <v>1900</v>
      </c>
      <c r="Z1183" s="287">
        <f t="shared" si="257"/>
        <v>1</v>
      </c>
      <c r="AA1183" s="519">
        <f>0</f>
        <v>0</v>
      </c>
      <c r="AB1183" s="520">
        <f>0</f>
        <v>0</v>
      </c>
      <c r="AC1183" s="519">
        <f t="shared" si="258"/>
        <v>0</v>
      </c>
      <c r="AD1183" s="520">
        <f t="shared" si="259"/>
        <v>0</v>
      </c>
    </row>
    <row r="1184" spans="16:30">
      <c r="P1184" s="274">
        <f t="shared" si="247"/>
        <v>1</v>
      </c>
      <c r="Q1184" s="285">
        <f t="shared" si="248"/>
        <v>18</v>
      </c>
      <c r="R1184" s="286">
        <f t="shared" si="249"/>
        <v>0</v>
      </c>
      <c r="S1184" s="287">
        <f t="shared" si="250"/>
        <v>0</v>
      </c>
      <c r="T1184" s="286">
        <f t="shared" si="251"/>
        <v>0</v>
      </c>
      <c r="U1184" s="287">
        <f t="shared" si="252"/>
        <v>0</v>
      </c>
      <c r="V1184" s="287">
        <f t="shared" si="253"/>
        <v>0</v>
      </c>
      <c r="W1184" s="287">
        <f t="shared" si="254"/>
        <v>0</v>
      </c>
      <c r="X1184" s="287">
        <f t="shared" si="255"/>
        <v>0</v>
      </c>
      <c r="Y1184" s="288">
        <f t="shared" si="256"/>
        <v>1900</v>
      </c>
      <c r="Z1184" s="287">
        <f t="shared" si="257"/>
        <v>1</v>
      </c>
      <c r="AA1184" s="519">
        <f>0</f>
        <v>0</v>
      </c>
      <c r="AB1184" s="520">
        <f>0</f>
        <v>0</v>
      </c>
      <c r="AC1184" s="519">
        <f t="shared" si="258"/>
        <v>0</v>
      </c>
      <c r="AD1184" s="520">
        <f t="shared" si="259"/>
        <v>0</v>
      </c>
    </row>
    <row r="1185" spans="16:30">
      <c r="P1185" s="274">
        <f t="shared" si="247"/>
        <v>1</v>
      </c>
      <c r="Q1185" s="285">
        <f t="shared" si="248"/>
        <v>18</v>
      </c>
      <c r="R1185" s="286">
        <f t="shared" si="249"/>
        <v>0</v>
      </c>
      <c r="S1185" s="287">
        <f t="shared" si="250"/>
        <v>0</v>
      </c>
      <c r="T1185" s="286">
        <f t="shared" si="251"/>
        <v>0</v>
      </c>
      <c r="U1185" s="287">
        <f t="shared" si="252"/>
        <v>0</v>
      </c>
      <c r="V1185" s="287">
        <f t="shared" si="253"/>
        <v>0</v>
      </c>
      <c r="W1185" s="287">
        <f t="shared" si="254"/>
        <v>0</v>
      </c>
      <c r="X1185" s="287">
        <f t="shared" si="255"/>
        <v>0</v>
      </c>
      <c r="Y1185" s="288">
        <f t="shared" si="256"/>
        <v>1900</v>
      </c>
      <c r="Z1185" s="287">
        <f t="shared" si="257"/>
        <v>1</v>
      </c>
      <c r="AA1185" s="519">
        <f>0</f>
        <v>0</v>
      </c>
      <c r="AB1185" s="520">
        <f>0</f>
        <v>0</v>
      </c>
      <c r="AC1185" s="519">
        <f t="shared" si="258"/>
        <v>0</v>
      </c>
      <c r="AD1185" s="520">
        <f t="shared" si="259"/>
        <v>0</v>
      </c>
    </row>
    <row r="1186" spans="16:30">
      <c r="P1186" s="274">
        <f t="shared" si="247"/>
        <v>1</v>
      </c>
      <c r="Q1186" s="285">
        <f t="shared" si="248"/>
        <v>18</v>
      </c>
      <c r="R1186" s="286">
        <f t="shared" si="249"/>
        <v>0</v>
      </c>
      <c r="S1186" s="287">
        <f t="shared" si="250"/>
        <v>0</v>
      </c>
      <c r="T1186" s="286">
        <f t="shared" si="251"/>
        <v>0</v>
      </c>
      <c r="U1186" s="287">
        <f t="shared" si="252"/>
        <v>0</v>
      </c>
      <c r="V1186" s="287">
        <f t="shared" si="253"/>
        <v>0</v>
      </c>
      <c r="W1186" s="287">
        <f t="shared" si="254"/>
        <v>0</v>
      </c>
      <c r="X1186" s="287">
        <f t="shared" si="255"/>
        <v>0</v>
      </c>
      <c r="Y1186" s="288">
        <f t="shared" si="256"/>
        <v>1900</v>
      </c>
      <c r="Z1186" s="287">
        <f t="shared" si="257"/>
        <v>1</v>
      </c>
      <c r="AA1186" s="519">
        <f>0</f>
        <v>0</v>
      </c>
      <c r="AB1186" s="520">
        <f>0</f>
        <v>0</v>
      </c>
      <c r="AC1186" s="519">
        <f t="shared" si="258"/>
        <v>0</v>
      </c>
      <c r="AD1186" s="520">
        <f t="shared" si="259"/>
        <v>0</v>
      </c>
    </row>
    <row r="1187" spans="16:30">
      <c r="P1187" s="274">
        <f t="shared" si="247"/>
        <v>1</v>
      </c>
      <c r="Q1187" s="285">
        <f t="shared" si="248"/>
        <v>18</v>
      </c>
      <c r="R1187" s="286">
        <f t="shared" si="249"/>
        <v>0</v>
      </c>
      <c r="S1187" s="287">
        <f t="shared" si="250"/>
        <v>0</v>
      </c>
      <c r="T1187" s="286">
        <f t="shared" si="251"/>
        <v>0</v>
      </c>
      <c r="U1187" s="287">
        <f t="shared" si="252"/>
        <v>0</v>
      </c>
      <c r="V1187" s="287">
        <f t="shared" si="253"/>
        <v>0</v>
      </c>
      <c r="W1187" s="287">
        <f t="shared" si="254"/>
        <v>0</v>
      </c>
      <c r="X1187" s="287">
        <f t="shared" si="255"/>
        <v>0</v>
      </c>
      <c r="Y1187" s="288">
        <f t="shared" si="256"/>
        <v>1900</v>
      </c>
      <c r="Z1187" s="287">
        <f t="shared" si="257"/>
        <v>1</v>
      </c>
      <c r="AA1187" s="519">
        <f>0</f>
        <v>0</v>
      </c>
      <c r="AB1187" s="520">
        <f>0</f>
        <v>0</v>
      </c>
      <c r="AC1187" s="519">
        <f t="shared" si="258"/>
        <v>0</v>
      </c>
      <c r="AD1187" s="520">
        <f t="shared" si="259"/>
        <v>0</v>
      </c>
    </row>
    <row r="1188" spans="16:30">
      <c r="P1188" s="274">
        <f t="shared" si="247"/>
        <v>1</v>
      </c>
      <c r="Q1188" s="285">
        <f t="shared" si="248"/>
        <v>18</v>
      </c>
      <c r="R1188" s="286">
        <f t="shared" si="249"/>
        <v>0</v>
      </c>
      <c r="S1188" s="287">
        <f t="shared" si="250"/>
        <v>0</v>
      </c>
      <c r="T1188" s="286">
        <f t="shared" si="251"/>
        <v>0</v>
      </c>
      <c r="U1188" s="287">
        <f t="shared" si="252"/>
        <v>0</v>
      </c>
      <c r="V1188" s="287">
        <f t="shared" si="253"/>
        <v>0</v>
      </c>
      <c r="W1188" s="287">
        <f t="shared" si="254"/>
        <v>0</v>
      </c>
      <c r="X1188" s="287">
        <f t="shared" si="255"/>
        <v>0</v>
      </c>
      <c r="Y1188" s="288">
        <f t="shared" si="256"/>
        <v>1900</v>
      </c>
      <c r="Z1188" s="287">
        <f t="shared" si="257"/>
        <v>1</v>
      </c>
      <c r="AA1188" s="519">
        <f>0</f>
        <v>0</v>
      </c>
      <c r="AB1188" s="520">
        <f>0</f>
        <v>0</v>
      </c>
      <c r="AC1188" s="519">
        <f t="shared" si="258"/>
        <v>0</v>
      </c>
      <c r="AD1188" s="520">
        <f t="shared" si="259"/>
        <v>0</v>
      </c>
    </row>
    <row r="1189" spans="16:30">
      <c r="P1189" s="274">
        <f t="shared" si="247"/>
        <v>1</v>
      </c>
      <c r="Q1189" s="285">
        <f t="shared" si="248"/>
        <v>18</v>
      </c>
      <c r="R1189" s="286">
        <f t="shared" si="249"/>
        <v>0</v>
      </c>
      <c r="S1189" s="287">
        <f t="shared" si="250"/>
        <v>0</v>
      </c>
      <c r="T1189" s="286">
        <f t="shared" si="251"/>
        <v>0</v>
      </c>
      <c r="U1189" s="287">
        <f t="shared" si="252"/>
        <v>0</v>
      </c>
      <c r="V1189" s="287">
        <f t="shared" si="253"/>
        <v>0</v>
      </c>
      <c r="W1189" s="287">
        <f t="shared" si="254"/>
        <v>0</v>
      </c>
      <c r="X1189" s="287">
        <f t="shared" si="255"/>
        <v>0</v>
      </c>
      <c r="Y1189" s="288">
        <f t="shared" si="256"/>
        <v>1900</v>
      </c>
      <c r="Z1189" s="287">
        <f t="shared" si="257"/>
        <v>1</v>
      </c>
      <c r="AA1189" s="519">
        <f>0</f>
        <v>0</v>
      </c>
      <c r="AB1189" s="520">
        <f>0</f>
        <v>0</v>
      </c>
      <c r="AC1189" s="519">
        <f t="shared" si="258"/>
        <v>0</v>
      </c>
      <c r="AD1189" s="520">
        <f t="shared" si="259"/>
        <v>0</v>
      </c>
    </row>
    <row r="1190" spans="16:30">
      <c r="P1190" s="274">
        <f t="shared" si="247"/>
        <v>1</v>
      </c>
      <c r="Q1190" s="285">
        <f t="shared" si="248"/>
        <v>18</v>
      </c>
      <c r="R1190" s="286">
        <f t="shared" si="249"/>
        <v>0</v>
      </c>
      <c r="S1190" s="287">
        <f t="shared" si="250"/>
        <v>0</v>
      </c>
      <c r="T1190" s="286">
        <f t="shared" si="251"/>
        <v>0</v>
      </c>
      <c r="U1190" s="287">
        <f t="shared" si="252"/>
        <v>0</v>
      </c>
      <c r="V1190" s="287">
        <f t="shared" si="253"/>
        <v>0</v>
      </c>
      <c r="W1190" s="287">
        <f t="shared" si="254"/>
        <v>0</v>
      </c>
      <c r="X1190" s="287">
        <f t="shared" si="255"/>
        <v>0</v>
      </c>
      <c r="Y1190" s="288">
        <f t="shared" si="256"/>
        <v>1900</v>
      </c>
      <c r="Z1190" s="287">
        <f t="shared" si="257"/>
        <v>1</v>
      </c>
      <c r="AA1190" s="519">
        <f>0</f>
        <v>0</v>
      </c>
      <c r="AB1190" s="520">
        <f>0</f>
        <v>0</v>
      </c>
      <c r="AC1190" s="519">
        <f t="shared" si="258"/>
        <v>0</v>
      </c>
      <c r="AD1190" s="520">
        <f t="shared" si="259"/>
        <v>0</v>
      </c>
    </row>
    <row r="1191" spans="16:30">
      <c r="P1191" s="274">
        <f t="shared" si="247"/>
        <v>1</v>
      </c>
      <c r="Q1191" s="285">
        <f t="shared" si="248"/>
        <v>18</v>
      </c>
      <c r="R1191" s="286">
        <f t="shared" si="249"/>
        <v>0</v>
      </c>
      <c r="S1191" s="287">
        <f t="shared" si="250"/>
        <v>0</v>
      </c>
      <c r="T1191" s="286">
        <f t="shared" si="251"/>
        <v>0</v>
      </c>
      <c r="U1191" s="287">
        <f t="shared" si="252"/>
        <v>0</v>
      </c>
      <c r="V1191" s="287">
        <f t="shared" si="253"/>
        <v>0</v>
      </c>
      <c r="W1191" s="287">
        <f t="shared" si="254"/>
        <v>0</v>
      </c>
      <c r="X1191" s="287">
        <f t="shared" si="255"/>
        <v>0</v>
      </c>
      <c r="Y1191" s="288">
        <f t="shared" si="256"/>
        <v>1900</v>
      </c>
      <c r="Z1191" s="287">
        <f t="shared" si="257"/>
        <v>1</v>
      </c>
      <c r="AA1191" s="519">
        <f>0</f>
        <v>0</v>
      </c>
      <c r="AB1191" s="520">
        <f>0</f>
        <v>0</v>
      </c>
      <c r="AC1191" s="519">
        <f t="shared" si="258"/>
        <v>0</v>
      </c>
      <c r="AD1191" s="520">
        <f t="shared" si="259"/>
        <v>0</v>
      </c>
    </row>
    <row r="1192" spans="16:30">
      <c r="P1192" s="274">
        <f t="shared" si="247"/>
        <v>1</v>
      </c>
      <c r="Q1192" s="285">
        <f t="shared" si="248"/>
        <v>18</v>
      </c>
      <c r="R1192" s="286">
        <f t="shared" si="249"/>
        <v>0</v>
      </c>
      <c r="S1192" s="287">
        <f t="shared" si="250"/>
        <v>0</v>
      </c>
      <c r="T1192" s="286">
        <f t="shared" si="251"/>
        <v>0</v>
      </c>
      <c r="U1192" s="287">
        <f t="shared" si="252"/>
        <v>0</v>
      </c>
      <c r="V1192" s="287">
        <f t="shared" si="253"/>
        <v>0</v>
      </c>
      <c r="W1192" s="287">
        <f t="shared" si="254"/>
        <v>0</v>
      </c>
      <c r="X1192" s="287">
        <f t="shared" si="255"/>
        <v>0</v>
      </c>
      <c r="Y1192" s="288">
        <f t="shared" si="256"/>
        <v>1900</v>
      </c>
      <c r="Z1192" s="287">
        <f t="shared" si="257"/>
        <v>1</v>
      </c>
      <c r="AA1192" s="519">
        <f>0</f>
        <v>0</v>
      </c>
      <c r="AB1192" s="520">
        <f>0</f>
        <v>0</v>
      </c>
      <c r="AC1192" s="519">
        <f t="shared" si="258"/>
        <v>0</v>
      </c>
      <c r="AD1192" s="520">
        <f t="shared" si="259"/>
        <v>0</v>
      </c>
    </row>
    <row r="1193" spans="16:30">
      <c r="P1193" s="274">
        <f t="shared" si="247"/>
        <v>1</v>
      </c>
      <c r="Q1193" s="285">
        <f t="shared" si="248"/>
        <v>18</v>
      </c>
      <c r="R1193" s="286">
        <f t="shared" si="249"/>
        <v>0</v>
      </c>
      <c r="S1193" s="287">
        <f t="shared" si="250"/>
        <v>0</v>
      </c>
      <c r="T1193" s="286">
        <f t="shared" si="251"/>
        <v>0</v>
      </c>
      <c r="U1193" s="287">
        <f t="shared" si="252"/>
        <v>0</v>
      </c>
      <c r="V1193" s="287">
        <f t="shared" si="253"/>
        <v>0</v>
      </c>
      <c r="W1193" s="287">
        <f t="shared" si="254"/>
        <v>0</v>
      </c>
      <c r="X1193" s="287">
        <f t="shared" si="255"/>
        <v>0</v>
      </c>
      <c r="Y1193" s="288">
        <f t="shared" si="256"/>
        <v>1900</v>
      </c>
      <c r="Z1193" s="287">
        <f t="shared" si="257"/>
        <v>1</v>
      </c>
      <c r="AA1193" s="519">
        <f>0</f>
        <v>0</v>
      </c>
      <c r="AB1193" s="520">
        <f>0</f>
        <v>0</v>
      </c>
      <c r="AC1193" s="519">
        <f t="shared" si="258"/>
        <v>0</v>
      </c>
      <c r="AD1193" s="520">
        <f t="shared" si="259"/>
        <v>0</v>
      </c>
    </row>
    <row r="1194" spans="16:30">
      <c r="P1194" s="274">
        <f t="shared" si="247"/>
        <v>1</v>
      </c>
      <c r="Q1194" s="285">
        <f t="shared" si="248"/>
        <v>18</v>
      </c>
      <c r="R1194" s="286">
        <f t="shared" si="249"/>
        <v>0</v>
      </c>
      <c r="S1194" s="287">
        <f t="shared" si="250"/>
        <v>0</v>
      </c>
      <c r="T1194" s="286">
        <f t="shared" si="251"/>
        <v>0</v>
      </c>
      <c r="U1194" s="287">
        <f t="shared" si="252"/>
        <v>0</v>
      </c>
      <c r="V1194" s="287">
        <f t="shared" si="253"/>
        <v>0</v>
      </c>
      <c r="W1194" s="287">
        <f t="shared" si="254"/>
        <v>0</v>
      </c>
      <c r="X1194" s="287">
        <f t="shared" si="255"/>
        <v>0</v>
      </c>
      <c r="Y1194" s="288">
        <f t="shared" si="256"/>
        <v>1900</v>
      </c>
      <c r="Z1194" s="287">
        <f t="shared" si="257"/>
        <v>1</v>
      </c>
      <c r="AA1194" s="519">
        <f>0</f>
        <v>0</v>
      </c>
      <c r="AB1194" s="520">
        <f>0</f>
        <v>0</v>
      </c>
      <c r="AC1194" s="519">
        <f t="shared" si="258"/>
        <v>0</v>
      </c>
      <c r="AD1194" s="520">
        <f t="shared" si="259"/>
        <v>0</v>
      </c>
    </row>
    <row r="1195" spans="16:30">
      <c r="P1195" s="274">
        <f t="shared" si="247"/>
        <v>1</v>
      </c>
      <c r="Q1195" s="285">
        <f t="shared" si="248"/>
        <v>18</v>
      </c>
      <c r="R1195" s="286">
        <f t="shared" si="249"/>
        <v>0</v>
      </c>
      <c r="S1195" s="287">
        <f t="shared" si="250"/>
        <v>0</v>
      </c>
      <c r="T1195" s="286">
        <f t="shared" si="251"/>
        <v>0</v>
      </c>
      <c r="U1195" s="287">
        <f t="shared" si="252"/>
        <v>0</v>
      </c>
      <c r="V1195" s="287">
        <f t="shared" si="253"/>
        <v>0</v>
      </c>
      <c r="W1195" s="287">
        <f t="shared" si="254"/>
        <v>0</v>
      </c>
      <c r="X1195" s="287">
        <f t="shared" si="255"/>
        <v>0</v>
      </c>
      <c r="Y1195" s="288">
        <f t="shared" si="256"/>
        <v>1900</v>
      </c>
      <c r="Z1195" s="287">
        <f t="shared" si="257"/>
        <v>1</v>
      </c>
      <c r="AA1195" s="519">
        <f>0</f>
        <v>0</v>
      </c>
      <c r="AB1195" s="520">
        <f>0</f>
        <v>0</v>
      </c>
      <c r="AC1195" s="519">
        <f t="shared" si="258"/>
        <v>0</v>
      </c>
      <c r="AD1195" s="520">
        <f t="shared" si="259"/>
        <v>0</v>
      </c>
    </row>
    <row r="1196" spans="16:30">
      <c r="P1196" s="274">
        <f t="shared" si="247"/>
        <v>1</v>
      </c>
      <c r="Q1196" s="285">
        <f t="shared" si="248"/>
        <v>18</v>
      </c>
      <c r="R1196" s="286">
        <f t="shared" si="249"/>
        <v>0</v>
      </c>
      <c r="S1196" s="287">
        <f t="shared" si="250"/>
        <v>0</v>
      </c>
      <c r="T1196" s="286">
        <f t="shared" si="251"/>
        <v>0</v>
      </c>
      <c r="U1196" s="287">
        <f t="shared" si="252"/>
        <v>0</v>
      </c>
      <c r="V1196" s="287">
        <f t="shared" si="253"/>
        <v>0</v>
      </c>
      <c r="W1196" s="287">
        <f t="shared" si="254"/>
        <v>0</v>
      </c>
      <c r="X1196" s="287">
        <f t="shared" si="255"/>
        <v>0</v>
      </c>
      <c r="Y1196" s="288">
        <f t="shared" si="256"/>
        <v>1900</v>
      </c>
      <c r="Z1196" s="287">
        <f t="shared" si="257"/>
        <v>1</v>
      </c>
      <c r="AA1196" s="519">
        <f>0</f>
        <v>0</v>
      </c>
      <c r="AB1196" s="520">
        <f>0</f>
        <v>0</v>
      </c>
      <c r="AC1196" s="519">
        <f t="shared" si="258"/>
        <v>0</v>
      </c>
      <c r="AD1196" s="520">
        <f t="shared" si="259"/>
        <v>0</v>
      </c>
    </row>
    <row r="1197" spans="16:30">
      <c r="P1197" s="274">
        <f t="shared" si="247"/>
        <v>1</v>
      </c>
      <c r="Q1197" s="285">
        <f t="shared" si="248"/>
        <v>18</v>
      </c>
      <c r="R1197" s="286">
        <f t="shared" si="249"/>
        <v>0</v>
      </c>
      <c r="S1197" s="287">
        <f t="shared" si="250"/>
        <v>0</v>
      </c>
      <c r="T1197" s="286">
        <f t="shared" si="251"/>
        <v>0</v>
      </c>
      <c r="U1197" s="287">
        <f t="shared" si="252"/>
        <v>0</v>
      </c>
      <c r="V1197" s="287">
        <f t="shared" si="253"/>
        <v>0</v>
      </c>
      <c r="W1197" s="287">
        <f t="shared" si="254"/>
        <v>0</v>
      </c>
      <c r="X1197" s="287">
        <f t="shared" si="255"/>
        <v>0</v>
      </c>
      <c r="Y1197" s="288">
        <f t="shared" si="256"/>
        <v>1900</v>
      </c>
      <c r="Z1197" s="287">
        <f t="shared" si="257"/>
        <v>1</v>
      </c>
      <c r="AA1197" s="519">
        <f>0</f>
        <v>0</v>
      </c>
      <c r="AB1197" s="520">
        <f>0</f>
        <v>0</v>
      </c>
      <c r="AC1197" s="519">
        <f t="shared" si="258"/>
        <v>0</v>
      </c>
      <c r="AD1197" s="520">
        <f t="shared" si="259"/>
        <v>0</v>
      </c>
    </row>
    <row r="1198" spans="16:30">
      <c r="P1198" s="274">
        <f t="shared" si="247"/>
        <v>1</v>
      </c>
      <c r="Q1198" s="285">
        <f t="shared" si="248"/>
        <v>18</v>
      </c>
      <c r="R1198" s="286">
        <f t="shared" si="249"/>
        <v>0</v>
      </c>
      <c r="S1198" s="287">
        <f t="shared" si="250"/>
        <v>0</v>
      </c>
      <c r="T1198" s="286">
        <f t="shared" si="251"/>
        <v>0</v>
      </c>
      <c r="U1198" s="287">
        <f t="shared" si="252"/>
        <v>0</v>
      </c>
      <c r="V1198" s="287">
        <f t="shared" si="253"/>
        <v>0</v>
      </c>
      <c r="W1198" s="287">
        <f t="shared" si="254"/>
        <v>0</v>
      </c>
      <c r="X1198" s="287">
        <f t="shared" si="255"/>
        <v>0</v>
      </c>
      <c r="Y1198" s="288">
        <f t="shared" si="256"/>
        <v>1900</v>
      </c>
      <c r="Z1198" s="287">
        <f t="shared" si="257"/>
        <v>1</v>
      </c>
      <c r="AA1198" s="519">
        <f>0</f>
        <v>0</v>
      </c>
      <c r="AB1198" s="520">
        <f>0</f>
        <v>0</v>
      </c>
      <c r="AC1198" s="519">
        <f t="shared" si="258"/>
        <v>0</v>
      </c>
      <c r="AD1198" s="520">
        <f t="shared" si="259"/>
        <v>0</v>
      </c>
    </row>
    <row r="1199" spans="16:30">
      <c r="P1199" s="274">
        <f t="shared" si="247"/>
        <v>1</v>
      </c>
      <c r="Q1199" s="285">
        <f t="shared" si="248"/>
        <v>18</v>
      </c>
      <c r="R1199" s="286">
        <f t="shared" si="249"/>
        <v>0</v>
      </c>
      <c r="S1199" s="287">
        <f t="shared" si="250"/>
        <v>0</v>
      </c>
      <c r="T1199" s="286">
        <f t="shared" si="251"/>
        <v>0</v>
      </c>
      <c r="U1199" s="287">
        <f t="shared" si="252"/>
        <v>0</v>
      </c>
      <c r="V1199" s="287">
        <f t="shared" si="253"/>
        <v>0</v>
      </c>
      <c r="W1199" s="287">
        <f t="shared" si="254"/>
        <v>0</v>
      </c>
      <c r="X1199" s="287">
        <f t="shared" si="255"/>
        <v>0</v>
      </c>
      <c r="Y1199" s="288">
        <f t="shared" si="256"/>
        <v>1900</v>
      </c>
      <c r="Z1199" s="287">
        <f t="shared" si="257"/>
        <v>1</v>
      </c>
      <c r="AA1199" s="519">
        <f>0</f>
        <v>0</v>
      </c>
      <c r="AB1199" s="520">
        <f>0</f>
        <v>0</v>
      </c>
      <c r="AC1199" s="519">
        <f t="shared" si="258"/>
        <v>0</v>
      </c>
      <c r="AD1199" s="520">
        <f t="shared" si="259"/>
        <v>0</v>
      </c>
    </row>
    <row r="1200" spans="16:30">
      <c r="P1200" s="274">
        <f t="shared" si="247"/>
        <v>1</v>
      </c>
      <c r="Q1200" s="285">
        <f t="shared" si="248"/>
        <v>18</v>
      </c>
      <c r="R1200" s="286">
        <f t="shared" si="249"/>
        <v>0</v>
      </c>
      <c r="S1200" s="287">
        <f t="shared" si="250"/>
        <v>0</v>
      </c>
      <c r="T1200" s="286">
        <f t="shared" si="251"/>
        <v>0</v>
      </c>
      <c r="U1200" s="287">
        <f t="shared" si="252"/>
        <v>0</v>
      </c>
      <c r="V1200" s="287">
        <f t="shared" si="253"/>
        <v>0</v>
      </c>
      <c r="W1200" s="287">
        <f t="shared" si="254"/>
        <v>0</v>
      </c>
      <c r="X1200" s="287">
        <f t="shared" si="255"/>
        <v>0</v>
      </c>
      <c r="Y1200" s="288">
        <f t="shared" si="256"/>
        <v>1900</v>
      </c>
      <c r="Z1200" s="287">
        <f t="shared" si="257"/>
        <v>1</v>
      </c>
      <c r="AA1200" s="519">
        <f>0</f>
        <v>0</v>
      </c>
      <c r="AB1200" s="520">
        <f>0</f>
        <v>0</v>
      </c>
      <c r="AC1200" s="519">
        <f t="shared" si="258"/>
        <v>0</v>
      </c>
      <c r="AD1200" s="520">
        <f t="shared" si="259"/>
        <v>0</v>
      </c>
    </row>
    <row r="1201" spans="16:30">
      <c r="P1201" s="274">
        <f t="shared" si="247"/>
        <v>1</v>
      </c>
      <c r="Q1201" s="285">
        <f t="shared" si="248"/>
        <v>18</v>
      </c>
      <c r="R1201" s="286">
        <f t="shared" si="249"/>
        <v>0</v>
      </c>
      <c r="S1201" s="287">
        <f t="shared" si="250"/>
        <v>0</v>
      </c>
      <c r="T1201" s="286">
        <f t="shared" si="251"/>
        <v>0</v>
      </c>
      <c r="U1201" s="287">
        <f t="shared" si="252"/>
        <v>0</v>
      </c>
      <c r="V1201" s="287">
        <f t="shared" si="253"/>
        <v>0</v>
      </c>
      <c r="W1201" s="287">
        <f t="shared" si="254"/>
        <v>0</v>
      </c>
      <c r="X1201" s="287">
        <f t="shared" si="255"/>
        <v>0</v>
      </c>
      <c r="Y1201" s="288">
        <f t="shared" si="256"/>
        <v>1900</v>
      </c>
      <c r="Z1201" s="287">
        <f t="shared" si="257"/>
        <v>1</v>
      </c>
      <c r="AA1201" s="519">
        <f>0</f>
        <v>0</v>
      </c>
      <c r="AB1201" s="520">
        <f>0</f>
        <v>0</v>
      </c>
      <c r="AC1201" s="519">
        <f t="shared" si="258"/>
        <v>0</v>
      </c>
      <c r="AD1201" s="520">
        <f t="shared" si="259"/>
        <v>0</v>
      </c>
    </row>
    <row r="1202" spans="16:30">
      <c r="P1202" s="274">
        <f t="shared" si="247"/>
        <v>1</v>
      </c>
      <c r="Q1202" s="285">
        <f t="shared" si="248"/>
        <v>18</v>
      </c>
      <c r="R1202" s="286">
        <f t="shared" si="249"/>
        <v>0</v>
      </c>
      <c r="S1202" s="287">
        <f t="shared" si="250"/>
        <v>0</v>
      </c>
      <c r="T1202" s="286">
        <f t="shared" si="251"/>
        <v>0</v>
      </c>
      <c r="U1202" s="287">
        <f t="shared" si="252"/>
        <v>0</v>
      </c>
      <c r="V1202" s="287">
        <f t="shared" si="253"/>
        <v>0</v>
      </c>
      <c r="W1202" s="287">
        <f t="shared" si="254"/>
        <v>0</v>
      </c>
      <c r="X1202" s="287">
        <f t="shared" si="255"/>
        <v>0</v>
      </c>
      <c r="Y1202" s="288">
        <f t="shared" si="256"/>
        <v>1900</v>
      </c>
      <c r="Z1202" s="287">
        <f t="shared" si="257"/>
        <v>1</v>
      </c>
      <c r="AA1202" s="519">
        <f>0</f>
        <v>0</v>
      </c>
      <c r="AB1202" s="520">
        <f>0</f>
        <v>0</v>
      </c>
      <c r="AC1202" s="519">
        <f t="shared" si="258"/>
        <v>0</v>
      </c>
      <c r="AD1202" s="520">
        <f t="shared" si="259"/>
        <v>0</v>
      </c>
    </row>
    <row r="1203" spans="16:30">
      <c r="P1203" s="274">
        <f t="shared" si="247"/>
        <v>1</v>
      </c>
      <c r="Q1203" s="285">
        <f t="shared" si="248"/>
        <v>18</v>
      </c>
      <c r="R1203" s="286">
        <f t="shared" si="249"/>
        <v>0</v>
      </c>
      <c r="S1203" s="287">
        <f t="shared" si="250"/>
        <v>0</v>
      </c>
      <c r="T1203" s="286">
        <f t="shared" si="251"/>
        <v>0</v>
      </c>
      <c r="U1203" s="287">
        <f t="shared" si="252"/>
        <v>0</v>
      </c>
      <c r="V1203" s="287">
        <f t="shared" si="253"/>
        <v>0</v>
      </c>
      <c r="W1203" s="287">
        <f t="shared" si="254"/>
        <v>0</v>
      </c>
      <c r="X1203" s="287">
        <f t="shared" si="255"/>
        <v>0</v>
      </c>
      <c r="Y1203" s="288">
        <f t="shared" si="256"/>
        <v>1900</v>
      </c>
      <c r="Z1203" s="287">
        <f t="shared" si="257"/>
        <v>1</v>
      </c>
      <c r="AA1203" s="519">
        <f>0</f>
        <v>0</v>
      </c>
      <c r="AB1203" s="520">
        <f>0</f>
        <v>0</v>
      </c>
      <c r="AC1203" s="519">
        <f t="shared" si="258"/>
        <v>0</v>
      </c>
      <c r="AD1203" s="520">
        <f t="shared" si="259"/>
        <v>0</v>
      </c>
    </row>
    <row r="1204" spans="16:30">
      <c r="P1204" s="274">
        <f t="shared" si="247"/>
        <v>1</v>
      </c>
      <c r="Q1204" s="285">
        <f t="shared" si="248"/>
        <v>18</v>
      </c>
      <c r="R1204" s="286">
        <f t="shared" si="249"/>
        <v>0</v>
      </c>
      <c r="S1204" s="287">
        <f t="shared" si="250"/>
        <v>0</v>
      </c>
      <c r="T1204" s="286">
        <f t="shared" si="251"/>
        <v>0</v>
      </c>
      <c r="U1204" s="287">
        <f t="shared" si="252"/>
        <v>0</v>
      </c>
      <c r="V1204" s="287">
        <f t="shared" si="253"/>
        <v>0</v>
      </c>
      <c r="W1204" s="287">
        <f t="shared" si="254"/>
        <v>0</v>
      </c>
      <c r="X1204" s="287">
        <f t="shared" si="255"/>
        <v>0</v>
      </c>
      <c r="Y1204" s="288">
        <f t="shared" si="256"/>
        <v>1900</v>
      </c>
      <c r="Z1204" s="287">
        <f t="shared" si="257"/>
        <v>1</v>
      </c>
      <c r="AA1204" s="519">
        <f>0</f>
        <v>0</v>
      </c>
      <c r="AB1204" s="520">
        <f>0</f>
        <v>0</v>
      </c>
      <c r="AC1204" s="519">
        <f t="shared" si="258"/>
        <v>0</v>
      </c>
      <c r="AD1204" s="520">
        <f t="shared" si="259"/>
        <v>0</v>
      </c>
    </row>
    <row r="1205" spans="16:30">
      <c r="P1205" s="274">
        <f t="shared" si="247"/>
        <v>1</v>
      </c>
      <c r="Q1205" s="285">
        <f t="shared" si="248"/>
        <v>18</v>
      </c>
      <c r="R1205" s="286">
        <f t="shared" si="249"/>
        <v>0</v>
      </c>
      <c r="S1205" s="287">
        <f t="shared" si="250"/>
        <v>0</v>
      </c>
      <c r="T1205" s="286">
        <f t="shared" si="251"/>
        <v>0</v>
      </c>
      <c r="U1205" s="287">
        <f t="shared" si="252"/>
        <v>0</v>
      </c>
      <c r="V1205" s="287">
        <f t="shared" si="253"/>
        <v>0</v>
      </c>
      <c r="W1205" s="287">
        <f t="shared" si="254"/>
        <v>0</v>
      </c>
      <c r="X1205" s="287">
        <f t="shared" si="255"/>
        <v>0</v>
      </c>
      <c r="Y1205" s="288">
        <f t="shared" si="256"/>
        <v>1900</v>
      </c>
      <c r="Z1205" s="287">
        <f t="shared" si="257"/>
        <v>1</v>
      </c>
      <c r="AA1205" s="519">
        <f>0</f>
        <v>0</v>
      </c>
      <c r="AB1205" s="520">
        <f>0</f>
        <v>0</v>
      </c>
      <c r="AC1205" s="519">
        <f t="shared" si="258"/>
        <v>0</v>
      </c>
      <c r="AD1205" s="520">
        <f t="shared" si="259"/>
        <v>0</v>
      </c>
    </row>
    <row r="1206" spans="16:30">
      <c r="P1206" s="274">
        <f t="shared" si="247"/>
        <v>1</v>
      </c>
      <c r="Q1206" s="285">
        <f t="shared" si="248"/>
        <v>18</v>
      </c>
      <c r="R1206" s="286">
        <f t="shared" si="249"/>
        <v>0</v>
      </c>
      <c r="S1206" s="287">
        <f t="shared" si="250"/>
        <v>0</v>
      </c>
      <c r="T1206" s="286">
        <f t="shared" si="251"/>
        <v>0</v>
      </c>
      <c r="U1206" s="287">
        <f t="shared" si="252"/>
        <v>0</v>
      </c>
      <c r="V1206" s="287">
        <f t="shared" si="253"/>
        <v>0</v>
      </c>
      <c r="W1206" s="287">
        <f t="shared" si="254"/>
        <v>0</v>
      </c>
      <c r="X1206" s="287">
        <f t="shared" si="255"/>
        <v>0</v>
      </c>
      <c r="Y1206" s="288">
        <f t="shared" si="256"/>
        <v>1900</v>
      </c>
      <c r="Z1206" s="287">
        <f t="shared" si="257"/>
        <v>1</v>
      </c>
      <c r="AA1206" s="519">
        <f>0</f>
        <v>0</v>
      </c>
      <c r="AB1206" s="520">
        <f>0</f>
        <v>0</v>
      </c>
      <c r="AC1206" s="519">
        <f t="shared" si="258"/>
        <v>0</v>
      </c>
      <c r="AD1206" s="520">
        <f t="shared" si="259"/>
        <v>0</v>
      </c>
    </row>
    <row r="1207" spans="16:30">
      <c r="P1207" s="274">
        <f t="shared" si="247"/>
        <v>1</v>
      </c>
      <c r="Q1207" s="285">
        <f t="shared" si="248"/>
        <v>18</v>
      </c>
      <c r="R1207" s="286">
        <f t="shared" si="249"/>
        <v>0</v>
      </c>
      <c r="S1207" s="287">
        <f t="shared" si="250"/>
        <v>0</v>
      </c>
      <c r="T1207" s="286">
        <f t="shared" si="251"/>
        <v>0</v>
      </c>
      <c r="U1207" s="287">
        <f t="shared" si="252"/>
        <v>0</v>
      </c>
      <c r="V1207" s="287">
        <f t="shared" si="253"/>
        <v>0</v>
      </c>
      <c r="W1207" s="287">
        <f t="shared" si="254"/>
        <v>0</v>
      </c>
      <c r="X1207" s="287">
        <f t="shared" si="255"/>
        <v>0</v>
      </c>
      <c r="Y1207" s="288">
        <f t="shared" si="256"/>
        <v>1900</v>
      </c>
      <c r="Z1207" s="287">
        <f t="shared" si="257"/>
        <v>1</v>
      </c>
      <c r="AA1207" s="519">
        <f>0</f>
        <v>0</v>
      </c>
      <c r="AB1207" s="520">
        <f>0</f>
        <v>0</v>
      </c>
      <c r="AC1207" s="519">
        <f t="shared" si="258"/>
        <v>0</v>
      </c>
      <c r="AD1207" s="520">
        <f t="shared" si="259"/>
        <v>0</v>
      </c>
    </row>
    <row r="1208" spans="16:30">
      <c r="P1208" s="274">
        <f t="shared" si="247"/>
        <v>1</v>
      </c>
      <c r="Q1208" s="285">
        <f t="shared" si="248"/>
        <v>18</v>
      </c>
      <c r="R1208" s="286">
        <f t="shared" si="249"/>
        <v>0</v>
      </c>
      <c r="S1208" s="287">
        <f t="shared" si="250"/>
        <v>0</v>
      </c>
      <c r="T1208" s="286">
        <f t="shared" si="251"/>
        <v>0</v>
      </c>
      <c r="U1208" s="287">
        <f t="shared" si="252"/>
        <v>0</v>
      </c>
      <c r="V1208" s="287">
        <f t="shared" si="253"/>
        <v>0</v>
      </c>
      <c r="W1208" s="287">
        <f t="shared" si="254"/>
        <v>0</v>
      </c>
      <c r="X1208" s="287">
        <f t="shared" si="255"/>
        <v>0</v>
      </c>
      <c r="Y1208" s="288">
        <f t="shared" si="256"/>
        <v>1900</v>
      </c>
      <c r="Z1208" s="287">
        <f t="shared" si="257"/>
        <v>1</v>
      </c>
      <c r="AA1208" s="519">
        <f>0</f>
        <v>0</v>
      </c>
      <c r="AB1208" s="520">
        <f>0</f>
        <v>0</v>
      </c>
      <c r="AC1208" s="519">
        <f t="shared" si="258"/>
        <v>0</v>
      </c>
      <c r="AD1208" s="520">
        <f t="shared" si="259"/>
        <v>0</v>
      </c>
    </row>
    <row r="1209" spans="16:30">
      <c r="P1209" s="274">
        <f t="shared" si="247"/>
        <v>1</v>
      </c>
      <c r="Q1209" s="285">
        <f t="shared" si="248"/>
        <v>18</v>
      </c>
      <c r="R1209" s="286">
        <f t="shared" si="249"/>
        <v>0</v>
      </c>
      <c r="S1209" s="287">
        <f t="shared" si="250"/>
        <v>0</v>
      </c>
      <c r="T1209" s="286">
        <f t="shared" si="251"/>
        <v>0</v>
      </c>
      <c r="U1209" s="287">
        <f t="shared" si="252"/>
        <v>0</v>
      </c>
      <c r="V1209" s="287">
        <f t="shared" si="253"/>
        <v>0</v>
      </c>
      <c r="W1209" s="287">
        <f t="shared" si="254"/>
        <v>0</v>
      </c>
      <c r="X1209" s="287">
        <f t="shared" si="255"/>
        <v>0</v>
      </c>
      <c r="Y1209" s="288">
        <f t="shared" si="256"/>
        <v>1900</v>
      </c>
      <c r="Z1209" s="287">
        <f t="shared" si="257"/>
        <v>1</v>
      </c>
      <c r="AA1209" s="519">
        <f>0</f>
        <v>0</v>
      </c>
      <c r="AB1209" s="520">
        <f>0</f>
        <v>0</v>
      </c>
      <c r="AC1209" s="519">
        <f t="shared" si="258"/>
        <v>0</v>
      </c>
      <c r="AD1209" s="520">
        <f t="shared" si="259"/>
        <v>0</v>
      </c>
    </row>
    <row r="1210" spans="16:30">
      <c r="P1210" s="274">
        <f t="shared" si="247"/>
        <v>1</v>
      </c>
      <c r="Q1210" s="285">
        <f t="shared" si="248"/>
        <v>18</v>
      </c>
      <c r="R1210" s="286">
        <f t="shared" si="249"/>
        <v>0</v>
      </c>
      <c r="S1210" s="287">
        <f t="shared" si="250"/>
        <v>0</v>
      </c>
      <c r="T1210" s="286">
        <f t="shared" si="251"/>
        <v>0</v>
      </c>
      <c r="U1210" s="287">
        <f t="shared" si="252"/>
        <v>0</v>
      </c>
      <c r="V1210" s="287">
        <f t="shared" si="253"/>
        <v>0</v>
      </c>
      <c r="W1210" s="287">
        <f t="shared" si="254"/>
        <v>0</v>
      </c>
      <c r="X1210" s="287">
        <f t="shared" si="255"/>
        <v>0</v>
      </c>
      <c r="Y1210" s="288">
        <f t="shared" si="256"/>
        <v>1900</v>
      </c>
      <c r="Z1210" s="287">
        <f t="shared" si="257"/>
        <v>1</v>
      </c>
      <c r="AA1210" s="519">
        <f>0</f>
        <v>0</v>
      </c>
      <c r="AB1210" s="520">
        <f>0</f>
        <v>0</v>
      </c>
      <c r="AC1210" s="519">
        <f t="shared" si="258"/>
        <v>0</v>
      </c>
      <c r="AD1210" s="520">
        <f t="shared" si="259"/>
        <v>0</v>
      </c>
    </row>
    <row r="1211" spans="16:30">
      <c r="P1211" s="274">
        <f t="shared" si="247"/>
        <v>1</v>
      </c>
      <c r="Q1211" s="285">
        <f t="shared" si="248"/>
        <v>18</v>
      </c>
      <c r="R1211" s="286">
        <f t="shared" si="249"/>
        <v>0</v>
      </c>
      <c r="S1211" s="287">
        <f t="shared" si="250"/>
        <v>0</v>
      </c>
      <c r="T1211" s="286">
        <f t="shared" si="251"/>
        <v>0</v>
      </c>
      <c r="U1211" s="287">
        <f t="shared" si="252"/>
        <v>0</v>
      </c>
      <c r="V1211" s="287">
        <f t="shared" si="253"/>
        <v>0</v>
      </c>
      <c r="W1211" s="287">
        <f t="shared" si="254"/>
        <v>0</v>
      </c>
      <c r="X1211" s="287">
        <f t="shared" si="255"/>
        <v>0</v>
      </c>
      <c r="Y1211" s="288">
        <f t="shared" si="256"/>
        <v>1900</v>
      </c>
      <c r="Z1211" s="287">
        <f t="shared" si="257"/>
        <v>1</v>
      </c>
      <c r="AA1211" s="519">
        <f>0</f>
        <v>0</v>
      </c>
      <c r="AB1211" s="520">
        <f>0</f>
        <v>0</v>
      </c>
      <c r="AC1211" s="519">
        <f t="shared" si="258"/>
        <v>0</v>
      </c>
      <c r="AD1211" s="520">
        <f t="shared" si="259"/>
        <v>0</v>
      </c>
    </row>
    <row r="1212" spans="16:30">
      <c r="P1212" s="274">
        <f t="shared" si="247"/>
        <v>1</v>
      </c>
      <c r="Q1212" s="285">
        <f t="shared" si="248"/>
        <v>18</v>
      </c>
      <c r="R1212" s="286">
        <f t="shared" si="249"/>
        <v>0</v>
      </c>
      <c r="S1212" s="287">
        <f t="shared" si="250"/>
        <v>0</v>
      </c>
      <c r="T1212" s="286">
        <f t="shared" si="251"/>
        <v>0</v>
      </c>
      <c r="U1212" s="287">
        <f t="shared" si="252"/>
        <v>0</v>
      </c>
      <c r="V1212" s="287">
        <f t="shared" si="253"/>
        <v>0</v>
      </c>
      <c r="W1212" s="287">
        <f t="shared" si="254"/>
        <v>0</v>
      </c>
      <c r="X1212" s="287">
        <f t="shared" si="255"/>
        <v>0</v>
      </c>
      <c r="Y1212" s="288">
        <f t="shared" si="256"/>
        <v>1900</v>
      </c>
      <c r="Z1212" s="287">
        <f t="shared" si="257"/>
        <v>1</v>
      </c>
      <c r="AA1212" s="519">
        <f>0</f>
        <v>0</v>
      </c>
      <c r="AB1212" s="520">
        <f>0</f>
        <v>0</v>
      </c>
      <c r="AC1212" s="519">
        <f t="shared" si="258"/>
        <v>0</v>
      </c>
      <c r="AD1212" s="520">
        <f t="shared" si="259"/>
        <v>0</v>
      </c>
    </row>
    <row r="1213" spans="16:30">
      <c r="P1213" s="274">
        <f t="shared" si="247"/>
        <v>1</v>
      </c>
      <c r="Q1213" s="285">
        <f t="shared" si="248"/>
        <v>18</v>
      </c>
      <c r="R1213" s="286">
        <f t="shared" si="249"/>
        <v>0</v>
      </c>
      <c r="S1213" s="287">
        <f t="shared" si="250"/>
        <v>0</v>
      </c>
      <c r="T1213" s="286">
        <f t="shared" si="251"/>
        <v>0</v>
      </c>
      <c r="U1213" s="287">
        <f t="shared" si="252"/>
        <v>0</v>
      </c>
      <c r="V1213" s="287">
        <f t="shared" si="253"/>
        <v>0</v>
      </c>
      <c r="W1213" s="287">
        <f t="shared" si="254"/>
        <v>0</v>
      </c>
      <c r="X1213" s="287">
        <f t="shared" si="255"/>
        <v>0</v>
      </c>
      <c r="Y1213" s="288">
        <f t="shared" si="256"/>
        <v>1900</v>
      </c>
      <c r="Z1213" s="287">
        <f t="shared" si="257"/>
        <v>1</v>
      </c>
      <c r="AA1213" s="519">
        <f>0</f>
        <v>0</v>
      </c>
      <c r="AB1213" s="520">
        <f>0</f>
        <v>0</v>
      </c>
      <c r="AC1213" s="519">
        <f t="shared" si="258"/>
        <v>0</v>
      </c>
      <c r="AD1213" s="520">
        <f t="shared" si="259"/>
        <v>0</v>
      </c>
    </row>
    <row r="1214" spans="16:30">
      <c r="P1214" s="274">
        <f t="shared" si="247"/>
        <v>1</v>
      </c>
      <c r="Q1214" s="285">
        <f t="shared" si="248"/>
        <v>18</v>
      </c>
      <c r="R1214" s="286">
        <f t="shared" si="249"/>
        <v>0</v>
      </c>
      <c r="S1214" s="287">
        <f t="shared" si="250"/>
        <v>0</v>
      </c>
      <c r="T1214" s="286">
        <f t="shared" si="251"/>
        <v>0</v>
      </c>
      <c r="U1214" s="287">
        <f t="shared" si="252"/>
        <v>0</v>
      </c>
      <c r="V1214" s="287">
        <f t="shared" si="253"/>
        <v>0</v>
      </c>
      <c r="W1214" s="287">
        <f t="shared" si="254"/>
        <v>0</v>
      </c>
      <c r="X1214" s="287">
        <f t="shared" si="255"/>
        <v>0</v>
      </c>
      <c r="Y1214" s="288">
        <f t="shared" si="256"/>
        <v>1900</v>
      </c>
      <c r="Z1214" s="287">
        <f t="shared" si="257"/>
        <v>1</v>
      </c>
      <c r="AA1214" s="519">
        <f>0</f>
        <v>0</v>
      </c>
      <c r="AB1214" s="520">
        <f>0</f>
        <v>0</v>
      </c>
      <c r="AC1214" s="519">
        <f t="shared" si="258"/>
        <v>0</v>
      </c>
      <c r="AD1214" s="520">
        <f t="shared" si="259"/>
        <v>0</v>
      </c>
    </row>
    <row r="1215" spans="16:30">
      <c r="P1215" s="274">
        <f t="shared" si="247"/>
        <v>1</v>
      </c>
      <c r="Q1215" s="285">
        <f t="shared" si="248"/>
        <v>18</v>
      </c>
      <c r="R1215" s="286">
        <f t="shared" si="249"/>
        <v>0</v>
      </c>
      <c r="S1215" s="287">
        <f t="shared" si="250"/>
        <v>0</v>
      </c>
      <c r="T1215" s="286">
        <f t="shared" si="251"/>
        <v>0</v>
      </c>
      <c r="U1215" s="287">
        <f t="shared" si="252"/>
        <v>0</v>
      </c>
      <c r="V1215" s="287">
        <f t="shared" si="253"/>
        <v>0</v>
      </c>
      <c r="W1215" s="287">
        <f t="shared" si="254"/>
        <v>0</v>
      </c>
      <c r="X1215" s="287">
        <f t="shared" si="255"/>
        <v>0</v>
      </c>
      <c r="Y1215" s="288">
        <f t="shared" si="256"/>
        <v>1900</v>
      </c>
      <c r="Z1215" s="287">
        <f t="shared" si="257"/>
        <v>1</v>
      </c>
      <c r="AA1215" s="519">
        <f>0</f>
        <v>0</v>
      </c>
      <c r="AB1215" s="520">
        <f>0</f>
        <v>0</v>
      </c>
      <c r="AC1215" s="519">
        <f t="shared" si="258"/>
        <v>0</v>
      </c>
      <c r="AD1215" s="520">
        <f t="shared" si="259"/>
        <v>0</v>
      </c>
    </row>
    <row r="1216" spans="16:30">
      <c r="P1216" s="274">
        <f t="shared" si="247"/>
        <v>1</v>
      </c>
      <c r="Q1216" s="285">
        <f t="shared" si="248"/>
        <v>18</v>
      </c>
      <c r="R1216" s="286">
        <f t="shared" si="249"/>
        <v>0</v>
      </c>
      <c r="S1216" s="287">
        <f t="shared" si="250"/>
        <v>0</v>
      </c>
      <c r="T1216" s="286">
        <f t="shared" si="251"/>
        <v>0</v>
      </c>
      <c r="U1216" s="287">
        <f t="shared" si="252"/>
        <v>0</v>
      </c>
      <c r="V1216" s="287">
        <f t="shared" si="253"/>
        <v>0</v>
      </c>
      <c r="W1216" s="287">
        <f t="shared" si="254"/>
        <v>0</v>
      </c>
      <c r="X1216" s="287">
        <f t="shared" si="255"/>
        <v>0</v>
      </c>
      <c r="Y1216" s="288">
        <f t="shared" si="256"/>
        <v>1900</v>
      </c>
      <c r="Z1216" s="287">
        <f t="shared" si="257"/>
        <v>1</v>
      </c>
      <c r="AA1216" s="519">
        <f>0</f>
        <v>0</v>
      </c>
      <c r="AB1216" s="520">
        <f>0</f>
        <v>0</v>
      </c>
      <c r="AC1216" s="519">
        <f t="shared" si="258"/>
        <v>0</v>
      </c>
      <c r="AD1216" s="520">
        <f t="shared" si="259"/>
        <v>0</v>
      </c>
    </row>
    <row r="1217" spans="16:30">
      <c r="P1217" s="274">
        <f t="shared" si="247"/>
        <v>1</v>
      </c>
      <c r="Q1217" s="285">
        <f t="shared" si="248"/>
        <v>18</v>
      </c>
      <c r="R1217" s="286">
        <f t="shared" si="249"/>
        <v>0</v>
      </c>
      <c r="S1217" s="287">
        <f t="shared" si="250"/>
        <v>0</v>
      </c>
      <c r="T1217" s="286">
        <f t="shared" si="251"/>
        <v>0</v>
      </c>
      <c r="U1217" s="287">
        <f t="shared" si="252"/>
        <v>0</v>
      </c>
      <c r="V1217" s="287">
        <f t="shared" si="253"/>
        <v>0</v>
      </c>
      <c r="W1217" s="287">
        <f t="shared" si="254"/>
        <v>0</v>
      </c>
      <c r="X1217" s="287">
        <f t="shared" si="255"/>
        <v>0</v>
      </c>
      <c r="Y1217" s="288">
        <f t="shared" si="256"/>
        <v>1900</v>
      </c>
      <c r="Z1217" s="287">
        <f t="shared" si="257"/>
        <v>1</v>
      </c>
      <c r="AA1217" s="519">
        <f>0</f>
        <v>0</v>
      </c>
      <c r="AB1217" s="520">
        <f>0</f>
        <v>0</v>
      </c>
      <c r="AC1217" s="519">
        <f t="shared" si="258"/>
        <v>0</v>
      </c>
      <c r="AD1217" s="520">
        <f t="shared" si="259"/>
        <v>0</v>
      </c>
    </row>
    <row r="1218" spans="16:30">
      <c r="P1218" s="274">
        <f t="shared" si="247"/>
        <v>1</v>
      </c>
      <c r="Q1218" s="285">
        <f t="shared" si="248"/>
        <v>18</v>
      </c>
      <c r="R1218" s="286">
        <f t="shared" si="249"/>
        <v>0</v>
      </c>
      <c r="S1218" s="287">
        <f t="shared" si="250"/>
        <v>0</v>
      </c>
      <c r="T1218" s="286">
        <f t="shared" si="251"/>
        <v>0</v>
      </c>
      <c r="U1218" s="287">
        <f t="shared" si="252"/>
        <v>0</v>
      </c>
      <c r="V1218" s="287">
        <f t="shared" si="253"/>
        <v>0</v>
      </c>
      <c r="W1218" s="287">
        <f t="shared" si="254"/>
        <v>0</v>
      </c>
      <c r="X1218" s="287">
        <f t="shared" si="255"/>
        <v>0</v>
      </c>
      <c r="Y1218" s="288">
        <f t="shared" si="256"/>
        <v>1900</v>
      </c>
      <c r="Z1218" s="287">
        <f t="shared" si="257"/>
        <v>1</v>
      </c>
      <c r="AA1218" s="519">
        <f>0</f>
        <v>0</v>
      </c>
      <c r="AB1218" s="520">
        <f>0</f>
        <v>0</v>
      </c>
      <c r="AC1218" s="519">
        <f t="shared" si="258"/>
        <v>0</v>
      </c>
      <c r="AD1218" s="520">
        <f t="shared" si="259"/>
        <v>0</v>
      </c>
    </row>
    <row r="1219" spans="16:30">
      <c r="P1219" s="274">
        <f t="shared" si="247"/>
        <v>1</v>
      </c>
      <c r="Q1219" s="285">
        <f t="shared" si="248"/>
        <v>18</v>
      </c>
      <c r="R1219" s="286">
        <f t="shared" si="249"/>
        <v>0</v>
      </c>
      <c r="S1219" s="287">
        <f t="shared" si="250"/>
        <v>0</v>
      </c>
      <c r="T1219" s="286">
        <f t="shared" si="251"/>
        <v>0</v>
      </c>
      <c r="U1219" s="287">
        <f t="shared" si="252"/>
        <v>0</v>
      </c>
      <c r="V1219" s="287">
        <f t="shared" si="253"/>
        <v>0</v>
      </c>
      <c r="W1219" s="287">
        <f t="shared" si="254"/>
        <v>0</v>
      </c>
      <c r="X1219" s="287">
        <f t="shared" si="255"/>
        <v>0</v>
      </c>
      <c r="Y1219" s="288">
        <f t="shared" si="256"/>
        <v>1900</v>
      </c>
      <c r="Z1219" s="287">
        <f t="shared" si="257"/>
        <v>1</v>
      </c>
      <c r="AA1219" s="519">
        <f>0</f>
        <v>0</v>
      </c>
      <c r="AB1219" s="520">
        <f>0</f>
        <v>0</v>
      </c>
      <c r="AC1219" s="519">
        <f t="shared" si="258"/>
        <v>0</v>
      </c>
      <c r="AD1219" s="520">
        <f t="shared" si="259"/>
        <v>0</v>
      </c>
    </row>
    <row r="1220" spans="16:30">
      <c r="P1220" s="274">
        <f t="shared" si="247"/>
        <v>1</v>
      </c>
      <c r="Q1220" s="285">
        <f t="shared" si="248"/>
        <v>18</v>
      </c>
      <c r="R1220" s="286">
        <f t="shared" si="249"/>
        <v>0</v>
      </c>
      <c r="S1220" s="287">
        <f t="shared" si="250"/>
        <v>0</v>
      </c>
      <c r="T1220" s="286">
        <f t="shared" si="251"/>
        <v>0</v>
      </c>
      <c r="U1220" s="287">
        <f t="shared" si="252"/>
        <v>0</v>
      </c>
      <c r="V1220" s="287">
        <f t="shared" si="253"/>
        <v>0</v>
      </c>
      <c r="W1220" s="287">
        <f t="shared" si="254"/>
        <v>0</v>
      </c>
      <c r="X1220" s="287">
        <f t="shared" si="255"/>
        <v>0</v>
      </c>
      <c r="Y1220" s="288">
        <f t="shared" si="256"/>
        <v>1900</v>
      </c>
      <c r="Z1220" s="287">
        <f t="shared" si="257"/>
        <v>1</v>
      </c>
      <c r="AA1220" s="519">
        <f>0</f>
        <v>0</v>
      </c>
      <c r="AB1220" s="520">
        <f>0</f>
        <v>0</v>
      </c>
      <c r="AC1220" s="519">
        <f t="shared" si="258"/>
        <v>0</v>
      </c>
      <c r="AD1220" s="520">
        <f t="shared" si="259"/>
        <v>0</v>
      </c>
    </row>
    <row r="1221" spans="16:30">
      <c r="P1221" s="274">
        <f t="shared" si="247"/>
        <v>1</v>
      </c>
      <c r="Q1221" s="285">
        <f t="shared" si="248"/>
        <v>18</v>
      </c>
      <c r="R1221" s="286">
        <f t="shared" si="249"/>
        <v>0</v>
      </c>
      <c r="S1221" s="287">
        <f t="shared" si="250"/>
        <v>0</v>
      </c>
      <c r="T1221" s="286">
        <f t="shared" si="251"/>
        <v>0</v>
      </c>
      <c r="U1221" s="287">
        <f t="shared" si="252"/>
        <v>0</v>
      </c>
      <c r="V1221" s="287">
        <f t="shared" si="253"/>
        <v>0</v>
      </c>
      <c r="W1221" s="287">
        <f t="shared" si="254"/>
        <v>0</v>
      </c>
      <c r="X1221" s="287">
        <f t="shared" si="255"/>
        <v>0</v>
      </c>
      <c r="Y1221" s="288">
        <f t="shared" si="256"/>
        <v>1900</v>
      </c>
      <c r="Z1221" s="287">
        <f t="shared" si="257"/>
        <v>1</v>
      </c>
      <c r="AA1221" s="519">
        <f>0</f>
        <v>0</v>
      </c>
      <c r="AB1221" s="520">
        <f>0</f>
        <v>0</v>
      </c>
      <c r="AC1221" s="519">
        <f t="shared" si="258"/>
        <v>0</v>
      </c>
      <c r="AD1221" s="520">
        <f t="shared" si="259"/>
        <v>0</v>
      </c>
    </row>
    <row r="1222" spans="16:30">
      <c r="P1222" s="274">
        <f t="shared" si="247"/>
        <v>1</v>
      </c>
      <c r="Q1222" s="285">
        <f t="shared" si="248"/>
        <v>18</v>
      </c>
      <c r="R1222" s="286">
        <f t="shared" si="249"/>
        <v>0</v>
      </c>
      <c r="S1222" s="287">
        <f t="shared" si="250"/>
        <v>0</v>
      </c>
      <c r="T1222" s="286">
        <f t="shared" si="251"/>
        <v>0</v>
      </c>
      <c r="U1222" s="287">
        <f t="shared" si="252"/>
        <v>0</v>
      </c>
      <c r="V1222" s="287">
        <f t="shared" si="253"/>
        <v>0</v>
      </c>
      <c r="W1222" s="287">
        <f t="shared" si="254"/>
        <v>0</v>
      </c>
      <c r="X1222" s="287">
        <f t="shared" si="255"/>
        <v>0</v>
      </c>
      <c r="Y1222" s="288">
        <f t="shared" si="256"/>
        <v>1900</v>
      </c>
      <c r="Z1222" s="287">
        <f t="shared" si="257"/>
        <v>1</v>
      </c>
      <c r="AA1222" s="519">
        <f>0</f>
        <v>0</v>
      </c>
      <c r="AB1222" s="520">
        <f>0</f>
        <v>0</v>
      </c>
      <c r="AC1222" s="519">
        <f t="shared" si="258"/>
        <v>0</v>
      </c>
      <c r="AD1222" s="520">
        <f t="shared" si="259"/>
        <v>0</v>
      </c>
    </row>
    <row r="1223" spans="16:30">
      <c r="P1223" s="274">
        <f t="shared" si="247"/>
        <v>1</v>
      </c>
      <c r="Q1223" s="285">
        <f t="shared" si="248"/>
        <v>18</v>
      </c>
      <c r="R1223" s="286">
        <f t="shared" si="249"/>
        <v>0</v>
      </c>
      <c r="S1223" s="287">
        <f t="shared" si="250"/>
        <v>0</v>
      </c>
      <c r="T1223" s="286">
        <f t="shared" si="251"/>
        <v>0</v>
      </c>
      <c r="U1223" s="287">
        <f t="shared" si="252"/>
        <v>0</v>
      </c>
      <c r="V1223" s="287">
        <f t="shared" si="253"/>
        <v>0</v>
      </c>
      <c r="W1223" s="287">
        <f t="shared" si="254"/>
        <v>0</v>
      </c>
      <c r="X1223" s="287">
        <f t="shared" si="255"/>
        <v>0</v>
      </c>
      <c r="Y1223" s="288">
        <f t="shared" si="256"/>
        <v>1900</v>
      </c>
      <c r="Z1223" s="287">
        <f t="shared" si="257"/>
        <v>1</v>
      </c>
      <c r="AA1223" s="519">
        <f>0</f>
        <v>0</v>
      </c>
      <c r="AB1223" s="520">
        <f>0</f>
        <v>0</v>
      </c>
      <c r="AC1223" s="519">
        <f t="shared" si="258"/>
        <v>0</v>
      </c>
      <c r="AD1223" s="520">
        <f t="shared" si="259"/>
        <v>0</v>
      </c>
    </row>
    <row r="1224" spans="16:30">
      <c r="P1224" s="274">
        <f t="shared" ref="P1224:P1287" si="260">IF(Z1224&gt;S1224,IF(Z1224&gt;T1224,1,0),0)</f>
        <v>1</v>
      </c>
      <c r="Q1224" s="285">
        <f t="shared" ref="Q1224:Q1287" si="261">MAX(18,IFERROR(ROUNDDOWN(YEARFRAC(F1224,__valuation_date),0),45))</f>
        <v>18</v>
      </c>
      <c r="R1224" s="286">
        <f t="shared" ref="R1224:R1287" si="262">G1224</f>
        <v>0</v>
      </c>
      <c r="S1224" s="287">
        <f t="shared" ref="S1224:S1287" si="263">N1224</f>
        <v>0</v>
      </c>
      <c r="T1224" s="286">
        <f t="shared" ref="T1224:T1287" si="264">ROUNDUP(YEARFRAC(M1224,L1224),0)</f>
        <v>0</v>
      </c>
      <c r="U1224" s="287">
        <f t="shared" ref="U1224:U1287" si="265">J1224</f>
        <v>0</v>
      </c>
      <c r="V1224" s="287">
        <f t="shared" ref="V1224:V1287" si="266">IF(X1224="Annuity",0,H1224)</f>
        <v>0</v>
      </c>
      <c r="W1224" s="287">
        <f t="shared" ref="W1224:W1287" si="267">IF(X1224="Annuity",H1224*12,H1224)</f>
        <v>0</v>
      </c>
      <c r="X1224" s="287">
        <f t="shared" ref="X1224:X1287" si="268">E1224</f>
        <v>0</v>
      </c>
      <c r="Y1224" s="288">
        <f t="shared" ref="Y1224:Y1287" si="269">YEAR(L1224)</f>
        <v>1900</v>
      </c>
      <c r="Z1224" s="287">
        <f t="shared" ref="Z1224:Z1287" si="270">YEAR($P$2)-Y1224+1</f>
        <v>1</v>
      </c>
      <c r="AA1224" s="519">
        <f>0</f>
        <v>0</v>
      </c>
      <c r="AB1224" s="520">
        <f>0</f>
        <v>0</v>
      </c>
      <c r="AC1224" s="519">
        <f t="shared" ref="AC1224:AC1287" si="271">D1224</f>
        <v>0</v>
      </c>
      <c r="AD1224" s="520">
        <f t="shared" ref="AD1224:AD1287" si="272">O1224</f>
        <v>0</v>
      </c>
    </row>
    <row r="1225" spans="16:30">
      <c r="P1225" s="274">
        <f t="shared" si="260"/>
        <v>1</v>
      </c>
      <c r="Q1225" s="285">
        <f t="shared" si="261"/>
        <v>18</v>
      </c>
      <c r="R1225" s="286">
        <f t="shared" si="262"/>
        <v>0</v>
      </c>
      <c r="S1225" s="287">
        <f t="shared" si="263"/>
        <v>0</v>
      </c>
      <c r="T1225" s="286">
        <f t="shared" si="264"/>
        <v>0</v>
      </c>
      <c r="U1225" s="287">
        <f t="shared" si="265"/>
        <v>0</v>
      </c>
      <c r="V1225" s="287">
        <f t="shared" si="266"/>
        <v>0</v>
      </c>
      <c r="W1225" s="287">
        <f t="shared" si="267"/>
        <v>0</v>
      </c>
      <c r="X1225" s="287">
        <f t="shared" si="268"/>
        <v>0</v>
      </c>
      <c r="Y1225" s="288">
        <f t="shared" si="269"/>
        <v>1900</v>
      </c>
      <c r="Z1225" s="287">
        <f t="shared" si="270"/>
        <v>1</v>
      </c>
      <c r="AA1225" s="519">
        <f>0</f>
        <v>0</v>
      </c>
      <c r="AB1225" s="520">
        <f>0</f>
        <v>0</v>
      </c>
      <c r="AC1225" s="519">
        <f t="shared" si="271"/>
        <v>0</v>
      </c>
      <c r="AD1225" s="520">
        <f t="shared" si="272"/>
        <v>0</v>
      </c>
    </row>
    <row r="1226" spans="16:30">
      <c r="P1226" s="274">
        <f t="shared" si="260"/>
        <v>1</v>
      </c>
      <c r="Q1226" s="285">
        <f t="shared" si="261"/>
        <v>18</v>
      </c>
      <c r="R1226" s="286">
        <f t="shared" si="262"/>
        <v>0</v>
      </c>
      <c r="S1226" s="287">
        <f t="shared" si="263"/>
        <v>0</v>
      </c>
      <c r="T1226" s="286">
        <f t="shared" si="264"/>
        <v>0</v>
      </c>
      <c r="U1226" s="287">
        <f t="shared" si="265"/>
        <v>0</v>
      </c>
      <c r="V1226" s="287">
        <f t="shared" si="266"/>
        <v>0</v>
      </c>
      <c r="W1226" s="287">
        <f t="shared" si="267"/>
        <v>0</v>
      </c>
      <c r="X1226" s="287">
        <f t="shared" si="268"/>
        <v>0</v>
      </c>
      <c r="Y1226" s="288">
        <f t="shared" si="269"/>
        <v>1900</v>
      </c>
      <c r="Z1226" s="287">
        <f t="shared" si="270"/>
        <v>1</v>
      </c>
      <c r="AA1226" s="519">
        <f>0</f>
        <v>0</v>
      </c>
      <c r="AB1226" s="520">
        <f>0</f>
        <v>0</v>
      </c>
      <c r="AC1226" s="519">
        <f t="shared" si="271"/>
        <v>0</v>
      </c>
      <c r="AD1226" s="520">
        <f t="shared" si="272"/>
        <v>0</v>
      </c>
    </row>
    <row r="1227" spans="16:30">
      <c r="P1227" s="274">
        <f t="shared" si="260"/>
        <v>1</v>
      </c>
      <c r="Q1227" s="285">
        <f t="shared" si="261"/>
        <v>18</v>
      </c>
      <c r="R1227" s="286">
        <f t="shared" si="262"/>
        <v>0</v>
      </c>
      <c r="S1227" s="287">
        <f t="shared" si="263"/>
        <v>0</v>
      </c>
      <c r="T1227" s="286">
        <f t="shared" si="264"/>
        <v>0</v>
      </c>
      <c r="U1227" s="287">
        <f t="shared" si="265"/>
        <v>0</v>
      </c>
      <c r="V1227" s="287">
        <f t="shared" si="266"/>
        <v>0</v>
      </c>
      <c r="W1227" s="287">
        <f t="shared" si="267"/>
        <v>0</v>
      </c>
      <c r="X1227" s="287">
        <f t="shared" si="268"/>
        <v>0</v>
      </c>
      <c r="Y1227" s="288">
        <f t="shared" si="269"/>
        <v>1900</v>
      </c>
      <c r="Z1227" s="287">
        <f t="shared" si="270"/>
        <v>1</v>
      </c>
      <c r="AA1227" s="519">
        <f>0</f>
        <v>0</v>
      </c>
      <c r="AB1227" s="520">
        <f>0</f>
        <v>0</v>
      </c>
      <c r="AC1227" s="519">
        <f t="shared" si="271"/>
        <v>0</v>
      </c>
      <c r="AD1227" s="520">
        <f t="shared" si="272"/>
        <v>0</v>
      </c>
    </row>
    <row r="1228" spans="16:30">
      <c r="P1228" s="274">
        <f t="shared" si="260"/>
        <v>1</v>
      </c>
      <c r="Q1228" s="285">
        <f t="shared" si="261"/>
        <v>18</v>
      </c>
      <c r="R1228" s="286">
        <f t="shared" si="262"/>
        <v>0</v>
      </c>
      <c r="S1228" s="287">
        <f t="shared" si="263"/>
        <v>0</v>
      </c>
      <c r="T1228" s="286">
        <f t="shared" si="264"/>
        <v>0</v>
      </c>
      <c r="U1228" s="287">
        <f t="shared" si="265"/>
        <v>0</v>
      </c>
      <c r="V1228" s="287">
        <f t="shared" si="266"/>
        <v>0</v>
      </c>
      <c r="W1228" s="287">
        <f t="shared" si="267"/>
        <v>0</v>
      </c>
      <c r="X1228" s="287">
        <f t="shared" si="268"/>
        <v>0</v>
      </c>
      <c r="Y1228" s="288">
        <f t="shared" si="269"/>
        <v>1900</v>
      </c>
      <c r="Z1228" s="287">
        <f t="shared" si="270"/>
        <v>1</v>
      </c>
      <c r="AA1228" s="519">
        <f>0</f>
        <v>0</v>
      </c>
      <c r="AB1228" s="520">
        <f>0</f>
        <v>0</v>
      </c>
      <c r="AC1228" s="519">
        <f t="shared" si="271"/>
        <v>0</v>
      </c>
      <c r="AD1228" s="520">
        <f t="shared" si="272"/>
        <v>0</v>
      </c>
    </row>
    <row r="1229" spans="16:30">
      <c r="P1229" s="274">
        <f t="shared" si="260"/>
        <v>1</v>
      </c>
      <c r="Q1229" s="285">
        <f t="shared" si="261"/>
        <v>18</v>
      </c>
      <c r="R1229" s="286">
        <f t="shared" si="262"/>
        <v>0</v>
      </c>
      <c r="S1229" s="287">
        <f t="shared" si="263"/>
        <v>0</v>
      </c>
      <c r="T1229" s="286">
        <f t="shared" si="264"/>
        <v>0</v>
      </c>
      <c r="U1229" s="287">
        <f t="shared" si="265"/>
        <v>0</v>
      </c>
      <c r="V1229" s="287">
        <f t="shared" si="266"/>
        <v>0</v>
      </c>
      <c r="W1229" s="287">
        <f t="shared" si="267"/>
        <v>0</v>
      </c>
      <c r="X1229" s="287">
        <f t="shared" si="268"/>
        <v>0</v>
      </c>
      <c r="Y1229" s="288">
        <f t="shared" si="269"/>
        <v>1900</v>
      </c>
      <c r="Z1229" s="287">
        <f t="shared" si="270"/>
        <v>1</v>
      </c>
      <c r="AA1229" s="519">
        <f>0</f>
        <v>0</v>
      </c>
      <c r="AB1229" s="520">
        <f>0</f>
        <v>0</v>
      </c>
      <c r="AC1229" s="519">
        <f t="shared" si="271"/>
        <v>0</v>
      </c>
      <c r="AD1229" s="520">
        <f t="shared" si="272"/>
        <v>0</v>
      </c>
    </row>
    <row r="1230" spans="16:30">
      <c r="P1230" s="274">
        <f t="shared" si="260"/>
        <v>1</v>
      </c>
      <c r="Q1230" s="285">
        <f t="shared" si="261"/>
        <v>18</v>
      </c>
      <c r="R1230" s="286">
        <f t="shared" si="262"/>
        <v>0</v>
      </c>
      <c r="S1230" s="287">
        <f t="shared" si="263"/>
        <v>0</v>
      </c>
      <c r="T1230" s="286">
        <f t="shared" si="264"/>
        <v>0</v>
      </c>
      <c r="U1230" s="287">
        <f t="shared" si="265"/>
        <v>0</v>
      </c>
      <c r="V1230" s="287">
        <f t="shared" si="266"/>
        <v>0</v>
      </c>
      <c r="W1230" s="287">
        <f t="shared" si="267"/>
        <v>0</v>
      </c>
      <c r="X1230" s="287">
        <f t="shared" si="268"/>
        <v>0</v>
      </c>
      <c r="Y1230" s="288">
        <f t="shared" si="269"/>
        <v>1900</v>
      </c>
      <c r="Z1230" s="287">
        <f t="shared" si="270"/>
        <v>1</v>
      </c>
      <c r="AA1230" s="519">
        <f>0</f>
        <v>0</v>
      </c>
      <c r="AB1230" s="520">
        <f>0</f>
        <v>0</v>
      </c>
      <c r="AC1230" s="519">
        <f t="shared" si="271"/>
        <v>0</v>
      </c>
      <c r="AD1230" s="520">
        <f t="shared" si="272"/>
        <v>0</v>
      </c>
    </row>
    <row r="1231" spans="16:30">
      <c r="P1231" s="274">
        <f t="shared" si="260"/>
        <v>1</v>
      </c>
      <c r="Q1231" s="285">
        <f t="shared" si="261"/>
        <v>18</v>
      </c>
      <c r="R1231" s="286">
        <f t="shared" si="262"/>
        <v>0</v>
      </c>
      <c r="S1231" s="287">
        <f t="shared" si="263"/>
        <v>0</v>
      </c>
      <c r="T1231" s="286">
        <f t="shared" si="264"/>
        <v>0</v>
      </c>
      <c r="U1231" s="287">
        <f t="shared" si="265"/>
        <v>0</v>
      </c>
      <c r="V1231" s="287">
        <f t="shared" si="266"/>
        <v>0</v>
      </c>
      <c r="W1231" s="287">
        <f t="shared" si="267"/>
        <v>0</v>
      </c>
      <c r="X1231" s="287">
        <f t="shared" si="268"/>
        <v>0</v>
      </c>
      <c r="Y1231" s="288">
        <f t="shared" si="269"/>
        <v>1900</v>
      </c>
      <c r="Z1231" s="287">
        <f t="shared" si="270"/>
        <v>1</v>
      </c>
      <c r="AA1231" s="519">
        <f>0</f>
        <v>0</v>
      </c>
      <c r="AB1231" s="520">
        <f>0</f>
        <v>0</v>
      </c>
      <c r="AC1231" s="519">
        <f t="shared" si="271"/>
        <v>0</v>
      </c>
      <c r="AD1231" s="520">
        <f t="shared" si="272"/>
        <v>0</v>
      </c>
    </row>
    <row r="1232" spans="16:30">
      <c r="P1232" s="274">
        <f t="shared" si="260"/>
        <v>1</v>
      </c>
      <c r="Q1232" s="285">
        <f t="shared" si="261"/>
        <v>18</v>
      </c>
      <c r="R1232" s="286">
        <f t="shared" si="262"/>
        <v>0</v>
      </c>
      <c r="S1232" s="287">
        <f t="shared" si="263"/>
        <v>0</v>
      </c>
      <c r="T1232" s="286">
        <f t="shared" si="264"/>
        <v>0</v>
      </c>
      <c r="U1232" s="287">
        <f t="shared" si="265"/>
        <v>0</v>
      </c>
      <c r="V1232" s="287">
        <f t="shared" si="266"/>
        <v>0</v>
      </c>
      <c r="W1232" s="287">
        <f t="shared" si="267"/>
        <v>0</v>
      </c>
      <c r="X1232" s="287">
        <f t="shared" si="268"/>
        <v>0</v>
      </c>
      <c r="Y1232" s="288">
        <f t="shared" si="269"/>
        <v>1900</v>
      </c>
      <c r="Z1232" s="287">
        <f t="shared" si="270"/>
        <v>1</v>
      </c>
      <c r="AA1232" s="519">
        <f>0</f>
        <v>0</v>
      </c>
      <c r="AB1232" s="520">
        <f>0</f>
        <v>0</v>
      </c>
      <c r="AC1232" s="519">
        <f t="shared" si="271"/>
        <v>0</v>
      </c>
      <c r="AD1232" s="520">
        <f t="shared" si="272"/>
        <v>0</v>
      </c>
    </row>
    <row r="1233" spans="16:30">
      <c r="P1233" s="274">
        <f t="shared" si="260"/>
        <v>1</v>
      </c>
      <c r="Q1233" s="285">
        <f t="shared" si="261"/>
        <v>18</v>
      </c>
      <c r="R1233" s="286">
        <f t="shared" si="262"/>
        <v>0</v>
      </c>
      <c r="S1233" s="287">
        <f t="shared" si="263"/>
        <v>0</v>
      </c>
      <c r="T1233" s="286">
        <f t="shared" si="264"/>
        <v>0</v>
      </c>
      <c r="U1233" s="287">
        <f t="shared" si="265"/>
        <v>0</v>
      </c>
      <c r="V1233" s="287">
        <f t="shared" si="266"/>
        <v>0</v>
      </c>
      <c r="W1233" s="287">
        <f t="shared" si="267"/>
        <v>0</v>
      </c>
      <c r="X1233" s="287">
        <f t="shared" si="268"/>
        <v>0</v>
      </c>
      <c r="Y1233" s="288">
        <f t="shared" si="269"/>
        <v>1900</v>
      </c>
      <c r="Z1233" s="287">
        <f t="shared" si="270"/>
        <v>1</v>
      </c>
      <c r="AA1233" s="519">
        <f>0</f>
        <v>0</v>
      </c>
      <c r="AB1233" s="520">
        <f>0</f>
        <v>0</v>
      </c>
      <c r="AC1233" s="519">
        <f t="shared" si="271"/>
        <v>0</v>
      </c>
      <c r="AD1233" s="520">
        <f t="shared" si="272"/>
        <v>0</v>
      </c>
    </row>
    <row r="1234" spans="16:30">
      <c r="P1234" s="274">
        <f t="shared" si="260"/>
        <v>1</v>
      </c>
      <c r="Q1234" s="285">
        <f t="shared" si="261"/>
        <v>18</v>
      </c>
      <c r="R1234" s="286">
        <f t="shared" si="262"/>
        <v>0</v>
      </c>
      <c r="S1234" s="287">
        <f t="shared" si="263"/>
        <v>0</v>
      </c>
      <c r="T1234" s="286">
        <f t="shared" si="264"/>
        <v>0</v>
      </c>
      <c r="U1234" s="287">
        <f t="shared" si="265"/>
        <v>0</v>
      </c>
      <c r="V1234" s="287">
        <f t="shared" si="266"/>
        <v>0</v>
      </c>
      <c r="W1234" s="287">
        <f t="shared" si="267"/>
        <v>0</v>
      </c>
      <c r="X1234" s="287">
        <f t="shared" si="268"/>
        <v>0</v>
      </c>
      <c r="Y1234" s="288">
        <f t="shared" si="269"/>
        <v>1900</v>
      </c>
      <c r="Z1234" s="287">
        <f t="shared" si="270"/>
        <v>1</v>
      </c>
      <c r="AA1234" s="519">
        <f>0</f>
        <v>0</v>
      </c>
      <c r="AB1234" s="520">
        <f>0</f>
        <v>0</v>
      </c>
      <c r="AC1234" s="519">
        <f t="shared" si="271"/>
        <v>0</v>
      </c>
      <c r="AD1234" s="520">
        <f t="shared" si="272"/>
        <v>0</v>
      </c>
    </row>
    <row r="1235" spans="16:30">
      <c r="P1235" s="274">
        <f t="shared" si="260"/>
        <v>1</v>
      </c>
      <c r="Q1235" s="285">
        <f t="shared" si="261"/>
        <v>18</v>
      </c>
      <c r="R1235" s="286">
        <f t="shared" si="262"/>
        <v>0</v>
      </c>
      <c r="S1235" s="287">
        <f t="shared" si="263"/>
        <v>0</v>
      </c>
      <c r="T1235" s="286">
        <f t="shared" si="264"/>
        <v>0</v>
      </c>
      <c r="U1235" s="287">
        <f t="shared" si="265"/>
        <v>0</v>
      </c>
      <c r="V1235" s="287">
        <f t="shared" si="266"/>
        <v>0</v>
      </c>
      <c r="W1235" s="287">
        <f t="shared" si="267"/>
        <v>0</v>
      </c>
      <c r="X1235" s="287">
        <f t="shared" si="268"/>
        <v>0</v>
      </c>
      <c r="Y1235" s="288">
        <f t="shared" si="269"/>
        <v>1900</v>
      </c>
      <c r="Z1235" s="287">
        <f t="shared" si="270"/>
        <v>1</v>
      </c>
      <c r="AA1235" s="519">
        <f>0</f>
        <v>0</v>
      </c>
      <c r="AB1235" s="520">
        <f>0</f>
        <v>0</v>
      </c>
      <c r="AC1235" s="519">
        <f t="shared" si="271"/>
        <v>0</v>
      </c>
      <c r="AD1235" s="520">
        <f t="shared" si="272"/>
        <v>0</v>
      </c>
    </row>
    <row r="1236" spans="16:30">
      <c r="P1236" s="274">
        <f t="shared" si="260"/>
        <v>1</v>
      </c>
      <c r="Q1236" s="285">
        <f t="shared" si="261"/>
        <v>18</v>
      </c>
      <c r="R1236" s="286">
        <f t="shared" si="262"/>
        <v>0</v>
      </c>
      <c r="S1236" s="287">
        <f t="shared" si="263"/>
        <v>0</v>
      </c>
      <c r="T1236" s="286">
        <f t="shared" si="264"/>
        <v>0</v>
      </c>
      <c r="U1236" s="287">
        <f t="shared" si="265"/>
        <v>0</v>
      </c>
      <c r="V1236" s="287">
        <f t="shared" si="266"/>
        <v>0</v>
      </c>
      <c r="W1236" s="287">
        <f t="shared" si="267"/>
        <v>0</v>
      </c>
      <c r="X1236" s="287">
        <f t="shared" si="268"/>
        <v>0</v>
      </c>
      <c r="Y1236" s="288">
        <f t="shared" si="269"/>
        <v>1900</v>
      </c>
      <c r="Z1236" s="287">
        <f t="shared" si="270"/>
        <v>1</v>
      </c>
      <c r="AA1236" s="519">
        <f>0</f>
        <v>0</v>
      </c>
      <c r="AB1236" s="520">
        <f>0</f>
        <v>0</v>
      </c>
      <c r="AC1236" s="519">
        <f t="shared" si="271"/>
        <v>0</v>
      </c>
      <c r="AD1236" s="520">
        <f t="shared" si="272"/>
        <v>0</v>
      </c>
    </row>
    <row r="1237" spans="16:30">
      <c r="P1237" s="274">
        <f t="shared" si="260"/>
        <v>1</v>
      </c>
      <c r="Q1237" s="285">
        <f t="shared" si="261"/>
        <v>18</v>
      </c>
      <c r="R1237" s="286">
        <f t="shared" si="262"/>
        <v>0</v>
      </c>
      <c r="S1237" s="287">
        <f t="shared" si="263"/>
        <v>0</v>
      </c>
      <c r="T1237" s="286">
        <f t="shared" si="264"/>
        <v>0</v>
      </c>
      <c r="U1237" s="287">
        <f t="shared" si="265"/>
        <v>0</v>
      </c>
      <c r="V1237" s="287">
        <f t="shared" si="266"/>
        <v>0</v>
      </c>
      <c r="W1237" s="287">
        <f t="shared" si="267"/>
        <v>0</v>
      </c>
      <c r="X1237" s="287">
        <f t="shared" si="268"/>
        <v>0</v>
      </c>
      <c r="Y1237" s="288">
        <f t="shared" si="269"/>
        <v>1900</v>
      </c>
      <c r="Z1237" s="287">
        <f t="shared" si="270"/>
        <v>1</v>
      </c>
      <c r="AA1237" s="519">
        <f>0</f>
        <v>0</v>
      </c>
      <c r="AB1237" s="520">
        <f>0</f>
        <v>0</v>
      </c>
      <c r="AC1237" s="519">
        <f t="shared" si="271"/>
        <v>0</v>
      </c>
      <c r="AD1237" s="520">
        <f t="shared" si="272"/>
        <v>0</v>
      </c>
    </row>
    <row r="1238" spans="16:30">
      <c r="P1238" s="274">
        <f t="shared" si="260"/>
        <v>1</v>
      </c>
      <c r="Q1238" s="285">
        <f t="shared" si="261"/>
        <v>18</v>
      </c>
      <c r="R1238" s="286">
        <f t="shared" si="262"/>
        <v>0</v>
      </c>
      <c r="S1238" s="287">
        <f t="shared" si="263"/>
        <v>0</v>
      </c>
      <c r="T1238" s="286">
        <f t="shared" si="264"/>
        <v>0</v>
      </c>
      <c r="U1238" s="287">
        <f t="shared" si="265"/>
        <v>0</v>
      </c>
      <c r="V1238" s="287">
        <f t="shared" si="266"/>
        <v>0</v>
      </c>
      <c r="W1238" s="287">
        <f t="shared" si="267"/>
        <v>0</v>
      </c>
      <c r="X1238" s="287">
        <f t="shared" si="268"/>
        <v>0</v>
      </c>
      <c r="Y1238" s="288">
        <f t="shared" si="269"/>
        <v>1900</v>
      </c>
      <c r="Z1238" s="287">
        <f t="shared" si="270"/>
        <v>1</v>
      </c>
      <c r="AA1238" s="519">
        <f>0</f>
        <v>0</v>
      </c>
      <c r="AB1238" s="520">
        <f>0</f>
        <v>0</v>
      </c>
      <c r="AC1238" s="519">
        <f t="shared" si="271"/>
        <v>0</v>
      </c>
      <c r="AD1238" s="520">
        <f t="shared" si="272"/>
        <v>0</v>
      </c>
    </row>
    <row r="1239" spans="16:30">
      <c r="P1239" s="274">
        <f t="shared" si="260"/>
        <v>1</v>
      </c>
      <c r="Q1239" s="285">
        <f t="shared" si="261"/>
        <v>18</v>
      </c>
      <c r="R1239" s="286">
        <f t="shared" si="262"/>
        <v>0</v>
      </c>
      <c r="S1239" s="287">
        <f t="shared" si="263"/>
        <v>0</v>
      </c>
      <c r="T1239" s="286">
        <f t="shared" si="264"/>
        <v>0</v>
      </c>
      <c r="U1239" s="287">
        <f t="shared" si="265"/>
        <v>0</v>
      </c>
      <c r="V1239" s="287">
        <f t="shared" si="266"/>
        <v>0</v>
      </c>
      <c r="W1239" s="287">
        <f t="shared" si="267"/>
        <v>0</v>
      </c>
      <c r="X1239" s="287">
        <f t="shared" si="268"/>
        <v>0</v>
      </c>
      <c r="Y1239" s="288">
        <f t="shared" si="269"/>
        <v>1900</v>
      </c>
      <c r="Z1239" s="287">
        <f t="shared" si="270"/>
        <v>1</v>
      </c>
      <c r="AA1239" s="519">
        <f>0</f>
        <v>0</v>
      </c>
      <c r="AB1239" s="520">
        <f>0</f>
        <v>0</v>
      </c>
      <c r="AC1239" s="519">
        <f t="shared" si="271"/>
        <v>0</v>
      </c>
      <c r="AD1239" s="520">
        <f t="shared" si="272"/>
        <v>0</v>
      </c>
    </row>
    <row r="1240" spans="16:30">
      <c r="P1240" s="274">
        <f t="shared" si="260"/>
        <v>1</v>
      </c>
      <c r="Q1240" s="285">
        <f t="shared" si="261"/>
        <v>18</v>
      </c>
      <c r="R1240" s="286">
        <f t="shared" si="262"/>
        <v>0</v>
      </c>
      <c r="S1240" s="287">
        <f t="shared" si="263"/>
        <v>0</v>
      </c>
      <c r="T1240" s="286">
        <f t="shared" si="264"/>
        <v>0</v>
      </c>
      <c r="U1240" s="287">
        <f t="shared" si="265"/>
        <v>0</v>
      </c>
      <c r="V1240" s="287">
        <f t="shared" si="266"/>
        <v>0</v>
      </c>
      <c r="W1240" s="287">
        <f t="shared" si="267"/>
        <v>0</v>
      </c>
      <c r="X1240" s="287">
        <f t="shared" si="268"/>
        <v>0</v>
      </c>
      <c r="Y1240" s="288">
        <f t="shared" si="269"/>
        <v>1900</v>
      </c>
      <c r="Z1240" s="287">
        <f t="shared" si="270"/>
        <v>1</v>
      </c>
      <c r="AA1240" s="519">
        <f>0</f>
        <v>0</v>
      </c>
      <c r="AB1240" s="520">
        <f>0</f>
        <v>0</v>
      </c>
      <c r="AC1240" s="519">
        <f t="shared" si="271"/>
        <v>0</v>
      </c>
      <c r="AD1240" s="520">
        <f t="shared" si="272"/>
        <v>0</v>
      </c>
    </row>
    <row r="1241" spans="16:30">
      <c r="P1241" s="274">
        <f t="shared" si="260"/>
        <v>1</v>
      </c>
      <c r="Q1241" s="285">
        <f t="shared" si="261"/>
        <v>18</v>
      </c>
      <c r="R1241" s="286">
        <f t="shared" si="262"/>
        <v>0</v>
      </c>
      <c r="S1241" s="287">
        <f t="shared" si="263"/>
        <v>0</v>
      </c>
      <c r="T1241" s="286">
        <f t="shared" si="264"/>
        <v>0</v>
      </c>
      <c r="U1241" s="287">
        <f t="shared" si="265"/>
        <v>0</v>
      </c>
      <c r="V1241" s="287">
        <f t="shared" si="266"/>
        <v>0</v>
      </c>
      <c r="W1241" s="287">
        <f t="shared" si="267"/>
        <v>0</v>
      </c>
      <c r="X1241" s="287">
        <f t="shared" si="268"/>
        <v>0</v>
      </c>
      <c r="Y1241" s="288">
        <f t="shared" si="269"/>
        <v>1900</v>
      </c>
      <c r="Z1241" s="287">
        <f t="shared" si="270"/>
        <v>1</v>
      </c>
      <c r="AA1241" s="519">
        <f>0</f>
        <v>0</v>
      </c>
      <c r="AB1241" s="520">
        <f>0</f>
        <v>0</v>
      </c>
      <c r="AC1241" s="519">
        <f t="shared" si="271"/>
        <v>0</v>
      </c>
      <c r="AD1241" s="520">
        <f t="shared" si="272"/>
        <v>0</v>
      </c>
    </row>
    <row r="1242" spans="16:30">
      <c r="P1242" s="274">
        <f t="shared" si="260"/>
        <v>1</v>
      </c>
      <c r="Q1242" s="285">
        <f t="shared" si="261"/>
        <v>18</v>
      </c>
      <c r="R1242" s="286">
        <f t="shared" si="262"/>
        <v>0</v>
      </c>
      <c r="S1242" s="287">
        <f t="shared" si="263"/>
        <v>0</v>
      </c>
      <c r="T1242" s="286">
        <f t="shared" si="264"/>
        <v>0</v>
      </c>
      <c r="U1242" s="287">
        <f t="shared" si="265"/>
        <v>0</v>
      </c>
      <c r="V1242" s="287">
        <f t="shared" si="266"/>
        <v>0</v>
      </c>
      <c r="W1242" s="287">
        <f t="shared" si="267"/>
        <v>0</v>
      </c>
      <c r="X1242" s="287">
        <f t="shared" si="268"/>
        <v>0</v>
      </c>
      <c r="Y1242" s="288">
        <f t="shared" si="269"/>
        <v>1900</v>
      </c>
      <c r="Z1242" s="287">
        <f t="shared" si="270"/>
        <v>1</v>
      </c>
      <c r="AA1242" s="519">
        <f>0</f>
        <v>0</v>
      </c>
      <c r="AB1242" s="520">
        <f>0</f>
        <v>0</v>
      </c>
      <c r="AC1242" s="519">
        <f t="shared" si="271"/>
        <v>0</v>
      </c>
      <c r="AD1242" s="520">
        <f t="shared" si="272"/>
        <v>0</v>
      </c>
    </row>
    <row r="1243" spans="16:30">
      <c r="P1243" s="274">
        <f t="shared" si="260"/>
        <v>1</v>
      </c>
      <c r="Q1243" s="285">
        <f t="shared" si="261"/>
        <v>18</v>
      </c>
      <c r="R1243" s="286">
        <f t="shared" si="262"/>
        <v>0</v>
      </c>
      <c r="S1243" s="287">
        <f t="shared" si="263"/>
        <v>0</v>
      </c>
      <c r="T1243" s="286">
        <f t="shared" si="264"/>
        <v>0</v>
      </c>
      <c r="U1243" s="287">
        <f t="shared" si="265"/>
        <v>0</v>
      </c>
      <c r="V1243" s="287">
        <f t="shared" si="266"/>
        <v>0</v>
      </c>
      <c r="W1243" s="287">
        <f t="shared" si="267"/>
        <v>0</v>
      </c>
      <c r="X1243" s="287">
        <f t="shared" si="268"/>
        <v>0</v>
      </c>
      <c r="Y1243" s="288">
        <f t="shared" si="269"/>
        <v>1900</v>
      </c>
      <c r="Z1243" s="287">
        <f t="shared" si="270"/>
        <v>1</v>
      </c>
      <c r="AA1243" s="519">
        <f>0</f>
        <v>0</v>
      </c>
      <c r="AB1243" s="520">
        <f>0</f>
        <v>0</v>
      </c>
      <c r="AC1243" s="519">
        <f t="shared" si="271"/>
        <v>0</v>
      </c>
      <c r="AD1243" s="520">
        <f t="shared" si="272"/>
        <v>0</v>
      </c>
    </row>
    <row r="1244" spans="16:30">
      <c r="P1244" s="274">
        <f t="shared" si="260"/>
        <v>1</v>
      </c>
      <c r="Q1244" s="285">
        <f t="shared" si="261"/>
        <v>18</v>
      </c>
      <c r="R1244" s="286">
        <f t="shared" si="262"/>
        <v>0</v>
      </c>
      <c r="S1244" s="287">
        <f t="shared" si="263"/>
        <v>0</v>
      </c>
      <c r="T1244" s="286">
        <f t="shared" si="264"/>
        <v>0</v>
      </c>
      <c r="U1244" s="287">
        <f t="shared" si="265"/>
        <v>0</v>
      </c>
      <c r="V1244" s="287">
        <f t="shared" si="266"/>
        <v>0</v>
      </c>
      <c r="W1244" s="287">
        <f t="shared" si="267"/>
        <v>0</v>
      </c>
      <c r="X1244" s="287">
        <f t="shared" si="268"/>
        <v>0</v>
      </c>
      <c r="Y1244" s="288">
        <f t="shared" si="269"/>
        <v>1900</v>
      </c>
      <c r="Z1244" s="287">
        <f t="shared" si="270"/>
        <v>1</v>
      </c>
      <c r="AA1244" s="519">
        <f>0</f>
        <v>0</v>
      </c>
      <c r="AB1244" s="520">
        <f>0</f>
        <v>0</v>
      </c>
      <c r="AC1244" s="519">
        <f t="shared" si="271"/>
        <v>0</v>
      </c>
      <c r="AD1244" s="520">
        <f t="shared" si="272"/>
        <v>0</v>
      </c>
    </row>
    <row r="1245" spans="16:30">
      <c r="P1245" s="274">
        <f t="shared" si="260"/>
        <v>1</v>
      </c>
      <c r="Q1245" s="285">
        <f t="shared" si="261"/>
        <v>18</v>
      </c>
      <c r="R1245" s="286">
        <f t="shared" si="262"/>
        <v>0</v>
      </c>
      <c r="S1245" s="287">
        <f t="shared" si="263"/>
        <v>0</v>
      </c>
      <c r="T1245" s="286">
        <f t="shared" si="264"/>
        <v>0</v>
      </c>
      <c r="U1245" s="287">
        <f t="shared" si="265"/>
        <v>0</v>
      </c>
      <c r="V1245" s="287">
        <f t="shared" si="266"/>
        <v>0</v>
      </c>
      <c r="W1245" s="287">
        <f t="shared" si="267"/>
        <v>0</v>
      </c>
      <c r="X1245" s="287">
        <f t="shared" si="268"/>
        <v>0</v>
      </c>
      <c r="Y1245" s="288">
        <f t="shared" si="269"/>
        <v>1900</v>
      </c>
      <c r="Z1245" s="287">
        <f t="shared" si="270"/>
        <v>1</v>
      </c>
      <c r="AA1245" s="519">
        <f>0</f>
        <v>0</v>
      </c>
      <c r="AB1245" s="520">
        <f>0</f>
        <v>0</v>
      </c>
      <c r="AC1245" s="519">
        <f t="shared" si="271"/>
        <v>0</v>
      </c>
      <c r="AD1245" s="520">
        <f t="shared" si="272"/>
        <v>0</v>
      </c>
    </row>
    <row r="1246" spans="16:30">
      <c r="P1246" s="274">
        <f t="shared" si="260"/>
        <v>1</v>
      </c>
      <c r="Q1246" s="285">
        <f t="shared" si="261"/>
        <v>18</v>
      </c>
      <c r="R1246" s="286">
        <f t="shared" si="262"/>
        <v>0</v>
      </c>
      <c r="S1246" s="287">
        <f t="shared" si="263"/>
        <v>0</v>
      </c>
      <c r="T1246" s="286">
        <f t="shared" si="264"/>
        <v>0</v>
      </c>
      <c r="U1246" s="287">
        <f t="shared" si="265"/>
        <v>0</v>
      </c>
      <c r="V1246" s="287">
        <f t="shared" si="266"/>
        <v>0</v>
      </c>
      <c r="W1246" s="287">
        <f t="shared" si="267"/>
        <v>0</v>
      </c>
      <c r="X1246" s="287">
        <f t="shared" si="268"/>
        <v>0</v>
      </c>
      <c r="Y1246" s="288">
        <f t="shared" si="269"/>
        <v>1900</v>
      </c>
      <c r="Z1246" s="287">
        <f t="shared" si="270"/>
        <v>1</v>
      </c>
      <c r="AA1246" s="519">
        <f>0</f>
        <v>0</v>
      </c>
      <c r="AB1246" s="520">
        <f>0</f>
        <v>0</v>
      </c>
      <c r="AC1246" s="519">
        <f t="shared" si="271"/>
        <v>0</v>
      </c>
      <c r="AD1246" s="520">
        <f t="shared" si="272"/>
        <v>0</v>
      </c>
    </row>
    <row r="1247" spans="16:30">
      <c r="P1247" s="274">
        <f t="shared" si="260"/>
        <v>1</v>
      </c>
      <c r="Q1247" s="285">
        <f t="shared" si="261"/>
        <v>18</v>
      </c>
      <c r="R1247" s="286">
        <f t="shared" si="262"/>
        <v>0</v>
      </c>
      <c r="S1247" s="287">
        <f t="shared" si="263"/>
        <v>0</v>
      </c>
      <c r="T1247" s="286">
        <f t="shared" si="264"/>
        <v>0</v>
      </c>
      <c r="U1247" s="287">
        <f t="shared" si="265"/>
        <v>0</v>
      </c>
      <c r="V1247" s="287">
        <f t="shared" si="266"/>
        <v>0</v>
      </c>
      <c r="W1247" s="287">
        <f t="shared" si="267"/>
        <v>0</v>
      </c>
      <c r="X1247" s="287">
        <f t="shared" si="268"/>
        <v>0</v>
      </c>
      <c r="Y1247" s="288">
        <f t="shared" si="269"/>
        <v>1900</v>
      </c>
      <c r="Z1247" s="287">
        <f t="shared" si="270"/>
        <v>1</v>
      </c>
      <c r="AA1247" s="519">
        <f>0</f>
        <v>0</v>
      </c>
      <c r="AB1247" s="520">
        <f>0</f>
        <v>0</v>
      </c>
      <c r="AC1247" s="519">
        <f t="shared" si="271"/>
        <v>0</v>
      </c>
      <c r="AD1247" s="520">
        <f t="shared" si="272"/>
        <v>0</v>
      </c>
    </row>
    <row r="1248" spans="16:30">
      <c r="P1248" s="274">
        <f t="shared" si="260"/>
        <v>1</v>
      </c>
      <c r="Q1248" s="285">
        <f t="shared" si="261"/>
        <v>18</v>
      </c>
      <c r="R1248" s="286">
        <f t="shared" si="262"/>
        <v>0</v>
      </c>
      <c r="S1248" s="287">
        <f t="shared" si="263"/>
        <v>0</v>
      </c>
      <c r="T1248" s="286">
        <f t="shared" si="264"/>
        <v>0</v>
      </c>
      <c r="U1248" s="287">
        <f t="shared" si="265"/>
        <v>0</v>
      </c>
      <c r="V1248" s="287">
        <f t="shared" si="266"/>
        <v>0</v>
      </c>
      <c r="W1248" s="287">
        <f t="shared" si="267"/>
        <v>0</v>
      </c>
      <c r="X1248" s="287">
        <f t="shared" si="268"/>
        <v>0</v>
      </c>
      <c r="Y1248" s="288">
        <f t="shared" si="269"/>
        <v>1900</v>
      </c>
      <c r="Z1248" s="287">
        <f t="shared" si="270"/>
        <v>1</v>
      </c>
      <c r="AA1248" s="519">
        <f>0</f>
        <v>0</v>
      </c>
      <c r="AB1248" s="520">
        <f>0</f>
        <v>0</v>
      </c>
      <c r="AC1248" s="519">
        <f t="shared" si="271"/>
        <v>0</v>
      </c>
      <c r="AD1248" s="520">
        <f t="shared" si="272"/>
        <v>0</v>
      </c>
    </row>
    <row r="1249" spans="16:30">
      <c r="P1249" s="274">
        <f t="shared" si="260"/>
        <v>1</v>
      </c>
      <c r="Q1249" s="285">
        <f t="shared" si="261"/>
        <v>18</v>
      </c>
      <c r="R1249" s="286">
        <f t="shared" si="262"/>
        <v>0</v>
      </c>
      <c r="S1249" s="287">
        <f t="shared" si="263"/>
        <v>0</v>
      </c>
      <c r="T1249" s="286">
        <f t="shared" si="264"/>
        <v>0</v>
      </c>
      <c r="U1249" s="287">
        <f t="shared" si="265"/>
        <v>0</v>
      </c>
      <c r="V1249" s="287">
        <f t="shared" si="266"/>
        <v>0</v>
      </c>
      <c r="W1249" s="287">
        <f t="shared" si="267"/>
        <v>0</v>
      </c>
      <c r="X1249" s="287">
        <f t="shared" si="268"/>
        <v>0</v>
      </c>
      <c r="Y1249" s="288">
        <f t="shared" si="269"/>
        <v>1900</v>
      </c>
      <c r="Z1249" s="287">
        <f t="shared" si="270"/>
        <v>1</v>
      </c>
      <c r="AA1249" s="519">
        <f>0</f>
        <v>0</v>
      </c>
      <c r="AB1249" s="520">
        <f>0</f>
        <v>0</v>
      </c>
      <c r="AC1249" s="519">
        <f t="shared" si="271"/>
        <v>0</v>
      </c>
      <c r="AD1249" s="520">
        <f t="shared" si="272"/>
        <v>0</v>
      </c>
    </row>
    <row r="1250" spans="16:30">
      <c r="P1250" s="274">
        <f t="shared" si="260"/>
        <v>1</v>
      </c>
      <c r="Q1250" s="285">
        <f t="shared" si="261"/>
        <v>18</v>
      </c>
      <c r="R1250" s="286">
        <f t="shared" si="262"/>
        <v>0</v>
      </c>
      <c r="S1250" s="287">
        <f t="shared" si="263"/>
        <v>0</v>
      </c>
      <c r="T1250" s="286">
        <f t="shared" si="264"/>
        <v>0</v>
      </c>
      <c r="U1250" s="287">
        <f t="shared" si="265"/>
        <v>0</v>
      </c>
      <c r="V1250" s="287">
        <f t="shared" si="266"/>
        <v>0</v>
      </c>
      <c r="W1250" s="287">
        <f t="shared" si="267"/>
        <v>0</v>
      </c>
      <c r="X1250" s="287">
        <f t="shared" si="268"/>
        <v>0</v>
      </c>
      <c r="Y1250" s="288">
        <f t="shared" si="269"/>
        <v>1900</v>
      </c>
      <c r="Z1250" s="287">
        <f t="shared" si="270"/>
        <v>1</v>
      </c>
      <c r="AA1250" s="519">
        <f>0</f>
        <v>0</v>
      </c>
      <c r="AB1250" s="520">
        <f>0</f>
        <v>0</v>
      </c>
      <c r="AC1250" s="519">
        <f t="shared" si="271"/>
        <v>0</v>
      </c>
      <c r="AD1250" s="520">
        <f t="shared" si="272"/>
        <v>0</v>
      </c>
    </row>
    <row r="1251" spans="16:30">
      <c r="P1251" s="274">
        <f t="shared" si="260"/>
        <v>1</v>
      </c>
      <c r="Q1251" s="285">
        <f t="shared" si="261"/>
        <v>18</v>
      </c>
      <c r="R1251" s="286">
        <f t="shared" si="262"/>
        <v>0</v>
      </c>
      <c r="S1251" s="287">
        <f t="shared" si="263"/>
        <v>0</v>
      </c>
      <c r="T1251" s="286">
        <f t="shared" si="264"/>
        <v>0</v>
      </c>
      <c r="U1251" s="287">
        <f t="shared" si="265"/>
        <v>0</v>
      </c>
      <c r="V1251" s="287">
        <f t="shared" si="266"/>
        <v>0</v>
      </c>
      <c r="W1251" s="287">
        <f t="shared" si="267"/>
        <v>0</v>
      </c>
      <c r="X1251" s="287">
        <f t="shared" si="268"/>
        <v>0</v>
      </c>
      <c r="Y1251" s="288">
        <f t="shared" si="269"/>
        <v>1900</v>
      </c>
      <c r="Z1251" s="287">
        <f t="shared" si="270"/>
        <v>1</v>
      </c>
      <c r="AA1251" s="519">
        <f>0</f>
        <v>0</v>
      </c>
      <c r="AB1251" s="520">
        <f>0</f>
        <v>0</v>
      </c>
      <c r="AC1251" s="519">
        <f t="shared" si="271"/>
        <v>0</v>
      </c>
      <c r="AD1251" s="520">
        <f t="shared" si="272"/>
        <v>0</v>
      </c>
    </row>
    <row r="1252" spans="16:30">
      <c r="P1252" s="274">
        <f t="shared" si="260"/>
        <v>1</v>
      </c>
      <c r="Q1252" s="285">
        <f t="shared" si="261"/>
        <v>18</v>
      </c>
      <c r="R1252" s="286">
        <f t="shared" si="262"/>
        <v>0</v>
      </c>
      <c r="S1252" s="287">
        <f t="shared" si="263"/>
        <v>0</v>
      </c>
      <c r="T1252" s="286">
        <f t="shared" si="264"/>
        <v>0</v>
      </c>
      <c r="U1252" s="287">
        <f t="shared" si="265"/>
        <v>0</v>
      </c>
      <c r="V1252" s="287">
        <f t="shared" si="266"/>
        <v>0</v>
      </c>
      <c r="W1252" s="287">
        <f t="shared" si="267"/>
        <v>0</v>
      </c>
      <c r="X1252" s="287">
        <f t="shared" si="268"/>
        <v>0</v>
      </c>
      <c r="Y1252" s="288">
        <f t="shared" si="269"/>
        <v>1900</v>
      </c>
      <c r="Z1252" s="287">
        <f t="shared" si="270"/>
        <v>1</v>
      </c>
      <c r="AA1252" s="519">
        <f>0</f>
        <v>0</v>
      </c>
      <c r="AB1252" s="520">
        <f>0</f>
        <v>0</v>
      </c>
      <c r="AC1252" s="519">
        <f t="shared" si="271"/>
        <v>0</v>
      </c>
      <c r="AD1252" s="520">
        <f t="shared" si="272"/>
        <v>0</v>
      </c>
    </row>
    <row r="1253" spans="16:30">
      <c r="P1253" s="274">
        <f t="shared" si="260"/>
        <v>1</v>
      </c>
      <c r="Q1253" s="285">
        <f t="shared" si="261"/>
        <v>18</v>
      </c>
      <c r="R1253" s="286">
        <f t="shared" si="262"/>
        <v>0</v>
      </c>
      <c r="S1253" s="287">
        <f t="shared" si="263"/>
        <v>0</v>
      </c>
      <c r="T1253" s="286">
        <f t="shared" si="264"/>
        <v>0</v>
      </c>
      <c r="U1253" s="287">
        <f t="shared" si="265"/>
        <v>0</v>
      </c>
      <c r="V1253" s="287">
        <f t="shared" si="266"/>
        <v>0</v>
      </c>
      <c r="W1253" s="287">
        <f t="shared" si="267"/>
        <v>0</v>
      </c>
      <c r="X1253" s="287">
        <f t="shared" si="268"/>
        <v>0</v>
      </c>
      <c r="Y1253" s="288">
        <f t="shared" si="269"/>
        <v>1900</v>
      </c>
      <c r="Z1253" s="287">
        <f t="shared" si="270"/>
        <v>1</v>
      </c>
      <c r="AA1253" s="519">
        <f>0</f>
        <v>0</v>
      </c>
      <c r="AB1253" s="520">
        <f>0</f>
        <v>0</v>
      </c>
      <c r="AC1253" s="519">
        <f t="shared" si="271"/>
        <v>0</v>
      </c>
      <c r="AD1253" s="520">
        <f t="shared" si="272"/>
        <v>0</v>
      </c>
    </row>
    <row r="1254" spans="16:30">
      <c r="P1254" s="274">
        <f t="shared" si="260"/>
        <v>1</v>
      </c>
      <c r="Q1254" s="285">
        <f t="shared" si="261"/>
        <v>18</v>
      </c>
      <c r="R1254" s="286">
        <f t="shared" si="262"/>
        <v>0</v>
      </c>
      <c r="S1254" s="287">
        <f t="shared" si="263"/>
        <v>0</v>
      </c>
      <c r="T1254" s="286">
        <f t="shared" si="264"/>
        <v>0</v>
      </c>
      <c r="U1254" s="287">
        <f t="shared" si="265"/>
        <v>0</v>
      </c>
      <c r="V1254" s="287">
        <f t="shared" si="266"/>
        <v>0</v>
      </c>
      <c r="W1254" s="287">
        <f t="shared" si="267"/>
        <v>0</v>
      </c>
      <c r="X1254" s="287">
        <f t="shared" si="268"/>
        <v>0</v>
      </c>
      <c r="Y1254" s="288">
        <f t="shared" si="269"/>
        <v>1900</v>
      </c>
      <c r="Z1254" s="287">
        <f t="shared" si="270"/>
        <v>1</v>
      </c>
      <c r="AA1254" s="519">
        <f>0</f>
        <v>0</v>
      </c>
      <c r="AB1254" s="520">
        <f>0</f>
        <v>0</v>
      </c>
      <c r="AC1254" s="519">
        <f t="shared" si="271"/>
        <v>0</v>
      </c>
      <c r="AD1254" s="520">
        <f t="shared" si="272"/>
        <v>0</v>
      </c>
    </row>
    <row r="1255" spans="16:30">
      <c r="P1255" s="274">
        <f t="shared" si="260"/>
        <v>1</v>
      </c>
      <c r="Q1255" s="285">
        <f t="shared" si="261"/>
        <v>18</v>
      </c>
      <c r="R1255" s="286">
        <f t="shared" si="262"/>
        <v>0</v>
      </c>
      <c r="S1255" s="287">
        <f t="shared" si="263"/>
        <v>0</v>
      </c>
      <c r="T1255" s="286">
        <f t="shared" si="264"/>
        <v>0</v>
      </c>
      <c r="U1255" s="287">
        <f t="shared" si="265"/>
        <v>0</v>
      </c>
      <c r="V1255" s="287">
        <f t="shared" si="266"/>
        <v>0</v>
      </c>
      <c r="W1255" s="287">
        <f t="shared" si="267"/>
        <v>0</v>
      </c>
      <c r="X1255" s="287">
        <f t="shared" si="268"/>
        <v>0</v>
      </c>
      <c r="Y1255" s="288">
        <f t="shared" si="269"/>
        <v>1900</v>
      </c>
      <c r="Z1255" s="287">
        <f t="shared" si="270"/>
        <v>1</v>
      </c>
      <c r="AA1255" s="519">
        <f>0</f>
        <v>0</v>
      </c>
      <c r="AB1255" s="520">
        <f>0</f>
        <v>0</v>
      </c>
      <c r="AC1255" s="519">
        <f t="shared" si="271"/>
        <v>0</v>
      </c>
      <c r="AD1255" s="520">
        <f t="shared" si="272"/>
        <v>0</v>
      </c>
    </row>
    <row r="1256" spans="16:30">
      <c r="P1256" s="274">
        <f t="shared" si="260"/>
        <v>1</v>
      </c>
      <c r="Q1256" s="285">
        <f t="shared" si="261"/>
        <v>18</v>
      </c>
      <c r="R1256" s="286">
        <f t="shared" si="262"/>
        <v>0</v>
      </c>
      <c r="S1256" s="287">
        <f t="shared" si="263"/>
        <v>0</v>
      </c>
      <c r="T1256" s="286">
        <f t="shared" si="264"/>
        <v>0</v>
      </c>
      <c r="U1256" s="287">
        <f t="shared" si="265"/>
        <v>0</v>
      </c>
      <c r="V1256" s="287">
        <f t="shared" si="266"/>
        <v>0</v>
      </c>
      <c r="W1256" s="287">
        <f t="shared" si="267"/>
        <v>0</v>
      </c>
      <c r="X1256" s="287">
        <f t="shared" si="268"/>
        <v>0</v>
      </c>
      <c r="Y1256" s="288">
        <f t="shared" si="269"/>
        <v>1900</v>
      </c>
      <c r="Z1256" s="287">
        <f t="shared" si="270"/>
        <v>1</v>
      </c>
      <c r="AA1256" s="519">
        <f>0</f>
        <v>0</v>
      </c>
      <c r="AB1256" s="520">
        <f>0</f>
        <v>0</v>
      </c>
      <c r="AC1256" s="519">
        <f t="shared" si="271"/>
        <v>0</v>
      </c>
      <c r="AD1256" s="520">
        <f t="shared" si="272"/>
        <v>0</v>
      </c>
    </row>
    <row r="1257" spans="16:30">
      <c r="P1257" s="274">
        <f t="shared" si="260"/>
        <v>1</v>
      </c>
      <c r="Q1257" s="285">
        <f t="shared" si="261"/>
        <v>18</v>
      </c>
      <c r="R1257" s="286">
        <f t="shared" si="262"/>
        <v>0</v>
      </c>
      <c r="S1257" s="287">
        <f t="shared" si="263"/>
        <v>0</v>
      </c>
      <c r="T1257" s="286">
        <f t="shared" si="264"/>
        <v>0</v>
      </c>
      <c r="U1257" s="287">
        <f t="shared" si="265"/>
        <v>0</v>
      </c>
      <c r="V1257" s="287">
        <f t="shared" si="266"/>
        <v>0</v>
      </c>
      <c r="W1257" s="287">
        <f t="shared" si="267"/>
        <v>0</v>
      </c>
      <c r="X1257" s="287">
        <f t="shared" si="268"/>
        <v>0</v>
      </c>
      <c r="Y1257" s="288">
        <f t="shared" si="269"/>
        <v>1900</v>
      </c>
      <c r="Z1257" s="287">
        <f t="shared" si="270"/>
        <v>1</v>
      </c>
      <c r="AA1257" s="519">
        <f>0</f>
        <v>0</v>
      </c>
      <c r="AB1257" s="520">
        <f>0</f>
        <v>0</v>
      </c>
      <c r="AC1257" s="519">
        <f t="shared" si="271"/>
        <v>0</v>
      </c>
      <c r="AD1257" s="520">
        <f t="shared" si="272"/>
        <v>0</v>
      </c>
    </row>
    <row r="1258" spans="16:30">
      <c r="P1258" s="274">
        <f t="shared" si="260"/>
        <v>1</v>
      </c>
      <c r="Q1258" s="285">
        <f t="shared" si="261"/>
        <v>18</v>
      </c>
      <c r="R1258" s="286">
        <f t="shared" si="262"/>
        <v>0</v>
      </c>
      <c r="S1258" s="287">
        <f t="shared" si="263"/>
        <v>0</v>
      </c>
      <c r="T1258" s="286">
        <f t="shared" si="264"/>
        <v>0</v>
      </c>
      <c r="U1258" s="287">
        <f t="shared" si="265"/>
        <v>0</v>
      </c>
      <c r="V1258" s="287">
        <f t="shared" si="266"/>
        <v>0</v>
      </c>
      <c r="W1258" s="287">
        <f t="shared" si="267"/>
        <v>0</v>
      </c>
      <c r="X1258" s="287">
        <f t="shared" si="268"/>
        <v>0</v>
      </c>
      <c r="Y1258" s="288">
        <f t="shared" si="269"/>
        <v>1900</v>
      </c>
      <c r="Z1258" s="287">
        <f t="shared" si="270"/>
        <v>1</v>
      </c>
      <c r="AA1258" s="519">
        <f>0</f>
        <v>0</v>
      </c>
      <c r="AB1258" s="520">
        <f>0</f>
        <v>0</v>
      </c>
      <c r="AC1258" s="519">
        <f t="shared" si="271"/>
        <v>0</v>
      </c>
      <c r="AD1258" s="520">
        <f t="shared" si="272"/>
        <v>0</v>
      </c>
    </row>
    <row r="1259" spans="16:30">
      <c r="P1259" s="274">
        <f t="shared" si="260"/>
        <v>1</v>
      </c>
      <c r="Q1259" s="285">
        <f t="shared" si="261"/>
        <v>18</v>
      </c>
      <c r="R1259" s="286">
        <f t="shared" si="262"/>
        <v>0</v>
      </c>
      <c r="S1259" s="287">
        <f t="shared" si="263"/>
        <v>0</v>
      </c>
      <c r="T1259" s="286">
        <f t="shared" si="264"/>
        <v>0</v>
      </c>
      <c r="U1259" s="287">
        <f t="shared" si="265"/>
        <v>0</v>
      </c>
      <c r="V1259" s="287">
        <f t="shared" si="266"/>
        <v>0</v>
      </c>
      <c r="W1259" s="287">
        <f t="shared" si="267"/>
        <v>0</v>
      </c>
      <c r="X1259" s="287">
        <f t="shared" si="268"/>
        <v>0</v>
      </c>
      <c r="Y1259" s="288">
        <f t="shared" si="269"/>
        <v>1900</v>
      </c>
      <c r="Z1259" s="287">
        <f t="shared" si="270"/>
        <v>1</v>
      </c>
      <c r="AA1259" s="519">
        <f>0</f>
        <v>0</v>
      </c>
      <c r="AB1259" s="520">
        <f>0</f>
        <v>0</v>
      </c>
      <c r="AC1259" s="519">
        <f t="shared" si="271"/>
        <v>0</v>
      </c>
      <c r="AD1259" s="520">
        <f t="shared" si="272"/>
        <v>0</v>
      </c>
    </row>
    <row r="1260" spans="16:30">
      <c r="P1260" s="274">
        <f t="shared" si="260"/>
        <v>1</v>
      </c>
      <c r="Q1260" s="285">
        <f t="shared" si="261"/>
        <v>18</v>
      </c>
      <c r="R1260" s="286">
        <f t="shared" si="262"/>
        <v>0</v>
      </c>
      <c r="S1260" s="287">
        <f t="shared" si="263"/>
        <v>0</v>
      </c>
      <c r="T1260" s="286">
        <f t="shared" si="264"/>
        <v>0</v>
      </c>
      <c r="U1260" s="287">
        <f t="shared" si="265"/>
        <v>0</v>
      </c>
      <c r="V1260" s="287">
        <f t="shared" si="266"/>
        <v>0</v>
      </c>
      <c r="W1260" s="287">
        <f t="shared" si="267"/>
        <v>0</v>
      </c>
      <c r="X1260" s="287">
        <f t="shared" si="268"/>
        <v>0</v>
      </c>
      <c r="Y1260" s="288">
        <f t="shared" si="269"/>
        <v>1900</v>
      </c>
      <c r="Z1260" s="287">
        <f t="shared" si="270"/>
        <v>1</v>
      </c>
      <c r="AA1260" s="519">
        <f>0</f>
        <v>0</v>
      </c>
      <c r="AB1260" s="520">
        <f>0</f>
        <v>0</v>
      </c>
      <c r="AC1260" s="519">
        <f t="shared" si="271"/>
        <v>0</v>
      </c>
      <c r="AD1260" s="520">
        <f t="shared" si="272"/>
        <v>0</v>
      </c>
    </row>
    <row r="1261" spans="16:30">
      <c r="P1261" s="274">
        <f t="shared" si="260"/>
        <v>1</v>
      </c>
      <c r="Q1261" s="285">
        <f t="shared" si="261"/>
        <v>18</v>
      </c>
      <c r="R1261" s="286">
        <f t="shared" si="262"/>
        <v>0</v>
      </c>
      <c r="S1261" s="287">
        <f t="shared" si="263"/>
        <v>0</v>
      </c>
      <c r="T1261" s="286">
        <f t="shared" si="264"/>
        <v>0</v>
      </c>
      <c r="U1261" s="287">
        <f t="shared" si="265"/>
        <v>0</v>
      </c>
      <c r="V1261" s="287">
        <f t="shared" si="266"/>
        <v>0</v>
      </c>
      <c r="W1261" s="287">
        <f t="shared" si="267"/>
        <v>0</v>
      </c>
      <c r="X1261" s="287">
        <f t="shared" si="268"/>
        <v>0</v>
      </c>
      <c r="Y1261" s="288">
        <f t="shared" si="269"/>
        <v>1900</v>
      </c>
      <c r="Z1261" s="287">
        <f t="shared" si="270"/>
        <v>1</v>
      </c>
      <c r="AA1261" s="519">
        <f>0</f>
        <v>0</v>
      </c>
      <c r="AB1261" s="520">
        <f>0</f>
        <v>0</v>
      </c>
      <c r="AC1261" s="519">
        <f t="shared" si="271"/>
        <v>0</v>
      </c>
      <c r="AD1261" s="520">
        <f t="shared" si="272"/>
        <v>0</v>
      </c>
    </row>
    <row r="1262" spans="16:30">
      <c r="P1262" s="274">
        <f t="shared" si="260"/>
        <v>1</v>
      </c>
      <c r="Q1262" s="285">
        <f t="shared" si="261"/>
        <v>18</v>
      </c>
      <c r="R1262" s="286">
        <f t="shared" si="262"/>
        <v>0</v>
      </c>
      <c r="S1262" s="287">
        <f t="shared" si="263"/>
        <v>0</v>
      </c>
      <c r="T1262" s="286">
        <f t="shared" si="264"/>
        <v>0</v>
      </c>
      <c r="U1262" s="287">
        <f t="shared" si="265"/>
        <v>0</v>
      </c>
      <c r="V1262" s="287">
        <f t="shared" si="266"/>
        <v>0</v>
      </c>
      <c r="W1262" s="287">
        <f t="shared" si="267"/>
        <v>0</v>
      </c>
      <c r="X1262" s="287">
        <f t="shared" si="268"/>
        <v>0</v>
      </c>
      <c r="Y1262" s="288">
        <f t="shared" si="269"/>
        <v>1900</v>
      </c>
      <c r="Z1262" s="287">
        <f t="shared" si="270"/>
        <v>1</v>
      </c>
      <c r="AA1262" s="519">
        <f>0</f>
        <v>0</v>
      </c>
      <c r="AB1262" s="520">
        <f>0</f>
        <v>0</v>
      </c>
      <c r="AC1262" s="519">
        <f t="shared" si="271"/>
        <v>0</v>
      </c>
      <c r="AD1262" s="520">
        <f t="shared" si="272"/>
        <v>0</v>
      </c>
    </row>
    <row r="1263" spans="16:30">
      <c r="P1263" s="274">
        <f t="shared" si="260"/>
        <v>1</v>
      </c>
      <c r="Q1263" s="285">
        <f t="shared" si="261"/>
        <v>18</v>
      </c>
      <c r="R1263" s="286">
        <f t="shared" si="262"/>
        <v>0</v>
      </c>
      <c r="S1263" s="287">
        <f t="shared" si="263"/>
        <v>0</v>
      </c>
      <c r="T1263" s="286">
        <f t="shared" si="264"/>
        <v>0</v>
      </c>
      <c r="U1263" s="287">
        <f t="shared" si="265"/>
        <v>0</v>
      </c>
      <c r="V1263" s="287">
        <f t="shared" si="266"/>
        <v>0</v>
      </c>
      <c r="W1263" s="287">
        <f t="shared" si="267"/>
        <v>0</v>
      </c>
      <c r="X1263" s="287">
        <f t="shared" si="268"/>
        <v>0</v>
      </c>
      <c r="Y1263" s="288">
        <f t="shared" si="269"/>
        <v>1900</v>
      </c>
      <c r="Z1263" s="287">
        <f t="shared" si="270"/>
        <v>1</v>
      </c>
      <c r="AA1263" s="519">
        <f>0</f>
        <v>0</v>
      </c>
      <c r="AB1263" s="520">
        <f>0</f>
        <v>0</v>
      </c>
      <c r="AC1263" s="519">
        <f t="shared" si="271"/>
        <v>0</v>
      </c>
      <c r="AD1263" s="520">
        <f t="shared" si="272"/>
        <v>0</v>
      </c>
    </row>
    <row r="1264" spans="16:30">
      <c r="P1264" s="274">
        <f t="shared" si="260"/>
        <v>1</v>
      </c>
      <c r="Q1264" s="285">
        <f t="shared" si="261"/>
        <v>18</v>
      </c>
      <c r="R1264" s="286">
        <f t="shared" si="262"/>
        <v>0</v>
      </c>
      <c r="S1264" s="287">
        <f t="shared" si="263"/>
        <v>0</v>
      </c>
      <c r="T1264" s="286">
        <f t="shared" si="264"/>
        <v>0</v>
      </c>
      <c r="U1264" s="287">
        <f t="shared" si="265"/>
        <v>0</v>
      </c>
      <c r="V1264" s="287">
        <f t="shared" si="266"/>
        <v>0</v>
      </c>
      <c r="W1264" s="287">
        <f t="shared" si="267"/>
        <v>0</v>
      </c>
      <c r="X1264" s="287">
        <f t="shared" si="268"/>
        <v>0</v>
      </c>
      <c r="Y1264" s="288">
        <f t="shared" si="269"/>
        <v>1900</v>
      </c>
      <c r="Z1264" s="287">
        <f t="shared" si="270"/>
        <v>1</v>
      </c>
      <c r="AA1264" s="519">
        <f>0</f>
        <v>0</v>
      </c>
      <c r="AB1264" s="520">
        <f>0</f>
        <v>0</v>
      </c>
      <c r="AC1264" s="519">
        <f t="shared" si="271"/>
        <v>0</v>
      </c>
      <c r="AD1264" s="520">
        <f t="shared" si="272"/>
        <v>0</v>
      </c>
    </row>
    <row r="1265" spans="16:30">
      <c r="P1265" s="274">
        <f t="shared" si="260"/>
        <v>1</v>
      </c>
      <c r="Q1265" s="285">
        <f t="shared" si="261"/>
        <v>18</v>
      </c>
      <c r="R1265" s="286">
        <f t="shared" si="262"/>
        <v>0</v>
      </c>
      <c r="S1265" s="287">
        <f t="shared" si="263"/>
        <v>0</v>
      </c>
      <c r="T1265" s="286">
        <f t="shared" si="264"/>
        <v>0</v>
      </c>
      <c r="U1265" s="287">
        <f t="shared" si="265"/>
        <v>0</v>
      </c>
      <c r="V1265" s="287">
        <f t="shared" si="266"/>
        <v>0</v>
      </c>
      <c r="W1265" s="287">
        <f t="shared" si="267"/>
        <v>0</v>
      </c>
      <c r="X1265" s="287">
        <f t="shared" si="268"/>
        <v>0</v>
      </c>
      <c r="Y1265" s="288">
        <f t="shared" si="269"/>
        <v>1900</v>
      </c>
      <c r="Z1265" s="287">
        <f t="shared" si="270"/>
        <v>1</v>
      </c>
      <c r="AA1265" s="519">
        <f>0</f>
        <v>0</v>
      </c>
      <c r="AB1265" s="520">
        <f>0</f>
        <v>0</v>
      </c>
      <c r="AC1265" s="519">
        <f t="shared" si="271"/>
        <v>0</v>
      </c>
      <c r="AD1265" s="520">
        <f t="shared" si="272"/>
        <v>0</v>
      </c>
    </row>
    <row r="1266" spans="16:30">
      <c r="P1266" s="274">
        <f t="shared" si="260"/>
        <v>1</v>
      </c>
      <c r="Q1266" s="285">
        <f t="shared" si="261"/>
        <v>18</v>
      </c>
      <c r="R1266" s="286">
        <f t="shared" si="262"/>
        <v>0</v>
      </c>
      <c r="S1266" s="287">
        <f t="shared" si="263"/>
        <v>0</v>
      </c>
      <c r="T1266" s="286">
        <f t="shared" si="264"/>
        <v>0</v>
      </c>
      <c r="U1266" s="287">
        <f t="shared" si="265"/>
        <v>0</v>
      </c>
      <c r="V1266" s="287">
        <f t="shared" si="266"/>
        <v>0</v>
      </c>
      <c r="W1266" s="287">
        <f t="shared" si="267"/>
        <v>0</v>
      </c>
      <c r="X1266" s="287">
        <f t="shared" si="268"/>
        <v>0</v>
      </c>
      <c r="Y1266" s="288">
        <f t="shared" si="269"/>
        <v>1900</v>
      </c>
      <c r="Z1266" s="287">
        <f t="shared" si="270"/>
        <v>1</v>
      </c>
      <c r="AA1266" s="519">
        <f>0</f>
        <v>0</v>
      </c>
      <c r="AB1266" s="520">
        <f>0</f>
        <v>0</v>
      </c>
      <c r="AC1266" s="519">
        <f t="shared" si="271"/>
        <v>0</v>
      </c>
      <c r="AD1266" s="520">
        <f t="shared" si="272"/>
        <v>0</v>
      </c>
    </row>
    <row r="1267" spans="16:30">
      <c r="P1267" s="274">
        <f t="shared" si="260"/>
        <v>1</v>
      </c>
      <c r="Q1267" s="285">
        <f t="shared" si="261"/>
        <v>18</v>
      </c>
      <c r="R1267" s="286">
        <f t="shared" si="262"/>
        <v>0</v>
      </c>
      <c r="S1267" s="287">
        <f t="shared" si="263"/>
        <v>0</v>
      </c>
      <c r="T1267" s="286">
        <f t="shared" si="264"/>
        <v>0</v>
      </c>
      <c r="U1267" s="287">
        <f t="shared" si="265"/>
        <v>0</v>
      </c>
      <c r="V1267" s="287">
        <f t="shared" si="266"/>
        <v>0</v>
      </c>
      <c r="W1267" s="287">
        <f t="shared" si="267"/>
        <v>0</v>
      </c>
      <c r="X1267" s="287">
        <f t="shared" si="268"/>
        <v>0</v>
      </c>
      <c r="Y1267" s="288">
        <f t="shared" si="269"/>
        <v>1900</v>
      </c>
      <c r="Z1267" s="287">
        <f t="shared" si="270"/>
        <v>1</v>
      </c>
      <c r="AA1267" s="519">
        <f>0</f>
        <v>0</v>
      </c>
      <c r="AB1267" s="520">
        <f>0</f>
        <v>0</v>
      </c>
      <c r="AC1267" s="519">
        <f t="shared" si="271"/>
        <v>0</v>
      </c>
      <c r="AD1267" s="520">
        <f t="shared" si="272"/>
        <v>0</v>
      </c>
    </row>
    <row r="1268" spans="16:30">
      <c r="P1268" s="274">
        <f t="shared" si="260"/>
        <v>1</v>
      </c>
      <c r="Q1268" s="285">
        <f t="shared" si="261"/>
        <v>18</v>
      </c>
      <c r="R1268" s="286">
        <f t="shared" si="262"/>
        <v>0</v>
      </c>
      <c r="S1268" s="287">
        <f t="shared" si="263"/>
        <v>0</v>
      </c>
      <c r="T1268" s="286">
        <f t="shared" si="264"/>
        <v>0</v>
      </c>
      <c r="U1268" s="287">
        <f t="shared" si="265"/>
        <v>0</v>
      </c>
      <c r="V1268" s="287">
        <f t="shared" si="266"/>
        <v>0</v>
      </c>
      <c r="W1268" s="287">
        <f t="shared" si="267"/>
        <v>0</v>
      </c>
      <c r="X1268" s="287">
        <f t="shared" si="268"/>
        <v>0</v>
      </c>
      <c r="Y1268" s="288">
        <f t="shared" si="269"/>
        <v>1900</v>
      </c>
      <c r="Z1268" s="287">
        <f t="shared" si="270"/>
        <v>1</v>
      </c>
      <c r="AA1268" s="519">
        <f>0</f>
        <v>0</v>
      </c>
      <c r="AB1268" s="520">
        <f>0</f>
        <v>0</v>
      </c>
      <c r="AC1268" s="519">
        <f t="shared" si="271"/>
        <v>0</v>
      </c>
      <c r="AD1268" s="520">
        <f t="shared" si="272"/>
        <v>0</v>
      </c>
    </row>
    <row r="1269" spans="16:30">
      <c r="P1269" s="274">
        <f t="shared" si="260"/>
        <v>1</v>
      </c>
      <c r="Q1269" s="285">
        <f t="shared" si="261"/>
        <v>18</v>
      </c>
      <c r="R1269" s="286">
        <f t="shared" si="262"/>
        <v>0</v>
      </c>
      <c r="S1269" s="287">
        <f t="shared" si="263"/>
        <v>0</v>
      </c>
      <c r="T1269" s="286">
        <f t="shared" si="264"/>
        <v>0</v>
      </c>
      <c r="U1269" s="287">
        <f t="shared" si="265"/>
        <v>0</v>
      </c>
      <c r="V1269" s="287">
        <f t="shared" si="266"/>
        <v>0</v>
      </c>
      <c r="W1269" s="287">
        <f t="shared" si="267"/>
        <v>0</v>
      </c>
      <c r="X1269" s="287">
        <f t="shared" si="268"/>
        <v>0</v>
      </c>
      <c r="Y1269" s="288">
        <f t="shared" si="269"/>
        <v>1900</v>
      </c>
      <c r="Z1269" s="287">
        <f t="shared" si="270"/>
        <v>1</v>
      </c>
      <c r="AA1269" s="519">
        <f>0</f>
        <v>0</v>
      </c>
      <c r="AB1269" s="520">
        <f>0</f>
        <v>0</v>
      </c>
      <c r="AC1269" s="519">
        <f t="shared" si="271"/>
        <v>0</v>
      </c>
      <c r="AD1269" s="520">
        <f t="shared" si="272"/>
        <v>0</v>
      </c>
    </row>
    <row r="1270" spans="16:30">
      <c r="P1270" s="274">
        <f t="shared" si="260"/>
        <v>1</v>
      </c>
      <c r="Q1270" s="285">
        <f t="shared" si="261"/>
        <v>18</v>
      </c>
      <c r="R1270" s="286">
        <f t="shared" si="262"/>
        <v>0</v>
      </c>
      <c r="S1270" s="287">
        <f t="shared" si="263"/>
        <v>0</v>
      </c>
      <c r="T1270" s="286">
        <f t="shared" si="264"/>
        <v>0</v>
      </c>
      <c r="U1270" s="287">
        <f t="shared" si="265"/>
        <v>0</v>
      </c>
      <c r="V1270" s="287">
        <f t="shared" si="266"/>
        <v>0</v>
      </c>
      <c r="W1270" s="287">
        <f t="shared" si="267"/>
        <v>0</v>
      </c>
      <c r="X1270" s="287">
        <f t="shared" si="268"/>
        <v>0</v>
      </c>
      <c r="Y1270" s="288">
        <f t="shared" si="269"/>
        <v>1900</v>
      </c>
      <c r="Z1270" s="287">
        <f t="shared" si="270"/>
        <v>1</v>
      </c>
      <c r="AA1270" s="519">
        <f>0</f>
        <v>0</v>
      </c>
      <c r="AB1270" s="520">
        <f>0</f>
        <v>0</v>
      </c>
      <c r="AC1270" s="519">
        <f t="shared" si="271"/>
        <v>0</v>
      </c>
      <c r="AD1270" s="520">
        <f t="shared" si="272"/>
        <v>0</v>
      </c>
    </row>
    <row r="1271" spans="16:30">
      <c r="P1271" s="274">
        <f t="shared" si="260"/>
        <v>1</v>
      </c>
      <c r="Q1271" s="285">
        <f t="shared" si="261"/>
        <v>18</v>
      </c>
      <c r="R1271" s="286">
        <f t="shared" si="262"/>
        <v>0</v>
      </c>
      <c r="S1271" s="287">
        <f t="shared" si="263"/>
        <v>0</v>
      </c>
      <c r="T1271" s="286">
        <f t="shared" si="264"/>
        <v>0</v>
      </c>
      <c r="U1271" s="287">
        <f t="shared" si="265"/>
        <v>0</v>
      </c>
      <c r="V1271" s="287">
        <f t="shared" si="266"/>
        <v>0</v>
      </c>
      <c r="W1271" s="287">
        <f t="shared" si="267"/>
        <v>0</v>
      </c>
      <c r="X1271" s="287">
        <f t="shared" si="268"/>
        <v>0</v>
      </c>
      <c r="Y1271" s="288">
        <f t="shared" si="269"/>
        <v>1900</v>
      </c>
      <c r="Z1271" s="287">
        <f t="shared" si="270"/>
        <v>1</v>
      </c>
      <c r="AA1271" s="519">
        <f>0</f>
        <v>0</v>
      </c>
      <c r="AB1271" s="520">
        <f>0</f>
        <v>0</v>
      </c>
      <c r="AC1271" s="519">
        <f t="shared" si="271"/>
        <v>0</v>
      </c>
      <c r="AD1271" s="520">
        <f t="shared" si="272"/>
        <v>0</v>
      </c>
    </row>
    <row r="1272" spans="16:30">
      <c r="P1272" s="274">
        <f t="shared" si="260"/>
        <v>1</v>
      </c>
      <c r="Q1272" s="285">
        <f t="shared" si="261"/>
        <v>18</v>
      </c>
      <c r="R1272" s="286">
        <f t="shared" si="262"/>
        <v>0</v>
      </c>
      <c r="S1272" s="287">
        <f t="shared" si="263"/>
        <v>0</v>
      </c>
      <c r="T1272" s="286">
        <f t="shared" si="264"/>
        <v>0</v>
      </c>
      <c r="U1272" s="287">
        <f t="shared" si="265"/>
        <v>0</v>
      </c>
      <c r="V1272" s="287">
        <f t="shared" si="266"/>
        <v>0</v>
      </c>
      <c r="W1272" s="287">
        <f t="shared" si="267"/>
        <v>0</v>
      </c>
      <c r="X1272" s="287">
        <f t="shared" si="268"/>
        <v>0</v>
      </c>
      <c r="Y1272" s="288">
        <f t="shared" si="269"/>
        <v>1900</v>
      </c>
      <c r="Z1272" s="287">
        <f t="shared" si="270"/>
        <v>1</v>
      </c>
      <c r="AA1272" s="519">
        <f>0</f>
        <v>0</v>
      </c>
      <c r="AB1272" s="520">
        <f>0</f>
        <v>0</v>
      </c>
      <c r="AC1272" s="519">
        <f t="shared" si="271"/>
        <v>0</v>
      </c>
      <c r="AD1272" s="520">
        <f t="shared" si="272"/>
        <v>0</v>
      </c>
    </row>
    <row r="1273" spans="16:30">
      <c r="P1273" s="274">
        <f t="shared" si="260"/>
        <v>1</v>
      </c>
      <c r="Q1273" s="285">
        <f t="shared" si="261"/>
        <v>18</v>
      </c>
      <c r="R1273" s="286">
        <f t="shared" si="262"/>
        <v>0</v>
      </c>
      <c r="S1273" s="287">
        <f t="shared" si="263"/>
        <v>0</v>
      </c>
      <c r="T1273" s="286">
        <f t="shared" si="264"/>
        <v>0</v>
      </c>
      <c r="U1273" s="287">
        <f t="shared" si="265"/>
        <v>0</v>
      </c>
      <c r="V1273" s="287">
        <f t="shared" si="266"/>
        <v>0</v>
      </c>
      <c r="W1273" s="287">
        <f t="shared" si="267"/>
        <v>0</v>
      </c>
      <c r="X1273" s="287">
        <f t="shared" si="268"/>
        <v>0</v>
      </c>
      <c r="Y1273" s="288">
        <f t="shared" si="269"/>
        <v>1900</v>
      </c>
      <c r="Z1273" s="287">
        <f t="shared" si="270"/>
        <v>1</v>
      </c>
      <c r="AA1273" s="519">
        <f>0</f>
        <v>0</v>
      </c>
      <c r="AB1273" s="520">
        <f>0</f>
        <v>0</v>
      </c>
      <c r="AC1273" s="519">
        <f t="shared" si="271"/>
        <v>0</v>
      </c>
      <c r="AD1273" s="520">
        <f t="shared" si="272"/>
        <v>0</v>
      </c>
    </row>
    <row r="1274" spans="16:30">
      <c r="P1274" s="274">
        <f t="shared" si="260"/>
        <v>1</v>
      </c>
      <c r="Q1274" s="285">
        <f t="shared" si="261"/>
        <v>18</v>
      </c>
      <c r="R1274" s="286">
        <f t="shared" si="262"/>
        <v>0</v>
      </c>
      <c r="S1274" s="287">
        <f t="shared" si="263"/>
        <v>0</v>
      </c>
      <c r="T1274" s="286">
        <f t="shared" si="264"/>
        <v>0</v>
      </c>
      <c r="U1274" s="287">
        <f t="shared" si="265"/>
        <v>0</v>
      </c>
      <c r="V1274" s="287">
        <f t="shared" si="266"/>
        <v>0</v>
      </c>
      <c r="W1274" s="287">
        <f t="shared" si="267"/>
        <v>0</v>
      </c>
      <c r="X1274" s="287">
        <f t="shared" si="268"/>
        <v>0</v>
      </c>
      <c r="Y1274" s="288">
        <f t="shared" si="269"/>
        <v>1900</v>
      </c>
      <c r="Z1274" s="287">
        <f t="shared" si="270"/>
        <v>1</v>
      </c>
      <c r="AA1274" s="519">
        <f>0</f>
        <v>0</v>
      </c>
      <c r="AB1274" s="520">
        <f>0</f>
        <v>0</v>
      </c>
      <c r="AC1274" s="519">
        <f t="shared" si="271"/>
        <v>0</v>
      </c>
      <c r="AD1274" s="520">
        <f t="shared" si="272"/>
        <v>0</v>
      </c>
    </row>
    <row r="1275" spans="16:30">
      <c r="P1275" s="274">
        <f t="shared" si="260"/>
        <v>1</v>
      </c>
      <c r="Q1275" s="285">
        <f t="shared" si="261"/>
        <v>18</v>
      </c>
      <c r="R1275" s="286">
        <f t="shared" si="262"/>
        <v>0</v>
      </c>
      <c r="S1275" s="287">
        <f t="shared" si="263"/>
        <v>0</v>
      </c>
      <c r="T1275" s="286">
        <f t="shared" si="264"/>
        <v>0</v>
      </c>
      <c r="U1275" s="287">
        <f t="shared" si="265"/>
        <v>0</v>
      </c>
      <c r="V1275" s="287">
        <f t="shared" si="266"/>
        <v>0</v>
      </c>
      <c r="W1275" s="287">
        <f t="shared" si="267"/>
        <v>0</v>
      </c>
      <c r="X1275" s="287">
        <f t="shared" si="268"/>
        <v>0</v>
      </c>
      <c r="Y1275" s="288">
        <f t="shared" si="269"/>
        <v>1900</v>
      </c>
      <c r="Z1275" s="287">
        <f t="shared" si="270"/>
        <v>1</v>
      </c>
      <c r="AA1275" s="519">
        <f>0</f>
        <v>0</v>
      </c>
      <c r="AB1275" s="520">
        <f>0</f>
        <v>0</v>
      </c>
      <c r="AC1275" s="519">
        <f t="shared" si="271"/>
        <v>0</v>
      </c>
      <c r="AD1275" s="520">
        <f t="shared" si="272"/>
        <v>0</v>
      </c>
    </row>
    <row r="1276" spans="16:30">
      <c r="P1276" s="274">
        <f t="shared" si="260"/>
        <v>1</v>
      </c>
      <c r="Q1276" s="285">
        <f t="shared" si="261"/>
        <v>18</v>
      </c>
      <c r="R1276" s="286">
        <f t="shared" si="262"/>
        <v>0</v>
      </c>
      <c r="S1276" s="287">
        <f t="shared" si="263"/>
        <v>0</v>
      </c>
      <c r="T1276" s="286">
        <f t="shared" si="264"/>
        <v>0</v>
      </c>
      <c r="U1276" s="287">
        <f t="shared" si="265"/>
        <v>0</v>
      </c>
      <c r="V1276" s="287">
        <f t="shared" si="266"/>
        <v>0</v>
      </c>
      <c r="W1276" s="287">
        <f t="shared" si="267"/>
        <v>0</v>
      </c>
      <c r="X1276" s="287">
        <f t="shared" si="268"/>
        <v>0</v>
      </c>
      <c r="Y1276" s="288">
        <f t="shared" si="269"/>
        <v>1900</v>
      </c>
      <c r="Z1276" s="287">
        <f t="shared" si="270"/>
        <v>1</v>
      </c>
      <c r="AA1276" s="519">
        <f>0</f>
        <v>0</v>
      </c>
      <c r="AB1276" s="520">
        <f>0</f>
        <v>0</v>
      </c>
      <c r="AC1276" s="519">
        <f t="shared" si="271"/>
        <v>0</v>
      </c>
      <c r="AD1276" s="520">
        <f t="shared" si="272"/>
        <v>0</v>
      </c>
    </row>
    <row r="1277" spans="16:30">
      <c r="P1277" s="274">
        <f t="shared" si="260"/>
        <v>1</v>
      </c>
      <c r="Q1277" s="285">
        <f t="shared" si="261"/>
        <v>18</v>
      </c>
      <c r="R1277" s="286">
        <f t="shared" si="262"/>
        <v>0</v>
      </c>
      <c r="S1277" s="287">
        <f t="shared" si="263"/>
        <v>0</v>
      </c>
      <c r="T1277" s="286">
        <f t="shared" si="264"/>
        <v>0</v>
      </c>
      <c r="U1277" s="287">
        <f t="shared" si="265"/>
        <v>0</v>
      </c>
      <c r="V1277" s="287">
        <f t="shared" si="266"/>
        <v>0</v>
      </c>
      <c r="W1277" s="287">
        <f t="shared" si="267"/>
        <v>0</v>
      </c>
      <c r="X1277" s="287">
        <f t="shared" si="268"/>
        <v>0</v>
      </c>
      <c r="Y1277" s="288">
        <f t="shared" si="269"/>
        <v>1900</v>
      </c>
      <c r="Z1277" s="287">
        <f t="shared" si="270"/>
        <v>1</v>
      </c>
      <c r="AA1277" s="519">
        <f>0</f>
        <v>0</v>
      </c>
      <c r="AB1277" s="520">
        <f>0</f>
        <v>0</v>
      </c>
      <c r="AC1277" s="519">
        <f t="shared" si="271"/>
        <v>0</v>
      </c>
      <c r="AD1277" s="520">
        <f t="shared" si="272"/>
        <v>0</v>
      </c>
    </row>
    <row r="1278" spans="16:30">
      <c r="P1278" s="274">
        <f t="shared" si="260"/>
        <v>1</v>
      </c>
      <c r="Q1278" s="285">
        <f t="shared" si="261"/>
        <v>18</v>
      </c>
      <c r="R1278" s="286">
        <f t="shared" si="262"/>
        <v>0</v>
      </c>
      <c r="S1278" s="287">
        <f t="shared" si="263"/>
        <v>0</v>
      </c>
      <c r="T1278" s="286">
        <f t="shared" si="264"/>
        <v>0</v>
      </c>
      <c r="U1278" s="287">
        <f t="shared" si="265"/>
        <v>0</v>
      </c>
      <c r="V1278" s="287">
        <f t="shared" si="266"/>
        <v>0</v>
      </c>
      <c r="W1278" s="287">
        <f t="shared" si="267"/>
        <v>0</v>
      </c>
      <c r="X1278" s="287">
        <f t="shared" si="268"/>
        <v>0</v>
      </c>
      <c r="Y1278" s="288">
        <f t="shared" si="269"/>
        <v>1900</v>
      </c>
      <c r="Z1278" s="287">
        <f t="shared" si="270"/>
        <v>1</v>
      </c>
      <c r="AA1278" s="519">
        <f>0</f>
        <v>0</v>
      </c>
      <c r="AB1278" s="520">
        <f>0</f>
        <v>0</v>
      </c>
      <c r="AC1278" s="519">
        <f t="shared" si="271"/>
        <v>0</v>
      </c>
      <c r="AD1278" s="520">
        <f t="shared" si="272"/>
        <v>0</v>
      </c>
    </row>
    <row r="1279" spans="16:30">
      <c r="P1279" s="274">
        <f t="shared" si="260"/>
        <v>1</v>
      </c>
      <c r="Q1279" s="285">
        <f t="shared" si="261"/>
        <v>18</v>
      </c>
      <c r="R1279" s="286">
        <f t="shared" si="262"/>
        <v>0</v>
      </c>
      <c r="S1279" s="287">
        <f t="shared" si="263"/>
        <v>0</v>
      </c>
      <c r="T1279" s="286">
        <f t="shared" si="264"/>
        <v>0</v>
      </c>
      <c r="U1279" s="287">
        <f t="shared" si="265"/>
        <v>0</v>
      </c>
      <c r="V1279" s="287">
        <f t="shared" si="266"/>
        <v>0</v>
      </c>
      <c r="W1279" s="287">
        <f t="shared" si="267"/>
        <v>0</v>
      </c>
      <c r="X1279" s="287">
        <f t="shared" si="268"/>
        <v>0</v>
      </c>
      <c r="Y1279" s="288">
        <f t="shared" si="269"/>
        <v>1900</v>
      </c>
      <c r="Z1279" s="287">
        <f t="shared" si="270"/>
        <v>1</v>
      </c>
      <c r="AA1279" s="519">
        <f>0</f>
        <v>0</v>
      </c>
      <c r="AB1279" s="520">
        <f>0</f>
        <v>0</v>
      </c>
      <c r="AC1279" s="519">
        <f t="shared" si="271"/>
        <v>0</v>
      </c>
      <c r="AD1279" s="520">
        <f t="shared" si="272"/>
        <v>0</v>
      </c>
    </row>
    <row r="1280" spans="16:30">
      <c r="P1280" s="274">
        <f t="shared" si="260"/>
        <v>1</v>
      </c>
      <c r="Q1280" s="285">
        <f t="shared" si="261"/>
        <v>18</v>
      </c>
      <c r="R1280" s="286">
        <f t="shared" si="262"/>
        <v>0</v>
      </c>
      <c r="S1280" s="287">
        <f t="shared" si="263"/>
        <v>0</v>
      </c>
      <c r="T1280" s="286">
        <f t="shared" si="264"/>
        <v>0</v>
      </c>
      <c r="U1280" s="287">
        <f t="shared" si="265"/>
        <v>0</v>
      </c>
      <c r="V1280" s="287">
        <f t="shared" si="266"/>
        <v>0</v>
      </c>
      <c r="W1280" s="287">
        <f t="shared" si="267"/>
        <v>0</v>
      </c>
      <c r="X1280" s="287">
        <f t="shared" si="268"/>
        <v>0</v>
      </c>
      <c r="Y1280" s="288">
        <f t="shared" si="269"/>
        <v>1900</v>
      </c>
      <c r="Z1280" s="287">
        <f t="shared" si="270"/>
        <v>1</v>
      </c>
      <c r="AA1280" s="519">
        <f>0</f>
        <v>0</v>
      </c>
      <c r="AB1280" s="520">
        <f>0</f>
        <v>0</v>
      </c>
      <c r="AC1280" s="519">
        <f t="shared" si="271"/>
        <v>0</v>
      </c>
      <c r="AD1280" s="520">
        <f t="shared" si="272"/>
        <v>0</v>
      </c>
    </row>
    <row r="1281" spans="16:30">
      <c r="P1281" s="274">
        <f t="shared" si="260"/>
        <v>1</v>
      </c>
      <c r="Q1281" s="285">
        <f t="shared" si="261"/>
        <v>18</v>
      </c>
      <c r="R1281" s="286">
        <f t="shared" si="262"/>
        <v>0</v>
      </c>
      <c r="S1281" s="287">
        <f t="shared" si="263"/>
        <v>0</v>
      </c>
      <c r="T1281" s="286">
        <f t="shared" si="264"/>
        <v>0</v>
      </c>
      <c r="U1281" s="287">
        <f t="shared" si="265"/>
        <v>0</v>
      </c>
      <c r="V1281" s="287">
        <f t="shared" si="266"/>
        <v>0</v>
      </c>
      <c r="W1281" s="287">
        <f t="shared" si="267"/>
        <v>0</v>
      </c>
      <c r="X1281" s="287">
        <f t="shared" si="268"/>
        <v>0</v>
      </c>
      <c r="Y1281" s="288">
        <f t="shared" si="269"/>
        <v>1900</v>
      </c>
      <c r="Z1281" s="287">
        <f t="shared" si="270"/>
        <v>1</v>
      </c>
      <c r="AA1281" s="519">
        <f>0</f>
        <v>0</v>
      </c>
      <c r="AB1281" s="520">
        <f>0</f>
        <v>0</v>
      </c>
      <c r="AC1281" s="519">
        <f t="shared" si="271"/>
        <v>0</v>
      </c>
      <c r="AD1281" s="520">
        <f t="shared" si="272"/>
        <v>0</v>
      </c>
    </row>
    <row r="1282" spans="16:30">
      <c r="P1282" s="274">
        <f t="shared" si="260"/>
        <v>1</v>
      </c>
      <c r="Q1282" s="285">
        <f t="shared" si="261"/>
        <v>18</v>
      </c>
      <c r="R1282" s="286">
        <f t="shared" si="262"/>
        <v>0</v>
      </c>
      <c r="S1282" s="287">
        <f t="shared" si="263"/>
        <v>0</v>
      </c>
      <c r="T1282" s="286">
        <f t="shared" si="264"/>
        <v>0</v>
      </c>
      <c r="U1282" s="287">
        <f t="shared" si="265"/>
        <v>0</v>
      </c>
      <c r="V1282" s="287">
        <f t="shared" si="266"/>
        <v>0</v>
      </c>
      <c r="W1282" s="287">
        <f t="shared" si="267"/>
        <v>0</v>
      </c>
      <c r="X1282" s="287">
        <f t="shared" si="268"/>
        <v>0</v>
      </c>
      <c r="Y1282" s="288">
        <f t="shared" si="269"/>
        <v>1900</v>
      </c>
      <c r="Z1282" s="287">
        <f t="shared" si="270"/>
        <v>1</v>
      </c>
      <c r="AA1282" s="519">
        <f>0</f>
        <v>0</v>
      </c>
      <c r="AB1282" s="520">
        <f>0</f>
        <v>0</v>
      </c>
      <c r="AC1282" s="519">
        <f t="shared" si="271"/>
        <v>0</v>
      </c>
      <c r="AD1282" s="520">
        <f t="shared" si="272"/>
        <v>0</v>
      </c>
    </row>
    <row r="1283" spans="16:30">
      <c r="P1283" s="274">
        <f t="shared" si="260"/>
        <v>1</v>
      </c>
      <c r="Q1283" s="285">
        <f t="shared" si="261"/>
        <v>18</v>
      </c>
      <c r="R1283" s="286">
        <f t="shared" si="262"/>
        <v>0</v>
      </c>
      <c r="S1283" s="287">
        <f t="shared" si="263"/>
        <v>0</v>
      </c>
      <c r="T1283" s="286">
        <f t="shared" si="264"/>
        <v>0</v>
      </c>
      <c r="U1283" s="287">
        <f t="shared" si="265"/>
        <v>0</v>
      </c>
      <c r="V1283" s="287">
        <f t="shared" si="266"/>
        <v>0</v>
      </c>
      <c r="W1283" s="287">
        <f t="shared" si="267"/>
        <v>0</v>
      </c>
      <c r="X1283" s="287">
        <f t="shared" si="268"/>
        <v>0</v>
      </c>
      <c r="Y1283" s="288">
        <f t="shared" si="269"/>
        <v>1900</v>
      </c>
      <c r="Z1283" s="287">
        <f t="shared" si="270"/>
        <v>1</v>
      </c>
      <c r="AA1283" s="519">
        <f>0</f>
        <v>0</v>
      </c>
      <c r="AB1283" s="520">
        <f>0</f>
        <v>0</v>
      </c>
      <c r="AC1283" s="519">
        <f t="shared" si="271"/>
        <v>0</v>
      </c>
      <c r="AD1283" s="520">
        <f t="shared" si="272"/>
        <v>0</v>
      </c>
    </row>
    <row r="1284" spans="16:30">
      <c r="P1284" s="274">
        <f t="shared" si="260"/>
        <v>1</v>
      </c>
      <c r="Q1284" s="285">
        <f t="shared" si="261"/>
        <v>18</v>
      </c>
      <c r="R1284" s="286">
        <f t="shared" si="262"/>
        <v>0</v>
      </c>
      <c r="S1284" s="287">
        <f t="shared" si="263"/>
        <v>0</v>
      </c>
      <c r="T1284" s="286">
        <f t="shared" si="264"/>
        <v>0</v>
      </c>
      <c r="U1284" s="287">
        <f t="shared" si="265"/>
        <v>0</v>
      </c>
      <c r="V1284" s="287">
        <f t="shared" si="266"/>
        <v>0</v>
      </c>
      <c r="W1284" s="287">
        <f t="shared" si="267"/>
        <v>0</v>
      </c>
      <c r="X1284" s="287">
        <f t="shared" si="268"/>
        <v>0</v>
      </c>
      <c r="Y1284" s="288">
        <f t="shared" si="269"/>
        <v>1900</v>
      </c>
      <c r="Z1284" s="287">
        <f t="shared" si="270"/>
        <v>1</v>
      </c>
      <c r="AA1284" s="519">
        <f>0</f>
        <v>0</v>
      </c>
      <c r="AB1284" s="520">
        <f>0</f>
        <v>0</v>
      </c>
      <c r="AC1284" s="519">
        <f t="shared" si="271"/>
        <v>0</v>
      </c>
      <c r="AD1284" s="520">
        <f t="shared" si="272"/>
        <v>0</v>
      </c>
    </row>
    <row r="1285" spans="16:30">
      <c r="P1285" s="274">
        <f t="shared" si="260"/>
        <v>1</v>
      </c>
      <c r="Q1285" s="285">
        <f t="shared" si="261"/>
        <v>18</v>
      </c>
      <c r="R1285" s="286">
        <f t="shared" si="262"/>
        <v>0</v>
      </c>
      <c r="S1285" s="287">
        <f t="shared" si="263"/>
        <v>0</v>
      </c>
      <c r="T1285" s="286">
        <f t="shared" si="264"/>
        <v>0</v>
      </c>
      <c r="U1285" s="287">
        <f t="shared" si="265"/>
        <v>0</v>
      </c>
      <c r="V1285" s="287">
        <f t="shared" si="266"/>
        <v>0</v>
      </c>
      <c r="W1285" s="287">
        <f t="shared" si="267"/>
        <v>0</v>
      </c>
      <c r="X1285" s="287">
        <f t="shared" si="268"/>
        <v>0</v>
      </c>
      <c r="Y1285" s="288">
        <f t="shared" si="269"/>
        <v>1900</v>
      </c>
      <c r="Z1285" s="287">
        <f t="shared" si="270"/>
        <v>1</v>
      </c>
      <c r="AA1285" s="519">
        <f>0</f>
        <v>0</v>
      </c>
      <c r="AB1285" s="520">
        <f>0</f>
        <v>0</v>
      </c>
      <c r="AC1285" s="519">
        <f t="shared" si="271"/>
        <v>0</v>
      </c>
      <c r="AD1285" s="520">
        <f t="shared" si="272"/>
        <v>0</v>
      </c>
    </row>
    <row r="1286" spans="16:30">
      <c r="P1286" s="274">
        <f t="shared" si="260"/>
        <v>1</v>
      </c>
      <c r="Q1286" s="285">
        <f t="shared" si="261"/>
        <v>18</v>
      </c>
      <c r="R1286" s="286">
        <f t="shared" si="262"/>
        <v>0</v>
      </c>
      <c r="S1286" s="287">
        <f t="shared" si="263"/>
        <v>0</v>
      </c>
      <c r="T1286" s="286">
        <f t="shared" si="264"/>
        <v>0</v>
      </c>
      <c r="U1286" s="287">
        <f t="shared" si="265"/>
        <v>0</v>
      </c>
      <c r="V1286" s="287">
        <f t="shared" si="266"/>
        <v>0</v>
      </c>
      <c r="W1286" s="287">
        <f t="shared" si="267"/>
        <v>0</v>
      </c>
      <c r="X1286" s="287">
        <f t="shared" si="268"/>
        <v>0</v>
      </c>
      <c r="Y1286" s="288">
        <f t="shared" si="269"/>
        <v>1900</v>
      </c>
      <c r="Z1286" s="287">
        <f t="shared" si="270"/>
        <v>1</v>
      </c>
      <c r="AA1286" s="519">
        <f>0</f>
        <v>0</v>
      </c>
      <c r="AB1286" s="520">
        <f>0</f>
        <v>0</v>
      </c>
      <c r="AC1286" s="519">
        <f t="shared" si="271"/>
        <v>0</v>
      </c>
      <c r="AD1286" s="520">
        <f t="shared" si="272"/>
        <v>0</v>
      </c>
    </row>
    <row r="1287" spans="16:30">
      <c r="P1287" s="274">
        <f t="shared" si="260"/>
        <v>1</v>
      </c>
      <c r="Q1287" s="285">
        <f t="shared" si="261"/>
        <v>18</v>
      </c>
      <c r="R1287" s="286">
        <f t="shared" si="262"/>
        <v>0</v>
      </c>
      <c r="S1287" s="287">
        <f t="shared" si="263"/>
        <v>0</v>
      </c>
      <c r="T1287" s="286">
        <f t="shared" si="264"/>
        <v>0</v>
      </c>
      <c r="U1287" s="287">
        <f t="shared" si="265"/>
        <v>0</v>
      </c>
      <c r="V1287" s="287">
        <f t="shared" si="266"/>
        <v>0</v>
      </c>
      <c r="W1287" s="287">
        <f t="shared" si="267"/>
        <v>0</v>
      </c>
      <c r="X1287" s="287">
        <f t="shared" si="268"/>
        <v>0</v>
      </c>
      <c r="Y1287" s="288">
        <f t="shared" si="269"/>
        <v>1900</v>
      </c>
      <c r="Z1287" s="287">
        <f t="shared" si="270"/>
        <v>1</v>
      </c>
      <c r="AA1287" s="519">
        <f>0</f>
        <v>0</v>
      </c>
      <c r="AB1287" s="520">
        <f>0</f>
        <v>0</v>
      </c>
      <c r="AC1287" s="519">
        <f t="shared" si="271"/>
        <v>0</v>
      </c>
      <c r="AD1287" s="520">
        <f t="shared" si="272"/>
        <v>0</v>
      </c>
    </row>
    <row r="1288" spans="16:30">
      <c r="P1288" s="274">
        <f t="shared" ref="P1288:P1351" si="273">IF(Z1288&gt;S1288,IF(Z1288&gt;T1288,1,0),0)</f>
        <v>1</v>
      </c>
      <c r="Q1288" s="285">
        <f t="shared" ref="Q1288:Q1351" si="274">MAX(18,IFERROR(ROUNDDOWN(YEARFRAC(F1288,__valuation_date),0),45))</f>
        <v>18</v>
      </c>
      <c r="R1288" s="286">
        <f t="shared" ref="R1288:R1351" si="275">G1288</f>
        <v>0</v>
      </c>
      <c r="S1288" s="287">
        <f t="shared" ref="S1288:S1351" si="276">N1288</f>
        <v>0</v>
      </c>
      <c r="T1288" s="286">
        <f t="shared" ref="T1288:T1351" si="277">ROUNDUP(YEARFRAC(M1288,L1288),0)</f>
        <v>0</v>
      </c>
      <c r="U1288" s="287">
        <f t="shared" ref="U1288:U1351" si="278">J1288</f>
        <v>0</v>
      </c>
      <c r="V1288" s="287">
        <f t="shared" ref="V1288:V1351" si="279">IF(X1288="Annuity",0,H1288)</f>
        <v>0</v>
      </c>
      <c r="W1288" s="287">
        <f t="shared" ref="W1288:W1351" si="280">IF(X1288="Annuity",H1288*12,H1288)</f>
        <v>0</v>
      </c>
      <c r="X1288" s="287">
        <f t="shared" ref="X1288:X1351" si="281">E1288</f>
        <v>0</v>
      </c>
      <c r="Y1288" s="288">
        <f t="shared" ref="Y1288:Y1351" si="282">YEAR(L1288)</f>
        <v>1900</v>
      </c>
      <c r="Z1288" s="287">
        <f t="shared" ref="Z1288:Z1351" si="283">YEAR($P$2)-Y1288+1</f>
        <v>1</v>
      </c>
      <c r="AA1288" s="519">
        <f>0</f>
        <v>0</v>
      </c>
      <c r="AB1288" s="520">
        <f>0</f>
        <v>0</v>
      </c>
      <c r="AC1288" s="519">
        <f t="shared" ref="AC1288:AC1351" si="284">D1288</f>
        <v>0</v>
      </c>
      <c r="AD1288" s="520">
        <f t="shared" ref="AD1288:AD1351" si="285">O1288</f>
        <v>0</v>
      </c>
    </row>
    <row r="1289" spans="16:30">
      <c r="P1289" s="274">
        <f t="shared" si="273"/>
        <v>1</v>
      </c>
      <c r="Q1289" s="285">
        <f t="shared" si="274"/>
        <v>18</v>
      </c>
      <c r="R1289" s="286">
        <f t="shared" si="275"/>
        <v>0</v>
      </c>
      <c r="S1289" s="287">
        <f t="shared" si="276"/>
        <v>0</v>
      </c>
      <c r="T1289" s="286">
        <f t="shared" si="277"/>
        <v>0</v>
      </c>
      <c r="U1289" s="287">
        <f t="shared" si="278"/>
        <v>0</v>
      </c>
      <c r="V1289" s="287">
        <f t="shared" si="279"/>
        <v>0</v>
      </c>
      <c r="W1289" s="287">
        <f t="shared" si="280"/>
        <v>0</v>
      </c>
      <c r="X1289" s="287">
        <f t="shared" si="281"/>
        <v>0</v>
      </c>
      <c r="Y1289" s="288">
        <f t="shared" si="282"/>
        <v>1900</v>
      </c>
      <c r="Z1289" s="287">
        <f t="shared" si="283"/>
        <v>1</v>
      </c>
      <c r="AA1289" s="519">
        <f>0</f>
        <v>0</v>
      </c>
      <c r="AB1289" s="520">
        <f>0</f>
        <v>0</v>
      </c>
      <c r="AC1289" s="519">
        <f t="shared" si="284"/>
        <v>0</v>
      </c>
      <c r="AD1289" s="520">
        <f t="shared" si="285"/>
        <v>0</v>
      </c>
    </row>
    <row r="1290" spans="16:30">
      <c r="P1290" s="274">
        <f t="shared" si="273"/>
        <v>1</v>
      </c>
      <c r="Q1290" s="285">
        <f t="shared" si="274"/>
        <v>18</v>
      </c>
      <c r="R1290" s="286">
        <f t="shared" si="275"/>
        <v>0</v>
      </c>
      <c r="S1290" s="287">
        <f t="shared" si="276"/>
        <v>0</v>
      </c>
      <c r="T1290" s="286">
        <f t="shared" si="277"/>
        <v>0</v>
      </c>
      <c r="U1290" s="287">
        <f t="shared" si="278"/>
        <v>0</v>
      </c>
      <c r="V1290" s="287">
        <f t="shared" si="279"/>
        <v>0</v>
      </c>
      <c r="W1290" s="287">
        <f t="shared" si="280"/>
        <v>0</v>
      </c>
      <c r="X1290" s="287">
        <f t="shared" si="281"/>
        <v>0</v>
      </c>
      <c r="Y1290" s="288">
        <f t="shared" si="282"/>
        <v>1900</v>
      </c>
      <c r="Z1290" s="287">
        <f t="shared" si="283"/>
        <v>1</v>
      </c>
      <c r="AA1290" s="519">
        <f>0</f>
        <v>0</v>
      </c>
      <c r="AB1290" s="520">
        <f>0</f>
        <v>0</v>
      </c>
      <c r="AC1290" s="519">
        <f t="shared" si="284"/>
        <v>0</v>
      </c>
      <c r="AD1290" s="520">
        <f t="shared" si="285"/>
        <v>0</v>
      </c>
    </row>
    <row r="1291" spans="16:30">
      <c r="P1291" s="274">
        <f t="shared" si="273"/>
        <v>1</v>
      </c>
      <c r="Q1291" s="285">
        <f t="shared" si="274"/>
        <v>18</v>
      </c>
      <c r="R1291" s="286">
        <f t="shared" si="275"/>
        <v>0</v>
      </c>
      <c r="S1291" s="287">
        <f t="shared" si="276"/>
        <v>0</v>
      </c>
      <c r="T1291" s="286">
        <f t="shared" si="277"/>
        <v>0</v>
      </c>
      <c r="U1291" s="287">
        <f t="shared" si="278"/>
        <v>0</v>
      </c>
      <c r="V1291" s="287">
        <f t="shared" si="279"/>
        <v>0</v>
      </c>
      <c r="W1291" s="287">
        <f t="shared" si="280"/>
        <v>0</v>
      </c>
      <c r="X1291" s="287">
        <f t="shared" si="281"/>
        <v>0</v>
      </c>
      <c r="Y1291" s="288">
        <f t="shared" si="282"/>
        <v>1900</v>
      </c>
      <c r="Z1291" s="287">
        <f t="shared" si="283"/>
        <v>1</v>
      </c>
      <c r="AA1291" s="519">
        <f>0</f>
        <v>0</v>
      </c>
      <c r="AB1291" s="520">
        <f>0</f>
        <v>0</v>
      </c>
      <c r="AC1291" s="519">
        <f t="shared" si="284"/>
        <v>0</v>
      </c>
      <c r="AD1291" s="520">
        <f t="shared" si="285"/>
        <v>0</v>
      </c>
    </row>
    <row r="1292" spans="16:30">
      <c r="P1292" s="274">
        <f t="shared" si="273"/>
        <v>1</v>
      </c>
      <c r="Q1292" s="285">
        <f t="shared" si="274"/>
        <v>18</v>
      </c>
      <c r="R1292" s="286">
        <f t="shared" si="275"/>
        <v>0</v>
      </c>
      <c r="S1292" s="287">
        <f t="shared" si="276"/>
        <v>0</v>
      </c>
      <c r="T1292" s="286">
        <f t="shared" si="277"/>
        <v>0</v>
      </c>
      <c r="U1292" s="287">
        <f t="shared" si="278"/>
        <v>0</v>
      </c>
      <c r="V1292" s="287">
        <f t="shared" si="279"/>
        <v>0</v>
      </c>
      <c r="W1292" s="287">
        <f t="shared" si="280"/>
        <v>0</v>
      </c>
      <c r="X1292" s="287">
        <f t="shared" si="281"/>
        <v>0</v>
      </c>
      <c r="Y1292" s="288">
        <f t="shared" si="282"/>
        <v>1900</v>
      </c>
      <c r="Z1292" s="287">
        <f t="shared" si="283"/>
        <v>1</v>
      </c>
      <c r="AA1292" s="519">
        <f>0</f>
        <v>0</v>
      </c>
      <c r="AB1292" s="520">
        <f>0</f>
        <v>0</v>
      </c>
      <c r="AC1292" s="519">
        <f t="shared" si="284"/>
        <v>0</v>
      </c>
      <c r="AD1292" s="520">
        <f t="shared" si="285"/>
        <v>0</v>
      </c>
    </row>
    <row r="1293" spans="16:30">
      <c r="P1293" s="274">
        <f t="shared" si="273"/>
        <v>1</v>
      </c>
      <c r="Q1293" s="285">
        <f t="shared" si="274"/>
        <v>18</v>
      </c>
      <c r="R1293" s="286">
        <f t="shared" si="275"/>
        <v>0</v>
      </c>
      <c r="S1293" s="287">
        <f t="shared" si="276"/>
        <v>0</v>
      </c>
      <c r="T1293" s="286">
        <f t="shared" si="277"/>
        <v>0</v>
      </c>
      <c r="U1293" s="287">
        <f t="shared" si="278"/>
        <v>0</v>
      </c>
      <c r="V1293" s="287">
        <f t="shared" si="279"/>
        <v>0</v>
      </c>
      <c r="W1293" s="287">
        <f t="shared" si="280"/>
        <v>0</v>
      </c>
      <c r="X1293" s="287">
        <f t="shared" si="281"/>
        <v>0</v>
      </c>
      <c r="Y1293" s="288">
        <f t="shared" si="282"/>
        <v>1900</v>
      </c>
      <c r="Z1293" s="287">
        <f t="shared" si="283"/>
        <v>1</v>
      </c>
      <c r="AA1293" s="519">
        <f>0</f>
        <v>0</v>
      </c>
      <c r="AB1293" s="520">
        <f>0</f>
        <v>0</v>
      </c>
      <c r="AC1293" s="519">
        <f t="shared" si="284"/>
        <v>0</v>
      </c>
      <c r="AD1293" s="520">
        <f t="shared" si="285"/>
        <v>0</v>
      </c>
    </row>
    <row r="1294" spans="16:30">
      <c r="P1294" s="274">
        <f t="shared" si="273"/>
        <v>1</v>
      </c>
      <c r="Q1294" s="285">
        <f t="shared" si="274"/>
        <v>18</v>
      </c>
      <c r="R1294" s="286">
        <f t="shared" si="275"/>
        <v>0</v>
      </c>
      <c r="S1294" s="287">
        <f t="shared" si="276"/>
        <v>0</v>
      </c>
      <c r="T1294" s="286">
        <f t="shared" si="277"/>
        <v>0</v>
      </c>
      <c r="U1294" s="287">
        <f t="shared" si="278"/>
        <v>0</v>
      </c>
      <c r="V1294" s="287">
        <f t="shared" si="279"/>
        <v>0</v>
      </c>
      <c r="W1294" s="287">
        <f t="shared" si="280"/>
        <v>0</v>
      </c>
      <c r="X1294" s="287">
        <f t="shared" si="281"/>
        <v>0</v>
      </c>
      <c r="Y1294" s="288">
        <f t="shared" si="282"/>
        <v>1900</v>
      </c>
      <c r="Z1294" s="287">
        <f t="shared" si="283"/>
        <v>1</v>
      </c>
      <c r="AA1294" s="519">
        <f>0</f>
        <v>0</v>
      </c>
      <c r="AB1294" s="520">
        <f>0</f>
        <v>0</v>
      </c>
      <c r="AC1294" s="519">
        <f t="shared" si="284"/>
        <v>0</v>
      </c>
      <c r="AD1294" s="520">
        <f t="shared" si="285"/>
        <v>0</v>
      </c>
    </row>
    <row r="1295" spans="16:30">
      <c r="P1295" s="274">
        <f t="shared" si="273"/>
        <v>1</v>
      </c>
      <c r="Q1295" s="285">
        <f t="shared" si="274"/>
        <v>18</v>
      </c>
      <c r="R1295" s="286">
        <f t="shared" si="275"/>
        <v>0</v>
      </c>
      <c r="S1295" s="287">
        <f t="shared" si="276"/>
        <v>0</v>
      </c>
      <c r="T1295" s="286">
        <f t="shared" si="277"/>
        <v>0</v>
      </c>
      <c r="U1295" s="287">
        <f t="shared" si="278"/>
        <v>0</v>
      </c>
      <c r="V1295" s="287">
        <f t="shared" si="279"/>
        <v>0</v>
      </c>
      <c r="W1295" s="287">
        <f t="shared" si="280"/>
        <v>0</v>
      </c>
      <c r="X1295" s="287">
        <f t="shared" si="281"/>
        <v>0</v>
      </c>
      <c r="Y1295" s="288">
        <f t="shared" si="282"/>
        <v>1900</v>
      </c>
      <c r="Z1295" s="287">
        <f t="shared" si="283"/>
        <v>1</v>
      </c>
      <c r="AA1295" s="519">
        <f>0</f>
        <v>0</v>
      </c>
      <c r="AB1295" s="520">
        <f>0</f>
        <v>0</v>
      </c>
      <c r="AC1295" s="519">
        <f t="shared" si="284"/>
        <v>0</v>
      </c>
      <c r="AD1295" s="520">
        <f t="shared" si="285"/>
        <v>0</v>
      </c>
    </row>
    <row r="1296" spans="16:30">
      <c r="P1296" s="274">
        <f t="shared" si="273"/>
        <v>1</v>
      </c>
      <c r="Q1296" s="285">
        <f t="shared" si="274"/>
        <v>18</v>
      </c>
      <c r="R1296" s="286">
        <f t="shared" si="275"/>
        <v>0</v>
      </c>
      <c r="S1296" s="287">
        <f t="shared" si="276"/>
        <v>0</v>
      </c>
      <c r="T1296" s="286">
        <f t="shared" si="277"/>
        <v>0</v>
      </c>
      <c r="U1296" s="287">
        <f t="shared" si="278"/>
        <v>0</v>
      </c>
      <c r="V1296" s="287">
        <f t="shared" si="279"/>
        <v>0</v>
      </c>
      <c r="W1296" s="287">
        <f t="shared" si="280"/>
        <v>0</v>
      </c>
      <c r="X1296" s="287">
        <f t="shared" si="281"/>
        <v>0</v>
      </c>
      <c r="Y1296" s="288">
        <f t="shared" si="282"/>
        <v>1900</v>
      </c>
      <c r="Z1296" s="287">
        <f t="shared" si="283"/>
        <v>1</v>
      </c>
      <c r="AA1296" s="519">
        <f>0</f>
        <v>0</v>
      </c>
      <c r="AB1296" s="520">
        <f>0</f>
        <v>0</v>
      </c>
      <c r="AC1296" s="519">
        <f t="shared" si="284"/>
        <v>0</v>
      </c>
      <c r="AD1296" s="520">
        <f t="shared" si="285"/>
        <v>0</v>
      </c>
    </row>
    <row r="1297" spans="16:30">
      <c r="P1297" s="274">
        <f t="shared" si="273"/>
        <v>1</v>
      </c>
      <c r="Q1297" s="285">
        <f t="shared" si="274"/>
        <v>18</v>
      </c>
      <c r="R1297" s="286">
        <f t="shared" si="275"/>
        <v>0</v>
      </c>
      <c r="S1297" s="287">
        <f t="shared" si="276"/>
        <v>0</v>
      </c>
      <c r="T1297" s="286">
        <f t="shared" si="277"/>
        <v>0</v>
      </c>
      <c r="U1297" s="287">
        <f t="shared" si="278"/>
        <v>0</v>
      </c>
      <c r="V1297" s="287">
        <f t="shared" si="279"/>
        <v>0</v>
      </c>
      <c r="W1297" s="287">
        <f t="shared" si="280"/>
        <v>0</v>
      </c>
      <c r="X1297" s="287">
        <f t="shared" si="281"/>
        <v>0</v>
      </c>
      <c r="Y1297" s="288">
        <f t="shared" si="282"/>
        <v>1900</v>
      </c>
      <c r="Z1297" s="287">
        <f t="shared" si="283"/>
        <v>1</v>
      </c>
      <c r="AA1297" s="519">
        <f>0</f>
        <v>0</v>
      </c>
      <c r="AB1297" s="520">
        <f>0</f>
        <v>0</v>
      </c>
      <c r="AC1297" s="519">
        <f t="shared" si="284"/>
        <v>0</v>
      </c>
      <c r="AD1297" s="520">
        <f t="shared" si="285"/>
        <v>0</v>
      </c>
    </row>
    <row r="1298" spans="16:30">
      <c r="P1298" s="274">
        <f t="shared" si="273"/>
        <v>1</v>
      </c>
      <c r="Q1298" s="285">
        <f t="shared" si="274"/>
        <v>18</v>
      </c>
      <c r="R1298" s="286">
        <f t="shared" si="275"/>
        <v>0</v>
      </c>
      <c r="S1298" s="287">
        <f t="shared" si="276"/>
        <v>0</v>
      </c>
      <c r="T1298" s="286">
        <f t="shared" si="277"/>
        <v>0</v>
      </c>
      <c r="U1298" s="287">
        <f t="shared" si="278"/>
        <v>0</v>
      </c>
      <c r="V1298" s="287">
        <f t="shared" si="279"/>
        <v>0</v>
      </c>
      <c r="W1298" s="287">
        <f t="shared" si="280"/>
        <v>0</v>
      </c>
      <c r="X1298" s="287">
        <f t="shared" si="281"/>
        <v>0</v>
      </c>
      <c r="Y1298" s="288">
        <f t="shared" si="282"/>
        <v>1900</v>
      </c>
      <c r="Z1298" s="287">
        <f t="shared" si="283"/>
        <v>1</v>
      </c>
      <c r="AA1298" s="519">
        <f>0</f>
        <v>0</v>
      </c>
      <c r="AB1298" s="520">
        <f>0</f>
        <v>0</v>
      </c>
      <c r="AC1298" s="519">
        <f t="shared" si="284"/>
        <v>0</v>
      </c>
      <c r="AD1298" s="520">
        <f t="shared" si="285"/>
        <v>0</v>
      </c>
    </row>
    <row r="1299" spans="16:30">
      <c r="P1299" s="274">
        <f t="shared" si="273"/>
        <v>1</v>
      </c>
      <c r="Q1299" s="285">
        <f t="shared" si="274"/>
        <v>18</v>
      </c>
      <c r="R1299" s="286">
        <f t="shared" si="275"/>
        <v>0</v>
      </c>
      <c r="S1299" s="287">
        <f t="shared" si="276"/>
        <v>0</v>
      </c>
      <c r="T1299" s="286">
        <f t="shared" si="277"/>
        <v>0</v>
      </c>
      <c r="U1299" s="287">
        <f t="shared" si="278"/>
        <v>0</v>
      </c>
      <c r="V1299" s="287">
        <f t="shared" si="279"/>
        <v>0</v>
      </c>
      <c r="W1299" s="287">
        <f t="shared" si="280"/>
        <v>0</v>
      </c>
      <c r="X1299" s="287">
        <f t="shared" si="281"/>
        <v>0</v>
      </c>
      <c r="Y1299" s="288">
        <f t="shared" si="282"/>
        <v>1900</v>
      </c>
      <c r="Z1299" s="287">
        <f t="shared" si="283"/>
        <v>1</v>
      </c>
      <c r="AA1299" s="519">
        <f>0</f>
        <v>0</v>
      </c>
      <c r="AB1299" s="520">
        <f>0</f>
        <v>0</v>
      </c>
      <c r="AC1299" s="519">
        <f t="shared" si="284"/>
        <v>0</v>
      </c>
      <c r="AD1299" s="520">
        <f t="shared" si="285"/>
        <v>0</v>
      </c>
    </row>
    <row r="1300" spans="16:30">
      <c r="P1300" s="274">
        <f t="shared" si="273"/>
        <v>1</v>
      </c>
      <c r="Q1300" s="285">
        <f t="shared" si="274"/>
        <v>18</v>
      </c>
      <c r="R1300" s="286">
        <f t="shared" si="275"/>
        <v>0</v>
      </c>
      <c r="S1300" s="287">
        <f t="shared" si="276"/>
        <v>0</v>
      </c>
      <c r="T1300" s="286">
        <f t="shared" si="277"/>
        <v>0</v>
      </c>
      <c r="U1300" s="287">
        <f t="shared" si="278"/>
        <v>0</v>
      </c>
      <c r="V1300" s="287">
        <f t="shared" si="279"/>
        <v>0</v>
      </c>
      <c r="W1300" s="287">
        <f t="shared" si="280"/>
        <v>0</v>
      </c>
      <c r="X1300" s="287">
        <f t="shared" si="281"/>
        <v>0</v>
      </c>
      <c r="Y1300" s="288">
        <f t="shared" si="282"/>
        <v>1900</v>
      </c>
      <c r="Z1300" s="287">
        <f t="shared" si="283"/>
        <v>1</v>
      </c>
      <c r="AA1300" s="519">
        <f>0</f>
        <v>0</v>
      </c>
      <c r="AB1300" s="520">
        <f>0</f>
        <v>0</v>
      </c>
      <c r="AC1300" s="519">
        <f t="shared" si="284"/>
        <v>0</v>
      </c>
      <c r="AD1300" s="520">
        <f t="shared" si="285"/>
        <v>0</v>
      </c>
    </row>
    <row r="1301" spans="16:30">
      <c r="P1301" s="274">
        <f t="shared" si="273"/>
        <v>1</v>
      </c>
      <c r="Q1301" s="285">
        <f t="shared" si="274"/>
        <v>18</v>
      </c>
      <c r="R1301" s="286">
        <f t="shared" si="275"/>
        <v>0</v>
      </c>
      <c r="S1301" s="287">
        <f t="shared" si="276"/>
        <v>0</v>
      </c>
      <c r="T1301" s="286">
        <f t="shared" si="277"/>
        <v>0</v>
      </c>
      <c r="U1301" s="287">
        <f t="shared" si="278"/>
        <v>0</v>
      </c>
      <c r="V1301" s="287">
        <f t="shared" si="279"/>
        <v>0</v>
      </c>
      <c r="W1301" s="287">
        <f t="shared" si="280"/>
        <v>0</v>
      </c>
      <c r="X1301" s="287">
        <f t="shared" si="281"/>
        <v>0</v>
      </c>
      <c r="Y1301" s="288">
        <f t="shared" si="282"/>
        <v>1900</v>
      </c>
      <c r="Z1301" s="287">
        <f t="shared" si="283"/>
        <v>1</v>
      </c>
      <c r="AA1301" s="519">
        <f>0</f>
        <v>0</v>
      </c>
      <c r="AB1301" s="520">
        <f>0</f>
        <v>0</v>
      </c>
      <c r="AC1301" s="519">
        <f t="shared" si="284"/>
        <v>0</v>
      </c>
      <c r="AD1301" s="520">
        <f t="shared" si="285"/>
        <v>0</v>
      </c>
    </row>
    <row r="1302" spans="16:30">
      <c r="P1302" s="274">
        <f t="shared" si="273"/>
        <v>1</v>
      </c>
      <c r="Q1302" s="285">
        <f t="shared" si="274"/>
        <v>18</v>
      </c>
      <c r="R1302" s="286">
        <f t="shared" si="275"/>
        <v>0</v>
      </c>
      <c r="S1302" s="287">
        <f t="shared" si="276"/>
        <v>0</v>
      </c>
      <c r="T1302" s="286">
        <f t="shared" si="277"/>
        <v>0</v>
      </c>
      <c r="U1302" s="287">
        <f t="shared" si="278"/>
        <v>0</v>
      </c>
      <c r="V1302" s="287">
        <f t="shared" si="279"/>
        <v>0</v>
      </c>
      <c r="W1302" s="287">
        <f t="shared" si="280"/>
        <v>0</v>
      </c>
      <c r="X1302" s="287">
        <f t="shared" si="281"/>
        <v>0</v>
      </c>
      <c r="Y1302" s="288">
        <f t="shared" si="282"/>
        <v>1900</v>
      </c>
      <c r="Z1302" s="287">
        <f t="shared" si="283"/>
        <v>1</v>
      </c>
      <c r="AA1302" s="519">
        <f>0</f>
        <v>0</v>
      </c>
      <c r="AB1302" s="520">
        <f>0</f>
        <v>0</v>
      </c>
      <c r="AC1302" s="519">
        <f t="shared" si="284"/>
        <v>0</v>
      </c>
      <c r="AD1302" s="520">
        <f t="shared" si="285"/>
        <v>0</v>
      </c>
    </row>
    <row r="1303" spans="16:30">
      <c r="P1303" s="274">
        <f t="shared" si="273"/>
        <v>1</v>
      </c>
      <c r="Q1303" s="285">
        <f t="shared" si="274"/>
        <v>18</v>
      </c>
      <c r="R1303" s="286">
        <f t="shared" si="275"/>
        <v>0</v>
      </c>
      <c r="S1303" s="287">
        <f t="shared" si="276"/>
        <v>0</v>
      </c>
      <c r="T1303" s="286">
        <f t="shared" si="277"/>
        <v>0</v>
      </c>
      <c r="U1303" s="287">
        <f t="shared" si="278"/>
        <v>0</v>
      </c>
      <c r="V1303" s="287">
        <f t="shared" si="279"/>
        <v>0</v>
      </c>
      <c r="W1303" s="287">
        <f t="shared" si="280"/>
        <v>0</v>
      </c>
      <c r="X1303" s="287">
        <f t="shared" si="281"/>
        <v>0</v>
      </c>
      <c r="Y1303" s="288">
        <f t="shared" si="282"/>
        <v>1900</v>
      </c>
      <c r="Z1303" s="287">
        <f t="shared" si="283"/>
        <v>1</v>
      </c>
      <c r="AA1303" s="519">
        <f>0</f>
        <v>0</v>
      </c>
      <c r="AB1303" s="520">
        <f>0</f>
        <v>0</v>
      </c>
      <c r="AC1303" s="519">
        <f t="shared" si="284"/>
        <v>0</v>
      </c>
      <c r="AD1303" s="520">
        <f t="shared" si="285"/>
        <v>0</v>
      </c>
    </row>
    <row r="1304" spans="16:30">
      <c r="P1304" s="274">
        <f t="shared" si="273"/>
        <v>1</v>
      </c>
      <c r="Q1304" s="285">
        <f t="shared" si="274"/>
        <v>18</v>
      </c>
      <c r="R1304" s="286">
        <f t="shared" si="275"/>
        <v>0</v>
      </c>
      <c r="S1304" s="287">
        <f t="shared" si="276"/>
        <v>0</v>
      </c>
      <c r="T1304" s="286">
        <f t="shared" si="277"/>
        <v>0</v>
      </c>
      <c r="U1304" s="287">
        <f t="shared" si="278"/>
        <v>0</v>
      </c>
      <c r="V1304" s="287">
        <f t="shared" si="279"/>
        <v>0</v>
      </c>
      <c r="W1304" s="287">
        <f t="shared" si="280"/>
        <v>0</v>
      </c>
      <c r="X1304" s="287">
        <f t="shared" si="281"/>
        <v>0</v>
      </c>
      <c r="Y1304" s="288">
        <f t="shared" si="282"/>
        <v>1900</v>
      </c>
      <c r="Z1304" s="287">
        <f t="shared" si="283"/>
        <v>1</v>
      </c>
      <c r="AA1304" s="519">
        <f>0</f>
        <v>0</v>
      </c>
      <c r="AB1304" s="520">
        <f>0</f>
        <v>0</v>
      </c>
      <c r="AC1304" s="519">
        <f t="shared" si="284"/>
        <v>0</v>
      </c>
      <c r="AD1304" s="520">
        <f t="shared" si="285"/>
        <v>0</v>
      </c>
    </row>
    <row r="1305" spans="16:30">
      <c r="P1305" s="274">
        <f t="shared" si="273"/>
        <v>1</v>
      </c>
      <c r="Q1305" s="285">
        <f t="shared" si="274"/>
        <v>18</v>
      </c>
      <c r="R1305" s="286">
        <f t="shared" si="275"/>
        <v>0</v>
      </c>
      <c r="S1305" s="287">
        <f t="shared" si="276"/>
        <v>0</v>
      </c>
      <c r="T1305" s="286">
        <f t="shared" si="277"/>
        <v>0</v>
      </c>
      <c r="U1305" s="287">
        <f t="shared" si="278"/>
        <v>0</v>
      </c>
      <c r="V1305" s="287">
        <f t="shared" si="279"/>
        <v>0</v>
      </c>
      <c r="W1305" s="287">
        <f t="shared" si="280"/>
        <v>0</v>
      </c>
      <c r="X1305" s="287">
        <f t="shared" si="281"/>
        <v>0</v>
      </c>
      <c r="Y1305" s="288">
        <f t="shared" si="282"/>
        <v>1900</v>
      </c>
      <c r="Z1305" s="287">
        <f t="shared" si="283"/>
        <v>1</v>
      </c>
      <c r="AA1305" s="519">
        <f>0</f>
        <v>0</v>
      </c>
      <c r="AB1305" s="520">
        <f>0</f>
        <v>0</v>
      </c>
      <c r="AC1305" s="519">
        <f t="shared" si="284"/>
        <v>0</v>
      </c>
      <c r="AD1305" s="520">
        <f t="shared" si="285"/>
        <v>0</v>
      </c>
    </row>
    <row r="1306" spans="16:30">
      <c r="P1306" s="274">
        <f t="shared" si="273"/>
        <v>1</v>
      </c>
      <c r="Q1306" s="285">
        <f t="shared" si="274"/>
        <v>18</v>
      </c>
      <c r="R1306" s="286">
        <f t="shared" si="275"/>
        <v>0</v>
      </c>
      <c r="S1306" s="287">
        <f t="shared" si="276"/>
        <v>0</v>
      </c>
      <c r="T1306" s="286">
        <f t="shared" si="277"/>
        <v>0</v>
      </c>
      <c r="U1306" s="287">
        <f t="shared" si="278"/>
        <v>0</v>
      </c>
      <c r="V1306" s="287">
        <f t="shared" si="279"/>
        <v>0</v>
      </c>
      <c r="W1306" s="287">
        <f t="shared" si="280"/>
        <v>0</v>
      </c>
      <c r="X1306" s="287">
        <f t="shared" si="281"/>
        <v>0</v>
      </c>
      <c r="Y1306" s="288">
        <f t="shared" si="282"/>
        <v>1900</v>
      </c>
      <c r="Z1306" s="287">
        <f t="shared" si="283"/>
        <v>1</v>
      </c>
      <c r="AA1306" s="519">
        <f>0</f>
        <v>0</v>
      </c>
      <c r="AB1306" s="520">
        <f>0</f>
        <v>0</v>
      </c>
      <c r="AC1306" s="519">
        <f t="shared" si="284"/>
        <v>0</v>
      </c>
      <c r="AD1306" s="520">
        <f t="shared" si="285"/>
        <v>0</v>
      </c>
    </row>
    <row r="1307" spans="16:30">
      <c r="P1307" s="274">
        <f t="shared" si="273"/>
        <v>1</v>
      </c>
      <c r="Q1307" s="285">
        <f t="shared" si="274"/>
        <v>18</v>
      </c>
      <c r="R1307" s="286">
        <f t="shared" si="275"/>
        <v>0</v>
      </c>
      <c r="S1307" s="287">
        <f t="shared" si="276"/>
        <v>0</v>
      </c>
      <c r="T1307" s="286">
        <f t="shared" si="277"/>
        <v>0</v>
      </c>
      <c r="U1307" s="287">
        <f t="shared" si="278"/>
        <v>0</v>
      </c>
      <c r="V1307" s="287">
        <f t="shared" si="279"/>
        <v>0</v>
      </c>
      <c r="W1307" s="287">
        <f t="shared" si="280"/>
        <v>0</v>
      </c>
      <c r="X1307" s="287">
        <f t="shared" si="281"/>
        <v>0</v>
      </c>
      <c r="Y1307" s="288">
        <f t="shared" si="282"/>
        <v>1900</v>
      </c>
      <c r="Z1307" s="287">
        <f t="shared" si="283"/>
        <v>1</v>
      </c>
      <c r="AA1307" s="519">
        <f>0</f>
        <v>0</v>
      </c>
      <c r="AB1307" s="520">
        <f>0</f>
        <v>0</v>
      </c>
      <c r="AC1307" s="519">
        <f t="shared" si="284"/>
        <v>0</v>
      </c>
      <c r="AD1307" s="520">
        <f t="shared" si="285"/>
        <v>0</v>
      </c>
    </row>
    <row r="1308" spans="16:30">
      <c r="P1308" s="274">
        <f t="shared" si="273"/>
        <v>1</v>
      </c>
      <c r="Q1308" s="285">
        <f t="shared" si="274"/>
        <v>18</v>
      </c>
      <c r="R1308" s="286">
        <f t="shared" si="275"/>
        <v>0</v>
      </c>
      <c r="S1308" s="287">
        <f t="shared" si="276"/>
        <v>0</v>
      </c>
      <c r="T1308" s="286">
        <f t="shared" si="277"/>
        <v>0</v>
      </c>
      <c r="U1308" s="287">
        <f t="shared" si="278"/>
        <v>0</v>
      </c>
      <c r="V1308" s="287">
        <f t="shared" si="279"/>
        <v>0</v>
      </c>
      <c r="W1308" s="287">
        <f t="shared" si="280"/>
        <v>0</v>
      </c>
      <c r="X1308" s="287">
        <f t="shared" si="281"/>
        <v>0</v>
      </c>
      <c r="Y1308" s="288">
        <f t="shared" si="282"/>
        <v>1900</v>
      </c>
      <c r="Z1308" s="287">
        <f t="shared" si="283"/>
        <v>1</v>
      </c>
      <c r="AA1308" s="519">
        <f>0</f>
        <v>0</v>
      </c>
      <c r="AB1308" s="520">
        <f>0</f>
        <v>0</v>
      </c>
      <c r="AC1308" s="519">
        <f t="shared" si="284"/>
        <v>0</v>
      </c>
      <c r="AD1308" s="520">
        <f t="shared" si="285"/>
        <v>0</v>
      </c>
    </row>
    <row r="1309" spans="16:30">
      <c r="P1309" s="274">
        <f t="shared" si="273"/>
        <v>1</v>
      </c>
      <c r="Q1309" s="285">
        <f t="shared" si="274"/>
        <v>18</v>
      </c>
      <c r="R1309" s="286">
        <f t="shared" si="275"/>
        <v>0</v>
      </c>
      <c r="S1309" s="287">
        <f t="shared" si="276"/>
        <v>0</v>
      </c>
      <c r="T1309" s="286">
        <f t="shared" si="277"/>
        <v>0</v>
      </c>
      <c r="U1309" s="287">
        <f t="shared" si="278"/>
        <v>0</v>
      </c>
      <c r="V1309" s="287">
        <f t="shared" si="279"/>
        <v>0</v>
      </c>
      <c r="W1309" s="287">
        <f t="shared" si="280"/>
        <v>0</v>
      </c>
      <c r="X1309" s="287">
        <f t="shared" si="281"/>
        <v>0</v>
      </c>
      <c r="Y1309" s="288">
        <f t="shared" si="282"/>
        <v>1900</v>
      </c>
      <c r="Z1309" s="287">
        <f t="shared" si="283"/>
        <v>1</v>
      </c>
      <c r="AA1309" s="519">
        <f>0</f>
        <v>0</v>
      </c>
      <c r="AB1309" s="520">
        <f>0</f>
        <v>0</v>
      </c>
      <c r="AC1309" s="519">
        <f t="shared" si="284"/>
        <v>0</v>
      </c>
      <c r="AD1309" s="520">
        <f t="shared" si="285"/>
        <v>0</v>
      </c>
    </row>
    <row r="1310" spans="16:30">
      <c r="P1310" s="274">
        <f t="shared" si="273"/>
        <v>1</v>
      </c>
      <c r="Q1310" s="285">
        <f t="shared" si="274"/>
        <v>18</v>
      </c>
      <c r="R1310" s="286">
        <f t="shared" si="275"/>
        <v>0</v>
      </c>
      <c r="S1310" s="287">
        <f t="shared" si="276"/>
        <v>0</v>
      </c>
      <c r="T1310" s="286">
        <f t="shared" si="277"/>
        <v>0</v>
      </c>
      <c r="U1310" s="287">
        <f t="shared" si="278"/>
        <v>0</v>
      </c>
      <c r="V1310" s="287">
        <f t="shared" si="279"/>
        <v>0</v>
      </c>
      <c r="W1310" s="287">
        <f t="shared" si="280"/>
        <v>0</v>
      </c>
      <c r="X1310" s="287">
        <f t="shared" si="281"/>
        <v>0</v>
      </c>
      <c r="Y1310" s="288">
        <f t="shared" si="282"/>
        <v>1900</v>
      </c>
      <c r="Z1310" s="287">
        <f t="shared" si="283"/>
        <v>1</v>
      </c>
      <c r="AA1310" s="519">
        <f>0</f>
        <v>0</v>
      </c>
      <c r="AB1310" s="520">
        <f>0</f>
        <v>0</v>
      </c>
      <c r="AC1310" s="519">
        <f t="shared" si="284"/>
        <v>0</v>
      </c>
      <c r="AD1310" s="520">
        <f t="shared" si="285"/>
        <v>0</v>
      </c>
    </row>
    <row r="1311" spans="16:30">
      <c r="P1311" s="274">
        <f t="shared" si="273"/>
        <v>1</v>
      </c>
      <c r="Q1311" s="285">
        <f t="shared" si="274"/>
        <v>18</v>
      </c>
      <c r="R1311" s="286">
        <f t="shared" si="275"/>
        <v>0</v>
      </c>
      <c r="S1311" s="287">
        <f t="shared" si="276"/>
        <v>0</v>
      </c>
      <c r="T1311" s="286">
        <f t="shared" si="277"/>
        <v>0</v>
      </c>
      <c r="U1311" s="287">
        <f t="shared" si="278"/>
        <v>0</v>
      </c>
      <c r="V1311" s="287">
        <f t="shared" si="279"/>
        <v>0</v>
      </c>
      <c r="W1311" s="287">
        <f t="shared" si="280"/>
        <v>0</v>
      </c>
      <c r="X1311" s="287">
        <f t="shared" si="281"/>
        <v>0</v>
      </c>
      <c r="Y1311" s="288">
        <f t="shared" si="282"/>
        <v>1900</v>
      </c>
      <c r="Z1311" s="287">
        <f t="shared" si="283"/>
        <v>1</v>
      </c>
      <c r="AA1311" s="519">
        <f>0</f>
        <v>0</v>
      </c>
      <c r="AB1311" s="520">
        <f>0</f>
        <v>0</v>
      </c>
      <c r="AC1311" s="519">
        <f t="shared" si="284"/>
        <v>0</v>
      </c>
      <c r="AD1311" s="520">
        <f t="shared" si="285"/>
        <v>0</v>
      </c>
    </row>
    <row r="1312" spans="16:30">
      <c r="P1312" s="274">
        <f t="shared" si="273"/>
        <v>1</v>
      </c>
      <c r="Q1312" s="285">
        <f t="shared" si="274"/>
        <v>18</v>
      </c>
      <c r="R1312" s="286">
        <f t="shared" si="275"/>
        <v>0</v>
      </c>
      <c r="S1312" s="287">
        <f t="shared" si="276"/>
        <v>0</v>
      </c>
      <c r="T1312" s="286">
        <f t="shared" si="277"/>
        <v>0</v>
      </c>
      <c r="U1312" s="287">
        <f t="shared" si="278"/>
        <v>0</v>
      </c>
      <c r="V1312" s="287">
        <f t="shared" si="279"/>
        <v>0</v>
      </c>
      <c r="W1312" s="287">
        <f t="shared" si="280"/>
        <v>0</v>
      </c>
      <c r="X1312" s="287">
        <f t="shared" si="281"/>
        <v>0</v>
      </c>
      <c r="Y1312" s="288">
        <f t="shared" si="282"/>
        <v>1900</v>
      </c>
      <c r="Z1312" s="287">
        <f t="shared" si="283"/>
        <v>1</v>
      </c>
      <c r="AA1312" s="519">
        <f>0</f>
        <v>0</v>
      </c>
      <c r="AB1312" s="520">
        <f>0</f>
        <v>0</v>
      </c>
      <c r="AC1312" s="519">
        <f t="shared" si="284"/>
        <v>0</v>
      </c>
      <c r="AD1312" s="520">
        <f t="shared" si="285"/>
        <v>0</v>
      </c>
    </row>
    <row r="1313" spans="16:30">
      <c r="P1313" s="274">
        <f t="shared" si="273"/>
        <v>1</v>
      </c>
      <c r="Q1313" s="285">
        <f t="shared" si="274"/>
        <v>18</v>
      </c>
      <c r="R1313" s="286">
        <f t="shared" si="275"/>
        <v>0</v>
      </c>
      <c r="S1313" s="287">
        <f t="shared" si="276"/>
        <v>0</v>
      </c>
      <c r="T1313" s="286">
        <f t="shared" si="277"/>
        <v>0</v>
      </c>
      <c r="U1313" s="287">
        <f t="shared" si="278"/>
        <v>0</v>
      </c>
      <c r="V1313" s="287">
        <f t="shared" si="279"/>
        <v>0</v>
      </c>
      <c r="W1313" s="287">
        <f t="shared" si="280"/>
        <v>0</v>
      </c>
      <c r="X1313" s="287">
        <f t="shared" si="281"/>
        <v>0</v>
      </c>
      <c r="Y1313" s="288">
        <f t="shared" si="282"/>
        <v>1900</v>
      </c>
      <c r="Z1313" s="287">
        <f t="shared" si="283"/>
        <v>1</v>
      </c>
      <c r="AA1313" s="519">
        <f>0</f>
        <v>0</v>
      </c>
      <c r="AB1313" s="520">
        <f>0</f>
        <v>0</v>
      </c>
      <c r="AC1313" s="519">
        <f t="shared" si="284"/>
        <v>0</v>
      </c>
      <c r="AD1313" s="520">
        <f t="shared" si="285"/>
        <v>0</v>
      </c>
    </row>
    <row r="1314" spans="16:30">
      <c r="P1314" s="274">
        <f t="shared" si="273"/>
        <v>1</v>
      </c>
      <c r="Q1314" s="285">
        <f t="shared" si="274"/>
        <v>18</v>
      </c>
      <c r="R1314" s="286">
        <f t="shared" si="275"/>
        <v>0</v>
      </c>
      <c r="S1314" s="287">
        <f t="shared" si="276"/>
        <v>0</v>
      </c>
      <c r="T1314" s="286">
        <f t="shared" si="277"/>
        <v>0</v>
      </c>
      <c r="U1314" s="287">
        <f t="shared" si="278"/>
        <v>0</v>
      </c>
      <c r="V1314" s="287">
        <f t="shared" si="279"/>
        <v>0</v>
      </c>
      <c r="W1314" s="287">
        <f t="shared" si="280"/>
        <v>0</v>
      </c>
      <c r="X1314" s="287">
        <f t="shared" si="281"/>
        <v>0</v>
      </c>
      <c r="Y1314" s="288">
        <f t="shared" si="282"/>
        <v>1900</v>
      </c>
      <c r="Z1314" s="287">
        <f t="shared" si="283"/>
        <v>1</v>
      </c>
      <c r="AA1314" s="519">
        <f>0</f>
        <v>0</v>
      </c>
      <c r="AB1314" s="520">
        <f>0</f>
        <v>0</v>
      </c>
      <c r="AC1314" s="519">
        <f t="shared" si="284"/>
        <v>0</v>
      </c>
      <c r="AD1314" s="520">
        <f t="shared" si="285"/>
        <v>0</v>
      </c>
    </row>
    <row r="1315" spans="16:30">
      <c r="P1315" s="274">
        <f t="shared" si="273"/>
        <v>1</v>
      </c>
      <c r="Q1315" s="285">
        <f t="shared" si="274"/>
        <v>18</v>
      </c>
      <c r="R1315" s="286">
        <f t="shared" si="275"/>
        <v>0</v>
      </c>
      <c r="S1315" s="287">
        <f t="shared" si="276"/>
        <v>0</v>
      </c>
      <c r="T1315" s="286">
        <f t="shared" si="277"/>
        <v>0</v>
      </c>
      <c r="U1315" s="287">
        <f t="shared" si="278"/>
        <v>0</v>
      </c>
      <c r="V1315" s="287">
        <f t="shared" si="279"/>
        <v>0</v>
      </c>
      <c r="W1315" s="287">
        <f t="shared" si="280"/>
        <v>0</v>
      </c>
      <c r="X1315" s="287">
        <f t="shared" si="281"/>
        <v>0</v>
      </c>
      <c r="Y1315" s="288">
        <f t="shared" si="282"/>
        <v>1900</v>
      </c>
      <c r="Z1315" s="287">
        <f t="shared" si="283"/>
        <v>1</v>
      </c>
      <c r="AA1315" s="519">
        <f>0</f>
        <v>0</v>
      </c>
      <c r="AB1315" s="520">
        <f>0</f>
        <v>0</v>
      </c>
      <c r="AC1315" s="519">
        <f t="shared" si="284"/>
        <v>0</v>
      </c>
      <c r="AD1315" s="520">
        <f t="shared" si="285"/>
        <v>0</v>
      </c>
    </row>
    <row r="1316" spans="16:30">
      <c r="P1316" s="274">
        <f t="shared" si="273"/>
        <v>1</v>
      </c>
      <c r="Q1316" s="285">
        <f t="shared" si="274"/>
        <v>18</v>
      </c>
      <c r="R1316" s="286">
        <f t="shared" si="275"/>
        <v>0</v>
      </c>
      <c r="S1316" s="287">
        <f t="shared" si="276"/>
        <v>0</v>
      </c>
      <c r="T1316" s="286">
        <f t="shared" si="277"/>
        <v>0</v>
      </c>
      <c r="U1316" s="287">
        <f t="shared" si="278"/>
        <v>0</v>
      </c>
      <c r="V1316" s="287">
        <f t="shared" si="279"/>
        <v>0</v>
      </c>
      <c r="W1316" s="287">
        <f t="shared" si="280"/>
        <v>0</v>
      </c>
      <c r="X1316" s="287">
        <f t="shared" si="281"/>
        <v>0</v>
      </c>
      <c r="Y1316" s="288">
        <f t="shared" si="282"/>
        <v>1900</v>
      </c>
      <c r="Z1316" s="287">
        <f t="shared" si="283"/>
        <v>1</v>
      </c>
      <c r="AA1316" s="519">
        <f>0</f>
        <v>0</v>
      </c>
      <c r="AB1316" s="520">
        <f>0</f>
        <v>0</v>
      </c>
      <c r="AC1316" s="519">
        <f t="shared" si="284"/>
        <v>0</v>
      </c>
      <c r="AD1316" s="520">
        <f t="shared" si="285"/>
        <v>0</v>
      </c>
    </row>
    <row r="1317" spans="16:30">
      <c r="P1317" s="274">
        <f t="shared" si="273"/>
        <v>1</v>
      </c>
      <c r="Q1317" s="285">
        <f t="shared" si="274"/>
        <v>18</v>
      </c>
      <c r="R1317" s="286">
        <f t="shared" si="275"/>
        <v>0</v>
      </c>
      <c r="S1317" s="287">
        <f t="shared" si="276"/>
        <v>0</v>
      </c>
      <c r="T1317" s="286">
        <f t="shared" si="277"/>
        <v>0</v>
      </c>
      <c r="U1317" s="287">
        <f t="shared" si="278"/>
        <v>0</v>
      </c>
      <c r="V1317" s="287">
        <f t="shared" si="279"/>
        <v>0</v>
      </c>
      <c r="W1317" s="287">
        <f t="shared" si="280"/>
        <v>0</v>
      </c>
      <c r="X1317" s="287">
        <f t="shared" si="281"/>
        <v>0</v>
      </c>
      <c r="Y1317" s="288">
        <f t="shared" si="282"/>
        <v>1900</v>
      </c>
      <c r="Z1317" s="287">
        <f t="shared" si="283"/>
        <v>1</v>
      </c>
      <c r="AA1317" s="519">
        <f>0</f>
        <v>0</v>
      </c>
      <c r="AB1317" s="520">
        <f>0</f>
        <v>0</v>
      </c>
      <c r="AC1317" s="519">
        <f t="shared" si="284"/>
        <v>0</v>
      </c>
      <c r="AD1317" s="520">
        <f t="shared" si="285"/>
        <v>0</v>
      </c>
    </row>
    <row r="1318" spans="16:30">
      <c r="P1318" s="274">
        <f t="shared" si="273"/>
        <v>1</v>
      </c>
      <c r="Q1318" s="285">
        <f t="shared" si="274"/>
        <v>18</v>
      </c>
      <c r="R1318" s="286">
        <f t="shared" si="275"/>
        <v>0</v>
      </c>
      <c r="S1318" s="287">
        <f t="shared" si="276"/>
        <v>0</v>
      </c>
      <c r="T1318" s="286">
        <f t="shared" si="277"/>
        <v>0</v>
      </c>
      <c r="U1318" s="287">
        <f t="shared" si="278"/>
        <v>0</v>
      </c>
      <c r="V1318" s="287">
        <f t="shared" si="279"/>
        <v>0</v>
      </c>
      <c r="W1318" s="287">
        <f t="shared" si="280"/>
        <v>0</v>
      </c>
      <c r="X1318" s="287">
        <f t="shared" si="281"/>
        <v>0</v>
      </c>
      <c r="Y1318" s="288">
        <f t="shared" si="282"/>
        <v>1900</v>
      </c>
      <c r="Z1318" s="287">
        <f t="shared" si="283"/>
        <v>1</v>
      </c>
      <c r="AA1318" s="519">
        <f>0</f>
        <v>0</v>
      </c>
      <c r="AB1318" s="520">
        <f>0</f>
        <v>0</v>
      </c>
      <c r="AC1318" s="519">
        <f t="shared" si="284"/>
        <v>0</v>
      </c>
      <c r="AD1318" s="520">
        <f t="shared" si="285"/>
        <v>0</v>
      </c>
    </row>
    <row r="1319" spans="16:30">
      <c r="P1319" s="274">
        <f t="shared" si="273"/>
        <v>1</v>
      </c>
      <c r="Q1319" s="285">
        <f t="shared" si="274"/>
        <v>18</v>
      </c>
      <c r="R1319" s="286">
        <f t="shared" si="275"/>
        <v>0</v>
      </c>
      <c r="S1319" s="287">
        <f t="shared" si="276"/>
        <v>0</v>
      </c>
      <c r="T1319" s="286">
        <f t="shared" si="277"/>
        <v>0</v>
      </c>
      <c r="U1319" s="287">
        <f t="shared" si="278"/>
        <v>0</v>
      </c>
      <c r="V1319" s="287">
        <f t="shared" si="279"/>
        <v>0</v>
      </c>
      <c r="W1319" s="287">
        <f t="shared" si="280"/>
        <v>0</v>
      </c>
      <c r="X1319" s="287">
        <f t="shared" si="281"/>
        <v>0</v>
      </c>
      <c r="Y1319" s="288">
        <f t="shared" si="282"/>
        <v>1900</v>
      </c>
      <c r="Z1319" s="287">
        <f t="shared" si="283"/>
        <v>1</v>
      </c>
      <c r="AA1319" s="519">
        <f>0</f>
        <v>0</v>
      </c>
      <c r="AB1319" s="520">
        <f>0</f>
        <v>0</v>
      </c>
      <c r="AC1319" s="519">
        <f t="shared" si="284"/>
        <v>0</v>
      </c>
      <c r="AD1319" s="520">
        <f t="shared" si="285"/>
        <v>0</v>
      </c>
    </row>
    <row r="1320" spans="16:30">
      <c r="P1320" s="274">
        <f t="shared" si="273"/>
        <v>1</v>
      </c>
      <c r="Q1320" s="285">
        <f t="shared" si="274"/>
        <v>18</v>
      </c>
      <c r="R1320" s="286">
        <f t="shared" si="275"/>
        <v>0</v>
      </c>
      <c r="S1320" s="287">
        <f t="shared" si="276"/>
        <v>0</v>
      </c>
      <c r="T1320" s="286">
        <f t="shared" si="277"/>
        <v>0</v>
      </c>
      <c r="U1320" s="287">
        <f t="shared" si="278"/>
        <v>0</v>
      </c>
      <c r="V1320" s="287">
        <f t="shared" si="279"/>
        <v>0</v>
      </c>
      <c r="W1320" s="287">
        <f t="shared" si="280"/>
        <v>0</v>
      </c>
      <c r="X1320" s="287">
        <f t="shared" si="281"/>
        <v>0</v>
      </c>
      <c r="Y1320" s="288">
        <f t="shared" si="282"/>
        <v>1900</v>
      </c>
      <c r="Z1320" s="287">
        <f t="shared" si="283"/>
        <v>1</v>
      </c>
      <c r="AA1320" s="519">
        <f>0</f>
        <v>0</v>
      </c>
      <c r="AB1320" s="520">
        <f>0</f>
        <v>0</v>
      </c>
      <c r="AC1320" s="519">
        <f t="shared" si="284"/>
        <v>0</v>
      </c>
      <c r="AD1320" s="520">
        <f t="shared" si="285"/>
        <v>0</v>
      </c>
    </row>
    <row r="1321" spans="16:30">
      <c r="P1321" s="274">
        <f t="shared" si="273"/>
        <v>1</v>
      </c>
      <c r="Q1321" s="285">
        <f t="shared" si="274"/>
        <v>18</v>
      </c>
      <c r="R1321" s="286">
        <f t="shared" si="275"/>
        <v>0</v>
      </c>
      <c r="S1321" s="287">
        <f t="shared" si="276"/>
        <v>0</v>
      </c>
      <c r="T1321" s="286">
        <f t="shared" si="277"/>
        <v>0</v>
      </c>
      <c r="U1321" s="287">
        <f t="shared" si="278"/>
        <v>0</v>
      </c>
      <c r="V1321" s="287">
        <f t="shared" si="279"/>
        <v>0</v>
      </c>
      <c r="W1321" s="287">
        <f t="shared" si="280"/>
        <v>0</v>
      </c>
      <c r="X1321" s="287">
        <f t="shared" si="281"/>
        <v>0</v>
      </c>
      <c r="Y1321" s="288">
        <f t="shared" si="282"/>
        <v>1900</v>
      </c>
      <c r="Z1321" s="287">
        <f t="shared" si="283"/>
        <v>1</v>
      </c>
      <c r="AA1321" s="519">
        <f>0</f>
        <v>0</v>
      </c>
      <c r="AB1321" s="520">
        <f>0</f>
        <v>0</v>
      </c>
      <c r="AC1321" s="519">
        <f t="shared" si="284"/>
        <v>0</v>
      </c>
      <c r="AD1321" s="520">
        <f t="shared" si="285"/>
        <v>0</v>
      </c>
    </row>
    <row r="1322" spans="16:30">
      <c r="P1322" s="274">
        <f t="shared" si="273"/>
        <v>1</v>
      </c>
      <c r="Q1322" s="285">
        <f t="shared" si="274"/>
        <v>18</v>
      </c>
      <c r="R1322" s="286">
        <f t="shared" si="275"/>
        <v>0</v>
      </c>
      <c r="S1322" s="287">
        <f t="shared" si="276"/>
        <v>0</v>
      </c>
      <c r="T1322" s="286">
        <f t="shared" si="277"/>
        <v>0</v>
      </c>
      <c r="U1322" s="287">
        <f t="shared" si="278"/>
        <v>0</v>
      </c>
      <c r="V1322" s="287">
        <f t="shared" si="279"/>
        <v>0</v>
      </c>
      <c r="W1322" s="287">
        <f t="shared" si="280"/>
        <v>0</v>
      </c>
      <c r="X1322" s="287">
        <f t="shared" si="281"/>
        <v>0</v>
      </c>
      <c r="Y1322" s="288">
        <f t="shared" si="282"/>
        <v>1900</v>
      </c>
      <c r="Z1322" s="287">
        <f t="shared" si="283"/>
        <v>1</v>
      </c>
      <c r="AA1322" s="519">
        <f>0</f>
        <v>0</v>
      </c>
      <c r="AB1322" s="520">
        <f>0</f>
        <v>0</v>
      </c>
      <c r="AC1322" s="519">
        <f t="shared" si="284"/>
        <v>0</v>
      </c>
      <c r="AD1322" s="520">
        <f t="shared" si="285"/>
        <v>0</v>
      </c>
    </row>
    <row r="1323" spans="16:30">
      <c r="P1323" s="274">
        <f t="shared" si="273"/>
        <v>1</v>
      </c>
      <c r="Q1323" s="285">
        <f t="shared" si="274"/>
        <v>18</v>
      </c>
      <c r="R1323" s="286">
        <f t="shared" si="275"/>
        <v>0</v>
      </c>
      <c r="S1323" s="287">
        <f t="shared" si="276"/>
        <v>0</v>
      </c>
      <c r="T1323" s="286">
        <f t="shared" si="277"/>
        <v>0</v>
      </c>
      <c r="U1323" s="287">
        <f t="shared" si="278"/>
        <v>0</v>
      </c>
      <c r="V1323" s="287">
        <f t="shared" si="279"/>
        <v>0</v>
      </c>
      <c r="W1323" s="287">
        <f t="shared" si="280"/>
        <v>0</v>
      </c>
      <c r="X1323" s="287">
        <f t="shared" si="281"/>
        <v>0</v>
      </c>
      <c r="Y1323" s="288">
        <f t="shared" si="282"/>
        <v>1900</v>
      </c>
      <c r="Z1323" s="287">
        <f t="shared" si="283"/>
        <v>1</v>
      </c>
      <c r="AA1323" s="519">
        <f>0</f>
        <v>0</v>
      </c>
      <c r="AB1323" s="520">
        <f>0</f>
        <v>0</v>
      </c>
      <c r="AC1323" s="519">
        <f t="shared" si="284"/>
        <v>0</v>
      </c>
      <c r="AD1323" s="520">
        <f t="shared" si="285"/>
        <v>0</v>
      </c>
    </row>
    <row r="1324" spans="16:30">
      <c r="P1324" s="274">
        <f t="shared" si="273"/>
        <v>1</v>
      </c>
      <c r="Q1324" s="285">
        <f t="shared" si="274"/>
        <v>18</v>
      </c>
      <c r="R1324" s="286">
        <f t="shared" si="275"/>
        <v>0</v>
      </c>
      <c r="S1324" s="287">
        <f t="shared" si="276"/>
        <v>0</v>
      </c>
      <c r="T1324" s="286">
        <f t="shared" si="277"/>
        <v>0</v>
      </c>
      <c r="U1324" s="287">
        <f t="shared" si="278"/>
        <v>0</v>
      </c>
      <c r="V1324" s="287">
        <f t="shared" si="279"/>
        <v>0</v>
      </c>
      <c r="W1324" s="287">
        <f t="shared" si="280"/>
        <v>0</v>
      </c>
      <c r="X1324" s="287">
        <f t="shared" si="281"/>
        <v>0</v>
      </c>
      <c r="Y1324" s="288">
        <f t="shared" si="282"/>
        <v>1900</v>
      </c>
      <c r="Z1324" s="287">
        <f t="shared" si="283"/>
        <v>1</v>
      </c>
      <c r="AA1324" s="519">
        <f>0</f>
        <v>0</v>
      </c>
      <c r="AB1324" s="520">
        <f>0</f>
        <v>0</v>
      </c>
      <c r="AC1324" s="519">
        <f t="shared" si="284"/>
        <v>0</v>
      </c>
      <c r="AD1324" s="520">
        <f t="shared" si="285"/>
        <v>0</v>
      </c>
    </row>
    <row r="1325" spans="16:30">
      <c r="P1325" s="274">
        <f t="shared" si="273"/>
        <v>1</v>
      </c>
      <c r="Q1325" s="285">
        <f t="shared" si="274"/>
        <v>18</v>
      </c>
      <c r="R1325" s="286">
        <f t="shared" si="275"/>
        <v>0</v>
      </c>
      <c r="S1325" s="287">
        <f t="shared" si="276"/>
        <v>0</v>
      </c>
      <c r="T1325" s="286">
        <f t="shared" si="277"/>
        <v>0</v>
      </c>
      <c r="U1325" s="287">
        <f t="shared" si="278"/>
        <v>0</v>
      </c>
      <c r="V1325" s="287">
        <f t="shared" si="279"/>
        <v>0</v>
      </c>
      <c r="W1325" s="287">
        <f t="shared" si="280"/>
        <v>0</v>
      </c>
      <c r="X1325" s="287">
        <f t="shared" si="281"/>
        <v>0</v>
      </c>
      <c r="Y1325" s="288">
        <f t="shared" si="282"/>
        <v>1900</v>
      </c>
      <c r="Z1325" s="287">
        <f t="shared" si="283"/>
        <v>1</v>
      </c>
      <c r="AA1325" s="519">
        <f>0</f>
        <v>0</v>
      </c>
      <c r="AB1325" s="520">
        <f>0</f>
        <v>0</v>
      </c>
      <c r="AC1325" s="519">
        <f t="shared" si="284"/>
        <v>0</v>
      </c>
      <c r="AD1325" s="520">
        <f t="shared" si="285"/>
        <v>0</v>
      </c>
    </row>
    <row r="1326" spans="16:30">
      <c r="P1326" s="274">
        <f t="shared" si="273"/>
        <v>1</v>
      </c>
      <c r="Q1326" s="285">
        <f t="shared" si="274"/>
        <v>18</v>
      </c>
      <c r="R1326" s="286">
        <f t="shared" si="275"/>
        <v>0</v>
      </c>
      <c r="S1326" s="287">
        <f t="shared" si="276"/>
        <v>0</v>
      </c>
      <c r="T1326" s="286">
        <f t="shared" si="277"/>
        <v>0</v>
      </c>
      <c r="U1326" s="287">
        <f t="shared" si="278"/>
        <v>0</v>
      </c>
      <c r="V1326" s="287">
        <f t="shared" si="279"/>
        <v>0</v>
      </c>
      <c r="W1326" s="287">
        <f t="shared" si="280"/>
        <v>0</v>
      </c>
      <c r="X1326" s="287">
        <f t="shared" si="281"/>
        <v>0</v>
      </c>
      <c r="Y1326" s="288">
        <f t="shared" si="282"/>
        <v>1900</v>
      </c>
      <c r="Z1326" s="287">
        <f t="shared" si="283"/>
        <v>1</v>
      </c>
      <c r="AA1326" s="519">
        <f>0</f>
        <v>0</v>
      </c>
      <c r="AB1326" s="520">
        <f>0</f>
        <v>0</v>
      </c>
      <c r="AC1326" s="519">
        <f t="shared" si="284"/>
        <v>0</v>
      </c>
      <c r="AD1326" s="520">
        <f t="shared" si="285"/>
        <v>0</v>
      </c>
    </row>
    <row r="1327" spans="16:30">
      <c r="P1327" s="274">
        <f t="shared" si="273"/>
        <v>1</v>
      </c>
      <c r="Q1327" s="285">
        <f t="shared" si="274"/>
        <v>18</v>
      </c>
      <c r="R1327" s="286">
        <f t="shared" si="275"/>
        <v>0</v>
      </c>
      <c r="S1327" s="287">
        <f t="shared" si="276"/>
        <v>0</v>
      </c>
      <c r="T1327" s="286">
        <f t="shared" si="277"/>
        <v>0</v>
      </c>
      <c r="U1327" s="287">
        <f t="shared" si="278"/>
        <v>0</v>
      </c>
      <c r="V1327" s="287">
        <f t="shared" si="279"/>
        <v>0</v>
      </c>
      <c r="W1327" s="287">
        <f t="shared" si="280"/>
        <v>0</v>
      </c>
      <c r="X1327" s="287">
        <f t="shared" si="281"/>
        <v>0</v>
      </c>
      <c r="Y1327" s="288">
        <f t="shared" si="282"/>
        <v>1900</v>
      </c>
      <c r="Z1327" s="287">
        <f t="shared" si="283"/>
        <v>1</v>
      </c>
      <c r="AA1327" s="519">
        <f>0</f>
        <v>0</v>
      </c>
      <c r="AB1327" s="520">
        <f>0</f>
        <v>0</v>
      </c>
      <c r="AC1327" s="519">
        <f t="shared" si="284"/>
        <v>0</v>
      </c>
      <c r="AD1327" s="520">
        <f t="shared" si="285"/>
        <v>0</v>
      </c>
    </row>
    <row r="1328" spans="16:30">
      <c r="P1328" s="274">
        <f t="shared" si="273"/>
        <v>1</v>
      </c>
      <c r="Q1328" s="285">
        <f t="shared" si="274"/>
        <v>18</v>
      </c>
      <c r="R1328" s="286">
        <f t="shared" si="275"/>
        <v>0</v>
      </c>
      <c r="S1328" s="287">
        <f t="shared" si="276"/>
        <v>0</v>
      </c>
      <c r="T1328" s="286">
        <f t="shared" si="277"/>
        <v>0</v>
      </c>
      <c r="U1328" s="287">
        <f t="shared" si="278"/>
        <v>0</v>
      </c>
      <c r="V1328" s="287">
        <f t="shared" si="279"/>
        <v>0</v>
      </c>
      <c r="W1328" s="287">
        <f t="shared" si="280"/>
        <v>0</v>
      </c>
      <c r="X1328" s="287">
        <f t="shared" si="281"/>
        <v>0</v>
      </c>
      <c r="Y1328" s="288">
        <f t="shared" si="282"/>
        <v>1900</v>
      </c>
      <c r="Z1328" s="287">
        <f t="shared" si="283"/>
        <v>1</v>
      </c>
      <c r="AA1328" s="519">
        <f>0</f>
        <v>0</v>
      </c>
      <c r="AB1328" s="520">
        <f>0</f>
        <v>0</v>
      </c>
      <c r="AC1328" s="519">
        <f t="shared" si="284"/>
        <v>0</v>
      </c>
      <c r="AD1328" s="520">
        <f t="shared" si="285"/>
        <v>0</v>
      </c>
    </row>
    <row r="1329" spans="3:30">
      <c r="P1329" s="274">
        <f t="shared" si="273"/>
        <v>1</v>
      </c>
      <c r="Q1329" s="285">
        <f t="shared" si="274"/>
        <v>18</v>
      </c>
      <c r="R1329" s="286">
        <f t="shared" si="275"/>
        <v>0</v>
      </c>
      <c r="S1329" s="287">
        <f t="shared" si="276"/>
        <v>0</v>
      </c>
      <c r="T1329" s="286">
        <f t="shared" si="277"/>
        <v>0</v>
      </c>
      <c r="U1329" s="287">
        <f t="shared" si="278"/>
        <v>0</v>
      </c>
      <c r="V1329" s="287">
        <f t="shared" si="279"/>
        <v>0</v>
      </c>
      <c r="W1329" s="287">
        <f t="shared" si="280"/>
        <v>0</v>
      </c>
      <c r="X1329" s="287">
        <f t="shared" si="281"/>
        <v>0</v>
      </c>
      <c r="Y1329" s="288">
        <f t="shared" si="282"/>
        <v>1900</v>
      </c>
      <c r="Z1329" s="287">
        <f t="shared" si="283"/>
        <v>1</v>
      </c>
      <c r="AA1329" s="519">
        <f>0</f>
        <v>0</v>
      </c>
      <c r="AB1329" s="520">
        <f>0</f>
        <v>0</v>
      </c>
      <c r="AC1329" s="519">
        <f t="shared" si="284"/>
        <v>0</v>
      </c>
      <c r="AD1329" s="520">
        <f t="shared" si="285"/>
        <v>0</v>
      </c>
    </row>
    <row r="1330" spans="3:30">
      <c r="P1330" s="274">
        <f t="shared" si="273"/>
        <v>1</v>
      </c>
      <c r="Q1330" s="285">
        <f t="shared" si="274"/>
        <v>18</v>
      </c>
      <c r="R1330" s="286">
        <f t="shared" si="275"/>
        <v>0</v>
      </c>
      <c r="S1330" s="287">
        <f t="shared" si="276"/>
        <v>0</v>
      </c>
      <c r="T1330" s="286">
        <f t="shared" si="277"/>
        <v>0</v>
      </c>
      <c r="U1330" s="287">
        <f t="shared" si="278"/>
        <v>0</v>
      </c>
      <c r="V1330" s="287">
        <f t="shared" si="279"/>
        <v>0</v>
      </c>
      <c r="W1330" s="287">
        <f t="shared" si="280"/>
        <v>0</v>
      </c>
      <c r="X1330" s="287">
        <f t="shared" si="281"/>
        <v>0</v>
      </c>
      <c r="Y1330" s="288">
        <f t="shared" si="282"/>
        <v>1900</v>
      </c>
      <c r="Z1330" s="287">
        <f t="shared" si="283"/>
        <v>1</v>
      </c>
      <c r="AA1330" s="519">
        <f>0</f>
        <v>0</v>
      </c>
      <c r="AB1330" s="520">
        <f>0</f>
        <v>0</v>
      </c>
      <c r="AC1330" s="519">
        <f t="shared" si="284"/>
        <v>0</v>
      </c>
      <c r="AD1330" s="520">
        <f t="shared" si="285"/>
        <v>0</v>
      </c>
    </row>
    <row r="1331" spans="3:30">
      <c r="P1331" s="274">
        <f t="shared" si="273"/>
        <v>1</v>
      </c>
      <c r="Q1331" s="285">
        <f t="shared" si="274"/>
        <v>18</v>
      </c>
      <c r="R1331" s="286">
        <f t="shared" si="275"/>
        <v>0</v>
      </c>
      <c r="S1331" s="287">
        <f t="shared" si="276"/>
        <v>0</v>
      </c>
      <c r="T1331" s="286">
        <f t="shared" si="277"/>
        <v>0</v>
      </c>
      <c r="U1331" s="287">
        <f t="shared" si="278"/>
        <v>0</v>
      </c>
      <c r="V1331" s="287">
        <f t="shared" si="279"/>
        <v>0</v>
      </c>
      <c r="W1331" s="287">
        <f t="shared" si="280"/>
        <v>0</v>
      </c>
      <c r="X1331" s="287">
        <f t="shared" si="281"/>
        <v>0</v>
      </c>
      <c r="Y1331" s="288">
        <f t="shared" si="282"/>
        <v>1900</v>
      </c>
      <c r="Z1331" s="287">
        <f t="shared" si="283"/>
        <v>1</v>
      </c>
      <c r="AA1331" s="519">
        <f>0</f>
        <v>0</v>
      </c>
      <c r="AB1331" s="520">
        <f>0</f>
        <v>0</v>
      </c>
      <c r="AC1331" s="519">
        <f t="shared" si="284"/>
        <v>0</v>
      </c>
      <c r="AD1331" s="520">
        <f t="shared" si="285"/>
        <v>0</v>
      </c>
    </row>
    <row r="1332" spans="3:30">
      <c r="P1332" s="274">
        <f t="shared" si="273"/>
        <v>1</v>
      </c>
      <c r="Q1332" s="285">
        <f t="shared" si="274"/>
        <v>18</v>
      </c>
      <c r="R1332" s="286">
        <f t="shared" si="275"/>
        <v>0</v>
      </c>
      <c r="S1332" s="287">
        <f t="shared" si="276"/>
        <v>0</v>
      </c>
      <c r="T1332" s="286">
        <f t="shared" si="277"/>
        <v>0</v>
      </c>
      <c r="U1332" s="287">
        <f t="shared" si="278"/>
        <v>0</v>
      </c>
      <c r="V1332" s="287">
        <f t="shared" si="279"/>
        <v>0</v>
      </c>
      <c r="W1332" s="287">
        <f t="shared" si="280"/>
        <v>0</v>
      </c>
      <c r="X1332" s="287">
        <f t="shared" si="281"/>
        <v>0</v>
      </c>
      <c r="Y1332" s="288">
        <f t="shared" si="282"/>
        <v>1900</v>
      </c>
      <c r="Z1332" s="287">
        <f t="shared" si="283"/>
        <v>1</v>
      </c>
      <c r="AA1332" s="519">
        <f>0</f>
        <v>0</v>
      </c>
      <c r="AB1332" s="520">
        <f>0</f>
        <v>0</v>
      </c>
      <c r="AC1332" s="519">
        <f t="shared" si="284"/>
        <v>0</v>
      </c>
      <c r="AD1332" s="520">
        <f t="shared" si="285"/>
        <v>0</v>
      </c>
    </row>
    <row r="1333" spans="3:30">
      <c r="P1333" s="274">
        <f t="shared" si="273"/>
        <v>1</v>
      </c>
      <c r="Q1333" s="285">
        <f t="shared" si="274"/>
        <v>18</v>
      </c>
      <c r="R1333" s="286">
        <f t="shared" si="275"/>
        <v>0</v>
      </c>
      <c r="S1333" s="287">
        <f t="shared" si="276"/>
        <v>0</v>
      </c>
      <c r="T1333" s="286">
        <f t="shared" si="277"/>
        <v>0</v>
      </c>
      <c r="U1333" s="287">
        <f t="shared" si="278"/>
        <v>0</v>
      </c>
      <c r="V1333" s="287">
        <f t="shared" si="279"/>
        <v>0</v>
      </c>
      <c r="W1333" s="287">
        <f t="shared" si="280"/>
        <v>0</v>
      </c>
      <c r="X1333" s="287">
        <f t="shared" si="281"/>
        <v>0</v>
      </c>
      <c r="Y1333" s="288">
        <f t="shared" si="282"/>
        <v>1900</v>
      </c>
      <c r="Z1333" s="287">
        <f t="shared" si="283"/>
        <v>1</v>
      </c>
      <c r="AA1333" s="519">
        <f>0</f>
        <v>0</v>
      </c>
      <c r="AB1333" s="520">
        <f>0</f>
        <v>0</v>
      </c>
      <c r="AC1333" s="519">
        <f t="shared" si="284"/>
        <v>0</v>
      </c>
      <c r="AD1333" s="520">
        <f t="shared" si="285"/>
        <v>0</v>
      </c>
    </row>
    <row r="1334" spans="3:30">
      <c r="P1334" s="274">
        <f t="shared" si="273"/>
        <v>1</v>
      </c>
      <c r="Q1334" s="285">
        <f t="shared" si="274"/>
        <v>18</v>
      </c>
      <c r="R1334" s="286">
        <f t="shared" si="275"/>
        <v>0</v>
      </c>
      <c r="S1334" s="287">
        <f t="shared" si="276"/>
        <v>0</v>
      </c>
      <c r="T1334" s="286">
        <f t="shared" si="277"/>
        <v>0</v>
      </c>
      <c r="U1334" s="287">
        <f t="shared" si="278"/>
        <v>0</v>
      </c>
      <c r="V1334" s="287">
        <f t="shared" si="279"/>
        <v>0</v>
      </c>
      <c r="W1334" s="287">
        <f t="shared" si="280"/>
        <v>0</v>
      </c>
      <c r="X1334" s="287">
        <f t="shared" si="281"/>
        <v>0</v>
      </c>
      <c r="Y1334" s="288">
        <f t="shared" si="282"/>
        <v>1900</v>
      </c>
      <c r="Z1334" s="287">
        <f t="shared" si="283"/>
        <v>1</v>
      </c>
      <c r="AA1334" s="519">
        <f>0</f>
        <v>0</v>
      </c>
      <c r="AB1334" s="520">
        <f>0</f>
        <v>0</v>
      </c>
      <c r="AC1334" s="519">
        <f t="shared" si="284"/>
        <v>0</v>
      </c>
      <c r="AD1334" s="520">
        <f t="shared" si="285"/>
        <v>0</v>
      </c>
    </row>
    <row r="1335" spans="3:30">
      <c r="P1335" s="274">
        <f t="shared" si="273"/>
        <v>1</v>
      </c>
      <c r="Q1335" s="285">
        <f t="shared" si="274"/>
        <v>18</v>
      </c>
      <c r="R1335" s="286">
        <f t="shared" si="275"/>
        <v>0</v>
      </c>
      <c r="S1335" s="287">
        <f t="shared" si="276"/>
        <v>0</v>
      </c>
      <c r="T1335" s="286">
        <f t="shared" si="277"/>
        <v>0</v>
      </c>
      <c r="U1335" s="287">
        <f t="shared" si="278"/>
        <v>0</v>
      </c>
      <c r="V1335" s="287">
        <f t="shared" si="279"/>
        <v>0</v>
      </c>
      <c r="W1335" s="287">
        <f t="shared" si="280"/>
        <v>0</v>
      </c>
      <c r="X1335" s="287">
        <f t="shared" si="281"/>
        <v>0</v>
      </c>
      <c r="Y1335" s="288">
        <f t="shared" si="282"/>
        <v>1900</v>
      </c>
      <c r="Z1335" s="287">
        <f t="shared" si="283"/>
        <v>1</v>
      </c>
      <c r="AA1335" s="519">
        <f>0</f>
        <v>0</v>
      </c>
      <c r="AB1335" s="520">
        <f>0</f>
        <v>0</v>
      </c>
      <c r="AC1335" s="519">
        <f t="shared" si="284"/>
        <v>0</v>
      </c>
      <c r="AD1335" s="520">
        <f t="shared" si="285"/>
        <v>0</v>
      </c>
    </row>
    <row r="1336" spans="3:30">
      <c r="P1336" s="274">
        <f t="shared" si="273"/>
        <v>1</v>
      </c>
      <c r="Q1336" s="285">
        <f t="shared" si="274"/>
        <v>18</v>
      </c>
      <c r="R1336" s="286">
        <f t="shared" si="275"/>
        <v>0</v>
      </c>
      <c r="S1336" s="287">
        <f t="shared" si="276"/>
        <v>0</v>
      </c>
      <c r="T1336" s="286">
        <f t="shared" si="277"/>
        <v>0</v>
      </c>
      <c r="U1336" s="287">
        <f t="shared" si="278"/>
        <v>0</v>
      </c>
      <c r="V1336" s="287">
        <f t="shared" si="279"/>
        <v>0</v>
      </c>
      <c r="W1336" s="287">
        <f t="shared" si="280"/>
        <v>0</v>
      </c>
      <c r="X1336" s="287">
        <f t="shared" si="281"/>
        <v>0</v>
      </c>
      <c r="Y1336" s="288">
        <f t="shared" si="282"/>
        <v>1900</v>
      </c>
      <c r="Z1336" s="287">
        <f t="shared" si="283"/>
        <v>1</v>
      </c>
      <c r="AA1336" s="519">
        <f>0</f>
        <v>0</v>
      </c>
      <c r="AB1336" s="520">
        <f>0</f>
        <v>0</v>
      </c>
      <c r="AC1336" s="519">
        <f t="shared" si="284"/>
        <v>0</v>
      </c>
      <c r="AD1336" s="520">
        <f t="shared" si="285"/>
        <v>0</v>
      </c>
    </row>
    <row r="1337" spans="3:30" s="741" customFormat="1">
      <c r="C1337" s="734"/>
      <c r="D1337" s="735"/>
      <c r="E1337" s="735"/>
      <c r="F1337" s="736"/>
      <c r="G1337" s="735"/>
      <c r="H1337" s="737"/>
      <c r="I1337" s="737"/>
      <c r="J1337" s="738"/>
      <c r="K1337" s="735"/>
      <c r="L1337" s="739"/>
      <c r="M1337" s="736"/>
      <c r="N1337" s="735"/>
      <c r="O1337" s="740"/>
      <c r="P1337" s="274">
        <f t="shared" si="273"/>
        <v>1</v>
      </c>
      <c r="Q1337" s="285">
        <f t="shared" si="274"/>
        <v>18</v>
      </c>
      <c r="R1337" s="286">
        <f t="shared" si="275"/>
        <v>0</v>
      </c>
      <c r="S1337" s="287">
        <f t="shared" si="276"/>
        <v>0</v>
      </c>
      <c r="T1337" s="286">
        <f t="shared" si="277"/>
        <v>0</v>
      </c>
      <c r="U1337" s="287">
        <f t="shared" si="278"/>
        <v>0</v>
      </c>
      <c r="V1337" s="287">
        <f t="shared" si="279"/>
        <v>0</v>
      </c>
      <c r="W1337" s="287">
        <f t="shared" si="280"/>
        <v>0</v>
      </c>
      <c r="X1337" s="287">
        <f t="shared" si="281"/>
        <v>0</v>
      </c>
      <c r="Y1337" s="288">
        <f t="shared" si="282"/>
        <v>1900</v>
      </c>
      <c r="Z1337" s="287">
        <f t="shared" si="283"/>
        <v>1</v>
      </c>
      <c r="AA1337" s="519">
        <f>0</f>
        <v>0</v>
      </c>
      <c r="AB1337" s="520">
        <f>0</f>
        <v>0</v>
      </c>
      <c r="AC1337" s="519">
        <f t="shared" si="284"/>
        <v>0</v>
      </c>
      <c r="AD1337" s="520">
        <f t="shared" si="285"/>
        <v>0</v>
      </c>
    </row>
    <row r="1338" spans="3:30">
      <c r="P1338" s="274">
        <f t="shared" si="273"/>
        <v>1</v>
      </c>
      <c r="Q1338" s="285">
        <f t="shared" si="274"/>
        <v>18</v>
      </c>
      <c r="R1338" s="286">
        <f t="shared" si="275"/>
        <v>0</v>
      </c>
      <c r="S1338" s="287">
        <f t="shared" si="276"/>
        <v>0</v>
      </c>
      <c r="T1338" s="286">
        <f t="shared" si="277"/>
        <v>0</v>
      </c>
      <c r="U1338" s="287">
        <f t="shared" si="278"/>
        <v>0</v>
      </c>
      <c r="V1338" s="287">
        <f t="shared" si="279"/>
        <v>0</v>
      </c>
      <c r="W1338" s="287">
        <f t="shared" si="280"/>
        <v>0</v>
      </c>
      <c r="X1338" s="287">
        <f t="shared" si="281"/>
        <v>0</v>
      </c>
      <c r="Y1338" s="288">
        <f t="shared" si="282"/>
        <v>1900</v>
      </c>
      <c r="Z1338" s="287">
        <f t="shared" si="283"/>
        <v>1</v>
      </c>
      <c r="AA1338" s="519">
        <f>0</f>
        <v>0</v>
      </c>
      <c r="AB1338" s="520">
        <f>0</f>
        <v>0</v>
      </c>
      <c r="AC1338" s="519">
        <f t="shared" si="284"/>
        <v>0</v>
      </c>
      <c r="AD1338" s="520">
        <f t="shared" si="285"/>
        <v>0</v>
      </c>
    </row>
    <row r="1339" spans="3:30">
      <c r="P1339" s="274">
        <f t="shared" si="273"/>
        <v>1</v>
      </c>
      <c r="Q1339" s="285">
        <f t="shared" si="274"/>
        <v>18</v>
      </c>
      <c r="R1339" s="286">
        <f t="shared" si="275"/>
        <v>0</v>
      </c>
      <c r="S1339" s="287">
        <f t="shared" si="276"/>
        <v>0</v>
      </c>
      <c r="T1339" s="286">
        <f t="shared" si="277"/>
        <v>0</v>
      </c>
      <c r="U1339" s="287">
        <f t="shared" si="278"/>
        <v>0</v>
      </c>
      <c r="V1339" s="287">
        <f t="shared" si="279"/>
        <v>0</v>
      </c>
      <c r="W1339" s="287">
        <f t="shared" si="280"/>
        <v>0</v>
      </c>
      <c r="X1339" s="287">
        <f t="shared" si="281"/>
        <v>0</v>
      </c>
      <c r="Y1339" s="288">
        <f t="shared" si="282"/>
        <v>1900</v>
      </c>
      <c r="Z1339" s="287">
        <f t="shared" si="283"/>
        <v>1</v>
      </c>
      <c r="AA1339" s="519">
        <f>0</f>
        <v>0</v>
      </c>
      <c r="AB1339" s="520">
        <f>0</f>
        <v>0</v>
      </c>
      <c r="AC1339" s="519">
        <f t="shared" si="284"/>
        <v>0</v>
      </c>
      <c r="AD1339" s="520">
        <f t="shared" si="285"/>
        <v>0</v>
      </c>
    </row>
    <row r="1340" spans="3:30">
      <c r="P1340" s="274">
        <f t="shared" si="273"/>
        <v>1</v>
      </c>
      <c r="Q1340" s="285">
        <f t="shared" si="274"/>
        <v>18</v>
      </c>
      <c r="R1340" s="286">
        <f t="shared" si="275"/>
        <v>0</v>
      </c>
      <c r="S1340" s="287">
        <f t="shared" si="276"/>
        <v>0</v>
      </c>
      <c r="T1340" s="286">
        <f t="shared" si="277"/>
        <v>0</v>
      </c>
      <c r="U1340" s="287">
        <f t="shared" si="278"/>
        <v>0</v>
      </c>
      <c r="V1340" s="287">
        <f t="shared" si="279"/>
        <v>0</v>
      </c>
      <c r="W1340" s="287">
        <f t="shared" si="280"/>
        <v>0</v>
      </c>
      <c r="X1340" s="287">
        <f t="shared" si="281"/>
        <v>0</v>
      </c>
      <c r="Y1340" s="288">
        <f t="shared" si="282"/>
        <v>1900</v>
      </c>
      <c r="Z1340" s="287">
        <f t="shared" si="283"/>
        <v>1</v>
      </c>
      <c r="AA1340" s="519">
        <f>0</f>
        <v>0</v>
      </c>
      <c r="AB1340" s="520">
        <f>0</f>
        <v>0</v>
      </c>
      <c r="AC1340" s="519">
        <f t="shared" si="284"/>
        <v>0</v>
      </c>
      <c r="AD1340" s="520">
        <f t="shared" si="285"/>
        <v>0</v>
      </c>
    </row>
    <row r="1341" spans="3:30">
      <c r="P1341" s="274">
        <f t="shared" si="273"/>
        <v>1</v>
      </c>
      <c r="Q1341" s="285">
        <f t="shared" si="274"/>
        <v>18</v>
      </c>
      <c r="R1341" s="286">
        <f t="shared" si="275"/>
        <v>0</v>
      </c>
      <c r="S1341" s="287">
        <f t="shared" si="276"/>
        <v>0</v>
      </c>
      <c r="T1341" s="286">
        <f t="shared" si="277"/>
        <v>0</v>
      </c>
      <c r="U1341" s="287">
        <f t="shared" si="278"/>
        <v>0</v>
      </c>
      <c r="V1341" s="287">
        <f t="shared" si="279"/>
        <v>0</v>
      </c>
      <c r="W1341" s="287">
        <f t="shared" si="280"/>
        <v>0</v>
      </c>
      <c r="X1341" s="287">
        <f t="shared" si="281"/>
        <v>0</v>
      </c>
      <c r="Y1341" s="288">
        <f t="shared" si="282"/>
        <v>1900</v>
      </c>
      <c r="Z1341" s="287">
        <f t="shared" si="283"/>
        <v>1</v>
      </c>
      <c r="AA1341" s="519">
        <f>0</f>
        <v>0</v>
      </c>
      <c r="AB1341" s="520">
        <f>0</f>
        <v>0</v>
      </c>
      <c r="AC1341" s="519">
        <f t="shared" si="284"/>
        <v>0</v>
      </c>
      <c r="AD1341" s="520">
        <f t="shared" si="285"/>
        <v>0</v>
      </c>
    </row>
    <row r="1342" spans="3:30">
      <c r="P1342" s="274">
        <f t="shared" si="273"/>
        <v>1</v>
      </c>
      <c r="Q1342" s="285">
        <f t="shared" si="274"/>
        <v>18</v>
      </c>
      <c r="R1342" s="286">
        <f t="shared" si="275"/>
        <v>0</v>
      </c>
      <c r="S1342" s="287">
        <f t="shared" si="276"/>
        <v>0</v>
      </c>
      <c r="T1342" s="286">
        <f t="shared" si="277"/>
        <v>0</v>
      </c>
      <c r="U1342" s="287">
        <f t="shared" si="278"/>
        <v>0</v>
      </c>
      <c r="V1342" s="287">
        <f t="shared" si="279"/>
        <v>0</v>
      </c>
      <c r="W1342" s="287">
        <f t="shared" si="280"/>
        <v>0</v>
      </c>
      <c r="X1342" s="287">
        <f t="shared" si="281"/>
        <v>0</v>
      </c>
      <c r="Y1342" s="288">
        <f t="shared" si="282"/>
        <v>1900</v>
      </c>
      <c r="Z1342" s="287">
        <f t="shared" si="283"/>
        <v>1</v>
      </c>
      <c r="AA1342" s="519">
        <f>0</f>
        <v>0</v>
      </c>
      <c r="AB1342" s="520">
        <f>0</f>
        <v>0</v>
      </c>
      <c r="AC1342" s="519">
        <f t="shared" si="284"/>
        <v>0</v>
      </c>
      <c r="AD1342" s="520">
        <f t="shared" si="285"/>
        <v>0</v>
      </c>
    </row>
    <row r="1343" spans="3:30">
      <c r="P1343" s="274">
        <f t="shared" si="273"/>
        <v>1</v>
      </c>
      <c r="Q1343" s="285">
        <f t="shared" si="274"/>
        <v>18</v>
      </c>
      <c r="R1343" s="286">
        <f t="shared" si="275"/>
        <v>0</v>
      </c>
      <c r="S1343" s="287">
        <f t="shared" si="276"/>
        <v>0</v>
      </c>
      <c r="T1343" s="286">
        <f t="shared" si="277"/>
        <v>0</v>
      </c>
      <c r="U1343" s="287">
        <f t="shared" si="278"/>
        <v>0</v>
      </c>
      <c r="V1343" s="287">
        <f t="shared" si="279"/>
        <v>0</v>
      </c>
      <c r="W1343" s="287">
        <f t="shared" si="280"/>
        <v>0</v>
      </c>
      <c r="X1343" s="287">
        <f t="shared" si="281"/>
        <v>0</v>
      </c>
      <c r="Y1343" s="288">
        <f t="shared" si="282"/>
        <v>1900</v>
      </c>
      <c r="Z1343" s="287">
        <f t="shared" si="283"/>
        <v>1</v>
      </c>
      <c r="AA1343" s="519">
        <f>0</f>
        <v>0</v>
      </c>
      <c r="AB1343" s="520">
        <f>0</f>
        <v>0</v>
      </c>
      <c r="AC1343" s="519">
        <f t="shared" si="284"/>
        <v>0</v>
      </c>
      <c r="AD1343" s="520">
        <f t="shared" si="285"/>
        <v>0</v>
      </c>
    </row>
    <row r="1344" spans="3:30">
      <c r="P1344" s="274">
        <f t="shared" si="273"/>
        <v>1</v>
      </c>
      <c r="Q1344" s="285">
        <f t="shared" si="274"/>
        <v>18</v>
      </c>
      <c r="R1344" s="286">
        <f t="shared" si="275"/>
        <v>0</v>
      </c>
      <c r="S1344" s="287">
        <f t="shared" si="276"/>
        <v>0</v>
      </c>
      <c r="T1344" s="286">
        <f t="shared" si="277"/>
        <v>0</v>
      </c>
      <c r="U1344" s="287">
        <f t="shared" si="278"/>
        <v>0</v>
      </c>
      <c r="V1344" s="287">
        <f t="shared" si="279"/>
        <v>0</v>
      </c>
      <c r="W1344" s="287">
        <f t="shared" si="280"/>
        <v>0</v>
      </c>
      <c r="X1344" s="287">
        <f t="shared" si="281"/>
        <v>0</v>
      </c>
      <c r="Y1344" s="288">
        <f t="shared" si="282"/>
        <v>1900</v>
      </c>
      <c r="Z1344" s="287">
        <f t="shared" si="283"/>
        <v>1</v>
      </c>
      <c r="AA1344" s="519">
        <f>0</f>
        <v>0</v>
      </c>
      <c r="AB1344" s="520">
        <f>0</f>
        <v>0</v>
      </c>
      <c r="AC1344" s="519">
        <f t="shared" si="284"/>
        <v>0</v>
      </c>
      <c r="AD1344" s="520">
        <f t="shared" si="285"/>
        <v>0</v>
      </c>
    </row>
    <row r="1345" spans="16:30">
      <c r="P1345" s="274">
        <f t="shared" si="273"/>
        <v>1</v>
      </c>
      <c r="Q1345" s="285">
        <f t="shared" si="274"/>
        <v>18</v>
      </c>
      <c r="R1345" s="286">
        <f t="shared" si="275"/>
        <v>0</v>
      </c>
      <c r="S1345" s="287">
        <f t="shared" si="276"/>
        <v>0</v>
      </c>
      <c r="T1345" s="286">
        <f t="shared" si="277"/>
        <v>0</v>
      </c>
      <c r="U1345" s="287">
        <f t="shared" si="278"/>
        <v>0</v>
      </c>
      <c r="V1345" s="287">
        <f t="shared" si="279"/>
        <v>0</v>
      </c>
      <c r="W1345" s="287">
        <f t="shared" si="280"/>
        <v>0</v>
      </c>
      <c r="X1345" s="287">
        <f t="shared" si="281"/>
        <v>0</v>
      </c>
      <c r="Y1345" s="288">
        <f t="shared" si="282"/>
        <v>1900</v>
      </c>
      <c r="Z1345" s="287">
        <f t="shared" si="283"/>
        <v>1</v>
      </c>
      <c r="AA1345" s="519">
        <f>0</f>
        <v>0</v>
      </c>
      <c r="AB1345" s="520">
        <f>0</f>
        <v>0</v>
      </c>
      <c r="AC1345" s="519">
        <f t="shared" si="284"/>
        <v>0</v>
      </c>
      <c r="AD1345" s="520">
        <f t="shared" si="285"/>
        <v>0</v>
      </c>
    </row>
    <row r="1346" spans="16:30">
      <c r="P1346" s="274">
        <f t="shared" si="273"/>
        <v>1</v>
      </c>
      <c r="Q1346" s="285">
        <f t="shared" si="274"/>
        <v>18</v>
      </c>
      <c r="R1346" s="286">
        <f t="shared" si="275"/>
        <v>0</v>
      </c>
      <c r="S1346" s="287">
        <f t="shared" si="276"/>
        <v>0</v>
      </c>
      <c r="T1346" s="286">
        <f t="shared" si="277"/>
        <v>0</v>
      </c>
      <c r="U1346" s="287">
        <f t="shared" si="278"/>
        <v>0</v>
      </c>
      <c r="V1346" s="287">
        <f t="shared" si="279"/>
        <v>0</v>
      </c>
      <c r="W1346" s="287">
        <f t="shared" si="280"/>
        <v>0</v>
      </c>
      <c r="X1346" s="287">
        <f t="shared" si="281"/>
        <v>0</v>
      </c>
      <c r="Y1346" s="288">
        <f t="shared" si="282"/>
        <v>1900</v>
      </c>
      <c r="Z1346" s="287">
        <f t="shared" si="283"/>
        <v>1</v>
      </c>
      <c r="AA1346" s="519">
        <f>0</f>
        <v>0</v>
      </c>
      <c r="AB1346" s="520">
        <f>0</f>
        <v>0</v>
      </c>
      <c r="AC1346" s="519">
        <f t="shared" si="284"/>
        <v>0</v>
      </c>
      <c r="AD1346" s="520">
        <f t="shared" si="285"/>
        <v>0</v>
      </c>
    </row>
    <row r="1347" spans="16:30">
      <c r="P1347" s="274">
        <f t="shared" si="273"/>
        <v>1</v>
      </c>
      <c r="Q1347" s="285">
        <f t="shared" si="274"/>
        <v>18</v>
      </c>
      <c r="R1347" s="286">
        <f t="shared" si="275"/>
        <v>0</v>
      </c>
      <c r="S1347" s="287">
        <f t="shared" si="276"/>
        <v>0</v>
      </c>
      <c r="T1347" s="286">
        <f t="shared" si="277"/>
        <v>0</v>
      </c>
      <c r="U1347" s="287">
        <f t="shared" si="278"/>
        <v>0</v>
      </c>
      <c r="V1347" s="287">
        <f t="shared" si="279"/>
        <v>0</v>
      </c>
      <c r="W1347" s="287">
        <f t="shared" si="280"/>
        <v>0</v>
      </c>
      <c r="X1347" s="287">
        <f t="shared" si="281"/>
        <v>0</v>
      </c>
      <c r="Y1347" s="288">
        <f t="shared" si="282"/>
        <v>1900</v>
      </c>
      <c r="Z1347" s="287">
        <f t="shared" si="283"/>
        <v>1</v>
      </c>
      <c r="AA1347" s="519">
        <f>0</f>
        <v>0</v>
      </c>
      <c r="AB1347" s="520">
        <f>0</f>
        <v>0</v>
      </c>
      <c r="AC1347" s="519">
        <f t="shared" si="284"/>
        <v>0</v>
      </c>
      <c r="AD1347" s="520">
        <f t="shared" si="285"/>
        <v>0</v>
      </c>
    </row>
    <row r="1348" spans="16:30">
      <c r="P1348" s="274">
        <f t="shared" si="273"/>
        <v>1</v>
      </c>
      <c r="Q1348" s="285">
        <f t="shared" si="274"/>
        <v>18</v>
      </c>
      <c r="R1348" s="286">
        <f t="shared" si="275"/>
        <v>0</v>
      </c>
      <c r="S1348" s="287">
        <f t="shared" si="276"/>
        <v>0</v>
      </c>
      <c r="T1348" s="286">
        <f t="shared" si="277"/>
        <v>0</v>
      </c>
      <c r="U1348" s="287">
        <f t="shared" si="278"/>
        <v>0</v>
      </c>
      <c r="V1348" s="287">
        <f t="shared" si="279"/>
        <v>0</v>
      </c>
      <c r="W1348" s="287">
        <f t="shared" si="280"/>
        <v>0</v>
      </c>
      <c r="X1348" s="287">
        <f t="shared" si="281"/>
        <v>0</v>
      </c>
      <c r="Y1348" s="288">
        <f t="shared" si="282"/>
        <v>1900</v>
      </c>
      <c r="Z1348" s="287">
        <f t="shared" si="283"/>
        <v>1</v>
      </c>
      <c r="AA1348" s="519">
        <f>0</f>
        <v>0</v>
      </c>
      <c r="AB1348" s="520">
        <f>0</f>
        <v>0</v>
      </c>
      <c r="AC1348" s="519">
        <f t="shared" si="284"/>
        <v>0</v>
      </c>
      <c r="AD1348" s="520">
        <f t="shared" si="285"/>
        <v>0</v>
      </c>
    </row>
    <row r="1349" spans="16:30">
      <c r="P1349" s="274">
        <f t="shared" si="273"/>
        <v>1</v>
      </c>
      <c r="Q1349" s="285">
        <f t="shared" si="274"/>
        <v>18</v>
      </c>
      <c r="R1349" s="286">
        <f t="shared" si="275"/>
        <v>0</v>
      </c>
      <c r="S1349" s="287">
        <f t="shared" si="276"/>
        <v>0</v>
      </c>
      <c r="T1349" s="286">
        <f t="shared" si="277"/>
        <v>0</v>
      </c>
      <c r="U1349" s="287">
        <f t="shared" si="278"/>
        <v>0</v>
      </c>
      <c r="V1349" s="287">
        <f t="shared" si="279"/>
        <v>0</v>
      </c>
      <c r="W1349" s="287">
        <f t="shared" si="280"/>
        <v>0</v>
      </c>
      <c r="X1349" s="287">
        <f t="shared" si="281"/>
        <v>0</v>
      </c>
      <c r="Y1349" s="288">
        <f t="shared" si="282"/>
        <v>1900</v>
      </c>
      <c r="Z1349" s="287">
        <f t="shared" si="283"/>
        <v>1</v>
      </c>
      <c r="AA1349" s="519">
        <f>0</f>
        <v>0</v>
      </c>
      <c r="AB1349" s="520">
        <f>0</f>
        <v>0</v>
      </c>
      <c r="AC1349" s="519">
        <f t="shared" si="284"/>
        <v>0</v>
      </c>
      <c r="AD1349" s="520">
        <f t="shared" si="285"/>
        <v>0</v>
      </c>
    </row>
    <row r="1350" spans="16:30">
      <c r="P1350" s="274">
        <f t="shared" si="273"/>
        <v>1</v>
      </c>
      <c r="Q1350" s="285">
        <f t="shared" si="274"/>
        <v>18</v>
      </c>
      <c r="R1350" s="286">
        <f t="shared" si="275"/>
        <v>0</v>
      </c>
      <c r="S1350" s="287">
        <f t="shared" si="276"/>
        <v>0</v>
      </c>
      <c r="T1350" s="286">
        <f t="shared" si="277"/>
        <v>0</v>
      </c>
      <c r="U1350" s="287">
        <f t="shared" si="278"/>
        <v>0</v>
      </c>
      <c r="V1350" s="287">
        <f t="shared" si="279"/>
        <v>0</v>
      </c>
      <c r="W1350" s="287">
        <f t="shared" si="280"/>
        <v>0</v>
      </c>
      <c r="X1350" s="287">
        <f t="shared" si="281"/>
        <v>0</v>
      </c>
      <c r="Y1350" s="288">
        <f t="shared" si="282"/>
        <v>1900</v>
      </c>
      <c r="Z1350" s="287">
        <f t="shared" si="283"/>
        <v>1</v>
      </c>
      <c r="AA1350" s="519">
        <f>0</f>
        <v>0</v>
      </c>
      <c r="AB1350" s="520">
        <f>0</f>
        <v>0</v>
      </c>
      <c r="AC1350" s="519">
        <f t="shared" si="284"/>
        <v>0</v>
      </c>
      <c r="AD1350" s="520">
        <f t="shared" si="285"/>
        <v>0</v>
      </c>
    </row>
    <row r="1351" spans="16:30">
      <c r="P1351" s="274">
        <f t="shared" si="273"/>
        <v>1</v>
      </c>
      <c r="Q1351" s="285">
        <f t="shared" si="274"/>
        <v>18</v>
      </c>
      <c r="R1351" s="286">
        <f t="shared" si="275"/>
        <v>0</v>
      </c>
      <c r="S1351" s="287">
        <f t="shared" si="276"/>
        <v>0</v>
      </c>
      <c r="T1351" s="286">
        <f t="shared" si="277"/>
        <v>0</v>
      </c>
      <c r="U1351" s="287">
        <f t="shared" si="278"/>
        <v>0</v>
      </c>
      <c r="V1351" s="287">
        <f t="shared" si="279"/>
        <v>0</v>
      </c>
      <c r="W1351" s="287">
        <f t="shared" si="280"/>
        <v>0</v>
      </c>
      <c r="X1351" s="287">
        <f t="shared" si="281"/>
        <v>0</v>
      </c>
      <c r="Y1351" s="288">
        <f t="shared" si="282"/>
        <v>1900</v>
      </c>
      <c r="Z1351" s="287">
        <f t="shared" si="283"/>
        <v>1</v>
      </c>
      <c r="AA1351" s="519">
        <f>0</f>
        <v>0</v>
      </c>
      <c r="AB1351" s="520">
        <f>0</f>
        <v>0</v>
      </c>
      <c r="AC1351" s="519">
        <f t="shared" si="284"/>
        <v>0</v>
      </c>
      <c r="AD1351" s="520">
        <f t="shared" si="285"/>
        <v>0</v>
      </c>
    </row>
    <row r="1352" spans="16:30">
      <c r="P1352" s="274">
        <f t="shared" ref="P1352:P1415" si="286">IF(Z1352&gt;S1352,IF(Z1352&gt;T1352,1,0),0)</f>
        <v>1</v>
      </c>
      <c r="Q1352" s="285">
        <f t="shared" ref="Q1352:Q1415" si="287">MAX(18,IFERROR(ROUNDDOWN(YEARFRAC(F1352,__valuation_date),0),45))</f>
        <v>18</v>
      </c>
      <c r="R1352" s="286">
        <f t="shared" ref="R1352:R1415" si="288">G1352</f>
        <v>0</v>
      </c>
      <c r="S1352" s="287">
        <f t="shared" ref="S1352:S1415" si="289">N1352</f>
        <v>0</v>
      </c>
      <c r="T1352" s="286">
        <f t="shared" ref="T1352:T1415" si="290">ROUNDUP(YEARFRAC(M1352,L1352),0)</f>
        <v>0</v>
      </c>
      <c r="U1352" s="287">
        <f t="shared" ref="U1352:U1415" si="291">J1352</f>
        <v>0</v>
      </c>
      <c r="V1352" s="287">
        <f t="shared" ref="V1352:V1415" si="292">IF(X1352="Annuity",0,H1352)</f>
        <v>0</v>
      </c>
      <c r="W1352" s="287">
        <f t="shared" ref="W1352:W1415" si="293">IF(X1352="Annuity",H1352*12,H1352)</f>
        <v>0</v>
      </c>
      <c r="X1352" s="287">
        <f t="shared" ref="X1352:X1415" si="294">E1352</f>
        <v>0</v>
      </c>
      <c r="Y1352" s="288">
        <f t="shared" ref="Y1352:Y1415" si="295">YEAR(L1352)</f>
        <v>1900</v>
      </c>
      <c r="Z1352" s="287">
        <f t="shared" ref="Z1352:Z1415" si="296">YEAR($P$2)-Y1352+1</f>
        <v>1</v>
      </c>
      <c r="AA1352" s="519">
        <f>0</f>
        <v>0</v>
      </c>
      <c r="AB1352" s="520">
        <f>0</f>
        <v>0</v>
      </c>
      <c r="AC1352" s="519">
        <f t="shared" ref="AC1352:AC1415" si="297">D1352</f>
        <v>0</v>
      </c>
      <c r="AD1352" s="520">
        <f t="shared" ref="AD1352:AD1415" si="298">O1352</f>
        <v>0</v>
      </c>
    </row>
    <row r="1353" spans="16:30">
      <c r="P1353" s="274">
        <f t="shared" si="286"/>
        <v>1</v>
      </c>
      <c r="Q1353" s="285">
        <f t="shared" si="287"/>
        <v>18</v>
      </c>
      <c r="R1353" s="286">
        <f t="shared" si="288"/>
        <v>0</v>
      </c>
      <c r="S1353" s="287">
        <f t="shared" si="289"/>
        <v>0</v>
      </c>
      <c r="T1353" s="286">
        <f t="shared" si="290"/>
        <v>0</v>
      </c>
      <c r="U1353" s="287">
        <f t="shared" si="291"/>
        <v>0</v>
      </c>
      <c r="V1353" s="287">
        <f t="shared" si="292"/>
        <v>0</v>
      </c>
      <c r="W1353" s="287">
        <f t="shared" si="293"/>
        <v>0</v>
      </c>
      <c r="X1353" s="287">
        <f t="shared" si="294"/>
        <v>0</v>
      </c>
      <c r="Y1353" s="288">
        <f t="shared" si="295"/>
        <v>1900</v>
      </c>
      <c r="Z1353" s="287">
        <f t="shared" si="296"/>
        <v>1</v>
      </c>
      <c r="AA1353" s="519">
        <f>0</f>
        <v>0</v>
      </c>
      <c r="AB1353" s="520">
        <f>0</f>
        <v>0</v>
      </c>
      <c r="AC1353" s="519">
        <f t="shared" si="297"/>
        <v>0</v>
      </c>
      <c r="AD1353" s="520">
        <f t="shared" si="298"/>
        <v>0</v>
      </c>
    </row>
    <row r="1354" spans="16:30">
      <c r="P1354" s="274">
        <f t="shared" si="286"/>
        <v>1</v>
      </c>
      <c r="Q1354" s="285">
        <f t="shared" si="287"/>
        <v>18</v>
      </c>
      <c r="R1354" s="286">
        <f t="shared" si="288"/>
        <v>0</v>
      </c>
      <c r="S1354" s="287">
        <f t="shared" si="289"/>
        <v>0</v>
      </c>
      <c r="T1354" s="286">
        <f t="shared" si="290"/>
        <v>0</v>
      </c>
      <c r="U1354" s="287">
        <f t="shared" si="291"/>
        <v>0</v>
      </c>
      <c r="V1354" s="287">
        <f t="shared" si="292"/>
        <v>0</v>
      </c>
      <c r="W1354" s="287">
        <f t="shared" si="293"/>
        <v>0</v>
      </c>
      <c r="X1354" s="287">
        <f t="shared" si="294"/>
        <v>0</v>
      </c>
      <c r="Y1354" s="288">
        <f t="shared" si="295"/>
        <v>1900</v>
      </c>
      <c r="Z1354" s="287">
        <f t="shared" si="296"/>
        <v>1</v>
      </c>
      <c r="AA1354" s="519">
        <f>0</f>
        <v>0</v>
      </c>
      <c r="AB1354" s="520">
        <f>0</f>
        <v>0</v>
      </c>
      <c r="AC1354" s="519">
        <f t="shared" si="297"/>
        <v>0</v>
      </c>
      <c r="AD1354" s="520">
        <f t="shared" si="298"/>
        <v>0</v>
      </c>
    </row>
    <row r="1355" spans="16:30">
      <c r="P1355" s="274">
        <f t="shared" si="286"/>
        <v>1</v>
      </c>
      <c r="Q1355" s="285">
        <f t="shared" si="287"/>
        <v>18</v>
      </c>
      <c r="R1355" s="286">
        <f t="shared" si="288"/>
        <v>0</v>
      </c>
      <c r="S1355" s="287">
        <f t="shared" si="289"/>
        <v>0</v>
      </c>
      <c r="T1355" s="286">
        <f t="shared" si="290"/>
        <v>0</v>
      </c>
      <c r="U1355" s="287">
        <f t="shared" si="291"/>
        <v>0</v>
      </c>
      <c r="V1355" s="287">
        <f t="shared" si="292"/>
        <v>0</v>
      </c>
      <c r="W1355" s="287">
        <f t="shared" si="293"/>
        <v>0</v>
      </c>
      <c r="X1355" s="287">
        <f t="shared" si="294"/>
        <v>0</v>
      </c>
      <c r="Y1355" s="288">
        <f t="shared" si="295"/>
        <v>1900</v>
      </c>
      <c r="Z1355" s="287">
        <f t="shared" si="296"/>
        <v>1</v>
      </c>
      <c r="AA1355" s="519">
        <f>0</f>
        <v>0</v>
      </c>
      <c r="AB1355" s="520">
        <f>0</f>
        <v>0</v>
      </c>
      <c r="AC1355" s="519">
        <f t="shared" si="297"/>
        <v>0</v>
      </c>
      <c r="AD1355" s="520">
        <f t="shared" si="298"/>
        <v>0</v>
      </c>
    </row>
    <row r="1356" spans="16:30">
      <c r="P1356" s="274">
        <f t="shared" si="286"/>
        <v>1</v>
      </c>
      <c r="Q1356" s="285">
        <f t="shared" si="287"/>
        <v>18</v>
      </c>
      <c r="R1356" s="286">
        <f t="shared" si="288"/>
        <v>0</v>
      </c>
      <c r="S1356" s="287">
        <f t="shared" si="289"/>
        <v>0</v>
      </c>
      <c r="T1356" s="286">
        <f t="shared" si="290"/>
        <v>0</v>
      </c>
      <c r="U1356" s="287">
        <f t="shared" si="291"/>
        <v>0</v>
      </c>
      <c r="V1356" s="287">
        <f t="shared" si="292"/>
        <v>0</v>
      </c>
      <c r="W1356" s="287">
        <f t="shared" si="293"/>
        <v>0</v>
      </c>
      <c r="X1356" s="287">
        <f t="shared" si="294"/>
        <v>0</v>
      </c>
      <c r="Y1356" s="288">
        <f t="shared" si="295"/>
        <v>1900</v>
      </c>
      <c r="Z1356" s="287">
        <f t="shared" si="296"/>
        <v>1</v>
      </c>
      <c r="AA1356" s="519">
        <f>0</f>
        <v>0</v>
      </c>
      <c r="AB1356" s="520">
        <f>0</f>
        <v>0</v>
      </c>
      <c r="AC1356" s="519">
        <f t="shared" si="297"/>
        <v>0</v>
      </c>
      <c r="AD1356" s="520">
        <f t="shared" si="298"/>
        <v>0</v>
      </c>
    </row>
    <row r="1357" spans="16:30">
      <c r="P1357" s="274">
        <f t="shared" si="286"/>
        <v>1</v>
      </c>
      <c r="Q1357" s="285">
        <f t="shared" si="287"/>
        <v>18</v>
      </c>
      <c r="R1357" s="286">
        <f t="shared" si="288"/>
        <v>0</v>
      </c>
      <c r="S1357" s="287">
        <f t="shared" si="289"/>
        <v>0</v>
      </c>
      <c r="T1357" s="286">
        <f t="shared" si="290"/>
        <v>0</v>
      </c>
      <c r="U1357" s="287">
        <f t="shared" si="291"/>
        <v>0</v>
      </c>
      <c r="V1357" s="287">
        <f t="shared" si="292"/>
        <v>0</v>
      </c>
      <c r="W1357" s="287">
        <f t="shared" si="293"/>
        <v>0</v>
      </c>
      <c r="X1357" s="287">
        <f t="shared" si="294"/>
        <v>0</v>
      </c>
      <c r="Y1357" s="288">
        <f t="shared" si="295"/>
        <v>1900</v>
      </c>
      <c r="Z1357" s="287">
        <f t="shared" si="296"/>
        <v>1</v>
      </c>
      <c r="AA1357" s="519">
        <f>0</f>
        <v>0</v>
      </c>
      <c r="AB1357" s="520">
        <f>0</f>
        <v>0</v>
      </c>
      <c r="AC1357" s="519">
        <f t="shared" si="297"/>
        <v>0</v>
      </c>
      <c r="AD1357" s="520">
        <f t="shared" si="298"/>
        <v>0</v>
      </c>
    </row>
    <row r="1358" spans="16:30">
      <c r="P1358" s="274">
        <f t="shared" si="286"/>
        <v>1</v>
      </c>
      <c r="Q1358" s="285">
        <f t="shared" si="287"/>
        <v>18</v>
      </c>
      <c r="R1358" s="286">
        <f t="shared" si="288"/>
        <v>0</v>
      </c>
      <c r="S1358" s="287">
        <f t="shared" si="289"/>
        <v>0</v>
      </c>
      <c r="T1358" s="286">
        <f t="shared" si="290"/>
        <v>0</v>
      </c>
      <c r="U1358" s="287">
        <f t="shared" si="291"/>
        <v>0</v>
      </c>
      <c r="V1358" s="287">
        <f t="shared" si="292"/>
        <v>0</v>
      </c>
      <c r="W1358" s="287">
        <f t="shared" si="293"/>
        <v>0</v>
      </c>
      <c r="X1358" s="287">
        <f t="shared" si="294"/>
        <v>0</v>
      </c>
      <c r="Y1358" s="288">
        <f t="shared" si="295"/>
        <v>1900</v>
      </c>
      <c r="Z1358" s="287">
        <f t="shared" si="296"/>
        <v>1</v>
      </c>
      <c r="AA1358" s="519">
        <f>0</f>
        <v>0</v>
      </c>
      <c r="AB1358" s="520">
        <f>0</f>
        <v>0</v>
      </c>
      <c r="AC1358" s="519">
        <f t="shared" si="297"/>
        <v>0</v>
      </c>
      <c r="AD1358" s="520">
        <f t="shared" si="298"/>
        <v>0</v>
      </c>
    </row>
    <row r="1359" spans="16:30">
      <c r="P1359" s="274">
        <f t="shared" si="286"/>
        <v>1</v>
      </c>
      <c r="Q1359" s="285">
        <f t="shared" si="287"/>
        <v>18</v>
      </c>
      <c r="R1359" s="286">
        <f t="shared" si="288"/>
        <v>0</v>
      </c>
      <c r="S1359" s="287">
        <f t="shared" si="289"/>
        <v>0</v>
      </c>
      <c r="T1359" s="286">
        <f t="shared" si="290"/>
        <v>0</v>
      </c>
      <c r="U1359" s="287">
        <f t="shared" si="291"/>
        <v>0</v>
      </c>
      <c r="V1359" s="287">
        <f t="shared" si="292"/>
        <v>0</v>
      </c>
      <c r="W1359" s="287">
        <f t="shared" si="293"/>
        <v>0</v>
      </c>
      <c r="X1359" s="287">
        <f t="shared" si="294"/>
        <v>0</v>
      </c>
      <c r="Y1359" s="288">
        <f t="shared" si="295"/>
        <v>1900</v>
      </c>
      <c r="Z1359" s="287">
        <f t="shared" si="296"/>
        <v>1</v>
      </c>
      <c r="AA1359" s="519">
        <f>0</f>
        <v>0</v>
      </c>
      <c r="AB1359" s="520">
        <f>0</f>
        <v>0</v>
      </c>
      <c r="AC1359" s="519">
        <f t="shared" si="297"/>
        <v>0</v>
      </c>
      <c r="AD1359" s="520">
        <f t="shared" si="298"/>
        <v>0</v>
      </c>
    </row>
    <row r="1360" spans="16:30">
      <c r="P1360" s="274">
        <f t="shared" si="286"/>
        <v>1</v>
      </c>
      <c r="Q1360" s="285">
        <f t="shared" si="287"/>
        <v>18</v>
      </c>
      <c r="R1360" s="286">
        <f t="shared" si="288"/>
        <v>0</v>
      </c>
      <c r="S1360" s="287">
        <f t="shared" si="289"/>
        <v>0</v>
      </c>
      <c r="T1360" s="286">
        <f t="shared" si="290"/>
        <v>0</v>
      </c>
      <c r="U1360" s="287">
        <f t="shared" si="291"/>
        <v>0</v>
      </c>
      <c r="V1360" s="287">
        <f t="shared" si="292"/>
        <v>0</v>
      </c>
      <c r="W1360" s="287">
        <f t="shared" si="293"/>
        <v>0</v>
      </c>
      <c r="X1360" s="287">
        <f t="shared" si="294"/>
        <v>0</v>
      </c>
      <c r="Y1360" s="288">
        <f t="shared" si="295"/>
        <v>1900</v>
      </c>
      <c r="Z1360" s="287">
        <f t="shared" si="296"/>
        <v>1</v>
      </c>
      <c r="AA1360" s="519">
        <f>0</f>
        <v>0</v>
      </c>
      <c r="AB1360" s="520">
        <f>0</f>
        <v>0</v>
      </c>
      <c r="AC1360" s="519">
        <f t="shared" si="297"/>
        <v>0</v>
      </c>
      <c r="AD1360" s="520">
        <f t="shared" si="298"/>
        <v>0</v>
      </c>
    </row>
    <row r="1361" spans="16:30">
      <c r="P1361" s="274">
        <f t="shared" si="286"/>
        <v>1</v>
      </c>
      <c r="Q1361" s="285">
        <f t="shared" si="287"/>
        <v>18</v>
      </c>
      <c r="R1361" s="286">
        <f t="shared" si="288"/>
        <v>0</v>
      </c>
      <c r="S1361" s="287">
        <f t="shared" si="289"/>
        <v>0</v>
      </c>
      <c r="T1361" s="286">
        <f t="shared" si="290"/>
        <v>0</v>
      </c>
      <c r="U1361" s="287">
        <f t="shared" si="291"/>
        <v>0</v>
      </c>
      <c r="V1361" s="287">
        <f t="shared" si="292"/>
        <v>0</v>
      </c>
      <c r="W1361" s="287">
        <f t="shared" si="293"/>
        <v>0</v>
      </c>
      <c r="X1361" s="287">
        <f t="shared" si="294"/>
        <v>0</v>
      </c>
      <c r="Y1361" s="288">
        <f t="shared" si="295"/>
        <v>1900</v>
      </c>
      <c r="Z1361" s="287">
        <f t="shared" si="296"/>
        <v>1</v>
      </c>
      <c r="AA1361" s="519">
        <f>0</f>
        <v>0</v>
      </c>
      <c r="AB1361" s="520">
        <f>0</f>
        <v>0</v>
      </c>
      <c r="AC1361" s="519">
        <f t="shared" si="297"/>
        <v>0</v>
      </c>
      <c r="AD1361" s="520">
        <f t="shared" si="298"/>
        <v>0</v>
      </c>
    </row>
    <row r="1362" spans="16:30">
      <c r="P1362" s="274">
        <f t="shared" si="286"/>
        <v>1</v>
      </c>
      <c r="Q1362" s="285">
        <f t="shared" si="287"/>
        <v>18</v>
      </c>
      <c r="R1362" s="286">
        <f t="shared" si="288"/>
        <v>0</v>
      </c>
      <c r="S1362" s="287">
        <f t="shared" si="289"/>
        <v>0</v>
      </c>
      <c r="T1362" s="286">
        <f t="shared" si="290"/>
        <v>0</v>
      </c>
      <c r="U1362" s="287">
        <f t="shared" si="291"/>
        <v>0</v>
      </c>
      <c r="V1362" s="287">
        <f t="shared" si="292"/>
        <v>0</v>
      </c>
      <c r="W1362" s="287">
        <f t="shared" si="293"/>
        <v>0</v>
      </c>
      <c r="X1362" s="287">
        <f t="shared" si="294"/>
        <v>0</v>
      </c>
      <c r="Y1362" s="288">
        <f t="shared" si="295"/>
        <v>1900</v>
      </c>
      <c r="Z1362" s="287">
        <f t="shared" si="296"/>
        <v>1</v>
      </c>
      <c r="AA1362" s="519">
        <f>0</f>
        <v>0</v>
      </c>
      <c r="AB1362" s="520">
        <f>0</f>
        <v>0</v>
      </c>
      <c r="AC1362" s="519">
        <f t="shared" si="297"/>
        <v>0</v>
      </c>
      <c r="AD1362" s="520">
        <f t="shared" si="298"/>
        <v>0</v>
      </c>
    </row>
    <row r="1363" spans="16:30">
      <c r="P1363" s="274">
        <f t="shared" si="286"/>
        <v>1</v>
      </c>
      <c r="Q1363" s="285">
        <f t="shared" si="287"/>
        <v>18</v>
      </c>
      <c r="R1363" s="286">
        <f t="shared" si="288"/>
        <v>0</v>
      </c>
      <c r="S1363" s="287">
        <f t="shared" si="289"/>
        <v>0</v>
      </c>
      <c r="T1363" s="286">
        <f t="shared" si="290"/>
        <v>0</v>
      </c>
      <c r="U1363" s="287">
        <f t="shared" si="291"/>
        <v>0</v>
      </c>
      <c r="V1363" s="287">
        <f t="shared" si="292"/>
        <v>0</v>
      </c>
      <c r="W1363" s="287">
        <f t="shared" si="293"/>
        <v>0</v>
      </c>
      <c r="X1363" s="287">
        <f t="shared" si="294"/>
        <v>0</v>
      </c>
      <c r="Y1363" s="288">
        <f t="shared" si="295"/>
        <v>1900</v>
      </c>
      <c r="Z1363" s="287">
        <f t="shared" si="296"/>
        <v>1</v>
      </c>
      <c r="AA1363" s="519">
        <f>0</f>
        <v>0</v>
      </c>
      <c r="AB1363" s="520">
        <f>0</f>
        <v>0</v>
      </c>
      <c r="AC1363" s="519">
        <f t="shared" si="297"/>
        <v>0</v>
      </c>
      <c r="AD1363" s="520">
        <f t="shared" si="298"/>
        <v>0</v>
      </c>
    </row>
    <row r="1364" spans="16:30">
      <c r="P1364" s="274">
        <f t="shared" si="286"/>
        <v>1</v>
      </c>
      <c r="Q1364" s="285">
        <f t="shared" si="287"/>
        <v>18</v>
      </c>
      <c r="R1364" s="286">
        <f t="shared" si="288"/>
        <v>0</v>
      </c>
      <c r="S1364" s="287">
        <f t="shared" si="289"/>
        <v>0</v>
      </c>
      <c r="T1364" s="286">
        <f t="shared" si="290"/>
        <v>0</v>
      </c>
      <c r="U1364" s="287">
        <f t="shared" si="291"/>
        <v>0</v>
      </c>
      <c r="V1364" s="287">
        <f t="shared" si="292"/>
        <v>0</v>
      </c>
      <c r="W1364" s="287">
        <f t="shared" si="293"/>
        <v>0</v>
      </c>
      <c r="X1364" s="287">
        <f t="shared" si="294"/>
        <v>0</v>
      </c>
      <c r="Y1364" s="288">
        <f t="shared" si="295"/>
        <v>1900</v>
      </c>
      <c r="Z1364" s="287">
        <f t="shared" si="296"/>
        <v>1</v>
      </c>
      <c r="AA1364" s="519">
        <f>0</f>
        <v>0</v>
      </c>
      <c r="AB1364" s="520">
        <f>0</f>
        <v>0</v>
      </c>
      <c r="AC1364" s="519">
        <f t="shared" si="297"/>
        <v>0</v>
      </c>
      <c r="AD1364" s="520">
        <f t="shared" si="298"/>
        <v>0</v>
      </c>
    </row>
    <row r="1365" spans="16:30">
      <c r="P1365" s="274">
        <f t="shared" si="286"/>
        <v>1</v>
      </c>
      <c r="Q1365" s="285">
        <f t="shared" si="287"/>
        <v>18</v>
      </c>
      <c r="R1365" s="286">
        <f t="shared" si="288"/>
        <v>0</v>
      </c>
      <c r="S1365" s="287">
        <f t="shared" si="289"/>
        <v>0</v>
      </c>
      <c r="T1365" s="286">
        <f t="shared" si="290"/>
        <v>0</v>
      </c>
      <c r="U1365" s="287">
        <f t="shared" si="291"/>
        <v>0</v>
      </c>
      <c r="V1365" s="287">
        <f t="shared" si="292"/>
        <v>0</v>
      </c>
      <c r="W1365" s="287">
        <f t="shared" si="293"/>
        <v>0</v>
      </c>
      <c r="X1365" s="287">
        <f t="shared" si="294"/>
        <v>0</v>
      </c>
      <c r="Y1365" s="288">
        <f t="shared" si="295"/>
        <v>1900</v>
      </c>
      <c r="Z1365" s="287">
        <f t="shared" si="296"/>
        <v>1</v>
      </c>
      <c r="AA1365" s="519">
        <f>0</f>
        <v>0</v>
      </c>
      <c r="AB1365" s="520">
        <f>0</f>
        <v>0</v>
      </c>
      <c r="AC1365" s="519">
        <f t="shared" si="297"/>
        <v>0</v>
      </c>
      <c r="AD1365" s="520">
        <f t="shared" si="298"/>
        <v>0</v>
      </c>
    </row>
    <row r="1366" spans="16:30">
      <c r="P1366" s="274">
        <f t="shared" si="286"/>
        <v>1</v>
      </c>
      <c r="Q1366" s="285">
        <f t="shared" si="287"/>
        <v>18</v>
      </c>
      <c r="R1366" s="286">
        <f t="shared" si="288"/>
        <v>0</v>
      </c>
      <c r="S1366" s="287">
        <f t="shared" si="289"/>
        <v>0</v>
      </c>
      <c r="T1366" s="286">
        <f t="shared" si="290"/>
        <v>0</v>
      </c>
      <c r="U1366" s="287">
        <f t="shared" si="291"/>
        <v>0</v>
      </c>
      <c r="V1366" s="287">
        <f t="shared" si="292"/>
        <v>0</v>
      </c>
      <c r="W1366" s="287">
        <f t="shared" si="293"/>
        <v>0</v>
      </c>
      <c r="X1366" s="287">
        <f t="shared" si="294"/>
        <v>0</v>
      </c>
      <c r="Y1366" s="288">
        <f t="shared" si="295"/>
        <v>1900</v>
      </c>
      <c r="Z1366" s="287">
        <f t="shared" si="296"/>
        <v>1</v>
      </c>
      <c r="AA1366" s="519">
        <f>0</f>
        <v>0</v>
      </c>
      <c r="AB1366" s="520">
        <f>0</f>
        <v>0</v>
      </c>
      <c r="AC1366" s="519">
        <f t="shared" si="297"/>
        <v>0</v>
      </c>
      <c r="AD1366" s="520">
        <f t="shared" si="298"/>
        <v>0</v>
      </c>
    </row>
    <row r="1367" spans="16:30">
      <c r="P1367" s="274">
        <f t="shared" si="286"/>
        <v>1</v>
      </c>
      <c r="Q1367" s="285">
        <f t="shared" si="287"/>
        <v>18</v>
      </c>
      <c r="R1367" s="286">
        <f t="shared" si="288"/>
        <v>0</v>
      </c>
      <c r="S1367" s="287">
        <f t="shared" si="289"/>
        <v>0</v>
      </c>
      <c r="T1367" s="286">
        <f t="shared" si="290"/>
        <v>0</v>
      </c>
      <c r="U1367" s="287">
        <f t="shared" si="291"/>
        <v>0</v>
      </c>
      <c r="V1367" s="287">
        <f t="shared" si="292"/>
        <v>0</v>
      </c>
      <c r="W1367" s="287">
        <f t="shared" si="293"/>
        <v>0</v>
      </c>
      <c r="X1367" s="287">
        <f t="shared" si="294"/>
        <v>0</v>
      </c>
      <c r="Y1367" s="288">
        <f t="shared" si="295"/>
        <v>1900</v>
      </c>
      <c r="Z1367" s="287">
        <f t="shared" si="296"/>
        <v>1</v>
      </c>
      <c r="AA1367" s="519">
        <f>0</f>
        <v>0</v>
      </c>
      <c r="AB1367" s="520">
        <f>0</f>
        <v>0</v>
      </c>
      <c r="AC1367" s="519">
        <f t="shared" si="297"/>
        <v>0</v>
      </c>
      <c r="AD1367" s="520">
        <f t="shared" si="298"/>
        <v>0</v>
      </c>
    </row>
    <row r="1368" spans="16:30">
      <c r="P1368" s="274">
        <f t="shared" si="286"/>
        <v>1</v>
      </c>
      <c r="Q1368" s="285">
        <f t="shared" si="287"/>
        <v>18</v>
      </c>
      <c r="R1368" s="286">
        <f t="shared" si="288"/>
        <v>0</v>
      </c>
      <c r="S1368" s="287">
        <f t="shared" si="289"/>
        <v>0</v>
      </c>
      <c r="T1368" s="286">
        <f t="shared" si="290"/>
        <v>0</v>
      </c>
      <c r="U1368" s="287">
        <f t="shared" si="291"/>
        <v>0</v>
      </c>
      <c r="V1368" s="287">
        <f t="shared" si="292"/>
        <v>0</v>
      </c>
      <c r="W1368" s="287">
        <f t="shared" si="293"/>
        <v>0</v>
      </c>
      <c r="X1368" s="287">
        <f t="shared" si="294"/>
        <v>0</v>
      </c>
      <c r="Y1368" s="288">
        <f t="shared" si="295"/>
        <v>1900</v>
      </c>
      <c r="Z1368" s="287">
        <f t="shared" si="296"/>
        <v>1</v>
      </c>
      <c r="AA1368" s="519">
        <f>0</f>
        <v>0</v>
      </c>
      <c r="AB1368" s="520">
        <f>0</f>
        <v>0</v>
      </c>
      <c r="AC1368" s="519">
        <f t="shared" si="297"/>
        <v>0</v>
      </c>
      <c r="AD1368" s="520">
        <f t="shared" si="298"/>
        <v>0</v>
      </c>
    </row>
    <row r="1369" spans="16:30">
      <c r="P1369" s="274">
        <f t="shared" si="286"/>
        <v>1</v>
      </c>
      <c r="Q1369" s="285">
        <f t="shared" si="287"/>
        <v>18</v>
      </c>
      <c r="R1369" s="286">
        <f t="shared" si="288"/>
        <v>0</v>
      </c>
      <c r="S1369" s="287">
        <f t="shared" si="289"/>
        <v>0</v>
      </c>
      <c r="T1369" s="286">
        <f t="shared" si="290"/>
        <v>0</v>
      </c>
      <c r="U1369" s="287">
        <f t="shared" si="291"/>
        <v>0</v>
      </c>
      <c r="V1369" s="287">
        <f t="shared" si="292"/>
        <v>0</v>
      </c>
      <c r="W1369" s="287">
        <f t="shared" si="293"/>
        <v>0</v>
      </c>
      <c r="X1369" s="287">
        <f t="shared" si="294"/>
        <v>0</v>
      </c>
      <c r="Y1369" s="288">
        <f t="shared" si="295"/>
        <v>1900</v>
      </c>
      <c r="Z1369" s="287">
        <f t="shared" si="296"/>
        <v>1</v>
      </c>
      <c r="AA1369" s="519">
        <f>0</f>
        <v>0</v>
      </c>
      <c r="AB1369" s="520">
        <f>0</f>
        <v>0</v>
      </c>
      <c r="AC1369" s="519">
        <f t="shared" si="297"/>
        <v>0</v>
      </c>
      <c r="AD1369" s="520">
        <f t="shared" si="298"/>
        <v>0</v>
      </c>
    </row>
    <row r="1370" spans="16:30">
      <c r="P1370" s="274">
        <f t="shared" si="286"/>
        <v>1</v>
      </c>
      <c r="Q1370" s="285">
        <f t="shared" si="287"/>
        <v>18</v>
      </c>
      <c r="R1370" s="286">
        <f t="shared" si="288"/>
        <v>0</v>
      </c>
      <c r="S1370" s="287">
        <f t="shared" si="289"/>
        <v>0</v>
      </c>
      <c r="T1370" s="286">
        <f t="shared" si="290"/>
        <v>0</v>
      </c>
      <c r="U1370" s="287">
        <f t="shared" si="291"/>
        <v>0</v>
      </c>
      <c r="V1370" s="287">
        <f t="shared" si="292"/>
        <v>0</v>
      </c>
      <c r="W1370" s="287">
        <f t="shared" si="293"/>
        <v>0</v>
      </c>
      <c r="X1370" s="287">
        <f t="shared" si="294"/>
        <v>0</v>
      </c>
      <c r="Y1370" s="288">
        <f t="shared" si="295"/>
        <v>1900</v>
      </c>
      <c r="Z1370" s="287">
        <f t="shared" si="296"/>
        <v>1</v>
      </c>
      <c r="AA1370" s="519">
        <f>0</f>
        <v>0</v>
      </c>
      <c r="AB1370" s="520">
        <f>0</f>
        <v>0</v>
      </c>
      <c r="AC1370" s="519">
        <f t="shared" si="297"/>
        <v>0</v>
      </c>
      <c r="AD1370" s="520">
        <f t="shared" si="298"/>
        <v>0</v>
      </c>
    </row>
    <row r="1371" spans="16:30">
      <c r="P1371" s="274">
        <f t="shared" si="286"/>
        <v>1</v>
      </c>
      <c r="Q1371" s="285">
        <f t="shared" si="287"/>
        <v>18</v>
      </c>
      <c r="R1371" s="286">
        <f t="shared" si="288"/>
        <v>0</v>
      </c>
      <c r="S1371" s="287">
        <f t="shared" si="289"/>
        <v>0</v>
      </c>
      <c r="T1371" s="286">
        <f t="shared" si="290"/>
        <v>0</v>
      </c>
      <c r="U1371" s="287">
        <f t="shared" si="291"/>
        <v>0</v>
      </c>
      <c r="V1371" s="287">
        <f t="shared" si="292"/>
        <v>0</v>
      </c>
      <c r="W1371" s="287">
        <f t="shared" si="293"/>
        <v>0</v>
      </c>
      <c r="X1371" s="287">
        <f t="shared" si="294"/>
        <v>0</v>
      </c>
      <c r="Y1371" s="288">
        <f t="shared" si="295"/>
        <v>1900</v>
      </c>
      <c r="Z1371" s="287">
        <f t="shared" si="296"/>
        <v>1</v>
      </c>
      <c r="AA1371" s="519">
        <f>0</f>
        <v>0</v>
      </c>
      <c r="AB1371" s="520">
        <f>0</f>
        <v>0</v>
      </c>
      <c r="AC1371" s="519">
        <f t="shared" si="297"/>
        <v>0</v>
      </c>
      <c r="AD1371" s="520">
        <f t="shared" si="298"/>
        <v>0</v>
      </c>
    </row>
    <row r="1372" spans="16:30">
      <c r="P1372" s="274">
        <f t="shared" si="286"/>
        <v>1</v>
      </c>
      <c r="Q1372" s="285">
        <f t="shared" si="287"/>
        <v>18</v>
      </c>
      <c r="R1372" s="286">
        <f t="shared" si="288"/>
        <v>0</v>
      </c>
      <c r="S1372" s="287">
        <f t="shared" si="289"/>
        <v>0</v>
      </c>
      <c r="T1372" s="286">
        <f t="shared" si="290"/>
        <v>0</v>
      </c>
      <c r="U1372" s="287">
        <f t="shared" si="291"/>
        <v>0</v>
      </c>
      <c r="V1372" s="287">
        <f t="shared" si="292"/>
        <v>0</v>
      </c>
      <c r="W1372" s="287">
        <f t="shared" si="293"/>
        <v>0</v>
      </c>
      <c r="X1372" s="287">
        <f t="shared" si="294"/>
        <v>0</v>
      </c>
      <c r="Y1372" s="288">
        <f t="shared" si="295"/>
        <v>1900</v>
      </c>
      <c r="Z1372" s="287">
        <f t="shared" si="296"/>
        <v>1</v>
      </c>
      <c r="AA1372" s="519">
        <f>0</f>
        <v>0</v>
      </c>
      <c r="AB1372" s="520">
        <f>0</f>
        <v>0</v>
      </c>
      <c r="AC1372" s="519">
        <f t="shared" si="297"/>
        <v>0</v>
      </c>
      <c r="AD1372" s="520">
        <f t="shared" si="298"/>
        <v>0</v>
      </c>
    </row>
    <row r="1373" spans="16:30">
      <c r="P1373" s="274">
        <f t="shared" si="286"/>
        <v>1</v>
      </c>
      <c r="Q1373" s="285">
        <f t="shared" si="287"/>
        <v>18</v>
      </c>
      <c r="R1373" s="286">
        <f t="shared" si="288"/>
        <v>0</v>
      </c>
      <c r="S1373" s="287">
        <f t="shared" si="289"/>
        <v>0</v>
      </c>
      <c r="T1373" s="286">
        <f t="shared" si="290"/>
        <v>0</v>
      </c>
      <c r="U1373" s="287">
        <f t="shared" si="291"/>
        <v>0</v>
      </c>
      <c r="V1373" s="287">
        <f t="shared" si="292"/>
        <v>0</v>
      </c>
      <c r="W1373" s="287">
        <f t="shared" si="293"/>
        <v>0</v>
      </c>
      <c r="X1373" s="287">
        <f t="shared" si="294"/>
        <v>0</v>
      </c>
      <c r="Y1373" s="288">
        <f t="shared" si="295"/>
        <v>1900</v>
      </c>
      <c r="Z1373" s="287">
        <f t="shared" si="296"/>
        <v>1</v>
      </c>
      <c r="AA1373" s="519">
        <f>0</f>
        <v>0</v>
      </c>
      <c r="AB1373" s="520">
        <f>0</f>
        <v>0</v>
      </c>
      <c r="AC1373" s="519">
        <f t="shared" si="297"/>
        <v>0</v>
      </c>
      <c r="AD1373" s="520">
        <f t="shared" si="298"/>
        <v>0</v>
      </c>
    </row>
    <row r="1374" spans="16:30">
      <c r="P1374" s="274">
        <f t="shared" si="286"/>
        <v>1</v>
      </c>
      <c r="Q1374" s="285">
        <f t="shared" si="287"/>
        <v>18</v>
      </c>
      <c r="R1374" s="286">
        <f t="shared" si="288"/>
        <v>0</v>
      </c>
      <c r="S1374" s="287">
        <f t="shared" si="289"/>
        <v>0</v>
      </c>
      <c r="T1374" s="286">
        <f t="shared" si="290"/>
        <v>0</v>
      </c>
      <c r="U1374" s="287">
        <f t="shared" si="291"/>
        <v>0</v>
      </c>
      <c r="V1374" s="287">
        <f t="shared" si="292"/>
        <v>0</v>
      </c>
      <c r="W1374" s="287">
        <f t="shared" si="293"/>
        <v>0</v>
      </c>
      <c r="X1374" s="287">
        <f t="shared" si="294"/>
        <v>0</v>
      </c>
      <c r="Y1374" s="288">
        <f t="shared" si="295"/>
        <v>1900</v>
      </c>
      <c r="Z1374" s="287">
        <f t="shared" si="296"/>
        <v>1</v>
      </c>
      <c r="AA1374" s="519">
        <f>0</f>
        <v>0</v>
      </c>
      <c r="AB1374" s="520">
        <f>0</f>
        <v>0</v>
      </c>
      <c r="AC1374" s="519">
        <f t="shared" si="297"/>
        <v>0</v>
      </c>
      <c r="AD1374" s="520">
        <f t="shared" si="298"/>
        <v>0</v>
      </c>
    </row>
    <row r="1375" spans="16:30">
      <c r="P1375" s="274">
        <f t="shared" si="286"/>
        <v>1</v>
      </c>
      <c r="Q1375" s="285">
        <f t="shared" si="287"/>
        <v>18</v>
      </c>
      <c r="R1375" s="286">
        <f t="shared" si="288"/>
        <v>0</v>
      </c>
      <c r="S1375" s="287">
        <f t="shared" si="289"/>
        <v>0</v>
      </c>
      <c r="T1375" s="286">
        <f t="shared" si="290"/>
        <v>0</v>
      </c>
      <c r="U1375" s="287">
        <f t="shared" si="291"/>
        <v>0</v>
      </c>
      <c r="V1375" s="287">
        <f t="shared" si="292"/>
        <v>0</v>
      </c>
      <c r="W1375" s="287">
        <f t="shared" si="293"/>
        <v>0</v>
      </c>
      <c r="X1375" s="287">
        <f t="shared" si="294"/>
        <v>0</v>
      </c>
      <c r="Y1375" s="288">
        <f t="shared" si="295"/>
        <v>1900</v>
      </c>
      <c r="Z1375" s="287">
        <f t="shared" si="296"/>
        <v>1</v>
      </c>
      <c r="AA1375" s="519">
        <f>0</f>
        <v>0</v>
      </c>
      <c r="AB1375" s="520">
        <f>0</f>
        <v>0</v>
      </c>
      <c r="AC1375" s="519">
        <f t="shared" si="297"/>
        <v>0</v>
      </c>
      <c r="AD1375" s="520">
        <f t="shared" si="298"/>
        <v>0</v>
      </c>
    </row>
    <row r="1376" spans="16:30">
      <c r="P1376" s="274">
        <f t="shared" si="286"/>
        <v>1</v>
      </c>
      <c r="Q1376" s="285">
        <f t="shared" si="287"/>
        <v>18</v>
      </c>
      <c r="R1376" s="286">
        <f t="shared" si="288"/>
        <v>0</v>
      </c>
      <c r="S1376" s="287">
        <f t="shared" si="289"/>
        <v>0</v>
      </c>
      <c r="T1376" s="286">
        <f t="shared" si="290"/>
        <v>0</v>
      </c>
      <c r="U1376" s="287">
        <f t="shared" si="291"/>
        <v>0</v>
      </c>
      <c r="V1376" s="287">
        <f t="shared" si="292"/>
        <v>0</v>
      </c>
      <c r="W1376" s="287">
        <f t="shared" si="293"/>
        <v>0</v>
      </c>
      <c r="X1376" s="287">
        <f t="shared" si="294"/>
        <v>0</v>
      </c>
      <c r="Y1376" s="288">
        <f t="shared" si="295"/>
        <v>1900</v>
      </c>
      <c r="Z1376" s="287">
        <f t="shared" si="296"/>
        <v>1</v>
      </c>
      <c r="AA1376" s="519">
        <f>0</f>
        <v>0</v>
      </c>
      <c r="AB1376" s="520">
        <f>0</f>
        <v>0</v>
      </c>
      <c r="AC1376" s="519">
        <f t="shared" si="297"/>
        <v>0</v>
      </c>
      <c r="AD1376" s="520">
        <f t="shared" si="298"/>
        <v>0</v>
      </c>
    </row>
    <row r="1377" spans="16:30">
      <c r="P1377" s="274">
        <f t="shared" si="286"/>
        <v>1</v>
      </c>
      <c r="Q1377" s="285">
        <f t="shared" si="287"/>
        <v>18</v>
      </c>
      <c r="R1377" s="286">
        <f t="shared" si="288"/>
        <v>0</v>
      </c>
      <c r="S1377" s="287">
        <f t="shared" si="289"/>
        <v>0</v>
      </c>
      <c r="T1377" s="286">
        <f t="shared" si="290"/>
        <v>0</v>
      </c>
      <c r="U1377" s="287">
        <f t="shared" si="291"/>
        <v>0</v>
      </c>
      <c r="V1377" s="287">
        <f t="shared" si="292"/>
        <v>0</v>
      </c>
      <c r="W1377" s="287">
        <f t="shared" si="293"/>
        <v>0</v>
      </c>
      <c r="X1377" s="287">
        <f t="shared" si="294"/>
        <v>0</v>
      </c>
      <c r="Y1377" s="288">
        <f t="shared" si="295"/>
        <v>1900</v>
      </c>
      <c r="Z1377" s="287">
        <f t="shared" si="296"/>
        <v>1</v>
      </c>
      <c r="AA1377" s="519">
        <f>0</f>
        <v>0</v>
      </c>
      <c r="AB1377" s="520">
        <f>0</f>
        <v>0</v>
      </c>
      <c r="AC1377" s="519">
        <f t="shared" si="297"/>
        <v>0</v>
      </c>
      <c r="AD1377" s="520">
        <f t="shared" si="298"/>
        <v>0</v>
      </c>
    </row>
    <row r="1378" spans="16:30">
      <c r="P1378" s="274">
        <f t="shared" si="286"/>
        <v>1</v>
      </c>
      <c r="Q1378" s="285">
        <f t="shared" si="287"/>
        <v>18</v>
      </c>
      <c r="R1378" s="286">
        <f t="shared" si="288"/>
        <v>0</v>
      </c>
      <c r="S1378" s="287">
        <f t="shared" si="289"/>
        <v>0</v>
      </c>
      <c r="T1378" s="286">
        <f t="shared" si="290"/>
        <v>0</v>
      </c>
      <c r="U1378" s="287">
        <f t="shared" si="291"/>
        <v>0</v>
      </c>
      <c r="V1378" s="287">
        <f t="shared" si="292"/>
        <v>0</v>
      </c>
      <c r="W1378" s="287">
        <f t="shared" si="293"/>
        <v>0</v>
      </c>
      <c r="X1378" s="287">
        <f t="shared" si="294"/>
        <v>0</v>
      </c>
      <c r="Y1378" s="288">
        <f t="shared" si="295"/>
        <v>1900</v>
      </c>
      <c r="Z1378" s="287">
        <f t="shared" si="296"/>
        <v>1</v>
      </c>
      <c r="AA1378" s="519">
        <f>0</f>
        <v>0</v>
      </c>
      <c r="AB1378" s="520">
        <f>0</f>
        <v>0</v>
      </c>
      <c r="AC1378" s="519">
        <f t="shared" si="297"/>
        <v>0</v>
      </c>
      <c r="AD1378" s="520">
        <f t="shared" si="298"/>
        <v>0</v>
      </c>
    </row>
    <row r="1379" spans="16:30">
      <c r="P1379" s="274">
        <f t="shared" si="286"/>
        <v>1</v>
      </c>
      <c r="Q1379" s="285">
        <f t="shared" si="287"/>
        <v>18</v>
      </c>
      <c r="R1379" s="286">
        <f t="shared" si="288"/>
        <v>0</v>
      </c>
      <c r="S1379" s="287">
        <f t="shared" si="289"/>
        <v>0</v>
      </c>
      <c r="T1379" s="286">
        <f t="shared" si="290"/>
        <v>0</v>
      </c>
      <c r="U1379" s="287">
        <f t="shared" si="291"/>
        <v>0</v>
      </c>
      <c r="V1379" s="287">
        <f t="shared" si="292"/>
        <v>0</v>
      </c>
      <c r="W1379" s="287">
        <f t="shared" si="293"/>
        <v>0</v>
      </c>
      <c r="X1379" s="287">
        <f t="shared" si="294"/>
        <v>0</v>
      </c>
      <c r="Y1379" s="288">
        <f t="shared" si="295"/>
        <v>1900</v>
      </c>
      <c r="Z1379" s="287">
        <f t="shared" si="296"/>
        <v>1</v>
      </c>
      <c r="AA1379" s="519">
        <f>0</f>
        <v>0</v>
      </c>
      <c r="AB1379" s="520">
        <f>0</f>
        <v>0</v>
      </c>
      <c r="AC1379" s="519">
        <f t="shared" si="297"/>
        <v>0</v>
      </c>
      <c r="AD1379" s="520">
        <f t="shared" si="298"/>
        <v>0</v>
      </c>
    </row>
    <row r="1380" spans="16:30">
      <c r="P1380" s="274">
        <f t="shared" si="286"/>
        <v>1</v>
      </c>
      <c r="Q1380" s="285">
        <f t="shared" si="287"/>
        <v>18</v>
      </c>
      <c r="R1380" s="286">
        <f t="shared" si="288"/>
        <v>0</v>
      </c>
      <c r="S1380" s="287">
        <f t="shared" si="289"/>
        <v>0</v>
      </c>
      <c r="T1380" s="286">
        <f t="shared" si="290"/>
        <v>0</v>
      </c>
      <c r="U1380" s="287">
        <f t="shared" si="291"/>
        <v>0</v>
      </c>
      <c r="V1380" s="287">
        <f t="shared" si="292"/>
        <v>0</v>
      </c>
      <c r="W1380" s="287">
        <f t="shared" si="293"/>
        <v>0</v>
      </c>
      <c r="X1380" s="287">
        <f t="shared" si="294"/>
        <v>0</v>
      </c>
      <c r="Y1380" s="288">
        <f t="shared" si="295"/>
        <v>1900</v>
      </c>
      <c r="Z1380" s="287">
        <f t="shared" si="296"/>
        <v>1</v>
      </c>
      <c r="AA1380" s="519">
        <f>0</f>
        <v>0</v>
      </c>
      <c r="AB1380" s="520">
        <f>0</f>
        <v>0</v>
      </c>
      <c r="AC1380" s="519">
        <f t="shared" si="297"/>
        <v>0</v>
      </c>
      <c r="AD1380" s="520">
        <f t="shared" si="298"/>
        <v>0</v>
      </c>
    </row>
    <row r="1381" spans="16:30">
      <c r="P1381" s="274">
        <f t="shared" si="286"/>
        <v>1</v>
      </c>
      <c r="Q1381" s="285">
        <f t="shared" si="287"/>
        <v>18</v>
      </c>
      <c r="R1381" s="286">
        <f t="shared" si="288"/>
        <v>0</v>
      </c>
      <c r="S1381" s="287">
        <f t="shared" si="289"/>
        <v>0</v>
      </c>
      <c r="T1381" s="286">
        <f t="shared" si="290"/>
        <v>0</v>
      </c>
      <c r="U1381" s="287">
        <f t="shared" si="291"/>
        <v>0</v>
      </c>
      <c r="V1381" s="287">
        <f t="shared" si="292"/>
        <v>0</v>
      </c>
      <c r="W1381" s="287">
        <f t="shared" si="293"/>
        <v>0</v>
      </c>
      <c r="X1381" s="287">
        <f t="shared" si="294"/>
        <v>0</v>
      </c>
      <c r="Y1381" s="288">
        <f t="shared" si="295"/>
        <v>1900</v>
      </c>
      <c r="Z1381" s="287">
        <f t="shared" si="296"/>
        <v>1</v>
      </c>
      <c r="AA1381" s="519">
        <f>0</f>
        <v>0</v>
      </c>
      <c r="AB1381" s="520">
        <f>0</f>
        <v>0</v>
      </c>
      <c r="AC1381" s="519">
        <f t="shared" si="297"/>
        <v>0</v>
      </c>
      <c r="AD1381" s="520">
        <f t="shared" si="298"/>
        <v>0</v>
      </c>
    </row>
    <row r="1382" spans="16:30">
      <c r="P1382" s="274">
        <f t="shared" si="286"/>
        <v>1</v>
      </c>
      <c r="Q1382" s="285">
        <f t="shared" si="287"/>
        <v>18</v>
      </c>
      <c r="R1382" s="286">
        <f t="shared" si="288"/>
        <v>0</v>
      </c>
      <c r="S1382" s="287">
        <f t="shared" si="289"/>
        <v>0</v>
      </c>
      <c r="T1382" s="286">
        <f t="shared" si="290"/>
        <v>0</v>
      </c>
      <c r="U1382" s="287">
        <f t="shared" si="291"/>
        <v>0</v>
      </c>
      <c r="V1382" s="287">
        <f t="shared" si="292"/>
        <v>0</v>
      </c>
      <c r="W1382" s="287">
        <f t="shared" si="293"/>
        <v>0</v>
      </c>
      <c r="X1382" s="287">
        <f t="shared" si="294"/>
        <v>0</v>
      </c>
      <c r="Y1382" s="288">
        <f t="shared" si="295"/>
        <v>1900</v>
      </c>
      <c r="Z1382" s="287">
        <f t="shared" si="296"/>
        <v>1</v>
      </c>
      <c r="AA1382" s="519">
        <f>0</f>
        <v>0</v>
      </c>
      <c r="AB1382" s="520">
        <f>0</f>
        <v>0</v>
      </c>
      <c r="AC1382" s="519">
        <f t="shared" si="297"/>
        <v>0</v>
      </c>
      <c r="AD1382" s="520">
        <f t="shared" si="298"/>
        <v>0</v>
      </c>
    </row>
    <row r="1383" spans="16:30">
      <c r="P1383" s="274">
        <f t="shared" si="286"/>
        <v>1</v>
      </c>
      <c r="Q1383" s="285">
        <f t="shared" si="287"/>
        <v>18</v>
      </c>
      <c r="R1383" s="286">
        <f t="shared" si="288"/>
        <v>0</v>
      </c>
      <c r="S1383" s="287">
        <f t="shared" si="289"/>
        <v>0</v>
      </c>
      <c r="T1383" s="286">
        <f t="shared" si="290"/>
        <v>0</v>
      </c>
      <c r="U1383" s="287">
        <f t="shared" si="291"/>
        <v>0</v>
      </c>
      <c r="V1383" s="287">
        <f t="shared" si="292"/>
        <v>0</v>
      </c>
      <c r="W1383" s="287">
        <f t="shared" si="293"/>
        <v>0</v>
      </c>
      <c r="X1383" s="287">
        <f t="shared" si="294"/>
        <v>0</v>
      </c>
      <c r="Y1383" s="288">
        <f t="shared" si="295"/>
        <v>1900</v>
      </c>
      <c r="Z1383" s="287">
        <f t="shared" si="296"/>
        <v>1</v>
      </c>
      <c r="AA1383" s="519">
        <f>0</f>
        <v>0</v>
      </c>
      <c r="AB1383" s="520">
        <f>0</f>
        <v>0</v>
      </c>
      <c r="AC1383" s="519">
        <f t="shared" si="297"/>
        <v>0</v>
      </c>
      <c r="AD1383" s="520">
        <f t="shared" si="298"/>
        <v>0</v>
      </c>
    </row>
    <row r="1384" spans="16:30">
      <c r="P1384" s="274">
        <f t="shared" si="286"/>
        <v>1</v>
      </c>
      <c r="Q1384" s="285">
        <f t="shared" si="287"/>
        <v>18</v>
      </c>
      <c r="R1384" s="286">
        <f t="shared" si="288"/>
        <v>0</v>
      </c>
      <c r="S1384" s="287">
        <f t="shared" si="289"/>
        <v>0</v>
      </c>
      <c r="T1384" s="286">
        <f t="shared" si="290"/>
        <v>0</v>
      </c>
      <c r="U1384" s="287">
        <f t="shared" si="291"/>
        <v>0</v>
      </c>
      <c r="V1384" s="287">
        <f t="shared" si="292"/>
        <v>0</v>
      </c>
      <c r="W1384" s="287">
        <f t="shared" si="293"/>
        <v>0</v>
      </c>
      <c r="X1384" s="287">
        <f t="shared" si="294"/>
        <v>0</v>
      </c>
      <c r="Y1384" s="288">
        <f t="shared" si="295"/>
        <v>1900</v>
      </c>
      <c r="Z1384" s="287">
        <f t="shared" si="296"/>
        <v>1</v>
      </c>
      <c r="AA1384" s="519">
        <f>0</f>
        <v>0</v>
      </c>
      <c r="AB1384" s="520">
        <f>0</f>
        <v>0</v>
      </c>
      <c r="AC1384" s="519">
        <f t="shared" si="297"/>
        <v>0</v>
      </c>
      <c r="AD1384" s="520">
        <f t="shared" si="298"/>
        <v>0</v>
      </c>
    </row>
    <row r="1385" spans="16:30">
      <c r="P1385" s="274">
        <f t="shared" si="286"/>
        <v>1</v>
      </c>
      <c r="Q1385" s="285">
        <f t="shared" si="287"/>
        <v>18</v>
      </c>
      <c r="R1385" s="286">
        <f t="shared" si="288"/>
        <v>0</v>
      </c>
      <c r="S1385" s="287">
        <f t="shared" si="289"/>
        <v>0</v>
      </c>
      <c r="T1385" s="286">
        <f t="shared" si="290"/>
        <v>0</v>
      </c>
      <c r="U1385" s="287">
        <f t="shared" si="291"/>
        <v>0</v>
      </c>
      <c r="V1385" s="287">
        <f t="shared" si="292"/>
        <v>0</v>
      </c>
      <c r="W1385" s="287">
        <f t="shared" si="293"/>
        <v>0</v>
      </c>
      <c r="X1385" s="287">
        <f t="shared" si="294"/>
        <v>0</v>
      </c>
      <c r="Y1385" s="288">
        <f t="shared" si="295"/>
        <v>1900</v>
      </c>
      <c r="Z1385" s="287">
        <f t="shared" si="296"/>
        <v>1</v>
      </c>
      <c r="AA1385" s="519">
        <f>0</f>
        <v>0</v>
      </c>
      <c r="AB1385" s="520">
        <f>0</f>
        <v>0</v>
      </c>
      <c r="AC1385" s="519">
        <f t="shared" si="297"/>
        <v>0</v>
      </c>
      <c r="AD1385" s="520">
        <f t="shared" si="298"/>
        <v>0</v>
      </c>
    </row>
    <row r="1386" spans="16:30">
      <c r="P1386" s="274">
        <f t="shared" si="286"/>
        <v>1</v>
      </c>
      <c r="Q1386" s="285">
        <f t="shared" si="287"/>
        <v>18</v>
      </c>
      <c r="R1386" s="286">
        <f t="shared" si="288"/>
        <v>0</v>
      </c>
      <c r="S1386" s="287">
        <f t="shared" si="289"/>
        <v>0</v>
      </c>
      <c r="T1386" s="286">
        <f t="shared" si="290"/>
        <v>0</v>
      </c>
      <c r="U1386" s="287">
        <f t="shared" si="291"/>
        <v>0</v>
      </c>
      <c r="V1386" s="287">
        <f t="shared" si="292"/>
        <v>0</v>
      </c>
      <c r="W1386" s="287">
        <f t="shared" si="293"/>
        <v>0</v>
      </c>
      <c r="X1386" s="287">
        <f t="shared" si="294"/>
        <v>0</v>
      </c>
      <c r="Y1386" s="288">
        <f t="shared" si="295"/>
        <v>1900</v>
      </c>
      <c r="Z1386" s="287">
        <f t="shared" si="296"/>
        <v>1</v>
      </c>
      <c r="AA1386" s="519">
        <f>0</f>
        <v>0</v>
      </c>
      <c r="AB1386" s="520">
        <f>0</f>
        <v>0</v>
      </c>
      <c r="AC1386" s="519">
        <f t="shared" si="297"/>
        <v>0</v>
      </c>
      <c r="AD1386" s="520">
        <f t="shared" si="298"/>
        <v>0</v>
      </c>
    </row>
    <row r="1387" spans="16:30">
      <c r="P1387" s="274">
        <f t="shared" si="286"/>
        <v>1</v>
      </c>
      <c r="Q1387" s="285">
        <f t="shared" si="287"/>
        <v>18</v>
      </c>
      <c r="R1387" s="286">
        <f t="shared" si="288"/>
        <v>0</v>
      </c>
      <c r="S1387" s="287">
        <f t="shared" si="289"/>
        <v>0</v>
      </c>
      <c r="T1387" s="286">
        <f t="shared" si="290"/>
        <v>0</v>
      </c>
      <c r="U1387" s="287">
        <f t="shared" si="291"/>
        <v>0</v>
      </c>
      <c r="V1387" s="287">
        <f t="shared" si="292"/>
        <v>0</v>
      </c>
      <c r="W1387" s="287">
        <f t="shared" si="293"/>
        <v>0</v>
      </c>
      <c r="X1387" s="287">
        <f t="shared" si="294"/>
        <v>0</v>
      </c>
      <c r="Y1387" s="288">
        <f t="shared" si="295"/>
        <v>1900</v>
      </c>
      <c r="Z1387" s="287">
        <f t="shared" si="296"/>
        <v>1</v>
      </c>
      <c r="AA1387" s="519">
        <f>0</f>
        <v>0</v>
      </c>
      <c r="AB1387" s="520">
        <f>0</f>
        <v>0</v>
      </c>
      <c r="AC1387" s="519">
        <f t="shared" si="297"/>
        <v>0</v>
      </c>
      <c r="AD1387" s="520">
        <f t="shared" si="298"/>
        <v>0</v>
      </c>
    </row>
    <row r="1388" spans="16:30">
      <c r="P1388" s="274">
        <f t="shared" si="286"/>
        <v>1</v>
      </c>
      <c r="Q1388" s="285">
        <f t="shared" si="287"/>
        <v>18</v>
      </c>
      <c r="R1388" s="286">
        <f t="shared" si="288"/>
        <v>0</v>
      </c>
      <c r="S1388" s="287">
        <f t="shared" si="289"/>
        <v>0</v>
      </c>
      <c r="T1388" s="286">
        <f t="shared" si="290"/>
        <v>0</v>
      </c>
      <c r="U1388" s="287">
        <f t="shared" si="291"/>
        <v>0</v>
      </c>
      <c r="V1388" s="287">
        <f t="shared" si="292"/>
        <v>0</v>
      </c>
      <c r="W1388" s="287">
        <f t="shared" si="293"/>
        <v>0</v>
      </c>
      <c r="X1388" s="287">
        <f t="shared" si="294"/>
        <v>0</v>
      </c>
      <c r="Y1388" s="288">
        <f t="shared" si="295"/>
        <v>1900</v>
      </c>
      <c r="Z1388" s="287">
        <f t="shared" si="296"/>
        <v>1</v>
      </c>
      <c r="AA1388" s="519">
        <f>0</f>
        <v>0</v>
      </c>
      <c r="AB1388" s="520">
        <f>0</f>
        <v>0</v>
      </c>
      <c r="AC1388" s="519">
        <f t="shared" si="297"/>
        <v>0</v>
      </c>
      <c r="AD1388" s="520">
        <f t="shared" si="298"/>
        <v>0</v>
      </c>
    </row>
    <row r="1389" spans="16:30">
      <c r="P1389" s="274">
        <f t="shared" si="286"/>
        <v>1</v>
      </c>
      <c r="Q1389" s="285">
        <f t="shared" si="287"/>
        <v>18</v>
      </c>
      <c r="R1389" s="286">
        <f t="shared" si="288"/>
        <v>0</v>
      </c>
      <c r="S1389" s="287">
        <f t="shared" si="289"/>
        <v>0</v>
      </c>
      <c r="T1389" s="286">
        <f t="shared" si="290"/>
        <v>0</v>
      </c>
      <c r="U1389" s="287">
        <f t="shared" si="291"/>
        <v>0</v>
      </c>
      <c r="V1389" s="287">
        <f t="shared" si="292"/>
        <v>0</v>
      </c>
      <c r="W1389" s="287">
        <f t="shared" si="293"/>
        <v>0</v>
      </c>
      <c r="X1389" s="287">
        <f t="shared" si="294"/>
        <v>0</v>
      </c>
      <c r="Y1389" s="288">
        <f t="shared" si="295"/>
        <v>1900</v>
      </c>
      <c r="Z1389" s="287">
        <f t="shared" si="296"/>
        <v>1</v>
      </c>
      <c r="AA1389" s="519">
        <f>0</f>
        <v>0</v>
      </c>
      <c r="AB1389" s="520">
        <f>0</f>
        <v>0</v>
      </c>
      <c r="AC1389" s="519">
        <f t="shared" si="297"/>
        <v>0</v>
      </c>
      <c r="AD1389" s="520">
        <f t="shared" si="298"/>
        <v>0</v>
      </c>
    </row>
    <row r="1390" spans="16:30">
      <c r="P1390" s="274">
        <f t="shared" si="286"/>
        <v>1</v>
      </c>
      <c r="Q1390" s="285">
        <f t="shared" si="287"/>
        <v>18</v>
      </c>
      <c r="R1390" s="286">
        <f t="shared" si="288"/>
        <v>0</v>
      </c>
      <c r="S1390" s="287">
        <f t="shared" si="289"/>
        <v>0</v>
      </c>
      <c r="T1390" s="286">
        <f t="shared" si="290"/>
        <v>0</v>
      </c>
      <c r="U1390" s="287">
        <f t="shared" si="291"/>
        <v>0</v>
      </c>
      <c r="V1390" s="287">
        <f t="shared" si="292"/>
        <v>0</v>
      </c>
      <c r="W1390" s="287">
        <f t="shared" si="293"/>
        <v>0</v>
      </c>
      <c r="X1390" s="287">
        <f t="shared" si="294"/>
        <v>0</v>
      </c>
      <c r="Y1390" s="288">
        <f t="shared" si="295"/>
        <v>1900</v>
      </c>
      <c r="Z1390" s="287">
        <f t="shared" si="296"/>
        <v>1</v>
      </c>
      <c r="AA1390" s="519">
        <f>0</f>
        <v>0</v>
      </c>
      <c r="AB1390" s="520">
        <f>0</f>
        <v>0</v>
      </c>
      <c r="AC1390" s="519">
        <f t="shared" si="297"/>
        <v>0</v>
      </c>
      <c r="AD1390" s="520">
        <f t="shared" si="298"/>
        <v>0</v>
      </c>
    </row>
    <row r="1391" spans="16:30">
      <c r="P1391" s="274">
        <f t="shared" si="286"/>
        <v>1</v>
      </c>
      <c r="Q1391" s="285">
        <f t="shared" si="287"/>
        <v>18</v>
      </c>
      <c r="R1391" s="286">
        <f t="shared" si="288"/>
        <v>0</v>
      </c>
      <c r="S1391" s="287">
        <f t="shared" si="289"/>
        <v>0</v>
      </c>
      <c r="T1391" s="286">
        <f t="shared" si="290"/>
        <v>0</v>
      </c>
      <c r="U1391" s="287">
        <f t="shared" si="291"/>
        <v>0</v>
      </c>
      <c r="V1391" s="287">
        <f t="shared" si="292"/>
        <v>0</v>
      </c>
      <c r="W1391" s="287">
        <f t="shared" si="293"/>
        <v>0</v>
      </c>
      <c r="X1391" s="287">
        <f t="shared" si="294"/>
        <v>0</v>
      </c>
      <c r="Y1391" s="288">
        <f t="shared" si="295"/>
        <v>1900</v>
      </c>
      <c r="Z1391" s="287">
        <f t="shared" si="296"/>
        <v>1</v>
      </c>
      <c r="AA1391" s="519">
        <f>0</f>
        <v>0</v>
      </c>
      <c r="AB1391" s="520">
        <f>0</f>
        <v>0</v>
      </c>
      <c r="AC1391" s="519">
        <f t="shared" si="297"/>
        <v>0</v>
      </c>
      <c r="AD1391" s="520">
        <f t="shared" si="298"/>
        <v>0</v>
      </c>
    </row>
    <row r="1392" spans="16:30">
      <c r="P1392" s="274">
        <f t="shared" si="286"/>
        <v>1</v>
      </c>
      <c r="Q1392" s="285">
        <f t="shared" si="287"/>
        <v>18</v>
      </c>
      <c r="R1392" s="286">
        <f t="shared" si="288"/>
        <v>0</v>
      </c>
      <c r="S1392" s="287">
        <f t="shared" si="289"/>
        <v>0</v>
      </c>
      <c r="T1392" s="286">
        <f t="shared" si="290"/>
        <v>0</v>
      </c>
      <c r="U1392" s="287">
        <f t="shared" si="291"/>
        <v>0</v>
      </c>
      <c r="V1392" s="287">
        <f t="shared" si="292"/>
        <v>0</v>
      </c>
      <c r="W1392" s="287">
        <f t="shared" si="293"/>
        <v>0</v>
      </c>
      <c r="X1392" s="287">
        <f t="shared" si="294"/>
        <v>0</v>
      </c>
      <c r="Y1392" s="288">
        <f t="shared" si="295"/>
        <v>1900</v>
      </c>
      <c r="Z1392" s="287">
        <f t="shared" si="296"/>
        <v>1</v>
      </c>
      <c r="AA1392" s="519">
        <f>0</f>
        <v>0</v>
      </c>
      <c r="AB1392" s="520">
        <f>0</f>
        <v>0</v>
      </c>
      <c r="AC1392" s="519">
        <f t="shared" si="297"/>
        <v>0</v>
      </c>
      <c r="AD1392" s="520">
        <f t="shared" si="298"/>
        <v>0</v>
      </c>
    </row>
    <row r="1393" spans="16:30">
      <c r="P1393" s="274">
        <f t="shared" si="286"/>
        <v>1</v>
      </c>
      <c r="Q1393" s="285">
        <f t="shared" si="287"/>
        <v>18</v>
      </c>
      <c r="R1393" s="286">
        <f t="shared" si="288"/>
        <v>0</v>
      </c>
      <c r="S1393" s="287">
        <f t="shared" si="289"/>
        <v>0</v>
      </c>
      <c r="T1393" s="286">
        <f t="shared" si="290"/>
        <v>0</v>
      </c>
      <c r="U1393" s="287">
        <f t="shared" si="291"/>
        <v>0</v>
      </c>
      <c r="V1393" s="287">
        <f t="shared" si="292"/>
        <v>0</v>
      </c>
      <c r="W1393" s="287">
        <f t="shared" si="293"/>
        <v>0</v>
      </c>
      <c r="X1393" s="287">
        <f t="shared" si="294"/>
        <v>0</v>
      </c>
      <c r="Y1393" s="288">
        <f t="shared" si="295"/>
        <v>1900</v>
      </c>
      <c r="Z1393" s="287">
        <f t="shared" si="296"/>
        <v>1</v>
      </c>
      <c r="AA1393" s="519">
        <f>0</f>
        <v>0</v>
      </c>
      <c r="AB1393" s="520">
        <f>0</f>
        <v>0</v>
      </c>
      <c r="AC1393" s="519">
        <f t="shared" si="297"/>
        <v>0</v>
      </c>
      <c r="AD1393" s="520">
        <f t="shared" si="298"/>
        <v>0</v>
      </c>
    </row>
    <row r="1394" spans="16:30">
      <c r="P1394" s="274">
        <f t="shared" si="286"/>
        <v>1</v>
      </c>
      <c r="Q1394" s="285">
        <f t="shared" si="287"/>
        <v>18</v>
      </c>
      <c r="R1394" s="286">
        <f t="shared" si="288"/>
        <v>0</v>
      </c>
      <c r="S1394" s="287">
        <f t="shared" si="289"/>
        <v>0</v>
      </c>
      <c r="T1394" s="286">
        <f t="shared" si="290"/>
        <v>0</v>
      </c>
      <c r="U1394" s="287">
        <f t="shared" si="291"/>
        <v>0</v>
      </c>
      <c r="V1394" s="287">
        <f t="shared" si="292"/>
        <v>0</v>
      </c>
      <c r="W1394" s="287">
        <f t="shared" si="293"/>
        <v>0</v>
      </c>
      <c r="X1394" s="287">
        <f t="shared" si="294"/>
        <v>0</v>
      </c>
      <c r="Y1394" s="288">
        <f t="shared" si="295"/>
        <v>1900</v>
      </c>
      <c r="Z1394" s="287">
        <f t="shared" si="296"/>
        <v>1</v>
      </c>
      <c r="AA1394" s="519">
        <f>0</f>
        <v>0</v>
      </c>
      <c r="AB1394" s="520">
        <f>0</f>
        <v>0</v>
      </c>
      <c r="AC1394" s="519">
        <f t="shared" si="297"/>
        <v>0</v>
      </c>
      <c r="AD1394" s="520">
        <f t="shared" si="298"/>
        <v>0</v>
      </c>
    </row>
    <row r="1395" spans="16:30">
      <c r="P1395" s="274">
        <f t="shared" si="286"/>
        <v>1</v>
      </c>
      <c r="Q1395" s="285">
        <f t="shared" si="287"/>
        <v>18</v>
      </c>
      <c r="R1395" s="286">
        <f t="shared" si="288"/>
        <v>0</v>
      </c>
      <c r="S1395" s="287">
        <f t="shared" si="289"/>
        <v>0</v>
      </c>
      <c r="T1395" s="286">
        <f t="shared" si="290"/>
        <v>0</v>
      </c>
      <c r="U1395" s="287">
        <f t="shared" si="291"/>
        <v>0</v>
      </c>
      <c r="V1395" s="287">
        <f t="shared" si="292"/>
        <v>0</v>
      </c>
      <c r="W1395" s="287">
        <f t="shared" si="293"/>
        <v>0</v>
      </c>
      <c r="X1395" s="287">
        <f t="shared" si="294"/>
        <v>0</v>
      </c>
      <c r="Y1395" s="288">
        <f t="shared" si="295"/>
        <v>1900</v>
      </c>
      <c r="Z1395" s="287">
        <f t="shared" si="296"/>
        <v>1</v>
      </c>
      <c r="AA1395" s="519">
        <f>0</f>
        <v>0</v>
      </c>
      <c r="AB1395" s="520">
        <f>0</f>
        <v>0</v>
      </c>
      <c r="AC1395" s="519">
        <f t="shared" si="297"/>
        <v>0</v>
      </c>
      <c r="AD1395" s="520">
        <f t="shared" si="298"/>
        <v>0</v>
      </c>
    </row>
    <row r="1396" spans="16:30">
      <c r="P1396" s="274">
        <f t="shared" si="286"/>
        <v>1</v>
      </c>
      <c r="Q1396" s="285">
        <f t="shared" si="287"/>
        <v>18</v>
      </c>
      <c r="R1396" s="286">
        <f t="shared" si="288"/>
        <v>0</v>
      </c>
      <c r="S1396" s="287">
        <f t="shared" si="289"/>
        <v>0</v>
      </c>
      <c r="T1396" s="286">
        <f t="shared" si="290"/>
        <v>0</v>
      </c>
      <c r="U1396" s="287">
        <f t="shared" si="291"/>
        <v>0</v>
      </c>
      <c r="V1396" s="287">
        <f t="shared" si="292"/>
        <v>0</v>
      </c>
      <c r="W1396" s="287">
        <f t="shared" si="293"/>
        <v>0</v>
      </c>
      <c r="X1396" s="287">
        <f t="shared" si="294"/>
        <v>0</v>
      </c>
      <c r="Y1396" s="288">
        <f t="shared" si="295"/>
        <v>1900</v>
      </c>
      <c r="Z1396" s="287">
        <f t="shared" si="296"/>
        <v>1</v>
      </c>
      <c r="AA1396" s="519">
        <f>0</f>
        <v>0</v>
      </c>
      <c r="AB1396" s="520">
        <f>0</f>
        <v>0</v>
      </c>
      <c r="AC1396" s="519">
        <f t="shared" si="297"/>
        <v>0</v>
      </c>
      <c r="AD1396" s="520">
        <f t="shared" si="298"/>
        <v>0</v>
      </c>
    </row>
    <row r="1397" spans="16:30">
      <c r="P1397" s="274">
        <f t="shared" si="286"/>
        <v>1</v>
      </c>
      <c r="Q1397" s="285">
        <f t="shared" si="287"/>
        <v>18</v>
      </c>
      <c r="R1397" s="286">
        <f t="shared" si="288"/>
        <v>0</v>
      </c>
      <c r="S1397" s="287">
        <f t="shared" si="289"/>
        <v>0</v>
      </c>
      <c r="T1397" s="286">
        <f t="shared" si="290"/>
        <v>0</v>
      </c>
      <c r="U1397" s="287">
        <f t="shared" si="291"/>
        <v>0</v>
      </c>
      <c r="V1397" s="287">
        <f t="shared" si="292"/>
        <v>0</v>
      </c>
      <c r="W1397" s="287">
        <f t="shared" si="293"/>
        <v>0</v>
      </c>
      <c r="X1397" s="287">
        <f t="shared" si="294"/>
        <v>0</v>
      </c>
      <c r="Y1397" s="288">
        <f t="shared" si="295"/>
        <v>1900</v>
      </c>
      <c r="Z1397" s="287">
        <f t="shared" si="296"/>
        <v>1</v>
      </c>
      <c r="AA1397" s="519">
        <f>0</f>
        <v>0</v>
      </c>
      <c r="AB1397" s="520">
        <f>0</f>
        <v>0</v>
      </c>
      <c r="AC1397" s="519">
        <f t="shared" si="297"/>
        <v>0</v>
      </c>
      <c r="AD1397" s="520">
        <f t="shared" si="298"/>
        <v>0</v>
      </c>
    </row>
    <row r="1398" spans="16:30">
      <c r="P1398" s="274">
        <f t="shared" si="286"/>
        <v>1</v>
      </c>
      <c r="Q1398" s="285">
        <f t="shared" si="287"/>
        <v>18</v>
      </c>
      <c r="R1398" s="286">
        <f t="shared" si="288"/>
        <v>0</v>
      </c>
      <c r="S1398" s="287">
        <f t="shared" si="289"/>
        <v>0</v>
      </c>
      <c r="T1398" s="286">
        <f t="shared" si="290"/>
        <v>0</v>
      </c>
      <c r="U1398" s="287">
        <f t="shared" si="291"/>
        <v>0</v>
      </c>
      <c r="V1398" s="287">
        <f t="shared" si="292"/>
        <v>0</v>
      </c>
      <c r="W1398" s="287">
        <f t="shared" si="293"/>
        <v>0</v>
      </c>
      <c r="X1398" s="287">
        <f t="shared" si="294"/>
        <v>0</v>
      </c>
      <c r="Y1398" s="288">
        <f t="shared" si="295"/>
        <v>1900</v>
      </c>
      <c r="Z1398" s="287">
        <f t="shared" si="296"/>
        <v>1</v>
      </c>
      <c r="AA1398" s="519">
        <f>0</f>
        <v>0</v>
      </c>
      <c r="AB1398" s="520">
        <f>0</f>
        <v>0</v>
      </c>
      <c r="AC1398" s="519">
        <f t="shared" si="297"/>
        <v>0</v>
      </c>
      <c r="AD1398" s="520">
        <f t="shared" si="298"/>
        <v>0</v>
      </c>
    </row>
    <row r="1399" spans="16:30">
      <c r="P1399" s="274">
        <f t="shared" si="286"/>
        <v>1</v>
      </c>
      <c r="Q1399" s="285">
        <f t="shared" si="287"/>
        <v>18</v>
      </c>
      <c r="R1399" s="286">
        <f t="shared" si="288"/>
        <v>0</v>
      </c>
      <c r="S1399" s="287">
        <f t="shared" si="289"/>
        <v>0</v>
      </c>
      <c r="T1399" s="286">
        <f t="shared" si="290"/>
        <v>0</v>
      </c>
      <c r="U1399" s="287">
        <f t="shared" si="291"/>
        <v>0</v>
      </c>
      <c r="V1399" s="287">
        <f t="shared" si="292"/>
        <v>0</v>
      </c>
      <c r="W1399" s="287">
        <f t="shared" si="293"/>
        <v>0</v>
      </c>
      <c r="X1399" s="287">
        <f t="shared" si="294"/>
        <v>0</v>
      </c>
      <c r="Y1399" s="288">
        <f t="shared" si="295"/>
        <v>1900</v>
      </c>
      <c r="Z1399" s="287">
        <f t="shared" si="296"/>
        <v>1</v>
      </c>
      <c r="AA1399" s="519">
        <f>0</f>
        <v>0</v>
      </c>
      <c r="AB1399" s="520">
        <f>0</f>
        <v>0</v>
      </c>
      <c r="AC1399" s="519">
        <f t="shared" si="297"/>
        <v>0</v>
      </c>
      <c r="AD1399" s="520">
        <f t="shared" si="298"/>
        <v>0</v>
      </c>
    </row>
    <row r="1400" spans="16:30">
      <c r="P1400" s="274">
        <f t="shared" si="286"/>
        <v>1</v>
      </c>
      <c r="Q1400" s="285">
        <f t="shared" si="287"/>
        <v>18</v>
      </c>
      <c r="R1400" s="286">
        <f t="shared" si="288"/>
        <v>0</v>
      </c>
      <c r="S1400" s="287">
        <f t="shared" si="289"/>
        <v>0</v>
      </c>
      <c r="T1400" s="286">
        <f t="shared" si="290"/>
        <v>0</v>
      </c>
      <c r="U1400" s="287">
        <f t="shared" si="291"/>
        <v>0</v>
      </c>
      <c r="V1400" s="287">
        <f t="shared" si="292"/>
        <v>0</v>
      </c>
      <c r="W1400" s="287">
        <f t="shared" si="293"/>
        <v>0</v>
      </c>
      <c r="X1400" s="287">
        <f t="shared" si="294"/>
        <v>0</v>
      </c>
      <c r="Y1400" s="288">
        <f t="shared" si="295"/>
        <v>1900</v>
      </c>
      <c r="Z1400" s="287">
        <f t="shared" si="296"/>
        <v>1</v>
      </c>
      <c r="AA1400" s="519">
        <f>0</f>
        <v>0</v>
      </c>
      <c r="AB1400" s="520">
        <f>0</f>
        <v>0</v>
      </c>
      <c r="AC1400" s="519">
        <f t="shared" si="297"/>
        <v>0</v>
      </c>
      <c r="AD1400" s="520">
        <f t="shared" si="298"/>
        <v>0</v>
      </c>
    </row>
    <row r="1401" spans="16:30">
      <c r="P1401" s="274">
        <f t="shared" si="286"/>
        <v>1</v>
      </c>
      <c r="Q1401" s="285">
        <f t="shared" si="287"/>
        <v>18</v>
      </c>
      <c r="R1401" s="286">
        <f t="shared" si="288"/>
        <v>0</v>
      </c>
      <c r="S1401" s="287">
        <f t="shared" si="289"/>
        <v>0</v>
      </c>
      <c r="T1401" s="286">
        <f t="shared" si="290"/>
        <v>0</v>
      </c>
      <c r="U1401" s="287">
        <f t="shared" si="291"/>
        <v>0</v>
      </c>
      <c r="V1401" s="287">
        <f t="shared" si="292"/>
        <v>0</v>
      </c>
      <c r="W1401" s="287">
        <f t="shared" si="293"/>
        <v>0</v>
      </c>
      <c r="X1401" s="287">
        <f t="shared" si="294"/>
        <v>0</v>
      </c>
      <c r="Y1401" s="288">
        <f t="shared" si="295"/>
        <v>1900</v>
      </c>
      <c r="Z1401" s="287">
        <f t="shared" si="296"/>
        <v>1</v>
      </c>
      <c r="AA1401" s="519">
        <f>0</f>
        <v>0</v>
      </c>
      <c r="AB1401" s="520">
        <f>0</f>
        <v>0</v>
      </c>
      <c r="AC1401" s="519">
        <f t="shared" si="297"/>
        <v>0</v>
      </c>
      <c r="AD1401" s="520">
        <f t="shared" si="298"/>
        <v>0</v>
      </c>
    </row>
    <row r="1402" spans="16:30">
      <c r="P1402" s="274">
        <f t="shared" si="286"/>
        <v>1</v>
      </c>
      <c r="Q1402" s="285">
        <f t="shared" si="287"/>
        <v>18</v>
      </c>
      <c r="R1402" s="286">
        <f t="shared" si="288"/>
        <v>0</v>
      </c>
      <c r="S1402" s="287">
        <f t="shared" si="289"/>
        <v>0</v>
      </c>
      <c r="T1402" s="286">
        <f t="shared" si="290"/>
        <v>0</v>
      </c>
      <c r="U1402" s="287">
        <f t="shared" si="291"/>
        <v>0</v>
      </c>
      <c r="V1402" s="287">
        <f t="shared" si="292"/>
        <v>0</v>
      </c>
      <c r="W1402" s="287">
        <f t="shared" si="293"/>
        <v>0</v>
      </c>
      <c r="X1402" s="287">
        <f t="shared" si="294"/>
        <v>0</v>
      </c>
      <c r="Y1402" s="288">
        <f t="shared" si="295"/>
        <v>1900</v>
      </c>
      <c r="Z1402" s="287">
        <f t="shared" si="296"/>
        <v>1</v>
      </c>
      <c r="AA1402" s="519">
        <f>0</f>
        <v>0</v>
      </c>
      <c r="AB1402" s="520">
        <f>0</f>
        <v>0</v>
      </c>
      <c r="AC1402" s="519">
        <f t="shared" si="297"/>
        <v>0</v>
      </c>
      <c r="AD1402" s="520">
        <f t="shared" si="298"/>
        <v>0</v>
      </c>
    </row>
    <row r="1403" spans="16:30">
      <c r="P1403" s="274">
        <f t="shared" si="286"/>
        <v>1</v>
      </c>
      <c r="Q1403" s="285">
        <f t="shared" si="287"/>
        <v>18</v>
      </c>
      <c r="R1403" s="286">
        <f t="shared" si="288"/>
        <v>0</v>
      </c>
      <c r="S1403" s="287">
        <f t="shared" si="289"/>
        <v>0</v>
      </c>
      <c r="T1403" s="286">
        <f t="shared" si="290"/>
        <v>0</v>
      </c>
      <c r="U1403" s="287">
        <f t="shared" si="291"/>
        <v>0</v>
      </c>
      <c r="V1403" s="287">
        <f t="shared" si="292"/>
        <v>0</v>
      </c>
      <c r="W1403" s="287">
        <f t="shared" si="293"/>
        <v>0</v>
      </c>
      <c r="X1403" s="287">
        <f t="shared" si="294"/>
        <v>0</v>
      </c>
      <c r="Y1403" s="288">
        <f t="shared" si="295"/>
        <v>1900</v>
      </c>
      <c r="Z1403" s="287">
        <f t="shared" si="296"/>
        <v>1</v>
      </c>
      <c r="AA1403" s="519">
        <f>0</f>
        <v>0</v>
      </c>
      <c r="AB1403" s="520">
        <f>0</f>
        <v>0</v>
      </c>
      <c r="AC1403" s="519">
        <f t="shared" si="297"/>
        <v>0</v>
      </c>
      <c r="AD1403" s="520">
        <f t="shared" si="298"/>
        <v>0</v>
      </c>
    </row>
    <row r="1404" spans="16:30">
      <c r="P1404" s="274">
        <f t="shared" si="286"/>
        <v>1</v>
      </c>
      <c r="Q1404" s="285">
        <f t="shared" si="287"/>
        <v>18</v>
      </c>
      <c r="R1404" s="286">
        <f t="shared" si="288"/>
        <v>0</v>
      </c>
      <c r="S1404" s="287">
        <f t="shared" si="289"/>
        <v>0</v>
      </c>
      <c r="T1404" s="286">
        <f t="shared" si="290"/>
        <v>0</v>
      </c>
      <c r="U1404" s="287">
        <f t="shared" si="291"/>
        <v>0</v>
      </c>
      <c r="V1404" s="287">
        <f t="shared" si="292"/>
        <v>0</v>
      </c>
      <c r="W1404" s="287">
        <f t="shared" si="293"/>
        <v>0</v>
      </c>
      <c r="X1404" s="287">
        <f t="shared" si="294"/>
        <v>0</v>
      </c>
      <c r="Y1404" s="288">
        <f t="shared" si="295"/>
        <v>1900</v>
      </c>
      <c r="Z1404" s="287">
        <f t="shared" si="296"/>
        <v>1</v>
      </c>
      <c r="AA1404" s="519">
        <f>0</f>
        <v>0</v>
      </c>
      <c r="AB1404" s="520">
        <f>0</f>
        <v>0</v>
      </c>
      <c r="AC1404" s="519">
        <f t="shared" si="297"/>
        <v>0</v>
      </c>
      <c r="AD1404" s="520">
        <f t="shared" si="298"/>
        <v>0</v>
      </c>
    </row>
    <row r="1405" spans="16:30">
      <c r="P1405" s="274">
        <f t="shared" si="286"/>
        <v>1</v>
      </c>
      <c r="Q1405" s="285">
        <f t="shared" si="287"/>
        <v>18</v>
      </c>
      <c r="R1405" s="286">
        <f t="shared" si="288"/>
        <v>0</v>
      </c>
      <c r="S1405" s="287">
        <f t="shared" si="289"/>
        <v>0</v>
      </c>
      <c r="T1405" s="286">
        <f t="shared" si="290"/>
        <v>0</v>
      </c>
      <c r="U1405" s="287">
        <f t="shared" si="291"/>
        <v>0</v>
      </c>
      <c r="V1405" s="287">
        <f t="shared" si="292"/>
        <v>0</v>
      </c>
      <c r="W1405" s="287">
        <f t="shared" si="293"/>
        <v>0</v>
      </c>
      <c r="X1405" s="287">
        <f t="shared" si="294"/>
        <v>0</v>
      </c>
      <c r="Y1405" s="288">
        <f t="shared" si="295"/>
        <v>1900</v>
      </c>
      <c r="Z1405" s="287">
        <f t="shared" si="296"/>
        <v>1</v>
      </c>
      <c r="AA1405" s="519">
        <f>0</f>
        <v>0</v>
      </c>
      <c r="AB1405" s="520">
        <f>0</f>
        <v>0</v>
      </c>
      <c r="AC1405" s="519">
        <f t="shared" si="297"/>
        <v>0</v>
      </c>
      <c r="AD1405" s="520">
        <f t="shared" si="298"/>
        <v>0</v>
      </c>
    </row>
    <row r="1406" spans="16:30">
      <c r="P1406" s="274">
        <f t="shared" si="286"/>
        <v>1</v>
      </c>
      <c r="Q1406" s="285">
        <f t="shared" si="287"/>
        <v>18</v>
      </c>
      <c r="R1406" s="286">
        <f t="shared" si="288"/>
        <v>0</v>
      </c>
      <c r="S1406" s="287">
        <f t="shared" si="289"/>
        <v>0</v>
      </c>
      <c r="T1406" s="286">
        <f t="shared" si="290"/>
        <v>0</v>
      </c>
      <c r="U1406" s="287">
        <f t="shared" si="291"/>
        <v>0</v>
      </c>
      <c r="V1406" s="287">
        <f t="shared" si="292"/>
        <v>0</v>
      </c>
      <c r="W1406" s="287">
        <f t="shared" si="293"/>
        <v>0</v>
      </c>
      <c r="X1406" s="287">
        <f t="shared" si="294"/>
        <v>0</v>
      </c>
      <c r="Y1406" s="288">
        <f t="shared" si="295"/>
        <v>1900</v>
      </c>
      <c r="Z1406" s="287">
        <f t="shared" si="296"/>
        <v>1</v>
      </c>
      <c r="AA1406" s="519">
        <f>0</f>
        <v>0</v>
      </c>
      <c r="AB1406" s="520">
        <f>0</f>
        <v>0</v>
      </c>
      <c r="AC1406" s="519">
        <f t="shared" si="297"/>
        <v>0</v>
      </c>
      <c r="AD1406" s="520">
        <f t="shared" si="298"/>
        <v>0</v>
      </c>
    </row>
    <row r="1407" spans="16:30">
      <c r="P1407" s="274">
        <f t="shared" si="286"/>
        <v>1</v>
      </c>
      <c r="Q1407" s="285">
        <f t="shared" si="287"/>
        <v>18</v>
      </c>
      <c r="R1407" s="286">
        <f t="shared" si="288"/>
        <v>0</v>
      </c>
      <c r="S1407" s="287">
        <f t="shared" si="289"/>
        <v>0</v>
      </c>
      <c r="T1407" s="286">
        <f t="shared" si="290"/>
        <v>0</v>
      </c>
      <c r="U1407" s="287">
        <f t="shared" si="291"/>
        <v>0</v>
      </c>
      <c r="V1407" s="287">
        <f t="shared" si="292"/>
        <v>0</v>
      </c>
      <c r="W1407" s="287">
        <f t="shared" si="293"/>
        <v>0</v>
      </c>
      <c r="X1407" s="287">
        <f t="shared" si="294"/>
        <v>0</v>
      </c>
      <c r="Y1407" s="288">
        <f t="shared" si="295"/>
        <v>1900</v>
      </c>
      <c r="Z1407" s="287">
        <f t="shared" si="296"/>
        <v>1</v>
      </c>
      <c r="AA1407" s="519">
        <f>0</f>
        <v>0</v>
      </c>
      <c r="AB1407" s="520">
        <f>0</f>
        <v>0</v>
      </c>
      <c r="AC1407" s="519">
        <f t="shared" si="297"/>
        <v>0</v>
      </c>
      <c r="AD1407" s="520">
        <f t="shared" si="298"/>
        <v>0</v>
      </c>
    </row>
    <row r="1408" spans="16:30">
      <c r="P1408" s="274">
        <f t="shared" si="286"/>
        <v>1</v>
      </c>
      <c r="Q1408" s="285">
        <f t="shared" si="287"/>
        <v>18</v>
      </c>
      <c r="R1408" s="286">
        <f t="shared" si="288"/>
        <v>0</v>
      </c>
      <c r="S1408" s="287">
        <f t="shared" si="289"/>
        <v>0</v>
      </c>
      <c r="T1408" s="286">
        <f t="shared" si="290"/>
        <v>0</v>
      </c>
      <c r="U1408" s="287">
        <f t="shared" si="291"/>
        <v>0</v>
      </c>
      <c r="V1408" s="287">
        <f t="shared" si="292"/>
        <v>0</v>
      </c>
      <c r="W1408" s="287">
        <f t="shared" si="293"/>
        <v>0</v>
      </c>
      <c r="X1408" s="287">
        <f t="shared" si="294"/>
        <v>0</v>
      </c>
      <c r="Y1408" s="288">
        <f t="shared" si="295"/>
        <v>1900</v>
      </c>
      <c r="Z1408" s="287">
        <f t="shared" si="296"/>
        <v>1</v>
      </c>
      <c r="AA1408" s="519">
        <f>0</f>
        <v>0</v>
      </c>
      <c r="AB1408" s="520">
        <f>0</f>
        <v>0</v>
      </c>
      <c r="AC1408" s="519">
        <f t="shared" si="297"/>
        <v>0</v>
      </c>
      <c r="AD1408" s="520">
        <f t="shared" si="298"/>
        <v>0</v>
      </c>
    </row>
    <row r="1409" spans="16:30">
      <c r="P1409" s="274">
        <f t="shared" si="286"/>
        <v>1</v>
      </c>
      <c r="Q1409" s="285">
        <f t="shared" si="287"/>
        <v>18</v>
      </c>
      <c r="R1409" s="286">
        <f t="shared" si="288"/>
        <v>0</v>
      </c>
      <c r="S1409" s="287">
        <f t="shared" si="289"/>
        <v>0</v>
      </c>
      <c r="T1409" s="286">
        <f t="shared" si="290"/>
        <v>0</v>
      </c>
      <c r="U1409" s="287">
        <f t="shared" si="291"/>
        <v>0</v>
      </c>
      <c r="V1409" s="287">
        <f t="shared" si="292"/>
        <v>0</v>
      </c>
      <c r="W1409" s="287">
        <f t="shared" si="293"/>
        <v>0</v>
      </c>
      <c r="X1409" s="287">
        <f t="shared" si="294"/>
        <v>0</v>
      </c>
      <c r="Y1409" s="288">
        <f t="shared" si="295"/>
        <v>1900</v>
      </c>
      <c r="Z1409" s="287">
        <f t="shared" si="296"/>
        <v>1</v>
      </c>
      <c r="AA1409" s="519">
        <f>0</f>
        <v>0</v>
      </c>
      <c r="AB1409" s="520">
        <f>0</f>
        <v>0</v>
      </c>
      <c r="AC1409" s="519">
        <f t="shared" si="297"/>
        <v>0</v>
      </c>
      <c r="AD1409" s="520">
        <f t="shared" si="298"/>
        <v>0</v>
      </c>
    </row>
    <row r="1410" spans="16:30">
      <c r="P1410" s="274">
        <f t="shared" si="286"/>
        <v>1</v>
      </c>
      <c r="Q1410" s="285">
        <f t="shared" si="287"/>
        <v>18</v>
      </c>
      <c r="R1410" s="286">
        <f t="shared" si="288"/>
        <v>0</v>
      </c>
      <c r="S1410" s="287">
        <f t="shared" si="289"/>
        <v>0</v>
      </c>
      <c r="T1410" s="286">
        <f t="shared" si="290"/>
        <v>0</v>
      </c>
      <c r="U1410" s="287">
        <f t="shared" si="291"/>
        <v>0</v>
      </c>
      <c r="V1410" s="287">
        <f t="shared" si="292"/>
        <v>0</v>
      </c>
      <c r="W1410" s="287">
        <f t="shared" si="293"/>
        <v>0</v>
      </c>
      <c r="X1410" s="287">
        <f t="shared" si="294"/>
        <v>0</v>
      </c>
      <c r="Y1410" s="288">
        <f t="shared" si="295"/>
        <v>1900</v>
      </c>
      <c r="Z1410" s="287">
        <f t="shared" si="296"/>
        <v>1</v>
      </c>
      <c r="AA1410" s="519">
        <f>0</f>
        <v>0</v>
      </c>
      <c r="AB1410" s="520">
        <f>0</f>
        <v>0</v>
      </c>
      <c r="AC1410" s="519">
        <f t="shared" si="297"/>
        <v>0</v>
      </c>
      <c r="AD1410" s="520">
        <f t="shared" si="298"/>
        <v>0</v>
      </c>
    </row>
    <row r="1411" spans="16:30">
      <c r="P1411" s="274">
        <f t="shared" si="286"/>
        <v>1</v>
      </c>
      <c r="Q1411" s="285">
        <f t="shared" si="287"/>
        <v>18</v>
      </c>
      <c r="R1411" s="286">
        <f t="shared" si="288"/>
        <v>0</v>
      </c>
      <c r="S1411" s="287">
        <f t="shared" si="289"/>
        <v>0</v>
      </c>
      <c r="T1411" s="286">
        <f t="shared" si="290"/>
        <v>0</v>
      </c>
      <c r="U1411" s="287">
        <f t="shared" si="291"/>
        <v>0</v>
      </c>
      <c r="V1411" s="287">
        <f t="shared" si="292"/>
        <v>0</v>
      </c>
      <c r="W1411" s="287">
        <f t="shared" si="293"/>
        <v>0</v>
      </c>
      <c r="X1411" s="287">
        <f t="shared" si="294"/>
        <v>0</v>
      </c>
      <c r="Y1411" s="288">
        <f t="shared" si="295"/>
        <v>1900</v>
      </c>
      <c r="Z1411" s="287">
        <f t="shared" si="296"/>
        <v>1</v>
      </c>
      <c r="AA1411" s="519">
        <f>0</f>
        <v>0</v>
      </c>
      <c r="AB1411" s="520">
        <f>0</f>
        <v>0</v>
      </c>
      <c r="AC1411" s="519">
        <f t="shared" si="297"/>
        <v>0</v>
      </c>
      <c r="AD1411" s="520">
        <f t="shared" si="298"/>
        <v>0</v>
      </c>
    </row>
    <row r="1412" spans="16:30">
      <c r="P1412" s="274">
        <f t="shared" si="286"/>
        <v>1</v>
      </c>
      <c r="Q1412" s="285">
        <f t="shared" si="287"/>
        <v>18</v>
      </c>
      <c r="R1412" s="286">
        <f t="shared" si="288"/>
        <v>0</v>
      </c>
      <c r="S1412" s="287">
        <f t="shared" si="289"/>
        <v>0</v>
      </c>
      <c r="T1412" s="286">
        <f t="shared" si="290"/>
        <v>0</v>
      </c>
      <c r="U1412" s="287">
        <f t="shared" si="291"/>
        <v>0</v>
      </c>
      <c r="V1412" s="287">
        <f t="shared" si="292"/>
        <v>0</v>
      </c>
      <c r="W1412" s="287">
        <f t="shared" si="293"/>
        <v>0</v>
      </c>
      <c r="X1412" s="287">
        <f t="shared" si="294"/>
        <v>0</v>
      </c>
      <c r="Y1412" s="288">
        <f t="shared" si="295"/>
        <v>1900</v>
      </c>
      <c r="Z1412" s="287">
        <f t="shared" si="296"/>
        <v>1</v>
      </c>
      <c r="AA1412" s="519">
        <f>0</f>
        <v>0</v>
      </c>
      <c r="AB1412" s="520">
        <f>0</f>
        <v>0</v>
      </c>
      <c r="AC1412" s="519">
        <f t="shared" si="297"/>
        <v>0</v>
      </c>
      <c r="AD1412" s="520">
        <f t="shared" si="298"/>
        <v>0</v>
      </c>
    </row>
    <row r="1413" spans="16:30">
      <c r="P1413" s="274">
        <f t="shared" si="286"/>
        <v>1</v>
      </c>
      <c r="Q1413" s="285">
        <f t="shared" si="287"/>
        <v>18</v>
      </c>
      <c r="R1413" s="286">
        <f t="shared" si="288"/>
        <v>0</v>
      </c>
      <c r="S1413" s="287">
        <f t="shared" si="289"/>
        <v>0</v>
      </c>
      <c r="T1413" s="286">
        <f t="shared" si="290"/>
        <v>0</v>
      </c>
      <c r="U1413" s="287">
        <f t="shared" si="291"/>
        <v>0</v>
      </c>
      <c r="V1413" s="287">
        <f t="shared" si="292"/>
        <v>0</v>
      </c>
      <c r="W1413" s="287">
        <f t="shared" si="293"/>
        <v>0</v>
      </c>
      <c r="X1413" s="287">
        <f t="shared" si="294"/>
        <v>0</v>
      </c>
      <c r="Y1413" s="288">
        <f t="shared" si="295"/>
        <v>1900</v>
      </c>
      <c r="Z1413" s="287">
        <f t="shared" si="296"/>
        <v>1</v>
      </c>
      <c r="AA1413" s="519">
        <f>0</f>
        <v>0</v>
      </c>
      <c r="AB1413" s="520">
        <f>0</f>
        <v>0</v>
      </c>
      <c r="AC1413" s="519">
        <f t="shared" si="297"/>
        <v>0</v>
      </c>
      <c r="AD1413" s="520">
        <f t="shared" si="298"/>
        <v>0</v>
      </c>
    </row>
    <row r="1414" spans="16:30">
      <c r="P1414" s="274">
        <f t="shared" si="286"/>
        <v>1</v>
      </c>
      <c r="Q1414" s="285">
        <f t="shared" si="287"/>
        <v>18</v>
      </c>
      <c r="R1414" s="286">
        <f t="shared" si="288"/>
        <v>0</v>
      </c>
      <c r="S1414" s="287">
        <f t="shared" si="289"/>
        <v>0</v>
      </c>
      <c r="T1414" s="286">
        <f t="shared" si="290"/>
        <v>0</v>
      </c>
      <c r="U1414" s="287">
        <f t="shared" si="291"/>
        <v>0</v>
      </c>
      <c r="V1414" s="287">
        <f t="shared" si="292"/>
        <v>0</v>
      </c>
      <c r="W1414" s="287">
        <f t="shared" si="293"/>
        <v>0</v>
      </c>
      <c r="X1414" s="287">
        <f t="shared" si="294"/>
        <v>0</v>
      </c>
      <c r="Y1414" s="288">
        <f t="shared" si="295"/>
        <v>1900</v>
      </c>
      <c r="Z1414" s="287">
        <f t="shared" si="296"/>
        <v>1</v>
      </c>
      <c r="AA1414" s="519">
        <f>0</f>
        <v>0</v>
      </c>
      <c r="AB1414" s="520">
        <f>0</f>
        <v>0</v>
      </c>
      <c r="AC1414" s="519">
        <f t="shared" si="297"/>
        <v>0</v>
      </c>
      <c r="AD1414" s="520">
        <f t="shared" si="298"/>
        <v>0</v>
      </c>
    </row>
    <row r="1415" spans="16:30">
      <c r="P1415" s="274">
        <f t="shared" si="286"/>
        <v>1</v>
      </c>
      <c r="Q1415" s="285">
        <f t="shared" si="287"/>
        <v>18</v>
      </c>
      <c r="R1415" s="286">
        <f t="shared" si="288"/>
        <v>0</v>
      </c>
      <c r="S1415" s="287">
        <f t="shared" si="289"/>
        <v>0</v>
      </c>
      <c r="T1415" s="286">
        <f t="shared" si="290"/>
        <v>0</v>
      </c>
      <c r="U1415" s="287">
        <f t="shared" si="291"/>
        <v>0</v>
      </c>
      <c r="V1415" s="287">
        <f t="shared" si="292"/>
        <v>0</v>
      </c>
      <c r="W1415" s="287">
        <f t="shared" si="293"/>
        <v>0</v>
      </c>
      <c r="X1415" s="287">
        <f t="shared" si="294"/>
        <v>0</v>
      </c>
      <c r="Y1415" s="288">
        <f t="shared" si="295"/>
        <v>1900</v>
      </c>
      <c r="Z1415" s="287">
        <f t="shared" si="296"/>
        <v>1</v>
      </c>
      <c r="AA1415" s="519">
        <f>0</f>
        <v>0</v>
      </c>
      <c r="AB1415" s="520">
        <f>0</f>
        <v>0</v>
      </c>
      <c r="AC1415" s="519">
        <f t="shared" si="297"/>
        <v>0</v>
      </c>
      <c r="AD1415" s="520">
        <f t="shared" si="298"/>
        <v>0</v>
      </c>
    </row>
    <row r="1416" spans="16:30">
      <c r="P1416" s="274">
        <f t="shared" ref="P1416:P1479" si="299">IF(Z1416&gt;S1416,IF(Z1416&gt;T1416,1,0),0)</f>
        <v>1</v>
      </c>
      <c r="Q1416" s="285">
        <f t="shared" ref="Q1416:Q1479" si="300">MAX(18,IFERROR(ROUNDDOWN(YEARFRAC(F1416,__valuation_date),0),45))</f>
        <v>18</v>
      </c>
      <c r="R1416" s="286">
        <f t="shared" ref="R1416:R1479" si="301">G1416</f>
        <v>0</v>
      </c>
      <c r="S1416" s="287">
        <f t="shared" ref="S1416:S1479" si="302">N1416</f>
        <v>0</v>
      </c>
      <c r="T1416" s="286">
        <f t="shared" ref="T1416:T1479" si="303">ROUNDUP(YEARFRAC(M1416,L1416),0)</f>
        <v>0</v>
      </c>
      <c r="U1416" s="287">
        <f t="shared" ref="U1416:U1479" si="304">J1416</f>
        <v>0</v>
      </c>
      <c r="V1416" s="287">
        <f t="shared" ref="V1416:V1479" si="305">IF(X1416="Annuity",0,H1416)</f>
        <v>0</v>
      </c>
      <c r="W1416" s="287">
        <f t="shared" ref="W1416:W1479" si="306">IF(X1416="Annuity",H1416*12,H1416)</f>
        <v>0</v>
      </c>
      <c r="X1416" s="287">
        <f t="shared" ref="X1416:X1479" si="307">E1416</f>
        <v>0</v>
      </c>
      <c r="Y1416" s="288">
        <f t="shared" ref="Y1416:Y1479" si="308">YEAR(L1416)</f>
        <v>1900</v>
      </c>
      <c r="Z1416" s="287">
        <f t="shared" ref="Z1416:Z1479" si="309">YEAR($P$2)-Y1416+1</f>
        <v>1</v>
      </c>
      <c r="AA1416" s="519">
        <f>0</f>
        <v>0</v>
      </c>
      <c r="AB1416" s="520">
        <f>0</f>
        <v>0</v>
      </c>
      <c r="AC1416" s="519">
        <f t="shared" ref="AC1416:AC1479" si="310">D1416</f>
        <v>0</v>
      </c>
      <c r="AD1416" s="520">
        <f t="shared" ref="AD1416:AD1479" si="311">O1416</f>
        <v>0</v>
      </c>
    </row>
    <row r="1417" spans="16:30">
      <c r="P1417" s="274">
        <f t="shared" si="299"/>
        <v>1</v>
      </c>
      <c r="Q1417" s="285">
        <f t="shared" si="300"/>
        <v>18</v>
      </c>
      <c r="R1417" s="286">
        <f t="shared" si="301"/>
        <v>0</v>
      </c>
      <c r="S1417" s="287">
        <f t="shared" si="302"/>
        <v>0</v>
      </c>
      <c r="T1417" s="286">
        <f t="shared" si="303"/>
        <v>0</v>
      </c>
      <c r="U1417" s="287">
        <f t="shared" si="304"/>
        <v>0</v>
      </c>
      <c r="V1417" s="287">
        <f t="shared" si="305"/>
        <v>0</v>
      </c>
      <c r="W1417" s="287">
        <f t="shared" si="306"/>
        <v>0</v>
      </c>
      <c r="X1417" s="287">
        <f t="shared" si="307"/>
        <v>0</v>
      </c>
      <c r="Y1417" s="288">
        <f t="shared" si="308"/>
        <v>1900</v>
      </c>
      <c r="Z1417" s="287">
        <f t="shared" si="309"/>
        <v>1</v>
      </c>
      <c r="AA1417" s="519">
        <f>0</f>
        <v>0</v>
      </c>
      <c r="AB1417" s="520">
        <f>0</f>
        <v>0</v>
      </c>
      <c r="AC1417" s="519">
        <f t="shared" si="310"/>
        <v>0</v>
      </c>
      <c r="AD1417" s="520">
        <f t="shared" si="311"/>
        <v>0</v>
      </c>
    </row>
    <row r="1418" spans="16:30">
      <c r="P1418" s="274">
        <f t="shared" si="299"/>
        <v>1</v>
      </c>
      <c r="Q1418" s="285">
        <f t="shared" si="300"/>
        <v>18</v>
      </c>
      <c r="R1418" s="286">
        <f t="shared" si="301"/>
        <v>0</v>
      </c>
      <c r="S1418" s="287">
        <f t="shared" si="302"/>
        <v>0</v>
      </c>
      <c r="T1418" s="286">
        <f t="shared" si="303"/>
        <v>0</v>
      </c>
      <c r="U1418" s="287">
        <f t="shared" si="304"/>
        <v>0</v>
      </c>
      <c r="V1418" s="287">
        <f t="shared" si="305"/>
        <v>0</v>
      </c>
      <c r="W1418" s="287">
        <f t="shared" si="306"/>
        <v>0</v>
      </c>
      <c r="X1418" s="287">
        <f t="shared" si="307"/>
        <v>0</v>
      </c>
      <c r="Y1418" s="288">
        <f t="shared" si="308"/>
        <v>1900</v>
      </c>
      <c r="Z1418" s="287">
        <f t="shared" si="309"/>
        <v>1</v>
      </c>
      <c r="AA1418" s="519">
        <f>0</f>
        <v>0</v>
      </c>
      <c r="AB1418" s="520">
        <f>0</f>
        <v>0</v>
      </c>
      <c r="AC1418" s="519">
        <f t="shared" si="310"/>
        <v>0</v>
      </c>
      <c r="AD1418" s="520">
        <f t="shared" si="311"/>
        <v>0</v>
      </c>
    </row>
    <row r="1419" spans="16:30">
      <c r="P1419" s="274">
        <f t="shared" si="299"/>
        <v>1</v>
      </c>
      <c r="Q1419" s="285">
        <f t="shared" si="300"/>
        <v>18</v>
      </c>
      <c r="R1419" s="286">
        <f t="shared" si="301"/>
        <v>0</v>
      </c>
      <c r="S1419" s="287">
        <f t="shared" si="302"/>
        <v>0</v>
      </c>
      <c r="T1419" s="286">
        <f t="shared" si="303"/>
        <v>0</v>
      </c>
      <c r="U1419" s="287">
        <f t="shared" si="304"/>
        <v>0</v>
      </c>
      <c r="V1419" s="287">
        <f t="shared" si="305"/>
        <v>0</v>
      </c>
      <c r="W1419" s="287">
        <f t="shared" si="306"/>
        <v>0</v>
      </c>
      <c r="X1419" s="287">
        <f t="shared" si="307"/>
        <v>0</v>
      </c>
      <c r="Y1419" s="288">
        <f t="shared" si="308"/>
        <v>1900</v>
      </c>
      <c r="Z1419" s="287">
        <f t="shared" si="309"/>
        <v>1</v>
      </c>
      <c r="AA1419" s="519">
        <f>0</f>
        <v>0</v>
      </c>
      <c r="AB1419" s="520">
        <f>0</f>
        <v>0</v>
      </c>
      <c r="AC1419" s="519">
        <f t="shared" si="310"/>
        <v>0</v>
      </c>
      <c r="AD1419" s="520">
        <f t="shared" si="311"/>
        <v>0</v>
      </c>
    </row>
    <row r="1420" spans="16:30">
      <c r="P1420" s="274">
        <f t="shared" si="299"/>
        <v>1</v>
      </c>
      <c r="Q1420" s="285">
        <f t="shared" si="300"/>
        <v>18</v>
      </c>
      <c r="R1420" s="286">
        <f t="shared" si="301"/>
        <v>0</v>
      </c>
      <c r="S1420" s="287">
        <f t="shared" si="302"/>
        <v>0</v>
      </c>
      <c r="T1420" s="286">
        <f t="shared" si="303"/>
        <v>0</v>
      </c>
      <c r="U1420" s="287">
        <f t="shared" si="304"/>
        <v>0</v>
      </c>
      <c r="V1420" s="287">
        <f t="shared" si="305"/>
        <v>0</v>
      </c>
      <c r="W1420" s="287">
        <f t="shared" si="306"/>
        <v>0</v>
      </c>
      <c r="X1420" s="287">
        <f t="shared" si="307"/>
        <v>0</v>
      </c>
      <c r="Y1420" s="288">
        <f t="shared" si="308"/>
        <v>1900</v>
      </c>
      <c r="Z1420" s="287">
        <f t="shared" si="309"/>
        <v>1</v>
      </c>
      <c r="AA1420" s="519">
        <f>0</f>
        <v>0</v>
      </c>
      <c r="AB1420" s="520">
        <f>0</f>
        <v>0</v>
      </c>
      <c r="AC1420" s="519">
        <f t="shared" si="310"/>
        <v>0</v>
      </c>
      <c r="AD1420" s="520">
        <f t="shared" si="311"/>
        <v>0</v>
      </c>
    </row>
    <row r="1421" spans="16:30">
      <c r="P1421" s="274">
        <f t="shared" si="299"/>
        <v>1</v>
      </c>
      <c r="Q1421" s="285">
        <f t="shared" si="300"/>
        <v>18</v>
      </c>
      <c r="R1421" s="286">
        <f t="shared" si="301"/>
        <v>0</v>
      </c>
      <c r="S1421" s="287">
        <f t="shared" si="302"/>
        <v>0</v>
      </c>
      <c r="T1421" s="286">
        <f t="shared" si="303"/>
        <v>0</v>
      </c>
      <c r="U1421" s="287">
        <f t="shared" si="304"/>
        <v>0</v>
      </c>
      <c r="V1421" s="287">
        <f t="shared" si="305"/>
        <v>0</v>
      </c>
      <c r="W1421" s="287">
        <f t="shared" si="306"/>
        <v>0</v>
      </c>
      <c r="X1421" s="287">
        <f t="shared" si="307"/>
        <v>0</v>
      </c>
      <c r="Y1421" s="288">
        <f t="shared" si="308"/>
        <v>1900</v>
      </c>
      <c r="Z1421" s="287">
        <f t="shared" si="309"/>
        <v>1</v>
      </c>
      <c r="AA1421" s="519">
        <f>0</f>
        <v>0</v>
      </c>
      <c r="AB1421" s="520">
        <f>0</f>
        <v>0</v>
      </c>
      <c r="AC1421" s="519">
        <f t="shared" si="310"/>
        <v>0</v>
      </c>
      <c r="AD1421" s="520">
        <f t="shared" si="311"/>
        <v>0</v>
      </c>
    </row>
    <row r="1422" spans="16:30">
      <c r="P1422" s="274">
        <f t="shared" si="299"/>
        <v>1</v>
      </c>
      <c r="Q1422" s="285">
        <f t="shared" si="300"/>
        <v>18</v>
      </c>
      <c r="R1422" s="286">
        <f t="shared" si="301"/>
        <v>0</v>
      </c>
      <c r="S1422" s="287">
        <f t="shared" si="302"/>
        <v>0</v>
      </c>
      <c r="T1422" s="286">
        <f t="shared" si="303"/>
        <v>0</v>
      </c>
      <c r="U1422" s="287">
        <f t="shared" si="304"/>
        <v>0</v>
      </c>
      <c r="V1422" s="287">
        <f t="shared" si="305"/>
        <v>0</v>
      </c>
      <c r="W1422" s="287">
        <f t="shared" si="306"/>
        <v>0</v>
      </c>
      <c r="X1422" s="287">
        <f t="shared" si="307"/>
        <v>0</v>
      </c>
      <c r="Y1422" s="288">
        <f t="shared" si="308"/>
        <v>1900</v>
      </c>
      <c r="Z1422" s="287">
        <f t="shared" si="309"/>
        <v>1</v>
      </c>
      <c r="AA1422" s="519">
        <f>0</f>
        <v>0</v>
      </c>
      <c r="AB1422" s="520">
        <f>0</f>
        <v>0</v>
      </c>
      <c r="AC1422" s="519">
        <f t="shared" si="310"/>
        <v>0</v>
      </c>
      <c r="AD1422" s="520">
        <f t="shared" si="311"/>
        <v>0</v>
      </c>
    </row>
    <row r="1423" spans="16:30">
      <c r="P1423" s="274">
        <f t="shared" si="299"/>
        <v>1</v>
      </c>
      <c r="Q1423" s="285">
        <f t="shared" si="300"/>
        <v>18</v>
      </c>
      <c r="R1423" s="286">
        <f t="shared" si="301"/>
        <v>0</v>
      </c>
      <c r="S1423" s="287">
        <f t="shared" si="302"/>
        <v>0</v>
      </c>
      <c r="T1423" s="286">
        <f t="shared" si="303"/>
        <v>0</v>
      </c>
      <c r="U1423" s="287">
        <f t="shared" si="304"/>
        <v>0</v>
      </c>
      <c r="V1423" s="287">
        <f t="shared" si="305"/>
        <v>0</v>
      </c>
      <c r="W1423" s="287">
        <f t="shared" si="306"/>
        <v>0</v>
      </c>
      <c r="X1423" s="287">
        <f t="shared" si="307"/>
        <v>0</v>
      </c>
      <c r="Y1423" s="288">
        <f t="shared" si="308"/>
        <v>1900</v>
      </c>
      <c r="Z1423" s="287">
        <f t="shared" si="309"/>
        <v>1</v>
      </c>
      <c r="AA1423" s="519">
        <f>0</f>
        <v>0</v>
      </c>
      <c r="AB1423" s="520">
        <f>0</f>
        <v>0</v>
      </c>
      <c r="AC1423" s="519">
        <f t="shared" si="310"/>
        <v>0</v>
      </c>
      <c r="AD1423" s="520">
        <f t="shared" si="311"/>
        <v>0</v>
      </c>
    </row>
    <row r="1424" spans="16:30">
      <c r="P1424" s="274">
        <f t="shared" si="299"/>
        <v>1</v>
      </c>
      <c r="Q1424" s="285">
        <f t="shared" si="300"/>
        <v>18</v>
      </c>
      <c r="R1424" s="286">
        <f t="shared" si="301"/>
        <v>0</v>
      </c>
      <c r="S1424" s="287">
        <f t="shared" si="302"/>
        <v>0</v>
      </c>
      <c r="T1424" s="286">
        <f t="shared" si="303"/>
        <v>0</v>
      </c>
      <c r="U1424" s="287">
        <f t="shared" si="304"/>
        <v>0</v>
      </c>
      <c r="V1424" s="287">
        <f t="shared" si="305"/>
        <v>0</v>
      </c>
      <c r="W1424" s="287">
        <f t="shared" si="306"/>
        <v>0</v>
      </c>
      <c r="X1424" s="287">
        <f t="shared" si="307"/>
        <v>0</v>
      </c>
      <c r="Y1424" s="288">
        <f t="shared" si="308"/>
        <v>1900</v>
      </c>
      <c r="Z1424" s="287">
        <f t="shared" si="309"/>
        <v>1</v>
      </c>
      <c r="AA1424" s="519">
        <f>0</f>
        <v>0</v>
      </c>
      <c r="AB1424" s="520">
        <f>0</f>
        <v>0</v>
      </c>
      <c r="AC1424" s="519">
        <f t="shared" si="310"/>
        <v>0</v>
      </c>
      <c r="AD1424" s="520">
        <f t="shared" si="311"/>
        <v>0</v>
      </c>
    </row>
    <row r="1425" spans="16:30">
      <c r="P1425" s="274">
        <f t="shared" si="299"/>
        <v>1</v>
      </c>
      <c r="Q1425" s="285">
        <f t="shared" si="300"/>
        <v>18</v>
      </c>
      <c r="R1425" s="286">
        <f t="shared" si="301"/>
        <v>0</v>
      </c>
      <c r="S1425" s="287">
        <f t="shared" si="302"/>
        <v>0</v>
      </c>
      <c r="T1425" s="286">
        <f t="shared" si="303"/>
        <v>0</v>
      </c>
      <c r="U1425" s="287">
        <f t="shared" si="304"/>
        <v>0</v>
      </c>
      <c r="V1425" s="287">
        <f t="shared" si="305"/>
        <v>0</v>
      </c>
      <c r="W1425" s="287">
        <f t="shared" si="306"/>
        <v>0</v>
      </c>
      <c r="X1425" s="287">
        <f t="shared" si="307"/>
        <v>0</v>
      </c>
      <c r="Y1425" s="288">
        <f t="shared" si="308"/>
        <v>1900</v>
      </c>
      <c r="Z1425" s="287">
        <f t="shared" si="309"/>
        <v>1</v>
      </c>
      <c r="AA1425" s="519">
        <f>0</f>
        <v>0</v>
      </c>
      <c r="AB1425" s="520">
        <f>0</f>
        <v>0</v>
      </c>
      <c r="AC1425" s="519">
        <f t="shared" si="310"/>
        <v>0</v>
      </c>
      <c r="AD1425" s="520">
        <f t="shared" si="311"/>
        <v>0</v>
      </c>
    </row>
    <row r="1426" spans="16:30">
      <c r="P1426" s="274">
        <f t="shared" si="299"/>
        <v>1</v>
      </c>
      <c r="Q1426" s="285">
        <f t="shared" si="300"/>
        <v>18</v>
      </c>
      <c r="R1426" s="286">
        <f t="shared" si="301"/>
        <v>0</v>
      </c>
      <c r="S1426" s="287">
        <f t="shared" si="302"/>
        <v>0</v>
      </c>
      <c r="T1426" s="286">
        <f t="shared" si="303"/>
        <v>0</v>
      </c>
      <c r="U1426" s="287">
        <f t="shared" si="304"/>
        <v>0</v>
      </c>
      <c r="V1426" s="287">
        <f t="shared" si="305"/>
        <v>0</v>
      </c>
      <c r="W1426" s="287">
        <f t="shared" si="306"/>
        <v>0</v>
      </c>
      <c r="X1426" s="287">
        <f t="shared" si="307"/>
        <v>0</v>
      </c>
      <c r="Y1426" s="288">
        <f t="shared" si="308"/>
        <v>1900</v>
      </c>
      <c r="Z1426" s="287">
        <f t="shared" si="309"/>
        <v>1</v>
      </c>
      <c r="AA1426" s="519">
        <f>0</f>
        <v>0</v>
      </c>
      <c r="AB1426" s="520">
        <f>0</f>
        <v>0</v>
      </c>
      <c r="AC1426" s="519">
        <f t="shared" si="310"/>
        <v>0</v>
      </c>
      <c r="AD1426" s="520">
        <f t="shared" si="311"/>
        <v>0</v>
      </c>
    </row>
    <row r="1427" spans="16:30">
      <c r="P1427" s="274">
        <f t="shared" si="299"/>
        <v>1</v>
      </c>
      <c r="Q1427" s="285">
        <f t="shared" si="300"/>
        <v>18</v>
      </c>
      <c r="R1427" s="286">
        <f t="shared" si="301"/>
        <v>0</v>
      </c>
      <c r="S1427" s="287">
        <f t="shared" si="302"/>
        <v>0</v>
      </c>
      <c r="T1427" s="286">
        <f t="shared" si="303"/>
        <v>0</v>
      </c>
      <c r="U1427" s="287">
        <f t="shared" si="304"/>
        <v>0</v>
      </c>
      <c r="V1427" s="287">
        <f t="shared" si="305"/>
        <v>0</v>
      </c>
      <c r="W1427" s="287">
        <f t="shared" si="306"/>
        <v>0</v>
      </c>
      <c r="X1427" s="287">
        <f t="shared" si="307"/>
        <v>0</v>
      </c>
      <c r="Y1427" s="288">
        <f t="shared" si="308"/>
        <v>1900</v>
      </c>
      <c r="Z1427" s="287">
        <f t="shared" si="309"/>
        <v>1</v>
      </c>
      <c r="AA1427" s="519">
        <f>0</f>
        <v>0</v>
      </c>
      <c r="AB1427" s="520">
        <f>0</f>
        <v>0</v>
      </c>
      <c r="AC1427" s="519">
        <f t="shared" si="310"/>
        <v>0</v>
      </c>
      <c r="AD1427" s="520">
        <f t="shared" si="311"/>
        <v>0</v>
      </c>
    </row>
    <row r="1428" spans="16:30">
      <c r="P1428" s="274">
        <f t="shared" si="299"/>
        <v>1</v>
      </c>
      <c r="Q1428" s="285">
        <f t="shared" si="300"/>
        <v>18</v>
      </c>
      <c r="R1428" s="286">
        <f t="shared" si="301"/>
        <v>0</v>
      </c>
      <c r="S1428" s="287">
        <f t="shared" si="302"/>
        <v>0</v>
      </c>
      <c r="T1428" s="286">
        <f t="shared" si="303"/>
        <v>0</v>
      </c>
      <c r="U1428" s="287">
        <f t="shared" si="304"/>
        <v>0</v>
      </c>
      <c r="V1428" s="287">
        <f t="shared" si="305"/>
        <v>0</v>
      </c>
      <c r="W1428" s="287">
        <f t="shared" si="306"/>
        <v>0</v>
      </c>
      <c r="X1428" s="287">
        <f t="shared" si="307"/>
        <v>0</v>
      </c>
      <c r="Y1428" s="288">
        <f t="shared" si="308"/>
        <v>1900</v>
      </c>
      <c r="Z1428" s="287">
        <f t="shared" si="309"/>
        <v>1</v>
      </c>
      <c r="AA1428" s="519">
        <f>0</f>
        <v>0</v>
      </c>
      <c r="AB1428" s="520">
        <f>0</f>
        <v>0</v>
      </c>
      <c r="AC1428" s="519">
        <f t="shared" si="310"/>
        <v>0</v>
      </c>
      <c r="AD1428" s="520">
        <f t="shared" si="311"/>
        <v>0</v>
      </c>
    </row>
    <row r="1429" spans="16:30">
      <c r="P1429" s="274">
        <f t="shared" si="299"/>
        <v>1</v>
      </c>
      <c r="Q1429" s="285">
        <f t="shared" si="300"/>
        <v>18</v>
      </c>
      <c r="R1429" s="286">
        <f t="shared" si="301"/>
        <v>0</v>
      </c>
      <c r="S1429" s="287">
        <f t="shared" si="302"/>
        <v>0</v>
      </c>
      <c r="T1429" s="286">
        <f t="shared" si="303"/>
        <v>0</v>
      </c>
      <c r="U1429" s="287">
        <f t="shared" si="304"/>
        <v>0</v>
      </c>
      <c r="V1429" s="287">
        <f t="shared" si="305"/>
        <v>0</v>
      </c>
      <c r="W1429" s="287">
        <f t="shared" si="306"/>
        <v>0</v>
      </c>
      <c r="X1429" s="287">
        <f t="shared" si="307"/>
        <v>0</v>
      </c>
      <c r="Y1429" s="288">
        <f t="shared" si="308"/>
        <v>1900</v>
      </c>
      <c r="Z1429" s="287">
        <f t="shared" si="309"/>
        <v>1</v>
      </c>
      <c r="AA1429" s="519">
        <f>0</f>
        <v>0</v>
      </c>
      <c r="AB1429" s="520">
        <f>0</f>
        <v>0</v>
      </c>
      <c r="AC1429" s="519">
        <f t="shared" si="310"/>
        <v>0</v>
      </c>
      <c r="AD1429" s="520">
        <f t="shared" si="311"/>
        <v>0</v>
      </c>
    </row>
    <row r="1430" spans="16:30">
      <c r="P1430" s="274">
        <f t="shared" si="299"/>
        <v>1</v>
      </c>
      <c r="Q1430" s="285">
        <f t="shared" si="300"/>
        <v>18</v>
      </c>
      <c r="R1430" s="286">
        <f t="shared" si="301"/>
        <v>0</v>
      </c>
      <c r="S1430" s="287">
        <f t="shared" si="302"/>
        <v>0</v>
      </c>
      <c r="T1430" s="286">
        <f t="shared" si="303"/>
        <v>0</v>
      </c>
      <c r="U1430" s="287">
        <f t="shared" si="304"/>
        <v>0</v>
      </c>
      <c r="V1430" s="287">
        <f t="shared" si="305"/>
        <v>0</v>
      </c>
      <c r="W1430" s="287">
        <f t="shared" si="306"/>
        <v>0</v>
      </c>
      <c r="X1430" s="287">
        <f t="shared" si="307"/>
        <v>0</v>
      </c>
      <c r="Y1430" s="288">
        <f t="shared" si="308"/>
        <v>1900</v>
      </c>
      <c r="Z1430" s="287">
        <f t="shared" si="309"/>
        <v>1</v>
      </c>
      <c r="AA1430" s="519">
        <f>0</f>
        <v>0</v>
      </c>
      <c r="AB1430" s="520">
        <f>0</f>
        <v>0</v>
      </c>
      <c r="AC1430" s="519">
        <f t="shared" si="310"/>
        <v>0</v>
      </c>
      <c r="AD1430" s="520">
        <f t="shared" si="311"/>
        <v>0</v>
      </c>
    </row>
    <row r="1431" spans="16:30">
      <c r="P1431" s="274">
        <f t="shared" si="299"/>
        <v>1</v>
      </c>
      <c r="Q1431" s="285">
        <f t="shared" si="300"/>
        <v>18</v>
      </c>
      <c r="R1431" s="286">
        <f t="shared" si="301"/>
        <v>0</v>
      </c>
      <c r="S1431" s="287">
        <f t="shared" si="302"/>
        <v>0</v>
      </c>
      <c r="T1431" s="286">
        <f t="shared" si="303"/>
        <v>0</v>
      </c>
      <c r="U1431" s="287">
        <f t="shared" si="304"/>
        <v>0</v>
      </c>
      <c r="V1431" s="287">
        <f t="shared" si="305"/>
        <v>0</v>
      </c>
      <c r="W1431" s="287">
        <f t="shared" si="306"/>
        <v>0</v>
      </c>
      <c r="X1431" s="287">
        <f t="shared" si="307"/>
        <v>0</v>
      </c>
      <c r="Y1431" s="288">
        <f t="shared" si="308"/>
        <v>1900</v>
      </c>
      <c r="Z1431" s="287">
        <f t="shared" si="309"/>
        <v>1</v>
      </c>
      <c r="AA1431" s="519">
        <f>0</f>
        <v>0</v>
      </c>
      <c r="AB1431" s="520">
        <f>0</f>
        <v>0</v>
      </c>
      <c r="AC1431" s="519">
        <f t="shared" si="310"/>
        <v>0</v>
      </c>
      <c r="AD1431" s="520">
        <f t="shared" si="311"/>
        <v>0</v>
      </c>
    </row>
    <row r="1432" spans="16:30">
      <c r="P1432" s="274">
        <f t="shared" si="299"/>
        <v>1</v>
      </c>
      <c r="Q1432" s="285">
        <f t="shared" si="300"/>
        <v>18</v>
      </c>
      <c r="R1432" s="286">
        <f t="shared" si="301"/>
        <v>0</v>
      </c>
      <c r="S1432" s="287">
        <f t="shared" si="302"/>
        <v>0</v>
      </c>
      <c r="T1432" s="286">
        <f t="shared" si="303"/>
        <v>0</v>
      </c>
      <c r="U1432" s="287">
        <f t="shared" si="304"/>
        <v>0</v>
      </c>
      <c r="V1432" s="287">
        <f t="shared" si="305"/>
        <v>0</v>
      </c>
      <c r="W1432" s="287">
        <f t="shared" si="306"/>
        <v>0</v>
      </c>
      <c r="X1432" s="287">
        <f t="shared" si="307"/>
        <v>0</v>
      </c>
      <c r="Y1432" s="288">
        <f t="shared" si="308"/>
        <v>1900</v>
      </c>
      <c r="Z1432" s="287">
        <f t="shared" si="309"/>
        <v>1</v>
      </c>
      <c r="AA1432" s="519">
        <f>0</f>
        <v>0</v>
      </c>
      <c r="AB1432" s="520">
        <f>0</f>
        <v>0</v>
      </c>
      <c r="AC1432" s="519">
        <f t="shared" si="310"/>
        <v>0</v>
      </c>
      <c r="AD1432" s="520">
        <f t="shared" si="311"/>
        <v>0</v>
      </c>
    </row>
    <row r="1433" spans="16:30">
      <c r="P1433" s="274">
        <f t="shared" si="299"/>
        <v>1</v>
      </c>
      <c r="Q1433" s="285">
        <f t="shared" si="300"/>
        <v>18</v>
      </c>
      <c r="R1433" s="286">
        <f t="shared" si="301"/>
        <v>0</v>
      </c>
      <c r="S1433" s="287">
        <f t="shared" si="302"/>
        <v>0</v>
      </c>
      <c r="T1433" s="286">
        <f t="shared" si="303"/>
        <v>0</v>
      </c>
      <c r="U1433" s="287">
        <f t="shared" si="304"/>
        <v>0</v>
      </c>
      <c r="V1433" s="287">
        <f t="shared" si="305"/>
        <v>0</v>
      </c>
      <c r="W1433" s="287">
        <f t="shared" si="306"/>
        <v>0</v>
      </c>
      <c r="X1433" s="287">
        <f t="shared" si="307"/>
        <v>0</v>
      </c>
      <c r="Y1433" s="288">
        <f t="shared" si="308"/>
        <v>1900</v>
      </c>
      <c r="Z1433" s="287">
        <f t="shared" si="309"/>
        <v>1</v>
      </c>
      <c r="AA1433" s="519">
        <f>0</f>
        <v>0</v>
      </c>
      <c r="AB1433" s="520">
        <f>0</f>
        <v>0</v>
      </c>
      <c r="AC1433" s="519">
        <f t="shared" si="310"/>
        <v>0</v>
      </c>
      <c r="AD1433" s="520">
        <f t="shared" si="311"/>
        <v>0</v>
      </c>
    </row>
    <row r="1434" spans="16:30">
      <c r="P1434" s="274">
        <f t="shared" si="299"/>
        <v>1</v>
      </c>
      <c r="Q1434" s="285">
        <f t="shared" si="300"/>
        <v>18</v>
      </c>
      <c r="R1434" s="286">
        <f t="shared" si="301"/>
        <v>0</v>
      </c>
      <c r="S1434" s="287">
        <f t="shared" si="302"/>
        <v>0</v>
      </c>
      <c r="T1434" s="286">
        <f t="shared" si="303"/>
        <v>0</v>
      </c>
      <c r="U1434" s="287">
        <f t="shared" si="304"/>
        <v>0</v>
      </c>
      <c r="V1434" s="287">
        <f t="shared" si="305"/>
        <v>0</v>
      </c>
      <c r="W1434" s="287">
        <f t="shared" si="306"/>
        <v>0</v>
      </c>
      <c r="X1434" s="287">
        <f t="shared" si="307"/>
        <v>0</v>
      </c>
      <c r="Y1434" s="288">
        <f t="shared" si="308"/>
        <v>1900</v>
      </c>
      <c r="Z1434" s="287">
        <f t="shared" si="309"/>
        <v>1</v>
      </c>
      <c r="AA1434" s="519">
        <f>0</f>
        <v>0</v>
      </c>
      <c r="AB1434" s="520">
        <f>0</f>
        <v>0</v>
      </c>
      <c r="AC1434" s="519">
        <f t="shared" si="310"/>
        <v>0</v>
      </c>
      <c r="AD1434" s="520">
        <f t="shared" si="311"/>
        <v>0</v>
      </c>
    </row>
    <row r="1435" spans="16:30">
      <c r="P1435" s="274">
        <f t="shared" si="299"/>
        <v>1</v>
      </c>
      <c r="Q1435" s="285">
        <f t="shared" si="300"/>
        <v>18</v>
      </c>
      <c r="R1435" s="286">
        <f t="shared" si="301"/>
        <v>0</v>
      </c>
      <c r="S1435" s="287">
        <f t="shared" si="302"/>
        <v>0</v>
      </c>
      <c r="T1435" s="286">
        <f t="shared" si="303"/>
        <v>0</v>
      </c>
      <c r="U1435" s="287">
        <f t="shared" si="304"/>
        <v>0</v>
      </c>
      <c r="V1435" s="287">
        <f t="shared" si="305"/>
        <v>0</v>
      </c>
      <c r="W1435" s="287">
        <f t="shared" si="306"/>
        <v>0</v>
      </c>
      <c r="X1435" s="287">
        <f t="shared" si="307"/>
        <v>0</v>
      </c>
      <c r="Y1435" s="288">
        <f t="shared" si="308"/>
        <v>1900</v>
      </c>
      <c r="Z1435" s="287">
        <f t="shared" si="309"/>
        <v>1</v>
      </c>
      <c r="AA1435" s="519">
        <f>0</f>
        <v>0</v>
      </c>
      <c r="AB1435" s="520">
        <f>0</f>
        <v>0</v>
      </c>
      <c r="AC1435" s="519">
        <f t="shared" si="310"/>
        <v>0</v>
      </c>
      <c r="AD1435" s="520">
        <f t="shared" si="311"/>
        <v>0</v>
      </c>
    </row>
    <row r="1436" spans="16:30">
      <c r="P1436" s="274">
        <f t="shared" si="299"/>
        <v>1</v>
      </c>
      <c r="Q1436" s="285">
        <f t="shared" si="300"/>
        <v>18</v>
      </c>
      <c r="R1436" s="286">
        <f t="shared" si="301"/>
        <v>0</v>
      </c>
      <c r="S1436" s="287">
        <f t="shared" si="302"/>
        <v>0</v>
      </c>
      <c r="T1436" s="286">
        <f t="shared" si="303"/>
        <v>0</v>
      </c>
      <c r="U1436" s="287">
        <f t="shared" si="304"/>
        <v>0</v>
      </c>
      <c r="V1436" s="287">
        <f t="shared" si="305"/>
        <v>0</v>
      </c>
      <c r="W1436" s="287">
        <f t="shared" si="306"/>
        <v>0</v>
      </c>
      <c r="X1436" s="287">
        <f t="shared" si="307"/>
        <v>0</v>
      </c>
      <c r="Y1436" s="288">
        <f t="shared" si="308"/>
        <v>1900</v>
      </c>
      <c r="Z1436" s="287">
        <f t="shared" si="309"/>
        <v>1</v>
      </c>
      <c r="AA1436" s="519">
        <f>0</f>
        <v>0</v>
      </c>
      <c r="AB1436" s="520">
        <f>0</f>
        <v>0</v>
      </c>
      <c r="AC1436" s="519">
        <f t="shared" si="310"/>
        <v>0</v>
      </c>
      <c r="AD1436" s="520">
        <f t="shared" si="311"/>
        <v>0</v>
      </c>
    </row>
    <row r="1437" spans="16:30">
      <c r="P1437" s="274">
        <f t="shared" si="299"/>
        <v>1</v>
      </c>
      <c r="Q1437" s="285">
        <f t="shared" si="300"/>
        <v>18</v>
      </c>
      <c r="R1437" s="286">
        <f t="shared" si="301"/>
        <v>0</v>
      </c>
      <c r="S1437" s="287">
        <f t="shared" si="302"/>
        <v>0</v>
      </c>
      <c r="T1437" s="286">
        <f t="shared" si="303"/>
        <v>0</v>
      </c>
      <c r="U1437" s="287">
        <f t="shared" si="304"/>
        <v>0</v>
      </c>
      <c r="V1437" s="287">
        <f t="shared" si="305"/>
        <v>0</v>
      </c>
      <c r="W1437" s="287">
        <f t="shared" si="306"/>
        <v>0</v>
      </c>
      <c r="X1437" s="287">
        <f t="shared" si="307"/>
        <v>0</v>
      </c>
      <c r="Y1437" s="288">
        <f t="shared" si="308"/>
        <v>1900</v>
      </c>
      <c r="Z1437" s="287">
        <f t="shared" si="309"/>
        <v>1</v>
      </c>
      <c r="AA1437" s="519">
        <f>0</f>
        <v>0</v>
      </c>
      <c r="AB1437" s="520">
        <f>0</f>
        <v>0</v>
      </c>
      <c r="AC1437" s="519">
        <f t="shared" si="310"/>
        <v>0</v>
      </c>
      <c r="AD1437" s="520">
        <f t="shared" si="311"/>
        <v>0</v>
      </c>
    </row>
    <row r="1438" spans="16:30">
      <c r="P1438" s="274">
        <f t="shared" si="299"/>
        <v>1</v>
      </c>
      <c r="Q1438" s="285">
        <f t="shared" si="300"/>
        <v>18</v>
      </c>
      <c r="R1438" s="286">
        <f t="shared" si="301"/>
        <v>0</v>
      </c>
      <c r="S1438" s="287">
        <f t="shared" si="302"/>
        <v>0</v>
      </c>
      <c r="T1438" s="286">
        <f t="shared" si="303"/>
        <v>0</v>
      </c>
      <c r="U1438" s="287">
        <f t="shared" si="304"/>
        <v>0</v>
      </c>
      <c r="V1438" s="287">
        <f t="shared" si="305"/>
        <v>0</v>
      </c>
      <c r="W1438" s="287">
        <f t="shared" si="306"/>
        <v>0</v>
      </c>
      <c r="X1438" s="287">
        <f t="shared" si="307"/>
        <v>0</v>
      </c>
      <c r="Y1438" s="288">
        <f t="shared" si="308"/>
        <v>1900</v>
      </c>
      <c r="Z1438" s="287">
        <f t="shared" si="309"/>
        <v>1</v>
      </c>
      <c r="AA1438" s="519">
        <f>0</f>
        <v>0</v>
      </c>
      <c r="AB1438" s="520">
        <f>0</f>
        <v>0</v>
      </c>
      <c r="AC1438" s="519">
        <f t="shared" si="310"/>
        <v>0</v>
      </c>
      <c r="AD1438" s="520">
        <f t="shared" si="311"/>
        <v>0</v>
      </c>
    </row>
    <row r="1439" spans="16:30">
      <c r="P1439" s="274">
        <f t="shared" si="299"/>
        <v>1</v>
      </c>
      <c r="Q1439" s="285">
        <f t="shared" si="300"/>
        <v>18</v>
      </c>
      <c r="R1439" s="286">
        <f t="shared" si="301"/>
        <v>0</v>
      </c>
      <c r="S1439" s="287">
        <f t="shared" si="302"/>
        <v>0</v>
      </c>
      <c r="T1439" s="286">
        <f t="shared" si="303"/>
        <v>0</v>
      </c>
      <c r="U1439" s="287">
        <f t="shared" si="304"/>
        <v>0</v>
      </c>
      <c r="V1439" s="287">
        <f t="shared" si="305"/>
        <v>0</v>
      </c>
      <c r="W1439" s="287">
        <f t="shared" si="306"/>
        <v>0</v>
      </c>
      <c r="X1439" s="287">
        <f t="shared" si="307"/>
        <v>0</v>
      </c>
      <c r="Y1439" s="288">
        <f t="shared" si="308"/>
        <v>1900</v>
      </c>
      <c r="Z1439" s="287">
        <f t="shared" si="309"/>
        <v>1</v>
      </c>
      <c r="AA1439" s="519">
        <f>0</f>
        <v>0</v>
      </c>
      <c r="AB1439" s="520">
        <f>0</f>
        <v>0</v>
      </c>
      <c r="AC1439" s="519">
        <f t="shared" si="310"/>
        <v>0</v>
      </c>
      <c r="AD1439" s="520">
        <f t="shared" si="311"/>
        <v>0</v>
      </c>
    </row>
    <row r="1440" spans="16:30">
      <c r="P1440" s="274">
        <f t="shared" si="299"/>
        <v>1</v>
      </c>
      <c r="Q1440" s="285">
        <f t="shared" si="300"/>
        <v>18</v>
      </c>
      <c r="R1440" s="286">
        <f t="shared" si="301"/>
        <v>0</v>
      </c>
      <c r="S1440" s="287">
        <f t="shared" si="302"/>
        <v>0</v>
      </c>
      <c r="T1440" s="286">
        <f t="shared" si="303"/>
        <v>0</v>
      </c>
      <c r="U1440" s="287">
        <f t="shared" si="304"/>
        <v>0</v>
      </c>
      <c r="V1440" s="287">
        <f t="shared" si="305"/>
        <v>0</v>
      </c>
      <c r="W1440" s="287">
        <f t="shared" si="306"/>
        <v>0</v>
      </c>
      <c r="X1440" s="287">
        <f t="shared" si="307"/>
        <v>0</v>
      </c>
      <c r="Y1440" s="288">
        <f t="shared" si="308"/>
        <v>1900</v>
      </c>
      <c r="Z1440" s="287">
        <f t="shared" si="309"/>
        <v>1</v>
      </c>
      <c r="AA1440" s="519">
        <f>0</f>
        <v>0</v>
      </c>
      <c r="AB1440" s="520">
        <f>0</f>
        <v>0</v>
      </c>
      <c r="AC1440" s="519">
        <f t="shared" si="310"/>
        <v>0</v>
      </c>
      <c r="AD1440" s="520">
        <f t="shared" si="311"/>
        <v>0</v>
      </c>
    </row>
    <row r="1441" spans="16:30">
      <c r="P1441" s="274">
        <f t="shared" si="299"/>
        <v>1</v>
      </c>
      <c r="Q1441" s="285">
        <f t="shared" si="300"/>
        <v>18</v>
      </c>
      <c r="R1441" s="286">
        <f t="shared" si="301"/>
        <v>0</v>
      </c>
      <c r="S1441" s="287">
        <f t="shared" si="302"/>
        <v>0</v>
      </c>
      <c r="T1441" s="286">
        <f t="shared" si="303"/>
        <v>0</v>
      </c>
      <c r="U1441" s="287">
        <f t="shared" si="304"/>
        <v>0</v>
      </c>
      <c r="V1441" s="287">
        <f t="shared" si="305"/>
        <v>0</v>
      </c>
      <c r="W1441" s="287">
        <f t="shared" si="306"/>
        <v>0</v>
      </c>
      <c r="X1441" s="287">
        <f t="shared" si="307"/>
        <v>0</v>
      </c>
      <c r="Y1441" s="288">
        <f t="shared" si="308"/>
        <v>1900</v>
      </c>
      <c r="Z1441" s="287">
        <f t="shared" si="309"/>
        <v>1</v>
      </c>
      <c r="AA1441" s="519">
        <f>0</f>
        <v>0</v>
      </c>
      <c r="AB1441" s="520">
        <f>0</f>
        <v>0</v>
      </c>
      <c r="AC1441" s="519">
        <f t="shared" si="310"/>
        <v>0</v>
      </c>
      <c r="AD1441" s="520">
        <f t="shared" si="311"/>
        <v>0</v>
      </c>
    </row>
    <row r="1442" spans="16:30">
      <c r="P1442" s="274">
        <f t="shared" si="299"/>
        <v>1</v>
      </c>
      <c r="Q1442" s="285">
        <f t="shared" si="300"/>
        <v>18</v>
      </c>
      <c r="R1442" s="286">
        <f t="shared" si="301"/>
        <v>0</v>
      </c>
      <c r="S1442" s="287">
        <f t="shared" si="302"/>
        <v>0</v>
      </c>
      <c r="T1442" s="286">
        <f t="shared" si="303"/>
        <v>0</v>
      </c>
      <c r="U1442" s="287">
        <f t="shared" si="304"/>
        <v>0</v>
      </c>
      <c r="V1442" s="287">
        <f t="shared" si="305"/>
        <v>0</v>
      </c>
      <c r="W1442" s="287">
        <f t="shared" si="306"/>
        <v>0</v>
      </c>
      <c r="X1442" s="287">
        <f t="shared" si="307"/>
        <v>0</v>
      </c>
      <c r="Y1442" s="288">
        <f t="shared" si="308"/>
        <v>1900</v>
      </c>
      <c r="Z1442" s="287">
        <f t="shared" si="309"/>
        <v>1</v>
      </c>
      <c r="AA1442" s="519">
        <f>0</f>
        <v>0</v>
      </c>
      <c r="AB1442" s="520">
        <f>0</f>
        <v>0</v>
      </c>
      <c r="AC1442" s="519">
        <f t="shared" si="310"/>
        <v>0</v>
      </c>
      <c r="AD1442" s="520">
        <f t="shared" si="311"/>
        <v>0</v>
      </c>
    </row>
    <row r="1443" spans="16:30">
      <c r="P1443" s="274">
        <f t="shared" si="299"/>
        <v>1</v>
      </c>
      <c r="Q1443" s="285">
        <f t="shared" si="300"/>
        <v>18</v>
      </c>
      <c r="R1443" s="286">
        <f t="shared" si="301"/>
        <v>0</v>
      </c>
      <c r="S1443" s="287">
        <f t="shared" si="302"/>
        <v>0</v>
      </c>
      <c r="T1443" s="286">
        <f t="shared" si="303"/>
        <v>0</v>
      </c>
      <c r="U1443" s="287">
        <f t="shared" si="304"/>
        <v>0</v>
      </c>
      <c r="V1443" s="287">
        <f t="shared" si="305"/>
        <v>0</v>
      </c>
      <c r="W1443" s="287">
        <f t="shared" si="306"/>
        <v>0</v>
      </c>
      <c r="X1443" s="287">
        <f t="shared" si="307"/>
        <v>0</v>
      </c>
      <c r="Y1443" s="288">
        <f t="shared" si="308"/>
        <v>1900</v>
      </c>
      <c r="Z1443" s="287">
        <f t="shared" si="309"/>
        <v>1</v>
      </c>
      <c r="AA1443" s="519">
        <f>0</f>
        <v>0</v>
      </c>
      <c r="AB1443" s="520">
        <f>0</f>
        <v>0</v>
      </c>
      <c r="AC1443" s="519">
        <f t="shared" si="310"/>
        <v>0</v>
      </c>
      <c r="AD1443" s="520">
        <f t="shared" si="311"/>
        <v>0</v>
      </c>
    </row>
    <row r="1444" spans="16:30">
      <c r="P1444" s="274">
        <f t="shared" si="299"/>
        <v>1</v>
      </c>
      <c r="Q1444" s="285">
        <f t="shared" si="300"/>
        <v>18</v>
      </c>
      <c r="R1444" s="286">
        <f t="shared" si="301"/>
        <v>0</v>
      </c>
      <c r="S1444" s="287">
        <f t="shared" si="302"/>
        <v>0</v>
      </c>
      <c r="T1444" s="286">
        <f t="shared" si="303"/>
        <v>0</v>
      </c>
      <c r="U1444" s="287">
        <f t="shared" si="304"/>
        <v>0</v>
      </c>
      <c r="V1444" s="287">
        <f t="shared" si="305"/>
        <v>0</v>
      </c>
      <c r="W1444" s="287">
        <f t="shared" si="306"/>
        <v>0</v>
      </c>
      <c r="X1444" s="287">
        <f t="shared" si="307"/>
        <v>0</v>
      </c>
      <c r="Y1444" s="288">
        <f t="shared" si="308"/>
        <v>1900</v>
      </c>
      <c r="Z1444" s="287">
        <f t="shared" si="309"/>
        <v>1</v>
      </c>
      <c r="AA1444" s="519">
        <f>0</f>
        <v>0</v>
      </c>
      <c r="AB1444" s="520">
        <f>0</f>
        <v>0</v>
      </c>
      <c r="AC1444" s="519">
        <f t="shared" si="310"/>
        <v>0</v>
      </c>
      <c r="AD1444" s="520">
        <f t="shared" si="311"/>
        <v>0</v>
      </c>
    </row>
    <row r="1445" spans="16:30">
      <c r="P1445" s="274">
        <f t="shared" si="299"/>
        <v>1</v>
      </c>
      <c r="Q1445" s="285">
        <f t="shared" si="300"/>
        <v>18</v>
      </c>
      <c r="R1445" s="286">
        <f t="shared" si="301"/>
        <v>0</v>
      </c>
      <c r="S1445" s="287">
        <f t="shared" si="302"/>
        <v>0</v>
      </c>
      <c r="T1445" s="286">
        <f t="shared" si="303"/>
        <v>0</v>
      </c>
      <c r="U1445" s="287">
        <f t="shared" si="304"/>
        <v>0</v>
      </c>
      <c r="V1445" s="287">
        <f t="shared" si="305"/>
        <v>0</v>
      </c>
      <c r="W1445" s="287">
        <f t="shared" si="306"/>
        <v>0</v>
      </c>
      <c r="X1445" s="287">
        <f t="shared" si="307"/>
        <v>0</v>
      </c>
      <c r="Y1445" s="288">
        <f t="shared" si="308"/>
        <v>1900</v>
      </c>
      <c r="Z1445" s="287">
        <f t="shared" si="309"/>
        <v>1</v>
      </c>
      <c r="AA1445" s="519">
        <f>0</f>
        <v>0</v>
      </c>
      <c r="AB1445" s="520">
        <f>0</f>
        <v>0</v>
      </c>
      <c r="AC1445" s="519">
        <f t="shared" si="310"/>
        <v>0</v>
      </c>
      <c r="AD1445" s="520">
        <f t="shared" si="311"/>
        <v>0</v>
      </c>
    </row>
    <row r="1446" spans="16:30">
      <c r="P1446" s="274">
        <f t="shared" si="299"/>
        <v>1</v>
      </c>
      <c r="Q1446" s="285">
        <f t="shared" si="300"/>
        <v>18</v>
      </c>
      <c r="R1446" s="286">
        <f t="shared" si="301"/>
        <v>0</v>
      </c>
      <c r="S1446" s="287">
        <f t="shared" si="302"/>
        <v>0</v>
      </c>
      <c r="T1446" s="286">
        <f t="shared" si="303"/>
        <v>0</v>
      </c>
      <c r="U1446" s="287">
        <f t="shared" si="304"/>
        <v>0</v>
      </c>
      <c r="V1446" s="287">
        <f t="shared" si="305"/>
        <v>0</v>
      </c>
      <c r="W1446" s="287">
        <f t="shared" si="306"/>
        <v>0</v>
      </c>
      <c r="X1446" s="287">
        <f t="shared" si="307"/>
        <v>0</v>
      </c>
      <c r="Y1446" s="288">
        <f t="shared" si="308"/>
        <v>1900</v>
      </c>
      <c r="Z1446" s="287">
        <f t="shared" si="309"/>
        <v>1</v>
      </c>
      <c r="AA1446" s="519">
        <f>0</f>
        <v>0</v>
      </c>
      <c r="AB1446" s="520">
        <f>0</f>
        <v>0</v>
      </c>
      <c r="AC1446" s="519">
        <f t="shared" si="310"/>
        <v>0</v>
      </c>
      <c r="AD1446" s="520">
        <f t="shared" si="311"/>
        <v>0</v>
      </c>
    </row>
    <row r="1447" spans="16:30">
      <c r="P1447" s="274">
        <f t="shared" si="299"/>
        <v>1</v>
      </c>
      <c r="Q1447" s="285">
        <f t="shared" si="300"/>
        <v>18</v>
      </c>
      <c r="R1447" s="286">
        <f t="shared" si="301"/>
        <v>0</v>
      </c>
      <c r="S1447" s="287">
        <f t="shared" si="302"/>
        <v>0</v>
      </c>
      <c r="T1447" s="286">
        <f t="shared" si="303"/>
        <v>0</v>
      </c>
      <c r="U1447" s="287">
        <f t="shared" si="304"/>
        <v>0</v>
      </c>
      <c r="V1447" s="287">
        <f t="shared" si="305"/>
        <v>0</v>
      </c>
      <c r="W1447" s="287">
        <f t="shared" si="306"/>
        <v>0</v>
      </c>
      <c r="X1447" s="287">
        <f t="shared" si="307"/>
        <v>0</v>
      </c>
      <c r="Y1447" s="288">
        <f t="shared" si="308"/>
        <v>1900</v>
      </c>
      <c r="Z1447" s="287">
        <f t="shared" si="309"/>
        <v>1</v>
      </c>
      <c r="AA1447" s="519">
        <f>0</f>
        <v>0</v>
      </c>
      <c r="AB1447" s="520">
        <f>0</f>
        <v>0</v>
      </c>
      <c r="AC1447" s="519">
        <f t="shared" si="310"/>
        <v>0</v>
      </c>
      <c r="AD1447" s="520">
        <f t="shared" si="311"/>
        <v>0</v>
      </c>
    </row>
    <row r="1448" spans="16:30">
      <c r="P1448" s="274">
        <f t="shared" si="299"/>
        <v>1</v>
      </c>
      <c r="Q1448" s="285">
        <f t="shared" si="300"/>
        <v>18</v>
      </c>
      <c r="R1448" s="286">
        <f t="shared" si="301"/>
        <v>0</v>
      </c>
      <c r="S1448" s="287">
        <f t="shared" si="302"/>
        <v>0</v>
      </c>
      <c r="T1448" s="286">
        <f t="shared" si="303"/>
        <v>0</v>
      </c>
      <c r="U1448" s="287">
        <f t="shared" si="304"/>
        <v>0</v>
      </c>
      <c r="V1448" s="287">
        <f t="shared" si="305"/>
        <v>0</v>
      </c>
      <c r="W1448" s="287">
        <f t="shared" si="306"/>
        <v>0</v>
      </c>
      <c r="X1448" s="287">
        <f t="shared" si="307"/>
        <v>0</v>
      </c>
      <c r="Y1448" s="288">
        <f t="shared" si="308"/>
        <v>1900</v>
      </c>
      <c r="Z1448" s="287">
        <f t="shared" si="309"/>
        <v>1</v>
      </c>
      <c r="AA1448" s="519">
        <f>0</f>
        <v>0</v>
      </c>
      <c r="AB1448" s="520">
        <f>0</f>
        <v>0</v>
      </c>
      <c r="AC1448" s="519">
        <f t="shared" si="310"/>
        <v>0</v>
      </c>
      <c r="AD1448" s="520">
        <f t="shared" si="311"/>
        <v>0</v>
      </c>
    </row>
    <row r="1449" spans="16:30">
      <c r="P1449" s="274">
        <f t="shared" si="299"/>
        <v>1</v>
      </c>
      <c r="Q1449" s="285">
        <f t="shared" si="300"/>
        <v>18</v>
      </c>
      <c r="R1449" s="286">
        <f t="shared" si="301"/>
        <v>0</v>
      </c>
      <c r="S1449" s="287">
        <f t="shared" si="302"/>
        <v>0</v>
      </c>
      <c r="T1449" s="286">
        <f t="shared" si="303"/>
        <v>0</v>
      </c>
      <c r="U1449" s="287">
        <f t="shared" si="304"/>
        <v>0</v>
      </c>
      <c r="V1449" s="287">
        <f t="shared" si="305"/>
        <v>0</v>
      </c>
      <c r="W1449" s="287">
        <f t="shared" si="306"/>
        <v>0</v>
      </c>
      <c r="X1449" s="287">
        <f t="shared" si="307"/>
        <v>0</v>
      </c>
      <c r="Y1449" s="288">
        <f t="shared" si="308"/>
        <v>1900</v>
      </c>
      <c r="Z1449" s="287">
        <f t="shared" si="309"/>
        <v>1</v>
      </c>
      <c r="AA1449" s="519">
        <f>0</f>
        <v>0</v>
      </c>
      <c r="AB1449" s="520">
        <f>0</f>
        <v>0</v>
      </c>
      <c r="AC1449" s="519">
        <f t="shared" si="310"/>
        <v>0</v>
      </c>
      <c r="AD1449" s="520">
        <f t="shared" si="311"/>
        <v>0</v>
      </c>
    </row>
    <row r="1450" spans="16:30">
      <c r="P1450" s="274">
        <f t="shared" si="299"/>
        <v>1</v>
      </c>
      <c r="Q1450" s="285">
        <f t="shared" si="300"/>
        <v>18</v>
      </c>
      <c r="R1450" s="286">
        <f t="shared" si="301"/>
        <v>0</v>
      </c>
      <c r="S1450" s="287">
        <f t="shared" si="302"/>
        <v>0</v>
      </c>
      <c r="T1450" s="286">
        <f t="shared" si="303"/>
        <v>0</v>
      </c>
      <c r="U1450" s="287">
        <f t="shared" si="304"/>
        <v>0</v>
      </c>
      <c r="V1450" s="287">
        <f t="shared" si="305"/>
        <v>0</v>
      </c>
      <c r="W1450" s="287">
        <f t="shared" si="306"/>
        <v>0</v>
      </c>
      <c r="X1450" s="287">
        <f t="shared" si="307"/>
        <v>0</v>
      </c>
      <c r="Y1450" s="288">
        <f t="shared" si="308"/>
        <v>1900</v>
      </c>
      <c r="Z1450" s="287">
        <f t="shared" si="309"/>
        <v>1</v>
      </c>
      <c r="AA1450" s="519">
        <f>0</f>
        <v>0</v>
      </c>
      <c r="AB1450" s="520">
        <f>0</f>
        <v>0</v>
      </c>
      <c r="AC1450" s="519">
        <f t="shared" si="310"/>
        <v>0</v>
      </c>
      <c r="AD1450" s="520">
        <f t="shared" si="311"/>
        <v>0</v>
      </c>
    </row>
    <row r="1451" spans="16:30">
      <c r="P1451" s="274">
        <f t="shared" si="299"/>
        <v>1</v>
      </c>
      <c r="Q1451" s="285">
        <f t="shared" si="300"/>
        <v>18</v>
      </c>
      <c r="R1451" s="286">
        <f t="shared" si="301"/>
        <v>0</v>
      </c>
      <c r="S1451" s="287">
        <f t="shared" si="302"/>
        <v>0</v>
      </c>
      <c r="T1451" s="286">
        <f t="shared" si="303"/>
        <v>0</v>
      </c>
      <c r="U1451" s="287">
        <f t="shared" si="304"/>
        <v>0</v>
      </c>
      <c r="V1451" s="287">
        <f t="shared" si="305"/>
        <v>0</v>
      </c>
      <c r="W1451" s="287">
        <f t="shared" si="306"/>
        <v>0</v>
      </c>
      <c r="X1451" s="287">
        <f t="shared" si="307"/>
        <v>0</v>
      </c>
      <c r="Y1451" s="288">
        <f t="shared" si="308"/>
        <v>1900</v>
      </c>
      <c r="Z1451" s="287">
        <f t="shared" si="309"/>
        <v>1</v>
      </c>
      <c r="AA1451" s="519">
        <f>0</f>
        <v>0</v>
      </c>
      <c r="AB1451" s="520">
        <f>0</f>
        <v>0</v>
      </c>
      <c r="AC1451" s="519">
        <f t="shared" si="310"/>
        <v>0</v>
      </c>
      <c r="AD1451" s="520">
        <f t="shared" si="311"/>
        <v>0</v>
      </c>
    </row>
    <row r="1452" spans="16:30">
      <c r="P1452" s="274">
        <f t="shared" si="299"/>
        <v>1</v>
      </c>
      <c r="Q1452" s="285">
        <f t="shared" si="300"/>
        <v>18</v>
      </c>
      <c r="R1452" s="286">
        <f t="shared" si="301"/>
        <v>0</v>
      </c>
      <c r="S1452" s="287">
        <f t="shared" si="302"/>
        <v>0</v>
      </c>
      <c r="T1452" s="286">
        <f t="shared" si="303"/>
        <v>0</v>
      </c>
      <c r="U1452" s="287">
        <f t="shared" si="304"/>
        <v>0</v>
      </c>
      <c r="V1452" s="287">
        <f t="shared" si="305"/>
        <v>0</v>
      </c>
      <c r="W1452" s="287">
        <f t="shared" si="306"/>
        <v>0</v>
      </c>
      <c r="X1452" s="287">
        <f t="shared" si="307"/>
        <v>0</v>
      </c>
      <c r="Y1452" s="288">
        <f t="shared" si="308"/>
        <v>1900</v>
      </c>
      <c r="Z1452" s="287">
        <f t="shared" si="309"/>
        <v>1</v>
      </c>
      <c r="AA1452" s="519">
        <f>0</f>
        <v>0</v>
      </c>
      <c r="AB1452" s="520">
        <f>0</f>
        <v>0</v>
      </c>
      <c r="AC1452" s="519">
        <f t="shared" si="310"/>
        <v>0</v>
      </c>
      <c r="AD1452" s="520">
        <f t="shared" si="311"/>
        <v>0</v>
      </c>
    </row>
    <row r="1453" spans="16:30">
      <c r="P1453" s="274">
        <f t="shared" si="299"/>
        <v>1</v>
      </c>
      <c r="Q1453" s="285">
        <f t="shared" si="300"/>
        <v>18</v>
      </c>
      <c r="R1453" s="286">
        <f t="shared" si="301"/>
        <v>0</v>
      </c>
      <c r="S1453" s="287">
        <f t="shared" si="302"/>
        <v>0</v>
      </c>
      <c r="T1453" s="286">
        <f t="shared" si="303"/>
        <v>0</v>
      </c>
      <c r="U1453" s="287">
        <f t="shared" si="304"/>
        <v>0</v>
      </c>
      <c r="V1453" s="287">
        <f t="shared" si="305"/>
        <v>0</v>
      </c>
      <c r="W1453" s="287">
        <f t="shared" si="306"/>
        <v>0</v>
      </c>
      <c r="X1453" s="287">
        <f t="shared" si="307"/>
        <v>0</v>
      </c>
      <c r="Y1453" s="288">
        <f t="shared" si="308"/>
        <v>1900</v>
      </c>
      <c r="Z1453" s="287">
        <f t="shared" si="309"/>
        <v>1</v>
      </c>
      <c r="AA1453" s="519">
        <f>0</f>
        <v>0</v>
      </c>
      <c r="AB1453" s="520">
        <f>0</f>
        <v>0</v>
      </c>
      <c r="AC1453" s="519">
        <f t="shared" si="310"/>
        <v>0</v>
      </c>
      <c r="AD1453" s="520">
        <f t="shared" si="311"/>
        <v>0</v>
      </c>
    </row>
    <row r="1454" spans="16:30">
      <c r="P1454" s="274">
        <f t="shared" si="299"/>
        <v>1</v>
      </c>
      <c r="Q1454" s="285">
        <f t="shared" si="300"/>
        <v>18</v>
      </c>
      <c r="R1454" s="286">
        <f t="shared" si="301"/>
        <v>0</v>
      </c>
      <c r="S1454" s="287">
        <f t="shared" si="302"/>
        <v>0</v>
      </c>
      <c r="T1454" s="286">
        <f t="shared" si="303"/>
        <v>0</v>
      </c>
      <c r="U1454" s="287">
        <f t="shared" si="304"/>
        <v>0</v>
      </c>
      <c r="V1454" s="287">
        <f t="shared" si="305"/>
        <v>0</v>
      </c>
      <c r="W1454" s="287">
        <f t="shared" si="306"/>
        <v>0</v>
      </c>
      <c r="X1454" s="287">
        <f t="shared" si="307"/>
        <v>0</v>
      </c>
      <c r="Y1454" s="288">
        <f t="shared" si="308"/>
        <v>1900</v>
      </c>
      <c r="Z1454" s="287">
        <f t="shared" si="309"/>
        <v>1</v>
      </c>
      <c r="AA1454" s="519">
        <f>0</f>
        <v>0</v>
      </c>
      <c r="AB1454" s="520">
        <f>0</f>
        <v>0</v>
      </c>
      <c r="AC1454" s="519">
        <f t="shared" si="310"/>
        <v>0</v>
      </c>
      <c r="AD1454" s="520">
        <f t="shared" si="311"/>
        <v>0</v>
      </c>
    </row>
    <row r="1455" spans="16:30">
      <c r="P1455" s="274">
        <f t="shared" si="299"/>
        <v>1</v>
      </c>
      <c r="Q1455" s="285">
        <f t="shared" si="300"/>
        <v>18</v>
      </c>
      <c r="R1455" s="286">
        <f t="shared" si="301"/>
        <v>0</v>
      </c>
      <c r="S1455" s="287">
        <f t="shared" si="302"/>
        <v>0</v>
      </c>
      <c r="T1455" s="286">
        <f t="shared" si="303"/>
        <v>0</v>
      </c>
      <c r="U1455" s="287">
        <f t="shared" si="304"/>
        <v>0</v>
      </c>
      <c r="V1455" s="287">
        <f t="shared" si="305"/>
        <v>0</v>
      </c>
      <c r="W1455" s="287">
        <f t="shared" si="306"/>
        <v>0</v>
      </c>
      <c r="X1455" s="287">
        <f t="shared" si="307"/>
        <v>0</v>
      </c>
      <c r="Y1455" s="288">
        <f t="shared" si="308"/>
        <v>1900</v>
      </c>
      <c r="Z1455" s="287">
        <f t="shared" si="309"/>
        <v>1</v>
      </c>
      <c r="AA1455" s="519">
        <f>0</f>
        <v>0</v>
      </c>
      <c r="AB1455" s="520">
        <f>0</f>
        <v>0</v>
      </c>
      <c r="AC1455" s="519">
        <f t="shared" si="310"/>
        <v>0</v>
      </c>
      <c r="AD1455" s="520">
        <f t="shared" si="311"/>
        <v>0</v>
      </c>
    </row>
    <row r="1456" spans="16:30">
      <c r="P1456" s="274">
        <f t="shared" si="299"/>
        <v>1</v>
      </c>
      <c r="Q1456" s="285">
        <f t="shared" si="300"/>
        <v>18</v>
      </c>
      <c r="R1456" s="286">
        <f t="shared" si="301"/>
        <v>0</v>
      </c>
      <c r="S1456" s="287">
        <f t="shared" si="302"/>
        <v>0</v>
      </c>
      <c r="T1456" s="286">
        <f t="shared" si="303"/>
        <v>0</v>
      </c>
      <c r="U1456" s="287">
        <f t="shared" si="304"/>
        <v>0</v>
      </c>
      <c r="V1456" s="287">
        <f t="shared" si="305"/>
        <v>0</v>
      </c>
      <c r="W1456" s="287">
        <f t="shared" si="306"/>
        <v>0</v>
      </c>
      <c r="X1456" s="287">
        <f t="shared" si="307"/>
        <v>0</v>
      </c>
      <c r="Y1456" s="288">
        <f t="shared" si="308"/>
        <v>1900</v>
      </c>
      <c r="Z1456" s="287">
        <f t="shared" si="309"/>
        <v>1</v>
      </c>
      <c r="AA1456" s="519">
        <f>0</f>
        <v>0</v>
      </c>
      <c r="AB1456" s="520">
        <f>0</f>
        <v>0</v>
      </c>
      <c r="AC1456" s="519">
        <f t="shared" si="310"/>
        <v>0</v>
      </c>
      <c r="AD1456" s="520">
        <f t="shared" si="311"/>
        <v>0</v>
      </c>
    </row>
    <row r="1457" spans="16:30">
      <c r="P1457" s="274">
        <f t="shared" si="299"/>
        <v>1</v>
      </c>
      <c r="Q1457" s="285">
        <f t="shared" si="300"/>
        <v>18</v>
      </c>
      <c r="R1457" s="286">
        <f t="shared" si="301"/>
        <v>0</v>
      </c>
      <c r="S1457" s="287">
        <f t="shared" si="302"/>
        <v>0</v>
      </c>
      <c r="T1457" s="286">
        <f t="shared" si="303"/>
        <v>0</v>
      </c>
      <c r="U1457" s="287">
        <f t="shared" si="304"/>
        <v>0</v>
      </c>
      <c r="V1457" s="287">
        <f t="shared" si="305"/>
        <v>0</v>
      </c>
      <c r="W1457" s="287">
        <f t="shared" si="306"/>
        <v>0</v>
      </c>
      <c r="X1457" s="287">
        <f t="shared" si="307"/>
        <v>0</v>
      </c>
      <c r="Y1457" s="288">
        <f t="shared" si="308"/>
        <v>1900</v>
      </c>
      <c r="Z1457" s="287">
        <f t="shared" si="309"/>
        <v>1</v>
      </c>
      <c r="AA1457" s="519">
        <f>0</f>
        <v>0</v>
      </c>
      <c r="AB1457" s="520">
        <f>0</f>
        <v>0</v>
      </c>
      <c r="AC1457" s="519">
        <f t="shared" si="310"/>
        <v>0</v>
      </c>
      <c r="AD1457" s="520">
        <f t="shared" si="311"/>
        <v>0</v>
      </c>
    </row>
    <row r="1458" spans="16:30">
      <c r="P1458" s="274">
        <f t="shared" si="299"/>
        <v>1</v>
      </c>
      <c r="Q1458" s="285">
        <f t="shared" si="300"/>
        <v>18</v>
      </c>
      <c r="R1458" s="286">
        <f t="shared" si="301"/>
        <v>0</v>
      </c>
      <c r="S1458" s="287">
        <f t="shared" si="302"/>
        <v>0</v>
      </c>
      <c r="T1458" s="286">
        <f t="shared" si="303"/>
        <v>0</v>
      </c>
      <c r="U1458" s="287">
        <f t="shared" si="304"/>
        <v>0</v>
      </c>
      <c r="V1458" s="287">
        <f t="shared" si="305"/>
        <v>0</v>
      </c>
      <c r="W1458" s="287">
        <f t="shared" si="306"/>
        <v>0</v>
      </c>
      <c r="X1458" s="287">
        <f t="shared" si="307"/>
        <v>0</v>
      </c>
      <c r="Y1458" s="288">
        <f t="shared" si="308"/>
        <v>1900</v>
      </c>
      <c r="Z1458" s="287">
        <f t="shared" si="309"/>
        <v>1</v>
      </c>
      <c r="AA1458" s="519">
        <f>0</f>
        <v>0</v>
      </c>
      <c r="AB1458" s="520">
        <f>0</f>
        <v>0</v>
      </c>
      <c r="AC1458" s="519">
        <f t="shared" si="310"/>
        <v>0</v>
      </c>
      <c r="AD1458" s="520">
        <f t="shared" si="311"/>
        <v>0</v>
      </c>
    </row>
    <row r="1459" spans="16:30">
      <c r="P1459" s="274">
        <f t="shared" si="299"/>
        <v>1</v>
      </c>
      <c r="Q1459" s="285">
        <f t="shared" si="300"/>
        <v>18</v>
      </c>
      <c r="R1459" s="286">
        <f t="shared" si="301"/>
        <v>0</v>
      </c>
      <c r="S1459" s="287">
        <f t="shared" si="302"/>
        <v>0</v>
      </c>
      <c r="T1459" s="286">
        <f t="shared" si="303"/>
        <v>0</v>
      </c>
      <c r="U1459" s="287">
        <f t="shared" si="304"/>
        <v>0</v>
      </c>
      <c r="V1459" s="287">
        <f t="shared" si="305"/>
        <v>0</v>
      </c>
      <c r="W1459" s="287">
        <f t="shared" si="306"/>
        <v>0</v>
      </c>
      <c r="X1459" s="287">
        <f t="shared" si="307"/>
        <v>0</v>
      </c>
      <c r="Y1459" s="288">
        <f t="shared" si="308"/>
        <v>1900</v>
      </c>
      <c r="Z1459" s="287">
        <f t="shared" si="309"/>
        <v>1</v>
      </c>
      <c r="AA1459" s="519">
        <f>0</f>
        <v>0</v>
      </c>
      <c r="AB1459" s="520">
        <f>0</f>
        <v>0</v>
      </c>
      <c r="AC1459" s="519">
        <f t="shared" si="310"/>
        <v>0</v>
      </c>
      <c r="AD1459" s="520">
        <f t="shared" si="311"/>
        <v>0</v>
      </c>
    </row>
    <row r="1460" spans="16:30">
      <c r="P1460" s="274">
        <f t="shared" si="299"/>
        <v>1</v>
      </c>
      <c r="Q1460" s="285">
        <f t="shared" si="300"/>
        <v>18</v>
      </c>
      <c r="R1460" s="286">
        <f t="shared" si="301"/>
        <v>0</v>
      </c>
      <c r="S1460" s="287">
        <f t="shared" si="302"/>
        <v>0</v>
      </c>
      <c r="T1460" s="286">
        <f t="shared" si="303"/>
        <v>0</v>
      </c>
      <c r="U1460" s="287">
        <f t="shared" si="304"/>
        <v>0</v>
      </c>
      <c r="V1460" s="287">
        <f t="shared" si="305"/>
        <v>0</v>
      </c>
      <c r="W1460" s="287">
        <f t="shared" si="306"/>
        <v>0</v>
      </c>
      <c r="X1460" s="287">
        <f t="shared" si="307"/>
        <v>0</v>
      </c>
      <c r="Y1460" s="288">
        <f t="shared" si="308"/>
        <v>1900</v>
      </c>
      <c r="Z1460" s="287">
        <f t="shared" si="309"/>
        <v>1</v>
      </c>
      <c r="AA1460" s="519">
        <f>0</f>
        <v>0</v>
      </c>
      <c r="AB1460" s="520">
        <f>0</f>
        <v>0</v>
      </c>
      <c r="AC1460" s="519">
        <f t="shared" si="310"/>
        <v>0</v>
      </c>
      <c r="AD1460" s="520">
        <f t="shared" si="311"/>
        <v>0</v>
      </c>
    </row>
    <row r="1461" spans="16:30">
      <c r="P1461" s="274">
        <f t="shared" si="299"/>
        <v>1</v>
      </c>
      <c r="Q1461" s="285">
        <f t="shared" si="300"/>
        <v>18</v>
      </c>
      <c r="R1461" s="286">
        <f t="shared" si="301"/>
        <v>0</v>
      </c>
      <c r="S1461" s="287">
        <f t="shared" si="302"/>
        <v>0</v>
      </c>
      <c r="T1461" s="286">
        <f t="shared" si="303"/>
        <v>0</v>
      </c>
      <c r="U1461" s="287">
        <f t="shared" si="304"/>
        <v>0</v>
      </c>
      <c r="V1461" s="287">
        <f t="shared" si="305"/>
        <v>0</v>
      </c>
      <c r="W1461" s="287">
        <f t="shared" si="306"/>
        <v>0</v>
      </c>
      <c r="X1461" s="287">
        <f t="shared" si="307"/>
        <v>0</v>
      </c>
      <c r="Y1461" s="288">
        <f t="shared" si="308"/>
        <v>1900</v>
      </c>
      <c r="Z1461" s="287">
        <f t="shared" si="309"/>
        <v>1</v>
      </c>
      <c r="AA1461" s="519">
        <f>0</f>
        <v>0</v>
      </c>
      <c r="AB1461" s="520">
        <f>0</f>
        <v>0</v>
      </c>
      <c r="AC1461" s="519">
        <f t="shared" si="310"/>
        <v>0</v>
      </c>
      <c r="AD1461" s="520">
        <f t="shared" si="311"/>
        <v>0</v>
      </c>
    </row>
    <row r="1462" spans="16:30">
      <c r="P1462" s="274">
        <f t="shared" si="299"/>
        <v>1</v>
      </c>
      <c r="Q1462" s="285">
        <f t="shared" si="300"/>
        <v>18</v>
      </c>
      <c r="R1462" s="286">
        <f t="shared" si="301"/>
        <v>0</v>
      </c>
      <c r="S1462" s="287">
        <f t="shared" si="302"/>
        <v>0</v>
      </c>
      <c r="T1462" s="286">
        <f t="shared" si="303"/>
        <v>0</v>
      </c>
      <c r="U1462" s="287">
        <f t="shared" si="304"/>
        <v>0</v>
      </c>
      <c r="V1462" s="287">
        <f t="shared" si="305"/>
        <v>0</v>
      </c>
      <c r="W1462" s="287">
        <f t="shared" si="306"/>
        <v>0</v>
      </c>
      <c r="X1462" s="287">
        <f t="shared" si="307"/>
        <v>0</v>
      </c>
      <c r="Y1462" s="288">
        <f t="shared" si="308"/>
        <v>1900</v>
      </c>
      <c r="Z1462" s="287">
        <f t="shared" si="309"/>
        <v>1</v>
      </c>
      <c r="AA1462" s="519">
        <f>0</f>
        <v>0</v>
      </c>
      <c r="AB1462" s="520">
        <f>0</f>
        <v>0</v>
      </c>
      <c r="AC1462" s="519">
        <f t="shared" si="310"/>
        <v>0</v>
      </c>
      <c r="AD1462" s="520">
        <f t="shared" si="311"/>
        <v>0</v>
      </c>
    </row>
    <row r="1463" spans="16:30">
      <c r="P1463" s="274">
        <f t="shared" si="299"/>
        <v>1</v>
      </c>
      <c r="Q1463" s="285">
        <f t="shared" si="300"/>
        <v>18</v>
      </c>
      <c r="R1463" s="286">
        <f t="shared" si="301"/>
        <v>0</v>
      </c>
      <c r="S1463" s="287">
        <f t="shared" si="302"/>
        <v>0</v>
      </c>
      <c r="T1463" s="286">
        <f t="shared" si="303"/>
        <v>0</v>
      </c>
      <c r="U1463" s="287">
        <f t="shared" si="304"/>
        <v>0</v>
      </c>
      <c r="V1463" s="287">
        <f t="shared" si="305"/>
        <v>0</v>
      </c>
      <c r="W1463" s="287">
        <f t="shared" si="306"/>
        <v>0</v>
      </c>
      <c r="X1463" s="287">
        <f t="shared" si="307"/>
        <v>0</v>
      </c>
      <c r="Y1463" s="288">
        <f t="shared" si="308"/>
        <v>1900</v>
      </c>
      <c r="Z1463" s="287">
        <f t="shared" si="309"/>
        <v>1</v>
      </c>
      <c r="AA1463" s="519">
        <f>0</f>
        <v>0</v>
      </c>
      <c r="AB1463" s="520">
        <f>0</f>
        <v>0</v>
      </c>
      <c r="AC1463" s="519">
        <f t="shared" si="310"/>
        <v>0</v>
      </c>
      <c r="AD1463" s="520">
        <f t="shared" si="311"/>
        <v>0</v>
      </c>
    </row>
    <row r="1464" spans="16:30">
      <c r="P1464" s="274">
        <f t="shared" si="299"/>
        <v>1</v>
      </c>
      <c r="Q1464" s="285">
        <f t="shared" si="300"/>
        <v>18</v>
      </c>
      <c r="R1464" s="286">
        <f t="shared" si="301"/>
        <v>0</v>
      </c>
      <c r="S1464" s="287">
        <f t="shared" si="302"/>
        <v>0</v>
      </c>
      <c r="T1464" s="286">
        <f t="shared" si="303"/>
        <v>0</v>
      </c>
      <c r="U1464" s="287">
        <f t="shared" si="304"/>
        <v>0</v>
      </c>
      <c r="V1464" s="287">
        <f t="shared" si="305"/>
        <v>0</v>
      </c>
      <c r="W1464" s="287">
        <f t="shared" si="306"/>
        <v>0</v>
      </c>
      <c r="X1464" s="287">
        <f t="shared" si="307"/>
        <v>0</v>
      </c>
      <c r="Y1464" s="288">
        <f t="shared" si="308"/>
        <v>1900</v>
      </c>
      <c r="Z1464" s="287">
        <f t="shared" si="309"/>
        <v>1</v>
      </c>
      <c r="AA1464" s="519">
        <f>0</f>
        <v>0</v>
      </c>
      <c r="AB1464" s="520">
        <f>0</f>
        <v>0</v>
      </c>
      <c r="AC1464" s="519">
        <f t="shared" si="310"/>
        <v>0</v>
      </c>
      <c r="AD1464" s="520">
        <f t="shared" si="311"/>
        <v>0</v>
      </c>
    </row>
    <row r="1465" spans="16:30">
      <c r="P1465" s="274">
        <f t="shared" si="299"/>
        <v>1</v>
      </c>
      <c r="Q1465" s="285">
        <f t="shared" si="300"/>
        <v>18</v>
      </c>
      <c r="R1465" s="286">
        <f t="shared" si="301"/>
        <v>0</v>
      </c>
      <c r="S1465" s="287">
        <f t="shared" si="302"/>
        <v>0</v>
      </c>
      <c r="T1465" s="286">
        <f t="shared" si="303"/>
        <v>0</v>
      </c>
      <c r="U1465" s="287">
        <f t="shared" si="304"/>
        <v>0</v>
      </c>
      <c r="V1465" s="287">
        <f t="shared" si="305"/>
        <v>0</v>
      </c>
      <c r="W1465" s="287">
        <f t="shared" si="306"/>
        <v>0</v>
      </c>
      <c r="X1465" s="287">
        <f t="shared" si="307"/>
        <v>0</v>
      </c>
      <c r="Y1465" s="288">
        <f t="shared" si="308"/>
        <v>1900</v>
      </c>
      <c r="Z1465" s="287">
        <f t="shared" si="309"/>
        <v>1</v>
      </c>
      <c r="AA1465" s="519">
        <f>0</f>
        <v>0</v>
      </c>
      <c r="AB1465" s="520">
        <f>0</f>
        <v>0</v>
      </c>
      <c r="AC1465" s="519">
        <f t="shared" si="310"/>
        <v>0</v>
      </c>
      <c r="AD1465" s="520">
        <f t="shared" si="311"/>
        <v>0</v>
      </c>
    </row>
    <row r="1466" spans="16:30">
      <c r="P1466" s="274">
        <f t="shared" si="299"/>
        <v>1</v>
      </c>
      <c r="Q1466" s="285">
        <f t="shared" si="300"/>
        <v>18</v>
      </c>
      <c r="R1466" s="286">
        <f t="shared" si="301"/>
        <v>0</v>
      </c>
      <c r="S1466" s="287">
        <f t="shared" si="302"/>
        <v>0</v>
      </c>
      <c r="T1466" s="286">
        <f t="shared" si="303"/>
        <v>0</v>
      </c>
      <c r="U1466" s="287">
        <f t="shared" si="304"/>
        <v>0</v>
      </c>
      <c r="V1466" s="287">
        <f t="shared" si="305"/>
        <v>0</v>
      </c>
      <c r="W1466" s="287">
        <f t="shared" si="306"/>
        <v>0</v>
      </c>
      <c r="X1466" s="287">
        <f t="shared" si="307"/>
        <v>0</v>
      </c>
      <c r="Y1466" s="288">
        <f t="shared" si="308"/>
        <v>1900</v>
      </c>
      <c r="Z1466" s="287">
        <f t="shared" si="309"/>
        <v>1</v>
      </c>
      <c r="AA1466" s="519">
        <f>0</f>
        <v>0</v>
      </c>
      <c r="AB1466" s="520">
        <f>0</f>
        <v>0</v>
      </c>
      <c r="AC1466" s="519">
        <f t="shared" si="310"/>
        <v>0</v>
      </c>
      <c r="AD1466" s="520">
        <f t="shared" si="311"/>
        <v>0</v>
      </c>
    </row>
    <row r="1467" spans="16:30">
      <c r="P1467" s="274">
        <f t="shared" si="299"/>
        <v>1</v>
      </c>
      <c r="Q1467" s="285">
        <f t="shared" si="300"/>
        <v>18</v>
      </c>
      <c r="R1467" s="286">
        <f t="shared" si="301"/>
        <v>0</v>
      </c>
      <c r="S1467" s="287">
        <f t="shared" si="302"/>
        <v>0</v>
      </c>
      <c r="T1467" s="286">
        <f t="shared" si="303"/>
        <v>0</v>
      </c>
      <c r="U1467" s="287">
        <f t="shared" si="304"/>
        <v>0</v>
      </c>
      <c r="V1467" s="287">
        <f t="shared" si="305"/>
        <v>0</v>
      </c>
      <c r="W1467" s="287">
        <f t="shared" si="306"/>
        <v>0</v>
      </c>
      <c r="X1467" s="287">
        <f t="shared" si="307"/>
        <v>0</v>
      </c>
      <c r="Y1467" s="288">
        <f t="shared" si="308"/>
        <v>1900</v>
      </c>
      <c r="Z1467" s="287">
        <f t="shared" si="309"/>
        <v>1</v>
      </c>
      <c r="AA1467" s="519">
        <f>0</f>
        <v>0</v>
      </c>
      <c r="AB1467" s="520">
        <f>0</f>
        <v>0</v>
      </c>
      <c r="AC1467" s="519">
        <f t="shared" si="310"/>
        <v>0</v>
      </c>
      <c r="AD1467" s="520">
        <f t="shared" si="311"/>
        <v>0</v>
      </c>
    </row>
    <row r="1468" spans="16:30">
      <c r="P1468" s="274">
        <f t="shared" si="299"/>
        <v>1</v>
      </c>
      <c r="Q1468" s="285">
        <f t="shared" si="300"/>
        <v>18</v>
      </c>
      <c r="R1468" s="286">
        <f t="shared" si="301"/>
        <v>0</v>
      </c>
      <c r="S1468" s="287">
        <f t="shared" si="302"/>
        <v>0</v>
      </c>
      <c r="T1468" s="286">
        <f t="shared" si="303"/>
        <v>0</v>
      </c>
      <c r="U1468" s="287">
        <f t="shared" si="304"/>
        <v>0</v>
      </c>
      <c r="V1468" s="287">
        <f t="shared" si="305"/>
        <v>0</v>
      </c>
      <c r="W1468" s="287">
        <f t="shared" si="306"/>
        <v>0</v>
      </c>
      <c r="X1468" s="287">
        <f t="shared" si="307"/>
        <v>0</v>
      </c>
      <c r="Y1468" s="288">
        <f t="shared" si="308"/>
        <v>1900</v>
      </c>
      <c r="Z1468" s="287">
        <f t="shared" si="309"/>
        <v>1</v>
      </c>
      <c r="AA1468" s="519">
        <f>0</f>
        <v>0</v>
      </c>
      <c r="AB1468" s="520">
        <f>0</f>
        <v>0</v>
      </c>
      <c r="AC1468" s="519">
        <f t="shared" si="310"/>
        <v>0</v>
      </c>
      <c r="AD1468" s="520">
        <f t="shared" si="311"/>
        <v>0</v>
      </c>
    </row>
    <row r="1469" spans="16:30">
      <c r="P1469" s="274">
        <f t="shared" si="299"/>
        <v>1</v>
      </c>
      <c r="Q1469" s="285">
        <f t="shared" si="300"/>
        <v>18</v>
      </c>
      <c r="R1469" s="286">
        <f t="shared" si="301"/>
        <v>0</v>
      </c>
      <c r="S1469" s="287">
        <f t="shared" si="302"/>
        <v>0</v>
      </c>
      <c r="T1469" s="286">
        <f t="shared" si="303"/>
        <v>0</v>
      </c>
      <c r="U1469" s="287">
        <f t="shared" si="304"/>
        <v>0</v>
      </c>
      <c r="V1469" s="287">
        <f t="shared" si="305"/>
        <v>0</v>
      </c>
      <c r="W1469" s="287">
        <f t="shared" si="306"/>
        <v>0</v>
      </c>
      <c r="X1469" s="287">
        <f t="shared" si="307"/>
        <v>0</v>
      </c>
      <c r="Y1469" s="288">
        <f t="shared" si="308"/>
        <v>1900</v>
      </c>
      <c r="Z1469" s="287">
        <f t="shared" si="309"/>
        <v>1</v>
      </c>
      <c r="AA1469" s="519">
        <f>0</f>
        <v>0</v>
      </c>
      <c r="AB1469" s="520">
        <f>0</f>
        <v>0</v>
      </c>
      <c r="AC1469" s="519">
        <f t="shared" si="310"/>
        <v>0</v>
      </c>
      <c r="AD1469" s="520">
        <f t="shared" si="311"/>
        <v>0</v>
      </c>
    </row>
    <row r="1470" spans="16:30">
      <c r="P1470" s="274">
        <f t="shared" si="299"/>
        <v>1</v>
      </c>
      <c r="Q1470" s="285">
        <f t="shared" si="300"/>
        <v>18</v>
      </c>
      <c r="R1470" s="286">
        <f t="shared" si="301"/>
        <v>0</v>
      </c>
      <c r="S1470" s="287">
        <f t="shared" si="302"/>
        <v>0</v>
      </c>
      <c r="T1470" s="286">
        <f t="shared" si="303"/>
        <v>0</v>
      </c>
      <c r="U1470" s="287">
        <f t="shared" si="304"/>
        <v>0</v>
      </c>
      <c r="V1470" s="287">
        <f t="shared" si="305"/>
        <v>0</v>
      </c>
      <c r="W1470" s="287">
        <f t="shared" si="306"/>
        <v>0</v>
      </c>
      <c r="X1470" s="287">
        <f t="shared" si="307"/>
        <v>0</v>
      </c>
      <c r="Y1470" s="288">
        <f t="shared" si="308"/>
        <v>1900</v>
      </c>
      <c r="Z1470" s="287">
        <f t="shared" si="309"/>
        <v>1</v>
      </c>
      <c r="AA1470" s="519">
        <f>0</f>
        <v>0</v>
      </c>
      <c r="AB1470" s="520">
        <f>0</f>
        <v>0</v>
      </c>
      <c r="AC1470" s="519">
        <f t="shared" si="310"/>
        <v>0</v>
      </c>
      <c r="AD1470" s="520">
        <f t="shared" si="311"/>
        <v>0</v>
      </c>
    </row>
    <row r="1471" spans="16:30">
      <c r="P1471" s="274">
        <f t="shared" si="299"/>
        <v>1</v>
      </c>
      <c r="Q1471" s="285">
        <f t="shared" si="300"/>
        <v>18</v>
      </c>
      <c r="R1471" s="286">
        <f t="shared" si="301"/>
        <v>0</v>
      </c>
      <c r="S1471" s="287">
        <f t="shared" si="302"/>
        <v>0</v>
      </c>
      <c r="T1471" s="286">
        <f t="shared" si="303"/>
        <v>0</v>
      </c>
      <c r="U1471" s="287">
        <f t="shared" si="304"/>
        <v>0</v>
      </c>
      <c r="V1471" s="287">
        <f t="shared" si="305"/>
        <v>0</v>
      </c>
      <c r="W1471" s="287">
        <f t="shared" si="306"/>
        <v>0</v>
      </c>
      <c r="X1471" s="287">
        <f t="shared" si="307"/>
        <v>0</v>
      </c>
      <c r="Y1471" s="288">
        <f t="shared" si="308"/>
        <v>1900</v>
      </c>
      <c r="Z1471" s="287">
        <f t="shared" si="309"/>
        <v>1</v>
      </c>
      <c r="AA1471" s="519">
        <f>0</f>
        <v>0</v>
      </c>
      <c r="AB1471" s="520">
        <f>0</f>
        <v>0</v>
      </c>
      <c r="AC1471" s="519">
        <f t="shared" si="310"/>
        <v>0</v>
      </c>
      <c r="AD1471" s="520">
        <f t="shared" si="311"/>
        <v>0</v>
      </c>
    </row>
    <row r="1472" spans="16:30">
      <c r="P1472" s="274">
        <f t="shared" si="299"/>
        <v>1</v>
      </c>
      <c r="Q1472" s="285">
        <f t="shared" si="300"/>
        <v>18</v>
      </c>
      <c r="R1472" s="286">
        <f t="shared" si="301"/>
        <v>0</v>
      </c>
      <c r="S1472" s="287">
        <f t="shared" si="302"/>
        <v>0</v>
      </c>
      <c r="T1472" s="286">
        <f t="shared" si="303"/>
        <v>0</v>
      </c>
      <c r="U1472" s="287">
        <f t="shared" si="304"/>
        <v>0</v>
      </c>
      <c r="V1472" s="287">
        <f t="shared" si="305"/>
        <v>0</v>
      </c>
      <c r="W1472" s="287">
        <f t="shared" si="306"/>
        <v>0</v>
      </c>
      <c r="X1472" s="287">
        <f t="shared" si="307"/>
        <v>0</v>
      </c>
      <c r="Y1472" s="288">
        <f t="shared" si="308"/>
        <v>1900</v>
      </c>
      <c r="Z1472" s="287">
        <f t="shared" si="309"/>
        <v>1</v>
      </c>
      <c r="AA1472" s="519">
        <f>0</f>
        <v>0</v>
      </c>
      <c r="AB1472" s="520">
        <f>0</f>
        <v>0</v>
      </c>
      <c r="AC1472" s="519">
        <f t="shared" si="310"/>
        <v>0</v>
      </c>
      <c r="AD1472" s="520">
        <f t="shared" si="311"/>
        <v>0</v>
      </c>
    </row>
    <row r="1473" spans="16:30">
      <c r="P1473" s="274">
        <f t="shared" si="299"/>
        <v>1</v>
      </c>
      <c r="Q1473" s="285">
        <f t="shared" si="300"/>
        <v>18</v>
      </c>
      <c r="R1473" s="286">
        <f t="shared" si="301"/>
        <v>0</v>
      </c>
      <c r="S1473" s="287">
        <f t="shared" si="302"/>
        <v>0</v>
      </c>
      <c r="T1473" s="286">
        <f t="shared" si="303"/>
        <v>0</v>
      </c>
      <c r="U1473" s="287">
        <f t="shared" si="304"/>
        <v>0</v>
      </c>
      <c r="V1473" s="287">
        <f t="shared" si="305"/>
        <v>0</v>
      </c>
      <c r="W1473" s="287">
        <f t="shared" si="306"/>
        <v>0</v>
      </c>
      <c r="X1473" s="287">
        <f t="shared" si="307"/>
        <v>0</v>
      </c>
      <c r="Y1473" s="288">
        <f t="shared" si="308"/>
        <v>1900</v>
      </c>
      <c r="Z1473" s="287">
        <f t="shared" si="309"/>
        <v>1</v>
      </c>
      <c r="AA1473" s="519">
        <f>0</f>
        <v>0</v>
      </c>
      <c r="AB1473" s="520">
        <f>0</f>
        <v>0</v>
      </c>
      <c r="AC1473" s="519">
        <f t="shared" si="310"/>
        <v>0</v>
      </c>
      <c r="AD1473" s="520">
        <f t="shared" si="311"/>
        <v>0</v>
      </c>
    </row>
    <row r="1474" spans="16:30">
      <c r="P1474" s="274">
        <f t="shared" si="299"/>
        <v>1</v>
      </c>
      <c r="Q1474" s="285">
        <f t="shared" si="300"/>
        <v>18</v>
      </c>
      <c r="R1474" s="286">
        <f t="shared" si="301"/>
        <v>0</v>
      </c>
      <c r="S1474" s="287">
        <f t="shared" si="302"/>
        <v>0</v>
      </c>
      <c r="T1474" s="286">
        <f t="shared" si="303"/>
        <v>0</v>
      </c>
      <c r="U1474" s="287">
        <f t="shared" si="304"/>
        <v>0</v>
      </c>
      <c r="V1474" s="287">
        <f t="shared" si="305"/>
        <v>0</v>
      </c>
      <c r="W1474" s="287">
        <f t="shared" si="306"/>
        <v>0</v>
      </c>
      <c r="X1474" s="287">
        <f t="shared" si="307"/>
        <v>0</v>
      </c>
      <c r="Y1474" s="288">
        <f t="shared" si="308"/>
        <v>1900</v>
      </c>
      <c r="Z1474" s="287">
        <f t="shared" si="309"/>
        <v>1</v>
      </c>
      <c r="AA1474" s="519">
        <f>0</f>
        <v>0</v>
      </c>
      <c r="AB1474" s="520">
        <f>0</f>
        <v>0</v>
      </c>
      <c r="AC1474" s="519">
        <f t="shared" si="310"/>
        <v>0</v>
      </c>
      <c r="AD1474" s="520">
        <f t="shared" si="311"/>
        <v>0</v>
      </c>
    </row>
    <row r="1475" spans="16:30">
      <c r="P1475" s="274">
        <f t="shared" si="299"/>
        <v>1</v>
      </c>
      <c r="Q1475" s="285">
        <f t="shared" si="300"/>
        <v>18</v>
      </c>
      <c r="R1475" s="286">
        <f t="shared" si="301"/>
        <v>0</v>
      </c>
      <c r="S1475" s="287">
        <f t="shared" si="302"/>
        <v>0</v>
      </c>
      <c r="T1475" s="286">
        <f t="shared" si="303"/>
        <v>0</v>
      </c>
      <c r="U1475" s="287">
        <f t="shared" si="304"/>
        <v>0</v>
      </c>
      <c r="V1475" s="287">
        <f t="shared" si="305"/>
        <v>0</v>
      </c>
      <c r="W1475" s="287">
        <f t="shared" si="306"/>
        <v>0</v>
      </c>
      <c r="X1475" s="287">
        <f t="shared" si="307"/>
        <v>0</v>
      </c>
      <c r="Y1475" s="288">
        <f t="shared" si="308"/>
        <v>1900</v>
      </c>
      <c r="Z1475" s="287">
        <f t="shared" si="309"/>
        <v>1</v>
      </c>
      <c r="AA1475" s="519">
        <f>0</f>
        <v>0</v>
      </c>
      <c r="AB1475" s="520">
        <f>0</f>
        <v>0</v>
      </c>
      <c r="AC1475" s="519">
        <f t="shared" si="310"/>
        <v>0</v>
      </c>
      <c r="AD1475" s="520">
        <f t="shared" si="311"/>
        <v>0</v>
      </c>
    </row>
    <row r="1476" spans="16:30">
      <c r="P1476" s="274">
        <f t="shared" si="299"/>
        <v>1</v>
      </c>
      <c r="Q1476" s="285">
        <f t="shared" si="300"/>
        <v>18</v>
      </c>
      <c r="R1476" s="286">
        <f t="shared" si="301"/>
        <v>0</v>
      </c>
      <c r="S1476" s="287">
        <f t="shared" si="302"/>
        <v>0</v>
      </c>
      <c r="T1476" s="286">
        <f t="shared" si="303"/>
        <v>0</v>
      </c>
      <c r="U1476" s="287">
        <f t="shared" si="304"/>
        <v>0</v>
      </c>
      <c r="V1476" s="287">
        <f t="shared" si="305"/>
        <v>0</v>
      </c>
      <c r="W1476" s="287">
        <f t="shared" si="306"/>
        <v>0</v>
      </c>
      <c r="X1476" s="287">
        <f t="shared" si="307"/>
        <v>0</v>
      </c>
      <c r="Y1476" s="288">
        <f t="shared" si="308"/>
        <v>1900</v>
      </c>
      <c r="Z1476" s="287">
        <f t="shared" si="309"/>
        <v>1</v>
      </c>
      <c r="AA1476" s="519">
        <f>0</f>
        <v>0</v>
      </c>
      <c r="AB1476" s="520">
        <f>0</f>
        <v>0</v>
      </c>
      <c r="AC1476" s="519">
        <f t="shared" si="310"/>
        <v>0</v>
      </c>
      <c r="AD1476" s="520">
        <f t="shared" si="311"/>
        <v>0</v>
      </c>
    </row>
    <row r="1477" spans="16:30">
      <c r="P1477" s="274">
        <f t="shared" si="299"/>
        <v>1</v>
      </c>
      <c r="Q1477" s="285">
        <f t="shared" si="300"/>
        <v>18</v>
      </c>
      <c r="R1477" s="286">
        <f t="shared" si="301"/>
        <v>0</v>
      </c>
      <c r="S1477" s="287">
        <f t="shared" si="302"/>
        <v>0</v>
      </c>
      <c r="T1477" s="286">
        <f t="shared" si="303"/>
        <v>0</v>
      </c>
      <c r="U1477" s="287">
        <f t="shared" si="304"/>
        <v>0</v>
      </c>
      <c r="V1477" s="287">
        <f t="shared" si="305"/>
        <v>0</v>
      </c>
      <c r="W1477" s="287">
        <f t="shared" si="306"/>
        <v>0</v>
      </c>
      <c r="X1477" s="287">
        <f t="shared" si="307"/>
        <v>0</v>
      </c>
      <c r="Y1477" s="288">
        <f t="shared" si="308"/>
        <v>1900</v>
      </c>
      <c r="Z1477" s="287">
        <f t="shared" si="309"/>
        <v>1</v>
      </c>
      <c r="AA1477" s="519">
        <f>0</f>
        <v>0</v>
      </c>
      <c r="AB1477" s="520">
        <f>0</f>
        <v>0</v>
      </c>
      <c r="AC1477" s="519">
        <f t="shared" si="310"/>
        <v>0</v>
      </c>
      <c r="AD1477" s="520">
        <f t="shared" si="311"/>
        <v>0</v>
      </c>
    </row>
    <row r="1478" spans="16:30">
      <c r="P1478" s="274">
        <f t="shared" si="299"/>
        <v>1</v>
      </c>
      <c r="Q1478" s="285">
        <f t="shared" si="300"/>
        <v>18</v>
      </c>
      <c r="R1478" s="286">
        <f t="shared" si="301"/>
        <v>0</v>
      </c>
      <c r="S1478" s="287">
        <f t="shared" si="302"/>
        <v>0</v>
      </c>
      <c r="T1478" s="286">
        <f t="shared" si="303"/>
        <v>0</v>
      </c>
      <c r="U1478" s="287">
        <f t="shared" si="304"/>
        <v>0</v>
      </c>
      <c r="V1478" s="287">
        <f t="shared" si="305"/>
        <v>0</v>
      </c>
      <c r="W1478" s="287">
        <f t="shared" si="306"/>
        <v>0</v>
      </c>
      <c r="X1478" s="287">
        <f t="shared" si="307"/>
        <v>0</v>
      </c>
      <c r="Y1478" s="288">
        <f t="shared" si="308"/>
        <v>1900</v>
      </c>
      <c r="Z1478" s="287">
        <f t="shared" si="309"/>
        <v>1</v>
      </c>
      <c r="AA1478" s="519">
        <f>0</f>
        <v>0</v>
      </c>
      <c r="AB1478" s="520">
        <f>0</f>
        <v>0</v>
      </c>
      <c r="AC1478" s="519">
        <f t="shared" si="310"/>
        <v>0</v>
      </c>
      <c r="AD1478" s="520">
        <f t="shared" si="311"/>
        <v>0</v>
      </c>
    </row>
    <row r="1479" spans="16:30">
      <c r="P1479" s="274">
        <f t="shared" si="299"/>
        <v>1</v>
      </c>
      <c r="Q1479" s="285">
        <f t="shared" si="300"/>
        <v>18</v>
      </c>
      <c r="R1479" s="286">
        <f t="shared" si="301"/>
        <v>0</v>
      </c>
      <c r="S1479" s="287">
        <f t="shared" si="302"/>
        <v>0</v>
      </c>
      <c r="T1479" s="286">
        <f t="shared" si="303"/>
        <v>0</v>
      </c>
      <c r="U1479" s="287">
        <f t="shared" si="304"/>
        <v>0</v>
      </c>
      <c r="V1479" s="287">
        <f t="shared" si="305"/>
        <v>0</v>
      </c>
      <c r="W1479" s="287">
        <f t="shared" si="306"/>
        <v>0</v>
      </c>
      <c r="X1479" s="287">
        <f t="shared" si="307"/>
        <v>0</v>
      </c>
      <c r="Y1479" s="288">
        <f t="shared" si="308"/>
        <v>1900</v>
      </c>
      <c r="Z1479" s="287">
        <f t="shared" si="309"/>
        <v>1</v>
      </c>
      <c r="AA1479" s="519">
        <f>0</f>
        <v>0</v>
      </c>
      <c r="AB1479" s="520">
        <f>0</f>
        <v>0</v>
      </c>
      <c r="AC1479" s="519">
        <f t="shared" si="310"/>
        <v>0</v>
      </c>
      <c r="AD1479" s="520">
        <f t="shared" si="311"/>
        <v>0</v>
      </c>
    </row>
    <row r="1480" spans="16:30">
      <c r="P1480" s="274">
        <f t="shared" ref="P1480:P1543" si="312">IF(Z1480&gt;S1480,IF(Z1480&gt;T1480,1,0),0)</f>
        <v>1</v>
      </c>
      <c r="Q1480" s="285">
        <f t="shared" ref="Q1480:Q1543" si="313">MAX(18,IFERROR(ROUNDDOWN(YEARFRAC(F1480,__valuation_date),0),45))</f>
        <v>18</v>
      </c>
      <c r="R1480" s="286">
        <f t="shared" ref="R1480:R1543" si="314">G1480</f>
        <v>0</v>
      </c>
      <c r="S1480" s="287">
        <f t="shared" ref="S1480:S1543" si="315">N1480</f>
        <v>0</v>
      </c>
      <c r="T1480" s="286">
        <f t="shared" ref="T1480:T1543" si="316">ROUNDUP(YEARFRAC(M1480,L1480),0)</f>
        <v>0</v>
      </c>
      <c r="U1480" s="287">
        <f t="shared" ref="U1480:U1543" si="317">J1480</f>
        <v>0</v>
      </c>
      <c r="V1480" s="287">
        <f t="shared" ref="V1480:V1543" si="318">IF(X1480="Annuity",0,H1480)</f>
        <v>0</v>
      </c>
      <c r="W1480" s="287">
        <f t="shared" ref="W1480:W1543" si="319">IF(X1480="Annuity",H1480*12,H1480)</f>
        <v>0</v>
      </c>
      <c r="X1480" s="287">
        <f t="shared" ref="X1480:X1543" si="320">E1480</f>
        <v>0</v>
      </c>
      <c r="Y1480" s="288">
        <f t="shared" ref="Y1480:Y1543" si="321">YEAR(L1480)</f>
        <v>1900</v>
      </c>
      <c r="Z1480" s="287">
        <f t="shared" ref="Z1480:Z1543" si="322">YEAR($P$2)-Y1480+1</f>
        <v>1</v>
      </c>
      <c r="AA1480" s="519">
        <f>0</f>
        <v>0</v>
      </c>
      <c r="AB1480" s="520">
        <f>0</f>
        <v>0</v>
      </c>
      <c r="AC1480" s="519">
        <f t="shared" ref="AC1480:AC1543" si="323">D1480</f>
        <v>0</v>
      </c>
      <c r="AD1480" s="520">
        <f t="shared" ref="AD1480:AD1543" si="324">O1480</f>
        <v>0</v>
      </c>
    </row>
    <row r="1481" spans="16:30">
      <c r="P1481" s="274">
        <f t="shared" si="312"/>
        <v>1</v>
      </c>
      <c r="Q1481" s="285">
        <f t="shared" si="313"/>
        <v>18</v>
      </c>
      <c r="R1481" s="286">
        <f t="shared" si="314"/>
        <v>0</v>
      </c>
      <c r="S1481" s="287">
        <f t="shared" si="315"/>
        <v>0</v>
      </c>
      <c r="T1481" s="286">
        <f t="shared" si="316"/>
        <v>0</v>
      </c>
      <c r="U1481" s="287">
        <f t="shared" si="317"/>
        <v>0</v>
      </c>
      <c r="V1481" s="287">
        <f t="shared" si="318"/>
        <v>0</v>
      </c>
      <c r="W1481" s="287">
        <f t="shared" si="319"/>
        <v>0</v>
      </c>
      <c r="X1481" s="287">
        <f t="shared" si="320"/>
        <v>0</v>
      </c>
      <c r="Y1481" s="288">
        <f t="shared" si="321"/>
        <v>1900</v>
      </c>
      <c r="Z1481" s="287">
        <f t="shared" si="322"/>
        <v>1</v>
      </c>
      <c r="AA1481" s="519">
        <f>0</f>
        <v>0</v>
      </c>
      <c r="AB1481" s="520">
        <f>0</f>
        <v>0</v>
      </c>
      <c r="AC1481" s="519">
        <f t="shared" si="323"/>
        <v>0</v>
      </c>
      <c r="AD1481" s="520">
        <f t="shared" si="324"/>
        <v>0</v>
      </c>
    </row>
    <row r="1482" spans="16:30">
      <c r="P1482" s="274">
        <f t="shared" si="312"/>
        <v>1</v>
      </c>
      <c r="Q1482" s="285">
        <f t="shared" si="313"/>
        <v>18</v>
      </c>
      <c r="R1482" s="286">
        <f t="shared" si="314"/>
        <v>0</v>
      </c>
      <c r="S1482" s="287">
        <f t="shared" si="315"/>
        <v>0</v>
      </c>
      <c r="T1482" s="286">
        <f t="shared" si="316"/>
        <v>0</v>
      </c>
      <c r="U1482" s="287">
        <f t="shared" si="317"/>
        <v>0</v>
      </c>
      <c r="V1482" s="287">
        <f t="shared" si="318"/>
        <v>0</v>
      </c>
      <c r="W1482" s="287">
        <f t="shared" si="319"/>
        <v>0</v>
      </c>
      <c r="X1482" s="287">
        <f t="shared" si="320"/>
        <v>0</v>
      </c>
      <c r="Y1482" s="288">
        <f t="shared" si="321"/>
        <v>1900</v>
      </c>
      <c r="Z1482" s="287">
        <f t="shared" si="322"/>
        <v>1</v>
      </c>
      <c r="AA1482" s="519">
        <f>0</f>
        <v>0</v>
      </c>
      <c r="AB1482" s="520">
        <f>0</f>
        <v>0</v>
      </c>
      <c r="AC1482" s="519">
        <f t="shared" si="323"/>
        <v>0</v>
      </c>
      <c r="AD1482" s="520">
        <f t="shared" si="324"/>
        <v>0</v>
      </c>
    </row>
    <row r="1483" spans="16:30">
      <c r="P1483" s="274">
        <f t="shared" si="312"/>
        <v>1</v>
      </c>
      <c r="Q1483" s="285">
        <f t="shared" si="313"/>
        <v>18</v>
      </c>
      <c r="R1483" s="286">
        <f t="shared" si="314"/>
        <v>0</v>
      </c>
      <c r="S1483" s="287">
        <f t="shared" si="315"/>
        <v>0</v>
      </c>
      <c r="T1483" s="286">
        <f t="shared" si="316"/>
        <v>0</v>
      </c>
      <c r="U1483" s="287">
        <f t="shared" si="317"/>
        <v>0</v>
      </c>
      <c r="V1483" s="287">
        <f t="shared" si="318"/>
        <v>0</v>
      </c>
      <c r="W1483" s="287">
        <f t="shared" si="319"/>
        <v>0</v>
      </c>
      <c r="X1483" s="287">
        <f t="shared" si="320"/>
        <v>0</v>
      </c>
      <c r="Y1483" s="288">
        <f t="shared" si="321"/>
        <v>1900</v>
      </c>
      <c r="Z1483" s="287">
        <f t="shared" si="322"/>
        <v>1</v>
      </c>
      <c r="AA1483" s="519">
        <f>0</f>
        <v>0</v>
      </c>
      <c r="AB1483" s="520">
        <f>0</f>
        <v>0</v>
      </c>
      <c r="AC1483" s="519">
        <f t="shared" si="323"/>
        <v>0</v>
      </c>
      <c r="AD1483" s="520">
        <f t="shared" si="324"/>
        <v>0</v>
      </c>
    </row>
    <row r="1484" spans="16:30">
      <c r="P1484" s="274">
        <f t="shared" si="312"/>
        <v>1</v>
      </c>
      <c r="Q1484" s="285">
        <f t="shared" si="313"/>
        <v>18</v>
      </c>
      <c r="R1484" s="286">
        <f t="shared" si="314"/>
        <v>0</v>
      </c>
      <c r="S1484" s="287">
        <f t="shared" si="315"/>
        <v>0</v>
      </c>
      <c r="T1484" s="286">
        <f t="shared" si="316"/>
        <v>0</v>
      </c>
      <c r="U1484" s="287">
        <f t="shared" si="317"/>
        <v>0</v>
      </c>
      <c r="V1484" s="287">
        <f t="shared" si="318"/>
        <v>0</v>
      </c>
      <c r="W1484" s="287">
        <f t="shared" si="319"/>
        <v>0</v>
      </c>
      <c r="X1484" s="287">
        <f t="shared" si="320"/>
        <v>0</v>
      </c>
      <c r="Y1484" s="288">
        <f t="shared" si="321"/>
        <v>1900</v>
      </c>
      <c r="Z1484" s="287">
        <f t="shared" si="322"/>
        <v>1</v>
      </c>
      <c r="AA1484" s="519">
        <f>0</f>
        <v>0</v>
      </c>
      <c r="AB1484" s="520">
        <f>0</f>
        <v>0</v>
      </c>
      <c r="AC1484" s="519">
        <f t="shared" si="323"/>
        <v>0</v>
      </c>
      <c r="AD1484" s="520">
        <f t="shared" si="324"/>
        <v>0</v>
      </c>
    </row>
    <row r="1485" spans="16:30">
      <c r="P1485" s="274">
        <f t="shared" si="312"/>
        <v>1</v>
      </c>
      <c r="Q1485" s="285">
        <f t="shared" si="313"/>
        <v>18</v>
      </c>
      <c r="R1485" s="286">
        <f t="shared" si="314"/>
        <v>0</v>
      </c>
      <c r="S1485" s="287">
        <f t="shared" si="315"/>
        <v>0</v>
      </c>
      <c r="T1485" s="286">
        <f t="shared" si="316"/>
        <v>0</v>
      </c>
      <c r="U1485" s="287">
        <f t="shared" si="317"/>
        <v>0</v>
      </c>
      <c r="V1485" s="287">
        <f t="shared" si="318"/>
        <v>0</v>
      </c>
      <c r="W1485" s="287">
        <f t="shared" si="319"/>
        <v>0</v>
      </c>
      <c r="X1485" s="287">
        <f t="shared" si="320"/>
        <v>0</v>
      </c>
      <c r="Y1485" s="288">
        <f t="shared" si="321"/>
        <v>1900</v>
      </c>
      <c r="Z1485" s="287">
        <f t="shared" si="322"/>
        <v>1</v>
      </c>
      <c r="AA1485" s="519">
        <f>0</f>
        <v>0</v>
      </c>
      <c r="AB1485" s="520">
        <f>0</f>
        <v>0</v>
      </c>
      <c r="AC1485" s="519">
        <f t="shared" si="323"/>
        <v>0</v>
      </c>
      <c r="AD1485" s="520">
        <f t="shared" si="324"/>
        <v>0</v>
      </c>
    </row>
    <row r="1486" spans="16:30">
      <c r="P1486" s="274">
        <f t="shared" si="312"/>
        <v>1</v>
      </c>
      <c r="Q1486" s="285">
        <f t="shared" si="313"/>
        <v>18</v>
      </c>
      <c r="R1486" s="286">
        <f t="shared" si="314"/>
        <v>0</v>
      </c>
      <c r="S1486" s="287">
        <f t="shared" si="315"/>
        <v>0</v>
      </c>
      <c r="T1486" s="286">
        <f t="shared" si="316"/>
        <v>0</v>
      </c>
      <c r="U1486" s="287">
        <f t="shared" si="317"/>
        <v>0</v>
      </c>
      <c r="V1486" s="287">
        <f t="shared" si="318"/>
        <v>0</v>
      </c>
      <c r="W1486" s="287">
        <f t="shared" si="319"/>
        <v>0</v>
      </c>
      <c r="X1486" s="287">
        <f t="shared" si="320"/>
        <v>0</v>
      </c>
      <c r="Y1486" s="288">
        <f t="shared" si="321"/>
        <v>1900</v>
      </c>
      <c r="Z1486" s="287">
        <f t="shared" si="322"/>
        <v>1</v>
      </c>
      <c r="AA1486" s="519">
        <f>0</f>
        <v>0</v>
      </c>
      <c r="AB1486" s="520">
        <f>0</f>
        <v>0</v>
      </c>
      <c r="AC1486" s="519">
        <f t="shared" si="323"/>
        <v>0</v>
      </c>
      <c r="AD1486" s="520">
        <f t="shared" si="324"/>
        <v>0</v>
      </c>
    </row>
    <row r="1487" spans="16:30">
      <c r="P1487" s="274">
        <f t="shared" si="312"/>
        <v>1</v>
      </c>
      <c r="Q1487" s="285">
        <f t="shared" si="313"/>
        <v>18</v>
      </c>
      <c r="R1487" s="286">
        <f t="shared" si="314"/>
        <v>0</v>
      </c>
      <c r="S1487" s="287">
        <f t="shared" si="315"/>
        <v>0</v>
      </c>
      <c r="T1487" s="286">
        <f t="shared" si="316"/>
        <v>0</v>
      </c>
      <c r="U1487" s="287">
        <f t="shared" si="317"/>
        <v>0</v>
      </c>
      <c r="V1487" s="287">
        <f t="shared" si="318"/>
        <v>0</v>
      </c>
      <c r="W1487" s="287">
        <f t="shared" si="319"/>
        <v>0</v>
      </c>
      <c r="X1487" s="287">
        <f t="shared" si="320"/>
        <v>0</v>
      </c>
      <c r="Y1487" s="288">
        <f t="shared" si="321"/>
        <v>1900</v>
      </c>
      <c r="Z1487" s="287">
        <f t="shared" si="322"/>
        <v>1</v>
      </c>
      <c r="AA1487" s="519">
        <f>0</f>
        <v>0</v>
      </c>
      <c r="AB1487" s="520">
        <f>0</f>
        <v>0</v>
      </c>
      <c r="AC1487" s="519">
        <f t="shared" si="323"/>
        <v>0</v>
      </c>
      <c r="AD1487" s="520">
        <f t="shared" si="324"/>
        <v>0</v>
      </c>
    </row>
    <row r="1488" spans="16:30">
      <c r="P1488" s="274">
        <f t="shared" si="312"/>
        <v>1</v>
      </c>
      <c r="Q1488" s="285">
        <f t="shared" si="313"/>
        <v>18</v>
      </c>
      <c r="R1488" s="286">
        <f t="shared" si="314"/>
        <v>0</v>
      </c>
      <c r="S1488" s="287">
        <f t="shared" si="315"/>
        <v>0</v>
      </c>
      <c r="T1488" s="286">
        <f t="shared" si="316"/>
        <v>0</v>
      </c>
      <c r="U1488" s="287">
        <f t="shared" si="317"/>
        <v>0</v>
      </c>
      <c r="V1488" s="287">
        <f t="shared" si="318"/>
        <v>0</v>
      </c>
      <c r="W1488" s="287">
        <f t="shared" si="319"/>
        <v>0</v>
      </c>
      <c r="X1488" s="287">
        <f t="shared" si="320"/>
        <v>0</v>
      </c>
      <c r="Y1488" s="288">
        <f t="shared" si="321"/>
        <v>1900</v>
      </c>
      <c r="Z1488" s="287">
        <f t="shared" si="322"/>
        <v>1</v>
      </c>
      <c r="AA1488" s="519">
        <f>0</f>
        <v>0</v>
      </c>
      <c r="AB1488" s="520">
        <f>0</f>
        <v>0</v>
      </c>
      <c r="AC1488" s="519">
        <f t="shared" si="323"/>
        <v>0</v>
      </c>
      <c r="AD1488" s="520">
        <f t="shared" si="324"/>
        <v>0</v>
      </c>
    </row>
    <row r="1489" spans="16:30">
      <c r="P1489" s="274">
        <f t="shared" si="312"/>
        <v>1</v>
      </c>
      <c r="Q1489" s="285">
        <f t="shared" si="313"/>
        <v>18</v>
      </c>
      <c r="R1489" s="286">
        <f t="shared" si="314"/>
        <v>0</v>
      </c>
      <c r="S1489" s="287">
        <f t="shared" si="315"/>
        <v>0</v>
      </c>
      <c r="T1489" s="286">
        <f t="shared" si="316"/>
        <v>0</v>
      </c>
      <c r="U1489" s="287">
        <f t="shared" si="317"/>
        <v>0</v>
      </c>
      <c r="V1489" s="287">
        <f t="shared" si="318"/>
        <v>0</v>
      </c>
      <c r="W1489" s="287">
        <f t="shared" si="319"/>
        <v>0</v>
      </c>
      <c r="X1489" s="287">
        <f t="shared" si="320"/>
        <v>0</v>
      </c>
      <c r="Y1489" s="288">
        <f t="shared" si="321"/>
        <v>1900</v>
      </c>
      <c r="Z1489" s="287">
        <f t="shared" si="322"/>
        <v>1</v>
      </c>
      <c r="AA1489" s="519">
        <f>0</f>
        <v>0</v>
      </c>
      <c r="AB1489" s="520">
        <f>0</f>
        <v>0</v>
      </c>
      <c r="AC1489" s="519">
        <f t="shared" si="323"/>
        <v>0</v>
      </c>
      <c r="AD1489" s="520">
        <f t="shared" si="324"/>
        <v>0</v>
      </c>
    </row>
    <row r="1490" spans="16:30">
      <c r="P1490" s="274">
        <f t="shared" si="312"/>
        <v>1</v>
      </c>
      <c r="Q1490" s="285">
        <f t="shared" si="313"/>
        <v>18</v>
      </c>
      <c r="R1490" s="286">
        <f t="shared" si="314"/>
        <v>0</v>
      </c>
      <c r="S1490" s="287">
        <f t="shared" si="315"/>
        <v>0</v>
      </c>
      <c r="T1490" s="286">
        <f t="shared" si="316"/>
        <v>0</v>
      </c>
      <c r="U1490" s="287">
        <f t="shared" si="317"/>
        <v>0</v>
      </c>
      <c r="V1490" s="287">
        <f t="shared" si="318"/>
        <v>0</v>
      </c>
      <c r="W1490" s="287">
        <f t="shared" si="319"/>
        <v>0</v>
      </c>
      <c r="X1490" s="287">
        <f t="shared" si="320"/>
        <v>0</v>
      </c>
      <c r="Y1490" s="288">
        <f t="shared" si="321"/>
        <v>1900</v>
      </c>
      <c r="Z1490" s="287">
        <f t="shared" si="322"/>
        <v>1</v>
      </c>
      <c r="AA1490" s="519">
        <f>0</f>
        <v>0</v>
      </c>
      <c r="AB1490" s="520">
        <f>0</f>
        <v>0</v>
      </c>
      <c r="AC1490" s="519">
        <f t="shared" si="323"/>
        <v>0</v>
      </c>
      <c r="AD1490" s="520">
        <f t="shared" si="324"/>
        <v>0</v>
      </c>
    </row>
    <row r="1491" spans="16:30">
      <c r="P1491" s="274">
        <f t="shared" si="312"/>
        <v>1</v>
      </c>
      <c r="Q1491" s="285">
        <f t="shared" si="313"/>
        <v>18</v>
      </c>
      <c r="R1491" s="286">
        <f t="shared" si="314"/>
        <v>0</v>
      </c>
      <c r="S1491" s="287">
        <f t="shared" si="315"/>
        <v>0</v>
      </c>
      <c r="T1491" s="286">
        <f t="shared" si="316"/>
        <v>0</v>
      </c>
      <c r="U1491" s="287">
        <f t="shared" si="317"/>
        <v>0</v>
      </c>
      <c r="V1491" s="287">
        <f t="shared" si="318"/>
        <v>0</v>
      </c>
      <c r="W1491" s="287">
        <f t="shared" si="319"/>
        <v>0</v>
      </c>
      <c r="X1491" s="287">
        <f t="shared" si="320"/>
        <v>0</v>
      </c>
      <c r="Y1491" s="288">
        <f t="shared" si="321"/>
        <v>1900</v>
      </c>
      <c r="Z1491" s="287">
        <f t="shared" si="322"/>
        <v>1</v>
      </c>
      <c r="AA1491" s="519">
        <f>0</f>
        <v>0</v>
      </c>
      <c r="AB1491" s="520">
        <f>0</f>
        <v>0</v>
      </c>
      <c r="AC1491" s="519">
        <f t="shared" si="323"/>
        <v>0</v>
      </c>
      <c r="AD1491" s="520">
        <f t="shared" si="324"/>
        <v>0</v>
      </c>
    </row>
    <row r="1492" spans="16:30">
      <c r="P1492" s="274">
        <f t="shared" si="312"/>
        <v>1</v>
      </c>
      <c r="Q1492" s="285">
        <f t="shared" si="313"/>
        <v>18</v>
      </c>
      <c r="R1492" s="286">
        <f t="shared" si="314"/>
        <v>0</v>
      </c>
      <c r="S1492" s="287">
        <f t="shared" si="315"/>
        <v>0</v>
      </c>
      <c r="T1492" s="286">
        <f t="shared" si="316"/>
        <v>0</v>
      </c>
      <c r="U1492" s="287">
        <f t="shared" si="317"/>
        <v>0</v>
      </c>
      <c r="V1492" s="287">
        <f t="shared" si="318"/>
        <v>0</v>
      </c>
      <c r="W1492" s="287">
        <f t="shared" si="319"/>
        <v>0</v>
      </c>
      <c r="X1492" s="287">
        <f t="shared" si="320"/>
        <v>0</v>
      </c>
      <c r="Y1492" s="288">
        <f t="shared" si="321"/>
        <v>1900</v>
      </c>
      <c r="Z1492" s="287">
        <f t="shared" si="322"/>
        <v>1</v>
      </c>
      <c r="AA1492" s="519">
        <f>0</f>
        <v>0</v>
      </c>
      <c r="AB1492" s="520">
        <f>0</f>
        <v>0</v>
      </c>
      <c r="AC1492" s="519">
        <f t="shared" si="323"/>
        <v>0</v>
      </c>
      <c r="AD1492" s="520">
        <f t="shared" si="324"/>
        <v>0</v>
      </c>
    </row>
    <row r="1493" spans="16:30">
      <c r="P1493" s="274">
        <f t="shared" si="312"/>
        <v>1</v>
      </c>
      <c r="Q1493" s="285">
        <f t="shared" si="313"/>
        <v>18</v>
      </c>
      <c r="R1493" s="286">
        <f t="shared" si="314"/>
        <v>0</v>
      </c>
      <c r="S1493" s="287">
        <f t="shared" si="315"/>
        <v>0</v>
      </c>
      <c r="T1493" s="286">
        <f t="shared" si="316"/>
        <v>0</v>
      </c>
      <c r="U1493" s="287">
        <f t="shared" si="317"/>
        <v>0</v>
      </c>
      <c r="V1493" s="287">
        <f t="shared" si="318"/>
        <v>0</v>
      </c>
      <c r="W1493" s="287">
        <f t="shared" si="319"/>
        <v>0</v>
      </c>
      <c r="X1493" s="287">
        <f t="shared" si="320"/>
        <v>0</v>
      </c>
      <c r="Y1493" s="288">
        <f t="shared" si="321"/>
        <v>1900</v>
      </c>
      <c r="Z1493" s="287">
        <f t="shared" si="322"/>
        <v>1</v>
      </c>
      <c r="AA1493" s="519">
        <f>0</f>
        <v>0</v>
      </c>
      <c r="AB1493" s="520">
        <f>0</f>
        <v>0</v>
      </c>
      <c r="AC1493" s="519">
        <f t="shared" si="323"/>
        <v>0</v>
      </c>
      <c r="AD1493" s="520">
        <f t="shared" si="324"/>
        <v>0</v>
      </c>
    </row>
    <row r="1494" spans="16:30">
      <c r="P1494" s="274">
        <f t="shared" si="312"/>
        <v>1</v>
      </c>
      <c r="Q1494" s="285">
        <f t="shared" si="313"/>
        <v>18</v>
      </c>
      <c r="R1494" s="286">
        <f t="shared" si="314"/>
        <v>0</v>
      </c>
      <c r="S1494" s="287">
        <f t="shared" si="315"/>
        <v>0</v>
      </c>
      <c r="T1494" s="286">
        <f t="shared" si="316"/>
        <v>0</v>
      </c>
      <c r="U1494" s="287">
        <f t="shared" si="317"/>
        <v>0</v>
      </c>
      <c r="V1494" s="287">
        <f t="shared" si="318"/>
        <v>0</v>
      </c>
      <c r="W1494" s="287">
        <f t="shared" si="319"/>
        <v>0</v>
      </c>
      <c r="X1494" s="287">
        <f t="shared" si="320"/>
        <v>0</v>
      </c>
      <c r="Y1494" s="288">
        <f t="shared" si="321"/>
        <v>1900</v>
      </c>
      <c r="Z1494" s="287">
        <f t="shared" si="322"/>
        <v>1</v>
      </c>
      <c r="AA1494" s="519">
        <f>0</f>
        <v>0</v>
      </c>
      <c r="AB1494" s="520">
        <f>0</f>
        <v>0</v>
      </c>
      <c r="AC1494" s="519">
        <f t="shared" si="323"/>
        <v>0</v>
      </c>
      <c r="AD1494" s="520">
        <f t="shared" si="324"/>
        <v>0</v>
      </c>
    </row>
    <row r="1495" spans="16:30">
      <c r="P1495" s="274">
        <f t="shared" si="312"/>
        <v>1</v>
      </c>
      <c r="Q1495" s="285">
        <f t="shared" si="313"/>
        <v>18</v>
      </c>
      <c r="R1495" s="286">
        <f t="shared" si="314"/>
        <v>0</v>
      </c>
      <c r="S1495" s="287">
        <f t="shared" si="315"/>
        <v>0</v>
      </c>
      <c r="T1495" s="286">
        <f t="shared" si="316"/>
        <v>0</v>
      </c>
      <c r="U1495" s="287">
        <f t="shared" si="317"/>
        <v>0</v>
      </c>
      <c r="V1495" s="287">
        <f t="shared" si="318"/>
        <v>0</v>
      </c>
      <c r="W1495" s="287">
        <f t="shared" si="319"/>
        <v>0</v>
      </c>
      <c r="X1495" s="287">
        <f t="shared" si="320"/>
        <v>0</v>
      </c>
      <c r="Y1495" s="288">
        <f t="shared" si="321"/>
        <v>1900</v>
      </c>
      <c r="Z1495" s="287">
        <f t="shared" si="322"/>
        <v>1</v>
      </c>
      <c r="AA1495" s="519">
        <f>0</f>
        <v>0</v>
      </c>
      <c r="AB1495" s="520">
        <f>0</f>
        <v>0</v>
      </c>
      <c r="AC1495" s="519">
        <f t="shared" si="323"/>
        <v>0</v>
      </c>
      <c r="AD1495" s="520">
        <f t="shared" si="324"/>
        <v>0</v>
      </c>
    </row>
    <row r="1496" spans="16:30">
      <c r="P1496" s="274">
        <f t="shared" si="312"/>
        <v>1</v>
      </c>
      <c r="Q1496" s="285">
        <f t="shared" si="313"/>
        <v>18</v>
      </c>
      <c r="R1496" s="286">
        <f t="shared" si="314"/>
        <v>0</v>
      </c>
      <c r="S1496" s="287">
        <f t="shared" si="315"/>
        <v>0</v>
      </c>
      <c r="T1496" s="286">
        <f t="shared" si="316"/>
        <v>0</v>
      </c>
      <c r="U1496" s="287">
        <f t="shared" si="317"/>
        <v>0</v>
      </c>
      <c r="V1496" s="287">
        <f t="shared" si="318"/>
        <v>0</v>
      </c>
      <c r="W1496" s="287">
        <f t="shared" si="319"/>
        <v>0</v>
      </c>
      <c r="X1496" s="287">
        <f t="shared" si="320"/>
        <v>0</v>
      </c>
      <c r="Y1496" s="288">
        <f t="shared" si="321"/>
        <v>1900</v>
      </c>
      <c r="Z1496" s="287">
        <f t="shared" si="322"/>
        <v>1</v>
      </c>
      <c r="AA1496" s="519">
        <f>0</f>
        <v>0</v>
      </c>
      <c r="AB1496" s="520">
        <f>0</f>
        <v>0</v>
      </c>
      <c r="AC1496" s="519">
        <f t="shared" si="323"/>
        <v>0</v>
      </c>
      <c r="AD1496" s="520">
        <f t="shared" si="324"/>
        <v>0</v>
      </c>
    </row>
    <row r="1497" spans="16:30">
      <c r="P1497" s="274">
        <f t="shared" si="312"/>
        <v>1</v>
      </c>
      <c r="Q1497" s="285">
        <f t="shared" si="313"/>
        <v>18</v>
      </c>
      <c r="R1497" s="286">
        <f t="shared" si="314"/>
        <v>0</v>
      </c>
      <c r="S1497" s="287">
        <f t="shared" si="315"/>
        <v>0</v>
      </c>
      <c r="T1497" s="286">
        <f t="shared" si="316"/>
        <v>0</v>
      </c>
      <c r="U1497" s="287">
        <f t="shared" si="317"/>
        <v>0</v>
      </c>
      <c r="V1497" s="287">
        <f t="shared" si="318"/>
        <v>0</v>
      </c>
      <c r="W1497" s="287">
        <f t="shared" si="319"/>
        <v>0</v>
      </c>
      <c r="X1497" s="287">
        <f t="shared" si="320"/>
        <v>0</v>
      </c>
      <c r="Y1497" s="288">
        <f t="shared" si="321"/>
        <v>1900</v>
      </c>
      <c r="Z1497" s="287">
        <f t="shared" si="322"/>
        <v>1</v>
      </c>
      <c r="AA1497" s="519">
        <f>0</f>
        <v>0</v>
      </c>
      <c r="AB1497" s="520">
        <f>0</f>
        <v>0</v>
      </c>
      <c r="AC1497" s="519">
        <f t="shared" si="323"/>
        <v>0</v>
      </c>
      <c r="AD1497" s="520">
        <f t="shared" si="324"/>
        <v>0</v>
      </c>
    </row>
    <row r="1498" spans="16:30">
      <c r="P1498" s="274">
        <f t="shared" si="312"/>
        <v>1</v>
      </c>
      <c r="Q1498" s="285">
        <f t="shared" si="313"/>
        <v>18</v>
      </c>
      <c r="R1498" s="286">
        <f t="shared" si="314"/>
        <v>0</v>
      </c>
      <c r="S1498" s="287">
        <f t="shared" si="315"/>
        <v>0</v>
      </c>
      <c r="T1498" s="286">
        <f t="shared" si="316"/>
        <v>0</v>
      </c>
      <c r="U1498" s="287">
        <f t="shared" si="317"/>
        <v>0</v>
      </c>
      <c r="V1498" s="287">
        <f t="shared" si="318"/>
        <v>0</v>
      </c>
      <c r="W1498" s="287">
        <f t="shared" si="319"/>
        <v>0</v>
      </c>
      <c r="X1498" s="287">
        <f t="shared" si="320"/>
        <v>0</v>
      </c>
      <c r="Y1498" s="288">
        <f t="shared" si="321"/>
        <v>1900</v>
      </c>
      <c r="Z1498" s="287">
        <f t="shared" si="322"/>
        <v>1</v>
      </c>
      <c r="AA1498" s="519">
        <f>0</f>
        <v>0</v>
      </c>
      <c r="AB1498" s="520">
        <f>0</f>
        <v>0</v>
      </c>
      <c r="AC1498" s="519">
        <f t="shared" si="323"/>
        <v>0</v>
      </c>
      <c r="AD1498" s="520">
        <f t="shared" si="324"/>
        <v>0</v>
      </c>
    </row>
    <row r="1499" spans="16:30">
      <c r="P1499" s="274">
        <f t="shared" si="312"/>
        <v>1</v>
      </c>
      <c r="Q1499" s="285">
        <f t="shared" si="313"/>
        <v>18</v>
      </c>
      <c r="R1499" s="286">
        <f t="shared" si="314"/>
        <v>0</v>
      </c>
      <c r="S1499" s="287">
        <f t="shared" si="315"/>
        <v>0</v>
      </c>
      <c r="T1499" s="286">
        <f t="shared" si="316"/>
        <v>0</v>
      </c>
      <c r="U1499" s="287">
        <f t="shared" si="317"/>
        <v>0</v>
      </c>
      <c r="V1499" s="287">
        <f t="shared" si="318"/>
        <v>0</v>
      </c>
      <c r="W1499" s="287">
        <f t="shared" si="319"/>
        <v>0</v>
      </c>
      <c r="X1499" s="287">
        <f t="shared" si="320"/>
        <v>0</v>
      </c>
      <c r="Y1499" s="288">
        <f t="shared" si="321"/>
        <v>1900</v>
      </c>
      <c r="Z1499" s="287">
        <f t="shared" si="322"/>
        <v>1</v>
      </c>
      <c r="AA1499" s="519">
        <f>0</f>
        <v>0</v>
      </c>
      <c r="AB1499" s="520">
        <f>0</f>
        <v>0</v>
      </c>
      <c r="AC1499" s="519">
        <f t="shared" si="323"/>
        <v>0</v>
      </c>
      <c r="AD1499" s="520">
        <f t="shared" si="324"/>
        <v>0</v>
      </c>
    </row>
    <row r="1500" spans="16:30">
      <c r="P1500" s="274">
        <f t="shared" si="312"/>
        <v>1</v>
      </c>
      <c r="Q1500" s="285">
        <f t="shared" si="313"/>
        <v>18</v>
      </c>
      <c r="R1500" s="286">
        <f t="shared" si="314"/>
        <v>0</v>
      </c>
      <c r="S1500" s="287">
        <f t="shared" si="315"/>
        <v>0</v>
      </c>
      <c r="T1500" s="286">
        <f t="shared" si="316"/>
        <v>0</v>
      </c>
      <c r="U1500" s="287">
        <f t="shared" si="317"/>
        <v>0</v>
      </c>
      <c r="V1500" s="287">
        <f t="shared" si="318"/>
        <v>0</v>
      </c>
      <c r="W1500" s="287">
        <f t="shared" si="319"/>
        <v>0</v>
      </c>
      <c r="X1500" s="287">
        <f t="shared" si="320"/>
        <v>0</v>
      </c>
      <c r="Y1500" s="288">
        <f t="shared" si="321"/>
        <v>1900</v>
      </c>
      <c r="Z1500" s="287">
        <f t="shared" si="322"/>
        <v>1</v>
      </c>
      <c r="AA1500" s="519">
        <f>0</f>
        <v>0</v>
      </c>
      <c r="AB1500" s="520">
        <f>0</f>
        <v>0</v>
      </c>
      <c r="AC1500" s="519">
        <f t="shared" si="323"/>
        <v>0</v>
      </c>
      <c r="AD1500" s="520">
        <f t="shared" si="324"/>
        <v>0</v>
      </c>
    </row>
    <row r="1501" spans="16:30">
      <c r="P1501" s="274">
        <f t="shared" si="312"/>
        <v>1</v>
      </c>
      <c r="Q1501" s="285">
        <f t="shared" si="313"/>
        <v>18</v>
      </c>
      <c r="R1501" s="286">
        <f t="shared" si="314"/>
        <v>0</v>
      </c>
      <c r="S1501" s="287">
        <f t="shared" si="315"/>
        <v>0</v>
      </c>
      <c r="T1501" s="286">
        <f t="shared" si="316"/>
        <v>0</v>
      </c>
      <c r="U1501" s="287">
        <f t="shared" si="317"/>
        <v>0</v>
      </c>
      <c r="V1501" s="287">
        <f t="shared" si="318"/>
        <v>0</v>
      </c>
      <c r="W1501" s="287">
        <f t="shared" si="319"/>
        <v>0</v>
      </c>
      <c r="X1501" s="287">
        <f t="shared" si="320"/>
        <v>0</v>
      </c>
      <c r="Y1501" s="288">
        <f t="shared" si="321"/>
        <v>1900</v>
      </c>
      <c r="Z1501" s="287">
        <f t="shared" si="322"/>
        <v>1</v>
      </c>
      <c r="AA1501" s="519">
        <f>0</f>
        <v>0</v>
      </c>
      <c r="AB1501" s="520">
        <f>0</f>
        <v>0</v>
      </c>
      <c r="AC1501" s="519">
        <f t="shared" si="323"/>
        <v>0</v>
      </c>
      <c r="AD1501" s="520">
        <f t="shared" si="324"/>
        <v>0</v>
      </c>
    </row>
    <row r="1502" spans="16:30">
      <c r="P1502" s="274">
        <f t="shared" si="312"/>
        <v>1</v>
      </c>
      <c r="Q1502" s="285">
        <f t="shared" si="313"/>
        <v>18</v>
      </c>
      <c r="R1502" s="286">
        <f t="shared" si="314"/>
        <v>0</v>
      </c>
      <c r="S1502" s="287">
        <f t="shared" si="315"/>
        <v>0</v>
      </c>
      <c r="T1502" s="286">
        <f t="shared" si="316"/>
        <v>0</v>
      </c>
      <c r="U1502" s="287">
        <f t="shared" si="317"/>
        <v>0</v>
      </c>
      <c r="V1502" s="287">
        <f t="shared" si="318"/>
        <v>0</v>
      </c>
      <c r="W1502" s="287">
        <f t="shared" si="319"/>
        <v>0</v>
      </c>
      <c r="X1502" s="287">
        <f t="shared" si="320"/>
        <v>0</v>
      </c>
      <c r="Y1502" s="288">
        <f t="shared" si="321"/>
        <v>1900</v>
      </c>
      <c r="Z1502" s="287">
        <f t="shared" si="322"/>
        <v>1</v>
      </c>
      <c r="AA1502" s="519">
        <f>0</f>
        <v>0</v>
      </c>
      <c r="AB1502" s="520">
        <f>0</f>
        <v>0</v>
      </c>
      <c r="AC1502" s="519">
        <f t="shared" si="323"/>
        <v>0</v>
      </c>
      <c r="AD1502" s="520">
        <f t="shared" si="324"/>
        <v>0</v>
      </c>
    </row>
    <row r="1503" spans="16:30">
      <c r="P1503" s="274">
        <f t="shared" si="312"/>
        <v>1</v>
      </c>
      <c r="Q1503" s="285">
        <f t="shared" si="313"/>
        <v>18</v>
      </c>
      <c r="R1503" s="286">
        <f t="shared" si="314"/>
        <v>0</v>
      </c>
      <c r="S1503" s="287">
        <f t="shared" si="315"/>
        <v>0</v>
      </c>
      <c r="T1503" s="286">
        <f t="shared" si="316"/>
        <v>0</v>
      </c>
      <c r="U1503" s="287">
        <f t="shared" si="317"/>
        <v>0</v>
      </c>
      <c r="V1503" s="287">
        <f t="shared" si="318"/>
        <v>0</v>
      </c>
      <c r="W1503" s="287">
        <f t="shared" si="319"/>
        <v>0</v>
      </c>
      <c r="X1503" s="287">
        <f t="shared" si="320"/>
        <v>0</v>
      </c>
      <c r="Y1503" s="288">
        <f t="shared" si="321"/>
        <v>1900</v>
      </c>
      <c r="Z1503" s="287">
        <f t="shared" si="322"/>
        <v>1</v>
      </c>
      <c r="AA1503" s="519">
        <f>0</f>
        <v>0</v>
      </c>
      <c r="AB1503" s="520">
        <f>0</f>
        <v>0</v>
      </c>
      <c r="AC1503" s="519">
        <f t="shared" si="323"/>
        <v>0</v>
      </c>
      <c r="AD1503" s="520">
        <f t="shared" si="324"/>
        <v>0</v>
      </c>
    </row>
    <row r="1504" spans="16:30">
      <c r="P1504" s="274">
        <f t="shared" si="312"/>
        <v>1</v>
      </c>
      <c r="Q1504" s="285">
        <f t="shared" si="313"/>
        <v>18</v>
      </c>
      <c r="R1504" s="286">
        <f t="shared" si="314"/>
        <v>0</v>
      </c>
      <c r="S1504" s="287">
        <f t="shared" si="315"/>
        <v>0</v>
      </c>
      <c r="T1504" s="286">
        <f t="shared" si="316"/>
        <v>0</v>
      </c>
      <c r="U1504" s="287">
        <f t="shared" si="317"/>
        <v>0</v>
      </c>
      <c r="V1504" s="287">
        <f t="shared" si="318"/>
        <v>0</v>
      </c>
      <c r="W1504" s="287">
        <f t="shared" si="319"/>
        <v>0</v>
      </c>
      <c r="X1504" s="287">
        <f t="shared" si="320"/>
        <v>0</v>
      </c>
      <c r="Y1504" s="288">
        <f t="shared" si="321"/>
        <v>1900</v>
      </c>
      <c r="Z1504" s="287">
        <f t="shared" si="322"/>
        <v>1</v>
      </c>
      <c r="AA1504" s="519">
        <f>0</f>
        <v>0</v>
      </c>
      <c r="AB1504" s="520">
        <f>0</f>
        <v>0</v>
      </c>
      <c r="AC1504" s="519">
        <f t="shared" si="323"/>
        <v>0</v>
      </c>
      <c r="AD1504" s="520">
        <f t="shared" si="324"/>
        <v>0</v>
      </c>
    </row>
    <row r="1505" spans="16:30">
      <c r="P1505" s="274">
        <f t="shared" si="312"/>
        <v>1</v>
      </c>
      <c r="Q1505" s="285">
        <f t="shared" si="313"/>
        <v>18</v>
      </c>
      <c r="R1505" s="286">
        <f t="shared" si="314"/>
        <v>0</v>
      </c>
      <c r="S1505" s="287">
        <f t="shared" si="315"/>
        <v>0</v>
      </c>
      <c r="T1505" s="286">
        <f t="shared" si="316"/>
        <v>0</v>
      </c>
      <c r="U1505" s="287">
        <f t="shared" si="317"/>
        <v>0</v>
      </c>
      <c r="V1505" s="287">
        <f t="shared" si="318"/>
        <v>0</v>
      </c>
      <c r="W1505" s="287">
        <f t="shared" si="319"/>
        <v>0</v>
      </c>
      <c r="X1505" s="287">
        <f t="shared" si="320"/>
        <v>0</v>
      </c>
      <c r="Y1505" s="288">
        <f t="shared" si="321"/>
        <v>1900</v>
      </c>
      <c r="Z1505" s="287">
        <f t="shared" si="322"/>
        <v>1</v>
      </c>
      <c r="AA1505" s="519">
        <f>0</f>
        <v>0</v>
      </c>
      <c r="AB1505" s="520">
        <f>0</f>
        <v>0</v>
      </c>
      <c r="AC1505" s="519">
        <f t="shared" si="323"/>
        <v>0</v>
      </c>
      <c r="AD1505" s="520">
        <f t="shared" si="324"/>
        <v>0</v>
      </c>
    </row>
    <row r="1506" spans="16:30">
      <c r="P1506" s="274">
        <f t="shared" si="312"/>
        <v>1</v>
      </c>
      <c r="Q1506" s="285">
        <f t="shared" si="313"/>
        <v>18</v>
      </c>
      <c r="R1506" s="286">
        <f t="shared" si="314"/>
        <v>0</v>
      </c>
      <c r="S1506" s="287">
        <f t="shared" si="315"/>
        <v>0</v>
      </c>
      <c r="T1506" s="286">
        <f t="shared" si="316"/>
        <v>0</v>
      </c>
      <c r="U1506" s="287">
        <f t="shared" si="317"/>
        <v>0</v>
      </c>
      <c r="V1506" s="287">
        <f t="shared" si="318"/>
        <v>0</v>
      </c>
      <c r="W1506" s="287">
        <f t="shared" si="319"/>
        <v>0</v>
      </c>
      <c r="X1506" s="287">
        <f t="shared" si="320"/>
        <v>0</v>
      </c>
      <c r="Y1506" s="288">
        <f t="shared" si="321"/>
        <v>1900</v>
      </c>
      <c r="Z1506" s="287">
        <f t="shared" si="322"/>
        <v>1</v>
      </c>
      <c r="AA1506" s="519">
        <f>0</f>
        <v>0</v>
      </c>
      <c r="AB1506" s="520">
        <f>0</f>
        <v>0</v>
      </c>
      <c r="AC1506" s="519">
        <f t="shared" si="323"/>
        <v>0</v>
      </c>
      <c r="AD1506" s="520">
        <f t="shared" si="324"/>
        <v>0</v>
      </c>
    </row>
    <row r="1507" spans="16:30">
      <c r="P1507" s="274">
        <f t="shared" si="312"/>
        <v>1</v>
      </c>
      <c r="Q1507" s="285">
        <f t="shared" si="313"/>
        <v>18</v>
      </c>
      <c r="R1507" s="286">
        <f t="shared" si="314"/>
        <v>0</v>
      </c>
      <c r="S1507" s="287">
        <f t="shared" si="315"/>
        <v>0</v>
      </c>
      <c r="T1507" s="286">
        <f t="shared" si="316"/>
        <v>0</v>
      </c>
      <c r="U1507" s="287">
        <f t="shared" si="317"/>
        <v>0</v>
      </c>
      <c r="V1507" s="287">
        <f t="shared" si="318"/>
        <v>0</v>
      </c>
      <c r="W1507" s="287">
        <f t="shared" si="319"/>
        <v>0</v>
      </c>
      <c r="X1507" s="287">
        <f t="shared" si="320"/>
        <v>0</v>
      </c>
      <c r="Y1507" s="288">
        <f t="shared" si="321"/>
        <v>1900</v>
      </c>
      <c r="Z1507" s="287">
        <f t="shared" si="322"/>
        <v>1</v>
      </c>
      <c r="AA1507" s="519">
        <f>0</f>
        <v>0</v>
      </c>
      <c r="AB1507" s="520">
        <f>0</f>
        <v>0</v>
      </c>
      <c r="AC1507" s="519">
        <f t="shared" si="323"/>
        <v>0</v>
      </c>
      <c r="AD1507" s="520">
        <f t="shared" si="324"/>
        <v>0</v>
      </c>
    </row>
    <row r="1508" spans="16:30">
      <c r="P1508" s="274">
        <f t="shared" si="312"/>
        <v>1</v>
      </c>
      <c r="Q1508" s="285">
        <f t="shared" si="313"/>
        <v>18</v>
      </c>
      <c r="R1508" s="286">
        <f t="shared" si="314"/>
        <v>0</v>
      </c>
      <c r="S1508" s="287">
        <f t="shared" si="315"/>
        <v>0</v>
      </c>
      <c r="T1508" s="286">
        <f t="shared" si="316"/>
        <v>0</v>
      </c>
      <c r="U1508" s="287">
        <f t="shared" si="317"/>
        <v>0</v>
      </c>
      <c r="V1508" s="287">
        <f t="shared" si="318"/>
        <v>0</v>
      </c>
      <c r="W1508" s="287">
        <f t="shared" si="319"/>
        <v>0</v>
      </c>
      <c r="X1508" s="287">
        <f t="shared" si="320"/>
        <v>0</v>
      </c>
      <c r="Y1508" s="288">
        <f t="shared" si="321"/>
        <v>1900</v>
      </c>
      <c r="Z1508" s="287">
        <f t="shared" si="322"/>
        <v>1</v>
      </c>
      <c r="AA1508" s="519">
        <f>0</f>
        <v>0</v>
      </c>
      <c r="AB1508" s="520">
        <f>0</f>
        <v>0</v>
      </c>
      <c r="AC1508" s="519">
        <f t="shared" si="323"/>
        <v>0</v>
      </c>
      <c r="AD1508" s="520">
        <f t="shared" si="324"/>
        <v>0</v>
      </c>
    </row>
    <row r="1509" spans="16:30">
      <c r="P1509" s="274">
        <f t="shared" si="312"/>
        <v>1</v>
      </c>
      <c r="Q1509" s="285">
        <f t="shared" si="313"/>
        <v>18</v>
      </c>
      <c r="R1509" s="286">
        <f t="shared" si="314"/>
        <v>0</v>
      </c>
      <c r="S1509" s="287">
        <f t="shared" si="315"/>
        <v>0</v>
      </c>
      <c r="T1509" s="286">
        <f t="shared" si="316"/>
        <v>0</v>
      </c>
      <c r="U1509" s="287">
        <f t="shared" si="317"/>
        <v>0</v>
      </c>
      <c r="V1509" s="287">
        <f t="shared" si="318"/>
        <v>0</v>
      </c>
      <c r="W1509" s="287">
        <f t="shared" si="319"/>
        <v>0</v>
      </c>
      <c r="X1509" s="287">
        <f t="shared" si="320"/>
        <v>0</v>
      </c>
      <c r="Y1509" s="288">
        <f t="shared" si="321"/>
        <v>1900</v>
      </c>
      <c r="Z1509" s="287">
        <f t="shared" si="322"/>
        <v>1</v>
      </c>
      <c r="AA1509" s="519">
        <f>0</f>
        <v>0</v>
      </c>
      <c r="AB1509" s="520">
        <f>0</f>
        <v>0</v>
      </c>
      <c r="AC1509" s="519">
        <f t="shared" si="323"/>
        <v>0</v>
      </c>
      <c r="AD1509" s="520">
        <f t="shared" si="324"/>
        <v>0</v>
      </c>
    </row>
    <row r="1510" spans="16:30">
      <c r="P1510" s="274">
        <f t="shared" si="312"/>
        <v>1</v>
      </c>
      <c r="Q1510" s="285">
        <f t="shared" si="313"/>
        <v>18</v>
      </c>
      <c r="R1510" s="286">
        <f t="shared" si="314"/>
        <v>0</v>
      </c>
      <c r="S1510" s="287">
        <f t="shared" si="315"/>
        <v>0</v>
      </c>
      <c r="T1510" s="286">
        <f t="shared" si="316"/>
        <v>0</v>
      </c>
      <c r="U1510" s="287">
        <f t="shared" si="317"/>
        <v>0</v>
      </c>
      <c r="V1510" s="287">
        <f t="shared" si="318"/>
        <v>0</v>
      </c>
      <c r="W1510" s="287">
        <f t="shared" si="319"/>
        <v>0</v>
      </c>
      <c r="X1510" s="287">
        <f t="shared" si="320"/>
        <v>0</v>
      </c>
      <c r="Y1510" s="288">
        <f t="shared" si="321"/>
        <v>1900</v>
      </c>
      <c r="Z1510" s="287">
        <f t="shared" si="322"/>
        <v>1</v>
      </c>
      <c r="AA1510" s="519">
        <f>0</f>
        <v>0</v>
      </c>
      <c r="AB1510" s="520">
        <f>0</f>
        <v>0</v>
      </c>
      <c r="AC1510" s="519">
        <f t="shared" si="323"/>
        <v>0</v>
      </c>
      <c r="AD1510" s="520">
        <f t="shared" si="324"/>
        <v>0</v>
      </c>
    </row>
    <row r="1511" spans="16:30">
      <c r="P1511" s="274">
        <f t="shared" si="312"/>
        <v>1</v>
      </c>
      <c r="Q1511" s="285">
        <f t="shared" si="313"/>
        <v>18</v>
      </c>
      <c r="R1511" s="286">
        <f t="shared" si="314"/>
        <v>0</v>
      </c>
      <c r="S1511" s="287">
        <f t="shared" si="315"/>
        <v>0</v>
      </c>
      <c r="T1511" s="286">
        <f t="shared" si="316"/>
        <v>0</v>
      </c>
      <c r="U1511" s="287">
        <f t="shared" si="317"/>
        <v>0</v>
      </c>
      <c r="V1511" s="287">
        <f t="shared" si="318"/>
        <v>0</v>
      </c>
      <c r="W1511" s="287">
        <f t="shared" si="319"/>
        <v>0</v>
      </c>
      <c r="X1511" s="287">
        <f t="shared" si="320"/>
        <v>0</v>
      </c>
      <c r="Y1511" s="288">
        <f t="shared" si="321"/>
        <v>1900</v>
      </c>
      <c r="Z1511" s="287">
        <f t="shared" si="322"/>
        <v>1</v>
      </c>
      <c r="AA1511" s="519">
        <f>0</f>
        <v>0</v>
      </c>
      <c r="AB1511" s="520">
        <f>0</f>
        <v>0</v>
      </c>
      <c r="AC1511" s="519">
        <f t="shared" si="323"/>
        <v>0</v>
      </c>
      <c r="AD1511" s="520">
        <f t="shared" si="324"/>
        <v>0</v>
      </c>
    </row>
    <row r="1512" spans="16:30">
      <c r="P1512" s="274">
        <f t="shared" si="312"/>
        <v>1</v>
      </c>
      <c r="Q1512" s="285">
        <f t="shared" si="313"/>
        <v>18</v>
      </c>
      <c r="R1512" s="286">
        <f t="shared" si="314"/>
        <v>0</v>
      </c>
      <c r="S1512" s="287">
        <f t="shared" si="315"/>
        <v>0</v>
      </c>
      <c r="T1512" s="286">
        <f t="shared" si="316"/>
        <v>0</v>
      </c>
      <c r="U1512" s="287">
        <f t="shared" si="317"/>
        <v>0</v>
      </c>
      <c r="V1512" s="287">
        <f t="shared" si="318"/>
        <v>0</v>
      </c>
      <c r="W1512" s="287">
        <f t="shared" si="319"/>
        <v>0</v>
      </c>
      <c r="X1512" s="287">
        <f t="shared" si="320"/>
        <v>0</v>
      </c>
      <c r="Y1512" s="288">
        <f t="shared" si="321"/>
        <v>1900</v>
      </c>
      <c r="Z1512" s="287">
        <f t="shared" si="322"/>
        <v>1</v>
      </c>
      <c r="AA1512" s="519">
        <f>0</f>
        <v>0</v>
      </c>
      <c r="AB1512" s="520">
        <f>0</f>
        <v>0</v>
      </c>
      <c r="AC1512" s="519">
        <f t="shared" si="323"/>
        <v>0</v>
      </c>
      <c r="AD1512" s="520">
        <f t="shared" si="324"/>
        <v>0</v>
      </c>
    </row>
    <row r="1513" spans="16:30">
      <c r="P1513" s="274">
        <f t="shared" si="312"/>
        <v>1</v>
      </c>
      <c r="Q1513" s="285">
        <f t="shared" si="313"/>
        <v>18</v>
      </c>
      <c r="R1513" s="286">
        <f t="shared" si="314"/>
        <v>0</v>
      </c>
      <c r="S1513" s="287">
        <f t="shared" si="315"/>
        <v>0</v>
      </c>
      <c r="T1513" s="286">
        <f t="shared" si="316"/>
        <v>0</v>
      </c>
      <c r="U1513" s="287">
        <f t="shared" si="317"/>
        <v>0</v>
      </c>
      <c r="V1513" s="287">
        <f t="shared" si="318"/>
        <v>0</v>
      </c>
      <c r="W1513" s="287">
        <f t="shared" si="319"/>
        <v>0</v>
      </c>
      <c r="X1513" s="287">
        <f t="shared" si="320"/>
        <v>0</v>
      </c>
      <c r="Y1513" s="288">
        <f t="shared" si="321"/>
        <v>1900</v>
      </c>
      <c r="Z1513" s="287">
        <f t="shared" si="322"/>
        <v>1</v>
      </c>
      <c r="AA1513" s="519">
        <f>0</f>
        <v>0</v>
      </c>
      <c r="AB1513" s="520">
        <f>0</f>
        <v>0</v>
      </c>
      <c r="AC1513" s="519">
        <f t="shared" si="323"/>
        <v>0</v>
      </c>
      <c r="AD1513" s="520">
        <f t="shared" si="324"/>
        <v>0</v>
      </c>
    </row>
    <row r="1514" spans="16:30">
      <c r="P1514" s="274">
        <f t="shared" si="312"/>
        <v>1</v>
      </c>
      <c r="Q1514" s="285">
        <f t="shared" si="313"/>
        <v>18</v>
      </c>
      <c r="R1514" s="286">
        <f t="shared" si="314"/>
        <v>0</v>
      </c>
      <c r="S1514" s="287">
        <f t="shared" si="315"/>
        <v>0</v>
      </c>
      <c r="T1514" s="286">
        <f t="shared" si="316"/>
        <v>0</v>
      </c>
      <c r="U1514" s="287">
        <f t="shared" si="317"/>
        <v>0</v>
      </c>
      <c r="V1514" s="287">
        <f t="shared" si="318"/>
        <v>0</v>
      </c>
      <c r="W1514" s="287">
        <f t="shared" si="319"/>
        <v>0</v>
      </c>
      <c r="X1514" s="287">
        <f t="shared" si="320"/>
        <v>0</v>
      </c>
      <c r="Y1514" s="288">
        <f t="shared" si="321"/>
        <v>1900</v>
      </c>
      <c r="Z1514" s="287">
        <f t="shared" si="322"/>
        <v>1</v>
      </c>
      <c r="AA1514" s="519">
        <f>0</f>
        <v>0</v>
      </c>
      <c r="AB1514" s="520">
        <f>0</f>
        <v>0</v>
      </c>
      <c r="AC1514" s="519">
        <f t="shared" si="323"/>
        <v>0</v>
      </c>
      <c r="AD1514" s="520">
        <f t="shared" si="324"/>
        <v>0</v>
      </c>
    </row>
    <row r="1515" spans="16:30">
      <c r="P1515" s="274">
        <f t="shared" si="312"/>
        <v>1</v>
      </c>
      <c r="Q1515" s="285">
        <f t="shared" si="313"/>
        <v>18</v>
      </c>
      <c r="R1515" s="286">
        <f t="shared" si="314"/>
        <v>0</v>
      </c>
      <c r="S1515" s="287">
        <f t="shared" si="315"/>
        <v>0</v>
      </c>
      <c r="T1515" s="286">
        <f t="shared" si="316"/>
        <v>0</v>
      </c>
      <c r="U1515" s="287">
        <f t="shared" si="317"/>
        <v>0</v>
      </c>
      <c r="V1515" s="287">
        <f t="shared" si="318"/>
        <v>0</v>
      </c>
      <c r="W1515" s="287">
        <f t="shared" si="319"/>
        <v>0</v>
      </c>
      <c r="X1515" s="287">
        <f t="shared" si="320"/>
        <v>0</v>
      </c>
      <c r="Y1515" s="288">
        <f t="shared" si="321"/>
        <v>1900</v>
      </c>
      <c r="Z1515" s="287">
        <f t="shared" si="322"/>
        <v>1</v>
      </c>
      <c r="AA1515" s="519">
        <f>0</f>
        <v>0</v>
      </c>
      <c r="AB1515" s="520">
        <f>0</f>
        <v>0</v>
      </c>
      <c r="AC1515" s="519">
        <f t="shared" si="323"/>
        <v>0</v>
      </c>
      <c r="AD1515" s="520">
        <f t="shared" si="324"/>
        <v>0</v>
      </c>
    </row>
    <row r="1516" spans="16:30">
      <c r="P1516" s="274">
        <f t="shared" si="312"/>
        <v>1</v>
      </c>
      <c r="Q1516" s="285">
        <f t="shared" si="313"/>
        <v>18</v>
      </c>
      <c r="R1516" s="286">
        <f t="shared" si="314"/>
        <v>0</v>
      </c>
      <c r="S1516" s="287">
        <f t="shared" si="315"/>
        <v>0</v>
      </c>
      <c r="T1516" s="286">
        <f t="shared" si="316"/>
        <v>0</v>
      </c>
      <c r="U1516" s="287">
        <f t="shared" si="317"/>
        <v>0</v>
      </c>
      <c r="V1516" s="287">
        <f t="shared" si="318"/>
        <v>0</v>
      </c>
      <c r="W1516" s="287">
        <f t="shared" si="319"/>
        <v>0</v>
      </c>
      <c r="X1516" s="287">
        <f t="shared" si="320"/>
        <v>0</v>
      </c>
      <c r="Y1516" s="288">
        <f t="shared" si="321"/>
        <v>1900</v>
      </c>
      <c r="Z1516" s="287">
        <f t="shared" si="322"/>
        <v>1</v>
      </c>
      <c r="AA1516" s="519">
        <f>0</f>
        <v>0</v>
      </c>
      <c r="AB1516" s="520">
        <f>0</f>
        <v>0</v>
      </c>
      <c r="AC1516" s="519">
        <f t="shared" si="323"/>
        <v>0</v>
      </c>
      <c r="AD1516" s="520">
        <f t="shared" si="324"/>
        <v>0</v>
      </c>
    </row>
    <row r="1517" spans="16:30">
      <c r="P1517" s="274">
        <f t="shared" si="312"/>
        <v>1</v>
      </c>
      <c r="Q1517" s="285">
        <f t="shared" si="313"/>
        <v>18</v>
      </c>
      <c r="R1517" s="286">
        <f t="shared" si="314"/>
        <v>0</v>
      </c>
      <c r="S1517" s="287">
        <f t="shared" si="315"/>
        <v>0</v>
      </c>
      <c r="T1517" s="286">
        <f t="shared" si="316"/>
        <v>0</v>
      </c>
      <c r="U1517" s="287">
        <f t="shared" si="317"/>
        <v>0</v>
      </c>
      <c r="V1517" s="287">
        <f t="shared" si="318"/>
        <v>0</v>
      </c>
      <c r="W1517" s="287">
        <f t="shared" si="319"/>
        <v>0</v>
      </c>
      <c r="X1517" s="287">
        <f t="shared" si="320"/>
        <v>0</v>
      </c>
      <c r="Y1517" s="288">
        <f t="shared" si="321"/>
        <v>1900</v>
      </c>
      <c r="Z1517" s="287">
        <f t="shared" si="322"/>
        <v>1</v>
      </c>
      <c r="AA1517" s="519">
        <f>0</f>
        <v>0</v>
      </c>
      <c r="AB1517" s="520">
        <f>0</f>
        <v>0</v>
      </c>
      <c r="AC1517" s="519">
        <f t="shared" si="323"/>
        <v>0</v>
      </c>
      <c r="AD1517" s="520">
        <f t="shared" si="324"/>
        <v>0</v>
      </c>
    </row>
    <row r="1518" spans="16:30">
      <c r="P1518" s="274">
        <f t="shared" si="312"/>
        <v>1</v>
      </c>
      <c r="Q1518" s="285">
        <f t="shared" si="313"/>
        <v>18</v>
      </c>
      <c r="R1518" s="286">
        <f t="shared" si="314"/>
        <v>0</v>
      </c>
      <c r="S1518" s="287">
        <f t="shared" si="315"/>
        <v>0</v>
      </c>
      <c r="T1518" s="286">
        <f t="shared" si="316"/>
        <v>0</v>
      </c>
      <c r="U1518" s="287">
        <f t="shared" si="317"/>
        <v>0</v>
      </c>
      <c r="V1518" s="287">
        <f t="shared" si="318"/>
        <v>0</v>
      </c>
      <c r="W1518" s="287">
        <f t="shared" si="319"/>
        <v>0</v>
      </c>
      <c r="X1518" s="287">
        <f t="shared" si="320"/>
        <v>0</v>
      </c>
      <c r="Y1518" s="288">
        <f t="shared" si="321"/>
        <v>1900</v>
      </c>
      <c r="Z1518" s="287">
        <f t="shared" si="322"/>
        <v>1</v>
      </c>
      <c r="AA1518" s="519">
        <f>0</f>
        <v>0</v>
      </c>
      <c r="AB1518" s="520">
        <f>0</f>
        <v>0</v>
      </c>
      <c r="AC1518" s="519">
        <f t="shared" si="323"/>
        <v>0</v>
      </c>
      <c r="AD1518" s="520">
        <f t="shared" si="324"/>
        <v>0</v>
      </c>
    </row>
    <row r="1519" spans="16:30">
      <c r="P1519" s="274">
        <f t="shared" si="312"/>
        <v>1</v>
      </c>
      <c r="Q1519" s="285">
        <f t="shared" si="313"/>
        <v>18</v>
      </c>
      <c r="R1519" s="286">
        <f t="shared" si="314"/>
        <v>0</v>
      </c>
      <c r="S1519" s="287">
        <f t="shared" si="315"/>
        <v>0</v>
      </c>
      <c r="T1519" s="286">
        <f t="shared" si="316"/>
        <v>0</v>
      </c>
      <c r="U1519" s="287">
        <f t="shared" si="317"/>
        <v>0</v>
      </c>
      <c r="V1519" s="287">
        <f t="shared" si="318"/>
        <v>0</v>
      </c>
      <c r="W1519" s="287">
        <f t="shared" si="319"/>
        <v>0</v>
      </c>
      <c r="X1519" s="287">
        <f t="shared" si="320"/>
        <v>0</v>
      </c>
      <c r="Y1519" s="288">
        <f t="shared" si="321"/>
        <v>1900</v>
      </c>
      <c r="Z1519" s="287">
        <f t="shared" si="322"/>
        <v>1</v>
      </c>
      <c r="AA1519" s="519">
        <f>0</f>
        <v>0</v>
      </c>
      <c r="AB1519" s="520">
        <f>0</f>
        <v>0</v>
      </c>
      <c r="AC1519" s="519">
        <f t="shared" si="323"/>
        <v>0</v>
      </c>
      <c r="AD1519" s="520">
        <f t="shared" si="324"/>
        <v>0</v>
      </c>
    </row>
    <row r="1520" spans="16:30">
      <c r="P1520" s="274">
        <f t="shared" si="312"/>
        <v>1</v>
      </c>
      <c r="Q1520" s="285">
        <f t="shared" si="313"/>
        <v>18</v>
      </c>
      <c r="R1520" s="286">
        <f t="shared" si="314"/>
        <v>0</v>
      </c>
      <c r="S1520" s="287">
        <f t="shared" si="315"/>
        <v>0</v>
      </c>
      <c r="T1520" s="286">
        <f t="shared" si="316"/>
        <v>0</v>
      </c>
      <c r="U1520" s="287">
        <f t="shared" si="317"/>
        <v>0</v>
      </c>
      <c r="V1520" s="287">
        <f t="shared" si="318"/>
        <v>0</v>
      </c>
      <c r="W1520" s="287">
        <f t="shared" si="319"/>
        <v>0</v>
      </c>
      <c r="X1520" s="287">
        <f t="shared" si="320"/>
        <v>0</v>
      </c>
      <c r="Y1520" s="288">
        <f t="shared" si="321"/>
        <v>1900</v>
      </c>
      <c r="Z1520" s="287">
        <f t="shared" si="322"/>
        <v>1</v>
      </c>
      <c r="AA1520" s="519">
        <f>0</f>
        <v>0</v>
      </c>
      <c r="AB1520" s="520">
        <f>0</f>
        <v>0</v>
      </c>
      <c r="AC1520" s="519">
        <f t="shared" si="323"/>
        <v>0</v>
      </c>
      <c r="AD1520" s="520">
        <f t="shared" si="324"/>
        <v>0</v>
      </c>
    </row>
    <row r="1521" spans="16:30">
      <c r="P1521" s="274">
        <f t="shared" si="312"/>
        <v>1</v>
      </c>
      <c r="Q1521" s="285">
        <f t="shared" si="313"/>
        <v>18</v>
      </c>
      <c r="R1521" s="286">
        <f t="shared" si="314"/>
        <v>0</v>
      </c>
      <c r="S1521" s="287">
        <f t="shared" si="315"/>
        <v>0</v>
      </c>
      <c r="T1521" s="286">
        <f t="shared" si="316"/>
        <v>0</v>
      </c>
      <c r="U1521" s="287">
        <f t="shared" si="317"/>
        <v>0</v>
      </c>
      <c r="V1521" s="287">
        <f t="shared" si="318"/>
        <v>0</v>
      </c>
      <c r="W1521" s="287">
        <f t="shared" si="319"/>
        <v>0</v>
      </c>
      <c r="X1521" s="287">
        <f t="shared" si="320"/>
        <v>0</v>
      </c>
      <c r="Y1521" s="288">
        <f t="shared" si="321"/>
        <v>1900</v>
      </c>
      <c r="Z1521" s="287">
        <f t="shared" si="322"/>
        <v>1</v>
      </c>
      <c r="AA1521" s="519">
        <f>0</f>
        <v>0</v>
      </c>
      <c r="AB1521" s="520">
        <f>0</f>
        <v>0</v>
      </c>
      <c r="AC1521" s="519">
        <f t="shared" si="323"/>
        <v>0</v>
      </c>
      <c r="AD1521" s="520">
        <f t="shared" si="324"/>
        <v>0</v>
      </c>
    </row>
    <row r="1522" spans="16:30">
      <c r="P1522" s="274">
        <f t="shared" si="312"/>
        <v>1</v>
      </c>
      <c r="Q1522" s="285">
        <f t="shared" si="313"/>
        <v>18</v>
      </c>
      <c r="R1522" s="286">
        <f t="shared" si="314"/>
        <v>0</v>
      </c>
      <c r="S1522" s="287">
        <f t="shared" si="315"/>
        <v>0</v>
      </c>
      <c r="T1522" s="286">
        <f t="shared" si="316"/>
        <v>0</v>
      </c>
      <c r="U1522" s="287">
        <f t="shared" si="317"/>
        <v>0</v>
      </c>
      <c r="V1522" s="287">
        <f t="shared" si="318"/>
        <v>0</v>
      </c>
      <c r="W1522" s="287">
        <f t="shared" si="319"/>
        <v>0</v>
      </c>
      <c r="X1522" s="287">
        <f t="shared" si="320"/>
        <v>0</v>
      </c>
      <c r="Y1522" s="288">
        <f t="shared" si="321"/>
        <v>1900</v>
      </c>
      <c r="Z1522" s="287">
        <f t="shared" si="322"/>
        <v>1</v>
      </c>
      <c r="AA1522" s="519">
        <f>0</f>
        <v>0</v>
      </c>
      <c r="AB1522" s="520">
        <f>0</f>
        <v>0</v>
      </c>
      <c r="AC1522" s="519">
        <f t="shared" si="323"/>
        <v>0</v>
      </c>
      <c r="AD1522" s="520">
        <f t="shared" si="324"/>
        <v>0</v>
      </c>
    </row>
    <row r="1523" spans="16:30">
      <c r="P1523" s="274">
        <f t="shared" si="312"/>
        <v>1</v>
      </c>
      <c r="Q1523" s="285">
        <f t="shared" si="313"/>
        <v>18</v>
      </c>
      <c r="R1523" s="286">
        <f t="shared" si="314"/>
        <v>0</v>
      </c>
      <c r="S1523" s="287">
        <f t="shared" si="315"/>
        <v>0</v>
      </c>
      <c r="T1523" s="286">
        <f t="shared" si="316"/>
        <v>0</v>
      </c>
      <c r="U1523" s="287">
        <f t="shared" si="317"/>
        <v>0</v>
      </c>
      <c r="V1523" s="287">
        <f t="shared" si="318"/>
        <v>0</v>
      </c>
      <c r="W1523" s="287">
        <f t="shared" si="319"/>
        <v>0</v>
      </c>
      <c r="X1523" s="287">
        <f t="shared" si="320"/>
        <v>0</v>
      </c>
      <c r="Y1523" s="288">
        <f t="shared" si="321"/>
        <v>1900</v>
      </c>
      <c r="Z1523" s="287">
        <f t="shared" si="322"/>
        <v>1</v>
      </c>
      <c r="AA1523" s="519">
        <f>0</f>
        <v>0</v>
      </c>
      <c r="AB1523" s="520">
        <f>0</f>
        <v>0</v>
      </c>
      <c r="AC1523" s="519">
        <f t="shared" si="323"/>
        <v>0</v>
      </c>
      <c r="AD1523" s="520">
        <f t="shared" si="324"/>
        <v>0</v>
      </c>
    </row>
    <row r="1524" spans="16:30">
      <c r="P1524" s="274">
        <f t="shared" si="312"/>
        <v>1</v>
      </c>
      <c r="Q1524" s="285">
        <f t="shared" si="313"/>
        <v>18</v>
      </c>
      <c r="R1524" s="286">
        <f t="shared" si="314"/>
        <v>0</v>
      </c>
      <c r="S1524" s="287">
        <f t="shared" si="315"/>
        <v>0</v>
      </c>
      <c r="T1524" s="286">
        <f t="shared" si="316"/>
        <v>0</v>
      </c>
      <c r="U1524" s="287">
        <f t="shared" si="317"/>
        <v>0</v>
      </c>
      <c r="V1524" s="287">
        <f t="shared" si="318"/>
        <v>0</v>
      </c>
      <c r="W1524" s="287">
        <f t="shared" si="319"/>
        <v>0</v>
      </c>
      <c r="X1524" s="287">
        <f t="shared" si="320"/>
        <v>0</v>
      </c>
      <c r="Y1524" s="288">
        <f t="shared" si="321"/>
        <v>1900</v>
      </c>
      <c r="Z1524" s="287">
        <f t="shared" si="322"/>
        <v>1</v>
      </c>
      <c r="AA1524" s="519">
        <f>0</f>
        <v>0</v>
      </c>
      <c r="AB1524" s="520">
        <f>0</f>
        <v>0</v>
      </c>
      <c r="AC1524" s="519">
        <f t="shared" si="323"/>
        <v>0</v>
      </c>
      <c r="AD1524" s="520">
        <f t="shared" si="324"/>
        <v>0</v>
      </c>
    </row>
    <row r="1525" spans="16:30">
      <c r="P1525" s="274">
        <f t="shared" si="312"/>
        <v>1</v>
      </c>
      <c r="Q1525" s="285">
        <f t="shared" si="313"/>
        <v>18</v>
      </c>
      <c r="R1525" s="286">
        <f t="shared" si="314"/>
        <v>0</v>
      </c>
      <c r="S1525" s="287">
        <f t="shared" si="315"/>
        <v>0</v>
      </c>
      <c r="T1525" s="286">
        <f t="shared" si="316"/>
        <v>0</v>
      </c>
      <c r="U1525" s="287">
        <f t="shared" si="317"/>
        <v>0</v>
      </c>
      <c r="V1525" s="287">
        <f t="shared" si="318"/>
        <v>0</v>
      </c>
      <c r="W1525" s="287">
        <f t="shared" si="319"/>
        <v>0</v>
      </c>
      <c r="X1525" s="287">
        <f t="shared" si="320"/>
        <v>0</v>
      </c>
      <c r="Y1525" s="288">
        <f t="shared" si="321"/>
        <v>1900</v>
      </c>
      <c r="Z1525" s="287">
        <f t="shared" si="322"/>
        <v>1</v>
      </c>
      <c r="AA1525" s="519">
        <f>0</f>
        <v>0</v>
      </c>
      <c r="AB1525" s="520">
        <f>0</f>
        <v>0</v>
      </c>
      <c r="AC1525" s="519">
        <f t="shared" si="323"/>
        <v>0</v>
      </c>
      <c r="AD1525" s="520">
        <f t="shared" si="324"/>
        <v>0</v>
      </c>
    </row>
    <row r="1526" spans="16:30">
      <c r="P1526" s="274">
        <f t="shared" si="312"/>
        <v>1</v>
      </c>
      <c r="Q1526" s="285">
        <f t="shared" si="313"/>
        <v>18</v>
      </c>
      <c r="R1526" s="286">
        <f t="shared" si="314"/>
        <v>0</v>
      </c>
      <c r="S1526" s="287">
        <f t="shared" si="315"/>
        <v>0</v>
      </c>
      <c r="T1526" s="286">
        <f t="shared" si="316"/>
        <v>0</v>
      </c>
      <c r="U1526" s="287">
        <f t="shared" si="317"/>
        <v>0</v>
      </c>
      <c r="V1526" s="287">
        <f t="shared" si="318"/>
        <v>0</v>
      </c>
      <c r="W1526" s="287">
        <f t="shared" si="319"/>
        <v>0</v>
      </c>
      <c r="X1526" s="287">
        <f t="shared" si="320"/>
        <v>0</v>
      </c>
      <c r="Y1526" s="288">
        <f t="shared" si="321"/>
        <v>1900</v>
      </c>
      <c r="Z1526" s="287">
        <f t="shared" si="322"/>
        <v>1</v>
      </c>
      <c r="AA1526" s="519">
        <f>0</f>
        <v>0</v>
      </c>
      <c r="AB1526" s="520">
        <f>0</f>
        <v>0</v>
      </c>
      <c r="AC1526" s="519">
        <f t="shared" si="323"/>
        <v>0</v>
      </c>
      <c r="AD1526" s="520">
        <f t="shared" si="324"/>
        <v>0</v>
      </c>
    </row>
    <row r="1527" spans="16:30">
      <c r="P1527" s="274">
        <f t="shared" si="312"/>
        <v>1</v>
      </c>
      <c r="Q1527" s="285">
        <f t="shared" si="313"/>
        <v>18</v>
      </c>
      <c r="R1527" s="286">
        <f t="shared" si="314"/>
        <v>0</v>
      </c>
      <c r="S1527" s="287">
        <f t="shared" si="315"/>
        <v>0</v>
      </c>
      <c r="T1527" s="286">
        <f t="shared" si="316"/>
        <v>0</v>
      </c>
      <c r="U1527" s="287">
        <f t="shared" si="317"/>
        <v>0</v>
      </c>
      <c r="V1527" s="287">
        <f t="shared" si="318"/>
        <v>0</v>
      </c>
      <c r="W1527" s="287">
        <f t="shared" si="319"/>
        <v>0</v>
      </c>
      <c r="X1527" s="287">
        <f t="shared" si="320"/>
        <v>0</v>
      </c>
      <c r="Y1527" s="288">
        <f t="shared" si="321"/>
        <v>1900</v>
      </c>
      <c r="Z1527" s="287">
        <f t="shared" si="322"/>
        <v>1</v>
      </c>
      <c r="AA1527" s="519">
        <f>0</f>
        <v>0</v>
      </c>
      <c r="AB1527" s="520">
        <f>0</f>
        <v>0</v>
      </c>
      <c r="AC1527" s="519">
        <f t="shared" si="323"/>
        <v>0</v>
      </c>
      <c r="AD1527" s="520">
        <f t="shared" si="324"/>
        <v>0</v>
      </c>
    </row>
    <row r="1528" spans="16:30">
      <c r="P1528" s="274">
        <f t="shared" si="312"/>
        <v>1</v>
      </c>
      <c r="Q1528" s="285">
        <f t="shared" si="313"/>
        <v>18</v>
      </c>
      <c r="R1528" s="286">
        <f t="shared" si="314"/>
        <v>0</v>
      </c>
      <c r="S1528" s="287">
        <f t="shared" si="315"/>
        <v>0</v>
      </c>
      <c r="T1528" s="286">
        <f t="shared" si="316"/>
        <v>0</v>
      </c>
      <c r="U1528" s="287">
        <f t="shared" si="317"/>
        <v>0</v>
      </c>
      <c r="V1528" s="287">
        <f t="shared" si="318"/>
        <v>0</v>
      </c>
      <c r="W1528" s="287">
        <f t="shared" si="319"/>
        <v>0</v>
      </c>
      <c r="X1528" s="287">
        <f t="shared" si="320"/>
        <v>0</v>
      </c>
      <c r="Y1528" s="288">
        <f t="shared" si="321"/>
        <v>1900</v>
      </c>
      <c r="Z1528" s="287">
        <f t="shared" si="322"/>
        <v>1</v>
      </c>
      <c r="AA1528" s="519">
        <f>0</f>
        <v>0</v>
      </c>
      <c r="AB1528" s="520">
        <f>0</f>
        <v>0</v>
      </c>
      <c r="AC1528" s="519">
        <f t="shared" si="323"/>
        <v>0</v>
      </c>
      <c r="AD1528" s="520">
        <f t="shared" si="324"/>
        <v>0</v>
      </c>
    </row>
    <row r="1529" spans="16:30">
      <c r="P1529" s="274">
        <f t="shared" si="312"/>
        <v>1</v>
      </c>
      <c r="Q1529" s="285">
        <f t="shared" si="313"/>
        <v>18</v>
      </c>
      <c r="R1529" s="286">
        <f t="shared" si="314"/>
        <v>0</v>
      </c>
      <c r="S1529" s="287">
        <f t="shared" si="315"/>
        <v>0</v>
      </c>
      <c r="T1529" s="286">
        <f t="shared" si="316"/>
        <v>0</v>
      </c>
      <c r="U1529" s="287">
        <f t="shared" si="317"/>
        <v>0</v>
      </c>
      <c r="V1529" s="287">
        <f t="shared" si="318"/>
        <v>0</v>
      </c>
      <c r="W1529" s="287">
        <f t="shared" si="319"/>
        <v>0</v>
      </c>
      <c r="X1529" s="287">
        <f t="shared" si="320"/>
        <v>0</v>
      </c>
      <c r="Y1529" s="288">
        <f t="shared" si="321"/>
        <v>1900</v>
      </c>
      <c r="Z1529" s="287">
        <f t="shared" si="322"/>
        <v>1</v>
      </c>
      <c r="AA1529" s="519">
        <f>0</f>
        <v>0</v>
      </c>
      <c r="AB1529" s="520">
        <f>0</f>
        <v>0</v>
      </c>
      <c r="AC1529" s="519">
        <f t="shared" si="323"/>
        <v>0</v>
      </c>
      <c r="AD1529" s="520">
        <f t="shared" si="324"/>
        <v>0</v>
      </c>
    </row>
    <row r="1530" spans="16:30">
      <c r="P1530" s="274">
        <f t="shared" si="312"/>
        <v>1</v>
      </c>
      <c r="Q1530" s="285">
        <f t="shared" si="313"/>
        <v>18</v>
      </c>
      <c r="R1530" s="286">
        <f t="shared" si="314"/>
        <v>0</v>
      </c>
      <c r="S1530" s="287">
        <f t="shared" si="315"/>
        <v>0</v>
      </c>
      <c r="T1530" s="286">
        <f t="shared" si="316"/>
        <v>0</v>
      </c>
      <c r="U1530" s="287">
        <f t="shared" si="317"/>
        <v>0</v>
      </c>
      <c r="V1530" s="287">
        <f t="shared" si="318"/>
        <v>0</v>
      </c>
      <c r="W1530" s="287">
        <f t="shared" si="319"/>
        <v>0</v>
      </c>
      <c r="X1530" s="287">
        <f t="shared" si="320"/>
        <v>0</v>
      </c>
      <c r="Y1530" s="288">
        <f t="shared" si="321"/>
        <v>1900</v>
      </c>
      <c r="Z1530" s="287">
        <f t="shared" si="322"/>
        <v>1</v>
      </c>
      <c r="AA1530" s="519">
        <f>0</f>
        <v>0</v>
      </c>
      <c r="AB1530" s="520">
        <f>0</f>
        <v>0</v>
      </c>
      <c r="AC1530" s="519">
        <f t="shared" si="323"/>
        <v>0</v>
      </c>
      <c r="AD1530" s="520">
        <f t="shared" si="324"/>
        <v>0</v>
      </c>
    </row>
    <row r="1531" spans="16:30">
      <c r="P1531" s="274">
        <f t="shared" si="312"/>
        <v>1</v>
      </c>
      <c r="Q1531" s="285">
        <f t="shared" si="313"/>
        <v>18</v>
      </c>
      <c r="R1531" s="286">
        <f t="shared" si="314"/>
        <v>0</v>
      </c>
      <c r="S1531" s="287">
        <f t="shared" si="315"/>
        <v>0</v>
      </c>
      <c r="T1531" s="286">
        <f t="shared" si="316"/>
        <v>0</v>
      </c>
      <c r="U1531" s="287">
        <f t="shared" si="317"/>
        <v>0</v>
      </c>
      <c r="V1531" s="287">
        <f t="shared" si="318"/>
        <v>0</v>
      </c>
      <c r="W1531" s="287">
        <f t="shared" si="319"/>
        <v>0</v>
      </c>
      <c r="X1531" s="287">
        <f t="shared" si="320"/>
        <v>0</v>
      </c>
      <c r="Y1531" s="288">
        <f t="shared" si="321"/>
        <v>1900</v>
      </c>
      <c r="Z1531" s="287">
        <f t="shared" si="322"/>
        <v>1</v>
      </c>
      <c r="AA1531" s="519">
        <f>0</f>
        <v>0</v>
      </c>
      <c r="AB1531" s="520">
        <f>0</f>
        <v>0</v>
      </c>
      <c r="AC1531" s="519">
        <f t="shared" si="323"/>
        <v>0</v>
      </c>
      <c r="AD1531" s="520">
        <f t="shared" si="324"/>
        <v>0</v>
      </c>
    </row>
    <row r="1532" spans="16:30">
      <c r="P1532" s="274">
        <f t="shared" si="312"/>
        <v>1</v>
      </c>
      <c r="Q1532" s="285">
        <f t="shared" si="313"/>
        <v>18</v>
      </c>
      <c r="R1532" s="286">
        <f t="shared" si="314"/>
        <v>0</v>
      </c>
      <c r="S1532" s="287">
        <f t="shared" si="315"/>
        <v>0</v>
      </c>
      <c r="T1532" s="286">
        <f t="shared" si="316"/>
        <v>0</v>
      </c>
      <c r="U1532" s="287">
        <f t="shared" si="317"/>
        <v>0</v>
      </c>
      <c r="V1532" s="287">
        <f t="shared" si="318"/>
        <v>0</v>
      </c>
      <c r="W1532" s="287">
        <f t="shared" si="319"/>
        <v>0</v>
      </c>
      <c r="X1532" s="287">
        <f t="shared" si="320"/>
        <v>0</v>
      </c>
      <c r="Y1532" s="288">
        <f t="shared" si="321"/>
        <v>1900</v>
      </c>
      <c r="Z1532" s="287">
        <f t="shared" si="322"/>
        <v>1</v>
      </c>
      <c r="AA1532" s="519">
        <f>0</f>
        <v>0</v>
      </c>
      <c r="AB1532" s="520">
        <f>0</f>
        <v>0</v>
      </c>
      <c r="AC1532" s="519">
        <f t="shared" si="323"/>
        <v>0</v>
      </c>
      <c r="AD1532" s="520">
        <f t="shared" si="324"/>
        <v>0</v>
      </c>
    </row>
    <row r="1533" spans="16:30">
      <c r="P1533" s="274">
        <f t="shared" si="312"/>
        <v>1</v>
      </c>
      <c r="Q1533" s="285">
        <f t="shared" si="313"/>
        <v>18</v>
      </c>
      <c r="R1533" s="286">
        <f t="shared" si="314"/>
        <v>0</v>
      </c>
      <c r="S1533" s="287">
        <f t="shared" si="315"/>
        <v>0</v>
      </c>
      <c r="T1533" s="286">
        <f t="shared" si="316"/>
        <v>0</v>
      </c>
      <c r="U1533" s="287">
        <f t="shared" si="317"/>
        <v>0</v>
      </c>
      <c r="V1533" s="287">
        <f t="shared" si="318"/>
        <v>0</v>
      </c>
      <c r="W1533" s="287">
        <f t="shared" si="319"/>
        <v>0</v>
      </c>
      <c r="X1533" s="287">
        <f t="shared" si="320"/>
        <v>0</v>
      </c>
      <c r="Y1533" s="288">
        <f t="shared" si="321"/>
        <v>1900</v>
      </c>
      <c r="Z1533" s="287">
        <f t="shared" si="322"/>
        <v>1</v>
      </c>
      <c r="AA1533" s="519">
        <f>0</f>
        <v>0</v>
      </c>
      <c r="AB1533" s="520">
        <f>0</f>
        <v>0</v>
      </c>
      <c r="AC1533" s="519">
        <f t="shared" si="323"/>
        <v>0</v>
      </c>
      <c r="AD1533" s="520">
        <f t="shared" si="324"/>
        <v>0</v>
      </c>
    </row>
    <row r="1534" spans="16:30">
      <c r="P1534" s="274">
        <f t="shared" si="312"/>
        <v>1</v>
      </c>
      <c r="Q1534" s="285">
        <f t="shared" si="313"/>
        <v>18</v>
      </c>
      <c r="R1534" s="286">
        <f t="shared" si="314"/>
        <v>0</v>
      </c>
      <c r="S1534" s="287">
        <f t="shared" si="315"/>
        <v>0</v>
      </c>
      <c r="T1534" s="286">
        <f t="shared" si="316"/>
        <v>0</v>
      </c>
      <c r="U1534" s="287">
        <f t="shared" si="317"/>
        <v>0</v>
      </c>
      <c r="V1534" s="287">
        <f t="shared" si="318"/>
        <v>0</v>
      </c>
      <c r="W1534" s="287">
        <f t="shared" si="319"/>
        <v>0</v>
      </c>
      <c r="X1534" s="287">
        <f t="shared" si="320"/>
        <v>0</v>
      </c>
      <c r="Y1534" s="288">
        <f t="shared" si="321"/>
        <v>1900</v>
      </c>
      <c r="Z1534" s="287">
        <f t="shared" si="322"/>
        <v>1</v>
      </c>
      <c r="AA1534" s="519">
        <f>0</f>
        <v>0</v>
      </c>
      <c r="AB1534" s="520">
        <f>0</f>
        <v>0</v>
      </c>
      <c r="AC1534" s="519">
        <f t="shared" si="323"/>
        <v>0</v>
      </c>
      <c r="AD1534" s="520">
        <f t="shared" si="324"/>
        <v>0</v>
      </c>
    </row>
    <row r="1535" spans="16:30">
      <c r="P1535" s="274">
        <f t="shared" si="312"/>
        <v>1</v>
      </c>
      <c r="Q1535" s="285">
        <f t="shared" si="313"/>
        <v>18</v>
      </c>
      <c r="R1535" s="286">
        <f t="shared" si="314"/>
        <v>0</v>
      </c>
      <c r="S1535" s="287">
        <f t="shared" si="315"/>
        <v>0</v>
      </c>
      <c r="T1535" s="286">
        <f t="shared" si="316"/>
        <v>0</v>
      </c>
      <c r="U1535" s="287">
        <f t="shared" si="317"/>
        <v>0</v>
      </c>
      <c r="V1535" s="287">
        <f t="shared" si="318"/>
        <v>0</v>
      </c>
      <c r="W1535" s="287">
        <f t="shared" si="319"/>
        <v>0</v>
      </c>
      <c r="X1535" s="287">
        <f t="shared" si="320"/>
        <v>0</v>
      </c>
      <c r="Y1535" s="288">
        <f t="shared" si="321"/>
        <v>1900</v>
      </c>
      <c r="Z1535" s="287">
        <f t="shared" si="322"/>
        <v>1</v>
      </c>
      <c r="AA1535" s="519">
        <f>0</f>
        <v>0</v>
      </c>
      <c r="AB1535" s="520">
        <f>0</f>
        <v>0</v>
      </c>
      <c r="AC1535" s="519">
        <f t="shared" si="323"/>
        <v>0</v>
      </c>
      <c r="AD1535" s="520">
        <f t="shared" si="324"/>
        <v>0</v>
      </c>
    </row>
    <row r="1536" spans="16:30">
      <c r="P1536" s="274">
        <f t="shared" si="312"/>
        <v>1</v>
      </c>
      <c r="Q1536" s="285">
        <f t="shared" si="313"/>
        <v>18</v>
      </c>
      <c r="R1536" s="286">
        <f t="shared" si="314"/>
        <v>0</v>
      </c>
      <c r="S1536" s="287">
        <f t="shared" si="315"/>
        <v>0</v>
      </c>
      <c r="T1536" s="286">
        <f t="shared" si="316"/>
        <v>0</v>
      </c>
      <c r="U1536" s="287">
        <f t="shared" si="317"/>
        <v>0</v>
      </c>
      <c r="V1536" s="287">
        <f t="shared" si="318"/>
        <v>0</v>
      </c>
      <c r="W1536" s="287">
        <f t="shared" si="319"/>
        <v>0</v>
      </c>
      <c r="X1536" s="287">
        <f t="shared" si="320"/>
        <v>0</v>
      </c>
      <c r="Y1536" s="288">
        <f t="shared" si="321"/>
        <v>1900</v>
      </c>
      <c r="Z1536" s="287">
        <f t="shared" si="322"/>
        <v>1</v>
      </c>
      <c r="AA1536" s="519">
        <f>0</f>
        <v>0</v>
      </c>
      <c r="AB1536" s="520">
        <f>0</f>
        <v>0</v>
      </c>
      <c r="AC1536" s="519">
        <f t="shared" si="323"/>
        <v>0</v>
      </c>
      <c r="AD1536" s="520">
        <f t="shared" si="324"/>
        <v>0</v>
      </c>
    </row>
    <row r="1537" spans="16:30">
      <c r="P1537" s="274">
        <f t="shared" si="312"/>
        <v>1</v>
      </c>
      <c r="Q1537" s="285">
        <f t="shared" si="313"/>
        <v>18</v>
      </c>
      <c r="R1537" s="286">
        <f t="shared" si="314"/>
        <v>0</v>
      </c>
      <c r="S1537" s="287">
        <f t="shared" si="315"/>
        <v>0</v>
      </c>
      <c r="T1537" s="286">
        <f t="shared" si="316"/>
        <v>0</v>
      </c>
      <c r="U1537" s="287">
        <f t="shared" si="317"/>
        <v>0</v>
      </c>
      <c r="V1537" s="287">
        <f t="shared" si="318"/>
        <v>0</v>
      </c>
      <c r="W1537" s="287">
        <f t="shared" si="319"/>
        <v>0</v>
      </c>
      <c r="X1537" s="287">
        <f t="shared" si="320"/>
        <v>0</v>
      </c>
      <c r="Y1537" s="288">
        <f t="shared" si="321"/>
        <v>1900</v>
      </c>
      <c r="Z1537" s="287">
        <f t="shared" si="322"/>
        <v>1</v>
      </c>
      <c r="AA1537" s="519">
        <f>0</f>
        <v>0</v>
      </c>
      <c r="AB1537" s="520">
        <f>0</f>
        <v>0</v>
      </c>
      <c r="AC1537" s="519">
        <f t="shared" si="323"/>
        <v>0</v>
      </c>
      <c r="AD1537" s="520">
        <f t="shared" si="324"/>
        <v>0</v>
      </c>
    </row>
    <row r="1538" spans="16:30">
      <c r="P1538" s="274">
        <f t="shared" si="312"/>
        <v>1</v>
      </c>
      <c r="Q1538" s="285">
        <f t="shared" si="313"/>
        <v>18</v>
      </c>
      <c r="R1538" s="286">
        <f t="shared" si="314"/>
        <v>0</v>
      </c>
      <c r="S1538" s="287">
        <f t="shared" si="315"/>
        <v>0</v>
      </c>
      <c r="T1538" s="286">
        <f t="shared" si="316"/>
        <v>0</v>
      </c>
      <c r="U1538" s="287">
        <f t="shared" si="317"/>
        <v>0</v>
      </c>
      <c r="V1538" s="287">
        <f t="shared" si="318"/>
        <v>0</v>
      </c>
      <c r="W1538" s="287">
        <f t="shared" si="319"/>
        <v>0</v>
      </c>
      <c r="X1538" s="287">
        <f t="shared" si="320"/>
        <v>0</v>
      </c>
      <c r="Y1538" s="288">
        <f t="shared" si="321"/>
        <v>1900</v>
      </c>
      <c r="Z1538" s="287">
        <f t="shared" si="322"/>
        <v>1</v>
      </c>
      <c r="AA1538" s="519">
        <f>0</f>
        <v>0</v>
      </c>
      <c r="AB1538" s="520">
        <f>0</f>
        <v>0</v>
      </c>
      <c r="AC1538" s="519">
        <f t="shared" si="323"/>
        <v>0</v>
      </c>
      <c r="AD1538" s="520">
        <f t="shared" si="324"/>
        <v>0</v>
      </c>
    </row>
    <row r="1539" spans="16:30">
      <c r="P1539" s="274">
        <f t="shared" si="312"/>
        <v>1</v>
      </c>
      <c r="Q1539" s="285">
        <f t="shared" si="313"/>
        <v>18</v>
      </c>
      <c r="R1539" s="286">
        <f t="shared" si="314"/>
        <v>0</v>
      </c>
      <c r="S1539" s="287">
        <f t="shared" si="315"/>
        <v>0</v>
      </c>
      <c r="T1539" s="286">
        <f t="shared" si="316"/>
        <v>0</v>
      </c>
      <c r="U1539" s="287">
        <f t="shared" si="317"/>
        <v>0</v>
      </c>
      <c r="V1539" s="287">
        <f t="shared" si="318"/>
        <v>0</v>
      </c>
      <c r="W1539" s="287">
        <f t="shared" si="319"/>
        <v>0</v>
      </c>
      <c r="X1539" s="287">
        <f t="shared" si="320"/>
        <v>0</v>
      </c>
      <c r="Y1539" s="288">
        <f t="shared" si="321"/>
        <v>1900</v>
      </c>
      <c r="Z1539" s="287">
        <f t="shared" si="322"/>
        <v>1</v>
      </c>
      <c r="AA1539" s="519">
        <f>0</f>
        <v>0</v>
      </c>
      <c r="AB1539" s="520">
        <f>0</f>
        <v>0</v>
      </c>
      <c r="AC1539" s="519">
        <f t="shared" si="323"/>
        <v>0</v>
      </c>
      <c r="AD1539" s="520">
        <f t="shared" si="324"/>
        <v>0</v>
      </c>
    </row>
    <row r="1540" spans="16:30">
      <c r="P1540" s="274">
        <f t="shared" si="312"/>
        <v>1</v>
      </c>
      <c r="Q1540" s="285">
        <f t="shared" si="313"/>
        <v>18</v>
      </c>
      <c r="R1540" s="286">
        <f t="shared" si="314"/>
        <v>0</v>
      </c>
      <c r="S1540" s="287">
        <f t="shared" si="315"/>
        <v>0</v>
      </c>
      <c r="T1540" s="286">
        <f t="shared" si="316"/>
        <v>0</v>
      </c>
      <c r="U1540" s="287">
        <f t="shared" si="317"/>
        <v>0</v>
      </c>
      <c r="V1540" s="287">
        <f t="shared" si="318"/>
        <v>0</v>
      </c>
      <c r="W1540" s="287">
        <f t="shared" si="319"/>
        <v>0</v>
      </c>
      <c r="X1540" s="287">
        <f t="shared" si="320"/>
        <v>0</v>
      </c>
      <c r="Y1540" s="288">
        <f t="shared" si="321"/>
        <v>1900</v>
      </c>
      <c r="Z1540" s="287">
        <f t="shared" si="322"/>
        <v>1</v>
      </c>
      <c r="AA1540" s="519">
        <f>0</f>
        <v>0</v>
      </c>
      <c r="AB1540" s="520">
        <f>0</f>
        <v>0</v>
      </c>
      <c r="AC1540" s="519">
        <f t="shared" si="323"/>
        <v>0</v>
      </c>
      <c r="AD1540" s="520">
        <f t="shared" si="324"/>
        <v>0</v>
      </c>
    </row>
    <row r="1541" spans="16:30">
      <c r="P1541" s="274">
        <f t="shared" si="312"/>
        <v>1</v>
      </c>
      <c r="Q1541" s="285">
        <f t="shared" si="313"/>
        <v>18</v>
      </c>
      <c r="R1541" s="286">
        <f t="shared" si="314"/>
        <v>0</v>
      </c>
      <c r="S1541" s="287">
        <f t="shared" si="315"/>
        <v>0</v>
      </c>
      <c r="T1541" s="286">
        <f t="shared" si="316"/>
        <v>0</v>
      </c>
      <c r="U1541" s="287">
        <f t="shared" si="317"/>
        <v>0</v>
      </c>
      <c r="V1541" s="287">
        <f t="shared" si="318"/>
        <v>0</v>
      </c>
      <c r="W1541" s="287">
        <f t="shared" si="319"/>
        <v>0</v>
      </c>
      <c r="X1541" s="287">
        <f t="shared" si="320"/>
        <v>0</v>
      </c>
      <c r="Y1541" s="288">
        <f t="shared" si="321"/>
        <v>1900</v>
      </c>
      <c r="Z1541" s="287">
        <f t="shared" si="322"/>
        <v>1</v>
      </c>
      <c r="AA1541" s="519">
        <f>0</f>
        <v>0</v>
      </c>
      <c r="AB1541" s="520">
        <f>0</f>
        <v>0</v>
      </c>
      <c r="AC1541" s="519">
        <f t="shared" si="323"/>
        <v>0</v>
      </c>
      <c r="AD1541" s="520">
        <f t="shared" si="324"/>
        <v>0</v>
      </c>
    </row>
    <row r="1542" spans="16:30">
      <c r="P1542" s="274">
        <f t="shared" si="312"/>
        <v>1</v>
      </c>
      <c r="Q1542" s="285">
        <f t="shared" si="313"/>
        <v>18</v>
      </c>
      <c r="R1542" s="286">
        <f t="shared" si="314"/>
        <v>0</v>
      </c>
      <c r="S1542" s="287">
        <f t="shared" si="315"/>
        <v>0</v>
      </c>
      <c r="T1542" s="286">
        <f t="shared" si="316"/>
        <v>0</v>
      </c>
      <c r="U1542" s="287">
        <f t="shared" si="317"/>
        <v>0</v>
      </c>
      <c r="V1542" s="287">
        <f t="shared" si="318"/>
        <v>0</v>
      </c>
      <c r="W1542" s="287">
        <f t="shared" si="319"/>
        <v>0</v>
      </c>
      <c r="X1542" s="287">
        <f t="shared" si="320"/>
        <v>0</v>
      </c>
      <c r="Y1542" s="288">
        <f t="shared" si="321"/>
        <v>1900</v>
      </c>
      <c r="Z1542" s="287">
        <f t="shared" si="322"/>
        <v>1</v>
      </c>
      <c r="AA1542" s="519">
        <f>0</f>
        <v>0</v>
      </c>
      <c r="AB1542" s="520">
        <f>0</f>
        <v>0</v>
      </c>
      <c r="AC1542" s="519">
        <f t="shared" si="323"/>
        <v>0</v>
      </c>
      <c r="AD1542" s="520">
        <f t="shared" si="324"/>
        <v>0</v>
      </c>
    </row>
    <row r="1543" spans="16:30">
      <c r="P1543" s="274">
        <f t="shared" si="312"/>
        <v>1</v>
      </c>
      <c r="Q1543" s="285">
        <f t="shared" si="313"/>
        <v>18</v>
      </c>
      <c r="R1543" s="286">
        <f t="shared" si="314"/>
        <v>0</v>
      </c>
      <c r="S1543" s="287">
        <f t="shared" si="315"/>
        <v>0</v>
      </c>
      <c r="T1543" s="286">
        <f t="shared" si="316"/>
        <v>0</v>
      </c>
      <c r="U1543" s="287">
        <f t="shared" si="317"/>
        <v>0</v>
      </c>
      <c r="V1543" s="287">
        <f t="shared" si="318"/>
        <v>0</v>
      </c>
      <c r="W1543" s="287">
        <f t="shared" si="319"/>
        <v>0</v>
      </c>
      <c r="X1543" s="287">
        <f t="shared" si="320"/>
        <v>0</v>
      </c>
      <c r="Y1543" s="288">
        <f t="shared" si="321"/>
        <v>1900</v>
      </c>
      <c r="Z1543" s="287">
        <f t="shared" si="322"/>
        <v>1</v>
      </c>
      <c r="AA1543" s="519">
        <f>0</f>
        <v>0</v>
      </c>
      <c r="AB1543" s="520">
        <f>0</f>
        <v>0</v>
      </c>
      <c r="AC1543" s="519">
        <f t="shared" si="323"/>
        <v>0</v>
      </c>
      <c r="AD1543" s="520">
        <f t="shared" si="324"/>
        <v>0</v>
      </c>
    </row>
    <row r="1544" spans="16:30">
      <c r="P1544" s="274">
        <f t="shared" ref="P1544:P1607" si="325">IF(Z1544&gt;S1544,IF(Z1544&gt;T1544,1,0),0)</f>
        <v>1</v>
      </c>
      <c r="Q1544" s="285">
        <f t="shared" ref="Q1544:Q1607" si="326">MAX(18,IFERROR(ROUNDDOWN(YEARFRAC(F1544,__valuation_date),0),45))</f>
        <v>18</v>
      </c>
      <c r="R1544" s="286">
        <f t="shared" ref="R1544:R1607" si="327">G1544</f>
        <v>0</v>
      </c>
      <c r="S1544" s="287">
        <f t="shared" ref="S1544:S1607" si="328">N1544</f>
        <v>0</v>
      </c>
      <c r="T1544" s="286">
        <f t="shared" ref="T1544:T1607" si="329">ROUNDUP(YEARFRAC(M1544,L1544),0)</f>
        <v>0</v>
      </c>
      <c r="U1544" s="287">
        <f t="shared" ref="U1544:U1607" si="330">J1544</f>
        <v>0</v>
      </c>
      <c r="V1544" s="287">
        <f t="shared" ref="V1544:V1607" si="331">IF(X1544="Annuity",0,H1544)</f>
        <v>0</v>
      </c>
      <c r="W1544" s="287">
        <f t="shared" ref="W1544:W1607" si="332">IF(X1544="Annuity",H1544*12,H1544)</f>
        <v>0</v>
      </c>
      <c r="X1544" s="287">
        <f t="shared" ref="X1544:X1607" si="333">E1544</f>
        <v>0</v>
      </c>
      <c r="Y1544" s="288">
        <f t="shared" ref="Y1544:Y1607" si="334">YEAR(L1544)</f>
        <v>1900</v>
      </c>
      <c r="Z1544" s="287">
        <f t="shared" ref="Z1544:Z1607" si="335">YEAR($P$2)-Y1544+1</f>
        <v>1</v>
      </c>
      <c r="AA1544" s="519">
        <f>0</f>
        <v>0</v>
      </c>
      <c r="AB1544" s="520">
        <f>0</f>
        <v>0</v>
      </c>
      <c r="AC1544" s="519">
        <f t="shared" ref="AC1544:AC1607" si="336">D1544</f>
        <v>0</v>
      </c>
      <c r="AD1544" s="520">
        <f t="shared" ref="AD1544:AD1607" si="337">O1544</f>
        <v>0</v>
      </c>
    </row>
    <row r="1545" spans="16:30">
      <c r="P1545" s="274">
        <f t="shared" si="325"/>
        <v>1</v>
      </c>
      <c r="Q1545" s="285">
        <f t="shared" si="326"/>
        <v>18</v>
      </c>
      <c r="R1545" s="286">
        <f t="shared" si="327"/>
        <v>0</v>
      </c>
      <c r="S1545" s="287">
        <f t="shared" si="328"/>
        <v>0</v>
      </c>
      <c r="T1545" s="286">
        <f t="shared" si="329"/>
        <v>0</v>
      </c>
      <c r="U1545" s="287">
        <f t="shared" si="330"/>
        <v>0</v>
      </c>
      <c r="V1545" s="287">
        <f t="shared" si="331"/>
        <v>0</v>
      </c>
      <c r="W1545" s="287">
        <f t="shared" si="332"/>
        <v>0</v>
      </c>
      <c r="X1545" s="287">
        <f t="shared" si="333"/>
        <v>0</v>
      </c>
      <c r="Y1545" s="288">
        <f t="shared" si="334"/>
        <v>1900</v>
      </c>
      <c r="Z1545" s="287">
        <f t="shared" si="335"/>
        <v>1</v>
      </c>
      <c r="AA1545" s="519">
        <f>0</f>
        <v>0</v>
      </c>
      <c r="AB1545" s="520">
        <f>0</f>
        <v>0</v>
      </c>
      <c r="AC1545" s="519">
        <f t="shared" si="336"/>
        <v>0</v>
      </c>
      <c r="AD1545" s="520">
        <f t="shared" si="337"/>
        <v>0</v>
      </c>
    </row>
    <row r="1546" spans="16:30">
      <c r="P1546" s="274">
        <f t="shared" si="325"/>
        <v>1</v>
      </c>
      <c r="Q1546" s="285">
        <f t="shared" si="326"/>
        <v>18</v>
      </c>
      <c r="R1546" s="286">
        <f t="shared" si="327"/>
        <v>0</v>
      </c>
      <c r="S1546" s="287">
        <f t="shared" si="328"/>
        <v>0</v>
      </c>
      <c r="T1546" s="286">
        <f t="shared" si="329"/>
        <v>0</v>
      </c>
      <c r="U1546" s="287">
        <f t="shared" si="330"/>
        <v>0</v>
      </c>
      <c r="V1546" s="287">
        <f t="shared" si="331"/>
        <v>0</v>
      </c>
      <c r="W1546" s="287">
        <f t="shared" si="332"/>
        <v>0</v>
      </c>
      <c r="X1546" s="287">
        <f t="shared" si="333"/>
        <v>0</v>
      </c>
      <c r="Y1546" s="288">
        <f t="shared" si="334"/>
        <v>1900</v>
      </c>
      <c r="Z1546" s="287">
        <f t="shared" si="335"/>
        <v>1</v>
      </c>
      <c r="AA1546" s="519">
        <f>0</f>
        <v>0</v>
      </c>
      <c r="AB1546" s="520">
        <f>0</f>
        <v>0</v>
      </c>
      <c r="AC1546" s="519">
        <f t="shared" si="336"/>
        <v>0</v>
      </c>
      <c r="AD1546" s="520">
        <f t="shared" si="337"/>
        <v>0</v>
      </c>
    </row>
    <row r="1547" spans="16:30">
      <c r="P1547" s="274">
        <f t="shared" si="325"/>
        <v>1</v>
      </c>
      <c r="Q1547" s="285">
        <f t="shared" si="326"/>
        <v>18</v>
      </c>
      <c r="R1547" s="286">
        <f t="shared" si="327"/>
        <v>0</v>
      </c>
      <c r="S1547" s="287">
        <f t="shared" si="328"/>
        <v>0</v>
      </c>
      <c r="T1547" s="286">
        <f t="shared" si="329"/>
        <v>0</v>
      </c>
      <c r="U1547" s="287">
        <f t="shared" si="330"/>
        <v>0</v>
      </c>
      <c r="V1547" s="287">
        <f t="shared" si="331"/>
        <v>0</v>
      </c>
      <c r="W1547" s="287">
        <f t="shared" si="332"/>
        <v>0</v>
      </c>
      <c r="X1547" s="287">
        <f t="shared" si="333"/>
        <v>0</v>
      </c>
      <c r="Y1547" s="288">
        <f t="shared" si="334"/>
        <v>1900</v>
      </c>
      <c r="Z1547" s="287">
        <f t="shared" si="335"/>
        <v>1</v>
      </c>
      <c r="AA1547" s="519">
        <f>0</f>
        <v>0</v>
      </c>
      <c r="AB1547" s="520">
        <f>0</f>
        <v>0</v>
      </c>
      <c r="AC1547" s="519">
        <f t="shared" si="336"/>
        <v>0</v>
      </c>
      <c r="AD1547" s="520">
        <f t="shared" si="337"/>
        <v>0</v>
      </c>
    </row>
    <row r="1548" spans="16:30">
      <c r="P1548" s="274">
        <f t="shared" si="325"/>
        <v>1</v>
      </c>
      <c r="Q1548" s="285">
        <f t="shared" si="326"/>
        <v>18</v>
      </c>
      <c r="R1548" s="286">
        <f t="shared" si="327"/>
        <v>0</v>
      </c>
      <c r="S1548" s="287">
        <f t="shared" si="328"/>
        <v>0</v>
      </c>
      <c r="T1548" s="286">
        <f t="shared" si="329"/>
        <v>0</v>
      </c>
      <c r="U1548" s="287">
        <f t="shared" si="330"/>
        <v>0</v>
      </c>
      <c r="V1548" s="287">
        <f t="shared" si="331"/>
        <v>0</v>
      </c>
      <c r="W1548" s="287">
        <f t="shared" si="332"/>
        <v>0</v>
      </c>
      <c r="X1548" s="287">
        <f t="shared" si="333"/>
        <v>0</v>
      </c>
      <c r="Y1548" s="288">
        <f t="shared" si="334"/>
        <v>1900</v>
      </c>
      <c r="Z1548" s="287">
        <f t="shared" si="335"/>
        <v>1</v>
      </c>
      <c r="AA1548" s="519">
        <f>0</f>
        <v>0</v>
      </c>
      <c r="AB1548" s="520">
        <f>0</f>
        <v>0</v>
      </c>
      <c r="AC1548" s="519">
        <f t="shared" si="336"/>
        <v>0</v>
      </c>
      <c r="AD1548" s="520">
        <f t="shared" si="337"/>
        <v>0</v>
      </c>
    </row>
    <row r="1549" spans="16:30">
      <c r="P1549" s="274">
        <f t="shared" si="325"/>
        <v>1</v>
      </c>
      <c r="Q1549" s="285">
        <f t="shared" si="326"/>
        <v>18</v>
      </c>
      <c r="R1549" s="286">
        <f t="shared" si="327"/>
        <v>0</v>
      </c>
      <c r="S1549" s="287">
        <f t="shared" si="328"/>
        <v>0</v>
      </c>
      <c r="T1549" s="286">
        <f t="shared" si="329"/>
        <v>0</v>
      </c>
      <c r="U1549" s="287">
        <f t="shared" si="330"/>
        <v>0</v>
      </c>
      <c r="V1549" s="287">
        <f t="shared" si="331"/>
        <v>0</v>
      </c>
      <c r="W1549" s="287">
        <f t="shared" si="332"/>
        <v>0</v>
      </c>
      <c r="X1549" s="287">
        <f t="shared" si="333"/>
        <v>0</v>
      </c>
      <c r="Y1549" s="288">
        <f t="shared" si="334"/>
        <v>1900</v>
      </c>
      <c r="Z1549" s="287">
        <f t="shared" si="335"/>
        <v>1</v>
      </c>
      <c r="AA1549" s="519">
        <f>0</f>
        <v>0</v>
      </c>
      <c r="AB1549" s="520">
        <f>0</f>
        <v>0</v>
      </c>
      <c r="AC1549" s="519">
        <f t="shared" si="336"/>
        <v>0</v>
      </c>
      <c r="AD1549" s="520">
        <f t="shared" si="337"/>
        <v>0</v>
      </c>
    </row>
    <row r="1550" spans="16:30">
      <c r="P1550" s="274">
        <f t="shared" si="325"/>
        <v>1</v>
      </c>
      <c r="Q1550" s="285">
        <f t="shared" si="326"/>
        <v>18</v>
      </c>
      <c r="R1550" s="286">
        <f t="shared" si="327"/>
        <v>0</v>
      </c>
      <c r="S1550" s="287">
        <f t="shared" si="328"/>
        <v>0</v>
      </c>
      <c r="T1550" s="286">
        <f t="shared" si="329"/>
        <v>0</v>
      </c>
      <c r="U1550" s="287">
        <f t="shared" si="330"/>
        <v>0</v>
      </c>
      <c r="V1550" s="287">
        <f t="shared" si="331"/>
        <v>0</v>
      </c>
      <c r="W1550" s="287">
        <f t="shared" si="332"/>
        <v>0</v>
      </c>
      <c r="X1550" s="287">
        <f t="shared" si="333"/>
        <v>0</v>
      </c>
      <c r="Y1550" s="288">
        <f t="shared" si="334"/>
        <v>1900</v>
      </c>
      <c r="Z1550" s="287">
        <f t="shared" si="335"/>
        <v>1</v>
      </c>
      <c r="AA1550" s="519">
        <f>0</f>
        <v>0</v>
      </c>
      <c r="AB1550" s="520">
        <f>0</f>
        <v>0</v>
      </c>
      <c r="AC1550" s="519">
        <f t="shared" si="336"/>
        <v>0</v>
      </c>
      <c r="AD1550" s="520">
        <f t="shared" si="337"/>
        <v>0</v>
      </c>
    </row>
    <row r="1551" spans="16:30">
      <c r="P1551" s="274">
        <f t="shared" si="325"/>
        <v>1</v>
      </c>
      <c r="Q1551" s="285">
        <f t="shared" si="326"/>
        <v>18</v>
      </c>
      <c r="R1551" s="286">
        <f t="shared" si="327"/>
        <v>0</v>
      </c>
      <c r="S1551" s="287">
        <f t="shared" si="328"/>
        <v>0</v>
      </c>
      <c r="T1551" s="286">
        <f t="shared" si="329"/>
        <v>0</v>
      </c>
      <c r="U1551" s="287">
        <f t="shared" si="330"/>
        <v>0</v>
      </c>
      <c r="V1551" s="287">
        <f t="shared" si="331"/>
        <v>0</v>
      </c>
      <c r="W1551" s="287">
        <f t="shared" si="332"/>
        <v>0</v>
      </c>
      <c r="X1551" s="287">
        <f t="shared" si="333"/>
        <v>0</v>
      </c>
      <c r="Y1551" s="288">
        <f t="shared" si="334"/>
        <v>1900</v>
      </c>
      <c r="Z1551" s="287">
        <f t="shared" si="335"/>
        <v>1</v>
      </c>
      <c r="AA1551" s="519">
        <f>0</f>
        <v>0</v>
      </c>
      <c r="AB1551" s="520">
        <f>0</f>
        <v>0</v>
      </c>
      <c r="AC1551" s="519">
        <f t="shared" si="336"/>
        <v>0</v>
      </c>
      <c r="AD1551" s="520">
        <f t="shared" si="337"/>
        <v>0</v>
      </c>
    </row>
    <row r="1552" spans="16:30">
      <c r="P1552" s="274">
        <f t="shared" si="325"/>
        <v>1</v>
      </c>
      <c r="Q1552" s="285">
        <f t="shared" si="326"/>
        <v>18</v>
      </c>
      <c r="R1552" s="286">
        <f t="shared" si="327"/>
        <v>0</v>
      </c>
      <c r="S1552" s="287">
        <f t="shared" si="328"/>
        <v>0</v>
      </c>
      <c r="T1552" s="286">
        <f t="shared" si="329"/>
        <v>0</v>
      </c>
      <c r="U1552" s="287">
        <f t="shared" si="330"/>
        <v>0</v>
      </c>
      <c r="V1552" s="287">
        <f t="shared" si="331"/>
        <v>0</v>
      </c>
      <c r="W1552" s="287">
        <f t="shared" si="332"/>
        <v>0</v>
      </c>
      <c r="X1552" s="287">
        <f t="shared" si="333"/>
        <v>0</v>
      </c>
      <c r="Y1552" s="288">
        <f t="shared" si="334"/>
        <v>1900</v>
      </c>
      <c r="Z1552" s="287">
        <f t="shared" si="335"/>
        <v>1</v>
      </c>
      <c r="AA1552" s="519">
        <f>0</f>
        <v>0</v>
      </c>
      <c r="AB1552" s="520">
        <f>0</f>
        <v>0</v>
      </c>
      <c r="AC1552" s="519">
        <f t="shared" si="336"/>
        <v>0</v>
      </c>
      <c r="AD1552" s="520">
        <f t="shared" si="337"/>
        <v>0</v>
      </c>
    </row>
    <row r="1553" spans="16:30">
      <c r="P1553" s="274">
        <f t="shared" si="325"/>
        <v>1</v>
      </c>
      <c r="Q1553" s="285">
        <f t="shared" si="326"/>
        <v>18</v>
      </c>
      <c r="R1553" s="286">
        <f t="shared" si="327"/>
        <v>0</v>
      </c>
      <c r="S1553" s="287">
        <f t="shared" si="328"/>
        <v>0</v>
      </c>
      <c r="T1553" s="286">
        <f t="shared" si="329"/>
        <v>0</v>
      </c>
      <c r="U1553" s="287">
        <f t="shared" si="330"/>
        <v>0</v>
      </c>
      <c r="V1553" s="287">
        <f t="shared" si="331"/>
        <v>0</v>
      </c>
      <c r="W1553" s="287">
        <f t="shared" si="332"/>
        <v>0</v>
      </c>
      <c r="X1553" s="287">
        <f t="shared" si="333"/>
        <v>0</v>
      </c>
      <c r="Y1553" s="288">
        <f t="shared" si="334"/>
        <v>1900</v>
      </c>
      <c r="Z1553" s="287">
        <f t="shared" si="335"/>
        <v>1</v>
      </c>
      <c r="AA1553" s="519">
        <f>0</f>
        <v>0</v>
      </c>
      <c r="AB1553" s="520">
        <f>0</f>
        <v>0</v>
      </c>
      <c r="AC1553" s="519">
        <f t="shared" si="336"/>
        <v>0</v>
      </c>
      <c r="AD1553" s="520">
        <f t="shared" si="337"/>
        <v>0</v>
      </c>
    </row>
    <row r="1554" spans="16:30">
      <c r="P1554" s="274">
        <f t="shared" si="325"/>
        <v>1</v>
      </c>
      <c r="Q1554" s="285">
        <f t="shared" si="326"/>
        <v>18</v>
      </c>
      <c r="R1554" s="286">
        <f t="shared" si="327"/>
        <v>0</v>
      </c>
      <c r="S1554" s="287">
        <f t="shared" si="328"/>
        <v>0</v>
      </c>
      <c r="T1554" s="286">
        <f t="shared" si="329"/>
        <v>0</v>
      </c>
      <c r="U1554" s="287">
        <f t="shared" si="330"/>
        <v>0</v>
      </c>
      <c r="V1554" s="287">
        <f t="shared" si="331"/>
        <v>0</v>
      </c>
      <c r="W1554" s="287">
        <f t="shared" si="332"/>
        <v>0</v>
      </c>
      <c r="X1554" s="287">
        <f t="shared" si="333"/>
        <v>0</v>
      </c>
      <c r="Y1554" s="288">
        <f t="shared" si="334"/>
        <v>1900</v>
      </c>
      <c r="Z1554" s="287">
        <f t="shared" si="335"/>
        <v>1</v>
      </c>
      <c r="AA1554" s="519">
        <f>0</f>
        <v>0</v>
      </c>
      <c r="AB1554" s="520">
        <f>0</f>
        <v>0</v>
      </c>
      <c r="AC1554" s="519">
        <f t="shared" si="336"/>
        <v>0</v>
      </c>
      <c r="AD1554" s="520">
        <f t="shared" si="337"/>
        <v>0</v>
      </c>
    </row>
    <row r="1555" spans="16:30">
      <c r="P1555" s="274">
        <f t="shared" si="325"/>
        <v>1</v>
      </c>
      <c r="Q1555" s="285">
        <f t="shared" si="326"/>
        <v>18</v>
      </c>
      <c r="R1555" s="286">
        <f t="shared" si="327"/>
        <v>0</v>
      </c>
      <c r="S1555" s="287">
        <f t="shared" si="328"/>
        <v>0</v>
      </c>
      <c r="T1555" s="286">
        <f t="shared" si="329"/>
        <v>0</v>
      </c>
      <c r="U1555" s="287">
        <f t="shared" si="330"/>
        <v>0</v>
      </c>
      <c r="V1555" s="287">
        <f t="shared" si="331"/>
        <v>0</v>
      </c>
      <c r="W1555" s="287">
        <f t="shared" si="332"/>
        <v>0</v>
      </c>
      <c r="X1555" s="287">
        <f t="shared" si="333"/>
        <v>0</v>
      </c>
      <c r="Y1555" s="288">
        <f t="shared" si="334"/>
        <v>1900</v>
      </c>
      <c r="Z1555" s="287">
        <f t="shared" si="335"/>
        <v>1</v>
      </c>
      <c r="AA1555" s="519">
        <f>0</f>
        <v>0</v>
      </c>
      <c r="AB1555" s="520">
        <f>0</f>
        <v>0</v>
      </c>
      <c r="AC1555" s="519">
        <f t="shared" si="336"/>
        <v>0</v>
      </c>
      <c r="AD1555" s="520">
        <f t="shared" si="337"/>
        <v>0</v>
      </c>
    </row>
    <row r="1556" spans="16:30">
      <c r="P1556" s="274">
        <f t="shared" si="325"/>
        <v>1</v>
      </c>
      <c r="Q1556" s="285">
        <f t="shared" si="326"/>
        <v>18</v>
      </c>
      <c r="R1556" s="286">
        <f t="shared" si="327"/>
        <v>0</v>
      </c>
      <c r="S1556" s="287">
        <f t="shared" si="328"/>
        <v>0</v>
      </c>
      <c r="T1556" s="286">
        <f t="shared" si="329"/>
        <v>0</v>
      </c>
      <c r="U1556" s="287">
        <f t="shared" si="330"/>
        <v>0</v>
      </c>
      <c r="V1556" s="287">
        <f t="shared" si="331"/>
        <v>0</v>
      </c>
      <c r="W1556" s="287">
        <f t="shared" si="332"/>
        <v>0</v>
      </c>
      <c r="X1556" s="287">
        <f t="shared" si="333"/>
        <v>0</v>
      </c>
      <c r="Y1556" s="288">
        <f t="shared" si="334"/>
        <v>1900</v>
      </c>
      <c r="Z1556" s="287">
        <f t="shared" si="335"/>
        <v>1</v>
      </c>
      <c r="AA1556" s="519">
        <f>0</f>
        <v>0</v>
      </c>
      <c r="AB1556" s="520">
        <f>0</f>
        <v>0</v>
      </c>
      <c r="AC1556" s="519">
        <f t="shared" si="336"/>
        <v>0</v>
      </c>
      <c r="AD1556" s="520">
        <f t="shared" si="337"/>
        <v>0</v>
      </c>
    </row>
    <row r="1557" spans="16:30">
      <c r="P1557" s="274">
        <f t="shared" si="325"/>
        <v>1</v>
      </c>
      <c r="Q1557" s="285">
        <f t="shared" si="326"/>
        <v>18</v>
      </c>
      <c r="R1557" s="286">
        <f t="shared" si="327"/>
        <v>0</v>
      </c>
      <c r="S1557" s="287">
        <f t="shared" si="328"/>
        <v>0</v>
      </c>
      <c r="T1557" s="286">
        <f t="shared" si="329"/>
        <v>0</v>
      </c>
      <c r="U1557" s="287">
        <f t="shared" si="330"/>
        <v>0</v>
      </c>
      <c r="V1557" s="287">
        <f t="shared" si="331"/>
        <v>0</v>
      </c>
      <c r="W1557" s="287">
        <f t="shared" si="332"/>
        <v>0</v>
      </c>
      <c r="X1557" s="287">
        <f t="shared" si="333"/>
        <v>0</v>
      </c>
      <c r="Y1557" s="288">
        <f t="shared" si="334"/>
        <v>1900</v>
      </c>
      <c r="Z1557" s="287">
        <f t="shared" si="335"/>
        <v>1</v>
      </c>
      <c r="AA1557" s="519">
        <f>0</f>
        <v>0</v>
      </c>
      <c r="AB1557" s="520">
        <f>0</f>
        <v>0</v>
      </c>
      <c r="AC1557" s="519">
        <f t="shared" si="336"/>
        <v>0</v>
      </c>
      <c r="AD1557" s="520">
        <f t="shared" si="337"/>
        <v>0</v>
      </c>
    </row>
    <row r="1558" spans="16:30">
      <c r="P1558" s="274">
        <f t="shared" si="325"/>
        <v>1</v>
      </c>
      <c r="Q1558" s="285">
        <f t="shared" si="326"/>
        <v>18</v>
      </c>
      <c r="R1558" s="286">
        <f t="shared" si="327"/>
        <v>0</v>
      </c>
      <c r="S1558" s="287">
        <f t="shared" si="328"/>
        <v>0</v>
      </c>
      <c r="T1558" s="286">
        <f t="shared" si="329"/>
        <v>0</v>
      </c>
      <c r="U1558" s="287">
        <f t="shared" si="330"/>
        <v>0</v>
      </c>
      <c r="V1558" s="287">
        <f t="shared" si="331"/>
        <v>0</v>
      </c>
      <c r="W1558" s="287">
        <f t="shared" si="332"/>
        <v>0</v>
      </c>
      <c r="X1558" s="287">
        <f t="shared" si="333"/>
        <v>0</v>
      </c>
      <c r="Y1558" s="288">
        <f t="shared" si="334"/>
        <v>1900</v>
      </c>
      <c r="Z1558" s="287">
        <f t="shared" si="335"/>
        <v>1</v>
      </c>
      <c r="AA1558" s="519">
        <f>0</f>
        <v>0</v>
      </c>
      <c r="AB1558" s="520">
        <f>0</f>
        <v>0</v>
      </c>
      <c r="AC1558" s="519">
        <f t="shared" si="336"/>
        <v>0</v>
      </c>
      <c r="AD1558" s="520">
        <f t="shared" si="337"/>
        <v>0</v>
      </c>
    </row>
    <row r="1559" spans="16:30">
      <c r="P1559" s="274">
        <f t="shared" si="325"/>
        <v>1</v>
      </c>
      <c r="Q1559" s="285">
        <f t="shared" si="326"/>
        <v>18</v>
      </c>
      <c r="R1559" s="286">
        <f t="shared" si="327"/>
        <v>0</v>
      </c>
      <c r="S1559" s="287">
        <f t="shared" si="328"/>
        <v>0</v>
      </c>
      <c r="T1559" s="286">
        <f t="shared" si="329"/>
        <v>0</v>
      </c>
      <c r="U1559" s="287">
        <f t="shared" si="330"/>
        <v>0</v>
      </c>
      <c r="V1559" s="287">
        <f t="shared" si="331"/>
        <v>0</v>
      </c>
      <c r="W1559" s="287">
        <f t="shared" si="332"/>
        <v>0</v>
      </c>
      <c r="X1559" s="287">
        <f t="shared" si="333"/>
        <v>0</v>
      </c>
      <c r="Y1559" s="288">
        <f t="shared" si="334"/>
        <v>1900</v>
      </c>
      <c r="Z1559" s="287">
        <f t="shared" si="335"/>
        <v>1</v>
      </c>
      <c r="AA1559" s="519">
        <f>0</f>
        <v>0</v>
      </c>
      <c r="AB1559" s="520">
        <f>0</f>
        <v>0</v>
      </c>
      <c r="AC1559" s="519">
        <f t="shared" si="336"/>
        <v>0</v>
      </c>
      <c r="AD1559" s="520">
        <f t="shared" si="337"/>
        <v>0</v>
      </c>
    </row>
    <row r="1560" spans="16:30">
      <c r="P1560" s="274">
        <f t="shared" si="325"/>
        <v>1</v>
      </c>
      <c r="Q1560" s="285">
        <f t="shared" si="326"/>
        <v>18</v>
      </c>
      <c r="R1560" s="286">
        <f t="shared" si="327"/>
        <v>0</v>
      </c>
      <c r="S1560" s="287">
        <f t="shared" si="328"/>
        <v>0</v>
      </c>
      <c r="T1560" s="286">
        <f t="shared" si="329"/>
        <v>0</v>
      </c>
      <c r="U1560" s="287">
        <f t="shared" si="330"/>
        <v>0</v>
      </c>
      <c r="V1560" s="287">
        <f t="shared" si="331"/>
        <v>0</v>
      </c>
      <c r="W1560" s="287">
        <f t="shared" si="332"/>
        <v>0</v>
      </c>
      <c r="X1560" s="287">
        <f t="shared" si="333"/>
        <v>0</v>
      </c>
      <c r="Y1560" s="288">
        <f t="shared" si="334"/>
        <v>1900</v>
      </c>
      <c r="Z1560" s="287">
        <f t="shared" si="335"/>
        <v>1</v>
      </c>
      <c r="AA1560" s="519">
        <f>0</f>
        <v>0</v>
      </c>
      <c r="AB1560" s="520">
        <f>0</f>
        <v>0</v>
      </c>
      <c r="AC1560" s="519">
        <f t="shared" si="336"/>
        <v>0</v>
      </c>
      <c r="AD1560" s="520">
        <f t="shared" si="337"/>
        <v>0</v>
      </c>
    </row>
    <row r="1561" spans="16:30">
      <c r="P1561" s="274">
        <f t="shared" si="325"/>
        <v>1</v>
      </c>
      <c r="Q1561" s="285">
        <f t="shared" si="326"/>
        <v>18</v>
      </c>
      <c r="R1561" s="286">
        <f t="shared" si="327"/>
        <v>0</v>
      </c>
      <c r="S1561" s="287">
        <f t="shared" si="328"/>
        <v>0</v>
      </c>
      <c r="T1561" s="286">
        <f t="shared" si="329"/>
        <v>0</v>
      </c>
      <c r="U1561" s="287">
        <f t="shared" si="330"/>
        <v>0</v>
      </c>
      <c r="V1561" s="287">
        <f t="shared" si="331"/>
        <v>0</v>
      </c>
      <c r="W1561" s="287">
        <f t="shared" si="332"/>
        <v>0</v>
      </c>
      <c r="X1561" s="287">
        <f t="shared" si="333"/>
        <v>0</v>
      </c>
      <c r="Y1561" s="288">
        <f t="shared" si="334"/>
        <v>1900</v>
      </c>
      <c r="Z1561" s="287">
        <f t="shared" si="335"/>
        <v>1</v>
      </c>
      <c r="AA1561" s="519">
        <f>0</f>
        <v>0</v>
      </c>
      <c r="AB1561" s="520">
        <f>0</f>
        <v>0</v>
      </c>
      <c r="AC1561" s="519">
        <f t="shared" si="336"/>
        <v>0</v>
      </c>
      <c r="AD1561" s="520">
        <f t="shared" si="337"/>
        <v>0</v>
      </c>
    </row>
    <row r="1562" spans="16:30">
      <c r="P1562" s="274">
        <f t="shared" si="325"/>
        <v>1</v>
      </c>
      <c r="Q1562" s="285">
        <f t="shared" si="326"/>
        <v>18</v>
      </c>
      <c r="R1562" s="286">
        <f t="shared" si="327"/>
        <v>0</v>
      </c>
      <c r="S1562" s="287">
        <f t="shared" si="328"/>
        <v>0</v>
      </c>
      <c r="T1562" s="286">
        <f t="shared" si="329"/>
        <v>0</v>
      </c>
      <c r="U1562" s="287">
        <f t="shared" si="330"/>
        <v>0</v>
      </c>
      <c r="V1562" s="287">
        <f t="shared" si="331"/>
        <v>0</v>
      </c>
      <c r="W1562" s="287">
        <f t="shared" si="332"/>
        <v>0</v>
      </c>
      <c r="X1562" s="287">
        <f t="shared" si="333"/>
        <v>0</v>
      </c>
      <c r="Y1562" s="288">
        <f t="shared" si="334"/>
        <v>1900</v>
      </c>
      <c r="Z1562" s="287">
        <f t="shared" si="335"/>
        <v>1</v>
      </c>
      <c r="AA1562" s="519">
        <f>0</f>
        <v>0</v>
      </c>
      <c r="AB1562" s="520">
        <f>0</f>
        <v>0</v>
      </c>
      <c r="AC1562" s="519">
        <f t="shared" si="336"/>
        <v>0</v>
      </c>
      <c r="AD1562" s="520">
        <f t="shared" si="337"/>
        <v>0</v>
      </c>
    </row>
    <row r="1563" spans="16:30">
      <c r="P1563" s="274">
        <f t="shared" si="325"/>
        <v>1</v>
      </c>
      <c r="Q1563" s="285">
        <f t="shared" si="326"/>
        <v>18</v>
      </c>
      <c r="R1563" s="286">
        <f t="shared" si="327"/>
        <v>0</v>
      </c>
      <c r="S1563" s="287">
        <f t="shared" si="328"/>
        <v>0</v>
      </c>
      <c r="T1563" s="286">
        <f t="shared" si="329"/>
        <v>0</v>
      </c>
      <c r="U1563" s="287">
        <f t="shared" si="330"/>
        <v>0</v>
      </c>
      <c r="V1563" s="287">
        <f t="shared" si="331"/>
        <v>0</v>
      </c>
      <c r="W1563" s="287">
        <f t="shared" si="332"/>
        <v>0</v>
      </c>
      <c r="X1563" s="287">
        <f t="shared" si="333"/>
        <v>0</v>
      </c>
      <c r="Y1563" s="288">
        <f t="shared" si="334"/>
        <v>1900</v>
      </c>
      <c r="Z1563" s="287">
        <f t="shared" si="335"/>
        <v>1</v>
      </c>
      <c r="AA1563" s="519">
        <f>0</f>
        <v>0</v>
      </c>
      <c r="AB1563" s="520">
        <f>0</f>
        <v>0</v>
      </c>
      <c r="AC1563" s="519">
        <f t="shared" si="336"/>
        <v>0</v>
      </c>
      <c r="AD1563" s="520">
        <f t="shared" si="337"/>
        <v>0</v>
      </c>
    </row>
    <row r="1564" spans="16:30">
      <c r="P1564" s="274">
        <f t="shared" si="325"/>
        <v>1</v>
      </c>
      <c r="Q1564" s="285">
        <f t="shared" si="326"/>
        <v>18</v>
      </c>
      <c r="R1564" s="286">
        <f t="shared" si="327"/>
        <v>0</v>
      </c>
      <c r="S1564" s="287">
        <f t="shared" si="328"/>
        <v>0</v>
      </c>
      <c r="T1564" s="286">
        <f t="shared" si="329"/>
        <v>0</v>
      </c>
      <c r="U1564" s="287">
        <f t="shared" si="330"/>
        <v>0</v>
      </c>
      <c r="V1564" s="287">
        <f t="shared" si="331"/>
        <v>0</v>
      </c>
      <c r="W1564" s="287">
        <f t="shared" si="332"/>
        <v>0</v>
      </c>
      <c r="X1564" s="287">
        <f t="shared" si="333"/>
        <v>0</v>
      </c>
      <c r="Y1564" s="288">
        <f t="shared" si="334"/>
        <v>1900</v>
      </c>
      <c r="Z1564" s="287">
        <f t="shared" si="335"/>
        <v>1</v>
      </c>
      <c r="AA1564" s="519">
        <f>0</f>
        <v>0</v>
      </c>
      <c r="AB1564" s="520">
        <f>0</f>
        <v>0</v>
      </c>
      <c r="AC1564" s="519">
        <f t="shared" si="336"/>
        <v>0</v>
      </c>
      <c r="AD1564" s="520">
        <f t="shared" si="337"/>
        <v>0</v>
      </c>
    </row>
    <row r="1565" spans="16:30">
      <c r="P1565" s="274">
        <f t="shared" si="325"/>
        <v>1</v>
      </c>
      <c r="Q1565" s="285">
        <f t="shared" si="326"/>
        <v>18</v>
      </c>
      <c r="R1565" s="286">
        <f t="shared" si="327"/>
        <v>0</v>
      </c>
      <c r="S1565" s="287">
        <f t="shared" si="328"/>
        <v>0</v>
      </c>
      <c r="T1565" s="286">
        <f t="shared" si="329"/>
        <v>0</v>
      </c>
      <c r="U1565" s="287">
        <f t="shared" si="330"/>
        <v>0</v>
      </c>
      <c r="V1565" s="287">
        <f t="shared" si="331"/>
        <v>0</v>
      </c>
      <c r="W1565" s="287">
        <f t="shared" si="332"/>
        <v>0</v>
      </c>
      <c r="X1565" s="287">
        <f t="shared" si="333"/>
        <v>0</v>
      </c>
      <c r="Y1565" s="288">
        <f t="shared" si="334"/>
        <v>1900</v>
      </c>
      <c r="Z1565" s="287">
        <f t="shared" si="335"/>
        <v>1</v>
      </c>
      <c r="AA1565" s="519">
        <f>0</f>
        <v>0</v>
      </c>
      <c r="AB1565" s="520">
        <f>0</f>
        <v>0</v>
      </c>
      <c r="AC1565" s="519">
        <f t="shared" si="336"/>
        <v>0</v>
      </c>
      <c r="AD1565" s="520">
        <f t="shared" si="337"/>
        <v>0</v>
      </c>
    </row>
    <row r="1566" spans="16:30">
      <c r="P1566" s="274">
        <f t="shared" si="325"/>
        <v>1</v>
      </c>
      <c r="Q1566" s="285">
        <f t="shared" si="326"/>
        <v>18</v>
      </c>
      <c r="R1566" s="286">
        <f t="shared" si="327"/>
        <v>0</v>
      </c>
      <c r="S1566" s="287">
        <f t="shared" si="328"/>
        <v>0</v>
      </c>
      <c r="T1566" s="286">
        <f t="shared" si="329"/>
        <v>0</v>
      </c>
      <c r="U1566" s="287">
        <f t="shared" si="330"/>
        <v>0</v>
      </c>
      <c r="V1566" s="287">
        <f t="shared" si="331"/>
        <v>0</v>
      </c>
      <c r="W1566" s="287">
        <f t="shared" si="332"/>
        <v>0</v>
      </c>
      <c r="X1566" s="287">
        <f t="shared" si="333"/>
        <v>0</v>
      </c>
      <c r="Y1566" s="288">
        <f t="shared" si="334"/>
        <v>1900</v>
      </c>
      <c r="Z1566" s="287">
        <f t="shared" si="335"/>
        <v>1</v>
      </c>
      <c r="AA1566" s="519">
        <f>0</f>
        <v>0</v>
      </c>
      <c r="AB1566" s="520">
        <f>0</f>
        <v>0</v>
      </c>
      <c r="AC1566" s="519">
        <f t="shared" si="336"/>
        <v>0</v>
      </c>
      <c r="AD1566" s="520">
        <f t="shared" si="337"/>
        <v>0</v>
      </c>
    </row>
    <row r="1567" spans="16:30">
      <c r="P1567" s="274">
        <f t="shared" si="325"/>
        <v>1</v>
      </c>
      <c r="Q1567" s="285">
        <f t="shared" si="326"/>
        <v>18</v>
      </c>
      <c r="R1567" s="286">
        <f t="shared" si="327"/>
        <v>0</v>
      </c>
      <c r="S1567" s="287">
        <f t="shared" si="328"/>
        <v>0</v>
      </c>
      <c r="T1567" s="286">
        <f t="shared" si="329"/>
        <v>0</v>
      </c>
      <c r="U1567" s="287">
        <f t="shared" si="330"/>
        <v>0</v>
      </c>
      <c r="V1567" s="287">
        <f t="shared" si="331"/>
        <v>0</v>
      </c>
      <c r="W1567" s="287">
        <f t="shared" si="332"/>
        <v>0</v>
      </c>
      <c r="X1567" s="287">
        <f t="shared" si="333"/>
        <v>0</v>
      </c>
      <c r="Y1567" s="288">
        <f t="shared" si="334"/>
        <v>1900</v>
      </c>
      <c r="Z1567" s="287">
        <f t="shared" si="335"/>
        <v>1</v>
      </c>
      <c r="AA1567" s="519">
        <f>0</f>
        <v>0</v>
      </c>
      <c r="AB1567" s="520">
        <f>0</f>
        <v>0</v>
      </c>
      <c r="AC1567" s="519">
        <f t="shared" si="336"/>
        <v>0</v>
      </c>
      <c r="AD1567" s="520">
        <f t="shared" si="337"/>
        <v>0</v>
      </c>
    </row>
    <row r="1568" spans="16:30">
      <c r="P1568" s="274">
        <f t="shared" si="325"/>
        <v>1</v>
      </c>
      <c r="Q1568" s="285">
        <f t="shared" si="326"/>
        <v>18</v>
      </c>
      <c r="R1568" s="286">
        <f t="shared" si="327"/>
        <v>0</v>
      </c>
      <c r="S1568" s="287">
        <f t="shared" si="328"/>
        <v>0</v>
      </c>
      <c r="T1568" s="286">
        <f t="shared" si="329"/>
        <v>0</v>
      </c>
      <c r="U1568" s="287">
        <f t="shared" si="330"/>
        <v>0</v>
      </c>
      <c r="V1568" s="287">
        <f t="shared" si="331"/>
        <v>0</v>
      </c>
      <c r="W1568" s="287">
        <f t="shared" si="332"/>
        <v>0</v>
      </c>
      <c r="X1568" s="287">
        <f t="shared" si="333"/>
        <v>0</v>
      </c>
      <c r="Y1568" s="288">
        <f t="shared" si="334"/>
        <v>1900</v>
      </c>
      <c r="Z1568" s="287">
        <f t="shared" si="335"/>
        <v>1</v>
      </c>
      <c r="AA1568" s="519">
        <f>0</f>
        <v>0</v>
      </c>
      <c r="AB1568" s="520">
        <f>0</f>
        <v>0</v>
      </c>
      <c r="AC1568" s="519">
        <f t="shared" si="336"/>
        <v>0</v>
      </c>
      <c r="AD1568" s="520">
        <f t="shared" si="337"/>
        <v>0</v>
      </c>
    </row>
    <row r="1569" spans="16:30">
      <c r="P1569" s="274">
        <f t="shared" si="325"/>
        <v>1</v>
      </c>
      <c r="Q1569" s="285">
        <f t="shared" si="326"/>
        <v>18</v>
      </c>
      <c r="R1569" s="286">
        <f t="shared" si="327"/>
        <v>0</v>
      </c>
      <c r="S1569" s="287">
        <f t="shared" si="328"/>
        <v>0</v>
      </c>
      <c r="T1569" s="286">
        <f t="shared" si="329"/>
        <v>0</v>
      </c>
      <c r="U1569" s="287">
        <f t="shared" si="330"/>
        <v>0</v>
      </c>
      <c r="V1569" s="287">
        <f t="shared" si="331"/>
        <v>0</v>
      </c>
      <c r="W1569" s="287">
        <f t="shared" si="332"/>
        <v>0</v>
      </c>
      <c r="X1569" s="287">
        <f t="shared" si="333"/>
        <v>0</v>
      </c>
      <c r="Y1569" s="288">
        <f t="shared" si="334"/>
        <v>1900</v>
      </c>
      <c r="Z1569" s="287">
        <f t="shared" si="335"/>
        <v>1</v>
      </c>
      <c r="AA1569" s="519">
        <f>0</f>
        <v>0</v>
      </c>
      <c r="AB1569" s="520">
        <f>0</f>
        <v>0</v>
      </c>
      <c r="AC1569" s="519">
        <f t="shared" si="336"/>
        <v>0</v>
      </c>
      <c r="AD1569" s="520">
        <f t="shared" si="337"/>
        <v>0</v>
      </c>
    </row>
    <row r="1570" spans="16:30">
      <c r="P1570" s="274">
        <f t="shared" si="325"/>
        <v>1</v>
      </c>
      <c r="Q1570" s="285">
        <f t="shared" si="326"/>
        <v>18</v>
      </c>
      <c r="R1570" s="286">
        <f t="shared" si="327"/>
        <v>0</v>
      </c>
      <c r="S1570" s="287">
        <f t="shared" si="328"/>
        <v>0</v>
      </c>
      <c r="T1570" s="286">
        <f t="shared" si="329"/>
        <v>0</v>
      </c>
      <c r="U1570" s="287">
        <f t="shared" si="330"/>
        <v>0</v>
      </c>
      <c r="V1570" s="287">
        <f t="shared" si="331"/>
        <v>0</v>
      </c>
      <c r="W1570" s="287">
        <f t="shared" si="332"/>
        <v>0</v>
      </c>
      <c r="X1570" s="287">
        <f t="shared" si="333"/>
        <v>0</v>
      </c>
      <c r="Y1570" s="288">
        <f t="shared" si="334"/>
        <v>1900</v>
      </c>
      <c r="Z1570" s="287">
        <f t="shared" si="335"/>
        <v>1</v>
      </c>
      <c r="AA1570" s="519">
        <f>0</f>
        <v>0</v>
      </c>
      <c r="AB1570" s="520">
        <f>0</f>
        <v>0</v>
      </c>
      <c r="AC1570" s="519">
        <f t="shared" si="336"/>
        <v>0</v>
      </c>
      <c r="AD1570" s="520">
        <f t="shared" si="337"/>
        <v>0</v>
      </c>
    </row>
    <row r="1571" spans="16:30">
      <c r="P1571" s="274">
        <f t="shared" si="325"/>
        <v>1</v>
      </c>
      <c r="Q1571" s="285">
        <f t="shared" si="326"/>
        <v>18</v>
      </c>
      <c r="R1571" s="286">
        <f t="shared" si="327"/>
        <v>0</v>
      </c>
      <c r="S1571" s="287">
        <f t="shared" si="328"/>
        <v>0</v>
      </c>
      <c r="T1571" s="286">
        <f t="shared" si="329"/>
        <v>0</v>
      </c>
      <c r="U1571" s="287">
        <f t="shared" si="330"/>
        <v>0</v>
      </c>
      <c r="V1571" s="287">
        <f t="shared" si="331"/>
        <v>0</v>
      </c>
      <c r="W1571" s="287">
        <f t="shared" si="332"/>
        <v>0</v>
      </c>
      <c r="X1571" s="287">
        <f t="shared" si="333"/>
        <v>0</v>
      </c>
      <c r="Y1571" s="288">
        <f t="shared" si="334"/>
        <v>1900</v>
      </c>
      <c r="Z1571" s="287">
        <f t="shared" si="335"/>
        <v>1</v>
      </c>
      <c r="AA1571" s="519">
        <f>0</f>
        <v>0</v>
      </c>
      <c r="AB1571" s="520">
        <f>0</f>
        <v>0</v>
      </c>
      <c r="AC1571" s="519">
        <f t="shared" si="336"/>
        <v>0</v>
      </c>
      <c r="AD1571" s="520">
        <f t="shared" si="337"/>
        <v>0</v>
      </c>
    </row>
    <row r="1572" spans="16:30">
      <c r="P1572" s="274">
        <f t="shared" si="325"/>
        <v>1</v>
      </c>
      <c r="Q1572" s="285">
        <f t="shared" si="326"/>
        <v>18</v>
      </c>
      <c r="R1572" s="286">
        <f t="shared" si="327"/>
        <v>0</v>
      </c>
      <c r="S1572" s="287">
        <f t="shared" si="328"/>
        <v>0</v>
      </c>
      <c r="T1572" s="286">
        <f t="shared" si="329"/>
        <v>0</v>
      </c>
      <c r="U1572" s="287">
        <f t="shared" si="330"/>
        <v>0</v>
      </c>
      <c r="V1572" s="287">
        <f t="shared" si="331"/>
        <v>0</v>
      </c>
      <c r="W1572" s="287">
        <f t="shared" si="332"/>
        <v>0</v>
      </c>
      <c r="X1572" s="287">
        <f t="shared" si="333"/>
        <v>0</v>
      </c>
      <c r="Y1572" s="288">
        <f t="shared" si="334"/>
        <v>1900</v>
      </c>
      <c r="Z1572" s="287">
        <f t="shared" si="335"/>
        <v>1</v>
      </c>
      <c r="AA1572" s="519">
        <f>0</f>
        <v>0</v>
      </c>
      <c r="AB1572" s="520">
        <f>0</f>
        <v>0</v>
      </c>
      <c r="AC1572" s="519">
        <f t="shared" si="336"/>
        <v>0</v>
      </c>
      <c r="AD1572" s="520">
        <f t="shared" si="337"/>
        <v>0</v>
      </c>
    </row>
    <row r="1573" spans="16:30">
      <c r="P1573" s="274">
        <f t="shared" si="325"/>
        <v>1</v>
      </c>
      <c r="Q1573" s="285">
        <f t="shared" si="326"/>
        <v>18</v>
      </c>
      <c r="R1573" s="286">
        <f t="shared" si="327"/>
        <v>0</v>
      </c>
      <c r="S1573" s="287">
        <f t="shared" si="328"/>
        <v>0</v>
      </c>
      <c r="T1573" s="286">
        <f t="shared" si="329"/>
        <v>0</v>
      </c>
      <c r="U1573" s="287">
        <f t="shared" si="330"/>
        <v>0</v>
      </c>
      <c r="V1573" s="287">
        <f t="shared" si="331"/>
        <v>0</v>
      </c>
      <c r="W1573" s="287">
        <f t="shared" si="332"/>
        <v>0</v>
      </c>
      <c r="X1573" s="287">
        <f t="shared" si="333"/>
        <v>0</v>
      </c>
      <c r="Y1573" s="288">
        <f t="shared" si="334"/>
        <v>1900</v>
      </c>
      <c r="Z1573" s="287">
        <f t="shared" si="335"/>
        <v>1</v>
      </c>
      <c r="AA1573" s="519">
        <f>0</f>
        <v>0</v>
      </c>
      <c r="AB1573" s="520">
        <f>0</f>
        <v>0</v>
      </c>
      <c r="AC1573" s="519">
        <f t="shared" si="336"/>
        <v>0</v>
      </c>
      <c r="AD1573" s="520">
        <f t="shared" si="337"/>
        <v>0</v>
      </c>
    </row>
    <row r="1574" spans="16:30">
      <c r="P1574" s="274">
        <f t="shared" si="325"/>
        <v>1</v>
      </c>
      <c r="Q1574" s="285">
        <f t="shared" si="326"/>
        <v>18</v>
      </c>
      <c r="R1574" s="286">
        <f t="shared" si="327"/>
        <v>0</v>
      </c>
      <c r="S1574" s="287">
        <f t="shared" si="328"/>
        <v>0</v>
      </c>
      <c r="T1574" s="286">
        <f t="shared" si="329"/>
        <v>0</v>
      </c>
      <c r="U1574" s="287">
        <f t="shared" si="330"/>
        <v>0</v>
      </c>
      <c r="V1574" s="287">
        <f t="shared" si="331"/>
        <v>0</v>
      </c>
      <c r="W1574" s="287">
        <f t="shared" si="332"/>
        <v>0</v>
      </c>
      <c r="X1574" s="287">
        <f t="shared" si="333"/>
        <v>0</v>
      </c>
      <c r="Y1574" s="288">
        <f t="shared" si="334"/>
        <v>1900</v>
      </c>
      <c r="Z1574" s="287">
        <f t="shared" si="335"/>
        <v>1</v>
      </c>
      <c r="AA1574" s="519">
        <f>0</f>
        <v>0</v>
      </c>
      <c r="AB1574" s="520">
        <f>0</f>
        <v>0</v>
      </c>
      <c r="AC1574" s="519">
        <f t="shared" si="336"/>
        <v>0</v>
      </c>
      <c r="AD1574" s="520">
        <f t="shared" si="337"/>
        <v>0</v>
      </c>
    </row>
    <row r="1575" spans="16:30">
      <c r="P1575" s="274">
        <f t="shared" si="325"/>
        <v>1</v>
      </c>
      <c r="Q1575" s="285">
        <f t="shared" si="326"/>
        <v>18</v>
      </c>
      <c r="R1575" s="286">
        <f t="shared" si="327"/>
        <v>0</v>
      </c>
      <c r="S1575" s="287">
        <f t="shared" si="328"/>
        <v>0</v>
      </c>
      <c r="T1575" s="286">
        <f t="shared" si="329"/>
        <v>0</v>
      </c>
      <c r="U1575" s="287">
        <f t="shared" si="330"/>
        <v>0</v>
      </c>
      <c r="V1575" s="287">
        <f t="shared" si="331"/>
        <v>0</v>
      </c>
      <c r="W1575" s="287">
        <f t="shared" si="332"/>
        <v>0</v>
      </c>
      <c r="X1575" s="287">
        <f t="shared" si="333"/>
        <v>0</v>
      </c>
      <c r="Y1575" s="288">
        <f t="shared" si="334"/>
        <v>1900</v>
      </c>
      <c r="Z1575" s="287">
        <f t="shared" si="335"/>
        <v>1</v>
      </c>
      <c r="AA1575" s="519">
        <f>0</f>
        <v>0</v>
      </c>
      <c r="AB1575" s="520">
        <f>0</f>
        <v>0</v>
      </c>
      <c r="AC1575" s="519">
        <f t="shared" si="336"/>
        <v>0</v>
      </c>
      <c r="AD1575" s="520">
        <f t="shared" si="337"/>
        <v>0</v>
      </c>
    </row>
    <row r="1576" spans="16:30">
      <c r="P1576" s="274">
        <f t="shared" si="325"/>
        <v>1</v>
      </c>
      <c r="Q1576" s="285">
        <f t="shared" si="326"/>
        <v>18</v>
      </c>
      <c r="R1576" s="286">
        <f t="shared" si="327"/>
        <v>0</v>
      </c>
      <c r="S1576" s="287">
        <f t="shared" si="328"/>
        <v>0</v>
      </c>
      <c r="T1576" s="286">
        <f t="shared" si="329"/>
        <v>0</v>
      </c>
      <c r="U1576" s="287">
        <f t="shared" si="330"/>
        <v>0</v>
      </c>
      <c r="V1576" s="287">
        <f t="shared" si="331"/>
        <v>0</v>
      </c>
      <c r="W1576" s="287">
        <f t="shared" si="332"/>
        <v>0</v>
      </c>
      <c r="X1576" s="287">
        <f t="shared" si="333"/>
        <v>0</v>
      </c>
      <c r="Y1576" s="288">
        <f t="shared" si="334"/>
        <v>1900</v>
      </c>
      <c r="Z1576" s="287">
        <f t="shared" si="335"/>
        <v>1</v>
      </c>
      <c r="AA1576" s="519">
        <f>0</f>
        <v>0</v>
      </c>
      <c r="AB1576" s="520">
        <f>0</f>
        <v>0</v>
      </c>
      <c r="AC1576" s="519">
        <f t="shared" si="336"/>
        <v>0</v>
      </c>
      <c r="AD1576" s="520">
        <f t="shared" si="337"/>
        <v>0</v>
      </c>
    </row>
    <row r="1577" spans="16:30">
      <c r="P1577" s="274">
        <f t="shared" si="325"/>
        <v>1</v>
      </c>
      <c r="Q1577" s="285">
        <f t="shared" si="326"/>
        <v>18</v>
      </c>
      <c r="R1577" s="286">
        <f t="shared" si="327"/>
        <v>0</v>
      </c>
      <c r="S1577" s="287">
        <f t="shared" si="328"/>
        <v>0</v>
      </c>
      <c r="T1577" s="286">
        <f t="shared" si="329"/>
        <v>0</v>
      </c>
      <c r="U1577" s="287">
        <f t="shared" si="330"/>
        <v>0</v>
      </c>
      <c r="V1577" s="287">
        <f t="shared" si="331"/>
        <v>0</v>
      </c>
      <c r="W1577" s="287">
        <f t="shared" si="332"/>
        <v>0</v>
      </c>
      <c r="X1577" s="287">
        <f t="shared" si="333"/>
        <v>0</v>
      </c>
      <c r="Y1577" s="288">
        <f t="shared" si="334"/>
        <v>1900</v>
      </c>
      <c r="Z1577" s="287">
        <f t="shared" si="335"/>
        <v>1</v>
      </c>
      <c r="AA1577" s="519">
        <f>0</f>
        <v>0</v>
      </c>
      <c r="AB1577" s="520">
        <f>0</f>
        <v>0</v>
      </c>
      <c r="AC1577" s="519">
        <f t="shared" si="336"/>
        <v>0</v>
      </c>
      <c r="AD1577" s="520">
        <f t="shared" si="337"/>
        <v>0</v>
      </c>
    </row>
    <row r="1578" spans="16:30">
      <c r="P1578" s="274">
        <f t="shared" si="325"/>
        <v>1</v>
      </c>
      <c r="Q1578" s="285">
        <f t="shared" si="326"/>
        <v>18</v>
      </c>
      <c r="R1578" s="286">
        <f t="shared" si="327"/>
        <v>0</v>
      </c>
      <c r="S1578" s="287">
        <f t="shared" si="328"/>
        <v>0</v>
      </c>
      <c r="T1578" s="286">
        <f t="shared" si="329"/>
        <v>0</v>
      </c>
      <c r="U1578" s="287">
        <f t="shared" si="330"/>
        <v>0</v>
      </c>
      <c r="V1578" s="287">
        <f t="shared" si="331"/>
        <v>0</v>
      </c>
      <c r="W1578" s="287">
        <f t="shared" si="332"/>
        <v>0</v>
      </c>
      <c r="X1578" s="287">
        <f t="shared" si="333"/>
        <v>0</v>
      </c>
      <c r="Y1578" s="288">
        <f t="shared" si="334"/>
        <v>1900</v>
      </c>
      <c r="Z1578" s="287">
        <f t="shared" si="335"/>
        <v>1</v>
      </c>
      <c r="AA1578" s="519">
        <f>0</f>
        <v>0</v>
      </c>
      <c r="AB1578" s="520">
        <f>0</f>
        <v>0</v>
      </c>
      <c r="AC1578" s="519">
        <f t="shared" si="336"/>
        <v>0</v>
      </c>
      <c r="AD1578" s="520">
        <f t="shared" si="337"/>
        <v>0</v>
      </c>
    </row>
    <row r="1579" spans="16:30">
      <c r="P1579" s="274">
        <f t="shared" si="325"/>
        <v>1</v>
      </c>
      <c r="Q1579" s="285">
        <f t="shared" si="326"/>
        <v>18</v>
      </c>
      <c r="R1579" s="286">
        <f t="shared" si="327"/>
        <v>0</v>
      </c>
      <c r="S1579" s="287">
        <f t="shared" si="328"/>
        <v>0</v>
      </c>
      <c r="T1579" s="286">
        <f t="shared" si="329"/>
        <v>0</v>
      </c>
      <c r="U1579" s="287">
        <f t="shared" si="330"/>
        <v>0</v>
      </c>
      <c r="V1579" s="287">
        <f t="shared" si="331"/>
        <v>0</v>
      </c>
      <c r="W1579" s="287">
        <f t="shared" si="332"/>
        <v>0</v>
      </c>
      <c r="X1579" s="287">
        <f t="shared" si="333"/>
        <v>0</v>
      </c>
      <c r="Y1579" s="288">
        <f t="shared" si="334"/>
        <v>1900</v>
      </c>
      <c r="Z1579" s="287">
        <f t="shared" si="335"/>
        <v>1</v>
      </c>
      <c r="AA1579" s="519">
        <f>0</f>
        <v>0</v>
      </c>
      <c r="AB1579" s="520">
        <f>0</f>
        <v>0</v>
      </c>
      <c r="AC1579" s="519">
        <f t="shared" si="336"/>
        <v>0</v>
      </c>
      <c r="AD1579" s="520">
        <f t="shared" si="337"/>
        <v>0</v>
      </c>
    </row>
    <row r="1580" spans="16:30">
      <c r="P1580" s="274">
        <f t="shared" si="325"/>
        <v>1</v>
      </c>
      <c r="Q1580" s="285">
        <f t="shared" si="326"/>
        <v>18</v>
      </c>
      <c r="R1580" s="286">
        <f t="shared" si="327"/>
        <v>0</v>
      </c>
      <c r="S1580" s="287">
        <f t="shared" si="328"/>
        <v>0</v>
      </c>
      <c r="T1580" s="286">
        <f t="shared" si="329"/>
        <v>0</v>
      </c>
      <c r="U1580" s="287">
        <f t="shared" si="330"/>
        <v>0</v>
      </c>
      <c r="V1580" s="287">
        <f t="shared" si="331"/>
        <v>0</v>
      </c>
      <c r="W1580" s="287">
        <f t="shared" si="332"/>
        <v>0</v>
      </c>
      <c r="X1580" s="287">
        <f t="shared" si="333"/>
        <v>0</v>
      </c>
      <c r="Y1580" s="288">
        <f t="shared" si="334"/>
        <v>1900</v>
      </c>
      <c r="Z1580" s="287">
        <f t="shared" si="335"/>
        <v>1</v>
      </c>
      <c r="AA1580" s="519">
        <f>0</f>
        <v>0</v>
      </c>
      <c r="AB1580" s="520">
        <f>0</f>
        <v>0</v>
      </c>
      <c r="AC1580" s="519">
        <f t="shared" si="336"/>
        <v>0</v>
      </c>
      <c r="AD1580" s="520">
        <f t="shared" si="337"/>
        <v>0</v>
      </c>
    </row>
    <row r="1581" spans="16:30">
      <c r="P1581" s="274">
        <f t="shared" si="325"/>
        <v>1</v>
      </c>
      <c r="Q1581" s="285">
        <f t="shared" si="326"/>
        <v>18</v>
      </c>
      <c r="R1581" s="286">
        <f t="shared" si="327"/>
        <v>0</v>
      </c>
      <c r="S1581" s="287">
        <f t="shared" si="328"/>
        <v>0</v>
      </c>
      <c r="T1581" s="286">
        <f t="shared" si="329"/>
        <v>0</v>
      </c>
      <c r="U1581" s="287">
        <f t="shared" si="330"/>
        <v>0</v>
      </c>
      <c r="V1581" s="287">
        <f t="shared" si="331"/>
        <v>0</v>
      </c>
      <c r="W1581" s="287">
        <f t="shared" si="332"/>
        <v>0</v>
      </c>
      <c r="X1581" s="287">
        <f t="shared" si="333"/>
        <v>0</v>
      </c>
      <c r="Y1581" s="288">
        <f t="shared" si="334"/>
        <v>1900</v>
      </c>
      <c r="Z1581" s="287">
        <f t="shared" si="335"/>
        <v>1</v>
      </c>
      <c r="AA1581" s="519">
        <f>0</f>
        <v>0</v>
      </c>
      <c r="AB1581" s="520">
        <f>0</f>
        <v>0</v>
      </c>
      <c r="AC1581" s="519">
        <f t="shared" si="336"/>
        <v>0</v>
      </c>
      <c r="AD1581" s="520">
        <f t="shared" si="337"/>
        <v>0</v>
      </c>
    </row>
    <row r="1582" spans="16:30">
      <c r="P1582" s="274">
        <f t="shared" si="325"/>
        <v>1</v>
      </c>
      <c r="Q1582" s="285">
        <f t="shared" si="326"/>
        <v>18</v>
      </c>
      <c r="R1582" s="286">
        <f t="shared" si="327"/>
        <v>0</v>
      </c>
      <c r="S1582" s="287">
        <f t="shared" si="328"/>
        <v>0</v>
      </c>
      <c r="T1582" s="286">
        <f t="shared" si="329"/>
        <v>0</v>
      </c>
      <c r="U1582" s="287">
        <f t="shared" si="330"/>
        <v>0</v>
      </c>
      <c r="V1582" s="287">
        <f t="shared" si="331"/>
        <v>0</v>
      </c>
      <c r="W1582" s="287">
        <f t="shared" si="332"/>
        <v>0</v>
      </c>
      <c r="X1582" s="287">
        <f t="shared" si="333"/>
        <v>0</v>
      </c>
      <c r="Y1582" s="288">
        <f t="shared" si="334"/>
        <v>1900</v>
      </c>
      <c r="Z1582" s="287">
        <f t="shared" si="335"/>
        <v>1</v>
      </c>
      <c r="AA1582" s="519">
        <f>0</f>
        <v>0</v>
      </c>
      <c r="AB1582" s="520">
        <f>0</f>
        <v>0</v>
      </c>
      <c r="AC1582" s="519">
        <f t="shared" si="336"/>
        <v>0</v>
      </c>
      <c r="AD1582" s="520">
        <f t="shared" si="337"/>
        <v>0</v>
      </c>
    </row>
    <row r="1583" spans="16:30">
      <c r="P1583" s="274">
        <f t="shared" si="325"/>
        <v>1</v>
      </c>
      <c r="Q1583" s="285">
        <f t="shared" si="326"/>
        <v>18</v>
      </c>
      <c r="R1583" s="286">
        <f t="shared" si="327"/>
        <v>0</v>
      </c>
      <c r="S1583" s="287">
        <f t="shared" si="328"/>
        <v>0</v>
      </c>
      <c r="T1583" s="286">
        <f t="shared" si="329"/>
        <v>0</v>
      </c>
      <c r="U1583" s="287">
        <f t="shared" si="330"/>
        <v>0</v>
      </c>
      <c r="V1583" s="287">
        <f t="shared" si="331"/>
        <v>0</v>
      </c>
      <c r="W1583" s="287">
        <f t="shared" si="332"/>
        <v>0</v>
      </c>
      <c r="X1583" s="287">
        <f t="shared" si="333"/>
        <v>0</v>
      </c>
      <c r="Y1583" s="288">
        <f t="shared" si="334"/>
        <v>1900</v>
      </c>
      <c r="Z1583" s="287">
        <f t="shared" si="335"/>
        <v>1</v>
      </c>
      <c r="AA1583" s="519">
        <f>0</f>
        <v>0</v>
      </c>
      <c r="AB1583" s="520">
        <f>0</f>
        <v>0</v>
      </c>
      <c r="AC1583" s="519">
        <f t="shared" si="336"/>
        <v>0</v>
      </c>
      <c r="AD1583" s="520">
        <f t="shared" si="337"/>
        <v>0</v>
      </c>
    </row>
    <row r="1584" spans="16:30">
      <c r="P1584" s="274">
        <f t="shared" si="325"/>
        <v>1</v>
      </c>
      <c r="Q1584" s="285">
        <f t="shared" si="326"/>
        <v>18</v>
      </c>
      <c r="R1584" s="286">
        <f t="shared" si="327"/>
        <v>0</v>
      </c>
      <c r="S1584" s="287">
        <f t="shared" si="328"/>
        <v>0</v>
      </c>
      <c r="T1584" s="286">
        <f t="shared" si="329"/>
        <v>0</v>
      </c>
      <c r="U1584" s="287">
        <f t="shared" si="330"/>
        <v>0</v>
      </c>
      <c r="V1584" s="287">
        <f t="shared" si="331"/>
        <v>0</v>
      </c>
      <c r="W1584" s="287">
        <f t="shared" si="332"/>
        <v>0</v>
      </c>
      <c r="X1584" s="287">
        <f t="shared" si="333"/>
        <v>0</v>
      </c>
      <c r="Y1584" s="288">
        <f t="shared" si="334"/>
        <v>1900</v>
      </c>
      <c r="Z1584" s="287">
        <f t="shared" si="335"/>
        <v>1</v>
      </c>
      <c r="AA1584" s="519">
        <f>0</f>
        <v>0</v>
      </c>
      <c r="AB1584" s="520">
        <f>0</f>
        <v>0</v>
      </c>
      <c r="AC1584" s="519">
        <f t="shared" si="336"/>
        <v>0</v>
      </c>
      <c r="AD1584" s="520">
        <f t="shared" si="337"/>
        <v>0</v>
      </c>
    </row>
    <row r="1585" spans="16:30">
      <c r="P1585" s="274">
        <f t="shared" si="325"/>
        <v>1</v>
      </c>
      <c r="Q1585" s="285">
        <f t="shared" si="326"/>
        <v>18</v>
      </c>
      <c r="R1585" s="286">
        <f t="shared" si="327"/>
        <v>0</v>
      </c>
      <c r="S1585" s="287">
        <f t="shared" si="328"/>
        <v>0</v>
      </c>
      <c r="T1585" s="286">
        <f t="shared" si="329"/>
        <v>0</v>
      </c>
      <c r="U1585" s="287">
        <f t="shared" si="330"/>
        <v>0</v>
      </c>
      <c r="V1585" s="287">
        <f t="shared" si="331"/>
        <v>0</v>
      </c>
      <c r="W1585" s="287">
        <f t="shared" si="332"/>
        <v>0</v>
      </c>
      <c r="X1585" s="287">
        <f t="shared" si="333"/>
        <v>0</v>
      </c>
      <c r="Y1585" s="288">
        <f t="shared" si="334"/>
        <v>1900</v>
      </c>
      <c r="Z1585" s="287">
        <f t="shared" si="335"/>
        <v>1</v>
      </c>
      <c r="AA1585" s="519">
        <f>0</f>
        <v>0</v>
      </c>
      <c r="AB1585" s="520">
        <f>0</f>
        <v>0</v>
      </c>
      <c r="AC1585" s="519">
        <f t="shared" si="336"/>
        <v>0</v>
      </c>
      <c r="AD1585" s="520">
        <f t="shared" si="337"/>
        <v>0</v>
      </c>
    </row>
    <row r="1586" spans="16:30">
      <c r="P1586" s="274">
        <f t="shared" si="325"/>
        <v>1</v>
      </c>
      <c r="Q1586" s="285">
        <f t="shared" si="326"/>
        <v>18</v>
      </c>
      <c r="R1586" s="286">
        <f t="shared" si="327"/>
        <v>0</v>
      </c>
      <c r="S1586" s="287">
        <f t="shared" si="328"/>
        <v>0</v>
      </c>
      <c r="T1586" s="286">
        <f t="shared" si="329"/>
        <v>0</v>
      </c>
      <c r="U1586" s="287">
        <f t="shared" si="330"/>
        <v>0</v>
      </c>
      <c r="V1586" s="287">
        <f t="shared" si="331"/>
        <v>0</v>
      </c>
      <c r="W1586" s="287">
        <f t="shared" si="332"/>
        <v>0</v>
      </c>
      <c r="X1586" s="287">
        <f t="shared" si="333"/>
        <v>0</v>
      </c>
      <c r="Y1586" s="288">
        <f t="shared" si="334"/>
        <v>1900</v>
      </c>
      <c r="Z1586" s="287">
        <f t="shared" si="335"/>
        <v>1</v>
      </c>
      <c r="AA1586" s="519">
        <f>0</f>
        <v>0</v>
      </c>
      <c r="AB1586" s="520">
        <f>0</f>
        <v>0</v>
      </c>
      <c r="AC1586" s="519">
        <f t="shared" si="336"/>
        <v>0</v>
      </c>
      <c r="AD1586" s="520">
        <f t="shared" si="337"/>
        <v>0</v>
      </c>
    </row>
    <row r="1587" spans="16:30">
      <c r="P1587" s="274">
        <f t="shared" si="325"/>
        <v>1</v>
      </c>
      <c r="Q1587" s="285">
        <f t="shared" si="326"/>
        <v>18</v>
      </c>
      <c r="R1587" s="286">
        <f t="shared" si="327"/>
        <v>0</v>
      </c>
      <c r="S1587" s="287">
        <f t="shared" si="328"/>
        <v>0</v>
      </c>
      <c r="T1587" s="286">
        <f t="shared" si="329"/>
        <v>0</v>
      </c>
      <c r="U1587" s="287">
        <f t="shared" si="330"/>
        <v>0</v>
      </c>
      <c r="V1587" s="287">
        <f t="shared" si="331"/>
        <v>0</v>
      </c>
      <c r="W1587" s="287">
        <f t="shared" si="332"/>
        <v>0</v>
      </c>
      <c r="X1587" s="287">
        <f t="shared" si="333"/>
        <v>0</v>
      </c>
      <c r="Y1587" s="288">
        <f t="shared" si="334"/>
        <v>1900</v>
      </c>
      <c r="Z1587" s="287">
        <f t="shared" si="335"/>
        <v>1</v>
      </c>
      <c r="AA1587" s="519">
        <f>0</f>
        <v>0</v>
      </c>
      <c r="AB1587" s="520">
        <f>0</f>
        <v>0</v>
      </c>
      <c r="AC1587" s="519">
        <f t="shared" si="336"/>
        <v>0</v>
      </c>
      <c r="AD1587" s="520">
        <f t="shared" si="337"/>
        <v>0</v>
      </c>
    </row>
    <row r="1588" spans="16:30">
      <c r="P1588" s="274">
        <f t="shared" si="325"/>
        <v>1</v>
      </c>
      <c r="Q1588" s="285">
        <f t="shared" si="326"/>
        <v>18</v>
      </c>
      <c r="R1588" s="286">
        <f t="shared" si="327"/>
        <v>0</v>
      </c>
      <c r="S1588" s="287">
        <f t="shared" si="328"/>
        <v>0</v>
      </c>
      <c r="T1588" s="286">
        <f t="shared" si="329"/>
        <v>0</v>
      </c>
      <c r="U1588" s="287">
        <f t="shared" si="330"/>
        <v>0</v>
      </c>
      <c r="V1588" s="287">
        <f t="shared" si="331"/>
        <v>0</v>
      </c>
      <c r="W1588" s="287">
        <f t="shared" si="332"/>
        <v>0</v>
      </c>
      <c r="X1588" s="287">
        <f t="shared" si="333"/>
        <v>0</v>
      </c>
      <c r="Y1588" s="288">
        <f t="shared" si="334"/>
        <v>1900</v>
      </c>
      <c r="Z1588" s="287">
        <f t="shared" si="335"/>
        <v>1</v>
      </c>
      <c r="AA1588" s="519">
        <f>0</f>
        <v>0</v>
      </c>
      <c r="AB1588" s="520">
        <f>0</f>
        <v>0</v>
      </c>
      <c r="AC1588" s="519">
        <f t="shared" si="336"/>
        <v>0</v>
      </c>
      <c r="AD1588" s="520">
        <f t="shared" si="337"/>
        <v>0</v>
      </c>
    </row>
    <row r="1589" spans="16:30">
      <c r="P1589" s="274">
        <f t="shared" si="325"/>
        <v>1</v>
      </c>
      <c r="Q1589" s="285">
        <f t="shared" si="326"/>
        <v>18</v>
      </c>
      <c r="R1589" s="286">
        <f t="shared" si="327"/>
        <v>0</v>
      </c>
      <c r="S1589" s="287">
        <f t="shared" si="328"/>
        <v>0</v>
      </c>
      <c r="T1589" s="286">
        <f t="shared" si="329"/>
        <v>0</v>
      </c>
      <c r="U1589" s="287">
        <f t="shared" si="330"/>
        <v>0</v>
      </c>
      <c r="V1589" s="287">
        <f t="shared" si="331"/>
        <v>0</v>
      </c>
      <c r="W1589" s="287">
        <f t="shared" si="332"/>
        <v>0</v>
      </c>
      <c r="X1589" s="287">
        <f t="shared" si="333"/>
        <v>0</v>
      </c>
      <c r="Y1589" s="288">
        <f t="shared" si="334"/>
        <v>1900</v>
      </c>
      <c r="Z1589" s="287">
        <f t="shared" si="335"/>
        <v>1</v>
      </c>
      <c r="AA1589" s="519">
        <f>0</f>
        <v>0</v>
      </c>
      <c r="AB1589" s="520">
        <f>0</f>
        <v>0</v>
      </c>
      <c r="AC1589" s="519">
        <f t="shared" si="336"/>
        <v>0</v>
      </c>
      <c r="AD1589" s="520">
        <f t="shared" si="337"/>
        <v>0</v>
      </c>
    </row>
    <row r="1590" spans="16:30">
      <c r="P1590" s="274">
        <f t="shared" si="325"/>
        <v>1</v>
      </c>
      <c r="Q1590" s="285">
        <f t="shared" si="326"/>
        <v>18</v>
      </c>
      <c r="R1590" s="286">
        <f t="shared" si="327"/>
        <v>0</v>
      </c>
      <c r="S1590" s="287">
        <f t="shared" si="328"/>
        <v>0</v>
      </c>
      <c r="T1590" s="286">
        <f t="shared" si="329"/>
        <v>0</v>
      </c>
      <c r="U1590" s="287">
        <f t="shared" si="330"/>
        <v>0</v>
      </c>
      <c r="V1590" s="287">
        <f t="shared" si="331"/>
        <v>0</v>
      </c>
      <c r="W1590" s="287">
        <f t="shared" si="332"/>
        <v>0</v>
      </c>
      <c r="X1590" s="287">
        <f t="shared" si="333"/>
        <v>0</v>
      </c>
      <c r="Y1590" s="288">
        <f t="shared" si="334"/>
        <v>1900</v>
      </c>
      <c r="Z1590" s="287">
        <f t="shared" si="335"/>
        <v>1</v>
      </c>
      <c r="AA1590" s="519">
        <f>0</f>
        <v>0</v>
      </c>
      <c r="AB1590" s="520">
        <f>0</f>
        <v>0</v>
      </c>
      <c r="AC1590" s="519">
        <f t="shared" si="336"/>
        <v>0</v>
      </c>
      <c r="AD1590" s="520">
        <f t="shared" si="337"/>
        <v>0</v>
      </c>
    </row>
    <row r="1591" spans="16:30">
      <c r="P1591" s="274">
        <f t="shared" si="325"/>
        <v>1</v>
      </c>
      <c r="Q1591" s="285">
        <f t="shared" si="326"/>
        <v>18</v>
      </c>
      <c r="R1591" s="286">
        <f t="shared" si="327"/>
        <v>0</v>
      </c>
      <c r="S1591" s="287">
        <f t="shared" si="328"/>
        <v>0</v>
      </c>
      <c r="T1591" s="286">
        <f t="shared" si="329"/>
        <v>0</v>
      </c>
      <c r="U1591" s="287">
        <f t="shared" si="330"/>
        <v>0</v>
      </c>
      <c r="V1591" s="287">
        <f t="shared" si="331"/>
        <v>0</v>
      </c>
      <c r="W1591" s="287">
        <f t="shared" si="332"/>
        <v>0</v>
      </c>
      <c r="X1591" s="287">
        <f t="shared" si="333"/>
        <v>0</v>
      </c>
      <c r="Y1591" s="288">
        <f t="shared" si="334"/>
        <v>1900</v>
      </c>
      <c r="Z1591" s="287">
        <f t="shared" si="335"/>
        <v>1</v>
      </c>
      <c r="AA1591" s="519">
        <f>0</f>
        <v>0</v>
      </c>
      <c r="AB1591" s="520">
        <f>0</f>
        <v>0</v>
      </c>
      <c r="AC1591" s="519">
        <f t="shared" si="336"/>
        <v>0</v>
      </c>
      <c r="AD1591" s="520">
        <f t="shared" si="337"/>
        <v>0</v>
      </c>
    </row>
    <row r="1592" spans="16:30">
      <c r="P1592" s="274">
        <f t="shared" si="325"/>
        <v>1</v>
      </c>
      <c r="Q1592" s="285">
        <f t="shared" si="326"/>
        <v>18</v>
      </c>
      <c r="R1592" s="286">
        <f t="shared" si="327"/>
        <v>0</v>
      </c>
      <c r="S1592" s="287">
        <f t="shared" si="328"/>
        <v>0</v>
      </c>
      <c r="T1592" s="286">
        <f t="shared" si="329"/>
        <v>0</v>
      </c>
      <c r="U1592" s="287">
        <f t="shared" si="330"/>
        <v>0</v>
      </c>
      <c r="V1592" s="287">
        <f t="shared" si="331"/>
        <v>0</v>
      </c>
      <c r="W1592" s="287">
        <f t="shared" si="332"/>
        <v>0</v>
      </c>
      <c r="X1592" s="287">
        <f t="shared" si="333"/>
        <v>0</v>
      </c>
      <c r="Y1592" s="288">
        <f t="shared" si="334"/>
        <v>1900</v>
      </c>
      <c r="Z1592" s="287">
        <f t="shared" si="335"/>
        <v>1</v>
      </c>
      <c r="AA1592" s="519">
        <f>0</f>
        <v>0</v>
      </c>
      <c r="AB1592" s="520">
        <f>0</f>
        <v>0</v>
      </c>
      <c r="AC1592" s="519">
        <f t="shared" si="336"/>
        <v>0</v>
      </c>
      <c r="AD1592" s="520">
        <f t="shared" si="337"/>
        <v>0</v>
      </c>
    </row>
    <row r="1593" spans="16:30">
      <c r="P1593" s="274">
        <f t="shared" si="325"/>
        <v>1</v>
      </c>
      <c r="Q1593" s="285">
        <f t="shared" si="326"/>
        <v>18</v>
      </c>
      <c r="R1593" s="286">
        <f t="shared" si="327"/>
        <v>0</v>
      </c>
      <c r="S1593" s="287">
        <f t="shared" si="328"/>
        <v>0</v>
      </c>
      <c r="T1593" s="286">
        <f t="shared" si="329"/>
        <v>0</v>
      </c>
      <c r="U1593" s="287">
        <f t="shared" si="330"/>
        <v>0</v>
      </c>
      <c r="V1593" s="287">
        <f t="shared" si="331"/>
        <v>0</v>
      </c>
      <c r="W1593" s="287">
        <f t="shared" si="332"/>
        <v>0</v>
      </c>
      <c r="X1593" s="287">
        <f t="shared" si="333"/>
        <v>0</v>
      </c>
      <c r="Y1593" s="288">
        <f t="shared" si="334"/>
        <v>1900</v>
      </c>
      <c r="Z1593" s="287">
        <f t="shared" si="335"/>
        <v>1</v>
      </c>
      <c r="AA1593" s="519">
        <f>0</f>
        <v>0</v>
      </c>
      <c r="AB1593" s="520">
        <f>0</f>
        <v>0</v>
      </c>
      <c r="AC1593" s="519">
        <f t="shared" si="336"/>
        <v>0</v>
      </c>
      <c r="AD1593" s="520">
        <f t="shared" si="337"/>
        <v>0</v>
      </c>
    </row>
    <row r="1594" spans="16:30">
      <c r="P1594" s="274">
        <f t="shared" si="325"/>
        <v>1</v>
      </c>
      <c r="Q1594" s="285">
        <f t="shared" si="326"/>
        <v>18</v>
      </c>
      <c r="R1594" s="286">
        <f t="shared" si="327"/>
        <v>0</v>
      </c>
      <c r="S1594" s="287">
        <f t="shared" si="328"/>
        <v>0</v>
      </c>
      <c r="T1594" s="286">
        <f t="shared" si="329"/>
        <v>0</v>
      </c>
      <c r="U1594" s="287">
        <f t="shared" si="330"/>
        <v>0</v>
      </c>
      <c r="V1594" s="287">
        <f t="shared" si="331"/>
        <v>0</v>
      </c>
      <c r="W1594" s="287">
        <f t="shared" si="332"/>
        <v>0</v>
      </c>
      <c r="X1594" s="287">
        <f t="shared" si="333"/>
        <v>0</v>
      </c>
      <c r="Y1594" s="288">
        <f t="shared" si="334"/>
        <v>1900</v>
      </c>
      <c r="Z1594" s="287">
        <f t="shared" si="335"/>
        <v>1</v>
      </c>
      <c r="AA1594" s="519">
        <f>0</f>
        <v>0</v>
      </c>
      <c r="AB1594" s="520">
        <f>0</f>
        <v>0</v>
      </c>
      <c r="AC1594" s="519">
        <f t="shared" si="336"/>
        <v>0</v>
      </c>
      <c r="AD1594" s="520">
        <f t="shared" si="337"/>
        <v>0</v>
      </c>
    </row>
    <row r="1595" spans="16:30">
      <c r="P1595" s="274">
        <f t="shared" si="325"/>
        <v>1</v>
      </c>
      <c r="Q1595" s="285">
        <f t="shared" si="326"/>
        <v>18</v>
      </c>
      <c r="R1595" s="286">
        <f t="shared" si="327"/>
        <v>0</v>
      </c>
      <c r="S1595" s="287">
        <f t="shared" si="328"/>
        <v>0</v>
      </c>
      <c r="T1595" s="286">
        <f t="shared" si="329"/>
        <v>0</v>
      </c>
      <c r="U1595" s="287">
        <f t="shared" si="330"/>
        <v>0</v>
      </c>
      <c r="V1595" s="287">
        <f t="shared" si="331"/>
        <v>0</v>
      </c>
      <c r="W1595" s="287">
        <f t="shared" si="332"/>
        <v>0</v>
      </c>
      <c r="X1595" s="287">
        <f t="shared" si="333"/>
        <v>0</v>
      </c>
      <c r="Y1595" s="288">
        <f t="shared" si="334"/>
        <v>1900</v>
      </c>
      <c r="Z1595" s="287">
        <f t="shared" si="335"/>
        <v>1</v>
      </c>
      <c r="AA1595" s="519">
        <f>0</f>
        <v>0</v>
      </c>
      <c r="AB1595" s="520">
        <f>0</f>
        <v>0</v>
      </c>
      <c r="AC1595" s="519">
        <f t="shared" si="336"/>
        <v>0</v>
      </c>
      <c r="AD1595" s="520">
        <f t="shared" si="337"/>
        <v>0</v>
      </c>
    </row>
    <row r="1596" spans="16:30">
      <c r="P1596" s="274">
        <f t="shared" si="325"/>
        <v>1</v>
      </c>
      <c r="Q1596" s="285">
        <f t="shared" si="326"/>
        <v>18</v>
      </c>
      <c r="R1596" s="286">
        <f t="shared" si="327"/>
        <v>0</v>
      </c>
      <c r="S1596" s="287">
        <f t="shared" si="328"/>
        <v>0</v>
      </c>
      <c r="T1596" s="286">
        <f t="shared" si="329"/>
        <v>0</v>
      </c>
      <c r="U1596" s="287">
        <f t="shared" si="330"/>
        <v>0</v>
      </c>
      <c r="V1596" s="287">
        <f t="shared" si="331"/>
        <v>0</v>
      </c>
      <c r="W1596" s="287">
        <f t="shared" si="332"/>
        <v>0</v>
      </c>
      <c r="X1596" s="287">
        <f t="shared" si="333"/>
        <v>0</v>
      </c>
      <c r="Y1596" s="288">
        <f t="shared" si="334"/>
        <v>1900</v>
      </c>
      <c r="Z1596" s="287">
        <f t="shared" si="335"/>
        <v>1</v>
      </c>
      <c r="AA1596" s="519">
        <f>0</f>
        <v>0</v>
      </c>
      <c r="AB1596" s="520">
        <f>0</f>
        <v>0</v>
      </c>
      <c r="AC1596" s="519">
        <f t="shared" si="336"/>
        <v>0</v>
      </c>
      <c r="AD1596" s="520">
        <f t="shared" si="337"/>
        <v>0</v>
      </c>
    </row>
    <row r="1597" spans="16:30">
      <c r="P1597" s="274">
        <f t="shared" si="325"/>
        <v>1</v>
      </c>
      <c r="Q1597" s="285">
        <f t="shared" si="326"/>
        <v>18</v>
      </c>
      <c r="R1597" s="286">
        <f t="shared" si="327"/>
        <v>0</v>
      </c>
      <c r="S1597" s="287">
        <f t="shared" si="328"/>
        <v>0</v>
      </c>
      <c r="T1597" s="286">
        <f t="shared" si="329"/>
        <v>0</v>
      </c>
      <c r="U1597" s="287">
        <f t="shared" si="330"/>
        <v>0</v>
      </c>
      <c r="V1597" s="287">
        <f t="shared" si="331"/>
        <v>0</v>
      </c>
      <c r="W1597" s="287">
        <f t="shared" si="332"/>
        <v>0</v>
      </c>
      <c r="X1597" s="287">
        <f t="shared" si="333"/>
        <v>0</v>
      </c>
      <c r="Y1597" s="288">
        <f t="shared" si="334"/>
        <v>1900</v>
      </c>
      <c r="Z1597" s="287">
        <f t="shared" si="335"/>
        <v>1</v>
      </c>
      <c r="AA1597" s="519">
        <f>0</f>
        <v>0</v>
      </c>
      <c r="AB1597" s="520">
        <f>0</f>
        <v>0</v>
      </c>
      <c r="AC1597" s="519">
        <f t="shared" si="336"/>
        <v>0</v>
      </c>
      <c r="AD1597" s="520">
        <f t="shared" si="337"/>
        <v>0</v>
      </c>
    </row>
    <row r="1598" spans="16:30">
      <c r="P1598" s="274">
        <f t="shared" si="325"/>
        <v>1</v>
      </c>
      <c r="Q1598" s="285">
        <f t="shared" si="326"/>
        <v>18</v>
      </c>
      <c r="R1598" s="286">
        <f t="shared" si="327"/>
        <v>0</v>
      </c>
      <c r="S1598" s="287">
        <f t="shared" si="328"/>
        <v>0</v>
      </c>
      <c r="T1598" s="286">
        <f t="shared" si="329"/>
        <v>0</v>
      </c>
      <c r="U1598" s="287">
        <f t="shared" si="330"/>
        <v>0</v>
      </c>
      <c r="V1598" s="287">
        <f t="shared" si="331"/>
        <v>0</v>
      </c>
      <c r="W1598" s="287">
        <f t="shared" si="332"/>
        <v>0</v>
      </c>
      <c r="X1598" s="287">
        <f t="shared" si="333"/>
        <v>0</v>
      </c>
      <c r="Y1598" s="288">
        <f t="shared" si="334"/>
        <v>1900</v>
      </c>
      <c r="Z1598" s="287">
        <f t="shared" si="335"/>
        <v>1</v>
      </c>
      <c r="AA1598" s="519">
        <f>0</f>
        <v>0</v>
      </c>
      <c r="AB1598" s="520">
        <f>0</f>
        <v>0</v>
      </c>
      <c r="AC1598" s="519">
        <f t="shared" si="336"/>
        <v>0</v>
      </c>
      <c r="AD1598" s="520">
        <f t="shared" si="337"/>
        <v>0</v>
      </c>
    </row>
    <row r="1599" spans="16:30">
      <c r="P1599" s="274">
        <f t="shared" si="325"/>
        <v>1</v>
      </c>
      <c r="Q1599" s="285">
        <f t="shared" si="326"/>
        <v>18</v>
      </c>
      <c r="R1599" s="286">
        <f t="shared" si="327"/>
        <v>0</v>
      </c>
      <c r="S1599" s="287">
        <f t="shared" si="328"/>
        <v>0</v>
      </c>
      <c r="T1599" s="286">
        <f t="shared" si="329"/>
        <v>0</v>
      </c>
      <c r="U1599" s="287">
        <f t="shared" si="330"/>
        <v>0</v>
      </c>
      <c r="V1599" s="287">
        <f t="shared" si="331"/>
        <v>0</v>
      </c>
      <c r="W1599" s="287">
        <f t="shared" si="332"/>
        <v>0</v>
      </c>
      <c r="X1599" s="287">
        <f t="shared" si="333"/>
        <v>0</v>
      </c>
      <c r="Y1599" s="288">
        <f t="shared" si="334"/>
        <v>1900</v>
      </c>
      <c r="Z1599" s="287">
        <f t="shared" si="335"/>
        <v>1</v>
      </c>
      <c r="AA1599" s="519">
        <f>0</f>
        <v>0</v>
      </c>
      <c r="AB1599" s="520">
        <f>0</f>
        <v>0</v>
      </c>
      <c r="AC1599" s="519">
        <f t="shared" si="336"/>
        <v>0</v>
      </c>
      <c r="AD1599" s="520">
        <f t="shared" si="337"/>
        <v>0</v>
      </c>
    </row>
    <row r="1600" spans="16:30">
      <c r="P1600" s="274">
        <f t="shared" si="325"/>
        <v>1</v>
      </c>
      <c r="Q1600" s="285">
        <f t="shared" si="326"/>
        <v>18</v>
      </c>
      <c r="R1600" s="286">
        <f t="shared" si="327"/>
        <v>0</v>
      </c>
      <c r="S1600" s="287">
        <f t="shared" si="328"/>
        <v>0</v>
      </c>
      <c r="T1600" s="286">
        <f t="shared" si="329"/>
        <v>0</v>
      </c>
      <c r="U1600" s="287">
        <f t="shared" si="330"/>
        <v>0</v>
      </c>
      <c r="V1600" s="287">
        <f t="shared" si="331"/>
        <v>0</v>
      </c>
      <c r="W1600" s="287">
        <f t="shared" si="332"/>
        <v>0</v>
      </c>
      <c r="X1600" s="287">
        <f t="shared" si="333"/>
        <v>0</v>
      </c>
      <c r="Y1600" s="288">
        <f t="shared" si="334"/>
        <v>1900</v>
      </c>
      <c r="Z1600" s="287">
        <f t="shared" si="335"/>
        <v>1</v>
      </c>
      <c r="AA1600" s="519">
        <f>0</f>
        <v>0</v>
      </c>
      <c r="AB1600" s="520">
        <f>0</f>
        <v>0</v>
      </c>
      <c r="AC1600" s="519">
        <f t="shared" si="336"/>
        <v>0</v>
      </c>
      <c r="AD1600" s="520">
        <f t="shared" si="337"/>
        <v>0</v>
      </c>
    </row>
    <row r="1601" spans="16:30">
      <c r="P1601" s="274">
        <f t="shared" si="325"/>
        <v>1</v>
      </c>
      <c r="Q1601" s="285">
        <f t="shared" si="326"/>
        <v>18</v>
      </c>
      <c r="R1601" s="286">
        <f t="shared" si="327"/>
        <v>0</v>
      </c>
      <c r="S1601" s="287">
        <f t="shared" si="328"/>
        <v>0</v>
      </c>
      <c r="T1601" s="286">
        <f t="shared" si="329"/>
        <v>0</v>
      </c>
      <c r="U1601" s="287">
        <f t="shared" si="330"/>
        <v>0</v>
      </c>
      <c r="V1601" s="287">
        <f t="shared" si="331"/>
        <v>0</v>
      </c>
      <c r="W1601" s="287">
        <f t="shared" si="332"/>
        <v>0</v>
      </c>
      <c r="X1601" s="287">
        <f t="shared" si="333"/>
        <v>0</v>
      </c>
      <c r="Y1601" s="288">
        <f t="shared" si="334"/>
        <v>1900</v>
      </c>
      <c r="Z1601" s="287">
        <f t="shared" si="335"/>
        <v>1</v>
      </c>
      <c r="AA1601" s="519">
        <f>0</f>
        <v>0</v>
      </c>
      <c r="AB1601" s="520">
        <f>0</f>
        <v>0</v>
      </c>
      <c r="AC1601" s="519">
        <f t="shared" si="336"/>
        <v>0</v>
      </c>
      <c r="AD1601" s="520">
        <f t="shared" si="337"/>
        <v>0</v>
      </c>
    </row>
    <row r="1602" spans="16:30">
      <c r="P1602" s="274">
        <f t="shared" si="325"/>
        <v>1</v>
      </c>
      <c r="Q1602" s="285">
        <f t="shared" si="326"/>
        <v>18</v>
      </c>
      <c r="R1602" s="286">
        <f t="shared" si="327"/>
        <v>0</v>
      </c>
      <c r="S1602" s="287">
        <f t="shared" si="328"/>
        <v>0</v>
      </c>
      <c r="T1602" s="286">
        <f t="shared" si="329"/>
        <v>0</v>
      </c>
      <c r="U1602" s="287">
        <f t="shared" si="330"/>
        <v>0</v>
      </c>
      <c r="V1602" s="287">
        <f t="shared" si="331"/>
        <v>0</v>
      </c>
      <c r="W1602" s="287">
        <f t="shared" si="332"/>
        <v>0</v>
      </c>
      <c r="X1602" s="287">
        <f t="shared" si="333"/>
        <v>0</v>
      </c>
      <c r="Y1602" s="288">
        <f t="shared" si="334"/>
        <v>1900</v>
      </c>
      <c r="Z1602" s="287">
        <f t="shared" si="335"/>
        <v>1</v>
      </c>
      <c r="AA1602" s="519">
        <f>0</f>
        <v>0</v>
      </c>
      <c r="AB1602" s="520">
        <f>0</f>
        <v>0</v>
      </c>
      <c r="AC1602" s="519">
        <f t="shared" si="336"/>
        <v>0</v>
      </c>
      <c r="AD1602" s="520">
        <f t="shared" si="337"/>
        <v>0</v>
      </c>
    </row>
    <row r="1603" spans="16:30">
      <c r="P1603" s="274">
        <f t="shared" si="325"/>
        <v>1</v>
      </c>
      <c r="Q1603" s="285">
        <f t="shared" si="326"/>
        <v>18</v>
      </c>
      <c r="R1603" s="286">
        <f t="shared" si="327"/>
        <v>0</v>
      </c>
      <c r="S1603" s="287">
        <f t="shared" si="328"/>
        <v>0</v>
      </c>
      <c r="T1603" s="286">
        <f t="shared" si="329"/>
        <v>0</v>
      </c>
      <c r="U1603" s="287">
        <f t="shared" si="330"/>
        <v>0</v>
      </c>
      <c r="V1603" s="287">
        <f t="shared" si="331"/>
        <v>0</v>
      </c>
      <c r="W1603" s="287">
        <f t="shared" si="332"/>
        <v>0</v>
      </c>
      <c r="X1603" s="287">
        <f t="shared" si="333"/>
        <v>0</v>
      </c>
      <c r="Y1603" s="288">
        <f t="shared" si="334"/>
        <v>1900</v>
      </c>
      <c r="Z1603" s="287">
        <f t="shared" si="335"/>
        <v>1</v>
      </c>
      <c r="AA1603" s="519">
        <f>0</f>
        <v>0</v>
      </c>
      <c r="AB1603" s="520">
        <f>0</f>
        <v>0</v>
      </c>
      <c r="AC1603" s="519">
        <f t="shared" si="336"/>
        <v>0</v>
      </c>
      <c r="AD1603" s="520">
        <f t="shared" si="337"/>
        <v>0</v>
      </c>
    </row>
    <row r="1604" spans="16:30">
      <c r="P1604" s="274">
        <f t="shared" si="325"/>
        <v>1</v>
      </c>
      <c r="Q1604" s="285">
        <f t="shared" si="326"/>
        <v>18</v>
      </c>
      <c r="R1604" s="286">
        <f t="shared" si="327"/>
        <v>0</v>
      </c>
      <c r="S1604" s="287">
        <f t="shared" si="328"/>
        <v>0</v>
      </c>
      <c r="T1604" s="286">
        <f t="shared" si="329"/>
        <v>0</v>
      </c>
      <c r="U1604" s="287">
        <f t="shared" si="330"/>
        <v>0</v>
      </c>
      <c r="V1604" s="287">
        <f t="shared" si="331"/>
        <v>0</v>
      </c>
      <c r="W1604" s="287">
        <f t="shared" si="332"/>
        <v>0</v>
      </c>
      <c r="X1604" s="287">
        <f t="shared" si="333"/>
        <v>0</v>
      </c>
      <c r="Y1604" s="288">
        <f t="shared" si="334"/>
        <v>1900</v>
      </c>
      <c r="Z1604" s="287">
        <f t="shared" si="335"/>
        <v>1</v>
      </c>
      <c r="AA1604" s="519">
        <f>0</f>
        <v>0</v>
      </c>
      <c r="AB1604" s="520">
        <f>0</f>
        <v>0</v>
      </c>
      <c r="AC1604" s="519">
        <f t="shared" si="336"/>
        <v>0</v>
      </c>
      <c r="AD1604" s="520">
        <f t="shared" si="337"/>
        <v>0</v>
      </c>
    </row>
    <row r="1605" spans="16:30">
      <c r="P1605" s="274">
        <f t="shared" si="325"/>
        <v>1</v>
      </c>
      <c r="Q1605" s="285">
        <f t="shared" si="326"/>
        <v>18</v>
      </c>
      <c r="R1605" s="286">
        <f t="shared" si="327"/>
        <v>0</v>
      </c>
      <c r="S1605" s="287">
        <f t="shared" si="328"/>
        <v>0</v>
      </c>
      <c r="T1605" s="286">
        <f t="shared" si="329"/>
        <v>0</v>
      </c>
      <c r="U1605" s="287">
        <f t="shared" si="330"/>
        <v>0</v>
      </c>
      <c r="V1605" s="287">
        <f t="shared" si="331"/>
        <v>0</v>
      </c>
      <c r="W1605" s="287">
        <f t="shared" si="332"/>
        <v>0</v>
      </c>
      <c r="X1605" s="287">
        <f t="shared" si="333"/>
        <v>0</v>
      </c>
      <c r="Y1605" s="288">
        <f t="shared" si="334"/>
        <v>1900</v>
      </c>
      <c r="Z1605" s="287">
        <f t="shared" si="335"/>
        <v>1</v>
      </c>
      <c r="AA1605" s="519">
        <f>0</f>
        <v>0</v>
      </c>
      <c r="AB1605" s="520">
        <f>0</f>
        <v>0</v>
      </c>
      <c r="AC1605" s="519">
        <f t="shared" si="336"/>
        <v>0</v>
      </c>
      <c r="AD1605" s="520">
        <f t="shared" si="337"/>
        <v>0</v>
      </c>
    </row>
    <row r="1606" spans="16:30">
      <c r="P1606" s="274">
        <f t="shared" si="325"/>
        <v>1</v>
      </c>
      <c r="Q1606" s="285">
        <f t="shared" si="326"/>
        <v>18</v>
      </c>
      <c r="R1606" s="286">
        <f t="shared" si="327"/>
        <v>0</v>
      </c>
      <c r="S1606" s="287">
        <f t="shared" si="328"/>
        <v>0</v>
      </c>
      <c r="T1606" s="286">
        <f t="shared" si="329"/>
        <v>0</v>
      </c>
      <c r="U1606" s="287">
        <f t="shared" si="330"/>
        <v>0</v>
      </c>
      <c r="V1606" s="287">
        <f t="shared" si="331"/>
        <v>0</v>
      </c>
      <c r="W1606" s="287">
        <f t="shared" si="332"/>
        <v>0</v>
      </c>
      <c r="X1606" s="287">
        <f t="shared" si="333"/>
        <v>0</v>
      </c>
      <c r="Y1606" s="288">
        <f t="shared" si="334"/>
        <v>1900</v>
      </c>
      <c r="Z1606" s="287">
        <f t="shared" si="335"/>
        <v>1</v>
      </c>
      <c r="AA1606" s="519">
        <f>0</f>
        <v>0</v>
      </c>
      <c r="AB1606" s="520">
        <f>0</f>
        <v>0</v>
      </c>
      <c r="AC1606" s="519">
        <f t="shared" si="336"/>
        <v>0</v>
      </c>
      <c r="AD1606" s="520">
        <f t="shared" si="337"/>
        <v>0</v>
      </c>
    </row>
    <row r="1607" spans="16:30">
      <c r="P1607" s="274">
        <f t="shared" si="325"/>
        <v>1</v>
      </c>
      <c r="Q1607" s="285">
        <f t="shared" si="326"/>
        <v>18</v>
      </c>
      <c r="R1607" s="286">
        <f t="shared" si="327"/>
        <v>0</v>
      </c>
      <c r="S1607" s="287">
        <f t="shared" si="328"/>
        <v>0</v>
      </c>
      <c r="T1607" s="286">
        <f t="shared" si="329"/>
        <v>0</v>
      </c>
      <c r="U1607" s="287">
        <f t="shared" si="330"/>
        <v>0</v>
      </c>
      <c r="V1607" s="287">
        <f t="shared" si="331"/>
        <v>0</v>
      </c>
      <c r="W1607" s="287">
        <f t="shared" si="332"/>
        <v>0</v>
      </c>
      <c r="X1607" s="287">
        <f t="shared" si="333"/>
        <v>0</v>
      </c>
      <c r="Y1607" s="288">
        <f t="shared" si="334"/>
        <v>1900</v>
      </c>
      <c r="Z1607" s="287">
        <f t="shared" si="335"/>
        <v>1</v>
      </c>
      <c r="AA1607" s="519">
        <f>0</f>
        <v>0</v>
      </c>
      <c r="AB1607" s="520">
        <f>0</f>
        <v>0</v>
      </c>
      <c r="AC1607" s="519">
        <f t="shared" si="336"/>
        <v>0</v>
      </c>
      <c r="AD1607" s="520">
        <f t="shared" si="337"/>
        <v>0</v>
      </c>
    </row>
    <row r="1608" spans="16:30">
      <c r="P1608" s="274">
        <f t="shared" ref="P1608:P1671" si="338">IF(Z1608&gt;S1608,IF(Z1608&gt;T1608,1,0),0)</f>
        <v>1</v>
      </c>
      <c r="Q1608" s="285">
        <f t="shared" ref="Q1608:Q1671" si="339">MAX(18,IFERROR(ROUNDDOWN(YEARFRAC(F1608,__valuation_date),0),45))</f>
        <v>18</v>
      </c>
      <c r="R1608" s="286">
        <f t="shared" ref="R1608:R1671" si="340">G1608</f>
        <v>0</v>
      </c>
      <c r="S1608" s="287">
        <f t="shared" ref="S1608:S1671" si="341">N1608</f>
        <v>0</v>
      </c>
      <c r="T1608" s="286">
        <f t="shared" ref="T1608:T1671" si="342">ROUNDUP(YEARFRAC(M1608,L1608),0)</f>
        <v>0</v>
      </c>
      <c r="U1608" s="287">
        <f t="shared" ref="U1608:U1671" si="343">J1608</f>
        <v>0</v>
      </c>
      <c r="V1608" s="287">
        <f t="shared" ref="V1608:V1671" si="344">IF(X1608="Annuity",0,H1608)</f>
        <v>0</v>
      </c>
      <c r="W1608" s="287">
        <f t="shared" ref="W1608:W1671" si="345">IF(X1608="Annuity",H1608*12,H1608)</f>
        <v>0</v>
      </c>
      <c r="X1608" s="287">
        <f t="shared" ref="X1608:X1671" si="346">E1608</f>
        <v>0</v>
      </c>
      <c r="Y1608" s="288">
        <f t="shared" ref="Y1608:Y1671" si="347">YEAR(L1608)</f>
        <v>1900</v>
      </c>
      <c r="Z1608" s="287">
        <f t="shared" ref="Z1608:Z1671" si="348">YEAR($P$2)-Y1608+1</f>
        <v>1</v>
      </c>
      <c r="AA1608" s="519">
        <f>0</f>
        <v>0</v>
      </c>
      <c r="AB1608" s="520">
        <f>0</f>
        <v>0</v>
      </c>
      <c r="AC1608" s="519">
        <f t="shared" ref="AC1608:AC1671" si="349">D1608</f>
        <v>0</v>
      </c>
      <c r="AD1608" s="520">
        <f t="shared" ref="AD1608:AD1671" si="350">O1608</f>
        <v>0</v>
      </c>
    </row>
    <row r="1609" spans="16:30">
      <c r="P1609" s="274">
        <f t="shared" si="338"/>
        <v>1</v>
      </c>
      <c r="Q1609" s="285">
        <f t="shared" si="339"/>
        <v>18</v>
      </c>
      <c r="R1609" s="286">
        <f t="shared" si="340"/>
        <v>0</v>
      </c>
      <c r="S1609" s="287">
        <f t="shared" si="341"/>
        <v>0</v>
      </c>
      <c r="T1609" s="286">
        <f t="shared" si="342"/>
        <v>0</v>
      </c>
      <c r="U1609" s="287">
        <f t="shared" si="343"/>
        <v>0</v>
      </c>
      <c r="V1609" s="287">
        <f t="shared" si="344"/>
        <v>0</v>
      </c>
      <c r="W1609" s="287">
        <f t="shared" si="345"/>
        <v>0</v>
      </c>
      <c r="X1609" s="287">
        <f t="shared" si="346"/>
        <v>0</v>
      </c>
      <c r="Y1609" s="288">
        <f t="shared" si="347"/>
        <v>1900</v>
      </c>
      <c r="Z1609" s="287">
        <f t="shared" si="348"/>
        <v>1</v>
      </c>
      <c r="AA1609" s="519">
        <f>0</f>
        <v>0</v>
      </c>
      <c r="AB1609" s="520">
        <f>0</f>
        <v>0</v>
      </c>
      <c r="AC1609" s="519">
        <f t="shared" si="349"/>
        <v>0</v>
      </c>
      <c r="AD1609" s="520">
        <f t="shared" si="350"/>
        <v>0</v>
      </c>
    </row>
    <row r="1610" spans="16:30">
      <c r="P1610" s="274">
        <f t="shared" si="338"/>
        <v>1</v>
      </c>
      <c r="Q1610" s="285">
        <f t="shared" si="339"/>
        <v>18</v>
      </c>
      <c r="R1610" s="286">
        <f t="shared" si="340"/>
        <v>0</v>
      </c>
      <c r="S1610" s="287">
        <f t="shared" si="341"/>
        <v>0</v>
      </c>
      <c r="T1610" s="286">
        <f t="shared" si="342"/>
        <v>0</v>
      </c>
      <c r="U1610" s="287">
        <f t="shared" si="343"/>
        <v>0</v>
      </c>
      <c r="V1610" s="287">
        <f t="shared" si="344"/>
        <v>0</v>
      </c>
      <c r="W1610" s="287">
        <f t="shared" si="345"/>
        <v>0</v>
      </c>
      <c r="X1610" s="287">
        <f t="shared" si="346"/>
        <v>0</v>
      </c>
      <c r="Y1610" s="288">
        <f t="shared" si="347"/>
        <v>1900</v>
      </c>
      <c r="Z1610" s="287">
        <f t="shared" si="348"/>
        <v>1</v>
      </c>
      <c r="AA1610" s="519">
        <f>0</f>
        <v>0</v>
      </c>
      <c r="AB1610" s="520">
        <f>0</f>
        <v>0</v>
      </c>
      <c r="AC1610" s="519">
        <f t="shared" si="349"/>
        <v>0</v>
      </c>
      <c r="AD1610" s="520">
        <f t="shared" si="350"/>
        <v>0</v>
      </c>
    </row>
    <row r="1611" spans="16:30">
      <c r="P1611" s="274">
        <f t="shared" si="338"/>
        <v>1</v>
      </c>
      <c r="Q1611" s="285">
        <f t="shared" si="339"/>
        <v>18</v>
      </c>
      <c r="R1611" s="286">
        <f t="shared" si="340"/>
        <v>0</v>
      </c>
      <c r="S1611" s="287">
        <f t="shared" si="341"/>
        <v>0</v>
      </c>
      <c r="T1611" s="286">
        <f t="shared" si="342"/>
        <v>0</v>
      </c>
      <c r="U1611" s="287">
        <f t="shared" si="343"/>
        <v>0</v>
      </c>
      <c r="V1611" s="287">
        <f t="shared" si="344"/>
        <v>0</v>
      </c>
      <c r="W1611" s="287">
        <f t="shared" si="345"/>
        <v>0</v>
      </c>
      <c r="X1611" s="287">
        <f t="shared" si="346"/>
        <v>0</v>
      </c>
      <c r="Y1611" s="288">
        <f t="shared" si="347"/>
        <v>1900</v>
      </c>
      <c r="Z1611" s="287">
        <f t="shared" si="348"/>
        <v>1</v>
      </c>
      <c r="AA1611" s="519">
        <f>0</f>
        <v>0</v>
      </c>
      <c r="AB1611" s="520">
        <f>0</f>
        <v>0</v>
      </c>
      <c r="AC1611" s="519">
        <f t="shared" si="349"/>
        <v>0</v>
      </c>
      <c r="AD1611" s="520">
        <f t="shared" si="350"/>
        <v>0</v>
      </c>
    </row>
    <row r="1612" spans="16:30">
      <c r="P1612" s="274">
        <f t="shared" si="338"/>
        <v>1</v>
      </c>
      <c r="Q1612" s="285">
        <f t="shared" si="339"/>
        <v>18</v>
      </c>
      <c r="R1612" s="286">
        <f t="shared" si="340"/>
        <v>0</v>
      </c>
      <c r="S1612" s="287">
        <f t="shared" si="341"/>
        <v>0</v>
      </c>
      <c r="T1612" s="286">
        <f t="shared" si="342"/>
        <v>0</v>
      </c>
      <c r="U1612" s="287">
        <f t="shared" si="343"/>
        <v>0</v>
      </c>
      <c r="V1612" s="287">
        <f t="shared" si="344"/>
        <v>0</v>
      </c>
      <c r="W1612" s="287">
        <f t="shared" si="345"/>
        <v>0</v>
      </c>
      <c r="X1612" s="287">
        <f t="shared" si="346"/>
        <v>0</v>
      </c>
      <c r="Y1612" s="288">
        <f t="shared" si="347"/>
        <v>1900</v>
      </c>
      <c r="Z1612" s="287">
        <f t="shared" si="348"/>
        <v>1</v>
      </c>
      <c r="AA1612" s="519">
        <f>0</f>
        <v>0</v>
      </c>
      <c r="AB1612" s="520">
        <f>0</f>
        <v>0</v>
      </c>
      <c r="AC1612" s="519">
        <f t="shared" si="349"/>
        <v>0</v>
      </c>
      <c r="AD1612" s="520">
        <f t="shared" si="350"/>
        <v>0</v>
      </c>
    </row>
    <row r="1613" spans="16:30">
      <c r="P1613" s="274">
        <f t="shared" si="338"/>
        <v>1</v>
      </c>
      <c r="Q1613" s="285">
        <f t="shared" si="339"/>
        <v>18</v>
      </c>
      <c r="R1613" s="286">
        <f t="shared" si="340"/>
        <v>0</v>
      </c>
      <c r="S1613" s="287">
        <f t="shared" si="341"/>
        <v>0</v>
      </c>
      <c r="T1613" s="286">
        <f t="shared" si="342"/>
        <v>0</v>
      </c>
      <c r="U1613" s="287">
        <f t="shared" si="343"/>
        <v>0</v>
      </c>
      <c r="V1613" s="287">
        <f t="shared" si="344"/>
        <v>0</v>
      </c>
      <c r="W1613" s="287">
        <f t="shared" si="345"/>
        <v>0</v>
      </c>
      <c r="X1613" s="287">
        <f t="shared" si="346"/>
        <v>0</v>
      </c>
      <c r="Y1613" s="288">
        <f t="shared" si="347"/>
        <v>1900</v>
      </c>
      <c r="Z1613" s="287">
        <f t="shared" si="348"/>
        <v>1</v>
      </c>
      <c r="AA1613" s="519">
        <f>0</f>
        <v>0</v>
      </c>
      <c r="AB1613" s="520">
        <f>0</f>
        <v>0</v>
      </c>
      <c r="AC1613" s="519">
        <f t="shared" si="349"/>
        <v>0</v>
      </c>
      <c r="AD1613" s="520">
        <f t="shared" si="350"/>
        <v>0</v>
      </c>
    </row>
    <row r="1614" spans="16:30">
      <c r="P1614" s="274">
        <f t="shared" si="338"/>
        <v>1</v>
      </c>
      <c r="Q1614" s="285">
        <f t="shared" si="339"/>
        <v>18</v>
      </c>
      <c r="R1614" s="286">
        <f t="shared" si="340"/>
        <v>0</v>
      </c>
      <c r="S1614" s="287">
        <f t="shared" si="341"/>
        <v>0</v>
      </c>
      <c r="T1614" s="286">
        <f t="shared" si="342"/>
        <v>0</v>
      </c>
      <c r="U1614" s="287">
        <f t="shared" si="343"/>
        <v>0</v>
      </c>
      <c r="V1614" s="287">
        <f t="shared" si="344"/>
        <v>0</v>
      </c>
      <c r="W1614" s="287">
        <f t="shared" si="345"/>
        <v>0</v>
      </c>
      <c r="X1614" s="287">
        <f t="shared" si="346"/>
        <v>0</v>
      </c>
      <c r="Y1614" s="288">
        <f t="shared" si="347"/>
        <v>1900</v>
      </c>
      <c r="Z1614" s="287">
        <f t="shared" si="348"/>
        <v>1</v>
      </c>
      <c r="AA1614" s="519">
        <f>0</f>
        <v>0</v>
      </c>
      <c r="AB1614" s="520">
        <f>0</f>
        <v>0</v>
      </c>
      <c r="AC1614" s="519">
        <f t="shared" si="349"/>
        <v>0</v>
      </c>
      <c r="AD1614" s="520">
        <f t="shared" si="350"/>
        <v>0</v>
      </c>
    </row>
    <row r="1615" spans="16:30">
      <c r="P1615" s="274">
        <f t="shared" si="338"/>
        <v>1</v>
      </c>
      <c r="Q1615" s="285">
        <f t="shared" si="339"/>
        <v>18</v>
      </c>
      <c r="R1615" s="286">
        <f t="shared" si="340"/>
        <v>0</v>
      </c>
      <c r="S1615" s="287">
        <f t="shared" si="341"/>
        <v>0</v>
      </c>
      <c r="T1615" s="286">
        <f t="shared" si="342"/>
        <v>0</v>
      </c>
      <c r="U1615" s="287">
        <f t="shared" si="343"/>
        <v>0</v>
      </c>
      <c r="V1615" s="287">
        <f t="shared" si="344"/>
        <v>0</v>
      </c>
      <c r="W1615" s="287">
        <f t="shared" si="345"/>
        <v>0</v>
      </c>
      <c r="X1615" s="287">
        <f t="shared" si="346"/>
        <v>0</v>
      </c>
      <c r="Y1615" s="288">
        <f t="shared" si="347"/>
        <v>1900</v>
      </c>
      <c r="Z1615" s="287">
        <f t="shared" si="348"/>
        <v>1</v>
      </c>
      <c r="AA1615" s="519">
        <f>0</f>
        <v>0</v>
      </c>
      <c r="AB1615" s="520">
        <f>0</f>
        <v>0</v>
      </c>
      <c r="AC1615" s="519">
        <f t="shared" si="349"/>
        <v>0</v>
      </c>
      <c r="AD1615" s="520">
        <f t="shared" si="350"/>
        <v>0</v>
      </c>
    </row>
    <row r="1616" spans="16:30">
      <c r="P1616" s="274">
        <f t="shared" si="338"/>
        <v>1</v>
      </c>
      <c r="Q1616" s="285">
        <f t="shared" si="339"/>
        <v>18</v>
      </c>
      <c r="R1616" s="286">
        <f t="shared" si="340"/>
        <v>0</v>
      </c>
      <c r="S1616" s="287">
        <f t="shared" si="341"/>
        <v>0</v>
      </c>
      <c r="T1616" s="286">
        <f t="shared" si="342"/>
        <v>0</v>
      </c>
      <c r="U1616" s="287">
        <f t="shared" si="343"/>
        <v>0</v>
      </c>
      <c r="V1616" s="287">
        <f t="shared" si="344"/>
        <v>0</v>
      </c>
      <c r="W1616" s="287">
        <f t="shared" si="345"/>
        <v>0</v>
      </c>
      <c r="X1616" s="287">
        <f t="shared" si="346"/>
        <v>0</v>
      </c>
      <c r="Y1616" s="288">
        <f t="shared" si="347"/>
        <v>1900</v>
      </c>
      <c r="Z1616" s="287">
        <f t="shared" si="348"/>
        <v>1</v>
      </c>
      <c r="AA1616" s="519">
        <f>0</f>
        <v>0</v>
      </c>
      <c r="AB1616" s="520">
        <f>0</f>
        <v>0</v>
      </c>
      <c r="AC1616" s="519">
        <f t="shared" si="349"/>
        <v>0</v>
      </c>
      <c r="AD1616" s="520">
        <f t="shared" si="350"/>
        <v>0</v>
      </c>
    </row>
    <row r="1617" spans="16:30">
      <c r="P1617" s="274">
        <f t="shared" si="338"/>
        <v>1</v>
      </c>
      <c r="Q1617" s="285">
        <f t="shared" si="339"/>
        <v>18</v>
      </c>
      <c r="R1617" s="286">
        <f t="shared" si="340"/>
        <v>0</v>
      </c>
      <c r="S1617" s="287">
        <f t="shared" si="341"/>
        <v>0</v>
      </c>
      <c r="T1617" s="286">
        <f t="shared" si="342"/>
        <v>0</v>
      </c>
      <c r="U1617" s="287">
        <f t="shared" si="343"/>
        <v>0</v>
      </c>
      <c r="V1617" s="287">
        <f t="shared" si="344"/>
        <v>0</v>
      </c>
      <c r="W1617" s="287">
        <f t="shared" si="345"/>
        <v>0</v>
      </c>
      <c r="X1617" s="287">
        <f t="shared" si="346"/>
        <v>0</v>
      </c>
      <c r="Y1617" s="288">
        <f t="shared" si="347"/>
        <v>1900</v>
      </c>
      <c r="Z1617" s="287">
        <f t="shared" si="348"/>
        <v>1</v>
      </c>
      <c r="AA1617" s="519">
        <f>0</f>
        <v>0</v>
      </c>
      <c r="AB1617" s="520">
        <f>0</f>
        <v>0</v>
      </c>
      <c r="AC1617" s="519">
        <f t="shared" si="349"/>
        <v>0</v>
      </c>
      <c r="AD1617" s="520">
        <f t="shared" si="350"/>
        <v>0</v>
      </c>
    </row>
    <row r="1618" spans="16:30">
      <c r="P1618" s="274">
        <f t="shared" si="338"/>
        <v>1</v>
      </c>
      <c r="Q1618" s="285">
        <f t="shared" si="339"/>
        <v>18</v>
      </c>
      <c r="R1618" s="286">
        <f t="shared" si="340"/>
        <v>0</v>
      </c>
      <c r="S1618" s="287">
        <f t="shared" si="341"/>
        <v>0</v>
      </c>
      <c r="T1618" s="286">
        <f t="shared" si="342"/>
        <v>0</v>
      </c>
      <c r="U1618" s="287">
        <f t="shared" si="343"/>
        <v>0</v>
      </c>
      <c r="V1618" s="287">
        <f t="shared" si="344"/>
        <v>0</v>
      </c>
      <c r="W1618" s="287">
        <f t="shared" si="345"/>
        <v>0</v>
      </c>
      <c r="X1618" s="287">
        <f t="shared" si="346"/>
        <v>0</v>
      </c>
      <c r="Y1618" s="288">
        <f t="shared" si="347"/>
        <v>1900</v>
      </c>
      <c r="Z1618" s="287">
        <f t="shared" si="348"/>
        <v>1</v>
      </c>
      <c r="AA1618" s="519">
        <f>0</f>
        <v>0</v>
      </c>
      <c r="AB1618" s="520">
        <f>0</f>
        <v>0</v>
      </c>
      <c r="AC1618" s="519">
        <f t="shared" si="349"/>
        <v>0</v>
      </c>
      <c r="AD1618" s="520">
        <f t="shared" si="350"/>
        <v>0</v>
      </c>
    </row>
    <row r="1619" spans="16:30">
      <c r="P1619" s="274">
        <f t="shared" si="338"/>
        <v>1</v>
      </c>
      <c r="Q1619" s="285">
        <f t="shared" si="339"/>
        <v>18</v>
      </c>
      <c r="R1619" s="286">
        <f t="shared" si="340"/>
        <v>0</v>
      </c>
      <c r="S1619" s="287">
        <f t="shared" si="341"/>
        <v>0</v>
      </c>
      <c r="T1619" s="286">
        <f t="shared" si="342"/>
        <v>0</v>
      </c>
      <c r="U1619" s="287">
        <f t="shared" si="343"/>
        <v>0</v>
      </c>
      <c r="V1619" s="287">
        <f t="shared" si="344"/>
        <v>0</v>
      </c>
      <c r="W1619" s="287">
        <f t="shared" si="345"/>
        <v>0</v>
      </c>
      <c r="X1619" s="287">
        <f t="shared" si="346"/>
        <v>0</v>
      </c>
      <c r="Y1619" s="288">
        <f t="shared" si="347"/>
        <v>1900</v>
      </c>
      <c r="Z1619" s="287">
        <f t="shared" si="348"/>
        <v>1</v>
      </c>
      <c r="AA1619" s="519">
        <f>0</f>
        <v>0</v>
      </c>
      <c r="AB1619" s="520">
        <f>0</f>
        <v>0</v>
      </c>
      <c r="AC1619" s="519">
        <f t="shared" si="349"/>
        <v>0</v>
      </c>
      <c r="AD1619" s="520">
        <f t="shared" si="350"/>
        <v>0</v>
      </c>
    </row>
    <row r="1620" spans="16:30">
      <c r="P1620" s="274">
        <f t="shared" si="338"/>
        <v>1</v>
      </c>
      <c r="Q1620" s="285">
        <f t="shared" si="339"/>
        <v>18</v>
      </c>
      <c r="R1620" s="286">
        <f t="shared" si="340"/>
        <v>0</v>
      </c>
      <c r="S1620" s="287">
        <f t="shared" si="341"/>
        <v>0</v>
      </c>
      <c r="T1620" s="286">
        <f t="shared" si="342"/>
        <v>0</v>
      </c>
      <c r="U1620" s="287">
        <f t="shared" si="343"/>
        <v>0</v>
      </c>
      <c r="V1620" s="287">
        <f t="shared" si="344"/>
        <v>0</v>
      </c>
      <c r="W1620" s="287">
        <f t="shared" si="345"/>
        <v>0</v>
      </c>
      <c r="X1620" s="287">
        <f t="shared" si="346"/>
        <v>0</v>
      </c>
      <c r="Y1620" s="288">
        <f t="shared" si="347"/>
        <v>1900</v>
      </c>
      <c r="Z1620" s="287">
        <f t="shared" si="348"/>
        <v>1</v>
      </c>
      <c r="AA1620" s="519">
        <f>0</f>
        <v>0</v>
      </c>
      <c r="AB1620" s="520">
        <f>0</f>
        <v>0</v>
      </c>
      <c r="AC1620" s="519">
        <f t="shared" si="349"/>
        <v>0</v>
      </c>
      <c r="AD1620" s="520">
        <f t="shared" si="350"/>
        <v>0</v>
      </c>
    </row>
    <row r="1621" spans="16:30">
      <c r="P1621" s="274">
        <f t="shared" si="338"/>
        <v>1</v>
      </c>
      <c r="Q1621" s="285">
        <f t="shared" si="339"/>
        <v>18</v>
      </c>
      <c r="R1621" s="286">
        <f t="shared" si="340"/>
        <v>0</v>
      </c>
      <c r="S1621" s="287">
        <f t="shared" si="341"/>
        <v>0</v>
      </c>
      <c r="T1621" s="286">
        <f t="shared" si="342"/>
        <v>0</v>
      </c>
      <c r="U1621" s="287">
        <f t="shared" si="343"/>
        <v>0</v>
      </c>
      <c r="V1621" s="287">
        <f t="shared" si="344"/>
        <v>0</v>
      </c>
      <c r="W1621" s="287">
        <f t="shared" si="345"/>
        <v>0</v>
      </c>
      <c r="X1621" s="287">
        <f t="shared" si="346"/>
        <v>0</v>
      </c>
      <c r="Y1621" s="288">
        <f t="shared" si="347"/>
        <v>1900</v>
      </c>
      <c r="Z1621" s="287">
        <f t="shared" si="348"/>
        <v>1</v>
      </c>
      <c r="AA1621" s="519">
        <f>0</f>
        <v>0</v>
      </c>
      <c r="AB1621" s="520">
        <f>0</f>
        <v>0</v>
      </c>
      <c r="AC1621" s="519">
        <f t="shared" si="349"/>
        <v>0</v>
      </c>
      <c r="AD1621" s="520">
        <f t="shared" si="350"/>
        <v>0</v>
      </c>
    </row>
    <row r="1622" spans="16:30">
      <c r="P1622" s="274">
        <f t="shared" si="338"/>
        <v>1</v>
      </c>
      <c r="Q1622" s="285">
        <f t="shared" si="339"/>
        <v>18</v>
      </c>
      <c r="R1622" s="286">
        <f t="shared" si="340"/>
        <v>0</v>
      </c>
      <c r="S1622" s="287">
        <f t="shared" si="341"/>
        <v>0</v>
      </c>
      <c r="T1622" s="286">
        <f t="shared" si="342"/>
        <v>0</v>
      </c>
      <c r="U1622" s="287">
        <f t="shared" si="343"/>
        <v>0</v>
      </c>
      <c r="V1622" s="287">
        <f t="shared" si="344"/>
        <v>0</v>
      </c>
      <c r="W1622" s="287">
        <f t="shared" si="345"/>
        <v>0</v>
      </c>
      <c r="X1622" s="287">
        <f t="shared" si="346"/>
        <v>0</v>
      </c>
      <c r="Y1622" s="288">
        <f t="shared" si="347"/>
        <v>1900</v>
      </c>
      <c r="Z1622" s="287">
        <f t="shared" si="348"/>
        <v>1</v>
      </c>
      <c r="AA1622" s="519">
        <f>0</f>
        <v>0</v>
      </c>
      <c r="AB1622" s="520">
        <f>0</f>
        <v>0</v>
      </c>
      <c r="AC1622" s="519">
        <f t="shared" si="349"/>
        <v>0</v>
      </c>
      <c r="AD1622" s="520">
        <f t="shared" si="350"/>
        <v>0</v>
      </c>
    </row>
    <row r="1623" spans="16:30">
      <c r="P1623" s="274">
        <f t="shared" si="338"/>
        <v>1</v>
      </c>
      <c r="Q1623" s="285">
        <f t="shared" si="339"/>
        <v>18</v>
      </c>
      <c r="R1623" s="286">
        <f t="shared" si="340"/>
        <v>0</v>
      </c>
      <c r="S1623" s="287">
        <f t="shared" si="341"/>
        <v>0</v>
      </c>
      <c r="T1623" s="286">
        <f t="shared" si="342"/>
        <v>0</v>
      </c>
      <c r="U1623" s="287">
        <f t="shared" si="343"/>
        <v>0</v>
      </c>
      <c r="V1623" s="287">
        <f t="shared" si="344"/>
        <v>0</v>
      </c>
      <c r="W1623" s="287">
        <f t="shared" si="345"/>
        <v>0</v>
      </c>
      <c r="X1623" s="287">
        <f t="shared" si="346"/>
        <v>0</v>
      </c>
      <c r="Y1623" s="288">
        <f t="shared" si="347"/>
        <v>1900</v>
      </c>
      <c r="Z1623" s="287">
        <f t="shared" si="348"/>
        <v>1</v>
      </c>
      <c r="AA1623" s="519">
        <f>0</f>
        <v>0</v>
      </c>
      <c r="AB1623" s="520">
        <f>0</f>
        <v>0</v>
      </c>
      <c r="AC1623" s="519">
        <f t="shared" si="349"/>
        <v>0</v>
      </c>
      <c r="AD1623" s="520">
        <f t="shared" si="350"/>
        <v>0</v>
      </c>
    </row>
    <row r="1624" spans="16:30">
      <c r="P1624" s="274">
        <f t="shared" si="338"/>
        <v>1</v>
      </c>
      <c r="Q1624" s="285">
        <f t="shared" si="339"/>
        <v>18</v>
      </c>
      <c r="R1624" s="286">
        <f t="shared" si="340"/>
        <v>0</v>
      </c>
      <c r="S1624" s="287">
        <f t="shared" si="341"/>
        <v>0</v>
      </c>
      <c r="T1624" s="286">
        <f t="shared" si="342"/>
        <v>0</v>
      </c>
      <c r="U1624" s="287">
        <f t="shared" si="343"/>
        <v>0</v>
      </c>
      <c r="V1624" s="287">
        <f t="shared" si="344"/>
        <v>0</v>
      </c>
      <c r="W1624" s="287">
        <f t="shared" si="345"/>
        <v>0</v>
      </c>
      <c r="X1624" s="287">
        <f t="shared" si="346"/>
        <v>0</v>
      </c>
      <c r="Y1624" s="288">
        <f t="shared" si="347"/>
        <v>1900</v>
      </c>
      <c r="Z1624" s="287">
        <f t="shared" si="348"/>
        <v>1</v>
      </c>
      <c r="AA1624" s="519">
        <f>0</f>
        <v>0</v>
      </c>
      <c r="AB1624" s="520">
        <f>0</f>
        <v>0</v>
      </c>
      <c r="AC1624" s="519">
        <f t="shared" si="349"/>
        <v>0</v>
      </c>
      <c r="AD1624" s="520">
        <f t="shared" si="350"/>
        <v>0</v>
      </c>
    </row>
    <row r="1625" spans="16:30">
      <c r="P1625" s="274">
        <f t="shared" si="338"/>
        <v>1</v>
      </c>
      <c r="Q1625" s="285">
        <f t="shared" si="339"/>
        <v>18</v>
      </c>
      <c r="R1625" s="286">
        <f t="shared" si="340"/>
        <v>0</v>
      </c>
      <c r="S1625" s="287">
        <f t="shared" si="341"/>
        <v>0</v>
      </c>
      <c r="T1625" s="286">
        <f t="shared" si="342"/>
        <v>0</v>
      </c>
      <c r="U1625" s="287">
        <f t="shared" si="343"/>
        <v>0</v>
      </c>
      <c r="V1625" s="287">
        <f t="shared" si="344"/>
        <v>0</v>
      </c>
      <c r="W1625" s="287">
        <f t="shared" si="345"/>
        <v>0</v>
      </c>
      <c r="X1625" s="287">
        <f t="shared" si="346"/>
        <v>0</v>
      </c>
      <c r="Y1625" s="288">
        <f t="shared" si="347"/>
        <v>1900</v>
      </c>
      <c r="Z1625" s="287">
        <f t="shared" si="348"/>
        <v>1</v>
      </c>
      <c r="AA1625" s="519">
        <f>0</f>
        <v>0</v>
      </c>
      <c r="AB1625" s="520">
        <f>0</f>
        <v>0</v>
      </c>
      <c r="AC1625" s="519">
        <f t="shared" si="349"/>
        <v>0</v>
      </c>
      <c r="AD1625" s="520">
        <f t="shared" si="350"/>
        <v>0</v>
      </c>
    </row>
    <row r="1626" spans="16:30">
      <c r="P1626" s="274">
        <f t="shared" si="338"/>
        <v>1</v>
      </c>
      <c r="Q1626" s="285">
        <f t="shared" si="339"/>
        <v>18</v>
      </c>
      <c r="R1626" s="286">
        <f t="shared" si="340"/>
        <v>0</v>
      </c>
      <c r="S1626" s="287">
        <f t="shared" si="341"/>
        <v>0</v>
      </c>
      <c r="T1626" s="286">
        <f t="shared" si="342"/>
        <v>0</v>
      </c>
      <c r="U1626" s="287">
        <f t="shared" si="343"/>
        <v>0</v>
      </c>
      <c r="V1626" s="287">
        <f t="shared" si="344"/>
        <v>0</v>
      </c>
      <c r="W1626" s="287">
        <f t="shared" si="345"/>
        <v>0</v>
      </c>
      <c r="X1626" s="287">
        <f t="shared" si="346"/>
        <v>0</v>
      </c>
      <c r="Y1626" s="288">
        <f t="shared" si="347"/>
        <v>1900</v>
      </c>
      <c r="Z1626" s="287">
        <f t="shared" si="348"/>
        <v>1</v>
      </c>
      <c r="AA1626" s="519">
        <f>0</f>
        <v>0</v>
      </c>
      <c r="AB1626" s="520">
        <f>0</f>
        <v>0</v>
      </c>
      <c r="AC1626" s="519">
        <f t="shared" si="349"/>
        <v>0</v>
      </c>
      <c r="AD1626" s="520">
        <f t="shared" si="350"/>
        <v>0</v>
      </c>
    </row>
    <row r="1627" spans="16:30">
      <c r="P1627" s="274">
        <f t="shared" si="338"/>
        <v>1</v>
      </c>
      <c r="Q1627" s="285">
        <f t="shared" si="339"/>
        <v>18</v>
      </c>
      <c r="R1627" s="286">
        <f t="shared" si="340"/>
        <v>0</v>
      </c>
      <c r="S1627" s="287">
        <f t="shared" si="341"/>
        <v>0</v>
      </c>
      <c r="T1627" s="286">
        <f t="shared" si="342"/>
        <v>0</v>
      </c>
      <c r="U1627" s="287">
        <f t="shared" si="343"/>
        <v>0</v>
      </c>
      <c r="V1627" s="287">
        <f t="shared" si="344"/>
        <v>0</v>
      </c>
      <c r="W1627" s="287">
        <f t="shared" si="345"/>
        <v>0</v>
      </c>
      <c r="X1627" s="287">
        <f t="shared" si="346"/>
        <v>0</v>
      </c>
      <c r="Y1627" s="288">
        <f t="shared" si="347"/>
        <v>1900</v>
      </c>
      <c r="Z1627" s="287">
        <f t="shared" si="348"/>
        <v>1</v>
      </c>
      <c r="AA1627" s="519">
        <f>0</f>
        <v>0</v>
      </c>
      <c r="AB1627" s="520">
        <f>0</f>
        <v>0</v>
      </c>
      <c r="AC1627" s="519">
        <f t="shared" si="349"/>
        <v>0</v>
      </c>
      <c r="AD1627" s="520">
        <f t="shared" si="350"/>
        <v>0</v>
      </c>
    </row>
    <row r="1628" spans="16:30">
      <c r="P1628" s="274">
        <f t="shared" si="338"/>
        <v>1</v>
      </c>
      <c r="Q1628" s="285">
        <f t="shared" si="339"/>
        <v>18</v>
      </c>
      <c r="R1628" s="286">
        <f t="shared" si="340"/>
        <v>0</v>
      </c>
      <c r="S1628" s="287">
        <f t="shared" si="341"/>
        <v>0</v>
      </c>
      <c r="T1628" s="286">
        <f t="shared" si="342"/>
        <v>0</v>
      </c>
      <c r="U1628" s="287">
        <f t="shared" si="343"/>
        <v>0</v>
      </c>
      <c r="V1628" s="287">
        <f t="shared" si="344"/>
        <v>0</v>
      </c>
      <c r="W1628" s="287">
        <f t="shared" si="345"/>
        <v>0</v>
      </c>
      <c r="X1628" s="287">
        <f t="shared" si="346"/>
        <v>0</v>
      </c>
      <c r="Y1628" s="288">
        <f t="shared" si="347"/>
        <v>1900</v>
      </c>
      <c r="Z1628" s="287">
        <f t="shared" si="348"/>
        <v>1</v>
      </c>
      <c r="AA1628" s="519">
        <f>0</f>
        <v>0</v>
      </c>
      <c r="AB1628" s="520">
        <f>0</f>
        <v>0</v>
      </c>
      <c r="AC1628" s="519">
        <f t="shared" si="349"/>
        <v>0</v>
      </c>
      <c r="AD1628" s="520">
        <f t="shared" si="350"/>
        <v>0</v>
      </c>
    </row>
    <row r="1629" spans="16:30">
      <c r="P1629" s="274">
        <f t="shared" si="338"/>
        <v>1</v>
      </c>
      <c r="Q1629" s="285">
        <f t="shared" si="339"/>
        <v>18</v>
      </c>
      <c r="R1629" s="286">
        <f t="shared" si="340"/>
        <v>0</v>
      </c>
      <c r="S1629" s="287">
        <f t="shared" si="341"/>
        <v>0</v>
      </c>
      <c r="T1629" s="286">
        <f t="shared" si="342"/>
        <v>0</v>
      </c>
      <c r="U1629" s="287">
        <f t="shared" si="343"/>
        <v>0</v>
      </c>
      <c r="V1629" s="287">
        <f t="shared" si="344"/>
        <v>0</v>
      </c>
      <c r="W1629" s="287">
        <f t="shared" si="345"/>
        <v>0</v>
      </c>
      <c r="X1629" s="287">
        <f t="shared" si="346"/>
        <v>0</v>
      </c>
      <c r="Y1629" s="288">
        <f t="shared" si="347"/>
        <v>1900</v>
      </c>
      <c r="Z1629" s="287">
        <f t="shared" si="348"/>
        <v>1</v>
      </c>
      <c r="AA1629" s="519">
        <f>0</f>
        <v>0</v>
      </c>
      <c r="AB1629" s="520">
        <f>0</f>
        <v>0</v>
      </c>
      <c r="AC1629" s="519">
        <f t="shared" si="349"/>
        <v>0</v>
      </c>
      <c r="AD1629" s="520">
        <f t="shared" si="350"/>
        <v>0</v>
      </c>
    </row>
    <row r="1630" spans="16:30">
      <c r="P1630" s="274">
        <f t="shared" si="338"/>
        <v>1</v>
      </c>
      <c r="Q1630" s="285">
        <f t="shared" si="339"/>
        <v>18</v>
      </c>
      <c r="R1630" s="286">
        <f t="shared" si="340"/>
        <v>0</v>
      </c>
      <c r="S1630" s="287">
        <f t="shared" si="341"/>
        <v>0</v>
      </c>
      <c r="T1630" s="286">
        <f t="shared" si="342"/>
        <v>0</v>
      </c>
      <c r="U1630" s="287">
        <f t="shared" si="343"/>
        <v>0</v>
      </c>
      <c r="V1630" s="287">
        <f t="shared" si="344"/>
        <v>0</v>
      </c>
      <c r="W1630" s="287">
        <f t="shared" si="345"/>
        <v>0</v>
      </c>
      <c r="X1630" s="287">
        <f t="shared" si="346"/>
        <v>0</v>
      </c>
      <c r="Y1630" s="288">
        <f t="shared" si="347"/>
        <v>1900</v>
      </c>
      <c r="Z1630" s="287">
        <f t="shared" si="348"/>
        <v>1</v>
      </c>
      <c r="AA1630" s="519">
        <f>0</f>
        <v>0</v>
      </c>
      <c r="AB1630" s="520">
        <f>0</f>
        <v>0</v>
      </c>
      <c r="AC1630" s="519">
        <f t="shared" si="349"/>
        <v>0</v>
      </c>
      <c r="AD1630" s="520">
        <f t="shared" si="350"/>
        <v>0</v>
      </c>
    </row>
    <row r="1631" spans="16:30">
      <c r="P1631" s="274">
        <f t="shared" si="338"/>
        <v>1</v>
      </c>
      <c r="Q1631" s="285">
        <f t="shared" si="339"/>
        <v>18</v>
      </c>
      <c r="R1631" s="286">
        <f t="shared" si="340"/>
        <v>0</v>
      </c>
      <c r="S1631" s="287">
        <f t="shared" si="341"/>
        <v>0</v>
      </c>
      <c r="T1631" s="286">
        <f t="shared" si="342"/>
        <v>0</v>
      </c>
      <c r="U1631" s="287">
        <f t="shared" si="343"/>
        <v>0</v>
      </c>
      <c r="V1631" s="287">
        <f t="shared" si="344"/>
        <v>0</v>
      </c>
      <c r="W1631" s="287">
        <f t="shared" si="345"/>
        <v>0</v>
      </c>
      <c r="X1631" s="287">
        <f t="shared" si="346"/>
        <v>0</v>
      </c>
      <c r="Y1631" s="288">
        <f t="shared" si="347"/>
        <v>1900</v>
      </c>
      <c r="Z1631" s="287">
        <f t="shared" si="348"/>
        <v>1</v>
      </c>
      <c r="AA1631" s="519">
        <f>0</f>
        <v>0</v>
      </c>
      <c r="AB1631" s="520">
        <f>0</f>
        <v>0</v>
      </c>
      <c r="AC1631" s="519">
        <f t="shared" si="349"/>
        <v>0</v>
      </c>
      <c r="AD1631" s="520">
        <f t="shared" si="350"/>
        <v>0</v>
      </c>
    </row>
    <row r="1632" spans="16:30">
      <c r="P1632" s="274">
        <f t="shared" si="338"/>
        <v>1</v>
      </c>
      <c r="Q1632" s="285">
        <f t="shared" si="339"/>
        <v>18</v>
      </c>
      <c r="R1632" s="286">
        <f t="shared" si="340"/>
        <v>0</v>
      </c>
      <c r="S1632" s="287">
        <f t="shared" si="341"/>
        <v>0</v>
      </c>
      <c r="T1632" s="286">
        <f t="shared" si="342"/>
        <v>0</v>
      </c>
      <c r="U1632" s="287">
        <f t="shared" si="343"/>
        <v>0</v>
      </c>
      <c r="V1632" s="287">
        <f t="shared" si="344"/>
        <v>0</v>
      </c>
      <c r="W1632" s="287">
        <f t="shared" si="345"/>
        <v>0</v>
      </c>
      <c r="X1632" s="287">
        <f t="shared" si="346"/>
        <v>0</v>
      </c>
      <c r="Y1632" s="288">
        <f t="shared" si="347"/>
        <v>1900</v>
      </c>
      <c r="Z1632" s="287">
        <f t="shared" si="348"/>
        <v>1</v>
      </c>
      <c r="AA1632" s="519">
        <f>0</f>
        <v>0</v>
      </c>
      <c r="AB1632" s="520">
        <f>0</f>
        <v>0</v>
      </c>
      <c r="AC1632" s="519">
        <f t="shared" si="349"/>
        <v>0</v>
      </c>
      <c r="AD1632" s="520">
        <f t="shared" si="350"/>
        <v>0</v>
      </c>
    </row>
    <row r="1633" spans="16:30">
      <c r="P1633" s="274">
        <f t="shared" si="338"/>
        <v>1</v>
      </c>
      <c r="Q1633" s="285">
        <f t="shared" si="339"/>
        <v>18</v>
      </c>
      <c r="R1633" s="286">
        <f t="shared" si="340"/>
        <v>0</v>
      </c>
      <c r="S1633" s="287">
        <f t="shared" si="341"/>
        <v>0</v>
      </c>
      <c r="T1633" s="286">
        <f t="shared" si="342"/>
        <v>0</v>
      </c>
      <c r="U1633" s="287">
        <f t="shared" si="343"/>
        <v>0</v>
      </c>
      <c r="V1633" s="287">
        <f t="shared" si="344"/>
        <v>0</v>
      </c>
      <c r="W1633" s="287">
        <f t="shared" si="345"/>
        <v>0</v>
      </c>
      <c r="X1633" s="287">
        <f t="shared" si="346"/>
        <v>0</v>
      </c>
      <c r="Y1633" s="288">
        <f t="shared" si="347"/>
        <v>1900</v>
      </c>
      <c r="Z1633" s="287">
        <f t="shared" si="348"/>
        <v>1</v>
      </c>
      <c r="AA1633" s="519">
        <f>0</f>
        <v>0</v>
      </c>
      <c r="AB1633" s="520">
        <f>0</f>
        <v>0</v>
      </c>
      <c r="AC1633" s="519">
        <f t="shared" si="349"/>
        <v>0</v>
      </c>
      <c r="AD1633" s="520">
        <f t="shared" si="350"/>
        <v>0</v>
      </c>
    </row>
    <row r="1634" spans="16:30">
      <c r="P1634" s="274">
        <f t="shared" si="338"/>
        <v>1</v>
      </c>
      <c r="Q1634" s="285">
        <f t="shared" si="339"/>
        <v>18</v>
      </c>
      <c r="R1634" s="286">
        <f t="shared" si="340"/>
        <v>0</v>
      </c>
      <c r="S1634" s="287">
        <f t="shared" si="341"/>
        <v>0</v>
      </c>
      <c r="T1634" s="286">
        <f t="shared" si="342"/>
        <v>0</v>
      </c>
      <c r="U1634" s="287">
        <f t="shared" si="343"/>
        <v>0</v>
      </c>
      <c r="V1634" s="287">
        <f t="shared" si="344"/>
        <v>0</v>
      </c>
      <c r="W1634" s="287">
        <f t="shared" si="345"/>
        <v>0</v>
      </c>
      <c r="X1634" s="287">
        <f t="shared" si="346"/>
        <v>0</v>
      </c>
      <c r="Y1634" s="288">
        <f t="shared" si="347"/>
        <v>1900</v>
      </c>
      <c r="Z1634" s="287">
        <f t="shared" si="348"/>
        <v>1</v>
      </c>
      <c r="AA1634" s="519">
        <f>0</f>
        <v>0</v>
      </c>
      <c r="AB1634" s="520">
        <f>0</f>
        <v>0</v>
      </c>
      <c r="AC1634" s="519">
        <f t="shared" si="349"/>
        <v>0</v>
      </c>
      <c r="AD1634" s="520">
        <f t="shared" si="350"/>
        <v>0</v>
      </c>
    </row>
    <row r="1635" spans="16:30">
      <c r="P1635" s="274">
        <f t="shared" si="338"/>
        <v>1</v>
      </c>
      <c r="Q1635" s="285">
        <f t="shared" si="339"/>
        <v>18</v>
      </c>
      <c r="R1635" s="286">
        <f t="shared" si="340"/>
        <v>0</v>
      </c>
      <c r="S1635" s="287">
        <f t="shared" si="341"/>
        <v>0</v>
      </c>
      <c r="T1635" s="286">
        <f t="shared" si="342"/>
        <v>0</v>
      </c>
      <c r="U1635" s="287">
        <f t="shared" si="343"/>
        <v>0</v>
      </c>
      <c r="V1635" s="287">
        <f t="shared" si="344"/>
        <v>0</v>
      </c>
      <c r="W1635" s="287">
        <f t="shared" si="345"/>
        <v>0</v>
      </c>
      <c r="X1635" s="287">
        <f t="shared" si="346"/>
        <v>0</v>
      </c>
      <c r="Y1635" s="288">
        <f t="shared" si="347"/>
        <v>1900</v>
      </c>
      <c r="Z1635" s="287">
        <f t="shared" si="348"/>
        <v>1</v>
      </c>
      <c r="AA1635" s="519">
        <f>0</f>
        <v>0</v>
      </c>
      <c r="AB1635" s="520">
        <f>0</f>
        <v>0</v>
      </c>
      <c r="AC1635" s="519">
        <f t="shared" si="349"/>
        <v>0</v>
      </c>
      <c r="AD1635" s="520">
        <f t="shared" si="350"/>
        <v>0</v>
      </c>
    </row>
    <row r="1636" spans="16:30">
      <c r="P1636" s="274">
        <f t="shared" si="338"/>
        <v>1</v>
      </c>
      <c r="Q1636" s="285">
        <f t="shared" si="339"/>
        <v>18</v>
      </c>
      <c r="R1636" s="286">
        <f t="shared" si="340"/>
        <v>0</v>
      </c>
      <c r="S1636" s="287">
        <f t="shared" si="341"/>
        <v>0</v>
      </c>
      <c r="T1636" s="286">
        <f t="shared" si="342"/>
        <v>0</v>
      </c>
      <c r="U1636" s="287">
        <f t="shared" si="343"/>
        <v>0</v>
      </c>
      <c r="V1636" s="287">
        <f t="shared" si="344"/>
        <v>0</v>
      </c>
      <c r="W1636" s="287">
        <f t="shared" si="345"/>
        <v>0</v>
      </c>
      <c r="X1636" s="287">
        <f t="shared" si="346"/>
        <v>0</v>
      </c>
      <c r="Y1636" s="288">
        <f t="shared" si="347"/>
        <v>1900</v>
      </c>
      <c r="Z1636" s="287">
        <f t="shared" si="348"/>
        <v>1</v>
      </c>
      <c r="AA1636" s="519">
        <f>0</f>
        <v>0</v>
      </c>
      <c r="AB1636" s="520">
        <f>0</f>
        <v>0</v>
      </c>
      <c r="AC1636" s="519">
        <f t="shared" si="349"/>
        <v>0</v>
      </c>
      <c r="AD1636" s="520">
        <f t="shared" si="350"/>
        <v>0</v>
      </c>
    </row>
    <row r="1637" spans="16:30">
      <c r="P1637" s="274">
        <f t="shared" si="338"/>
        <v>1</v>
      </c>
      <c r="Q1637" s="285">
        <f t="shared" si="339"/>
        <v>18</v>
      </c>
      <c r="R1637" s="286">
        <f t="shared" si="340"/>
        <v>0</v>
      </c>
      <c r="S1637" s="287">
        <f t="shared" si="341"/>
        <v>0</v>
      </c>
      <c r="T1637" s="286">
        <f t="shared" si="342"/>
        <v>0</v>
      </c>
      <c r="U1637" s="287">
        <f t="shared" si="343"/>
        <v>0</v>
      </c>
      <c r="V1637" s="287">
        <f t="shared" si="344"/>
        <v>0</v>
      </c>
      <c r="W1637" s="287">
        <f t="shared" si="345"/>
        <v>0</v>
      </c>
      <c r="X1637" s="287">
        <f t="shared" si="346"/>
        <v>0</v>
      </c>
      <c r="Y1637" s="288">
        <f t="shared" si="347"/>
        <v>1900</v>
      </c>
      <c r="Z1637" s="287">
        <f t="shared" si="348"/>
        <v>1</v>
      </c>
      <c r="AA1637" s="519">
        <f>0</f>
        <v>0</v>
      </c>
      <c r="AB1637" s="520">
        <f>0</f>
        <v>0</v>
      </c>
      <c r="AC1637" s="519">
        <f t="shared" si="349"/>
        <v>0</v>
      </c>
      <c r="AD1637" s="520">
        <f t="shared" si="350"/>
        <v>0</v>
      </c>
    </row>
    <row r="1638" spans="16:30">
      <c r="P1638" s="274">
        <f t="shared" si="338"/>
        <v>1</v>
      </c>
      <c r="Q1638" s="285">
        <f t="shared" si="339"/>
        <v>18</v>
      </c>
      <c r="R1638" s="286">
        <f t="shared" si="340"/>
        <v>0</v>
      </c>
      <c r="S1638" s="287">
        <f t="shared" si="341"/>
        <v>0</v>
      </c>
      <c r="T1638" s="286">
        <f t="shared" si="342"/>
        <v>0</v>
      </c>
      <c r="U1638" s="287">
        <f t="shared" si="343"/>
        <v>0</v>
      </c>
      <c r="V1638" s="287">
        <f t="shared" si="344"/>
        <v>0</v>
      </c>
      <c r="W1638" s="287">
        <f t="shared" si="345"/>
        <v>0</v>
      </c>
      <c r="X1638" s="287">
        <f t="shared" si="346"/>
        <v>0</v>
      </c>
      <c r="Y1638" s="288">
        <f t="shared" si="347"/>
        <v>1900</v>
      </c>
      <c r="Z1638" s="287">
        <f t="shared" si="348"/>
        <v>1</v>
      </c>
      <c r="AA1638" s="519">
        <f>0</f>
        <v>0</v>
      </c>
      <c r="AB1638" s="520">
        <f>0</f>
        <v>0</v>
      </c>
      <c r="AC1638" s="519">
        <f t="shared" si="349"/>
        <v>0</v>
      </c>
      <c r="AD1638" s="520">
        <f t="shared" si="350"/>
        <v>0</v>
      </c>
    </row>
    <row r="1639" spans="16:30">
      <c r="P1639" s="274">
        <f t="shared" si="338"/>
        <v>1</v>
      </c>
      <c r="Q1639" s="285">
        <f t="shared" si="339"/>
        <v>18</v>
      </c>
      <c r="R1639" s="286">
        <f t="shared" si="340"/>
        <v>0</v>
      </c>
      <c r="S1639" s="287">
        <f t="shared" si="341"/>
        <v>0</v>
      </c>
      <c r="T1639" s="286">
        <f t="shared" si="342"/>
        <v>0</v>
      </c>
      <c r="U1639" s="287">
        <f t="shared" si="343"/>
        <v>0</v>
      </c>
      <c r="V1639" s="287">
        <f t="shared" si="344"/>
        <v>0</v>
      </c>
      <c r="W1639" s="287">
        <f t="shared" si="345"/>
        <v>0</v>
      </c>
      <c r="X1639" s="287">
        <f t="shared" si="346"/>
        <v>0</v>
      </c>
      <c r="Y1639" s="288">
        <f t="shared" si="347"/>
        <v>1900</v>
      </c>
      <c r="Z1639" s="287">
        <f t="shared" si="348"/>
        <v>1</v>
      </c>
      <c r="AA1639" s="519">
        <f>0</f>
        <v>0</v>
      </c>
      <c r="AB1639" s="520">
        <f>0</f>
        <v>0</v>
      </c>
      <c r="AC1639" s="519">
        <f t="shared" si="349"/>
        <v>0</v>
      </c>
      <c r="AD1639" s="520">
        <f t="shared" si="350"/>
        <v>0</v>
      </c>
    </row>
    <row r="1640" spans="16:30">
      <c r="P1640" s="274">
        <f t="shared" si="338"/>
        <v>1</v>
      </c>
      <c r="Q1640" s="285">
        <f t="shared" si="339"/>
        <v>18</v>
      </c>
      <c r="R1640" s="286">
        <f t="shared" si="340"/>
        <v>0</v>
      </c>
      <c r="S1640" s="287">
        <f t="shared" si="341"/>
        <v>0</v>
      </c>
      <c r="T1640" s="286">
        <f t="shared" si="342"/>
        <v>0</v>
      </c>
      <c r="U1640" s="287">
        <f t="shared" si="343"/>
        <v>0</v>
      </c>
      <c r="V1640" s="287">
        <f t="shared" si="344"/>
        <v>0</v>
      </c>
      <c r="W1640" s="287">
        <f t="shared" si="345"/>
        <v>0</v>
      </c>
      <c r="X1640" s="287">
        <f t="shared" si="346"/>
        <v>0</v>
      </c>
      <c r="Y1640" s="288">
        <f t="shared" si="347"/>
        <v>1900</v>
      </c>
      <c r="Z1640" s="287">
        <f t="shared" si="348"/>
        <v>1</v>
      </c>
      <c r="AA1640" s="519">
        <f>0</f>
        <v>0</v>
      </c>
      <c r="AB1640" s="520">
        <f>0</f>
        <v>0</v>
      </c>
      <c r="AC1640" s="519">
        <f t="shared" si="349"/>
        <v>0</v>
      </c>
      <c r="AD1640" s="520">
        <f t="shared" si="350"/>
        <v>0</v>
      </c>
    </row>
    <row r="1641" spans="16:30">
      <c r="P1641" s="274">
        <f t="shared" si="338"/>
        <v>1</v>
      </c>
      <c r="Q1641" s="285">
        <f t="shared" si="339"/>
        <v>18</v>
      </c>
      <c r="R1641" s="286">
        <f t="shared" si="340"/>
        <v>0</v>
      </c>
      <c r="S1641" s="287">
        <f t="shared" si="341"/>
        <v>0</v>
      </c>
      <c r="T1641" s="286">
        <f t="shared" si="342"/>
        <v>0</v>
      </c>
      <c r="U1641" s="287">
        <f t="shared" si="343"/>
        <v>0</v>
      </c>
      <c r="V1641" s="287">
        <f t="shared" si="344"/>
        <v>0</v>
      </c>
      <c r="W1641" s="287">
        <f t="shared" si="345"/>
        <v>0</v>
      </c>
      <c r="X1641" s="287">
        <f t="shared" si="346"/>
        <v>0</v>
      </c>
      <c r="Y1641" s="288">
        <f t="shared" si="347"/>
        <v>1900</v>
      </c>
      <c r="Z1641" s="287">
        <f t="shared" si="348"/>
        <v>1</v>
      </c>
      <c r="AA1641" s="519">
        <f>0</f>
        <v>0</v>
      </c>
      <c r="AB1641" s="520">
        <f>0</f>
        <v>0</v>
      </c>
      <c r="AC1641" s="519">
        <f t="shared" si="349"/>
        <v>0</v>
      </c>
      <c r="AD1641" s="520">
        <f t="shared" si="350"/>
        <v>0</v>
      </c>
    </row>
    <row r="1642" spans="16:30">
      <c r="P1642" s="274">
        <f t="shared" si="338"/>
        <v>1</v>
      </c>
      <c r="Q1642" s="285">
        <f t="shared" si="339"/>
        <v>18</v>
      </c>
      <c r="R1642" s="286">
        <f t="shared" si="340"/>
        <v>0</v>
      </c>
      <c r="S1642" s="287">
        <f t="shared" si="341"/>
        <v>0</v>
      </c>
      <c r="T1642" s="286">
        <f t="shared" si="342"/>
        <v>0</v>
      </c>
      <c r="U1642" s="287">
        <f t="shared" si="343"/>
        <v>0</v>
      </c>
      <c r="V1642" s="287">
        <f t="shared" si="344"/>
        <v>0</v>
      </c>
      <c r="W1642" s="287">
        <f t="shared" si="345"/>
        <v>0</v>
      </c>
      <c r="X1642" s="287">
        <f t="shared" si="346"/>
        <v>0</v>
      </c>
      <c r="Y1642" s="288">
        <f t="shared" si="347"/>
        <v>1900</v>
      </c>
      <c r="Z1642" s="287">
        <f t="shared" si="348"/>
        <v>1</v>
      </c>
      <c r="AA1642" s="519">
        <f>0</f>
        <v>0</v>
      </c>
      <c r="AB1642" s="520">
        <f>0</f>
        <v>0</v>
      </c>
      <c r="AC1642" s="519">
        <f t="shared" si="349"/>
        <v>0</v>
      </c>
      <c r="AD1642" s="520">
        <f t="shared" si="350"/>
        <v>0</v>
      </c>
    </row>
    <row r="1643" spans="16:30">
      <c r="P1643" s="274">
        <f t="shared" si="338"/>
        <v>1</v>
      </c>
      <c r="Q1643" s="285">
        <f t="shared" si="339"/>
        <v>18</v>
      </c>
      <c r="R1643" s="286">
        <f t="shared" si="340"/>
        <v>0</v>
      </c>
      <c r="S1643" s="287">
        <f t="shared" si="341"/>
        <v>0</v>
      </c>
      <c r="T1643" s="286">
        <f t="shared" si="342"/>
        <v>0</v>
      </c>
      <c r="U1643" s="287">
        <f t="shared" si="343"/>
        <v>0</v>
      </c>
      <c r="V1643" s="287">
        <f t="shared" si="344"/>
        <v>0</v>
      </c>
      <c r="W1643" s="287">
        <f t="shared" si="345"/>
        <v>0</v>
      </c>
      <c r="X1643" s="287">
        <f t="shared" si="346"/>
        <v>0</v>
      </c>
      <c r="Y1643" s="288">
        <f t="shared" si="347"/>
        <v>1900</v>
      </c>
      <c r="Z1643" s="287">
        <f t="shared" si="348"/>
        <v>1</v>
      </c>
      <c r="AA1643" s="519">
        <f>0</f>
        <v>0</v>
      </c>
      <c r="AB1643" s="520">
        <f>0</f>
        <v>0</v>
      </c>
      <c r="AC1643" s="519">
        <f t="shared" si="349"/>
        <v>0</v>
      </c>
      <c r="AD1643" s="520">
        <f t="shared" si="350"/>
        <v>0</v>
      </c>
    </row>
    <row r="1644" spans="16:30">
      <c r="P1644" s="274">
        <f t="shared" si="338"/>
        <v>1</v>
      </c>
      <c r="Q1644" s="285">
        <f t="shared" si="339"/>
        <v>18</v>
      </c>
      <c r="R1644" s="286">
        <f t="shared" si="340"/>
        <v>0</v>
      </c>
      <c r="S1644" s="287">
        <f t="shared" si="341"/>
        <v>0</v>
      </c>
      <c r="T1644" s="286">
        <f t="shared" si="342"/>
        <v>0</v>
      </c>
      <c r="U1644" s="287">
        <f t="shared" si="343"/>
        <v>0</v>
      </c>
      <c r="V1644" s="287">
        <f t="shared" si="344"/>
        <v>0</v>
      </c>
      <c r="W1644" s="287">
        <f t="shared" si="345"/>
        <v>0</v>
      </c>
      <c r="X1644" s="287">
        <f t="shared" si="346"/>
        <v>0</v>
      </c>
      <c r="Y1644" s="288">
        <f t="shared" si="347"/>
        <v>1900</v>
      </c>
      <c r="Z1644" s="287">
        <f t="shared" si="348"/>
        <v>1</v>
      </c>
      <c r="AA1644" s="519">
        <f>0</f>
        <v>0</v>
      </c>
      <c r="AB1644" s="520">
        <f>0</f>
        <v>0</v>
      </c>
      <c r="AC1644" s="519">
        <f t="shared" si="349"/>
        <v>0</v>
      </c>
      <c r="AD1644" s="520">
        <f t="shared" si="350"/>
        <v>0</v>
      </c>
    </row>
    <row r="1645" spans="16:30">
      <c r="P1645" s="274">
        <f t="shared" si="338"/>
        <v>1</v>
      </c>
      <c r="Q1645" s="285">
        <f t="shared" si="339"/>
        <v>18</v>
      </c>
      <c r="R1645" s="286">
        <f t="shared" si="340"/>
        <v>0</v>
      </c>
      <c r="S1645" s="287">
        <f t="shared" si="341"/>
        <v>0</v>
      </c>
      <c r="T1645" s="286">
        <f t="shared" si="342"/>
        <v>0</v>
      </c>
      <c r="U1645" s="287">
        <f t="shared" si="343"/>
        <v>0</v>
      </c>
      <c r="V1645" s="287">
        <f t="shared" si="344"/>
        <v>0</v>
      </c>
      <c r="W1645" s="287">
        <f t="shared" si="345"/>
        <v>0</v>
      </c>
      <c r="X1645" s="287">
        <f t="shared" si="346"/>
        <v>0</v>
      </c>
      <c r="Y1645" s="288">
        <f t="shared" si="347"/>
        <v>1900</v>
      </c>
      <c r="Z1645" s="287">
        <f t="shared" si="348"/>
        <v>1</v>
      </c>
      <c r="AA1645" s="519">
        <f>0</f>
        <v>0</v>
      </c>
      <c r="AB1645" s="520">
        <f>0</f>
        <v>0</v>
      </c>
      <c r="AC1645" s="519">
        <f t="shared" si="349"/>
        <v>0</v>
      </c>
      <c r="AD1645" s="520">
        <f t="shared" si="350"/>
        <v>0</v>
      </c>
    </row>
    <row r="1646" spans="16:30">
      <c r="P1646" s="274">
        <f t="shared" si="338"/>
        <v>1</v>
      </c>
      <c r="Q1646" s="285">
        <f t="shared" si="339"/>
        <v>18</v>
      </c>
      <c r="R1646" s="286">
        <f t="shared" si="340"/>
        <v>0</v>
      </c>
      <c r="S1646" s="287">
        <f t="shared" si="341"/>
        <v>0</v>
      </c>
      <c r="T1646" s="286">
        <f t="shared" si="342"/>
        <v>0</v>
      </c>
      <c r="U1646" s="287">
        <f t="shared" si="343"/>
        <v>0</v>
      </c>
      <c r="V1646" s="287">
        <f t="shared" si="344"/>
        <v>0</v>
      </c>
      <c r="W1646" s="287">
        <f t="shared" si="345"/>
        <v>0</v>
      </c>
      <c r="X1646" s="287">
        <f t="shared" si="346"/>
        <v>0</v>
      </c>
      <c r="Y1646" s="288">
        <f t="shared" si="347"/>
        <v>1900</v>
      </c>
      <c r="Z1646" s="287">
        <f t="shared" si="348"/>
        <v>1</v>
      </c>
      <c r="AA1646" s="519">
        <f>0</f>
        <v>0</v>
      </c>
      <c r="AB1646" s="520">
        <f>0</f>
        <v>0</v>
      </c>
      <c r="AC1646" s="519">
        <f t="shared" si="349"/>
        <v>0</v>
      </c>
      <c r="AD1646" s="520">
        <f t="shared" si="350"/>
        <v>0</v>
      </c>
    </row>
    <row r="1647" spans="16:30">
      <c r="P1647" s="274">
        <f t="shared" si="338"/>
        <v>1</v>
      </c>
      <c r="Q1647" s="285">
        <f t="shared" si="339"/>
        <v>18</v>
      </c>
      <c r="R1647" s="286">
        <f t="shared" si="340"/>
        <v>0</v>
      </c>
      <c r="S1647" s="287">
        <f t="shared" si="341"/>
        <v>0</v>
      </c>
      <c r="T1647" s="286">
        <f t="shared" si="342"/>
        <v>0</v>
      </c>
      <c r="U1647" s="287">
        <f t="shared" si="343"/>
        <v>0</v>
      </c>
      <c r="V1647" s="287">
        <f t="shared" si="344"/>
        <v>0</v>
      </c>
      <c r="W1647" s="287">
        <f t="shared" si="345"/>
        <v>0</v>
      </c>
      <c r="X1647" s="287">
        <f t="shared" si="346"/>
        <v>0</v>
      </c>
      <c r="Y1647" s="288">
        <f t="shared" si="347"/>
        <v>1900</v>
      </c>
      <c r="Z1647" s="287">
        <f t="shared" si="348"/>
        <v>1</v>
      </c>
      <c r="AA1647" s="519">
        <f>0</f>
        <v>0</v>
      </c>
      <c r="AB1647" s="520">
        <f>0</f>
        <v>0</v>
      </c>
      <c r="AC1647" s="519">
        <f t="shared" si="349"/>
        <v>0</v>
      </c>
      <c r="AD1647" s="520">
        <f t="shared" si="350"/>
        <v>0</v>
      </c>
    </row>
    <row r="1648" spans="16:30">
      <c r="P1648" s="274">
        <f t="shared" si="338"/>
        <v>1</v>
      </c>
      <c r="Q1648" s="285">
        <f t="shared" si="339"/>
        <v>18</v>
      </c>
      <c r="R1648" s="286">
        <f t="shared" si="340"/>
        <v>0</v>
      </c>
      <c r="S1648" s="287">
        <f t="shared" si="341"/>
        <v>0</v>
      </c>
      <c r="T1648" s="286">
        <f t="shared" si="342"/>
        <v>0</v>
      </c>
      <c r="U1648" s="287">
        <f t="shared" si="343"/>
        <v>0</v>
      </c>
      <c r="V1648" s="287">
        <f t="shared" si="344"/>
        <v>0</v>
      </c>
      <c r="W1648" s="287">
        <f t="shared" si="345"/>
        <v>0</v>
      </c>
      <c r="X1648" s="287">
        <f t="shared" si="346"/>
        <v>0</v>
      </c>
      <c r="Y1648" s="288">
        <f t="shared" si="347"/>
        <v>1900</v>
      </c>
      <c r="Z1648" s="287">
        <f t="shared" si="348"/>
        <v>1</v>
      </c>
      <c r="AA1648" s="519">
        <f>0</f>
        <v>0</v>
      </c>
      <c r="AB1648" s="520">
        <f>0</f>
        <v>0</v>
      </c>
      <c r="AC1648" s="519">
        <f t="shared" si="349"/>
        <v>0</v>
      </c>
      <c r="AD1648" s="520">
        <f t="shared" si="350"/>
        <v>0</v>
      </c>
    </row>
    <row r="1649" spans="16:30">
      <c r="P1649" s="274">
        <f t="shared" si="338"/>
        <v>1</v>
      </c>
      <c r="Q1649" s="285">
        <f t="shared" si="339"/>
        <v>18</v>
      </c>
      <c r="R1649" s="286">
        <f t="shared" si="340"/>
        <v>0</v>
      </c>
      <c r="S1649" s="287">
        <f t="shared" si="341"/>
        <v>0</v>
      </c>
      <c r="T1649" s="286">
        <f t="shared" si="342"/>
        <v>0</v>
      </c>
      <c r="U1649" s="287">
        <f t="shared" si="343"/>
        <v>0</v>
      </c>
      <c r="V1649" s="287">
        <f t="shared" si="344"/>
        <v>0</v>
      </c>
      <c r="W1649" s="287">
        <f t="shared" si="345"/>
        <v>0</v>
      </c>
      <c r="X1649" s="287">
        <f t="shared" si="346"/>
        <v>0</v>
      </c>
      <c r="Y1649" s="288">
        <f t="shared" si="347"/>
        <v>1900</v>
      </c>
      <c r="Z1649" s="287">
        <f t="shared" si="348"/>
        <v>1</v>
      </c>
      <c r="AA1649" s="519">
        <f>0</f>
        <v>0</v>
      </c>
      <c r="AB1649" s="520">
        <f>0</f>
        <v>0</v>
      </c>
      <c r="AC1649" s="519">
        <f t="shared" si="349"/>
        <v>0</v>
      </c>
      <c r="AD1649" s="520">
        <f t="shared" si="350"/>
        <v>0</v>
      </c>
    </row>
    <row r="1650" spans="16:30">
      <c r="P1650" s="274">
        <f t="shared" si="338"/>
        <v>1</v>
      </c>
      <c r="Q1650" s="285">
        <f t="shared" si="339"/>
        <v>18</v>
      </c>
      <c r="R1650" s="286">
        <f t="shared" si="340"/>
        <v>0</v>
      </c>
      <c r="S1650" s="287">
        <f t="shared" si="341"/>
        <v>0</v>
      </c>
      <c r="T1650" s="286">
        <f t="shared" si="342"/>
        <v>0</v>
      </c>
      <c r="U1650" s="287">
        <f t="shared" si="343"/>
        <v>0</v>
      </c>
      <c r="V1650" s="287">
        <f t="shared" si="344"/>
        <v>0</v>
      </c>
      <c r="W1650" s="287">
        <f t="shared" si="345"/>
        <v>0</v>
      </c>
      <c r="X1650" s="287">
        <f t="shared" si="346"/>
        <v>0</v>
      </c>
      <c r="Y1650" s="288">
        <f t="shared" si="347"/>
        <v>1900</v>
      </c>
      <c r="Z1650" s="287">
        <f t="shared" si="348"/>
        <v>1</v>
      </c>
      <c r="AA1650" s="519">
        <f>0</f>
        <v>0</v>
      </c>
      <c r="AB1650" s="520">
        <f>0</f>
        <v>0</v>
      </c>
      <c r="AC1650" s="519">
        <f t="shared" si="349"/>
        <v>0</v>
      </c>
      <c r="AD1650" s="520">
        <f t="shared" si="350"/>
        <v>0</v>
      </c>
    </row>
    <row r="1651" spans="16:30">
      <c r="P1651" s="274">
        <f t="shared" si="338"/>
        <v>1</v>
      </c>
      <c r="Q1651" s="285">
        <f t="shared" si="339"/>
        <v>18</v>
      </c>
      <c r="R1651" s="286">
        <f t="shared" si="340"/>
        <v>0</v>
      </c>
      <c r="S1651" s="287">
        <f t="shared" si="341"/>
        <v>0</v>
      </c>
      <c r="T1651" s="286">
        <f t="shared" si="342"/>
        <v>0</v>
      </c>
      <c r="U1651" s="287">
        <f t="shared" si="343"/>
        <v>0</v>
      </c>
      <c r="V1651" s="287">
        <f t="shared" si="344"/>
        <v>0</v>
      </c>
      <c r="W1651" s="287">
        <f t="shared" si="345"/>
        <v>0</v>
      </c>
      <c r="X1651" s="287">
        <f t="shared" si="346"/>
        <v>0</v>
      </c>
      <c r="Y1651" s="288">
        <f t="shared" si="347"/>
        <v>1900</v>
      </c>
      <c r="Z1651" s="287">
        <f t="shared" si="348"/>
        <v>1</v>
      </c>
      <c r="AA1651" s="519">
        <f>0</f>
        <v>0</v>
      </c>
      <c r="AB1651" s="520">
        <f>0</f>
        <v>0</v>
      </c>
      <c r="AC1651" s="519">
        <f t="shared" si="349"/>
        <v>0</v>
      </c>
      <c r="AD1651" s="520">
        <f t="shared" si="350"/>
        <v>0</v>
      </c>
    </row>
    <row r="1652" spans="16:30">
      <c r="P1652" s="274">
        <f t="shared" si="338"/>
        <v>1</v>
      </c>
      <c r="Q1652" s="285">
        <f t="shared" si="339"/>
        <v>18</v>
      </c>
      <c r="R1652" s="286">
        <f t="shared" si="340"/>
        <v>0</v>
      </c>
      <c r="S1652" s="287">
        <f t="shared" si="341"/>
        <v>0</v>
      </c>
      <c r="T1652" s="286">
        <f t="shared" si="342"/>
        <v>0</v>
      </c>
      <c r="U1652" s="287">
        <f t="shared" si="343"/>
        <v>0</v>
      </c>
      <c r="V1652" s="287">
        <f t="shared" si="344"/>
        <v>0</v>
      </c>
      <c r="W1652" s="287">
        <f t="shared" si="345"/>
        <v>0</v>
      </c>
      <c r="X1652" s="287">
        <f t="shared" si="346"/>
        <v>0</v>
      </c>
      <c r="Y1652" s="288">
        <f t="shared" si="347"/>
        <v>1900</v>
      </c>
      <c r="Z1652" s="287">
        <f t="shared" si="348"/>
        <v>1</v>
      </c>
      <c r="AA1652" s="519">
        <f>0</f>
        <v>0</v>
      </c>
      <c r="AB1652" s="520">
        <f>0</f>
        <v>0</v>
      </c>
      <c r="AC1652" s="519">
        <f t="shared" si="349"/>
        <v>0</v>
      </c>
      <c r="AD1652" s="520">
        <f t="shared" si="350"/>
        <v>0</v>
      </c>
    </row>
    <row r="1653" spans="16:30">
      <c r="P1653" s="274">
        <f t="shared" si="338"/>
        <v>1</v>
      </c>
      <c r="Q1653" s="285">
        <f t="shared" si="339"/>
        <v>18</v>
      </c>
      <c r="R1653" s="286">
        <f t="shared" si="340"/>
        <v>0</v>
      </c>
      <c r="S1653" s="287">
        <f t="shared" si="341"/>
        <v>0</v>
      </c>
      <c r="T1653" s="286">
        <f t="shared" si="342"/>
        <v>0</v>
      </c>
      <c r="U1653" s="287">
        <f t="shared" si="343"/>
        <v>0</v>
      </c>
      <c r="V1653" s="287">
        <f t="shared" si="344"/>
        <v>0</v>
      </c>
      <c r="W1653" s="287">
        <f t="shared" si="345"/>
        <v>0</v>
      </c>
      <c r="X1653" s="287">
        <f t="shared" si="346"/>
        <v>0</v>
      </c>
      <c r="Y1653" s="288">
        <f t="shared" si="347"/>
        <v>1900</v>
      </c>
      <c r="Z1653" s="287">
        <f t="shared" si="348"/>
        <v>1</v>
      </c>
      <c r="AA1653" s="519">
        <f>0</f>
        <v>0</v>
      </c>
      <c r="AB1653" s="520">
        <f>0</f>
        <v>0</v>
      </c>
      <c r="AC1653" s="519">
        <f t="shared" si="349"/>
        <v>0</v>
      </c>
      <c r="AD1653" s="520">
        <f t="shared" si="350"/>
        <v>0</v>
      </c>
    </row>
    <row r="1654" spans="16:30">
      <c r="P1654" s="274">
        <f t="shared" si="338"/>
        <v>1</v>
      </c>
      <c r="Q1654" s="285">
        <f t="shared" si="339"/>
        <v>18</v>
      </c>
      <c r="R1654" s="286">
        <f t="shared" si="340"/>
        <v>0</v>
      </c>
      <c r="S1654" s="287">
        <f t="shared" si="341"/>
        <v>0</v>
      </c>
      <c r="T1654" s="286">
        <f t="shared" si="342"/>
        <v>0</v>
      </c>
      <c r="U1654" s="287">
        <f t="shared" si="343"/>
        <v>0</v>
      </c>
      <c r="V1654" s="287">
        <f t="shared" si="344"/>
        <v>0</v>
      </c>
      <c r="W1654" s="287">
        <f t="shared" si="345"/>
        <v>0</v>
      </c>
      <c r="X1654" s="287">
        <f t="shared" si="346"/>
        <v>0</v>
      </c>
      <c r="Y1654" s="288">
        <f t="shared" si="347"/>
        <v>1900</v>
      </c>
      <c r="Z1654" s="287">
        <f t="shared" si="348"/>
        <v>1</v>
      </c>
      <c r="AA1654" s="519">
        <f>0</f>
        <v>0</v>
      </c>
      <c r="AB1654" s="520">
        <f>0</f>
        <v>0</v>
      </c>
      <c r="AC1654" s="519">
        <f t="shared" si="349"/>
        <v>0</v>
      </c>
      <c r="AD1654" s="520">
        <f t="shared" si="350"/>
        <v>0</v>
      </c>
    </row>
    <row r="1655" spans="16:30">
      <c r="P1655" s="274">
        <f t="shared" si="338"/>
        <v>1</v>
      </c>
      <c r="Q1655" s="285">
        <f t="shared" si="339"/>
        <v>18</v>
      </c>
      <c r="R1655" s="286">
        <f t="shared" si="340"/>
        <v>0</v>
      </c>
      <c r="S1655" s="287">
        <f t="shared" si="341"/>
        <v>0</v>
      </c>
      <c r="T1655" s="286">
        <f t="shared" si="342"/>
        <v>0</v>
      </c>
      <c r="U1655" s="287">
        <f t="shared" si="343"/>
        <v>0</v>
      </c>
      <c r="V1655" s="287">
        <f t="shared" si="344"/>
        <v>0</v>
      </c>
      <c r="W1655" s="287">
        <f t="shared" si="345"/>
        <v>0</v>
      </c>
      <c r="X1655" s="287">
        <f t="shared" si="346"/>
        <v>0</v>
      </c>
      <c r="Y1655" s="288">
        <f t="shared" si="347"/>
        <v>1900</v>
      </c>
      <c r="Z1655" s="287">
        <f t="shared" si="348"/>
        <v>1</v>
      </c>
      <c r="AA1655" s="519">
        <f>0</f>
        <v>0</v>
      </c>
      <c r="AB1655" s="520">
        <f>0</f>
        <v>0</v>
      </c>
      <c r="AC1655" s="519">
        <f t="shared" si="349"/>
        <v>0</v>
      </c>
      <c r="AD1655" s="520">
        <f t="shared" si="350"/>
        <v>0</v>
      </c>
    </row>
    <row r="1656" spans="16:30">
      <c r="P1656" s="274">
        <f t="shared" si="338"/>
        <v>1</v>
      </c>
      <c r="Q1656" s="285">
        <f t="shared" si="339"/>
        <v>18</v>
      </c>
      <c r="R1656" s="286">
        <f t="shared" si="340"/>
        <v>0</v>
      </c>
      <c r="S1656" s="287">
        <f t="shared" si="341"/>
        <v>0</v>
      </c>
      <c r="T1656" s="286">
        <f t="shared" si="342"/>
        <v>0</v>
      </c>
      <c r="U1656" s="287">
        <f t="shared" si="343"/>
        <v>0</v>
      </c>
      <c r="V1656" s="287">
        <f t="shared" si="344"/>
        <v>0</v>
      </c>
      <c r="W1656" s="287">
        <f t="shared" si="345"/>
        <v>0</v>
      </c>
      <c r="X1656" s="287">
        <f t="shared" si="346"/>
        <v>0</v>
      </c>
      <c r="Y1656" s="288">
        <f t="shared" si="347"/>
        <v>1900</v>
      </c>
      <c r="Z1656" s="287">
        <f t="shared" si="348"/>
        <v>1</v>
      </c>
      <c r="AA1656" s="519">
        <f>0</f>
        <v>0</v>
      </c>
      <c r="AB1656" s="520">
        <f>0</f>
        <v>0</v>
      </c>
      <c r="AC1656" s="519">
        <f t="shared" si="349"/>
        <v>0</v>
      </c>
      <c r="AD1656" s="520">
        <f t="shared" si="350"/>
        <v>0</v>
      </c>
    </row>
    <row r="1657" spans="16:30">
      <c r="P1657" s="274">
        <f t="shared" si="338"/>
        <v>1</v>
      </c>
      <c r="Q1657" s="285">
        <f t="shared" si="339"/>
        <v>18</v>
      </c>
      <c r="R1657" s="286">
        <f t="shared" si="340"/>
        <v>0</v>
      </c>
      <c r="S1657" s="287">
        <f t="shared" si="341"/>
        <v>0</v>
      </c>
      <c r="T1657" s="286">
        <f t="shared" si="342"/>
        <v>0</v>
      </c>
      <c r="U1657" s="287">
        <f t="shared" si="343"/>
        <v>0</v>
      </c>
      <c r="V1657" s="287">
        <f t="shared" si="344"/>
        <v>0</v>
      </c>
      <c r="W1657" s="287">
        <f t="shared" si="345"/>
        <v>0</v>
      </c>
      <c r="X1657" s="287">
        <f t="shared" si="346"/>
        <v>0</v>
      </c>
      <c r="Y1657" s="288">
        <f t="shared" si="347"/>
        <v>1900</v>
      </c>
      <c r="Z1657" s="287">
        <f t="shared" si="348"/>
        <v>1</v>
      </c>
      <c r="AA1657" s="519">
        <f>0</f>
        <v>0</v>
      </c>
      <c r="AB1657" s="520">
        <f>0</f>
        <v>0</v>
      </c>
      <c r="AC1657" s="519">
        <f t="shared" si="349"/>
        <v>0</v>
      </c>
      <c r="AD1657" s="520">
        <f t="shared" si="350"/>
        <v>0</v>
      </c>
    </row>
    <row r="1658" spans="16:30">
      <c r="P1658" s="274">
        <f t="shared" si="338"/>
        <v>1</v>
      </c>
      <c r="Q1658" s="285">
        <f t="shared" si="339"/>
        <v>18</v>
      </c>
      <c r="R1658" s="286">
        <f t="shared" si="340"/>
        <v>0</v>
      </c>
      <c r="S1658" s="287">
        <f t="shared" si="341"/>
        <v>0</v>
      </c>
      <c r="T1658" s="286">
        <f t="shared" si="342"/>
        <v>0</v>
      </c>
      <c r="U1658" s="287">
        <f t="shared" si="343"/>
        <v>0</v>
      </c>
      <c r="V1658" s="287">
        <f t="shared" si="344"/>
        <v>0</v>
      </c>
      <c r="W1658" s="287">
        <f t="shared" si="345"/>
        <v>0</v>
      </c>
      <c r="X1658" s="287">
        <f t="shared" si="346"/>
        <v>0</v>
      </c>
      <c r="Y1658" s="288">
        <f t="shared" si="347"/>
        <v>1900</v>
      </c>
      <c r="Z1658" s="287">
        <f t="shared" si="348"/>
        <v>1</v>
      </c>
      <c r="AA1658" s="519">
        <f>0</f>
        <v>0</v>
      </c>
      <c r="AB1658" s="520">
        <f>0</f>
        <v>0</v>
      </c>
      <c r="AC1658" s="519">
        <f t="shared" si="349"/>
        <v>0</v>
      </c>
      <c r="AD1658" s="520">
        <f t="shared" si="350"/>
        <v>0</v>
      </c>
    </row>
    <row r="1659" spans="16:30">
      <c r="P1659" s="274">
        <f t="shared" si="338"/>
        <v>1</v>
      </c>
      <c r="Q1659" s="285">
        <f t="shared" si="339"/>
        <v>18</v>
      </c>
      <c r="R1659" s="286">
        <f t="shared" si="340"/>
        <v>0</v>
      </c>
      <c r="S1659" s="287">
        <f t="shared" si="341"/>
        <v>0</v>
      </c>
      <c r="T1659" s="286">
        <f t="shared" si="342"/>
        <v>0</v>
      </c>
      <c r="U1659" s="287">
        <f t="shared" si="343"/>
        <v>0</v>
      </c>
      <c r="V1659" s="287">
        <f t="shared" si="344"/>
        <v>0</v>
      </c>
      <c r="W1659" s="287">
        <f t="shared" si="345"/>
        <v>0</v>
      </c>
      <c r="X1659" s="287">
        <f t="shared" si="346"/>
        <v>0</v>
      </c>
      <c r="Y1659" s="288">
        <f t="shared" si="347"/>
        <v>1900</v>
      </c>
      <c r="Z1659" s="287">
        <f t="shared" si="348"/>
        <v>1</v>
      </c>
      <c r="AA1659" s="519">
        <f>0</f>
        <v>0</v>
      </c>
      <c r="AB1659" s="520">
        <f>0</f>
        <v>0</v>
      </c>
      <c r="AC1659" s="519">
        <f t="shared" si="349"/>
        <v>0</v>
      </c>
      <c r="AD1659" s="520">
        <f t="shared" si="350"/>
        <v>0</v>
      </c>
    </row>
    <row r="1660" spans="16:30">
      <c r="P1660" s="274">
        <f t="shared" si="338"/>
        <v>1</v>
      </c>
      <c r="Q1660" s="285">
        <f t="shared" si="339"/>
        <v>18</v>
      </c>
      <c r="R1660" s="286">
        <f t="shared" si="340"/>
        <v>0</v>
      </c>
      <c r="S1660" s="287">
        <f t="shared" si="341"/>
        <v>0</v>
      </c>
      <c r="T1660" s="286">
        <f t="shared" si="342"/>
        <v>0</v>
      </c>
      <c r="U1660" s="287">
        <f t="shared" si="343"/>
        <v>0</v>
      </c>
      <c r="V1660" s="287">
        <f t="shared" si="344"/>
        <v>0</v>
      </c>
      <c r="W1660" s="287">
        <f t="shared" si="345"/>
        <v>0</v>
      </c>
      <c r="X1660" s="287">
        <f t="shared" si="346"/>
        <v>0</v>
      </c>
      <c r="Y1660" s="288">
        <f t="shared" si="347"/>
        <v>1900</v>
      </c>
      <c r="Z1660" s="287">
        <f t="shared" si="348"/>
        <v>1</v>
      </c>
      <c r="AA1660" s="519">
        <f>0</f>
        <v>0</v>
      </c>
      <c r="AB1660" s="520">
        <f>0</f>
        <v>0</v>
      </c>
      <c r="AC1660" s="519">
        <f t="shared" si="349"/>
        <v>0</v>
      </c>
      <c r="AD1660" s="520">
        <f t="shared" si="350"/>
        <v>0</v>
      </c>
    </row>
    <row r="1661" spans="16:30">
      <c r="P1661" s="274">
        <f t="shared" si="338"/>
        <v>1</v>
      </c>
      <c r="Q1661" s="285">
        <f t="shared" si="339"/>
        <v>18</v>
      </c>
      <c r="R1661" s="286">
        <f t="shared" si="340"/>
        <v>0</v>
      </c>
      <c r="S1661" s="287">
        <f t="shared" si="341"/>
        <v>0</v>
      </c>
      <c r="T1661" s="286">
        <f t="shared" si="342"/>
        <v>0</v>
      </c>
      <c r="U1661" s="287">
        <f t="shared" si="343"/>
        <v>0</v>
      </c>
      <c r="V1661" s="287">
        <f t="shared" si="344"/>
        <v>0</v>
      </c>
      <c r="W1661" s="287">
        <f t="shared" si="345"/>
        <v>0</v>
      </c>
      <c r="X1661" s="287">
        <f t="shared" si="346"/>
        <v>0</v>
      </c>
      <c r="Y1661" s="288">
        <f t="shared" si="347"/>
        <v>1900</v>
      </c>
      <c r="Z1661" s="287">
        <f t="shared" si="348"/>
        <v>1</v>
      </c>
      <c r="AA1661" s="519">
        <f>0</f>
        <v>0</v>
      </c>
      <c r="AB1661" s="520">
        <f>0</f>
        <v>0</v>
      </c>
      <c r="AC1661" s="519">
        <f t="shared" si="349"/>
        <v>0</v>
      </c>
      <c r="AD1661" s="520">
        <f t="shared" si="350"/>
        <v>0</v>
      </c>
    </row>
    <row r="1662" spans="16:30">
      <c r="P1662" s="274">
        <f t="shared" si="338"/>
        <v>1</v>
      </c>
      <c r="Q1662" s="285">
        <f t="shared" si="339"/>
        <v>18</v>
      </c>
      <c r="R1662" s="286">
        <f t="shared" si="340"/>
        <v>0</v>
      </c>
      <c r="S1662" s="287">
        <f t="shared" si="341"/>
        <v>0</v>
      </c>
      <c r="T1662" s="286">
        <f t="shared" si="342"/>
        <v>0</v>
      </c>
      <c r="U1662" s="287">
        <f t="shared" si="343"/>
        <v>0</v>
      </c>
      <c r="V1662" s="287">
        <f t="shared" si="344"/>
        <v>0</v>
      </c>
      <c r="W1662" s="287">
        <f t="shared" si="345"/>
        <v>0</v>
      </c>
      <c r="X1662" s="287">
        <f t="shared" si="346"/>
        <v>0</v>
      </c>
      <c r="Y1662" s="288">
        <f t="shared" si="347"/>
        <v>1900</v>
      </c>
      <c r="Z1662" s="287">
        <f t="shared" si="348"/>
        <v>1</v>
      </c>
      <c r="AA1662" s="519">
        <f>0</f>
        <v>0</v>
      </c>
      <c r="AB1662" s="520">
        <f>0</f>
        <v>0</v>
      </c>
      <c r="AC1662" s="519">
        <f t="shared" si="349"/>
        <v>0</v>
      </c>
      <c r="AD1662" s="520">
        <f t="shared" si="350"/>
        <v>0</v>
      </c>
    </row>
    <row r="1663" spans="16:30">
      <c r="P1663" s="274">
        <f t="shared" si="338"/>
        <v>1</v>
      </c>
      <c r="Q1663" s="285">
        <f t="shared" si="339"/>
        <v>18</v>
      </c>
      <c r="R1663" s="286">
        <f t="shared" si="340"/>
        <v>0</v>
      </c>
      <c r="S1663" s="287">
        <f t="shared" si="341"/>
        <v>0</v>
      </c>
      <c r="T1663" s="286">
        <f t="shared" si="342"/>
        <v>0</v>
      </c>
      <c r="U1663" s="287">
        <f t="shared" si="343"/>
        <v>0</v>
      </c>
      <c r="V1663" s="287">
        <f t="shared" si="344"/>
        <v>0</v>
      </c>
      <c r="W1663" s="287">
        <f t="shared" si="345"/>
        <v>0</v>
      </c>
      <c r="X1663" s="287">
        <f t="shared" si="346"/>
        <v>0</v>
      </c>
      <c r="Y1663" s="288">
        <f t="shared" si="347"/>
        <v>1900</v>
      </c>
      <c r="Z1663" s="287">
        <f t="shared" si="348"/>
        <v>1</v>
      </c>
      <c r="AA1663" s="519">
        <f>0</f>
        <v>0</v>
      </c>
      <c r="AB1663" s="520">
        <f>0</f>
        <v>0</v>
      </c>
      <c r="AC1663" s="519">
        <f t="shared" si="349"/>
        <v>0</v>
      </c>
      <c r="AD1663" s="520">
        <f t="shared" si="350"/>
        <v>0</v>
      </c>
    </row>
    <row r="1664" spans="16:30">
      <c r="P1664" s="274">
        <f t="shared" si="338"/>
        <v>1</v>
      </c>
      <c r="Q1664" s="285">
        <f t="shared" si="339"/>
        <v>18</v>
      </c>
      <c r="R1664" s="286">
        <f t="shared" si="340"/>
        <v>0</v>
      </c>
      <c r="S1664" s="287">
        <f t="shared" si="341"/>
        <v>0</v>
      </c>
      <c r="T1664" s="286">
        <f t="shared" si="342"/>
        <v>0</v>
      </c>
      <c r="U1664" s="287">
        <f t="shared" si="343"/>
        <v>0</v>
      </c>
      <c r="V1664" s="287">
        <f t="shared" si="344"/>
        <v>0</v>
      </c>
      <c r="W1664" s="287">
        <f t="shared" si="345"/>
        <v>0</v>
      </c>
      <c r="X1664" s="287">
        <f t="shared" si="346"/>
        <v>0</v>
      </c>
      <c r="Y1664" s="288">
        <f t="shared" si="347"/>
        <v>1900</v>
      </c>
      <c r="Z1664" s="287">
        <f t="shared" si="348"/>
        <v>1</v>
      </c>
      <c r="AA1664" s="519">
        <f>0</f>
        <v>0</v>
      </c>
      <c r="AB1664" s="520">
        <f>0</f>
        <v>0</v>
      </c>
      <c r="AC1664" s="519">
        <f t="shared" si="349"/>
        <v>0</v>
      </c>
      <c r="AD1664" s="520">
        <f t="shared" si="350"/>
        <v>0</v>
      </c>
    </row>
    <row r="1665" spans="16:30">
      <c r="P1665" s="274">
        <f t="shared" si="338"/>
        <v>1</v>
      </c>
      <c r="Q1665" s="285">
        <f t="shared" si="339"/>
        <v>18</v>
      </c>
      <c r="R1665" s="286">
        <f t="shared" si="340"/>
        <v>0</v>
      </c>
      <c r="S1665" s="287">
        <f t="shared" si="341"/>
        <v>0</v>
      </c>
      <c r="T1665" s="286">
        <f t="shared" si="342"/>
        <v>0</v>
      </c>
      <c r="U1665" s="287">
        <f t="shared" si="343"/>
        <v>0</v>
      </c>
      <c r="V1665" s="287">
        <f t="shared" si="344"/>
        <v>0</v>
      </c>
      <c r="W1665" s="287">
        <f t="shared" si="345"/>
        <v>0</v>
      </c>
      <c r="X1665" s="287">
        <f t="shared" si="346"/>
        <v>0</v>
      </c>
      <c r="Y1665" s="288">
        <f t="shared" si="347"/>
        <v>1900</v>
      </c>
      <c r="Z1665" s="287">
        <f t="shared" si="348"/>
        <v>1</v>
      </c>
      <c r="AA1665" s="519">
        <f>0</f>
        <v>0</v>
      </c>
      <c r="AB1665" s="520">
        <f>0</f>
        <v>0</v>
      </c>
      <c r="AC1665" s="519">
        <f t="shared" si="349"/>
        <v>0</v>
      </c>
      <c r="AD1665" s="520">
        <f t="shared" si="350"/>
        <v>0</v>
      </c>
    </row>
    <row r="1666" spans="16:30">
      <c r="P1666" s="274">
        <f t="shared" si="338"/>
        <v>1</v>
      </c>
      <c r="Q1666" s="285">
        <f t="shared" si="339"/>
        <v>18</v>
      </c>
      <c r="R1666" s="286">
        <f t="shared" si="340"/>
        <v>0</v>
      </c>
      <c r="S1666" s="287">
        <f t="shared" si="341"/>
        <v>0</v>
      </c>
      <c r="T1666" s="286">
        <f t="shared" si="342"/>
        <v>0</v>
      </c>
      <c r="U1666" s="287">
        <f t="shared" si="343"/>
        <v>0</v>
      </c>
      <c r="V1666" s="287">
        <f t="shared" si="344"/>
        <v>0</v>
      </c>
      <c r="W1666" s="287">
        <f t="shared" si="345"/>
        <v>0</v>
      </c>
      <c r="X1666" s="287">
        <f t="shared" si="346"/>
        <v>0</v>
      </c>
      <c r="Y1666" s="288">
        <f t="shared" si="347"/>
        <v>1900</v>
      </c>
      <c r="Z1666" s="287">
        <f t="shared" si="348"/>
        <v>1</v>
      </c>
      <c r="AA1666" s="519">
        <f>0</f>
        <v>0</v>
      </c>
      <c r="AB1666" s="520">
        <f>0</f>
        <v>0</v>
      </c>
      <c r="AC1666" s="519">
        <f t="shared" si="349"/>
        <v>0</v>
      </c>
      <c r="AD1666" s="520">
        <f t="shared" si="350"/>
        <v>0</v>
      </c>
    </row>
    <row r="1667" spans="16:30">
      <c r="P1667" s="274">
        <f t="shared" si="338"/>
        <v>1</v>
      </c>
      <c r="Q1667" s="285">
        <f t="shared" si="339"/>
        <v>18</v>
      </c>
      <c r="R1667" s="286">
        <f t="shared" si="340"/>
        <v>0</v>
      </c>
      <c r="S1667" s="287">
        <f t="shared" si="341"/>
        <v>0</v>
      </c>
      <c r="T1667" s="286">
        <f t="shared" si="342"/>
        <v>0</v>
      </c>
      <c r="U1667" s="287">
        <f t="shared" si="343"/>
        <v>0</v>
      </c>
      <c r="V1667" s="287">
        <f t="shared" si="344"/>
        <v>0</v>
      </c>
      <c r="W1667" s="287">
        <f t="shared" si="345"/>
        <v>0</v>
      </c>
      <c r="X1667" s="287">
        <f t="shared" si="346"/>
        <v>0</v>
      </c>
      <c r="Y1667" s="288">
        <f t="shared" si="347"/>
        <v>1900</v>
      </c>
      <c r="Z1667" s="287">
        <f t="shared" si="348"/>
        <v>1</v>
      </c>
      <c r="AA1667" s="519">
        <f>0</f>
        <v>0</v>
      </c>
      <c r="AB1667" s="520">
        <f>0</f>
        <v>0</v>
      </c>
      <c r="AC1667" s="519">
        <f t="shared" si="349"/>
        <v>0</v>
      </c>
      <c r="AD1667" s="520">
        <f t="shared" si="350"/>
        <v>0</v>
      </c>
    </row>
    <row r="1668" spans="16:30">
      <c r="P1668" s="274">
        <f t="shared" si="338"/>
        <v>1</v>
      </c>
      <c r="Q1668" s="285">
        <f t="shared" si="339"/>
        <v>18</v>
      </c>
      <c r="R1668" s="286">
        <f t="shared" si="340"/>
        <v>0</v>
      </c>
      <c r="S1668" s="287">
        <f t="shared" si="341"/>
        <v>0</v>
      </c>
      <c r="T1668" s="286">
        <f t="shared" si="342"/>
        <v>0</v>
      </c>
      <c r="U1668" s="287">
        <f t="shared" si="343"/>
        <v>0</v>
      </c>
      <c r="V1668" s="287">
        <f t="shared" si="344"/>
        <v>0</v>
      </c>
      <c r="W1668" s="287">
        <f t="shared" si="345"/>
        <v>0</v>
      </c>
      <c r="X1668" s="287">
        <f t="shared" si="346"/>
        <v>0</v>
      </c>
      <c r="Y1668" s="288">
        <f t="shared" si="347"/>
        <v>1900</v>
      </c>
      <c r="Z1668" s="287">
        <f t="shared" si="348"/>
        <v>1</v>
      </c>
      <c r="AA1668" s="519">
        <f>0</f>
        <v>0</v>
      </c>
      <c r="AB1668" s="520">
        <f>0</f>
        <v>0</v>
      </c>
      <c r="AC1668" s="519">
        <f t="shared" si="349"/>
        <v>0</v>
      </c>
      <c r="AD1668" s="520">
        <f t="shared" si="350"/>
        <v>0</v>
      </c>
    </row>
    <row r="1669" spans="16:30">
      <c r="P1669" s="274">
        <f t="shared" si="338"/>
        <v>1</v>
      </c>
      <c r="Q1669" s="285">
        <f t="shared" si="339"/>
        <v>18</v>
      </c>
      <c r="R1669" s="286">
        <f t="shared" si="340"/>
        <v>0</v>
      </c>
      <c r="S1669" s="287">
        <f t="shared" si="341"/>
        <v>0</v>
      </c>
      <c r="T1669" s="286">
        <f t="shared" si="342"/>
        <v>0</v>
      </c>
      <c r="U1669" s="287">
        <f t="shared" si="343"/>
        <v>0</v>
      </c>
      <c r="V1669" s="287">
        <f t="shared" si="344"/>
        <v>0</v>
      </c>
      <c r="W1669" s="287">
        <f t="shared" si="345"/>
        <v>0</v>
      </c>
      <c r="X1669" s="287">
        <f t="shared" si="346"/>
        <v>0</v>
      </c>
      <c r="Y1669" s="288">
        <f t="shared" si="347"/>
        <v>1900</v>
      </c>
      <c r="Z1669" s="287">
        <f t="shared" si="348"/>
        <v>1</v>
      </c>
      <c r="AA1669" s="519">
        <f>0</f>
        <v>0</v>
      </c>
      <c r="AB1669" s="520">
        <f>0</f>
        <v>0</v>
      </c>
      <c r="AC1669" s="519">
        <f t="shared" si="349"/>
        <v>0</v>
      </c>
      <c r="AD1669" s="520">
        <f t="shared" si="350"/>
        <v>0</v>
      </c>
    </row>
    <row r="1670" spans="16:30">
      <c r="P1670" s="274">
        <f t="shared" si="338"/>
        <v>1</v>
      </c>
      <c r="Q1670" s="285">
        <f t="shared" si="339"/>
        <v>18</v>
      </c>
      <c r="R1670" s="286">
        <f t="shared" si="340"/>
        <v>0</v>
      </c>
      <c r="S1670" s="287">
        <f t="shared" si="341"/>
        <v>0</v>
      </c>
      <c r="T1670" s="286">
        <f t="shared" si="342"/>
        <v>0</v>
      </c>
      <c r="U1670" s="287">
        <f t="shared" si="343"/>
        <v>0</v>
      </c>
      <c r="V1670" s="287">
        <f t="shared" si="344"/>
        <v>0</v>
      </c>
      <c r="W1670" s="287">
        <f t="shared" si="345"/>
        <v>0</v>
      </c>
      <c r="X1670" s="287">
        <f t="shared" si="346"/>
        <v>0</v>
      </c>
      <c r="Y1670" s="288">
        <f t="shared" si="347"/>
        <v>1900</v>
      </c>
      <c r="Z1670" s="287">
        <f t="shared" si="348"/>
        <v>1</v>
      </c>
      <c r="AA1670" s="519">
        <f>0</f>
        <v>0</v>
      </c>
      <c r="AB1670" s="520">
        <f>0</f>
        <v>0</v>
      </c>
      <c r="AC1670" s="519">
        <f t="shared" si="349"/>
        <v>0</v>
      </c>
      <c r="AD1670" s="520">
        <f t="shared" si="350"/>
        <v>0</v>
      </c>
    </row>
    <row r="1671" spans="16:30">
      <c r="P1671" s="274">
        <f t="shared" si="338"/>
        <v>1</v>
      </c>
      <c r="Q1671" s="285">
        <f t="shared" si="339"/>
        <v>18</v>
      </c>
      <c r="R1671" s="286">
        <f t="shared" si="340"/>
        <v>0</v>
      </c>
      <c r="S1671" s="287">
        <f t="shared" si="341"/>
        <v>0</v>
      </c>
      <c r="T1671" s="286">
        <f t="shared" si="342"/>
        <v>0</v>
      </c>
      <c r="U1671" s="287">
        <f t="shared" si="343"/>
        <v>0</v>
      </c>
      <c r="V1671" s="287">
        <f t="shared" si="344"/>
        <v>0</v>
      </c>
      <c r="W1671" s="287">
        <f t="shared" si="345"/>
        <v>0</v>
      </c>
      <c r="X1671" s="287">
        <f t="shared" si="346"/>
        <v>0</v>
      </c>
      <c r="Y1671" s="288">
        <f t="shared" si="347"/>
        <v>1900</v>
      </c>
      <c r="Z1671" s="287">
        <f t="shared" si="348"/>
        <v>1</v>
      </c>
      <c r="AA1671" s="519">
        <f>0</f>
        <v>0</v>
      </c>
      <c r="AB1671" s="520">
        <f>0</f>
        <v>0</v>
      </c>
      <c r="AC1671" s="519">
        <f t="shared" si="349"/>
        <v>0</v>
      </c>
      <c r="AD1671" s="520">
        <f t="shared" si="350"/>
        <v>0</v>
      </c>
    </row>
    <row r="1672" spans="16:30">
      <c r="P1672" s="274">
        <f t="shared" ref="P1672:P1735" si="351">IF(Z1672&gt;S1672,IF(Z1672&gt;T1672,1,0),0)</f>
        <v>1</v>
      </c>
      <c r="Q1672" s="285">
        <f t="shared" ref="Q1672:Q1735" si="352">MAX(18,IFERROR(ROUNDDOWN(YEARFRAC(F1672,__valuation_date),0),45))</f>
        <v>18</v>
      </c>
      <c r="R1672" s="286">
        <f t="shared" ref="R1672:R1735" si="353">G1672</f>
        <v>0</v>
      </c>
      <c r="S1672" s="287">
        <f t="shared" ref="S1672:S1735" si="354">N1672</f>
        <v>0</v>
      </c>
      <c r="T1672" s="286">
        <f t="shared" ref="T1672:T1735" si="355">ROUNDUP(YEARFRAC(M1672,L1672),0)</f>
        <v>0</v>
      </c>
      <c r="U1672" s="287">
        <f t="shared" ref="U1672:U1735" si="356">J1672</f>
        <v>0</v>
      </c>
      <c r="V1672" s="287">
        <f t="shared" ref="V1672:V1735" si="357">IF(X1672="Annuity",0,H1672)</f>
        <v>0</v>
      </c>
      <c r="W1672" s="287">
        <f t="shared" ref="W1672:W1735" si="358">IF(X1672="Annuity",H1672*12,H1672)</f>
        <v>0</v>
      </c>
      <c r="X1672" s="287">
        <f t="shared" ref="X1672:X1735" si="359">E1672</f>
        <v>0</v>
      </c>
      <c r="Y1672" s="288">
        <f t="shared" ref="Y1672:Y1735" si="360">YEAR(L1672)</f>
        <v>1900</v>
      </c>
      <c r="Z1672" s="287">
        <f t="shared" ref="Z1672:Z1735" si="361">YEAR($P$2)-Y1672+1</f>
        <v>1</v>
      </c>
      <c r="AA1672" s="519">
        <f>0</f>
        <v>0</v>
      </c>
      <c r="AB1672" s="520">
        <f>0</f>
        <v>0</v>
      </c>
      <c r="AC1672" s="519">
        <f t="shared" ref="AC1672:AC1735" si="362">D1672</f>
        <v>0</v>
      </c>
      <c r="AD1672" s="520">
        <f t="shared" ref="AD1672:AD1735" si="363">O1672</f>
        <v>0</v>
      </c>
    </row>
    <row r="1673" spans="16:30">
      <c r="P1673" s="274">
        <f t="shared" si="351"/>
        <v>1</v>
      </c>
      <c r="Q1673" s="285">
        <f t="shared" si="352"/>
        <v>18</v>
      </c>
      <c r="R1673" s="286">
        <f t="shared" si="353"/>
        <v>0</v>
      </c>
      <c r="S1673" s="287">
        <f t="shared" si="354"/>
        <v>0</v>
      </c>
      <c r="T1673" s="286">
        <f t="shared" si="355"/>
        <v>0</v>
      </c>
      <c r="U1673" s="287">
        <f t="shared" si="356"/>
        <v>0</v>
      </c>
      <c r="V1673" s="287">
        <f t="shared" si="357"/>
        <v>0</v>
      </c>
      <c r="W1673" s="287">
        <f t="shared" si="358"/>
        <v>0</v>
      </c>
      <c r="X1673" s="287">
        <f t="shared" si="359"/>
        <v>0</v>
      </c>
      <c r="Y1673" s="288">
        <f t="shared" si="360"/>
        <v>1900</v>
      </c>
      <c r="Z1673" s="287">
        <f t="shared" si="361"/>
        <v>1</v>
      </c>
      <c r="AA1673" s="519">
        <f>0</f>
        <v>0</v>
      </c>
      <c r="AB1673" s="520">
        <f>0</f>
        <v>0</v>
      </c>
      <c r="AC1673" s="519">
        <f t="shared" si="362"/>
        <v>0</v>
      </c>
      <c r="AD1673" s="520">
        <f t="shared" si="363"/>
        <v>0</v>
      </c>
    </row>
    <row r="1674" spans="16:30">
      <c r="P1674" s="274">
        <f t="shared" si="351"/>
        <v>1</v>
      </c>
      <c r="Q1674" s="285">
        <f t="shared" si="352"/>
        <v>18</v>
      </c>
      <c r="R1674" s="286">
        <f t="shared" si="353"/>
        <v>0</v>
      </c>
      <c r="S1674" s="287">
        <f t="shared" si="354"/>
        <v>0</v>
      </c>
      <c r="T1674" s="286">
        <f t="shared" si="355"/>
        <v>0</v>
      </c>
      <c r="U1674" s="287">
        <f t="shared" si="356"/>
        <v>0</v>
      </c>
      <c r="V1674" s="287">
        <f t="shared" si="357"/>
        <v>0</v>
      </c>
      <c r="W1674" s="287">
        <f t="shared" si="358"/>
        <v>0</v>
      </c>
      <c r="X1674" s="287">
        <f t="shared" si="359"/>
        <v>0</v>
      </c>
      <c r="Y1674" s="288">
        <f t="shared" si="360"/>
        <v>1900</v>
      </c>
      <c r="Z1674" s="287">
        <f t="shared" si="361"/>
        <v>1</v>
      </c>
      <c r="AA1674" s="519">
        <f>0</f>
        <v>0</v>
      </c>
      <c r="AB1674" s="520">
        <f>0</f>
        <v>0</v>
      </c>
      <c r="AC1674" s="519">
        <f t="shared" si="362"/>
        <v>0</v>
      </c>
      <c r="AD1674" s="520">
        <f t="shared" si="363"/>
        <v>0</v>
      </c>
    </row>
    <row r="1675" spans="16:30">
      <c r="P1675" s="274">
        <f t="shared" si="351"/>
        <v>1</v>
      </c>
      <c r="Q1675" s="285">
        <f t="shared" si="352"/>
        <v>18</v>
      </c>
      <c r="R1675" s="286">
        <f t="shared" si="353"/>
        <v>0</v>
      </c>
      <c r="S1675" s="287">
        <f t="shared" si="354"/>
        <v>0</v>
      </c>
      <c r="T1675" s="286">
        <f t="shared" si="355"/>
        <v>0</v>
      </c>
      <c r="U1675" s="287">
        <f t="shared" si="356"/>
        <v>0</v>
      </c>
      <c r="V1675" s="287">
        <f t="shared" si="357"/>
        <v>0</v>
      </c>
      <c r="W1675" s="287">
        <f t="shared" si="358"/>
        <v>0</v>
      </c>
      <c r="X1675" s="287">
        <f t="shared" si="359"/>
        <v>0</v>
      </c>
      <c r="Y1675" s="288">
        <f t="shared" si="360"/>
        <v>1900</v>
      </c>
      <c r="Z1675" s="287">
        <f t="shared" si="361"/>
        <v>1</v>
      </c>
      <c r="AA1675" s="519">
        <f>0</f>
        <v>0</v>
      </c>
      <c r="AB1675" s="520">
        <f>0</f>
        <v>0</v>
      </c>
      <c r="AC1675" s="519">
        <f t="shared" si="362"/>
        <v>0</v>
      </c>
      <c r="AD1675" s="520">
        <f t="shared" si="363"/>
        <v>0</v>
      </c>
    </row>
    <row r="1676" spans="16:30">
      <c r="P1676" s="274">
        <f t="shared" si="351"/>
        <v>1</v>
      </c>
      <c r="Q1676" s="285">
        <f t="shared" si="352"/>
        <v>18</v>
      </c>
      <c r="R1676" s="286">
        <f t="shared" si="353"/>
        <v>0</v>
      </c>
      <c r="S1676" s="287">
        <f t="shared" si="354"/>
        <v>0</v>
      </c>
      <c r="T1676" s="286">
        <f t="shared" si="355"/>
        <v>0</v>
      </c>
      <c r="U1676" s="287">
        <f t="shared" si="356"/>
        <v>0</v>
      </c>
      <c r="V1676" s="287">
        <f t="shared" si="357"/>
        <v>0</v>
      </c>
      <c r="W1676" s="287">
        <f t="shared" si="358"/>
        <v>0</v>
      </c>
      <c r="X1676" s="287">
        <f t="shared" si="359"/>
        <v>0</v>
      </c>
      <c r="Y1676" s="288">
        <f t="shared" si="360"/>
        <v>1900</v>
      </c>
      <c r="Z1676" s="287">
        <f t="shared" si="361"/>
        <v>1</v>
      </c>
      <c r="AA1676" s="519">
        <f>0</f>
        <v>0</v>
      </c>
      <c r="AB1676" s="520">
        <f>0</f>
        <v>0</v>
      </c>
      <c r="AC1676" s="519">
        <f t="shared" si="362"/>
        <v>0</v>
      </c>
      <c r="AD1676" s="520">
        <f t="shared" si="363"/>
        <v>0</v>
      </c>
    </row>
    <row r="1677" spans="16:30">
      <c r="P1677" s="274">
        <f t="shared" si="351"/>
        <v>1</v>
      </c>
      <c r="Q1677" s="285">
        <f t="shared" si="352"/>
        <v>18</v>
      </c>
      <c r="R1677" s="286">
        <f t="shared" si="353"/>
        <v>0</v>
      </c>
      <c r="S1677" s="287">
        <f t="shared" si="354"/>
        <v>0</v>
      </c>
      <c r="T1677" s="286">
        <f t="shared" si="355"/>
        <v>0</v>
      </c>
      <c r="U1677" s="287">
        <f t="shared" si="356"/>
        <v>0</v>
      </c>
      <c r="V1677" s="287">
        <f t="shared" si="357"/>
        <v>0</v>
      </c>
      <c r="W1677" s="287">
        <f t="shared" si="358"/>
        <v>0</v>
      </c>
      <c r="X1677" s="287">
        <f t="shared" si="359"/>
        <v>0</v>
      </c>
      <c r="Y1677" s="288">
        <f t="shared" si="360"/>
        <v>1900</v>
      </c>
      <c r="Z1677" s="287">
        <f t="shared" si="361"/>
        <v>1</v>
      </c>
      <c r="AA1677" s="519">
        <f>0</f>
        <v>0</v>
      </c>
      <c r="AB1677" s="520">
        <f>0</f>
        <v>0</v>
      </c>
      <c r="AC1677" s="519">
        <f t="shared" si="362"/>
        <v>0</v>
      </c>
      <c r="AD1677" s="520">
        <f t="shared" si="363"/>
        <v>0</v>
      </c>
    </row>
    <row r="1678" spans="16:30">
      <c r="P1678" s="274">
        <f t="shared" si="351"/>
        <v>1</v>
      </c>
      <c r="Q1678" s="285">
        <f t="shared" si="352"/>
        <v>18</v>
      </c>
      <c r="R1678" s="286">
        <f t="shared" si="353"/>
        <v>0</v>
      </c>
      <c r="S1678" s="287">
        <f t="shared" si="354"/>
        <v>0</v>
      </c>
      <c r="T1678" s="286">
        <f t="shared" si="355"/>
        <v>0</v>
      </c>
      <c r="U1678" s="287">
        <f t="shared" si="356"/>
        <v>0</v>
      </c>
      <c r="V1678" s="287">
        <f t="shared" si="357"/>
        <v>0</v>
      </c>
      <c r="W1678" s="287">
        <f t="shared" si="358"/>
        <v>0</v>
      </c>
      <c r="X1678" s="287">
        <f t="shared" si="359"/>
        <v>0</v>
      </c>
      <c r="Y1678" s="288">
        <f t="shared" si="360"/>
        <v>1900</v>
      </c>
      <c r="Z1678" s="287">
        <f t="shared" si="361"/>
        <v>1</v>
      </c>
      <c r="AA1678" s="519">
        <f>0</f>
        <v>0</v>
      </c>
      <c r="AB1678" s="520">
        <f>0</f>
        <v>0</v>
      </c>
      <c r="AC1678" s="519">
        <f t="shared" si="362"/>
        <v>0</v>
      </c>
      <c r="AD1678" s="520">
        <f t="shared" si="363"/>
        <v>0</v>
      </c>
    </row>
    <row r="1679" spans="16:30">
      <c r="P1679" s="274">
        <f t="shared" si="351"/>
        <v>1</v>
      </c>
      <c r="Q1679" s="285">
        <f t="shared" si="352"/>
        <v>18</v>
      </c>
      <c r="R1679" s="286">
        <f t="shared" si="353"/>
        <v>0</v>
      </c>
      <c r="S1679" s="287">
        <f t="shared" si="354"/>
        <v>0</v>
      </c>
      <c r="T1679" s="286">
        <f t="shared" si="355"/>
        <v>0</v>
      </c>
      <c r="U1679" s="287">
        <f t="shared" si="356"/>
        <v>0</v>
      </c>
      <c r="V1679" s="287">
        <f t="shared" si="357"/>
        <v>0</v>
      </c>
      <c r="W1679" s="287">
        <f t="shared" si="358"/>
        <v>0</v>
      </c>
      <c r="X1679" s="287">
        <f t="shared" si="359"/>
        <v>0</v>
      </c>
      <c r="Y1679" s="288">
        <f t="shared" si="360"/>
        <v>1900</v>
      </c>
      <c r="Z1679" s="287">
        <f t="shared" si="361"/>
        <v>1</v>
      </c>
      <c r="AA1679" s="519">
        <f>0</f>
        <v>0</v>
      </c>
      <c r="AB1679" s="520">
        <f>0</f>
        <v>0</v>
      </c>
      <c r="AC1679" s="519">
        <f t="shared" si="362"/>
        <v>0</v>
      </c>
      <c r="AD1679" s="520">
        <f t="shared" si="363"/>
        <v>0</v>
      </c>
    </row>
    <row r="1680" spans="16:30">
      <c r="P1680" s="274">
        <f t="shared" si="351"/>
        <v>1</v>
      </c>
      <c r="Q1680" s="285">
        <f t="shared" si="352"/>
        <v>18</v>
      </c>
      <c r="R1680" s="286">
        <f t="shared" si="353"/>
        <v>0</v>
      </c>
      <c r="S1680" s="287">
        <f t="shared" si="354"/>
        <v>0</v>
      </c>
      <c r="T1680" s="286">
        <f t="shared" si="355"/>
        <v>0</v>
      </c>
      <c r="U1680" s="287">
        <f t="shared" si="356"/>
        <v>0</v>
      </c>
      <c r="V1680" s="287">
        <f t="shared" si="357"/>
        <v>0</v>
      </c>
      <c r="W1680" s="287">
        <f t="shared" si="358"/>
        <v>0</v>
      </c>
      <c r="X1680" s="287">
        <f t="shared" si="359"/>
        <v>0</v>
      </c>
      <c r="Y1680" s="288">
        <f t="shared" si="360"/>
        <v>1900</v>
      </c>
      <c r="Z1680" s="287">
        <f t="shared" si="361"/>
        <v>1</v>
      </c>
      <c r="AA1680" s="519">
        <f>0</f>
        <v>0</v>
      </c>
      <c r="AB1680" s="520">
        <f>0</f>
        <v>0</v>
      </c>
      <c r="AC1680" s="519">
        <f t="shared" si="362"/>
        <v>0</v>
      </c>
      <c r="AD1680" s="520">
        <f t="shared" si="363"/>
        <v>0</v>
      </c>
    </row>
    <row r="1681" spans="16:30">
      <c r="P1681" s="274">
        <f t="shared" si="351"/>
        <v>1</v>
      </c>
      <c r="Q1681" s="285">
        <f t="shared" si="352"/>
        <v>18</v>
      </c>
      <c r="R1681" s="286">
        <f t="shared" si="353"/>
        <v>0</v>
      </c>
      <c r="S1681" s="287">
        <f t="shared" si="354"/>
        <v>0</v>
      </c>
      <c r="T1681" s="286">
        <f t="shared" si="355"/>
        <v>0</v>
      </c>
      <c r="U1681" s="287">
        <f t="shared" si="356"/>
        <v>0</v>
      </c>
      <c r="V1681" s="287">
        <f t="shared" si="357"/>
        <v>0</v>
      </c>
      <c r="W1681" s="287">
        <f t="shared" si="358"/>
        <v>0</v>
      </c>
      <c r="X1681" s="287">
        <f t="shared" si="359"/>
        <v>0</v>
      </c>
      <c r="Y1681" s="288">
        <f t="shared" si="360"/>
        <v>1900</v>
      </c>
      <c r="Z1681" s="287">
        <f t="shared" si="361"/>
        <v>1</v>
      </c>
      <c r="AA1681" s="519">
        <f>0</f>
        <v>0</v>
      </c>
      <c r="AB1681" s="520">
        <f>0</f>
        <v>0</v>
      </c>
      <c r="AC1681" s="519">
        <f t="shared" si="362"/>
        <v>0</v>
      </c>
      <c r="AD1681" s="520">
        <f t="shared" si="363"/>
        <v>0</v>
      </c>
    </row>
    <row r="1682" spans="16:30">
      <c r="P1682" s="274">
        <f t="shared" si="351"/>
        <v>1</v>
      </c>
      <c r="Q1682" s="285">
        <f t="shared" si="352"/>
        <v>18</v>
      </c>
      <c r="R1682" s="286">
        <f t="shared" si="353"/>
        <v>0</v>
      </c>
      <c r="S1682" s="287">
        <f t="shared" si="354"/>
        <v>0</v>
      </c>
      <c r="T1682" s="286">
        <f t="shared" si="355"/>
        <v>0</v>
      </c>
      <c r="U1682" s="287">
        <f t="shared" si="356"/>
        <v>0</v>
      </c>
      <c r="V1682" s="287">
        <f t="shared" si="357"/>
        <v>0</v>
      </c>
      <c r="W1682" s="287">
        <f t="shared" si="358"/>
        <v>0</v>
      </c>
      <c r="X1682" s="287">
        <f t="shared" si="359"/>
        <v>0</v>
      </c>
      <c r="Y1682" s="288">
        <f t="shared" si="360"/>
        <v>1900</v>
      </c>
      <c r="Z1682" s="287">
        <f t="shared" si="361"/>
        <v>1</v>
      </c>
      <c r="AA1682" s="519">
        <f>0</f>
        <v>0</v>
      </c>
      <c r="AB1682" s="520">
        <f>0</f>
        <v>0</v>
      </c>
      <c r="AC1682" s="519">
        <f t="shared" si="362"/>
        <v>0</v>
      </c>
      <c r="AD1682" s="520">
        <f t="shared" si="363"/>
        <v>0</v>
      </c>
    </row>
    <row r="1683" spans="16:30">
      <c r="P1683" s="274">
        <f t="shared" si="351"/>
        <v>1</v>
      </c>
      <c r="Q1683" s="285">
        <f t="shared" si="352"/>
        <v>18</v>
      </c>
      <c r="R1683" s="286">
        <f t="shared" si="353"/>
        <v>0</v>
      </c>
      <c r="S1683" s="287">
        <f t="shared" si="354"/>
        <v>0</v>
      </c>
      <c r="T1683" s="286">
        <f t="shared" si="355"/>
        <v>0</v>
      </c>
      <c r="U1683" s="287">
        <f t="shared" si="356"/>
        <v>0</v>
      </c>
      <c r="V1683" s="287">
        <f t="shared" si="357"/>
        <v>0</v>
      </c>
      <c r="W1683" s="287">
        <f t="shared" si="358"/>
        <v>0</v>
      </c>
      <c r="X1683" s="287">
        <f t="shared" si="359"/>
        <v>0</v>
      </c>
      <c r="Y1683" s="288">
        <f t="shared" si="360"/>
        <v>1900</v>
      </c>
      <c r="Z1683" s="287">
        <f t="shared" si="361"/>
        <v>1</v>
      </c>
      <c r="AA1683" s="519">
        <f>0</f>
        <v>0</v>
      </c>
      <c r="AB1683" s="520">
        <f>0</f>
        <v>0</v>
      </c>
      <c r="AC1683" s="519">
        <f t="shared" si="362"/>
        <v>0</v>
      </c>
      <c r="AD1683" s="520">
        <f t="shared" si="363"/>
        <v>0</v>
      </c>
    </row>
    <row r="1684" spans="16:30">
      <c r="P1684" s="274">
        <f t="shared" si="351"/>
        <v>1</v>
      </c>
      <c r="Q1684" s="285">
        <f t="shared" si="352"/>
        <v>18</v>
      </c>
      <c r="R1684" s="286">
        <f t="shared" si="353"/>
        <v>0</v>
      </c>
      <c r="S1684" s="287">
        <f t="shared" si="354"/>
        <v>0</v>
      </c>
      <c r="T1684" s="286">
        <f t="shared" si="355"/>
        <v>0</v>
      </c>
      <c r="U1684" s="287">
        <f t="shared" si="356"/>
        <v>0</v>
      </c>
      <c r="V1684" s="287">
        <f t="shared" si="357"/>
        <v>0</v>
      </c>
      <c r="W1684" s="287">
        <f t="shared" si="358"/>
        <v>0</v>
      </c>
      <c r="X1684" s="287">
        <f t="shared" si="359"/>
        <v>0</v>
      </c>
      <c r="Y1684" s="288">
        <f t="shared" si="360"/>
        <v>1900</v>
      </c>
      <c r="Z1684" s="287">
        <f t="shared" si="361"/>
        <v>1</v>
      </c>
      <c r="AA1684" s="519">
        <f>0</f>
        <v>0</v>
      </c>
      <c r="AB1684" s="520">
        <f>0</f>
        <v>0</v>
      </c>
      <c r="AC1684" s="519">
        <f t="shared" si="362"/>
        <v>0</v>
      </c>
      <c r="AD1684" s="520">
        <f t="shared" si="363"/>
        <v>0</v>
      </c>
    </row>
    <row r="1685" spans="16:30">
      <c r="P1685" s="274">
        <f t="shared" si="351"/>
        <v>1</v>
      </c>
      <c r="Q1685" s="285">
        <f t="shared" si="352"/>
        <v>18</v>
      </c>
      <c r="R1685" s="286">
        <f t="shared" si="353"/>
        <v>0</v>
      </c>
      <c r="S1685" s="287">
        <f t="shared" si="354"/>
        <v>0</v>
      </c>
      <c r="T1685" s="286">
        <f t="shared" si="355"/>
        <v>0</v>
      </c>
      <c r="U1685" s="287">
        <f t="shared" si="356"/>
        <v>0</v>
      </c>
      <c r="V1685" s="287">
        <f t="shared" si="357"/>
        <v>0</v>
      </c>
      <c r="W1685" s="287">
        <f t="shared" si="358"/>
        <v>0</v>
      </c>
      <c r="X1685" s="287">
        <f t="shared" si="359"/>
        <v>0</v>
      </c>
      <c r="Y1685" s="288">
        <f t="shared" si="360"/>
        <v>1900</v>
      </c>
      <c r="Z1685" s="287">
        <f t="shared" si="361"/>
        <v>1</v>
      </c>
      <c r="AA1685" s="519">
        <f>0</f>
        <v>0</v>
      </c>
      <c r="AB1685" s="520">
        <f>0</f>
        <v>0</v>
      </c>
      <c r="AC1685" s="519">
        <f t="shared" si="362"/>
        <v>0</v>
      </c>
      <c r="AD1685" s="520">
        <f t="shared" si="363"/>
        <v>0</v>
      </c>
    </row>
    <row r="1686" spans="16:30">
      <c r="P1686" s="274">
        <f t="shared" si="351"/>
        <v>1</v>
      </c>
      <c r="Q1686" s="285">
        <f t="shared" si="352"/>
        <v>18</v>
      </c>
      <c r="R1686" s="286">
        <f t="shared" si="353"/>
        <v>0</v>
      </c>
      <c r="S1686" s="287">
        <f t="shared" si="354"/>
        <v>0</v>
      </c>
      <c r="T1686" s="286">
        <f t="shared" si="355"/>
        <v>0</v>
      </c>
      <c r="U1686" s="287">
        <f t="shared" si="356"/>
        <v>0</v>
      </c>
      <c r="V1686" s="287">
        <f t="shared" si="357"/>
        <v>0</v>
      </c>
      <c r="W1686" s="287">
        <f t="shared" si="358"/>
        <v>0</v>
      </c>
      <c r="X1686" s="287">
        <f t="shared" si="359"/>
        <v>0</v>
      </c>
      <c r="Y1686" s="288">
        <f t="shared" si="360"/>
        <v>1900</v>
      </c>
      <c r="Z1686" s="287">
        <f t="shared" si="361"/>
        <v>1</v>
      </c>
      <c r="AA1686" s="519">
        <f>0</f>
        <v>0</v>
      </c>
      <c r="AB1686" s="520">
        <f>0</f>
        <v>0</v>
      </c>
      <c r="AC1686" s="519">
        <f t="shared" si="362"/>
        <v>0</v>
      </c>
      <c r="AD1686" s="520">
        <f t="shared" si="363"/>
        <v>0</v>
      </c>
    </row>
    <row r="1687" spans="16:30">
      <c r="P1687" s="274">
        <f t="shared" si="351"/>
        <v>1</v>
      </c>
      <c r="Q1687" s="285">
        <f t="shared" si="352"/>
        <v>18</v>
      </c>
      <c r="R1687" s="286">
        <f t="shared" si="353"/>
        <v>0</v>
      </c>
      <c r="S1687" s="287">
        <f t="shared" si="354"/>
        <v>0</v>
      </c>
      <c r="T1687" s="286">
        <f t="shared" si="355"/>
        <v>0</v>
      </c>
      <c r="U1687" s="287">
        <f t="shared" si="356"/>
        <v>0</v>
      </c>
      <c r="V1687" s="287">
        <f t="shared" si="357"/>
        <v>0</v>
      </c>
      <c r="W1687" s="287">
        <f t="shared" si="358"/>
        <v>0</v>
      </c>
      <c r="X1687" s="287">
        <f t="shared" si="359"/>
        <v>0</v>
      </c>
      <c r="Y1687" s="288">
        <f t="shared" si="360"/>
        <v>1900</v>
      </c>
      <c r="Z1687" s="287">
        <f t="shared" si="361"/>
        <v>1</v>
      </c>
      <c r="AA1687" s="519">
        <f>0</f>
        <v>0</v>
      </c>
      <c r="AB1687" s="520">
        <f>0</f>
        <v>0</v>
      </c>
      <c r="AC1687" s="519">
        <f t="shared" si="362"/>
        <v>0</v>
      </c>
      <c r="AD1687" s="520">
        <f t="shared" si="363"/>
        <v>0</v>
      </c>
    </row>
    <row r="1688" spans="16:30">
      <c r="P1688" s="274">
        <f t="shared" si="351"/>
        <v>1</v>
      </c>
      <c r="Q1688" s="285">
        <f t="shared" si="352"/>
        <v>18</v>
      </c>
      <c r="R1688" s="286">
        <f t="shared" si="353"/>
        <v>0</v>
      </c>
      <c r="S1688" s="287">
        <f t="shared" si="354"/>
        <v>0</v>
      </c>
      <c r="T1688" s="286">
        <f t="shared" si="355"/>
        <v>0</v>
      </c>
      <c r="U1688" s="287">
        <f t="shared" si="356"/>
        <v>0</v>
      </c>
      <c r="V1688" s="287">
        <f t="shared" si="357"/>
        <v>0</v>
      </c>
      <c r="W1688" s="287">
        <f t="shared" si="358"/>
        <v>0</v>
      </c>
      <c r="X1688" s="287">
        <f t="shared" si="359"/>
        <v>0</v>
      </c>
      <c r="Y1688" s="288">
        <f t="shared" si="360"/>
        <v>1900</v>
      </c>
      <c r="Z1688" s="287">
        <f t="shared" si="361"/>
        <v>1</v>
      </c>
      <c r="AA1688" s="519">
        <f>0</f>
        <v>0</v>
      </c>
      <c r="AB1688" s="520">
        <f>0</f>
        <v>0</v>
      </c>
      <c r="AC1688" s="519">
        <f t="shared" si="362"/>
        <v>0</v>
      </c>
      <c r="AD1688" s="520">
        <f t="shared" si="363"/>
        <v>0</v>
      </c>
    </row>
    <row r="1689" spans="16:30">
      <c r="P1689" s="274">
        <f t="shared" si="351"/>
        <v>1</v>
      </c>
      <c r="Q1689" s="285">
        <f t="shared" si="352"/>
        <v>18</v>
      </c>
      <c r="R1689" s="286">
        <f t="shared" si="353"/>
        <v>0</v>
      </c>
      <c r="S1689" s="287">
        <f t="shared" si="354"/>
        <v>0</v>
      </c>
      <c r="T1689" s="286">
        <f t="shared" si="355"/>
        <v>0</v>
      </c>
      <c r="U1689" s="287">
        <f t="shared" si="356"/>
        <v>0</v>
      </c>
      <c r="V1689" s="287">
        <f t="shared" si="357"/>
        <v>0</v>
      </c>
      <c r="W1689" s="287">
        <f t="shared" si="358"/>
        <v>0</v>
      </c>
      <c r="X1689" s="287">
        <f t="shared" si="359"/>
        <v>0</v>
      </c>
      <c r="Y1689" s="288">
        <f t="shared" si="360"/>
        <v>1900</v>
      </c>
      <c r="Z1689" s="287">
        <f t="shared" si="361"/>
        <v>1</v>
      </c>
      <c r="AA1689" s="519">
        <f>0</f>
        <v>0</v>
      </c>
      <c r="AB1689" s="520">
        <f>0</f>
        <v>0</v>
      </c>
      <c r="AC1689" s="519">
        <f t="shared" si="362"/>
        <v>0</v>
      </c>
      <c r="AD1689" s="520">
        <f t="shared" si="363"/>
        <v>0</v>
      </c>
    </row>
    <row r="1690" spans="16:30">
      <c r="P1690" s="274">
        <f t="shared" si="351"/>
        <v>1</v>
      </c>
      <c r="Q1690" s="285">
        <f t="shared" si="352"/>
        <v>18</v>
      </c>
      <c r="R1690" s="286">
        <f t="shared" si="353"/>
        <v>0</v>
      </c>
      <c r="S1690" s="287">
        <f t="shared" si="354"/>
        <v>0</v>
      </c>
      <c r="T1690" s="286">
        <f t="shared" si="355"/>
        <v>0</v>
      </c>
      <c r="U1690" s="287">
        <f t="shared" si="356"/>
        <v>0</v>
      </c>
      <c r="V1690" s="287">
        <f t="shared" si="357"/>
        <v>0</v>
      </c>
      <c r="W1690" s="287">
        <f t="shared" si="358"/>
        <v>0</v>
      </c>
      <c r="X1690" s="287">
        <f t="shared" si="359"/>
        <v>0</v>
      </c>
      <c r="Y1690" s="288">
        <f t="shared" si="360"/>
        <v>1900</v>
      </c>
      <c r="Z1690" s="287">
        <f t="shared" si="361"/>
        <v>1</v>
      </c>
      <c r="AA1690" s="519">
        <f>0</f>
        <v>0</v>
      </c>
      <c r="AB1690" s="520">
        <f>0</f>
        <v>0</v>
      </c>
      <c r="AC1690" s="519">
        <f t="shared" si="362"/>
        <v>0</v>
      </c>
      <c r="AD1690" s="520">
        <f t="shared" si="363"/>
        <v>0</v>
      </c>
    </row>
    <row r="1691" spans="16:30">
      <c r="P1691" s="274">
        <f t="shared" si="351"/>
        <v>1</v>
      </c>
      <c r="Q1691" s="285">
        <f t="shared" si="352"/>
        <v>18</v>
      </c>
      <c r="R1691" s="286">
        <f t="shared" si="353"/>
        <v>0</v>
      </c>
      <c r="S1691" s="287">
        <f t="shared" si="354"/>
        <v>0</v>
      </c>
      <c r="T1691" s="286">
        <f t="shared" si="355"/>
        <v>0</v>
      </c>
      <c r="U1691" s="287">
        <f t="shared" si="356"/>
        <v>0</v>
      </c>
      <c r="V1691" s="287">
        <f t="shared" si="357"/>
        <v>0</v>
      </c>
      <c r="W1691" s="287">
        <f t="shared" si="358"/>
        <v>0</v>
      </c>
      <c r="X1691" s="287">
        <f t="shared" si="359"/>
        <v>0</v>
      </c>
      <c r="Y1691" s="288">
        <f t="shared" si="360"/>
        <v>1900</v>
      </c>
      <c r="Z1691" s="287">
        <f t="shared" si="361"/>
        <v>1</v>
      </c>
      <c r="AA1691" s="519">
        <f>0</f>
        <v>0</v>
      </c>
      <c r="AB1691" s="520">
        <f>0</f>
        <v>0</v>
      </c>
      <c r="AC1691" s="519">
        <f t="shared" si="362"/>
        <v>0</v>
      </c>
      <c r="AD1691" s="520">
        <f t="shared" si="363"/>
        <v>0</v>
      </c>
    </row>
    <row r="1692" spans="16:30">
      <c r="P1692" s="274">
        <f t="shared" si="351"/>
        <v>1</v>
      </c>
      <c r="Q1692" s="285">
        <f t="shared" si="352"/>
        <v>18</v>
      </c>
      <c r="R1692" s="286">
        <f t="shared" si="353"/>
        <v>0</v>
      </c>
      <c r="S1692" s="287">
        <f t="shared" si="354"/>
        <v>0</v>
      </c>
      <c r="T1692" s="286">
        <f t="shared" si="355"/>
        <v>0</v>
      </c>
      <c r="U1692" s="287">
        <f t="shared" si="356"/>
        <v>0</v>
      </c>
      <c r="V1692" s="287">
        <f t="shared" si="357"/>
        <v>0</v>
      </c>
      <c r="W1692" s="287">
        <f t="shared" si="358"/>
        <v>0</v>
      </c>
      <c r="X1692" s="287">
        <f t="shared" si="359"/>
        <v>0</v>
      </c>
      <c r="Y1692" s="288">
        <f t="shared" si="360"/>
        <v>1900</v>
      </c>
      <c r="Z1692" s="287">
        <f t="shared" si="361"/>
        <v>1</v>
      </c>
      <c r="AA1692" s="519">
        <f>0</f>
        <v>0</v>
      </c>
      <c r="AB1692" s="520">
        <f>0</f>
        <v>0</v>
      </c>
      <c r="AC1692" s="519">
        <f t="shared" si="362"/>
        <v>0</v>
      </c>
      <c r="AD1692" s="520">
        <f t="shared" si="363"/>
        <v>0</v>
      </c>
    </row>
    <row r="1693" spans="16:30">
      <c r="P1693" s="274">
        <f t="shared" si="351"/>
        <v>1</v>
      </c>
      <c r="Q1693" s="285">
        <f t="shared" si="352"/>
        <v>18</v>
      </c>
      <c r="R1693" s="286">
        <f t="shared" si="353"/>
        <v>0</v>
      </c>
      <c r="S1693" s="287">
        <f t="shared" si="354"/>
        <v>0</v>
      </c>
      <c r="T1693" s="286">
        <f t="shared" si="355"/>
        <v>0</v>
      </c>
      <c r="U1693" s="287">
        <f t="shared" si="356"/>
        <v>0</v>
      </c>
      <c r="V1693" s="287">
        <f t="shared" si="357"/>
        <v>0</v>
      </c>
      <c r="W1693" s="287">
        <f t="shared" si="358"/>
        <v>0</v>
      </c>
      <c r="X1693" s="287">
        <f t="shared" si="359"/>
        <v>0</v>
      </c>
      <c r="Y1693" s="288">
        <f t="shared" si="360"/>
        <v>1900</v>
      </c>
      <c r="Z1693" s="287">
        <f t="shared" si="361"/>
        <v>1</v>
      </c>
      <c r="AA1693" s="519">
        <f>0</f>
        <v>0</v>
      </c>
      <c r="AB1693" s="520">
        <f>0</f>
        <v>0</v>
      </c>
      <c r="AC1693" s="519">
        <f t="shared" si="362"/>
        <v>0</v>
      </c>
      <c r="AD1693" s="520">
        <f t="shared" si="363"/>
        <v>0</v>
      </c>
    </row>
    <row r="1694" spans="16:30">
      <c r="P1694" s="274">
        <f t="shared" si="351"/>
        <v>1</v>
      </c>
      <c r="Q1694" s="285">
        <f t="shared" si="352"/>
        <v>18</v>
      </c>
      <c r="R1694" s="286">
        <f t="shared" si="353"/>
        <v>0</v>
      </c>
      <c r="S1694" s="287">
        <f t="shared" si="354"/>
        <v>0</v>
      </c>
      <c r="T1694" s="286">
        <f t="shared" si="355"/>
        <v>0</v>
      </c>
      <c r="U1694" s="287">
        <f t="shared" si="356"/>
        <v>0</v>
      </c>
      <c r="V1694" s="287">
        <f t="shared" si="357"/>
        <v>0</v>
      </c>
      <c r="W1694" s="287">
        <f t="shared" si="358"/>
        <v>0</v>
      </c>
      <c r="X1694" s="287">
        <f t="shared" si="359"/>
        <v>0</v>
      </c>
      <c r="Y1694" s="288">
        <f t="shared" si="360"/>
        <v>1900</v>
      </c>
      <c r="Z1694" s="287">
        <f t="shared" si="361"/>
        <v>1</v>
      </c>
      <c r="AA1694" s="519">
        <f>0</f>
        <v>0</v>
      </c>
      <c r="AB1694" s="520">
        <f>0</f>
        <v>0</v>
      </c>
      <c r="AC1694" s="519">
        <f t="shared" si="362"/>
        <v>0</v>
      </c>
      <c r="AD1694" s="520">
        <f t="shared" si="363"/>
        <v>0</v>
      </c>
    </row>
    <row r="1695" spans="16:30">
      <c r="P1695" s="274">
        <f t="shared" si="351"/>
        <v>1</v>
      </c>
      <c r="Q1695" s="285">
        <f t="shared" si="352"/>
        <v>18</v>
      </c>
      <c r="R1695" s="286">
        <f t="shared" si="353"/>
        <v>0</v>
      </c>
      <c r="S1695" s="287">
        <f t="shared" si="354"/>
        <v>0</v>
      </c>
      <c r="T1695" s="286">
        <f t="shared" si="355"/>
        <v>0</v>
      </c>
      <c r="U1695" s="287">
        <f t="shared" si="356"/>
        <v>0</v>
      </c>
      <c r="V1695" s="287">
        <f t="shared" si="357"/>
        <v>0</v>
      </c>
      <c r="W1695" s="287">
        <f t="shared" si="358"/>
        <v>0</v>
      </c>
      <c r="X1695" s="287">
        <f t="shared" si="359"/>
        <v>0</v>
      </c>
      <c r="Y1695" s="288">
        <f t="shared" si="360"/>
        <v>1900</v>
      </c>
      <c r="Z1695" s="287">
        <f t="shared" si="361"/>
        <v>1</v>
      </c>
      <c r="AA1695" s="519">
        <f>0</f>
        <v>0</v>
      </c>
      <c r="AB1695" s="520">
        <f>0</f>
        <v>0</v>
      </c>
      <c r="AC1695" s="519">
        <f t="shared" si="362"/>
        <v>0</v>
      </c>
      <c r="AD1695" s="520">
        <f t="shared" si="363"/>
        <v>0</v>
      </c>
    </row>
    <row r="1696" spans="16:30">
      <c r="P1696" s="274">
        <f t="shared" si="351"/>
        <v>1</v>
      </c>
      <c r="Q1696" s="285">
        <f t="shared" si="352"/>
        <v>18</v>
      </c>
      <c r="R1696" s="286">
        <f t="shared" si="353"/>
        <v>0</v>
      </c>
      <c r="S1696" s="287">
        <f t="shared" si="354"/>
        <v>0</v>
      </c>
      <c r="T1696" s="286">
        <f t="shared" si="355"/>
        <v>0</v>
      </c>
      <c r="U1696" s="287">
        <f t="shared" si="356"/>
        <v>0</v>
      </c>
      <c r="V1696" s="287">
        <f t="shared" si="357"/>
        <v>0</v>
      </c>
      <c r="W1696" s="287">
        <f t="shared" si="358"/>
        <v>0</v>
      </c>
      <c r="X1696" s="287">
        <f t="shared" si="359"/>
        <v>0</v>
      </c>
      <c r="Y1696" s="288">
        <f t="shared" si="360"/>
        <v>1900</v>
      </c>
      <c r="Z1696" s="287">
        <f t="shared" si="361"/>
        <v>1</v>
      </c>
      <c r="AA1696" s="519">
        <f>0</f>
        <v>0</v>
      </c>
      <c r="AB1696" s="520">
        <f>0</f>
        <v>0</v>
      </c>
      <c r="AC1696" s="519">
        <f t="shared" si="362"/>
        <v>0</v>
      </c>
      <c r="AD1696" s="520">
        <f t="shared" si="363"/>
        <v>0</v>
      </c>
    </row>
    <row r="1697" spans="16:30">
      <c r="P1697" s="274">
        <f t="shared" si="351"/>
        <v>1</v>
      </c>
      <c r="Q1697" s="285">
        <f t="shared" si="352"/>
        <v>18</v>
      </c>
      <c r="R1697" s="286">
        <f t="shared" si="353"/>
        <v>0</v>
      </c>
      <c r="S1697" s="287">
        <f t="shared" si="354"/>
        <v>0</v>
      </c>
      <c r="T1697" s="286">
        <f t="shared" si="355"/>
        <v>0</v>
      </c>
      <c r="U1697" s="287">
        <f t="shared" si="356"/>
        <v>0</v>
      </c>
      <c r="V1697" s="287">
        <f t="shared" si="357"/>
        <v>0</v>
      </c>
      <c r="W1697" s="287">
        <f t="shared" si="358"/>
        <v>0</v>
      </c>
      <c r="X1697" s="287">
        <f t="shared" si="359"/>
        <v>0</v>
      </c>
      <c r="Y1697" s="288">
        <f t="shared" si="360"/>
        <v>1900</v>
      </c>
      <c r="Z1697" s="287">
        <f t="shared" si="361"/>
        <v>1</v>
      </c>
      <c r="AA1697" s="519">
        <f>0</f>
        <v>0</v>
      </c>
      <c r="AB1697" s="520">
        <f>0</f>
        <v>0</v>
      </c>
      <c r="AC1697" s="519">
        <f t="shared" si="362"/>
        <v>0</v>
      </c>
      <c r="AD1697" s="520">
        <f t="shared" si="363"/>
        <v>0</v>
      </c>
    </row>
    <row r="1698" spans="16:30">
      <c r="P1698" s="274">
        <f t="shared" si="351"/>
        <v>1</v>
      </c>
      <c r="Q1698" s="285">
        <f t="shared" si="352"/>
        <v>18</v>
      </c>
      <c r="R1698" s="286">
        <f t="shared" si="353"/>
        <v>0</v>
      </c>
      <c r="S1698" s="287">
        <f t="shared" si="354"/>
        <v>0</v>
      </c>
      <c r="T1698" s="286">
        <f t="shared" si="355"/>
        <v>0</v>
      </c>
      <c r="U1698" s="287">
        <f t="shared" si="356"/>
        <v>0</v>
      </c>
      <c r="V1698" s="287">
        <f t="shared" si="357"/>
        <v>0</v>
      </c>
      <c r="W1698" s="287">
        <f t="shared" si="358"/>
        <v>0</v>
      </c>
      <c r="X1698" s="287">
        <f t="shared" si="359"/>
        <v>0</v>
      </c>
      <c r="Y1698" s="288">
        <f t="shared" si="360"/>
        <v>1900</v>
      </c>
      <c r="Z1698" s="287">
        <f t="shared" si="361"/>
        <v>1</v>
      </c>
      <c r="AA1698" s="519">
        <f>0</f>
        <v>0</v>
      </c>
      <c r="AB1698" s="520">
        <f>0</f>
        <v>0</v>
      </c>
      <c r="AC1698" s="519">
        <f t="shared" si="362"/>
        <v>0</v>
      </c>
      <c r="AD1698" s="520">
        <f t="shared" si="363"/>
        <v>0</v>
      </c>
    </row>
    <row r="1699" spans="16:30">
      <c r="P1699" s="274">
        <f t="shared" si="351"/>
        <v>1</v>
      </c>
      <c r="Q1699" s="285">
        <f t="shared" si="352"/>
        <v>18</v>
      </c>
      <c r="R1699" s="286">
        <f t="shared" si="353"/>
        <v>0</v>
      </c>
      <c r="S1699" s="287">
        <f t="shared" si="354"/>
        <v>0</v>
      </c>
      <c r="T1699" s="286">
        <f t="shared" si="355"/>
        <v>0</v>
      </c>
      <c r="U1699" s="287">
        <f t="shared" si="356"/>
        <v>0</v>
      </c>
      <c r="V1699" s="287">
        <f t="shared" si="357"/>
        <v>0</v>
      </c>
      <c r="W1699" s="287">
        <f t="shared" si="358"/>
        <v>0</v>
      </c>
      <c r="X1699" s="287">
        <f t="shared" si="359"/>
        <v>0</v>
      </c>
      <c r="Y1699" s="288">
        <f t="shared" si="360"/>
        <v>1900</v>
      </c>
      <c r="Z1699" s="287">
        <f t="shared" si="361"/>
        <v>1</v>
      </c>
      <c r="AA1699" s="519">
        <f>0</f>
        <v>0</v>
      </c>
      <c r="AB1699" s="520">
        <f>0</f>
        <v>0</v>
      </c>
      <c r="AC1699" s="519">
        <f t="shared" si="362"/>
        <v>0</v>
      </c>
      <c r="AD1699" s="520">
        <f t="shared" si="363"/>
        <v>0</v>
      </c>
    </row>
    <row r="1700" spans="16:30">
      <c r="P1700" s="274">
        <f t="shared" si="351"/>
        <v>1</v>
      </c>
      <c r="Q1700" s="285">
        <f t="shared" si="352"/>
        <v>18</v>
      </c>
      <c r="R1700" s="286">
        <f t="shared" si="353"/>
        <v>0</v>
      </c>
      <c r="S1700" s="287">
        <f t="shared" si="354"/>
        <v>0</v>
      </c>
      <c r="T1700" s="286">
        <f t="shared" si="355"/>
        <v>0</v>
      </c>
      <c r="U1700" s="287">
        <f t="shared" si="356"/>
        <v>0</v>
      </c>
      <c r="V1700" s="287">
        <f t="shared" si="357"/>
        <v>0</v>
      </c>
      <c r="W1700" s="287">
        <f t="shared" si="358"/>
        <v>0</v>
      </c>
      <c r="X1700" s="287">
        <f t="shared" si="359"/>
        <v>0</v>
      </c>
      <c r="Y1700" s="288">
        <f t="shared" si="360"/>
        <v>1900</v>
      </c>
      <c r="Z1700" s="287">
        <f t="shared" si="361"/>
        <v>1</v>
      </c>
      <c r="AA1700" s="519">
        <f>0</f>
        <v>0</v>
      </c>
      <c r="AB1700" s="520">
        <f>0</f>
        <v>0</v>
      </c>
      <c r="AC1700" s="519">
        <f t="shared" si="362"/>
        <v>0</v>
      </c>
      <c r="AD1700" s="520">
        <f t="shared" si="363"/>
        <v>0</v>
      </c>
    </row>
    <row r="1701" spans="16:30">
      <c r="P1701" s="274">
        <f t="shared" si="351"/>
        <v>1</v>
      </c>
      <c r="Q1701" s="285">
        <f t="shared" si="352"/>
        <v>18</v>
      </c>
      <c r="R1701" s="286">
        <f t="shared" si="353"/>
        <v>0</v>
      </c>
      <c r="S1701" s="287">
        <f t="shared" si="354"/>
        <v>0</v>
      </c>
      <c r="T1701" s="286">
        <f t="shared" si="355"/>
        <v>0</v>
      </c>
      <c r="U1701" s="287">
        <f t="shared" si="356"/>
        <v>0</v>
      </c>
      <c r="V1701" s="287">
        <f t="shared" si="357"/>
        <v>0</v>
      </c>
      <c r="W1701" s="287">
        <f t="shared" si="358"/>
        <v>0</v>
      </c>
      <c r="X1701" s="287">
        <f t="shared" si="359"/>
        <v>0</v>
      </c>
      <c r="Y1701" s="288">
        <f t="shared" si="360"/>
        <v>1900</v>
      </c>
      <c r="Z1701" s="287">
        <f t="shared" si="361"/>
        <v>1</v>
      </c>
      <c r="AA1701" s="519">
        <f>0</f>
        <v>0</v>
      </c>
      <c r="AB1701" s="520">
        <f>0</f>
        <v>0</v>
      </c>
      <c r="AC1701" s="519">
        <f t="shared" si="362"/>
        <v>0</v>
      </c>
      <c r="AD1701" s="520">
        <f t="shared" si="363"/>
        <v>0</v>
      </c>
    </row>
    <row r="1702" spans="16:30">
      <c r="P1702" s="274">
        <f t="shared" si="351"/>
        <v>1</v>
      </c>
      <c r="Q1702" s="285">
        <f t="shared" si="352"/>
        <v>18</v>
      </c>
      <c r="R1702" s="286">
        <f t="shared" si="353"/>
        <v>0</v>
      </c>
      <c r="S1702" s="287">
        <f t="shared" si="354"/>
        <v>0</v>
      </c>
      <c r="T1702" s="286">
        <f t="shared" si="355"/>
        <v>0</v>
      </c>
      <c r="U1702" s="287">
        <f t="shared" si="356"/>
        <v>0</v>
      </c>
      <c r="V1702" s="287">
        <f t="shared" si="357"/>
        <v>0</v>
      </c>
      <c r="W1702" s="287">
        <f t="shared" si="358"/>
        <v>0</v>
      </c>
      <c r="X1702" s="287">
        <f t="shared" si="359"/>
        <v>0</v>
      </c>
      <c r="Y1702" s="288">
        <f t="shared" si="360"/>
        <v>1900</v>
      </c>
      <c r="Z1702" s="287">
        <f t="shared" si="361"/>
        <v>1</v>
      </c>
      <c r="AA1702" s="519">
        <f>0</f>
        <v>0</v>
      </c>
      <c r="AB1702" s="520">
        <f>0</f>
        <v>0</v>
      </c>
      <c r="AC1702" s="519">
        <f t="shared" si="362"/>
        <v>0</v>
      </c>
      <c r="AD1702" s="520">
        <f t="shared" si="363"/>
        <v>0</v>
      </c>
    </row>
    <row r="1703" spans="16:30">
      <c r="P1703" s="274">
        <f t="shared" si="351"/>
        <v>1</v>
      </c>
      <c r="Q1703" s="285">
        <f t="shared" si="352"/>
        <v>18</v>
      </c>
      <c r="R1703" s="286">
        <f t="shared" si="353"/>
        <v>0</v>
      </c>
      <c r="S1703" s="287">
        <f t="shared" si="354"/>
        <v>0</v>
      </c>
      <c r="T1703" s="286">
        <f t="shared" si="355"/>
        <v>0</v>
      </c>
      <c r="U1703" s="287">
        <f t="shared" si="356"/>
        <v>0</v>
      </c>
      <c r="V1703" s="287">
        <f t="shared" si="357"/>
        <v>0</v>
      </c>
      <c r="W1703" s="287">
        <f t="shared" si="358"/>
        <v>0</v>
      </c>
      <c r="X1703" s="287">
        <f t="shared" si="359"/>
        <v>0</v>
      </c>
      <c r="Y1703" s="288">
        <f t="shared" si="360"/>
        <v>1900</v>
      </c>
      <c r="Z1703" s="287">
        <f t="shared" si="361"/>
        <v>1</v>
      </c>
      <c r="AA1703" s="519">
        <f>0</f>
        <v>0</v>
      </c>
      <c r="AB1703" s="520">
        <f>0</f>
        <v>0</v>
      </c>
      <c r="AC1703" s="519">
        <f t="shared" si="362"/>
        <v>0</v>
      </c>
      <c r="AD1703" s="520">
        <f t="shared" si="363"/>
        <v>0</v>
      </c>
    </row>
    <row r="1704" spans="16:30">
      <c r="P1704" s="274">
        <f t="shared" si="351"/>
        <v>1</v>
      </c>
      <c r="Q1704" s="285">
        <f t="shared" si="352"/>
        <v>18</v>
      </c>
      <c r="R1704" s="286">
        <f t="shared" si="353"/>
        <v>0</v>
      </c>
      <c r="S1704" s="287">
        <f t="shared" si="354"/>
        <v>0</v>
      </c>
      <c r="T1704" s="286">
        <f t="shared" si="355"/>
        <v>0</v>
      </c>
      <c r="U1704" s="287">
        <f t="shared" si="356"/>
        <v>0</v>
      </c>
      <c r="V1704" s="287">
        <f t="shared" si="357"/>
        <v>0</v>
      </c>
      <c r="W1704" s="287">
        <f t="shared" si="358"/>
        <v>0</v>
      </c>
      <c r="X1704" s="287">
        <f t="shared" si="359"/>
        <v>0</v>
      </c>
      <c r="Y1704" s="288">
        <f t="shared" si="360"/>
        <v>1900</v>
      </c>
      <c r="Z1704" s="287">
        <f t="shared" si="361"/>
        <v>1</v>
      </c>
      <c r="AA1704" s="519">
        <f>0</f>
        <v>0</v>
      </c>
      <c r="AB1704" s="520">
        <f>0</f>
        <v>0</v>
      </c>
      <c r="AC1704" s="519">
        <f t="shared" si="362"/>
        <v>0</v>
      </c>
      <c r="AD1704" s="520">
        <f t="shared" si="363"/>
        <v>0</v>
      </c>
    </row>
    <row r="1705" spans="16:30">
      <c r="P1705" s="274">
        <f t="shared" si="351"/>
        <v>1</v>
      </c>
      <c r="Q1705" s="285">
        <f t="shared" si="352"/>
        <v>18</v>
      </c>
      <c r="R1705" s="286">
        <f t="shared" si="353"/>
        <v>0</v>
      </c>
      <c r="S1705" s="287">
        <f t="shared" si="354"/>
        <v>0</v>
      </c>
      <c r="T1705" s="286">
        <f t="shared" si="355"/>
        <v>0</v>
      </c>
      <c r="U1705" s="287">
        <f t="shared" si="356"/>
        <v>0</v>
      </c>
      <c r="V1705" s="287">
        <f t="shared" si="357"/>
        <v>0</v>
      </c>
      <c r="W1705" s="287">
        <f t="shared" si="358"/>
        <v>0</v>
      </c>
      <c r="X1705" s="287">
        <f t="shared" si="359"/>
        <v>0</v>
      </c>
      <c r="Y1705" s="288">
        <f t="shared" si="360"/>
        <v>1900</v>
      </c>
      <c r="Z1705" s="287">
        <f t="shared" si="361"/>
        <v>1</v>
      </c>
      <c r="AA1705" s="519">
        <f>0</f>
        <v>0</v>
      </c>
      <c r="AB1705" s="520">
        <f>0</f>
        <v>0</v>
      </c>
      <c r="AC1705" s="519">
        <f t="shared" si="362"/>
        <v>0</v>
      </c>
      <c r="AD1705" s="520">
        <f t="shared" si="363"/>
        <v>0</v>
      </c>
    </row>
    <row r="1706" spans="16:30">
      <c r="P1706" s="274">
        <f t="shared" si="351"/>
        <v>1</v>
      </c>
      <c r="Q1706" s="285">
        <f t="shared" si="352"/>
        <v>18</v>
      </c>
      <c r="R1706" s="286">
        <f t="shared" si="353"/>
        <v>0</v>
      </c>
      <c r="S1706" s="287">
        <f t="shared" si="354"/>
        <v>0</v>
      </c>
      <c r="T1706" s="286">
        <f t="shared" si="355"/>
        <v>0</v>
      </c>
      <c r="U1706" s="287">
        <f t="shared" si="356"/>
        <v>0</v>
      </c>
      <c r="V1706" s="287">
        <f t="shared" si="357"/>
        <v>0</v>
      </c>
      <c r="W1706" s="287">
        <f t="shared" si="358"/>
        <v>0</v>
      </c>
      <c r="X1706" s="287">
        <f t="shared" si="359"/>
        <v>0</v>
      </c>
      <c r="Y1706" s="288">
        <f t="shared" si="360"/>
        <v>1900</v>
      </c>
      <c r="Z1706" s="287">
        <f t="shared" si="361"/>
        <v>1</v>
      </c>
      <c r="AA1706" s="519">
        <f>0</f>
        <v>0</v>
      </c>
      <c r="AB1706" s="520">
        <f>0</f>
        <v>0</v>
      </c>
      <c r="AC1706" s="519">
        <f t="shared" si="362"/>
        <v>0</v>
      </c>
      <c r="AD1706" s="520">
        <f t="shared" si="363"/>
        <v>0</v>
      </c>
    </row>
    <row r="1707" spans="16:30">
      <c r="P1707" s="274">
        <f t="shared" si="351"/>
        <v>1</v>
      </c>
      <c r="Q1707" s="285">
        <f t="shared" si="352"/>
        <v>18</v>
      </c>
      <c r="R1707" s="286">
        <f t="shared" si="353"/>
        <v>0</v>
      </c>
      <c r="S1707" s="287">
        <f t="shared" si="354"/>
        <v>0</v>
      </c>
      <c r="T1707" s="286">
        <f t="shared" si="355"/>
        <v>0</v>
      </c>
      <c r="U1707" s="287">
        <f t="shared" si="356"/>
        <v>0</v>
      </c>
      <c r="V1707" s="287">
        <f t="shared" si="357"/>
        <v>0</v>
      </c>
      <c r="W1707" s="287">
        <f t="shared" si="358"/>
        <v>0</v>
      </c>
      <c r="X1707" s="287">
        <f t="shared" si="359"/>
        <v>0</v>
      </c>
      <c r="Y1707" s="288">
        <f t="shared" si="360"/>
        <v>1900</v>
      </c>
      <c r="Z1707" s="287">
        <f t="shared" si="361"/>
        <v>1</v>
      </c>
      <c r="AA1707" s="519">
        <f>0</f>
        <v>0</v>
      </c>
      <c r="AB1707" s="520">
        <f>0</f>
        <v>0</v>
      </c>
      <c r="AC1707" s="519">
        <f t="shared" si="362"/>
        <v>0</v>
      </c>
      <c r="AD1707" s="520">
        <f t="shared" si="363"/>
        <v>0</v>
      </c>
    </row>
    <row r="1708" spans="16:30">
      <c r="P1708" s="274">
        <f t="shared" si="351"/>
        <v>1</v>
      </c>
      <c r="Q1708" s="285">
        <f t="shared" si="352"/>
        <v>18</v>
      </c>
      <c r="R1708" s="286">
        <f t="shared" si="353"/>
        <v>0</v>
      </c>
      <c r="S1708" s="287">
        <f t="shared" si="354"/>
        <v>0</v>
      </c>
      <c r="T1708" s="286">
        <f t="shared" si="355"/>
        <v>0</v>
      </c>
      <c r="U1708" s="287">
        <f t="shared" si="356"/>
        <v>0</v>
      </c>
      <c r="V1708" s="287">
        <f t="shared" si="357"/>
        <v>0</v>
      </c>
      <c r="W1708" s="287">
        <f t="shared" si="358"/>
        <v>0</v>
      </c>
      <c r="X1708" s="287">
        <f t="shared" si="359"/>
        <v>0</v>
      </c>
      <c r="Y1708" s="288">
        <f t="shared" si="360"/>
        <v>1900</v>
      </c>
      <c r="Z1708" s="287">
        <f t="shared" si="361"/>
        <v>1</v>
      </c>
      <c r="AA1708" s="519">
        <f>0</f>
        <v>0</v>
      </c>
      <c r="AB1708" s="520">
        <f>0</f>
        <v>0</v>
      </c>
      <c r="AC1708" s="519">
        <f t="shared" si="362"/>
        <v>0</v>
      </c>
      <c r="AD1708" s="520">
        <f t="shared" si="363"/>
        <v>0</v>
      </c>
    </row>
    <row r="1709" spans="16:30">
      <c r="P1709" s="274">
        <f t="shared" si="351"/>
        <v>1</v>
      </c>
      <c r="Q1709" s="285">
        <f t="shared" si="352"/>
        <v>18</v>
      </c>
      <c r="R1709" s="286">
        <f t="shared" si="353"/>
        <v>0</v>
      </c>
      <c r="S1709" s="287">
        <f t="shared" si="354"/>
        <v>0</v>
      </c>
      <c r="T1709" s="286">
        <f t="shared" si="355"/>
        <v>0</v>
      </c>
      <c r="U1709" s="287">
        <f t="shared" si="356"/>
        <v>0</v>
      </c>
      <c r="V1709" s="287">
        <f t="shared" si="357"/>
        <v>0</v>
      </c>
      <c r="W1709" s="287">
        <f t="shared" si="358"/>
        <v>0</v>
      </c>
      <c r="X1709" s="287">
        <f t="shared" si="359"/>
        <v>0</v>
      </c>
      <c r="Y1709" s="288">
        <f t="shared" si="360"/>
        <v>1900</v>
      </c>
      <c r="Z1709" s="287">
        <f t="shared" si="361"/>
        <v>1</v>
      </c>
      <c r="AA1709" s="519">
        <f>0</f>
        <v>0</v>
      </c>
      <c r="AB1709" s="520">
        <f>0</f>
        <v>0</v>
      </c>
      <c r="AC1709" s="519">
        <f t="shared" si="362"/>
        <v>0</v>
      </c>
      <c r="AD1709" s="520">
        <f t="shared" si="363"/>
        <v>0</v>
      </c>
    </row>
    <row r="1710" spans="16:30">
      <c r="P1710" s="274">
        <f t="shared" si="351"/>
        <v>1</v>
      </c>
      <c r="Q1710" s="285">
        <f t="shared" si="352"/>
        <v>18</v>
      </c>
      <c r="R1710" s="286">
        <f t="shared" si="353"/>
        <v>0</v>
      </c>
      <c r="S1710" s="287">
        <f t="shared" si="354"/>
        <v>0</v>
      </c>
      <c r="T1710" s="286">
        <f t="shared" si="355"/>
        <v>0</v>
      </c>
      <c r="U1710" s="287">
        <f t="shared" si="356"/>
        <v>0</v>
      </c>
      <c r="V1710" s="287">
        <f t="shared" si="357"/>
        <v>0</v>
      </c>
      <c r="W1710" s="287">
        <f t="shared" si="358"/>
        <v>0</v>
      </c>
      <c r="X1710" s="287">
        <f t="shared" si="359"/>
        <v>0</v>
      </c>
      <c r="Y1710" s="288">
        <f t="shared" si="360"/>
        <v>1900</v>
      </c>
      <c r="Z1710" s="287">
        <f t="shared" si="361"/>
        <v>1</v>
      </c>
      <c r="AA1710" s="519">
        <f>0</f>
        <v>0</v>
      </c>
      <c r="AB1710" s="520">
        <f>0</f>
        <v>0</v>
      </c>
      <c r="AC1710" s="519">
        <f t="shared" si="362"/>
        <v>0</v>
      </c>
      <c r="AD1710" s="520">
        <f t="shared" si="363"/>
        <v>0</v>
      </c>
    </row>
    <row r="1711" spans="16:30">
      <c r="P1711" s="274">
        <f t="shared" si="351"/>
        <v>1</v>
      </c>
      <c r="Q1711" s="285">
        <f t="shared" si="352"/>
        <v>18</v>
      </c>
      <c r="R1711" s="286">
        <f t="shared" si="353"/>
        <v>0</v>
      </c>
      <c r="S1711" s="287">
        <f t="shared" si="354"/>
        <v>0</v>
      </c>
      <c r="T1711" s="286">
        <f t="shared" si="355"/>
        <v>0</v>
      </c>
      <c r="U1711" s="287">
        <f t="shared" si="356"/>
        <v>0</v>
      </c>
      <c r="V1711" s="287">
        <f t="shared" si="357"/>
        <v>0</v>
      </c>
      <c r="W1711" s="287">
        <f t="shared" si="358"/>
        <v>0</v>
      </c>
      <c r="X1711" s="287">
        <f t="shared" si="359"/>
        <v>0</v>
      </c>
      <c r="Y1711" s="288">
        <f t="shared" si="360"/>
        <v>1900</v>
      </c>
      <c r="Z1711" s="287">
        <f t="shared" si="361"/>
        <v>1</v>
      </c>
      <c r="AA1711" s="519">
        <f>0</f>
        <v>0</v>
      </c>
      <c r="AB1711" s="520">
        <f>0</f>
        <v>0</v>
      </c>
      <c r="AC1711" s="519">
        <f t="shared" si="362"/>
        <v>0</v>
      </c>
      <c r="AD1711" s="520">
        <f t="shared" si="363"/>
        <v>0</v>
      </c>
    </row>
    <row r="1712" spans="16:30">
      <c r="P1712" s="274">
        <f t="shared" si="351"/>
        <v>1</v>
      </c>
      <c r="Q1712" s="285">
        <f t="shared" si="352"/>
        <v>18</v>
      </c>
      <c r="R1712" s="286">
        <f t="shared" si="353"/>
        <v>0</v>
      </c>
      <c r="S1712" s="287">
        <f t="shared" si="354"/>
        <v>0</v>
      </c>
      <c r="T1712" s="286">
        <f t="shared" si="355"/>
        <v>0</v>
      </c>
      <c r="U1712" s="287">
        <f t="shared" si="356"/>
        <v>0</v>
      </c>
      <c r="V1712" s="287">
        <f t="shared" si="357"/>
        <v>0</v>
      </c>
      <c r="W1712" s="287">
        <f t="shared" si="358"/>
        <v>0</v>
      </c>
      <c r="X1712" s="287">
        <f t="shared" si="359"/>
        <v>0</v>
      </c>
      <c r="Y1712" s="288">
        <f t="shared" si="360"/>
        <v>1900</v>
      </c>
      <c r="Z1712" s="287">
        <f t="shared" si="361"/>
        <v>1</v>
      </c>
      <c r="AA1712" s="519">
        <f>0</f>
        <v>0</v>
      </c>
      <c r="AB1712" s="520">
        <f>0</f>
        <v>0</v>
      </c>
      <c r="AC1712" s="519">
        <f t="shared" si="362"/>
        <v>0</v>
      </c>
      <c r="AD1712" s="520">
        <f t="shared" si="363"/>
        <v>0</v>
      </c>
    </row>
    <row r="1713" spans="16:30">
      <c r="P1713" s="274">
        <f t="shared" si="351"/>
        <v>1</v>
      </c>
      <c r="Q1713" s="285">
        <f t="shared" si="352"/>
        <v>18</v>
      </c>
      <c r="R1713" s="286">
        <f t="shared" si="353"/>
        <v>0</v>
      </c>
      <c r="S1713" s="287">
        <f t="shared" si="354"/>
        <v>0</v>
      </c>
      <c r="T1713" s="286">
        <f t="shared" si="355"/>
        <v>0</v>
      </c>
      <c r="U1713" s="287">
        <f t="shared" si="356"/>
        <v>0</v>
      </c>
      <c r="V1713" s="287">
        <f t="shared" si="357"/>
        <v>0</v>
      </c>
      <c r="W1713" s="287">
        <f t="shared" si="358"/>
        <v>0</v>
      </c>
      <c r="X1713" s="287">
        <f t="shared" si="359"/>
        <v>0</v>
      </c>
      <c r="Y1713" s="288">
        <f t="shared" si="360"/>
        <v>1900</v>
      </c>
      <c r="Z1713" s="287">
        <f t="shared" si="361"/>
        <v>1</v>
      </c>
      <c r="AA1713" s="519">
        <f>0</f>
        <v>0</v>
      </c>
      <c r="AB1713" s="520">
        <f>0</f>
        <v>0</v>
      </c>
      <c r="AC1713" s="519">
        <f t="shared" si="362"/>
        <v>0</v>
      </c>
      <c r="AD1713" s="520">
        <f t="shared" si="363"/>
        <v>0</v>
      </c>
    </row>
    <row r="1714" spans="16:30">
      <c r="P1714" s="274">
        <f t="shared" si="351"/>
        <v>1</v>
      </c>
      <c r="Q1714" s="285">
        <f t="shared" si="352"/>
        <v>18</v>
      </c>
      <c r="R1714" s="286">
        <f t="shared" si="353"/>
        <v>0</v>
      </c>
      <c r="S1714" s="287">
        <f t="shared" si="354"/>
        <v>0</v>
      </c>
      <c r="T1714" s="286">
        <f t="shared" si="355"/>
        <v>0</v>
      </c>
      <c r="U1714" s="287">
        <f t="shared" si="356"/>
        <v>0</v>
      </c>
      <c r="V1714" s="287">
        <f t="shared" si="357"/>
        <v>0</v>
      </c>
      <c r="W1714" s="287">
        <f t="shared" si="358"/>
        <v>0</v>
      </c>
      <c r="X1714" s="287">
        <f t="shared" si="359"/>
        <v>0</v>
      </c>
      <c r="Y1714" s="288">
        <f t="shared" si="360"/>
        <v>1900</v>
      </c>
      <c r="Z1714" s="287">
        <f t="shared" si="361"/>
        <v>1</v>
      </c>
      <c r="AA1714" s="519">
        <f>0</f>
        <v>0</v>
      </c>
      <c r="AB1714" s="520">
        <f>0</f>
        <v>0</v>
      </c>
      <c r="AC1714" s="519">
        <f t="shared" si="362"/>
        <v>0</v>
      </c>
      <c r="AD1714" s="520">
        <f t="shared" si="363"/>
        <v>0</v>
      </c>
    </row>
    <row r="1715" spans="16:30">
      <c r="P1715" s="274">
        <f t="shared" si="351"/>
        <v>1</v>
      </c>
      <c r="Q1715" s="285">
        <f t="shared" si="352"/>
        <v>18</v>
      </c>
      <c r="R1715" s="286">
        <f t="shared" si="353"/>
        <v>0</v>
      </c>
      <c r="S1715" s="287">
        <f t="shared" si="354"/>
        <v>0</v>
      </c>
      <c r="T1715" s="286">
        <f t="shared" si="355"/>
        <v>0</v>
      </c>
      <c r="U1715" s="287">
        <f t="shared" si="356"/>
        <v>0</v>
      </c>
      <c r="V1715" s="287">
        <f t="shared" si="357"/>
        <v>0</v>
      </c>
      <c r="W1715" s="287">
        <f t="shared" si="358"/>
        <v>0</v>
      </c>
      <c r="X1715" s="287">
        <f t="shared" si="359"/>
        <v>0</v>
      </c>
      <c r="Y1715" s="288">
        <f t="shared" si="360"/>
        <v>1900</v>
      </c>
      <c r="Z1715" s="287">
        <f t="shared" si="361"/>
        <v>1</v>
      </c>
      <c r="AA1715" s="519">
        <f>0</f>
        <v>0</v>
      </c>
      <c r="AB1715" s="520">
        <f>0</f>
        <v>0</v>
      </c>
      <c r="AC1715" s="519">
        <f t="shared" si="362"/>
        <v>0</v>
      </c>
      <c r="AD1715" s="520">
        <f t="shared" si="363"/>
        <v>0</v>
      </c>
    </row>
    <row r="1716" spans="16:30">
      <c r="P1716" s="274">
        <f t="shared" si="351"/>
        <v>1</v>
      </c>
      <c r="Q1716" s="285">
        <f t="shared" si="352"/>
        <v>18</v>
      </c>
      <c r="R1716" s="286">
        <f t="shared" si="353"/>
        <v>0</v>
      </c>
      <c r="S1716" s="287">
        <f t="shared" si="354"/>
        <v>0</v>
      </c>
      <c r="T1716" s="286">
        <f t="shared" si="355"/>
        <v>0</v>
      </c>
      <c r="U1716" s="287">
        <f t="shared" si="356"/>
        <v>0</v>
      </c>
      <c r="V1716" s="287">
        <f t="shared" si="357"/>
        <v>0</v>
      </c>
      <c r="W1716" s="287">
        <f t="shared" si="358"/>
        <v>0</v>
      </c>
      <c r="X1716" s="287">
        <f t="shared" si="359"/>
        <v>0</v>
      </c>
      <c r="Y1716" s="288">
        <f t="shared" si="360"/>
        <v>1900</v>
      </c>
      <c r="Z1716" s="287">
        <f t="shared" si="361"/>
        <v>1</v>
      </c>
      <c r="AA1716" s="519">
        <f>0</f>
        <v>0</v>
      </c>
      <c r="AB1716" s="520">
        <f>0</f>
        <v>0</v>
      </c>
      <c r="AC1716" s="519">
        <f t="shared" si="362"/>
        <v>0</v>
      </c>
      <c r="AD1716" s="520">
        <f t="shared" si="363"/>
        <v>0</v>
      </c>
    </row>
    <row r="1717" spans="16:30">
      <c r="P1717" s="274">
        <f t="shared" si="351"/>
        <v>1</v>
      </c>
      <c r="Q1717" s="285">
        <f t="shared" si="352"/>
        <v>18</v>
      </c>
      <c r="R1717" s="286">
        <f t="shared" si="353"/>
        <v>0</v>
      </c>
      <c r="S1717" s="287">
        <f t="shared" si="354"/>
        <v>0</v>
      </c>
      <c r="T1717" s="286">
        <f t="shared" si="355"/>
        <v>0</v>
      </c>
      <c r="U1717" s="287">
        <f t="shared" si="356"/>
        <v>0</v>
      </c>
      <c r="V1717" s="287">
        <f t="shared" si="357"/>
        <v>0</v>
      </c>
      <c r="W1717" s="287">
        <f t="shared" si="358"/>
        <v>0</v>
      </c>
      <c r="X1717" s="287">
        <f t="shared" si="359"/>
        <v>0</v>
      </c>
      <c r="Y1717" s="288">
        <f t="shared" si="360"/>
        <v>1900</v>
      </c>
      <c r="Z1717" s="287">
        <f t="shared" si="361"/>
        <v>1</v>
      </c>
      <c r="AA1717" s="519">
        <f>0</f>
        <v>0</v>
      </c>
      <c r="AB1717" s="520">
        <f>0</f>
        <v>0</v>
      </c>
      <c r="AC1717" s="519">
        <f t="shared" si="362"/>
        <v>0</v>
      </c>
      <c r="AD1717" s="520">
        <f t="shared" si="363"/>
        <v>0</v>
      </c>
    </row>
    <row r="1718" spans="16:30">
      <c r="P1718" s="274">
        <f t="shared" si="351"/>
        <v>1</v>
      </c>
      <c r="Q1718" s="285">
        <f t="shared" si="352"/>
        <v>18</v>
      </c>
      <c r="R1718" s="286">
        <f t="shared" si="353"/>
        <v>0</v>
      </c>
      <c r="S1718" s="287">
        <f t="shared" si="354"/>
        <v>0</v>
      </c>
      <c r="T1718" s="286">
        <f t="shared" si="355"/>
        <v>0</v>
      </c>
      <c r="U1718" s="287">
        <f t="shared" si="356"/>
        <v>0</v>
      </c>
      <c r="V1718" s="287">
        <f t="shared" si="357"/>
        <v>0</v>
      </c>
      <c r="W1718" s="287">
        <f t="shared" si="358"/>
        <v>0</v>
      </c>
      <c r="X1718" s="287">
        <f t="shared" si="359"/>
        <v>0</v>
      </c>
      <c r="Y1718" s="288">
        <f t="shared" si="360"/>
        <v>1900</v>
      </c>
      <c r="Z1718" s="287">
        <f t="shared" si="361"/>
        <v>1</v>
      </c>
      <c r="AA1718" s="519">
        <f>0</f>
        <v>0</v>
      </c>
      <c r="AB1718" s="520">
        <f>0</f>
        <v>0</v>
      </c>
      <c r="AC1718" s="519">
        <f t="shared" si="362"/>
        <v>0</v>
      </c>
      <c r="AD1718" s="520">
        <f t="shared" si="363"/>
        <v>0</v>
      </c>
    </row>
    <row r="1719" spans="16:30">
      <c r="P1719" s="274">
        <f t="shared" si="351"/>
        <v>1</v>
      </c>
      <c r="Q1719" s="285">
        <f t="shared" si="352"/>
        <v>18</v>
      </c>
      <c r="R1719" s="286">
        <f t="shared" si="353"/>
        <v>0</v>
      </c>
      <c r="S1719" s="287">
        <f t="shared" si="354"/>
        <v>0</v>
      </c>
      <c r="T1719" s="286">
        <f t="shared" si="355"/>
        <v>0</v>
      </c>
      <c r="U1719" s="287">
        <f t="shared" si="356"/>
        <v>0</v>
      </c>
      <c r="V1719" s="287">
        <f t="shared" si="357"/>
        <v>0</v>
      </c>
      <c r="W1719" s="287">
        <f t="shared" si="358"/>
        <v>0</v>
      </c>
      <c r="X1719" s="287">
        <f t="shared" si="359"/>
        <v>0</v>
      </c>
      <c r="Y1719" s="288">
        <f t="shared" si="360"/>
        <v>1900</v>
      </c>
      <c r="Z1719" s="287">
        <f t="shared" si="361"/>
        <v>1</v>
      </c>
      <c r="AA1719" s="519">
        <f>0</f>
        <v>0</v>
      </c>
      <c r="AB1719" s="520">
        <f>0</f>
        <v>0</v>
      </c>
      <c r="AC1719" s="519">
        <f t="shared" si="362"/>
        <v>0</v>
      </c>
      <c r="AD1719" s="520">
        <f t="shared" si="363"/>
        <v>0</v>
      </c>
    </row>
    <row r="1720" spans="16:30">
      <c r="P1720" s="274">
        <f t="shared" si="351"/>
        <v>1</v>
      </c>
      <c r="Q1720" s="285">
        <f t="shared" si="352"/>
        <v>18</v>
      </c>
      <c r="R1720" s="286">
        <f t="shared" si="353"/>
        <v>0</v>
      </c>
      <c r="S1720" s="287">
        <f t="shared" si="354"/>
        <v>0</v>
      </c>
      <c r="T1720" s="286">
        <f t="shared" si="355"/>
        <v>0</v>
      </c>
      <c r="U1720" s="287">
        <f t="shared" si="356"/>
        <v>0</v>
      </c>
      <c r="V1720" s="287">
        <f t="shared" si="357"/>
        <v>0</v>
      </c>
      <c r="W1720" s="287">
        <f t="shared" si="358"/>
        <v>0</v>
      </c>
      <c r="X1720" s="287">
        <f t="shared" si="359"/>
        <v>0</v>
      </c>
      <c r="Y1720" s="288">
        <f t="shared" si="360"/>
        <v>1900</v>
      </c>
      <c r="Z1720" s="287">
        <f t="shared" si="361"/>
        <v>1</v>
      </c>
      <c r="AA1720" s="519">
        <f>0</f>
        <v>0</v>
      </c>
      <c r="AB1720" s="520">
        <f>0</f>
        <v>0</v>
      </c>
      <c r="AC1720" s="519">
        <f t="shared" si="362"/>
        <v>0</v>
      </c>
      <c r="AD1720" s="520">
        <f t="shared" si="363"/>
        <v>0</v>
      </c>
    </row>
    <row r="1721" spans="16:30">
      <c r="P1721" s="274">
        <f t="shared" si="351"/>
        <v>1</v>
      </c>
      <c r="Q1721" s="285">
        <f t="shared" si="352"/>
        <v>18</v>
      </c>
      <c r="R1721" s="286">
        <f t="shared" si="353"/>
        <v>0</v>
      </c>
      <c r="S1721" s="287">
        <f t="shared" si="354"/>
        <v>0</v>
      </c>
      <c r="T1721" s="286">
        <f t="shared" si="355"/>
        <v>0</v>
      </c>
      <c r="U1721" s="287">
        <f t="shared" si="356"/>
        <v>0</v>
      </c>
      <c r="V1721" s="287">
        <f t="shared" si="357"/>
        <v>0</v>
      </c>
      <c r="W1721" s="287">
        <f t="shared" si="358"/>
        <v>0</v>
      </c>
      <c r="X1721" s="287">
        <f t="shared" si="359"/>
        <v>0</v>
      </c>
      <c r="Y1721" s="288">
        <f t="shared" si="360"/>
        <v>1900</v>
      </c>
      <c r="Z1721" s="287">
        <f t="shared" si="361"/>
        <v>1</v>
      </c>
      <c r="AA1721" s="519">
        <f>0</f>
        <v>0</v>
      </c>
      <c r="AB1721" s="520">
        <f>0</f>
        <v>0</v>
      </c>
      <c r="AC1721" s="519">
        <f t="shared" si="362"/>
        <v>0</v>
      </c>
      <c r="AD1721" s="520">
        <f t="shared" si="363"/>
        <v>0</v>
      </c>
    </row>
    <row r="1722" spans="16:30">
      <c r="P1722" s="274">
        <f t="shared" si="351"/>
        <v>1</v>
      </c>
      <c r="Q1722" s="285">
        <f t="shared" si="352"/>
        <v>18</v>
      </c>
      <c r="R1722" s="286">
        <f t="shared" si="353"/>
        <v>0</v>
      </c>
      <c r="S1722" s="287">
        <f t="shared" si="354"/>
        <v>0</v>
      </c>
      <c r="T1722" s="286">
        <f t="shared" si="355"/>
        <v>0</v>
      </c>
      <c r="U1722" s="287">
        <f t="shared" si="356"/>
        <v>0</v>
      </c>
      <c r="V1722" s="287">
        <f t="shared" si="357"/>
        <v>0</v>
      </c>
      <c r="W1722" s="287">
        <f t="shared" si="358"/>
        <v>0</v>
      </c>
      <c r="X1722" s="287">
        <f t="shared" si="359"/>
        <v>0</v>
      </c>
      <c r="Y1722" s="288">
        <f t="shared" si="360"/>
        <v>1900</v>
      </c>
      <c r="Z1722" s="287">
        <f t="shared" si="361"/>
        <v>1</v>
      </c>
      <c r="AA1722" s="519">
        <f>0</f>
        <v>0</v>
      </c>
      <c r="AB1722" s="520">
        <f>0</f>
        <v>0</v>
      </c>
      <c r="AC1722" s="519">
        <f t="shared" si="362"/>
        <v>0</v>
      </c>
      <c r="AD1722" s="520">
        <f t="shared" si="363"/>
        <v>0</v>
      </c>
    </row>
    <row r="1723" spans="16:30">
      <c r="P1723" s="274">
        <f t="shared" si="351"/>
        <v>1</v>
      </c>
      <c r="Q1723" s="285">
        <f t="shared" si="352"/>
        <v>18</v>
      </c>
      <c r="R1723" s="286">
        <f t="shared" si="353"/>
        <v>0</v>
      </c>
      <c r="S1723" s="287">
        <f t="shared" si="354"/>
        <v>0</v>
      </c>
      <c r="T1723" s="286">
        <f t="shared" si="355"/>
        <v>0</v>
      </c>
      <c r="U1723" s="287">
        <f t="shared" si="356"/>
        <v>0</v>
      </c>
      <c r="V1723" s="287">
        <f t="shared" si="357"/>
        <v>0</v>
      </c>
      <c r="W1723" s="287">
        <f t="shared" si="358"/>
        <v>0</v>
      </c>
      <c r="X1723" s="287">
        <f t="shared" si="359"/>
        <v>0</v>
      </c>
      <c r="Y1723" s="288">
        <f t="shared" si="360"/>
        <v>1900</v>
      </c>
      <c r="Z1723" s="287">
        <f t="shared" si="361"/>
        <v>1</v>
      </c>
      <c r="AA1723" s="519">
        <f>0</f>
        <v>0</v>
      </c>
      <c r="AB1723" s="520">
        <f>0</f>
        <v>0</v>
      </c>
      <c r="AC1723" s="519">
        <f t="shared" si="362"/>
        <v>0</v>
      </c>
      <c r="AD1723" s="520">
        <f t="shared" si="363"/>
        <v>0</v>
      </c>
    </row>
    <row r="1724" spans="16:30">
      <c r="P1724" s="274">
        <f t="shared" si="351"/>
        <v>1</v>
      </c>
      <c r="Q1724" s="285">
        <f t="shared" si="352"/>
        <v>18</v>
      </c>
      <c r="R1724" s="286">
        <f t="shared" si="353"/>
        <v>0</v>
      </c>
      <c r="S1724" s="287">
        <f t="shared" si="354"/>
        <v>0</v>
      </c>
      <c r="T1724" s="286">
        <f t="shared" si="355"/>
        <v>0</v>
      </c>
      <c r="U1724" s="287">
        <f t="shared" si="356"/>
        <v>0</v>
      </c>
      <c r="V1724" s="287">
        <f t="shared" si="357"/>
        <v>0</v>
      </c>
      <c r="W1724" s="287">
        <f t="shared" si="358"/>
        <v>0</v>
      </c>
      <c r="X1724" s="287">
        <f t="shared" si="359"/>
        <v>0</v>
      </c>
      <c r="Y1724" s="288">
        <f t="shared" si="360"/>
        <v>1900</v>
      </c>
      <c r="Z1724" s="287">
        <f t="shared" si="361"/>
        <v>1</v>
      </c>
      <c r="AA1724" s="519">
        <f>0</f>
        <v>0</v>
      </c>
      <c r="AB1724" s="520">
        <f>0</f>
        <v>0</v>
      </c>
      <c r="AC1724" s="519">
        <f t="shared" si="362"/>
        <v>0</v>
      </c>
      <c r="AD1724" s="520">
        <f t="shared" si="363"/>
        <v>0</v>
      </c>
    </row>
    <row r="1725" spans="16:30">
      <c r="P1725" s="274">
        <f t="shared" si="351"/>
        <v>1</v>
      </c>
      <c r="Q1725" s="285">
        <f t="shared" si="352"/>
        <v>18</v>
      </c>
      <c r="R1725" s="286">
        <f t="shared" si="353"/>
        <v>0</v>
      </c>
      <c r="S1725" s="287">
        <f t="shared" si="354"/>
        <v>0</v>
      </c>
      <c r="T1725" s="286">
        <f t="shared" si="355"/>
        <v>0</v>
      </c>
      <c r="U1725" s="287">
        <f t="shared" si="356"/>
        <v>0</v>
      </c>
      <c r="V1725" s="287">
        <f t="shared" si="357"/>
        <v>0</v>
      </c>
      <c r="W1725" s="287">
        <f t="shared" si="358"/>
        <v>0</v>
      </c>
      <c r="X1725" s="287">
        <f t="shared" si="359"/>
        <v>0</v>
      </c>
      <c r="Y1725" s="288">
        <f t="shared" si="360"/>
        <v>1900</v>
      </c>
      <c r="Z1725" s="287">
        <f t="shared" si="361"/>
        <v>1</v>
      </c>
      <c r="AA1725" s="519">
        <f>0</f>
        <v>0</v>
      </c>
      <c r="AB1725" s="520">
        <f>0</f>
        <v>0</v>
      </c>
      <c r="AC1725" s="519">
        <f t="shared" si="362"/>
        <v>0</v>
      </c>
      <c r="AD1725" s="520">
        <f t="shared" si="363"/>
        <v>0</v>
      </c>
    </row>
    <row r="1726" spans="16:30">
      <c r="P1726" s="274">
        <f t="shared" si="351"/>
        <v>1</v>
      </c>
      <c r="Q1726" s="285">
        <f t="shared" si="352"/>
        <v>18</v>
      </c>
      <c r="R1726" s="286">
        <f t="shared" si="353"/>
        <v>0</v>
      </c>
      <c r="S1726" s="287">
        <f t="shared" si="354"/>
        <v>0</v>
      </c>
      <c r="T1726" s="286">
        <f t="shared" si="355"/>
        <v>0</v>
      </c>
      <c r="U1726" s="287">
        <f t="shared" si="356"/>
        <v>0</v>
      </c>
      <c r="V1726" s="287">
        <f t="shared" si="357"/>
        <v>0</v>
      </c>
      <c r="W1726" s="287">
        <f t="shared" si="358"/>
        <v>0</v>
      </c>
      <c r="X1726" s="287">
        <f t="shared" si="359"/>
        <v>0</v>
      </c>
      <c r="Y1726" s="288">
        <f t="shared" si="360"/>
        <v>1900</v>
      </c>
      <c r="Z1726" s="287">
        <f t="shared" si="361"/>
        <v>1</v>
      </c>
      <c r="AA1726" s="519">
        <f>0</f>
        <v>0</v>
      </c>
      <c r="AB1726" s="520">
        <f>0</f>
        <v>0</v>
      </c>
      <c r="AC1726" s="519">
        <f t="shared" si="362"/>
        <v>0</v>
      </c>
      <c r="AD1726" s="520">
        <f t="shared" si="363"/>
        <v>0</v>
      </c>
    </row>
    <row r="1727" spans="16:30">
      <c r="P1727" s="274">
        <f t="shared" si="351"/>
        <v>1</v>
      </c>
      <c r="Q1727" s="285">
        <f t="shared" si="352"/>
        <v>18</v>
      </c>
      <c r="R1727" s="286">
        <f t="shared" si="353"/>
        <v>0</v>
      </c>
      <c r="S1727" s="287">
        <f t="shared" si="354"/>
        <v>0</v>
      </c>
      <c r="T1727" s="286">
        <f t="shared" si="355"/>
        <v>0</v>
      </c>
      <c r="U1727" s="287">
        <f t="shared" si="356"/>
        <v>0</v>
      </c>
      <c r="V1727" s="287">
        <f t="shared" si="357"/>
        <v>0</v>
      </c>
      <c r="W1727" s="287">
        <f t="shared" si="358"/>
        <v>0</v>
      </c>
      <c r="X1727" s="287">
        <f t="shared" si="359"/>
        <v>0</v>
      </c>
      <c r="Y1727" s="288">
        <f t="shared" si="360"/>
        <v>1900</v>
      </c>
      <c r="Z1727" s="287">
        <f t="shared" si="361"/>
        <v>1</v>
      </c>
      <c r="AA1727" s="519">
        <f>0</f>
        <v>0</v>
      </c>
      <c r="AB1727" s="520">
        <f>0</f>
        <v>0</v>
      </c>
      <c r="AC1727" s="519">
        <f t="shared" si="362"/>
        <v>0</v>
      </c>
      <c r="AD1727" s="520">
        <f t="shared" si="363"/>
        <v>0</v>
      </c>
    </row>
    <row r="1728" spans="16:30">
      <c r="P1728" s="274">
        <f t="shared" si="351"/>
        <v>1</v>
      </c>
      <c r="Q1728" s="285">
        <f t="shared" si="352"/>
        <v>18</v>
      </c>
      <c r="R1728" s="286">
        <f t="shared" si="353"/>
        <v>0</v>
      </c>
      <c r="S1728" s="287">
        <f t="shared" si="354"/>
        <v>0</v>
      </c>
      <c r="T1728" s="286">
        <f t="shared" si="355"/>
        <v>0</v>
      </c>
      <c r="U1728" s="287">
        <f t="shared" si="356"/>
        <v>0</v>
      </c>
      <c r="V1728" s="287">
        <f t="shared" si="357"/>
        <v>0</v>
      </c>
      <c r="W1728" s="287">
        <f t="shared" si="358"/>
        <v>0</v>
      </c>
      <c r="X1728" s="287">
        <f t="shared" si="359"/>
        <v>0</v>
      </c>
      <c r="Y1728" s="288">
        <f t="shared" si="360"/>
        <v>1900</v>
      </c>
      <c r="Z1728" s="287">
        <f t="shared" si="361"/>
        <v>1</v>
      </c>
      <c r="AA1728" s="519">
        <f>0</f>
        <v>0</v>
      </c>
      <c r="AB1728" s="520">
        <f>0</f>
        <v>0</v>
      </c>
      <c r="AC1728" s="519">
        <f t="shared" si="362"/>
        <v>0</v>
      </c>
      <c r="AD1728" s="520">
        <f t="shared" si="363"/>
        <v>0</v>
      </c>
    </row>
    <row r="1729" spans="16:30">
      <c r="P1729" s="274">
        <f t="shared" si="351"/>
        <v>1</v>
      </c>
      <c r="Q1729" s="285">
        <f t="shared" si="352"/>
        <v>18</v>
      </c>
      <c r="R1729" s="286">
        <f t="shared" si="353"/>
        <v>0</v>
      </c>
      <c r="S1729" s="287">
        <f t="shared" si="354"/>
        <v>0</v>
      </c>
      <c r="T1729" s="286">
        <f t="shared" si="355"/>
        <v>0</v>
      </c>
      <c r="U1729" s="287">
        <f t="shared" si="356"/>
        <v>0</v>
      </c>
      <c r="V1729" s="287">
        <f t="shared" si="357"/>
        <v>0</v>
      </c>
      <c r="W1729" s="287">
        <f t="shared" si="358"/>
        <v>0</v>
      </c>
      <c r="X1729" s="287">
        <f t="shared" si="359"/>
        <v>0</v>
      </c>
      <c r="Y1729" s="288">
        <f t="shared" si="360"/>
        <v>1900</v>
      </c>
      <c r="Z1729" s="287">
        <f t="shared" si="361"/>
        <v>1</v>
      </c>
      <c r="AA1729" s="519">
        <f>0</f>
        <v>0</v>
      </c>
      <c r="AB1729" s="520">
        <f>0</f>
        <v>0</v>
      </c>
      <c r="AC1729" s="519">
        <f t="shared" si="362"/>
        <v>0</v>
      </c>
      <c r="AD1729" s="520">
        <f t="shared" si="363"/>
        <v>0</v>
      </c>
    </row>
    <row r="1730" spans="16:30">
      <c r="P1730" s="274">
        <f t="shared" si="351"/>
        <v>1</v>
      </c>
      <c r="Q1730" s="285">
        <f t="shared" si="352"/>
        <v>18</v>
      </c>
      <c r="R1730" s="286">
        <f t="shared" si="353"/>
        <v>0</v>
      </c>
      <c r="S1730" s="287">
        <f t="shared" si="354"/>
        <v>0</v>
      </c>
      <c r="T1730" s="286">
        <f t="shared" si="355"/>
        <v>0</v>
      </c>
      <c r="U1730" s="287">
        <f t="shared" si="356"/>
        <v>0</v>
      </c>
      <c r="V1730" s="287">
        <f t="shared" si="357"/>
        <v>0</v>
      </c>
      <c r="W1730" s="287">
        <f t="shared" si="358"/>
        <v>0</v>
      </c>
      <c r="X1730" s="287">
        <f t="shared" si="359"/>
        <v>0</v>
      </c>
      <c r="Y1730" s="288">
        <f t="shared" si="360"/>
        <v>1900</v>
      </c>
      <c r="Z1730" s="287">
        <f t="shared" si="361"/>
        <v>1</v>
      </c>
      <c r="AA1730" s="519">
        <f>0</f>
        <v>0</v>
      </c>
      <c r="AB1730" s="520">
        <f>0</f>
        <v>0</v>
      </c>
      <c r="AC1730" s="519">
        <f t="shared" si="362"/>
        <v>0</v>
      </c>
      <c r="AD1730" s="520">
        <f t="shared" si="363"/>
        <v>0</v>
      </c>
    </row>
    <row r="1731" spans="16:30">
      <c r="P1731" s="274">
        <f t="shared" si="351"/>
        <v>1</v>
      </c>
      <c r="Q1731" s="285">
        <f t="shared" si="352"/>
        <v>18</v>
      </c>
      <c r="R1731" s="286">
        <f t="shared" si="353"/>
        <v>0</v>
      </c>
      <c r="S1731" s="287">
        <f t="shared" si="354"/>
        <v>0</v>
      </c>
      <c r="T1731" s="286">
        <f t="shared" si="355"/>
        <v>0</v>
      </c>
      <c r="U1731" s="287">
        <f t="shared" si="356"/>
        <v>0</v>
      </c>
      <c r="V1731" s="287">
        <f t="shared" si="357"/>
        <v>0</v>
      </c>
      <c r="W1731" s="287">
        <f t="shared" si="358"/>
        <v>0</v>
      </c>
      <c r="X1731" s="287">
        <f t="shared" si="359"/>
        <v>0</v>
      </c>
      <c r="Y1731" s="288">
        <f t="shared" si="360"/>
        <v>1900</v>
      </c>
      <c r="Z1731" s="287">
        <f t="shared" si="361"/>
        <v>1</v>
      </c>
      <c r="AA1731" s="519">
        <f>0</f>
        <v>0</v>
      </c>
      <c r="AB1731" s="520">
        <f>0</f>
        <v>0</v>
      </c>
      <c r="AC1731" s="519">
        <f t="shared" si="362"/>
        <v>0</v>
      </c>
      <c r="AD1731" s="520">
        <f t="shared" si="363"/>
        <v>0</v>
      </c>
    </row>
    <row r="1732" spans="16:30">
      <c r="P1732" s="274">
        <f t="shared" si="351"/>
        <v>1</v>
      </c>
      <c r="Q1732" s="285">
        <f t="shared" si="352"/>
        <v>18</v>
      </c>
      <c r="R1732" s="286">
        <f t="shared" si="353"/>
        <v>0</v>
      </c>
      <c r="S1732" s="287">
        <f t="shared" si="354"/>
        <v>0</v>
      </c>
      <c r="T1732" s="286">
        <f t="shared" si="355"/>
        <v>0</v>
      </c>
      <c r="U1732" s="287">
        <f t="shared" si="356"/>
        <v>0</v>
      </c>
      <c r="V1732" s="287">
        <f t="shared" si="357"/>
        <v>0</v>
      </c>
      <c r="W1732" s="287">
        <f t="shared" si="358"/>
        <v>0</v>
      </c>
      <c r="X1732" s="287">
        <f t="shared" si="359"/>
        <v>0</v>
      </c>
      <c r="Y1732" s="288">
        <f t="shared" si="360"/>
        <v>1900</v>
      </c>
      <c r="Z1732" s="287">
        <f t="shared" si="361"/>
        <v>1</v>
      </c>
      <c r="AA1732" s="519">
        <f>0</f>
        <v>0</v>
      </c>
      <c r="AB1732" s="520">
        <f>0</f>
        <v>0</v>
      </c>
      <c r="AC1732" s="519">
        <f t="shared" si="362"/>
        <v>0</v>
      </c>
      <c r="AD1732" s="520">
        <f t="shared" si="363"/>
        <v>0</v>
      </c>
    </row>
    <row r="1733" spans="16:30">
      <c r="P1733" s="274">
        <f t="shared" si="351"/>
        <v>1</v>
      </c>
      <c r="Q1733" s="285">
        <f t="shared" si="352"/>
        <v>18</v>
      </c>
      <c r="R1733" s="286">
        <f t="shared" si="353"/>
        <v>0</v>
      </c>
      <c r="S1733" s="287">
        <f t="shared" si="354"/>
        <v>0</v>
      </c>
      <c r="T1733" s="286">
        <f t="shared" si="355"/>
        <v>0</v>
      </c>
      <c r="U1733" s="287">
        <f t="shared" si="356"/>
        <v>0</v>
      </c>
      <c r="V1733" s="287">
        <f t="shared" si="357"/>
        <v>0</v>
      </c>
      <c r="W1733" s="287">
        <f t="shared" si="358"/>
        <v>0</v>
      </c>
      <c r="X1733" s="287">
        <f t="shared" si="359"/>
        <v>0</v>
      </c>
      <c r="Y1733" s="288">
        <f t="shared" si="360"/>
        <v>1900</v>
      </c>
      <c r="Z1733" s="287">
        <f t="shared" si="361"/>
        <v>1</v>
      </c>
      <c r="AA1733" s="519">
        <f>0</f>
        <v>0</v>
      </c>
      <c r="AB1733" s="520">
        <f>0</f>
        <v>0</v>
      </c>
      <c r="AC1733" s="519">
        <f t="shared" si="362"/>
        <v>0</v>
      </c>
      <c r="AD1733" s="520">
        <f t="shared" si="363"/>
        <v>0</v>
      </c>
    </row>
    <row r="1734" spans="16:30">
      <c r="P1734" s="274">
        <f t="shared" si="351"/>
        <v>1</v>
      </c>
      <c r="Q1734" s="285">
        <f t="shared" si="352"/>
        <v>18</v>
      </c>
      <c r="R1734" s="286">
        <f t="shared" si="353"/>
        <v>0</v>
      </c>
      <c r="S1734" s="287">
        <f t="shared" si="354"/>
        <v>0</v>
      </c>
      <c r="T1734" s="286">
        <f t="shared" si="355"/>
        <v>0</v>
      </c>
      <c r="U1734" s="287">
        <f t="shared" si="356"/>
        <v>0</v>
      </c>
      <c r="V1734" s="287">
        <f t="shared" si="357"/>
        <v>0</v>
      </c>
      <c r="W1734" s="287">
        <f t="shared" si="358"/>
        <v>0</v>
      </c>
      <c r="X1734" s="287">
        <f t="shared" si="359"/>
        <v>0</v>
      </c>
      <c r="Y1734" s="288">
        <f t="shared" si="360"/>
        <v>1900</v>
      </c>
      <c r="Z1734" s="287">
        <f t="shared" si="361"/>
        <v>1</v>
      </c>
      <c r="AA1734" s="519">
        <f>0</f>
        <v>0</v>
      </c>
      <c r="AB1734" s="520">
        <f>0</f>
        <v>0</v>
      </c>
      <c r="AC1734" s="519">
        <f t="shared" si="362"/>
        <v>0</v>
      </c>
      <c r="AD1734" s="520">
        <f t="shared" si="363"/>
        <v>0</v>
      </c>
    </row>
    <row r="1735" spans="16:30">
      <c r="P1735" s="274">
        <f t="shared" si="351"/>
        <v>1</v>
      </c>
      <c r="Q1735" s="285">
        <f t="shared" si="352"/>
        <v>18</v>
      </c>
      <c r="R1735" s="286">
        <f t="shared" si="353"/>
        <v>0</v>
      </c>
      <c r="S1735" s="287">
        <f t="shared" si="354"/>
        <v>0</v>
      </c>
      <c r="T1735" s="286">
        <f t="shared" si="355"/>
        <v>0</v>
      </c>
      <c r="U1735" s="287">
        <f t="shared" si="356"/>
        <v>0</v>
      </c>
      <c r="V1735" s="287">
        <f t="shared" si="357"/>
        <v>0</v>
      </c>
      <c r="W1735" s="287">
        <f t="shared" si="358"/>
        <v>0</v>
      </c>
      <c r="X1735" s="287">
        <f t="shared" si="359"/>
        <v>0</v>
      </c>
      <c r="Y1735" s="288">
        <f t="shared" si="360"/>
        <v>1900</v>
      </c>
      <c r="Z1735" s="287">
        <f t="shared" si="361"/>
        <v>1</v>
      </c>
      <c r="AA1735" s="519">
        <f>0</f>
        <v>0</v>
      </c>
      <c r="AB1735" s="520">
        <f>0</f>
        <v>0</v>
      </c>
      <c r="AC1735" s="519">
        <f t="shared" si="362"/>
        <v>0</v>
      </c>
      <c r="AD1735" s="520">
        <f t="shared" si="363"/>
        <v>0</v>
      </c>
    </row>
    <row r="1736" spans="16:30">
      <c r="P1736" s="274">
        <f t="shared" ref="P1736:P1799" si="364">IF(Z1736&gt;S1736,IF(Z1736&gt;T1736,1,0),0)</f>
        <v>1</v>
      </c>
      <c r="Q1736" s="285">
        <f t="shared" ref="Q1736:Q1799" si="365">MAX(18,IFERROR(ROUNDDOWN(YEARFRAC(F1736,__valuation_date),0),45))</f>
        <v>18</v>
      </c>
      <c r="R1736" s="286">
        <f t="shared" ref="R1736:R1799" si="366">G1736</f>
        <v>0</v>
      </c>
      <c r="S1736" s="287">
        <f t="shared" ref="S1736:S1799" si="367">N1736</f>
        <v>0</v>
      </c>
      <c r="T1736" s="286">
        <f t="shared" ref="T1736:T1799" si="368">ROUNDUP(YEARFRAC(M1736,L1736),0)</f>
        <v>0</v>
      </c>
      <c r="U1736" s="287">
        <f t="shared" ref="U1736:U1799" si="369">J1736</f>
        <v>0</v>
      </c>
      <c r="V1736" s="287">
        <f t="shared" ref="V1736:V1799" si="370">IF(X1736="Annuity",0,H1736)</f>
        <v>0</v>
      </c>
      <c r="W1736" s="287">
        <f t="shared" ref="W1736:W1799" si="371">IF(X1736="Annuity",H1736*12,H1736)</f>
        <v>0</v>
      </c>
      <c r="X1736" s="287">
        <f t="shared" ref="X1736:X1799" si="372">E1736</f>
        <v>0</v>
      </c>
      <c r="Y1736" s="288">
        <f t="shared" ref="Y1736:Y1799" si="373">YEAR(L1736)</f>
        <v>1900</v>
      </c>
      <c r="Z1736" s="287">
        <f t="shared" ref="Z1736:Z1799" si="374">YEAR($P$2)-Y1736+1</f>
        <v>1</v>
      </c>
      <c r="AA1736" s="519">
        <f>0</f>
        <v>0</v>
      </c>
      <c r="AB1736" s="520">
        <f>0</f>
        <v>0</v>
      </c>
      <c r="AC1736" s="519">
        <f t="shared" ref="AC1736:AC1799" si="375">D1736</f>
        <v>0</v>
      </c>
      <c r="AD1736" s="520">
        <f t="shared" ref="AD1736:AD1799" si="376">O1736</f>
        <v>0</v>
      </c>
    </row>
    <row r="1737" spans="16:30">
      <c r="P1737" s="274">
        <f t="shared" si="364"/>
        <v>1</v>
      </c>
      <c r="Q1737" s="285">
        <f t="shared" si="365"/>
        <v>18</v>
      </c>
      <c r="R1737" s="286">
        <f t="shared" si="366"/>
        <v>0</v>
      </c>
      <c r="S1737" s="287">
        <f t="shared" si="367"/>
        <v>0</v>
      </c>
      <c r="T1737" s="286">
        <f t="shared" si="368"/>
        <v>0</v>
      </c>
      <c r="U1737" s="287">
        <f t="shared" si="369"/>
        <v>0</v>
      </c>
      <c r="V1737" s="287">
        <f t="shared" si="370"/>
        <v>0</v>
      </c>
      <c r="W1737" s="287">
        <f t="shared" si="371"/>
        <v>0</v>
      </c>
      <c r="X1737" s="287">
        <f t="shared" si="372"/>
        <v>0</v>
      </c>
      <c r="Y1737" s="288">
        <f t="shared" si="373"/>
        <v>1900</v>
      </c>
      <c r="Z1737" s="287">
        <f t="shared" si="374"/>
        <v>1</v>
      </c>
      <c r="AA1737" s="519">
        <f>0</f>
        <v>0</v>
      </c>
      <c r="AB1737" s="520">
        <f>0</f>
        <v>0</v>
      </c>
      <c r="AC1737" s="519">
        <f t="shared" si="375"/>
        <v>0</v>
      </c>
      <c r="AD1737" s="520">
        <f t="shared" si="376"/>
        <v>0</v>
      </c>
    </row>
    <row r="1738" spans="16:30">
      <c r="P1738" s="274">
        <f t="shared" si="364"/>
        <v>1</v>
      </c>
      <c r="Q1738" s="285">
        <f t="shared" si="365"/>
        <v>18</v>
      </c>
      <c r="R1738" s="286">
        <f t="shared" si="366"/>
        <v>0</v>
      </c>
      <c r="S1738" s="287">
        <f t="shared" si="367"/>
        <v>0</v>
      </c>
      <c r="T1738" s="286">
        <f t="shared" si="368"/>
        <v>0</v>
      </c>
      <c r="U1738" s="287">
        <f t="shared" si="369"/>
        <v>0</v>
      </c>
      <c r="V1738" s="287">
        <f t="shared" si="370"/>
        <v>0</v>
      </c>
      <c r="W1738" s="287">
        <f t="shared" si="371"/>
        <v>0</v>
      </c>
      <c r="X1738" s="287">
        <f t="shared" si="372"/>
        <v>0</v>
      </c>
      <c r="Y1738" s="288">
        <f t="shared" si="373"/>
        <v>1900</v>
      </c>
      <c r="Z1738" s="287">
        <f t="shared" si="374"/>
        <v>1</v>
      </c>
      <c r="AA1738" s="519">
        <f>0</f>
        <v>0</v>
      </c>
      <c r="AB1738" s="520">
        <f>0</f>
        <v>0</v>
      </c>
      <c r="AC1738" s="519">
        <f t="shared" si="375"/>
        <v>0</v>
      </c>
      <c r="AD1738" s="520">
        <f t="shared" si="376"/>
        <v>0</v>
      </c>
    </row>
    <row r="1739" spans="16:30">
      <c r="P1739" s="274">
        <f t="shared" si="364"/>
        <v>1</v>
      </c>
      <c r="Q1739" s="285">
        <f t="shared" si="365"/>
        <v>18</v>
      </c>
      <c r="R1739" s="286">
        <f t="shared" si="366"/>
        <v>0</v>
      </c>
      <c r="S1739" s="287">
        <f t="shared" si="367"/>
        <v>0</v>
      </c>
      <c r="T1739" s="286">
        <f t="shared" si="368"/>
        <v>0</v>
      </c>
      <c r="U1739" s="287">
        <f t="shared" si="369"/>
        <v>0</v>
      </c>
      <c r="V1739" s="287">
        <f t="shared" si="370"/>
        <v>0</v>
      </c>
      <c r="W1739" s="287">
        <f t="shared" si="371"/>
        <v>0</v>
      </c>
      <c r="X1739" s="287">
        <f t="shared" si="372"/>
        <v>0</v>
      </c>
      <c r="Y1739" s="288">
        <f t="shared" si="373"/>
        <v>1900</v>
      </c>
      <c r="Z1739" s="287">
        <f t="shared" si="374"/>
        <v>1</v>
      </c>
      <c r="AA1739" s="519">
        <f>0</f>
        <v>0</v>
      </c>
      <c r="AB1739" s="520">
        <f>0</f>
        <v>0</v>
      </c>
      <c r="AC1739" s="519">
        <f t="shared" si="375"/>
        <v>0</v>
      </c>
      <c r="AD1739" s="520">
        <f t="shared" si="376"/>
        <v>0</v>
      </c>
    </row>
    <row r="1740" spans="16:30">
      <c r="P1740" s="274">
        <f t="shared" si="364"/>
        <v>1</v>
      </c>
      <c r="Q1740" s="285">
        <f t="shared" si="365"/>
        <v>18</v>
      </c>
      <c r="R1740" s="286">
        <f t="shared" si="366"/>
        <v>0</v>
      </c>
      <c r="S1740" s="287">
        <f t="shared" si="367"/>
        <v>0</v>
      </c>
      <c r="T1740" s="286">
        <f t="shared" si="368"/>
        <v>0</v>
      </c>
      <c r="U1740" s="287">
        <f t="shared" si="369"/>
        <v>0</v>
      </c>
      <c r="V1740" s="287">
        <f t="shared" si="370"/>
        <v>0</v>
      </c>
      <c r="W1740" s="287">
        <f t="shared" si="371"/>
        <v>0</v>
      </c>
      <c r="X1740" s="287">
        <f t="shared" si="372"/>
        <v>0</v>
      </c>
      <c r="Y1740" s="288">
        <f t="shared" si="373"/>
        <v>1900</v>
      </c>
      <c r="Z1740" s="287">
        <f t="shared" si="374"/>
        <v>1</v>
      </c>
      <c r="AA1740" s="519">
        <f>0</f>
        <v>0</v>
      </c>
      <c r="AB1740" s="520">
        <f>0</f>
        <v>0</v>
      </c>
      <c r="AC1740" s="519">
        <f t="shared" si="375"/>
        <v>0</v>
      </c>
      <c r="AD1740" s="520">
        <f t="shared" si="376"/>
        <v>0</v>
      </c>
    </row>
    <row r="1741" spans="16:30">
      <c r="P1741" s="274">
        <f t="shared" si="364"/>
        <v>1</v>
      </c>
      <c r="Q1741" s="285">
        <f t="shared" si="365"/>
        <v>18</v>
      </c>
      <c r="R1741" s="286">
        <f t="shared" si="366"/>
        <v>0</v>
      </c>
      <c r="S1741" s="287">
        <f t="shared" si="367"/>
        <v>0</v>
      </c>
      <c r="T1741" s="286">
        <f t="shared" si="368"/>
        <v>0</v>
      </c>
      <c r="U1741" s="287">
        <f t="shared" si="369"/>
        <v>0</v>
      </c>
      <c r="V1741" s="287">
        <f t="shared" si="370"/>
        <v>0</v>
      </c>
      <c r="W1741" s="287">
        <f t="shared" si="371"/>
        <v>0</v>
      </c>
      <c r="X1741" s="287">
        <f t="shared" si="372"/>
        <v>0</v>
      </c>
      <c r="Y1741" s="288">
        <f t="shared" si="373"/>
        <v>1900</v>
      </c>
      <c r="Z1741" s="287">
        <f t="shared" si="374"/>
        <v>1</v>
      </c>
      <c r="AA1741" s="519">
        <f>0</f>
        <v>0</v>
      </c>
      <c r="AB1741" s="520">
        <f>0</f>
        <v>0</v>
      </c>
      <c r="AC1741" s="519">
        <f t="shared" si="375"/>
        <v>0</v>
      </c>
      <c r="AD1741" s="520">
        <f t="shared" si="376"/>
        <v>0</v>
      </c>
    </row>
    <row r="1742" spans="16:30">
      <c r="P1742" s="274">
        <f t="shared" si="364"/>
        <v>1</v>
      </c>
      <c r="Q1742" s="285">
        <f t="shared" si="365"/>
        <v>18</v>
      </c>
      <c r="R1742" s="286">
        <f t="shared" si="366"/>
        <v>0</v>
      </c>
      <c r="S1742" s="287">
        <f t="shared" si="367"/>
        <v>0</v>
      </c>
      <c r="T1742" s="286">
        <f t="shared" si="368"/>
        <v>0</v>
      </c>
      <c r="U1742" s="287">
        <f t="shared" si="369"/>
        <v>0</v>
      </c>
      <c r="V1742" s="287">
        <f t="shared" si="370"/>
        <v>0</v>
      </c>
      <c r="W1742" s="287">
        <f t="shared" si="371"/>
        <v>0</v>
      </c>
      <c r="X1742" s="287">
        <f t="shared" si="372"/>
        <v>0</v>
      </c>
      <c r="Y1742" s="288">
        <f t="shared" si="373"/>
        <v>1900</v>
      </c>
      <c r="Z1742" s="287">
        <f t="shared" si="374"/>
        <v>1</v>
      </c>
      <c r="AA1742" s="519">
        <f>0</f>
        <v>0</v>
      </c>
      <c r="AB1742" s="520">
        <f>0</f>
        <v>0</v>
      </c>
      <c r="AC1742" s="519">
        <f t="shared" si="375"/>
        <v>0</v>
      </c>
      <c r="AD1742" s="520">
        <f t="shared" si="376"/>
        <v>0</v>
      </c>
    </row>
    <row r="1743" spans="16:30">
      <c r="P1743" s="274">
        <f t="shared" si="364"/>
        <v>1</v>
      </c>
      <c r="Q1743" s="285">
        <f t="shared" si="365"/>
        <v>18</v>
      </c>
      <c r="R1743" s="286">
        <f t="shared" si="366"/>
        <v>0</v>
      </c>
      <c r="S1743" s="287">
        <f t="shared" si="367"/>
        <v>0</v>
      </c>
      <c r="T1743" s="286">
        <f t="shared" si="368"/>
        <v>0</v>
      </c>
      <c r="U1743" s="287">
        <f t="shared" si="369"/>
        <v>0</v>
      </c>
      <c r="V1743" s="287">
        <f t="shared" si="370"/>
        <v>0</v>
      </c>
      <c r="W1743" s="287">
        <f t="shared" si="371"/>
        <v>0</v>
      </c>
      <c r="X1743" s="287">
        <f t="shared" si="372"/>
        <v>0</v>
      </c>
      <c r="Y1743" s="288">
        <f t="shared" si="373"/>
        <v>1900</v>
      </c>
      <c r="Z1743" s="287">
        <f t="shared" si="374"/>
        <v>1</v>
      </c>
      <c r="AA1743" s="519">
        <f>0</f>
        <v>0</v>
      </c>
      <c r="AB1743" s="520">
        <f>0</f>
        <v>0</v>
      </c>
      <c r="AC1743" s="519">
        <f t="shared" si="375"/>
        <v>0</v>
      </c>
      <c r="AD1743" s="520">
        <f t="shared" si="376"/>
        <v>0</v>
      </c>
    </row>
    <row r="1744" spans="16:30">
      <c r="P1744" s="274">
        <f t="shared" si="364"/>
        <v>1</v>
      </c>
      <c r="Q1744" s="285">
        <f t="shared" si="365"/>
        <v>18</v>
      </c>
      <c r="R1744" s="286">
        <f t="shared" si="366"/>
        <v>0</v>
      </c>
      <c r="S1744" s="287">
        <f t="shared" si="367"/>
        <v>0</v>
      </c>
      <c r="T1744" s="286">
        <f t="shared" si="368"/>
        <v>0</v>
      </c>
      <c r="U1744" s="287">
        <f t="shared" si="369"/>
        <v>0</v>
      </c>
      <c r="V1744" s="287">
        <f t="shared" si="370"/>
        <v>0</v>
      </c>
      <c r="W1744" s="287">
        <f t="shared" si="371"/>
        <v>0</v>
      </c>
      <c r="X1744" s="287">
        <f t="shared" si="372"/>
        <v>0</v>
      </c>
      <c r="Y1744" s="288">
        <f t="shared" si="373"/>
        <v>1900</v>
      </c>
      <c r="Z1744" s="287">
        <f t="shared" si="374"/>
        <v>1</v>
      </c>
      <c r="AA1744" s="519">
        <f>0</f>
        <v>0</v>
      </c>
      <c r="AB1744" s="520">
        <f>0</f>
        <v>0</v>
      </c>
      <c r="AC1744" s="519">
        <f t="shared" si="375"/>
        <v>0</v>
      </c>
      <c r="AD1744" s="520">
        <f t="shared" si="376"/>
        <v>0</v>
      </c>
    </row>
    <row r="1745" spans="16:30">
      <c r="P1745" s="274">
        <f t="shared" si="364"/>
        <v>1</v>
      </c>
      <c r="Q1745" s="285">
        <f t="shared" si="365"/>
        <v>18</v>
      </c>
      <c r="R1745" s="286">
        <f t="shared" si="366"/>
        <v>0</v>
      </c>
      <c r="S1745" s="287">
        <f t="shared" si="367"/>
        <v>0</v>
      </c>
      <c r="T1745" s="286">
        <f t="shared" si="368"/>
        <v>0</v>
      </c>
      <c r="U1745" s="287">
        <f t="shared" si="369"/>
        <v>0</v>
      </c>
      <c r="V1745" s="287">
        <f t="shared" si="370"/>
        <v>0</v>
      </c>
      <c r="W1745" s="287">
        <f t="shared" si="371"/>
        <v>0</v>
      </c>
      <c r="X1745" s="287">
        <f t="shared" si="372"/>
        <v>0</v>
      </c>
      <c r="Y1745" s="288">
        <f t="shared" si="373"/>
        <v>1900</v>
      </c>
      <c r="Z1745" s="287">
        <f t="shared" si="374"/>
        <v>1</v>
      </c>
      <c r="AA1745" s="519">
        <f>0</f>
        <v>0</v>
      </c>
      <c r="AB1745" s="520">
        <f>0</f>
        <v>0</v>
      </c>
      <c r="AC1745" s="519">
        <f t="shared" si="375"/>
        <v>0</v>
      </c>
      <c r="AD1745" s="520">
        <f t="shared" si="376"/>
        <v>0</v>
      </c>
    </row>
    <row r="1746" spans="16:30">
      <c r="P1746" s="274">
        <f t="shared" si="364"/>
        <v>1</v>
      </c>
      <c r="Q1746" s="285">
        <f t="shared" si="365"/>
        <v>18</v>
      </c>
      <c r="R1746" s="286">
        <f t="shared" si="366"/>
        <v>0</v>
      </c>
      <c r="S1746" s="287">
        <f t="shared" si="367"/>
        <v>0</v>
      </c>
      <c r="T1746" s="286">
        <f t="shared" si="368"/>
        <v>0</v>
      </c>
      <c r="U1746" s="287">
        <f t="shared" si="369"/>
        <v>0</v>
      </c>
      <c r="V1746" s="287">
        <f t="shared" si="370"/>
        <v>0</v>
      </c>
      <c r="W1746" s="287">
        <f t="shared" si="371"/>
        <v>0</v>
      </c>
      <c r="X1746" s="287">
        <f t="shared" si="372"/>
        <v>0</v>
      </c>
      <c r="Y1746" s="288">
        <f t="shared" si="373"/>
        <v>1900</v>
      </c>
      <c r="Z1746" s="287">
        <f t="shared" si="374"/>
        <v>1</v>
      </c>
      <c r="AA1746" s="519">
        <f>0</f>
        <v>0</v>
      </c>
      <c r="AB1746" s="520">
        <f>0</f>
        <v>0</v>
      </c>
      <c r="AC1746" s="519">
        <f t="shared" si="375"/>
        <v>0</v>
      </c>
      <c r="AD1746" s="520">
        <f t="shared" si="376"/>
        <v>0</v>
      </c>
    </row>
    <row r="1747" spans="16:30">
      <c r="P1747" s="274">
        <f t="shared" si="364"/>
        <v>1</v>
      </c>
      <c r="Q1747" s="285">
        <f t="shared" si="365"/>
        <v>18</v>
      </c>
      <c r="R1747" s="286">
        <f t="shared" si="366"/>
        <v>0</v>
      </c>
      <c r="S1747" s="287">
        <f t="shared" si="367"/>
        <v>0</v>
      </c>
      <c r="T1747" s="286">
        <f t="shared" si="368"/>
        <v>0</v>
      </c>
      <c r="U1747" s="287">
        <f t="shared" si="369"/>
        <v>0</v>
      </c>
      <c r="V1747" s="287">
        <f t="shared" si="370"/>
        <v>0</v>
      </c>
      <c r="W1747" s="287">
        <f t="shared" si="371"/>
        <v>0</v>
      </c>
      <c r="X1747" s="287">
        <f t="shared" si="372"/>
        <v>0</v>
      </c>
      <c r="Y1747" s="288">
        <f t="shared" si="373"/>
        <v>1900</v>
      </c>
      <c r="Z1747" s="287">
        <f t="shared" si="374"/>
        <v>1</v>
      </c>
      <c r="AA1747" s="519">
        <f>0</f>
        <v>0</v>
      </c>
      <c r="AB1747" s="520">
        <f>0</f>
        <v>0</v>
      </c>
      <c r="AC1747" s="519">
        <f t="shared" si="375"/>
        <v>0</v>
      </c>
      <c r="AD1747" s="520">
        <f t="shared" si="376"/>
        <v>0</v>
      </c>
    </row>
    <row r="1748" spans="16:30">
      <c r="P1748" s="274">
        <f t="shared" si="364"/>
        <v>1</v>
      </c>
      <c r="Q1748" s="285">
        <f t="shared" si="365"/>
        <v>18</v>
      </c>
      <c r="R1748" s="286">
        <f t="shared" si="366"/>
        <v>0</v>
      </c>
      <c r="S1748" s="287">
        <f t="shared" si="367"/>
        <v>0</v>
      </c>
      <c r="T1748" s="286">
        <f t="shared" si="368"/>
        <v>0</v>
      </c>
      <c r="U1748" s="287">
        <f t="shared" si="369"/>
        <v>0</v>
      </c>
      <c r="V1748" s="287">
        <f t="shared" si="370"/>
        <v>0</v>
      </c>
      <c r="W1748" s="287">
        <f t="shared" si="371"/>
        <v>0</v>
      </c>
      <c r="X1748" s="287">
        <f t="shared" si="372"/>
        <v>0</v>
      </c>
      <c r="Y1748" s="288">
        <f t="shared" si="373"/>
        <v>1900</v>
      </c>
      <c r="Z1748" s="287">
        <f t="shared" si="374"/>
        <v>1</v>
      </c>
      <c r="AA1748" s="519">
        <f>0</f>
        <v>0</v>
      </c>
      <c r="AB1748" s="520">
        <f>0</f>
        <v>0</v>
      </c>
      <c r="AC1748" s="519">
        <f t="shared" si="375"/>
        <v>0</v>
      </c>
      <c r="AD1748" s="520">
        <f t="shared" si="376"/>
        <v>0</v>
      </c>
    </row>
    <row r="1749" spans="16:30">
      <c r="P1749" s="274">
        <f t="shared" si="364"/>
        <v>1</v>
      </c>
      <c r="Q1749" s="285">
        <f t="shared" si="365"/>
        <v>18</v>
      </c>
      <c r="R1749" s="286">
        <f t="shared" si="366"/>
        <v>0</v>
      </c>
      <c r="S1749" s="287">
        <f t="shared" si="367"/>
        <v>0</v>
      </c>
      <c r="T1749" s="286">
        <f t="shared" si="368"/>
        <v>0</v>
      </c>
      <c r="U1749" s="287">
        <f t="shared" si="369"/>
        <v>0</v>
      </c>
      <c r="V1749" s="287">
        <f t="shared" si="370"/>
        <v>0</v>
      </c>
      <c r="W1749" s="287">
        <f t="shared" si="371"/>
        <v>0</v>
      </c>
      <c r="X1749" s="287">
        <f t="shared" si="372"/>
        <v>0</v>
      </c>
      <c r="Y1749" s="288">
        <f t="shared" si="373"/>
        <v>1900</v>
      </c>
      <c r="Z1749" s="287">
        <f t="shared" si="374"/>
        <v>1</v>
      </c>
      <c r="AA1749" s="519">
        <f>0</f>
        <v>0</v>
      </c>
      <c r="AB1749" s="520">
        <f>0</f>
        <v>0</v>
      </c>
      <c r="AC1749" s="519">
        <f t="shared" si="375"/>
        <v>0</v>
      </c>
      <c r="AD1749" s="520">
        <f t="shared" si="376"/>
        <v>0</v>
      </c>
    </row>
    <row r="1750" spans="16:30">
      <c r="P1750" s="274">
        <f t="shared" si="364"/>
        <v>1</v>
      </c>
      <c r="Q1750" s="285">
        <f t="shared" si="365"/>
        <v>18</v>
      </c>
      <c r="R1750" s="286">
        <f t="shared" si="366"/>
        <v>0</v>
      </c>
      <c r="S1750" s="287">
        <f t="shared" si="367"/>
        <v>0</v>
      </c>
      <c r="T1750" s="286">
        <f t="shared" si="368"/>
        <v>0</v>
      </c>
      <c r="U1750" s="287">
        <f t="shared" si="369"/>
        <v>0</v>
      </c>
      <c r="V1750" s="287">
        <f t="shared" si="370"/>
        <v>0</v>
      </c>
      <c r="W1750" s="287">
        <f t="shared" si="371"/>
        <v>0</v>
      </c>
      <c r="X1750" s="287">
        <f t="shared" si="372"/>
        <v>0</v>
      </c>
      <c r="Y1750" s="288">
        <f t="shared" si="373"/>
        <v>1900</v>
      </c>
      <c r="Z1750" s="287">
        <f t="shared" si="374"/>
        <v>1</v>
      </c>
      <c r="AA1750" s="519">
        <f>0</f>
        <v>0</v>
      </c>
      <c r="AB1750" s="520">
        <f>0</f>
        <v>0</v>
      </c>
      <c r="AC1750" s="519">
        <f t="shared" si="375"/>
        <v>0</v>
      </c>
      <c r="AD1750" s="520">
        <f t="shared" si="376"/>
        <v>0</v>
      </c>
    </row>
    <row r="1751" spans="16:30">
      <c r="P1751" s="274">
        <f t="shared" si="364"/>
        <v>1</v>
      </c>
      <c r="Q1751" s="285">
        <f t="shared" si="365"/>
        <v>18</v>
      </c>
      <c r="R1751" s="286">
        <f t="shared" si="366"/>
        <v>0</v>
      </c>
      <c r="S1751" s="287">
        <f t="shared" si="367"/>
        <v>0</v>
      </c>
      <c r="T1751" s="286">
        <f t="shared" si="368"/>
        <v>0</v>
      </c>
      <c r="U1751" s="287">
        <f t="shared" si="369"/>
        <v>0</v>
      </c>
      <c r="V1751" s="287">
        <f t="shared" si="370"/>
        <v>0</v>
      </c>
      <c r="W1751" s="287">
        <f t="shared" si="371"/>
        <v>0</v>
      </c>
      <c r="X1751" s="287">
        <f t="shared" si="372"/>
        <v>0</v>
      </c>
      <c r="Y1751" s="288">
        <f t="shared" si="373"/>
        <v>1900</v>
      </c>
      <c r="Z1751" s="287">
        <f t="shared" si="374"/>
        <v>1</v>
      </c>
      <c r="AA1751" s="519">
        <f>0</f>
        <v>0</v>
      </c>
      <c r="AB1751" s="520">
        <f>0</f>
        <v>0</v>
      </c>
      <c r="AC1751" s="519">
        <f t="shared" si="375"/>
        <v>0</v>
      </c>
      <c r="AD1751" s="520">
        <f t="shared" si="376"/>
        <v>0</v>
      </c>
    </row>
    <row r="1752" spans="16:30">
      <c r="P1752" s="274">
        <f t="shared" si="364"/>
        <v>1</v>
      </c>
      <c r="Q1752" s="285">
        <f t="shared" si="365"/>
        <v>18</v>
      </c>
      <c r="R1752" s="286">
        <f t="shared" si="366"/>
        <v>0</v>
      </c>
      <c r="S1752" s="287">
        <f t="shared" si="367"/>
        <v>0</v>
      </c>
      <c r="T1752" s="286">
        <f t="shared" si="368"/>
        <v>0</v>
      </c>
      <c r="U1752" s="287">
        <f t="shared" si="369"/>
        <v>0</v>
      </c>
      <c r="V1752" s="287">
        <f t="shared" si="370"/>
        <v>0</v>
      </c>
      <c r="W1752" s="287">
        <f t="shared" si="371"/>
        <v>0</v>
      </c>
      <c r="X1752" s="287">
        <f t="shared" si="372"/>
        <v>0</v>
      </c>
      <c r="Y1752" s="288">
        <f t="shared" si="373"/>
        <v>1900</v>
      </c>
      <c r="Z1752" s="287">
        <f t="shared" si="374"/>
        <v>1</v>
      </c>
      <c r="AA1752" s="519">
        <f>0</f>
        <v>0</v>
      </c>
      <c r="AB1752" s="520">
        <f>0</f>
        <v>0</v>
      </c>
      <c r="AC1752" s="519">
        <f t="shared" si="375"/>
        <v>0</v>
      </c>
      <c r="AD1752" s="520">
        <f t="shared" si="376"/>
        <v>0</v>
      </c>
    </row>
    <row r="1753" spans="16:30">
      <c r="P1753" s="274">
        <f t="shared" si="364"/>
        <v>1</v>
      </c>
      <c r="Q1753" s="285">
        <f t="shared" si="365"/>
        <v>18</v>
      </c>
      <c r="R1753" s="286">
        <f t="shared" si="366"/>
        <v>0</v>
      </c>
      <c r="S1753" s="287">
        <f t="shared" si="367"/>
        <v>0</v>
      </c>
      <c r="T1753" s="286">
        <f t="shared" si="368"/>
        <v>0</v>
      </c>
      <c r="U1753" s="287">
        <f t="shared" si="369"/>
        <v>0</v>
      </c>
      <c r="V1753" s="287">
        <f t="shared" si="370"/>
        <v>0</v>
      </c>
      <c r="W1753" s="287">
        <f t="shared" si="371"/>
        <v>0</v>
      </c>
      <c r="X1753" s="287">
        <f t="shared" si="372"/>
        <v>0</v>
      </c>
      <c r="Y1753" s="288">
        <f t="shared" si="373"/>
        <v>1900</v>
      </c>
      <c r="Z1753" s="287">
        <f t="shared" si="374"/>
        <v>1</v>
      </c>
      <c r="AA1753" s="519">
        <f>0</f>
        <v>0</v>
      </c>
      <c r="AB1753" s="520">
        <f>0</f>
        <v>0</v>
      </c>
      <c r="AC1753" s="519">
        <f t="shared" si="375"/>
        <v>0</v>
      </c>
      <c r="AD1753" s="520">
        <f t="shared" si="376"/>
        <v>0</v>
      </c>
    </row>
    <row r="1754" spans="16:30">
      <c r="P1754" s="274">
        <f t="shared" si="364"/>
        <v>1</v>
      </c>
      <c r="Q1754" s="285">
        <f t="shared" si="365"/>
        <v>18</v>
      </c>
      <c r="R1754" s="286">
        <f t="shared" si="366"/>
        <v>0</v>
      </c>
      <c r="S1754" s="287">
        <f t="shared" si="367"/>
        <v>0</v>
      </c>
      <c r="T1754" s="286">
        <f t="shared" si="368"/>
        <v>0</v>
      </c>
      <c r="U1754" s="287">
        <f t="shared" si="369"/>
        <v>0</v>
      </c>
      <c r="V1754" s="287">
        <f t="shared" si="370"/>
        <v>0</v>
      </c>
      <c r="W1754" s="287">
        <f t="shared" si="371"/>
        <v>0</v>
      </c>
      <c r="X1754" s="287">
        <f t="shared" si="372"/>
        <v>0</v>
      </c>
      <c r="Y1754" s="288">
        <f t="shared" si="373"/>
        <v>1900</v>
      </c>
      <c r="Z1754" s="287">
        <f t="shared" si="374"/>
        <v>1</v>
      </c>
      <c r="AA1754" s="519">
        <f>0</f>
        <v>0</v>
      </c>
      <c r="AB1754" s="520">
        <f>0</f>
        <v>0</v>
      </c>
      <c r="AC1754" s="519">
        <f t="shared" si="375"/>
        <v>0</v>
      </c>
      <c r="AD1754" s="520">
        <f t="shared" si="376"/>
        <v>0</v>
      </c>
    </row>
    <row r="1755" spans="16:30">
      <c r="P1755" s="274">
        <f t="shared" si="364"/>
        <v>1</v>
      </c>
      <c r="Q1755" s="285">
        <f t="shared" si="365"/>
        <v>18</v>
      </c>
      <c r="R1755" s="286">
        <f t="shared" si="366"/>
        <v>0</v>
      </c>
      <c r="S1755" s="287">
        <f t="shared" si="367"/>
        <v>0</v>
      </c>
      <c r="T1755" s="286">
        <f t="shared" si="368"/>
        <v>0</v>
      </c>
      <c r="U1755" s="287">
        <f t="shared" si="369"/>
        <v>0</v>
      </c>
      <c r="V1755" s="287">
        <f t="shared" si="370"/>
        <v>0</v>
      </c>
      <c r="W1755" s="287">
        <f t="shared" si="371"/>
        <v>0</v>
      </c>
      <c r="X1755" s="287">
        <f t="shared" si="372"/>
        <v>0</v>
      </c>
      <c r="Y1755" s="288">
        <f t="shared" si="373"/>
        <v>1900</v>
      </c>
      <c r="Z1755" s="287">
        <f t="shared" si="374"/>
        <v>1</v>
      </c>
      <c r="AA1755" s="519">
        <f>0</f>
        <v>0</v>
      </c>
      <c r="AB1755" s="520">
        <f>0</f>
        <v>0</v>
      </c>
      <c r="AC1755" s="519">
        <f t="shared" si="375"/>
        <v>0</v>
      </c>
      <c r="AD1755" s="520">
        <f t="shared" si="376"/>
        <v>0</v>
      </c>
    </row>
    <row r="1756" spans="16:30">
      <c r="P1756" s="274">
        <f t="shared" si="364"/>
        <v>1</v>
      </c>
      <c r="Q1756" s="285">
        <f t="shared" si="365"/>
        <v>18</v>
      </c>
      <c r="R1756" s="286">
        <f t="shared" si="366"/>
        <v>0</v>
      </c>
      <c r="S1756" s="287">
        <f t="shared" si="367"/>
        <v>0</v>
      </c>
      <c r="T1756" s="286">
        <f t="shared" si="368"/>
        <v>0</v>
      </c>
      <c r="U1756" s="287">
        <f t="shared" si="369"/>
        <v>0</v>
      </c>
      <c r="V1756" s="287">
        <f t="shared" si="370"/>
        <v>0</v>
      </c>
      <c r="W1756" s="287">
        <f t="shared" si="371"/>
        <v>0</v>
      </c>
      <c r="X1756" s="287">
        <f t="shared" si="372"/>
        <v>0</v>
      </c>
      <c r="Y1756" s="288">
        <f t="shared" si="373"/>
        <v>1900</v>
      </c>
      <c r="Z1756" s="287">
        <f t="shared" si="374"/>
        <v>1</v>
      </c>
      <c r="AA1756" s="519">
        <f>0</f>
        <v>0</v>
      </c>
      <c r="AB1756" s="520">
        <f>0</f>
        <v>0</v>
      </c>
      <c r="AC1756" s="519">
        <f t="shared" si="375"/>
        <v>0</v>
      </c>
      <c r="AD1756" s="520">
        <f t="shared" si="376"/>
        <v>0</v>
      </c>
    </row>
    <row r="1757" spans="16:30">
      <c r="P1757" s="274">
        <f t="shared" si="364"/>
        <v>1</v>
      </c>
      <c r="Q1757" s="285">
        <f t="shared" si="365"/>
        <v>18</v>
      </c>
      <c r="R1757" s="286">
        <f t="shared" si="366"/>
        <v>0</v>
      </c>
      <c r="S1757" s="287">
        <f t="shared" si="367"/>
        <v>0</v>
      </c>
      <c r="T1757" s="286">
        <f t="shared" si="368"/>
        <v>0</v>
      </c>
      <c r="U1757" s="287">
        <f t="shared" si="369"/>
        <v>0</v>
      </c>
      <c r="V1757" s="287">
        <f t="shared" si="370"/>
        <v>0</v>
      </c>
      <c r="W1757" s="287">
        <f t="shared" si="371"/>
        <v>0</v>
      </c>
      <c r="X1757" s="287">
        <f t="shared" si="372"/>
        <v>0</v>
      </c>
      <c r="Y1757" s="288">
        <f t="shared" si="373"/>
        <v>1900</v>
      </c>
      <c r="Z1757" s="287">
        <f t="shared" si="374"/>
        <v>1</v>
      </c>
      <c r="AA1757" s="519">
        <f>0</f>
        <v>0</v>
      </c>
      <c r="AB1757" s="520">
        <f>0</f>
        <v>0</v>
      </c>
      <c r="AC1757" s="519">
        <f t="shared" si="375"/>
        <v>0</v>
      </c>
      <c r="AD1757" s="520">
        <f t="shared" si="376"/>
        <v>0</v>
      </c>
    </row>
    <row r="1758" spans="16:30">
      <c r="P1758" s="274">
        <f t="shared" si="364"/>
        <v>1</v>
      </c>
      <c r="Q1758" s="285">
        <f t="shared" si="365"/>
        <v>18</v>
      </c>
      <c r="R1758" s="286">
        <f t="shared" si="366"/>
        <v>0</v>
      </c>
      <c r="S1758" s="287">
        <f t="shared" si="367"/>
        <v>0</v>
      </c>
      <c r="T1758" s="286">
        <f t="shared" si="368"/>
        <v>0</v>
      </c>
      <c r="U1758" s="287">
        <f t="shared" si="369"/>
        <v>0</v>
      </c>
      <c r="V1758" s="287">
        <f t="shared" si="370"/>
        <v>0</v>
      </c>
      <c r="W1758" s="287">
        <f t="shared" si="371"/>
        <v>0</v>
      </c>
      <c r="X1758" s="287">
        <f t="shared" si="372"/>
        <v>0</v>
      </c>
      <c r="Y1758" s="288">
        <f t="shared" si="373"/>
        <v>1900</v>
      </c>
      <c r="Z1758" s="287">
        <f t="shared" si="374"/>
        <v>1</v>
      </c>
      <c r="AA1758" s="519">
        <f>0</f>
        <v>0</v>
      </c>
      <c r="AB1758" s="520">
        <f>0</f>
        <v>0</v>
      </c>
      <c r="AC1758" s="519">
        <f t="shared" si="375"/>
        <v>0</v>
      </c>
      <c r="AD1758" s="520">
        <f t="shared" si="376"/>
        <v>0</v>
      </c>
    </row>
    <row r="1759" spans="16:30">
      <c r="P1759" s="274">
        <f t="shared" si="364"/>
        <v>1</v>
      </c>
      <c r="Q1759" s="285">
        <f t="shared" si="365"/>
        <v>18</v>
      </c>
      <c r="R1759" s="286">
        <f t="shared" si="366"/>
        <v>0</v>
      </c>
      <c r="S1759" s="287">
        <f t="shared" si="367"/>
        <v>0</v>
      </c>
      <c r="T1759" s="286">
        <f t="shared" si="368"/>
        <v>0</v>
      </c>
      <c r="U1759" s="287">
        <f t="shared" si="369"/>
        <v>0</v>
      </c>
      <c r="V1759" s="287">
        <f t="shared" si="370"/>
        <v>0</v>
      </c>
      <c r="W1759" s="287">
        <f t="shared" si="371"/>
        <v>0</v>
      </c>
      <c r="X1759" s="287">
        <f t="shared" si="372"/>
        <v>0</v>
      </c>
      <c r="Y1759" s="288">
        <f t="shared" si="373"/>
        <v>1900</v>
      </c>
      <c r="Z1759" s="287">
        <f t="shared" si="374"/>
        <v>1</v>
      </c>
      <c r="AA1759" s="519">
        <f>0</f>
        <v>0</v>
      </c>
      <c r="AB1759" s="520">
        <f>0</f>
        <v>0</v>
      </c>
      <c r="AC1759" s="519">
        <f t="shared" si="375"/>
        <v>0</v>
      </c>
      <c r="AD1759" s="520">
        <f t="shared" si="376"/>
        <v>0</v>
      </c>
    </row>
    <row r="1760" spans="16:30">
      <c r="P1760" s="274">
        <f t="shared" si="364"/>
        <v>1</v>
      </c>
      <c r="Q1760" s="285">
        <f t="shared" si="365"/>
        <v>18</v>
      </c>
      <c r="R1760" s="286">
        <f t="shared" si="366"/>
        <v>0</v>
      </c>
      <c r="S1760" s="287">
        <f t="shared" si="367"/>
        <v>0</v>
      </c>
      <c r="T1760" s="286">
        <f t="shared" si="368"/>
        <v>0</v>
      </c>
      <c r="U1760" s="287">
        <f t="shared" si="369"/>
        <v>0</v>
      </c>
      <c r="V1760" s="287">
        <f t="shared" si="370"/>
        <v>0</v>
      </c>
      <c r="W1760" s="287">
        <f t="shared" si="371"/>
        <v>0</v>
      </c>
      <c r="X1760" s="287">
        <f t="shared" si="372"/>
        <v>0</v>
      </c>
      <c r="Y1760" s="288">
        <f t="shared" si="373"/>
        <v>1900</v>
      </c>
      <c r="Z1760" s="287">
        <f t="shared" si="374"/>
        <v>1</v>
      </c>
      <c r="AA1760" s="519">
        <f>0</f>
        <v>0</v>
      </c>
      <c r="AB1760" s="520">
        <f>0</f>
        <v>0</v>
      </c>
      <c r="AC1760" s="519">
        <f t="shared" si="375"/>
        <v>0</v>
      </c>
      <c r="AD1760" s="520">
        <f t="shared" si="376"/>
        <v>0</v>
      </c>
    </row>
    <row r="1761" spans="16:30">
      <c r="P1761" s="274">
        <f t="shared" si="364"/>
        <v>1</v>
      </c>
      <c r="Q1761" s="285">
        <f t="shared" si="365"/>
        <v>18</v>
      </c>
      <c r="R1761" s="286">
        <f t="shared" si="366"/>
        <v>0</v>
      </c>
      <c r="S1761" s="287">
        <f t="shared" si="367"/>
        <v>0</v>
      </c>
      <c r="T1761" s="286">
        <f t="shared" si="368"/>
        <v>0</v>
      </c>
      <c r="U1761" s="287">
        <f t="shared" si="369"/>
        <v>0</v>
      </c>
      <c r="V1761" s="287">
        <f t="shared" si="370"/>
        <v>0</v>
      </c>
      <c r="W1761" s="287">
        <f t="shared" si="371"/>
        <v>0</v>
      </c>
      <c r="X1761" s="287">
        <f t="shared" si="372"/>
        <v>0</v>
      </c>
      <c r="Y1761" s="288">
        <f t="shared" si="373"/>
        <v>1900</v>
      </c>
      <c r="Z1761" s="287">
        <f t="shared" si="374"/>
        <v>1</v>
      </c>
      <c r="AA1761" s="519">
        <f>0</f>
        <v>0</v>
      </c>
      <c r="AB1761" s="520">
        <f>0</f>
        <v>0</v>
      </c>
      <c r="AC1761" s="519">
        <f t="shared" si="375"/>
        <v>0</v>
      </c>
      <c r="AD1761" s="520">
        <f t="shared" si="376"/>
        <v>0</v>
      </c>
    </row>
    <row r="1762" spans="16:30">
      <c r="P1762" s="274">
        <f t="shared" si="364"/>
        <v>1</v>
      </c>
      <c r="Q1762" s="285">
        <f t="shared" si="365"/>
        <v>18</v>
      </c>
      <c r="R1762" s="286">
        <f t="shared" si="366"/>
        <v>0</v>
      </c>
      <c r="S1762" s="287">
        <f t="shared" si="367"/>
        <v>0</v>
      </c>
      <c r="T1762" s="286">
        <f t="shared" si="368"/>
        <v>0</v>
      </c>
      <c r="U1762" s="287">
        <f t="shared" si="369"/>
        <v>0</v>
      </c>
      <c r="V1762" s="287">
        <f t="shared" si="370"/>
        <v>0</v>
      </c>
      <c r="W1762" s="287">
        <f t="shared" si="371"/>
        <v>0</v>
      </c>
      <c r="X1762" s="287">
        <f t="shared" si="372"/>
        <v>0</v>
      </c>
      <c r="Y1762" s="288">
        <f t="shared" si="373"/>
        <v>1900</v>
      </c>
      <c r="Z1762" s="287">
        <f t="shared" si="374"/>
        <v>1</v>
      </c>
      <c r="AA1762" s="519">
        <f>0</f>
        <v>0</v>
      </c>
      <c r="AB1762" s="520">
        <f>0</f>
        <v>0</v>
      </c>
      <c r="AC1762" s="519">
        <f t="shared" si="375"/>
        <v>0</v>
      </c>
      <c r="AD1762" s="520">
        <f t="shared" si="376"/>
        <v>0</v>
      </c>
    </row>
    <row r="1763" spans="16:30">
      <c r="P1763" s="274">
        <f t="shared" si="364"/>
        <v>1</v>
      </c>
      <c r="Q1763" s="285">
        <f t="shared" si="365"/>
        <v>18</v>
      </c>
      <c r="R1763" s="286">
        <f t="shared" si="366"/>
        <v>0</v>
      </c>
      <c r="S1763" s="287">
        <f t="shared" si="367"/>
        <v>0</v>
      </c>
      <c r="T1763" s="286">
        <f t="shared" si="368"/>
        <v>0</v>
      </c>
      <c r="U1763" s="287">
        <f t="shared" si="369"/>
        <v>0</v>
      </c>
      <c r="V1763" s="287">
        <f t="shared" si="370"/>
        <v>0</v>
      </c>
      <c r="W1763" s="287">
        <f t="shared" si="371"/>
        <v>0</v>
      </c>
      <c r="X1763" s="287">
        <f t="shared" si="372"/>
        <v>0</v>
      </c>
      <c r="Y1763" s="288">
        <f t="shared" si="373"/>
        <v>1900</v>
      </c>
      <c r="Z1763" s="287">
        <f t="shared" si="374"/>
        <v>1</v>
      </c>
      <c r="AA1763" s="519">
        <f>0</f>
        <v>0</v>
      </c>
      <c r="AB1763" s="520">
        <f>0</f>
        <v>0</v>
      </c>
      <c r="AC1763" s="519">
        <f t="shared" si="375"/>
        <v>0</v>
      </c>
      <c r="AD1763" s="520">
        <f t="shared" si="376"/>
        <v>0</v>
      </c>
    </row>
    <row r="1764" spans="16:30">
      <c r="P1764" s="274">
        <f t="shared" si="364"/>
        <v>1</v>
      </c>
      <c r="Q1764" s="285">
        <f t="shared" si="365"/>
        <v>18</v>
      </c>
      <c r="R1764" s="286">
        <f t="shared" si="366"/>
        <v>0</v>
      </c>
      <c r="S1764" s="287">
        <f t="shared" si="367"/>
        <v>0</v>
      </c>
      <c r="T1764" s="286">
        <f t="shared" si="368"/>
        <v>0</v>
      </c>
      <c r="U1764" s="287">
        <f t="shared" si="369"/>
        <v>0</v>
      </c>
      <c r="V1764" s="287">
        <f t="shared" si="370"/>
        <v>0</v>
      </c>
      <c r="W1764" s="287">
        <f t="shared" si="371"/>
        <v>0</v>
      </c>
      <c r="X1764" s="287">
        <f t="shared" si="372"/>
        <v>0</v>
      </c>
      <c r="Y1764" s="288">
        <f t="shared" si="373"/>
        <v>1900</v>
      </c>
      <c r="Z1764" s="287">
        <f t="shared" si="374"/>
        <v>1</v>
      </c>
      <c r="AA1764" s="519">
        <f>0</f>
        <v>0</v>
      </c>
      <c r="AB1764" s="520">
        <f>0</f>
        <v>0</v>
      </c>
      <c r="AC1764" s="519">
        <f t="shared" si="375"/>
        <v>0</v>
      </c>
      <c r="AD1764" s="520">
        <f t="shared" si="376"/>
        <v>0</v>
      </c>
    </row>
    <row r="1765" spans="16:30">
      <c r="P1765" s="274">
        <f t="shared" si="364"/>
        <v>1</v>
      </c>
      <c r="Q1765" s="285">
        <f t="shared" si="365"/>
        <v>18</v>
      </c>
      <c r="R1765" s="286">
        <f t="shared" si="366"/>
        <v>0</v>
      </c>
      <c r="S1765" s="287">
        <f t="shared" si="367"/>
        <v>0</v>
      </c>
      <c r="T1765" s="286">
        <f t="shared" si="368"/>
        <v>0</v>
      </c>
      <c r="U1765" s="287">
        <f t="shared" si="369"/>
        <v>0</v>
      </c>
      <c r="V1765" s="287">
        <f t="shared" si="370"/>
        <v>0</v>
      </c>
      <c r="W1765" s="287">
        <f t="shared" si="371"/>
        <v>0</v>
      </c>
      <c r="X1765" s="287">
        <f t="shared" si="372"/>
        <v>0</v>
      </c>
      <c r="Y1765" s="288">
        <f t="shared" si="373"/>
        <v>1900</v>
      </c>
      <c r="Z1765" s="287">
        <f t="shared" si="374"/>
        <v>1</v>
      </c>
      <c r="AA1765" s="519">
        <f>0</f>
        <v>0</v>
      </c>
      <c r="AB1765" s="520">
        <f>0</f>
        <v>0</v>
      </c>
      <c r="AC1765" s="519">
        <f t="shared" si="375"/>
        <v>0</v>
      </c>
      <c r="AD1765" s="520">
        <f t="shared" si="376"/>
        <v>0</v>
      </c>
    </row>
    <row r="1766" spans="16:30">
      <c r="P1766" s="274">
        <f t="shared" si="364"/>
        <v>1</v>
      </c>
      <c r="Q1766" s="285">
        <f t="shared" si="365"/>
        <v>18</v>
      </c>
      <c r="R1766" s="286">
        <f t="shared" si="366"/>
        <v>0</v>
      </c>
      <c r="S1766" s="287">
        <f t="shared" si="367"/>
        <v>0</v>
      </c>
      <c r="T1766" s="286">
        <f t="shared" si="368"/>
        <v>0</v>
      </c>
      <c r="U1766" s="287">
        <f t="shared" si="369"/>
        <v>0</v>
      </c>
      <c r="V1766" s="287">
        <f t="shared" si="370"/>
        <v>0</v>
      </c>
      <c r="W1766" s="287">
        <f t="shared" si="371"/>
        <v>0</v>
      </c>
      <c r="X1766" s="287">
        <f t="shared" si="372"/>
        <v>0</v>
      </c>
      <c r="Y1766" s="288">
        <f t="shared" si="373"/>
        <v>1900</v>
      </c>
      <c r="Z1766" s="287">
        <f t="shared" si="374"/>
        <v>1</v>
      </c>
      <c r="AA1766" s="519">
        <f>0</f>
        <v>0</v>
      </c>
      <c r="AB1766" s="520">
        <f>0</f>
        <v>0</v>
      </c>
      <c r="AC1766" s="519">
        <f t="shared" si="375"/>
        <v>0</v>
      </c>
      <c r="AD1766" s="520">
        <f t="shared" si="376"/>
        <v>0</v>
      </c>
    </row>
    <row r="1767" spans="16:30">
      <c r="P1767" s="274">
        <f t="shared" si="364"/>
        <v>1</v>
      </c>
      <c r="Q1767" s="285">
        <f t="shared" si="365"/>
        <v>18</v>
      </c>
      <c r="R1767" s="286">
        <f t="shared" si="366"/>
        <v>0</v>
      </c>
      <c r="S1767" s="287">
        <f t="shared" si="367"/>
        <v>0</v>
      </c>
      <c r="T1767" s="286">
        <f t="shared" si="368"/>
        <v>0</v>
      </c>
      <c r="U1767" s="287">
        <f t="shared" si="369"/>
        <v>0</v>
      </c>
      <c r="V1767" s="287">
        <f t="shared" si="370"/>
        <v>0</v>
      </c>
      <c r="W1767" s="287">
        <f t="shared" si="371"/>
        <v>0</v>
      </c>
      <c r="X1767" s="287">
        <f t="shared" si="372"/>
        <v>0</v>
      </c>
      <c r="Y1767" s="288">
        <f t="shared" si="373"/>
        <v>1900</v>
      </c>
      <c r="Z1767" s="287">
        <f t="shared" si="374"/>
        <v>1</v>
      </c>
      <c r="AA1767" s="519">
        <f>0</f>
        <v>0</v>
      </c>
      <c r="AB1767" s="520">
        <f>0</f>
        <v>0</v>
      </c>
      <c r="AC1767" s="519">
        <f t="shared" si="375"/>
        <v>0</v>
      </c>
      <c r="AD1767" s="520">
        <f t="shared" si="376"/>
        <v>0</v>
      </c>
    </row>
    <row r="1768" spans="16:30">
      <c r="P1768" s="274">
        <f t="shared" si="364"/>
        <v>1</v>
      </c>
      <c r="Q1768" s="285">
        <f t="shared" si="365"/>
        <v>18</v>
      </c>
      <c r="R1768" s="286">
        <f t="shared" si="366"/>
        <v>0</v>
      </c>
      <c r="S1768" s="287">
        <f t="shared" si="367"/>
        <v>0</v>
      </c>
      <c r="T1768" s="286">
        <f t="shared" si="368"/>
        <v>0</v>
      </c>
      <c r="U1768" s="287">
        <f t="shared" si="369"/>
        <v>0</v>
      </c>
      <c r="V1768" s="287">
        <f t="shared" si="370"/>
        <v>0</v>
      </c>
      <c r="W1768" s="287">
        <f t="shared" si="371"/>
        <v>0</v>
      </c>
      <c r="X1768" s="287">
        <f t="shared" si="372"/>
        <v>0</v>
      </c>
      <c r="Y1768" s="288">
        <f t="shared" si="373"/>
        <v>1900</v>
      </c>
      <c r="Z1768" s="287">
        <f t="shared" si="374"/>
        <v>1</v>
      </c>
      <c r="AA1768" s="519">
        <f>0</f>
        <v>0</v>
      </c>
      <c r="AB1768" s="520">
        <f>0</f>
        <v>0</v>
      </c>
      <c r="AC1768" s="519">
        <f t="shared" si="375"/>
        <v>0</v>
      </c>
      <c r="AD1768" s="520">
        <f t="shared" si="376"/>
        <v>0</v>
      </c>
    </row>
    <row r="1769" spans="16:30">
      <c r="P1769" s="274">
        <f t="shared" si="364"/>
        <v>1</v>
      </c>
      <c r="Q1769" s="285">
        <f t="shared" si="365"/>
        <v>18</v>
      </c>
      <c r="R1769" s="286">
        <f t="shared" si="366"/>
        <v>0</v>
      </c>
      <c r="S1769" s="287">
        <f t="shared" si="367"/>
        <v>0</v>
      </c>
      <c r="T1769" s="286">
        <f t="shared" si="368"/>
        <v>0</v>
      </c>
      <c r="U1769" s="287">
        <f t="shared" si="369"/>
        <v>0</v>
      </c>
      <c r="V1769" s="287">
        <f t="shared" si="370"/>
        <v>0</v>
      </c>
      <c r="W1769" s="287">
        <f t="shared" si="371"/>
        <v>0</v>
      </c>
      <c r="X1769" s="287">
        <f t="shared" si="372"/>
        <v>0</v>
      </c>
      <c r="Y1769" s="288">
        <f t="shared" si="373"/>
        <v>1900</v>
      </c>
      <c r="Z1769" s="287">
        <f t="shared" si="374"/>
        <v>1</v>
      </c>
      <c r="AA1769" s="519">
        <f>0</f>
        <v>0</v>
      </c>
      <c r="AB1769" s="520">
        <f>0</f>
        <v>0</v>
      </c>
      <c r="AC1769" s="519">
        <f t="shared" si="375"/>
        <v>0</v>
      </c>
      <c r="AD1769" s="520">
        <f t="shared" si="376"/>
        <v>0</v>
      </c>
    </row>
    <row r="1770" spans="16:30">
      <c r="P1770" s="274">
        <f t="shared" si="364"/>
        <v>1</v>
      </c>
      <c r="Q1770" s="285">
        <f t="shared" si="365"/>
        <v>18</v>
      </c>
      <c r="R1770" s="286">
        <f t="shared" si="366"/>
        <v>0</v>
      </c>
      <c r="S1770" s="287">
        <f t="shared" si="367"/>
        <v>0</v>
      </c>
      <c r="T1770" s="286">
        <f t="shared" si="368"/>
        <v>0</v>
      </c>
      <c r="U1770" s="287">
        <f t="shared" si="369"/>
        <v>0</v>
      </c>
      <c r="V1770" s="287">
        <f t="shared" si="370"/>
        <v>0</v>
      </c>
      <c r="W1770" s="287">
        <f t="shared" si="371"/>
        <v>0</v>
      </c>
      <c r="X1770" s="287">
        <f t="shared" si="372"/>
        <v>0</v>
      </c>
      <c r="Y1770" s="288">
        <f t="shared" si="373"/>
        <v>1900</v>
      </c>
      <c r="Z1770" s="287">
        <f t="shared" si="374"/>
        <v>1</v>
      </c>
      <c r="AA1770" s="519">
        <f>0</f>
        <v>0</v>
      </c>
      <c r="AB1770" s="520">
        <f>0</f>
        <v>0</v>
      </c>
      <c r="AC1770" s="519">
        <f t="shared" si="375"/>
        <v>0</v>
      </c>
      <c r="AD1770" s="520">
        <f t="shared" si="376"/>
        <v>0</v>
      </c>
    </row>
    <row r="1771" spans="16:30">
      <c r="P1771" s="274">
        <f t="shared" si="364"/>
        <v>1</v>
      </c>
      <c r="Q1771" s="285">
        <f t="shared" si="365"/>
        <v>18</v>
      </c>
      <c r="R1771" s="286">
        <f t="shared" si="366"/>
        <v>0</v>
      </c>
      <c r="S1771" s="287">
        <f t="shared" si="367"/>
        <v>0</v>
      </c>
      <c r="T1771" s="286">
        <f t="shared" si="368"/>
        <v>0</v>
      </c>
      <c r="U1771" s="287">
        <f t="shared" si="369"/>
        <v>0</v>
      </c>
      <c r="V1771" s="287">
        <f t="shared" si="370"/>
        <v>0</v>
      </c>
      <c r="W1771" s="287">
        <f t="shared" si="371"/>
        <v>0</v>
      </c>
      <c r="X1771" s="287">
        <f t="shared" si="372"/>
        <v>0</v>
      </c>
      <c r="Y1771" s="288">
        <f t="shared" si="373"/>
        <v>1900</v>
      </c>
      <c r="Z1771" s="287">
        <f t="shared" si="374"/>
        <v>1</v>
      </c>
      <c r="AA1771" s="519">
        <f>0</f>
        <v>0</v>
      </c>
      <c r="AB1771" s="520">
        <f>0</f>
        <v>0</v>
      </c>
      <c r="AC1771" s="519">
        <f t="shared" si="375"/>
        <v>0</v>
      </c>
      <c r="AD1771" s="520">
        <f t="shared" si="376"/>
        <v>0</v>
      </c>
    </row>
    <row r="1772" spans="16:30">
      <c r="P1772" s="274">
        <f t="shared" si="364"/>
        <v>1</v>
      </c>
      <c r="Q1772" s="285">
        <f t="shared" si="365"/>
        <v>18</v>
      </c>
      <c r="R1772" s="286">
        <f t="shared" si="366"/>
        <v>0</v>
      </c>
      <c r="S1772" s="287">
        <f t="shared" si="367"/>
        <v>0</v>
      </c>
      <c r="T1772" s="286">
        <f t="shared" si="368"/>
        <v>0</v>
      </c>
      <c r="U1772" s="287">
        <f t="shared" si="369"/>
        <v>0</v>
      </c>
      <c r="V1772" s="287">
        <f t="shared" si="370"/>
        <v>0</v>
      </c>
      <c r="W1772" s="287">
        <f t="shared" si="371"/>
        <v>0</v>
      </c>
      <c r="X1772" s="287">
        <f t="shared" si="372"/>
        <v>0</v>
      </c>
      <c r="Y1772" s="288">
        <f t="shared" si="373"/>
        <v>1900</v>
      </c>
      <c r="Z1772" s="287">
        <f t="shared" si="374"/>
        <v>1</v>
      </c>
      <c r="AA1772" s="519">
        <f>0</f>
        <v>0</v>
      </c>
      <c r="AB1772" s="520">
        <f>0</f>
        <v>0</v>
      </c>
      <c r="AC1772" s="519">
        <f t="shared" si="375"/>
        <v>0</v>
      </c>
      <c r="AD1772" s="520">
        <f t="shared" si="376"/>
        <v>0</v>
      </c>
    </row>
    <row r="1773" spans="16:30">
      <c r="P1773" s="274">
        <f t="shared" si="364"/>
        <v>1</v>
      </c>
      <c r="Q1773" s="285">
        <f t="shared" si="365"/>
        <v>18</v>
      </c>
      <c r="R1773" s="286">
        <f t="shared" si="366"/>
        <v>0</v>
      </c>
      <c r="S1773" s="287">
        <f t="shared" si="367"/>
        <v>0</v>
      </c>
      <c r="T1773" s="286">
        <f t="shared" si="368"/>
        <v>0</v>
      </c>
      <c r="U1773" s="287">
        <f t="shared" si="369"/>
        <v>0</v>
      </c>
      <c r="V1773" s="287">
        <f t="shared" si="370"/>
        <v>0</v>
      </c>
      <c r="W1773" s="287">
        <f t="shared" si="371"/>
        <v>0</v>
      </c>
      <c r="X1773" s="287">
        <f t="shared" si="372"/>
        <v>0</v>
      </c>
      <c r="Y1773" s="288">
        <f t="shared" si="373"/>
        <v>1900</v>
      </c>
      <c r="Z1773" s="287">
        <f t="shared" si="374"/>
        <v>1</v>
      </c>
      <c r="AA1773" s="519">
        <f>0</f>
        <v>0</v>
      </c>
      <c r="AB1773" s="520">
        <f>0</f>
        <v>0</v>
      </c>
      <c r="AC1773" s="519">
        <f t="shared" si="375"/>
        <v>0</v>
      </c>
      <c r="AD1773" s="520">
        <f t="shared" si="376"/>
        <v>0</v>
      </c>
    </row>
    <row r="1774" spans="16:30">
      <c r="P1774" s="274">
        <f t="shared" si="364"/>
        <v>1</v>
      </c>
      <c r="Q1774" s="285">
        <f t="shared" si="365"/>
        <v>18</v>
      </c>
      <c r="R1774" s="286">
        <f t="shared" si="366"/>
        <v>0</v>
      </c>
      <c r="S1774" s="287">
        <f t="shared" si="367"/>
        <v>0</v>
      </c>
      <c r="T1774" s="286">
        <f t="shared" si="368"/>
        <v>0</v>
      </c>
      <c r="U1774" s="287">
        <f t="shared" si="369"/>
        <v>0</v>
      </c>
      <c r="V1774" s="287">
        <f t="shared" si="370"/>
        <v>0</v>
      </c>
      <c r="W1774" s="287">
        <f t="shared" si="371"/>
        <v>0</v>
      </c>
      <c r="X1774" s="287">
        <f t="shared" si="372"/>
        <v>0</v>
      </c>
      <c r="Y1774" s="288">
        <f t="shared" si="373"/>
        <v>1900</v>
      </c>
      <c r="Z1774" s="287">
        <f t="shared" si="374"/>
        <v>1</v>
      </c>
      <c r="AA1774" s="519">
        <f>0</f>
        <v>0</v>
      </c>
      <c r="AB1774" s="520">
        <f>0</f>
        <v>0</v>
      </c>
      <c r="AC1774" s="519">
        <f t="shared" si="375"/>
        <v>0</v>
      </c>
      <c r="AD1774" s="520">
        <f t="shared" si="376"/>
        <v>0</v>
      </c>
    </row>
    <row r="1775" spans="16:30">
      <c r="P1775" s="274">
        <f t="shared" si="364"/>
        <v>1</v>
      </c>
      <c r="Q1775" s="285">
        <f t="shared" si="365"/>
        <v>18</v>
      </c>
      <c r="R1775" s="286">
        <f t="shared" si="366"/>
        <v>0</v>
      </c>
      <c r="S1775" s="287">
        <f t="shared" si="367"/>
        <v>0</v>
      </c>
      <c r="T1775" s="286">
        <f t="shared" si="368"/>
        <v>0</v>
      </c>
      <c r="U1775" s="287">
        <f t="shared" si="369"/>
        <v>0</v>
      </c>
      <c r="V1775" s="287">
        <f t="shared" si="370"/>
        <v>0</v>
      </c>
      <c r="W1775" s="287">
        <f t="shared" si="371"/>
        <v>0</v>
      </c>
      <c r="X1775" s="287">
        <f t="shared" si="372"/>
        <v>0</v>
      </c>
      <c r="Y1775" s="288">
        <f t="shared" si="373"/>
        <v>1900</v>
      </c>
      <c r="Z1775" s="287">
        <f t="shared" si="374"/>
        <v>1</v>
      </c>
      <c r="AA1775" s="519">
        <f>0</f>
        <v>0</v>
      </c>
      <c r="AB1775" s="520">
        <f>0</f>
        <v>0</v>
      </c>
      <c r="AC1775" s="519">
        <f t="shared" si="375"/>
        <v>0</v>
      </c>
      <c r="AD1775" s="520">
        <f t="shared" si="376"/>
        <v>0</v>
      </c>
    </row>
    <row r="1776" spans="16:30">
      <c r="P1776" s="274">
        <f t="shared" si="364"/>
        <v>1</v>
      </c>
      <c r="Q1776" s="285">
        <f t="shared" si="365"/>
        <v>18</v>
      </c>
      <c r="R1776" s="286">
        <f t="shared" si="366"/>
        <v>0</v>
      </c>
      <c r="S1776" s="287">
        <f t="shared" si="367"/>
        <v>0</v>
      </c>
      <c r="T1776" s="286">
        <f t="shared" si="368"/>
        <v>0</v>
      </c>
      <c r="U1776" s="287">
        <f t="shared" si="369"/>
        <v>0</v>
      </c>
      <c r="V1776" s="287">
        <f t="shared" si="370"/>
        <v>0</v>
      </c>
      <c r="W1776" s="287">
        <f t="shared" si="371"/>
        <v>0</v>
      </c>
      <c r="X1776" s="287">
        <f t="shared" si="372"/>
        <v>0</v>
      </c>
      <c r="Y1776" s="288">
        <f t="shared" si="373"/>
        <v>1900</v>
      </c>
      <c r="Z1776" s="287">
        <f t="shared" si="374"/>
        <v>1</v>
      </c>
      <c r="AA1776" s="519">
        <f>0</f>
        <v>0</v>
      </c>
      <c r="AB1776" s="520">
        <f>0</f>
        <v>0</v>
      </c>
      <c r="AC1776" s="519">
        <f t="shared" si="375"/>
        <v>0</v>
      </c>
      <c r="AD1776" s="520">
        <f t="shared" si="376"/>
        <v>0</v>
      </c>
    </row>
    <row r="1777" spans="16:30">
      <c r="P1777" s="274">
        <f t="shared" si="364"/>
        <v>1</v>
      </c>
      <c r="Q1777" s="285">
        <f t="shared" si="365"/>
        <v>18</v>
      </c>
      <c r="R1777" s="286">
        <f t="shared" si="366"/>
        <v>0</v>
      </c>
      <c r="S1777" s="287">
        <f t="shared" si="367"/>
        <v>0</v>
      </c>
      <c r="T1777" s="286">
        <f t="shared" si="368"/>
        <v>0</v>
      </c>
      <c r="U1777" s="287">
        <f t="shared" si="369"/>
        <v>0</v>
      </c>
      <c r="V1777" s="287">
        <f t="shared" si="370"/>
        <v>0</v>
      </c>
      <c r="W1777" s="287">
        <f t="shared" si="371"/>
        <v>0</v>
      </c>
      <c r="X1777" s="287">
        <f t="shared" si="372"/>
        <v>0</v>
      </c>
      <c r="Y1777" s="288">
        <f t="shared" si="373"/>
        <v>1900</v>
      </c>
      <c r="Z1777" s="287">
        <f t="shared" si="374"/>
        <v>1</v>
      </c>
      <c r="AA1777" s="519">
        <f>0</f>
        <v>0</v>
      </c>
      <c r="AB1777" s="520">
        <f>0</f>
        <v>0</v>
      </c>
      <c r="AC1777" s="519">
        <f t="shared" si="375"/>
        <v>0</v>
      </c>
      <c r="AD1777" s="520">
        <f t="shared" si="376"/>
        <v>0</v>
      </c>
    </row>
    <row r="1778" spans="16:30">
      <c r="P1778" s="274">
        <f t="shared" si="364"/>
        <v>1</v>
      </c>
      <c r="Q1778" s="285">
        <f t="shared" si="365"/>
        <v>18</v>
      </c>
      <c r="R1778" s="286">
        <f t="shared" si="366"/>
        <v>0</v>
      </c>
      <c r="S1778" s="287">
        <f t="shared" si="367"/>
        <v>0</v>
      </c>
      <c r="T1778" s="286">
        <f t="shared" si="368"/>
        <v>0</v>
      </c>
      <c r="U1778" s="287">
        <f t="shared" si="369"/>
        <v>0</v>
      </c>
      <c r="V1778" s="287">
        <f t="shared" si="370"/>
        <v>0</v>
      </c>
      <c r="W1778" s="287">
        <f t="shared" si="371"/>
        <v>0</v>
      </c>
      <c r="X1778" s="287">
        <f t="shared" si="372"/>
        <v>0</v>
      </c>
      <c r="Y1778" s="288">
        <f t="shared" si="373"/>
        <v>1900</v>
      </c>
      <c r="Z1778" s="287">
        <f t="shared" si="374"/>
        <v>1</v>
      </c>
      <c r="AA1778" s="519">
        <f>0</f>
        <v>0</v>
      </c>
      <c r="AB1778" s="520">
        <f>0</f>
        <v>0</v>
      </c>
      <c r="AC1778" s="519">
        <f t="shared" si="375"/>
        <v>0</v>
      </c>
      <c r="AD1778" s="520">
        <f t="shared" si="376"/>
        <v>0</v>
      </c>
    </row>
    <row r="1779" spans="16:30">
      <c r="P1779" s="274">
        <f t="shared" si="364"/>
        <v>1</v>
      </c>
      <c r="Q1779" s="285">
        <f t="shared" si="365"/>
        <v>18</v>
      </c>
      <c r="R1779" s="286">
        <f t="shared" si="366"/>
        <v>0</v>
      </c>
      <c r="S1779" s="287">
        <f t="shared" si="367"/>
        <v>0</v>
      </c>
      <c r="T1779" s="286">
        <f t="shared" si="368"/>
        <v>0</v>
      </c>
      <c r="U1779" s="287">
        <f t="shared" si="369"/>
        <v>0</v>
      </c>
      <c r="V1779" s="287">
        <f t="shared" si="370"/>
        <v>0</v>
      </c>
      <c r="W1779" s="287">
        <f t="shared" si="371"/>
        <v>0</v>
      </c>
      <c r="X1779" s="287">
        <f t="shared" si="372"/>
        <v>0</v>
      </c>
      <c r="Y1779" s="288">
        <f t="shared" si="373"/>
        <v>1900</v>
      </c>
      <c r="Z1779" s="287">
        <f t="shared" si="374"/>
        <v>1</v>
      </c>
      <c r="AA1779" s="519">
        <f>0</f>
        <v>0</v>
      </c>
      <c r="AB1779" s="520">
        <f>0</f>
        <v>0</v>
      </c>
      <c r="AC1779" s="519">
        <f t="shared" si="375"/>
        <v>0</v>
      </c>
      <c r="AD1779" s="520">
        <f t="shared" si="376"/>
        <v>0</v>
      </c>
    </row>
    <row r="1780" spans="16:30">
      <c r="P1780" s="274">
        <f t="shared" si="364"/>
        <v>1</v>
      </c>
      <c r="Q1780" s="285">
        <f t="shared" si="365"/>
        <v>18</v>
      </c>
      <c r="R1780" s="286">
        <f t="shared" si="366"/>
        <v>0</v>
      </c>
      <c r="S1780" s="287">
        <f t="shared" si="367"/>
        <v>0</v>
      </c>
      <c r="T1780" s="286">
        <f t="shared" si="368"/>
        <v>0</v>
      </c>
      <c r="U1780" s="287">
        <f t="shared" si="369"/>
        <v>0</v>
      </c>
      <c r="V1780" s="287">
        <f t="shared" si="370"/>
        <v>0</v>
      </c>
      <c r="W1780" s="287">
        <f t="shared" si="371"/>
        <v>0</v>
      </c>
      <c r="X1780" s="287">
        <f t="shared" si="372"/>
        <v>0</v>
      </c>
      <c r="Y1780" s="288">
        <f t="shared" si="373"/>
        <v>1900</v>
      </c>
      <c r="Z1780" s="287">
        <f t="shared" si="374"/>
        <v>1</v>
      </c>
      <c r="AA1780" s="519">
        <f>0</f>
        <v>0</v>
      </c>
      <c r="AB1780" s="520">
        <f>0</f>
        <v>0</v>
      </c>
      <c r="AC1780" s="519">
        <f t="shared" si="375"/>
        <v>0</v>
      </c>
      <c r="AD1780" s="520">
        <f t="shared" si="376"/>
        <v>0</v>
      </c>
    </row>
    <row r="1781" spans="16:30">
      <c r="P1781" s="274">
        <f t="shared" si="364"/>
        <v>1</v>
      </c>
      <c r="Q1781" s="285">
        <f t="shared" si="365"/>
        <v>18</v>
      </c>
      <c r="R1781" s="286">
        <f t="shared" si="366"/>
        <v>0</v>
      </c>
      <c r="S1781" s="287">
        <f t="shared" si="367"/>
        <v>0</v>
      </c>
      <c r="T1781" s="286">
        <f t="shared" si="368"/>
        <v>0</v>
      </c>
      <c r="U1781" s="287">
        <f t="shared" si="369"/>
        <v>0</v>
      </c>
      <c r="V1781" s="287">
        <f t="shared" si="370"/>
        <v>0</v>
      </c>
      <c r="W1781" s="287">
        <f t="shared" si="371"/>
        <v>0</v>
      </c>
      <c r="X1781" s="287">
        <f t="shared" si="372"/>
        <v>0</v>
      </c>
      <c r="Y1781" s="288">
        <f t="shared" si="373"/>
        <v>1900</v>
      </c>
      <c r="Z1781" s="287">
        <f t="shared" si="374"/>
        <v>1</v>
      </c>
      <c r="AA1781" s="519">
        <f>0</f>
        <v>0</v>
      </c>
      <c r="AB1781" s="520">
        <f>0</f>
        <v>0</v>
      </c>
      <c r="AC1781" s="519">
        <f t="shared" si="375"/>
        <v>0</v>
      </c>
      <c r="AD1781" s="520">
        <f t="shared" si="376"/>
        <v>0</v>
      </c>
    </row>
    <row r="1782" spans="16:30">
      <c r="P1782" s="274">
        <f t="shared" si="364"/>
        <v>1</v>
      </c>
      <c r="Q1782" s="285">
        <f t="shared" si="365"/>
        <v>18</v>
      </c>
      <c r="R1782" s="286">
        <f t="shared" si="366"/>
        <v>0</v>
      </c>
      <c r="S1782" s="287">
        <f t="shared" si="367"/>
        <v>0</v>
      </c>
      <c r="T1782" s="286">
        <f t="shared" si="368"/>
        <v>0</v>
      </c>
      <c r="U1782" s="287">
        <f t="shared" si="369"/>
        <v>0</v>
      </c>
      <c r="V1782" s="287">
        <f t="shared" si="370"/>
        <v>0</v>
      </c>
      <c r="W1782" s="287">
        <f t="shared" si="371"/>
        <v>0</v>
      </c>
      <c r="X1782" s="287">
        <f t="shared" si="372"/>
        <v>0</v>
      </c>
      <c r="Y1782" s="288">
        <f t="shared" si="373"/>
        <v>1900</v>
      </c>
      <c r="Z1782" s="287">
        <f t="shared" si="374"/>
        <v>1</v>
      </c>
      <c r="AA1782" s="519">
        <f>0</f>
        <v>0</v>
      </c>
      <c r="AB1782" s="520">
        <f>0</f>
        <v>0</v>
      </c>
      <c r="AC1782" s="519">
        <f t="shared" si="375"/>
        <v>0</v>
      </c>
      <c r="AD1782" s="520">
        <f t="shared" si="376"/>
        <v>0</v>
      </c>
    </row>
    <row r="1783" spans="16:30">
      <c r="P1783" s="274">
        <f t="shared" si="364"/>
        <v>1</v>
      </c>
      <c r="Q1783" s="285">
        <f t="shared" si="365"/>
        <v>18</v>
      </c>
      <c r="R1783" s="286">
        <f t="shared" si="366"/>
        <v>0</v>
      </c>
      <c r="S1783" s="287">
        <f t="shared" si="367"/>
        <v>0</v>
      </c>
      <c r="T1783" s="286">
        <f t="shared" si="368"/>
        <v>0</v>
      </c>
      <c r="U1783" s="287">
        <f t="shared" si="369"/>
        <v>0</v>
      </c>
      <c r="V1783" s="287">
        <f t="shared" si="370"/>
        <v>0</v>
      </c>
      <c r="W1783" s="287">
        <f t="shared" si="371"/>
        <v>0</v>
      </c>
      <c r="X1783" s="287">
        <f t="shared" si="372"/>
        <v>0</v>
      </c>
      <c r="Y1783" s="288">
        <f t="shared" si="373"/>
        <v>1900</v>
      </c>
      <c r="Z1783" s="287">
        <f t="shared" si="374"/>
        <v>1</v>
      </c>
      <c r="AA1783" s="519">
        <f>0</f>
        <v>0</v>
      </c>
      <c r="AB1783" s="520">
        <f>0</f>
        <v>0</v>
      </c>
      <c r="AC1783" s="519">
        <f t="shared" si="375"/>
        <v>0</v>
      </c>
      <c r="AD1783" s="520">
        <f t="shared" si="376"/>
        <v>0</v>
      </c>
    </row>
    <row r="1784" spans="16:30">
      <c r="P1784" s="274">
        <f t="shared" si="364"/>
        <v>1</v>
      </c>
      <c r="Q1784" s="285">
        <f t="shared" si="365"/>
        <v>18</v>
      </c>
      <c r="R1784" s="286">
        <f t="shared" si="366"/>
        <v>0</v>
      </c>
      <c r="S1784" s="287">
        <f t="shared" si="367"/>
        <v>0</v>
      </c>
      <c r="T1784" s="286">
        <f t="shared" si="368"/>
        <v>0</v>
      </c>
      <c r="U1784" s="287">
        <f t="shared" si="369"/>
        <v>0</v>
      </c>
      <c r="V1784" s="287">
        <f t="shared" si="370"/>
        <v>0</v>
      </c>
      <c r="W1784" s="287">
        <f t="shared" si="371"/>
        <v>0</v>
      </c>
      <c r="X1784" s="287">
        <f t="shared" si="372"/>
        <v>0</v>
      </c>
      <c r="Y1784" s="288">
        <f t="shared" si="373"/>
        <v>1900</v>
      </c>
      <c r="Z1784" s="287">
        <f t="shared" si="374"/>
        <v>1</v>
      </c>
      <c r="AA1784" s="519">
        <f>0</f>
        <v>0</v>
      </c>
      <c r="AB1784" s="520">
        <f>0</f>
        <v>0</v>
      </c>
      <c r="AC1784" s="519">
        <f t="shared" si="375"/>
        <v>0</v>
      </c>
      <c r="AD1784" s="520">
        <f t="shared" si="376"/>
        <v>0</v>
      </c>
    </row>
    <row r="1785" spans="16:30">
      <c r="P1785" s="274">
        <f t="shared" si="364"/>
        <v>1</v>
      </c>
      <c r="Q1785" s="285">
        <f t="shared" si="365"/>
        <v>18</v>
      </c>
      <c r="R1785" s="286">
        <f t="shared" si="366"/>
        <v>0</v>
      </c>
      <c r="S1785" s="287">
        <f t="shared" si="367"/>
        <v>0</v>
      </c>
      <c r="T1785" s="286">
        <f t="shared" si="368"/>
        <v>0</v>
      </c>
      <c r="U1785" s="287">
        <f t="shared" si="369"/>
        <v>0</v>
      </c>
      <c r="V1785" s="287">
        <f t="shared" si="370"/>
        <v>0</v>
      </c>
      <c r="W1785" s="287">
        <f t="shared" si="371"/>
        <v>0</v>
      </c>
      <c r="X1785" s="287">
        <f t="shared" si="372"/>
        <v>0</v>
      </c>
      <c r="Y1785" s="288">
        <f t="shared" si="373"/>
        <v>1900</v>
      </c>
      <c r="Z1785" s="287">
        <f t="shared" si="374"/>
        <v>1</v>
      </c>
      <c r="AA1785" s="519">
        <f>0</f>
        <v>0</v>
      </c>
      <c r="AB1785" s="520">
        <f>0</f>
        <v>0</v>
      </c>
      <c r="AC1785" s="519">
        <f t="shared" si="375"/>
        <v>0</v>
      </c>
      <c r="AD1785" s="520">
        <f t="shared" si="376"/>
        <v>0</v>
      </c>
    </row>
    <row r="1786" spans="16:30">
      <c r="P1786" s="274">
        <f t="shared" si="364"/>
        <v>1</v>
      </c>
      <c r="Q1786" s="285">
        <f t="shared" si="365"/>
        <v>18</v>
      </c>
      <c r="R1786" s="286">
        <f t="shared" si="366"/>
        <v>0</v>
      </c>
      <c r="S1786" s="287">
        <f t="shared" si="367"/>
        <v>0</v>
      </c>
      <c r="T1786" s="286">
        <f t="shared" si="368"/>
        <v>0</v>
      </c>
      <c r="U1786" s="287">
        <f t="shared" si="369"/>
        <v>0</v>
      </c>
      <c r="V1786" s="287">
        <f t="shared" si="370"/>
        <v>0</v>
      </c>
      <c r="W1786" s="287">
        <f t="shared" si="371"/>
        <v>0</v>
      </c>
      <c r="X1786" s="287">
        <f t="shared" si="372"/>
        <v>0</v>
      </c>
      <c r="Y1786" s="288">
        <f t="shared" si="373"/>
        <v>1900</v>
      </c>
      <c r="Z1786" s="287">
        <f t="shared" si="374"/>
        <v>1</v>
      </c>
      <c r="AA1786" s="519">
        <f>0</f>
        <v>0</v>
      </c>
      <c r="AB1786" s="520">
        <f>0</f>
        <v>0</v>
      </c>
      <c r="AC1786" s="519">
        <f t="shared" si="375"/>
        <v>0</v>
      </c>
      <c r="AD1786" s="520">
        <f t="shared" si="376"/>
        <v>0</v>
      </c>
    </row>
    <row r="1787" spans="16:30">
      <c r="P1787" s="274">
        <f t="shared" si="364"/>
        <v>1</v>
      </c>
      <c r="Q1787" s="285">
        <f t="shared" si="365"/>
        <v>18</v>
      </c>
      <c r="R1787" s="286">
        <f t="shared" si="366"/>
        <v>0</v>
      </c>
      <c r="S1787" s="287">
        <f t="shared" si="367"/>
        <v>0</v>
      </c>
      <c r="T1787" s="286">
        <f t="shared" si="368"/>
        <v>0</v>
      </c>
      <c r="U1787" s="287">
        <f t="shared" si="369"/>
        <v>0</v>
      </c>
      <c r="V1787" s="287">
        <f t="shared" si="370"/>
        <v>0</v>
      </c>
      <c r="W1787" s="287">
        <f t="shared" si="371"/>
        <v>0</v>
      </c>
      <c r="X1787" s="287">
        <f t="shared" si="372"/>
        <v>0</v>
      </c>
      <c r="Y1787" s="288">
        <f t="shared" si="373"/>
        <v>1900</v>
      </c>
      <c r="Z1787" s="287">
        <f t="shared" si="374"/>
        <v>1</v>
      </c>
      <c r="AA1787" s="519">
        <f>0</f>
        <v>0</v>
      </c>
      <c r="AB1787" s="520">
        <f>0</f>
        <v>0</v>
      </c>
      <c r="AC1787" s="519">
        <f t="shared" si="375"/>
        <v>0</v>
      </c>
      <c r="AD1787" s="520">
        <f t="shared" si="376"/>
        <v>0</v>
      </c>
    </row>
    <row r="1788" spans="16:30">
      <c r="P1788" s="274">
        <f t="shared" si="364"/>
        <v>1</v>
      </c>
      <c r="Q1788" s="285">
        <f t="shared" si="365"/>
        <v>18</v>
      </c>
      <c r="R1788" s="286">
        <f t="shared" si="366"/>
        <v>0</v>
      </c>
      <c r="S1788" s="287">
        <f t="shared" si="367"/>
        <v>0</v>
      </c>
      <c r="T1788" s="286">
        <f t="shared" si="368"/>
        <v>0</v>
      </c>
      <c r="U1788" s="287">
        <f t="shared" si="369"/>
        <v>0</v>
      </c>
      <c r="V1788" s="287">
        <f t="shared" si="370"/>
        <v>0</v>
      </c>
      <c r="W1788" s="287">
        <f t="shared" si="371"/>
        <v>0</v>
      </c>
      <c r="X1788" s="287">
        <f t="shared" si="372"/>
        <v>0</v>
      </c>
      <c r="Y1788" s="288">
        <f t="shared" si="373"/>
        <v>1900</v>
      </c>
      <c r="Z1788" s="287">
        <f t="shared" si="374"/>
        <v>1</v>
      </c>
      <c r="AA1788" s="519">
        <f>0</f>
        <v>0</v>
      </c>
      <c r="AB1788" s="520">
        <f>0</f>
        <v>0</v>
      </c>
      <c r="AC1788" s="519">
        <f t="shared" si="375"/>
        <v>0</v>
      </c>
      <c r="AD1788" s="520">
        <f t="shared" si="376"/>
        <v>0</v>
      </c>
    </row>
    <row r="1789" spans="16:30">
      <c r="P1789" s="274">
        <f t="shared" si="364"/>
        <v>1</v>
      </c>
      <c r="Q1789" s="285">
        <f t="shared" si="365"/>
        <v>18</v>
      </c>
      <c r="R1789" s="286">
        <f t="shared" si="366"/>
        <v>0</v>
      </c>
      <c r="S1789" s="287">
        <f t="shared" si="367"/>
        <v>0</v>
      </c>
      <c r="T1789" s="286">
        <f t="shared" si="368"/>
        <v>0</v>
      </c>
      <c r="U1789" s="287">
        <f t="shared" si="369"/>
        <v>0</v>
      </c>
      <c r="V1789" s="287">
        <f t="shared" si="370"/>
        <v>0</v>
      </c>
      <c r="W1789" s="287">
        <f t="shared" si="371"/>
        <v>0</v>
      </c>
      <c r="X1789" s="287">
        <f t="shared" si="372"/>
        <v>0</v>
      </c>
      <c r="Y1789" s="288">
        <f t="shared" si="373"/>
        <v>1900</v>
      </c>
      <c r="Z1789" s="287">
        <f t="shared" si="374"/>
        <v>1</v>
      </c>
      <c r="AA1789" s="519">
        <f>0</f>
        <v>0</v>
      </c>
      <c r="AB1789" s="520">
        <f>0</f>
        <v>0</v>
      </c>
      <c r="AC1789" s="519">
        <f t="shared" si="375"/>
        <v>0</v>
      </c>
      <c r="AD1789" s="520">
        <f t="shared" si="376"/>
        <v>0</v>
      </c>
    </row>
    <row r="1790" spans="16:30">
      <c r="P1790" s="274">
        <f t="shared" si="364"/>
        <v>1</v>
      </c>
      <c r="Q1790" s="285">
        <f t="shared" si="365"/>
        <v>18</v>
      </c>
      <c r="R1790" s="286">
        <f t="shared" si="366"/>
        <v>0</v>
      </c>
      <c r="S1790" s="287">
        <f t="shared" si="367"/>
        <v>0</v>
      </c>
      <c r="T1790" s="286">
        <f t="shared" si="368"/>
        <v>0</v>
      </c>
      <c r="U1790" s="287">
        <f t="shared" si="369"/>
        <v>0</v>
      </c>
      <c r="V1790" s="287">
        <f t="shared" si="370"/>
        <v>0</v>
      </c>
      <c r="W1790" s="287">
        <f t="shared" si="371"/>
        <v>0</v>
      </c>
      <c r="X1790" s="287">
        <f t="shared" si="372"/>
        <v>0</v>
      </c>
      <c r="Y1790" s="288">
        <f t="shared" si="373"/>
        <v>1900</v>
      </c>
      <c r="Z1790" s="287">
        <f t="shared" si="374"/>
        <v>1</v>
      </c>
      <c r="AA1790" s="519">
        <f>0</f>
        <v>0</v>
      </c>
      <c r="AB1790" s="520">
        <f>0</f>
        <v>0</v>
      </c>
      <c r="AC1790" s="519">
        <f t="shared" si="375"/>
        <v>0</v>
      </c>
      <c r="AD1790" s="520">
        <f t="shared" si="376"/>
        <v>0</v>
      </c>
    </row>
    <row r="1791" spans="16:30">
      <c r="P1791" s="274">
        <f t="shared" si="364"/>
        <v>1</v>
      </c>
      <c r="Q1791" s="285">
        <f t="shared" si="365"/>
        <v>18</v>
      </c>
      <c r="R1791" s="286">
        <f t="shared" si="366"/>
        <v>0</v>
      </c>
      <c r="S1791" s="287">
        <f t="shared" si="367"/>
        <v>0</v>
      </c>
      <c r="T1791" s="286">
        <f t="shared" si="368"/>
        <v>0</v>
      </c>
      <c r="U1791" s="287">
        <f t="shared" si="369"/>
        <v>0</v>
      </c>
      <c r="V1791" s="287">
        <f t="shared" si="370"/>
        <v>0</v>
      </c>
      <c r="W1791" s="287">
        <f t="shared" si="371"/>
        <v>0</v>
      </c>
      <c r="X1791" s="287">
        <f t="shared" si="372"/>
        <v>0</v>
      </c>
      <c r="Y1791" s="288">
        <f t="shared" si="373"/>
        <v>1900</v>
      </c>
      <c r="Z1791" s="287">
        <f t="shared" si="374"/>
        <v>1</v>
      </c>
      <c r="AA1791" s="519">
        <f>0</f>
        <v>0</v>
      </c>
      <c r="AB1791" s="520">
        <f>0</f>
        <v>0</v>
      </c>
      <c r="AC1791" s="519">
        <f t="shared" si="375"/>
        <v>0</v>
      </c>
      <c r="AD1791" s="520">
        <f t="shared" si="376"/>
        <v>0</v>
      </c>
    </row>
    <row r="1792" spans="16:30">
      <c r="P1792" s="274">
        <f t="shared" si="364"/>
        <v>1</v>
      </c>
      <c r="Q1792" s="285">
        <f t="shared" si="365"/>
        <v>18</v>
      </c>
      <c r="R1792" s="286">
        <f t="shared" si="366"/>
        <v>0</v>
      </c>
      <c r="S1792" s="287">
        <f t="shared" si="367"/>
        <v>0</v>
      </c>
      <c r="T1792" s="286">
        <f t="shared" si="368"/>
        <v>0</v>
      </c>
      <c r="U1792" s="287">
        <f t="shared" si="369"/>
        <v>0</v>
      </c>
      <c r="V1792" s="287">
        <f t="shared" si="370"/>
        <v>0</v>
      </c>
      <c r="W1792" s="287">
        <f t="shared" si="371"/>
        <v>0</v>
      </c>
      <c r="X1792" s="287">
        <f t="shared" si="372"/>
        <v>0</v>
      </c>
      <c r="Y1792" s="288">
        <f t="shared" si="373"/>
        <v>1900</v>
      </c>
      <c r="Z1792" s="287">
        <f t="shared" si="374"/>
        <v>1</v>
      </c>
      <c r="AA1792" s="519">
        <f>0</f>
        <v>0</v>
      </c>
      <c r="AB1792" s="520">
        <f>0</f>
        <v>0</v>
      </c>
      <c r="AC1792" s="519">
        <f t="shared" si="375"/>
        <v>0</v>
      </c>
      <c r="AD1792" s="520">
        <f t="shared" si="376"/>
        <v>0</v>
      </c>
    </row>
    <row r="1793" spans="16:30">
      <c r="P1793" s="274">
        <f t="shared" si="364"/>
        <v>1</v>
      </c>
      <c r="Q1793" s="285">
        <f t="shared" si="365"/>
        <v>18</v>
      </c>
      <c r="R1793" s="286">
        <f t="shared" si="366"/>
        <v>0</v>
      </c>
      <c r="S1793" s="287">
        <f t="shared" si="367"/>
        <v>0</v>
      </c>
      <c r="T1793" s="286">
        <f t="shared" si="368"/>
        <v>0</v>
      </c>
      <c r="U1793" s="287">
        <f t="shared" si="369"/>
        <v>0</v>
      </c>
      <c r="V1793" s="287">
        <f t="shared" si="370"/>
        <v>0</v>
      </c>
      <c r="W1793" s="287">
        <f t="shared" si="371"/>
        <v>0</v>
      </c>
      <c r="X1793" s="287">
        <f t="shared" si="372"/>
        <v>0</v>
      </c>
      <c r="Y1793" s="288">
        <f t="shared" si="373"/>
        <v>1900</v>
      </c>
      <c r="Z1793" s="287">
        <f t="shared" si="374"/>
        <v>1</v>
      </c>
      <c r="AA1793" s="519">
        <f>0</f>
        <v>0</v>
      </c>
      <c r="AB1793" s="520">
        <f>0</f>
        <v>0</v>
      </c>
      <c r="AC1793" s="519">
        <f t="shared" si="375"/>
        <v>0</v>
      </c>
      <c r="AD1793" s="520">
        <f t="shared" si="376"/>
        <v>0</v>
      </c>
    </row>
    <row r="1794" spans="16:30">
      <c r="P1794" s="274">
        <f t="shared" si="364"/>
        <v>1</v>
      </c>
      <c r="Q1794" s="285">
        <f t="shared" si="365"/>
        <v>18</v>
      </c>
      <c r="R1794" s="286">
        <f t="shared" si="366"/>
        <v>0</v>
      </c>
      <c r="S1794" s="287">
        <f t="shared" si="367"/>
        <v>0</v>
      </c>
      <c r="T1794" s="286">
        <f t="shared" si="368"/>
        <v>0</v>
      </c>
      <c r="U1794" s="287">
        <f t="shared" si="369"/>
        <v>0</v>
      </c>
      <c r="V1794" s="287">
        <f t="shared" si="370"/>
        <v>0</v>
      </c>
      <c r="W1794" s="287">
        <f t="shared" si="371"/>
        <v>0</v>
      </c>
      <c r="X1794" s="287">
        <f t="shared" si="372"/>
        <v>0</v>
      </c>
      <c r="Y1794" s="288">
        <f t="shared" si="373"/>
        <v>1900</v>
      </c>
      <c r="Z1794" s="287">
        <f t="shared" si="374"/>
        <v>1</v>
      </c>
      <c r="AA1794" s="519">
        <f>0</f>
        <v>0</v>
      </c>
      <c r="AB1794" s="520">
        <f>0</f>
        <v>0</v>
      </c>
      <c r="AC1794" s="519">
        <f t="shared" si="375"/>
        <v>0</v>
      </c>
      <c r="AD1794" s="520">
        <f t="shared" si="376"/>
        <v>0</v>
      </c>
    </row>
    <row r="1795" spans="16:30">
      <c r="P1795" s="274">
        <f t="shared" si="364"/>
        <v>1</v>
      </c>
      <c r="Q1795" s="285">
        <f t="shared" si="365"/>
        <v>18</v>
      </c>
      <c r="R1795" s="286">
        <f t="shared" si="366"/>
        <v>0</v>
      </c>
      <c r="S1795" s="287">
        <f t="shared" si="367"/>
        <v>0</v>
      </c>
      <c r="T1795" s="286">
        <f t="shared" si="368"/>
        <v>0</v>
      </c>
      <c r="U1795" s="287">
        <f t="shared" si="369"/>
        <v>0</v>
      </c>
      <c r="V1795" s="287">
        <f t="shared" si="370"/>
        <v>0</v>
      </c>
      <c r="W1795" s="287">
        <f t="shared" si="371"/>
        <v>0</v>
      </c>
      <c r="X1795" s="287">
        <f t="shared" si="372"/>
        <v>0</v>
      </c>
      <c r="Y1795" s="288">
        <f t="shared" si="373"/>
        <v>1900</v>
      </c>
      <c r="Z1795" s="287">
        <f t="shared" si="374"/>
        <v>1</v>
      </c>
      <c r="AA1795" s="519">
        <f>0</f>
        <v>0</v>
      </c>
      <c r="AB1795" s="520">
        <f>0</f>
        <v>0</v>
      </c>
      <c r="AC1795" s="519">
        <f t="shared" si="375"/>
        <v>0</v>
      </c>
      <c r="AD1795" s="520">
        <f t="shared" si="376"/>
        <v>0</v>
      </c>
    </row>
    <row r="1796" spans="16:30">
      <c r="P1796" s="274">
        <f t="shared" si="364"/>
        <v>1</v>
      </c>
      <c r="Q1796" s="285">
        <f t="shared" si="365"/>
        <v>18</v>
      </c>
      <c r="R1796" s="286">
        <f t="shared" si="366"/>
        <v>0</v>
      </c>
      <c r="S1796" s="287">
        <f t="shared" si="367"/>
        <v>0</v>
      </c>
      <c r="T1796" s="286">
        <f t="shared" si="368"/>
        <v>0</v>
      </c>
      <c r="U1796" s="287">
        <f t="shared" si="369"/>
        <v>0</v>
      </c>
      <c r="V1796" s="287">
        <f t="shared" si="370"/>
        <v>0</v>
      </c>
      <c r="W1796" s="287">
        <f t="shared" si="371"/>
        <v>0</v>
      </c>
      <c r="X1796" s="287">
        <f t="shared" si="372"/>
        <v>0</v>
      </c>
      <c r="Y1796" s="288">
        <f t="shared" si="373"/>
        <v>1900</v>
      </c>
      <c r="Z1796" s="287">
        <f t="shared" si="374"/>
        <v>1</v>
      </c>
      <c r="AA1796" s="519">
        <f>0</f>
        <v>0</v>
      </c>
      <c r="AB1796" s="520">
        <f>0</f>
        <v>0</v>
      </c>
      <c r="AC1796" s="519">
        <f t="shared" si="375"/>
        <v>0</v>
      </c>
      <c r="AD1796" s="520">
        <f t="shared" si="376"/>
        <v>0</v>
      </c>
    </row>
    <row r="1797" spans="16:30">
      <c r="P1797" s="274">
        <f t="shared" si="364"/>
        <v>1</v>
      </c>
      <c r="Q1797" s="285">
        <f t="shared" si="365"/>
        <v>18</v>
      </c>
      <c r="R1797" s="286">
        <f t="shared" si="366"/>
        <v>0</v>
      </c>
      <c r="S1797" s="287">
        <f t="shared" si="367"/>
        <v>0</v>
      </c>
      <c r="T1797" s="286">
        <f t="shared" si="368"/>
        <v>0</v>
      </c>
      <c r="U1797" s="287">
        <f t="shared" si="369"/>
        <v>0</v>
      </c>
      <c r="V1797" s="287">
        <f t="shared" si="370"/>
        <v>0</v>
      </c>
      <c r="W1797" s="287">
        <f t="shared" si="371"/>
        <v>0</v>
      </c>
      <c r="X1797" s="287">
        <f t="shared" si="372"/>
        <v>0</v>
      </c>
      <c r="Y1797" s="288">
        <f t="shared" si="373"/>
        <v>1900</v>
      </c>
      <c r="Z1797" s="287">
        <f t="shared" si="374"/>
        <v>1</v>
      </c>
      <c r="AA1797" s="519">
        <f>0</f>
        <v>0</v>
      </c>
      <c r="AB1797" s="520">
        <f>0</f>
        <v>0</v>
      </c>
      <c r="AC1797" s="519">
        <f t="shared" si="375"/>
        <v>0</v>
      </c>
      <c r="AD1797" s="520">
        <f t="shared" si="376"/>
        <v>0</v>
      </c>
    </row>
    <row r="1798" spans="16:30">
      <c r="P1798" s="274">
        <f t="shared" si="364"/>
        <v>1</v>
      </c>
      <c r="Q1798" s="285">
        <f t="shared" si="365"/>
        <v>18</v>
      </c>
      <c r="R1798" s="286">
        <f t="shared" si="366"/>
        <v>0</v>
      </c>
      <c r="S1798" s="287">
        <f t="shared" si="367"/>
        <v>0</v>
      </c>
      <c r="T1798" s="286">
        <f t="shared" si="368"/>
        <v>0</v>
      </c>
      <c r="U1798" s="287">
        <f t="shared" si="369"/>
        <v>0</v>
      </c>
      <c r="V1798" s="287">
        <f t="shared" si="370"/>
        <v>0</v>
      </c>
      <c r="W1798" s="287">
        <f t="shared" si="371"/>
        <v>0</v>
      </c>
      <c r="X1798" s="287">
        <f t="shared" si="372"/>
        <v>0</v>
      </c>
      <c r="Y1798" s="288">
        <f t="shared" si="373"/>
        <v>1900</v>
      </c>
      <c r="Z1798" s="287">
        <f t="shared" si="374"/>
        <v>1</v>
      </c>
      <c r="AA1798" s="519">
        <f>0</f>
        <v>0</v>
      </c>
      <c r="AB1798" s="520">
        <f>0</f>
        <v>0</v>
      </c>
      <c r="AC1798" s="519">
        <f t="shared" si="375"/>
        <v>0</v>
      </c>
      <c r="AD1798" s="520">
        <f t="shared" si="376"/>
        <v>0</v>
      </c>
    </row>
    <row r="1799" spans="16:30">
      <c r="P1799" s="274">
        <f t="shared" si="364"/>
        <v>1</v>
      </c>
      <c r="Q1799" s="285">
        <f t="shared" si="365"/>
        <v>18</v>
      </c>
      <c r="R1799" s="286">
        <f t="shared" si="366"/>
        <v>0</v>
      </c>
      <c r="S1799" s="287">
        <f t="shared" si="367"/>
        <v>0</v>
      </c>
      <c r="T1799" s="286">
        <f t="shared" si="368"/>
        <v>0</v>
      </c>
      <c r="U1799" s="287">
        <f t="shared" si="369"/>
        <v>0</v>
      </c>
      <c r="V1799" s="287">
        <f t="shared" si="370"/>
        <v>0</v>
      </c>
      <c r="W1799" s="287">
        <f t="shared" si="371"/>
        <v>0</v>
      </c>
      <c r="X1799" s="287">
        <f t="shared" si="372"/>
        <v>0</v>
      </c>
      <c r="Y1799" s="288">
        <f t="shared" si="373"/>
        <v>1900</v>
      </c>
      <c r="Z1799" s="287">
        <f t="shared" si="374"/>
        <v>1</v>
      </c>
      <c r="AA1799" s="519">
        <f>0</f>
        <v>0</v>
      </c>
      <c r="AB1799" s="520">
        <f>0</f>
        <v>0</v>
      </c>
      <c r="AC1799" s="519">
        <f t="shared" si="375"/>
        <v>0</v>
      </c>
      <c r="AD1799" s="520">
        <f t="shared" si="376"/>
        <v>0</v>
      </c>
    </row>
    <row r="1800" spans="16:30">
      <c r="P1800" s="274">
        <f t="shared" ref="P1800:P1863" si="377">IF(Z1800&gt;S1800,IF(Z1800&gt;T1800,1,0),0)</f>
        <v>1</v>
      </c>
      <c r="Q1800" s="285">
        <f t="shared" ref="Q1800:Q1863" si="378">MAX(18,IFERROR(ROUNDDOWN(YEARFRAC(F1800,__valuation_date),0),45))</f>
        <v>18</v>
      </c>
      <c r="R1800" s="286">
        <f t="shared" ref="R1800:R1863" si="379">G1800</f>
        <v>0</v>
      </c>
      <c r="S1800" s="287">
        <f t="shared" ref="S1800:S1863" si="380">N1800</f>
        <v>0</v>
      </c>
      <c r="T1800" s="286">
        <f t="shared" ref="T1800:T1863" si="381">ROUNDUP(YEARFRAC(M1800,L1800),0)</f>
        <v>0</v>
      </c>
      <c r="U1800" s="287">
        <f t="shared" ref="U1800:U1863" si="382">J1800</f>
        <v>0</v>
      </c>
      <c r="V1800" s="287">
        <f t="shared" ref="V1800:V1863" si="383">IF(X1800="Annuity",0,H1800)</f>
        <v>0</v>
      </c>
      <c r="W1800" s="287">
        <f t="shared" ref="W1800:W1863" si="384">IF(X1800="Annuity",H1800*12,H1800)</f>
        <v>0</v>
      </c>
      <c r="X1800" s="287">
        <f t="shared" ref="X1800:X1863" si="385">E1800</f>
        <v>0</v>
      </c>
      <c r="Y1800" s="288">
        <f t="shared" ref="Y1800:Y1863" si="386">YEAR(L1800)</f>
        <v>1900</v>
      </c>
      <c r="Z1800" s="287">
        <f t="shared" ref="Z1800:Z1863" si="387">YEAR($P$2)-Y1800+1</f>
        <v>1</v>
      </c>
      <c r="AA1800" s="519">
        <f>0</f>
        <v>0</v>
      </c>
      <c r="AB1800" s="520">
        <f>0</f>
        <v>0</v>
      </c>
      <c r="AC1800" s="519">
        <f t="shared" ref="AC1800:AC1863" si="388">D1800</f>
        <v>0</v>
      </c>
      <c r="AD1800" s="520">
        <f t="shared" ref="AD1800:AD1863" si="389">O1800</f>
        <v>0</v>
      </c>
    </row>
    <row r="1801" spans="16:30">
      <c r="P1801" s="274">
        <f t="shared" si="377"/>
        <v>1</v>
      </c>
      <c r="Q1801" s="285">
        <f t="shared" si="378"/>
        <v>18</v>
      </c>
      <c r="R1801" s="286">
        <f t="shared" si="379"/>
        <v>0</v>
      </c>
      <c r="S1801" s="287">
        <f t="shared" si="380"/>
        <v>0</v>
      </c>
      <c r="T1801" s="286">
        <f t="shared" si="381"/>
        <v>0</v>
      </c>
      <c r="U1801" s="287">
        <f t="shared" si="382"/>
        <v>0</v>
      </c>
      <c r="V1801" s="287">
        <f t="shared" si="383"/>
        <v>0</v>
      </c>
      <c r="W1801" s="287">
        <f t="shared" si="384"/>
        <v>0</v>
      </c>
      <c r="X1801" s="287">
        <f t="shared" si="385"/>
        <v>0</v>
      </c>
      <c r="Y1801" s="288">
        <f t="shared" si="386"/>
        <v>1900</v>
      </c>
      <c r="Z1801" s="287">
        <f t="shared" si="387"/>
        <v>1</v>
      </c>
      <c r="AA1801" s="519">
        <f>0</f>
        <v>0</v>
      </c>
      <c r="AB1801" s="520">
        <f>0</f>
        <v>0</v>
      </c>
      <c r="AC1801" s="519">
        <f t="shared" si="388"/>
        <v>0</v>
      </c>
      <c r="AD1801" s="520">
        <f t="shared" si="389"/>
        <v>0</v>
      </c>
    </row>
    <row r="1802" spans="16:30">
      <c r="P1802" s="274">
        <f t="shared" si="377"/>
        <v>1</v>
      </c>
      <c r="Q1802" s="285">
        <f t="shared" si="378"/>
        <v>18</v>
      </c>
      <c r="R1802" s="286">
        <f t="shared" si="379"/>
        <v>0</v>
      </c>
      <c r="S1802" s="287">
        <f t="shared" si="380"/>
        <v>0</v>
      </c>
      <c r="T1802" s="286">
        <f t="shared" si="381"/>
        <v>0</v>
      </c>
      <c r="U1802" s="287">
        <f t="shared" si="382"/>
        <v>0</v>
      </c>
      <c r="V1802" s="287">
        <f t="shared" si="383"/>
        <v>0</v>
      </c>
      <c r="W1802" s="287">
        <f t="shared" si="384"/>
        <v>0</v>
      </c>
      <c r="X1802" s="287">
        <f t="shared" si="385"/>
        <v>0</v>
      </c>
      <c r="Y1802" s="288">
        <f t="shared" si="386"/>
        <v>1900</v>
      </c>
      <c r="Z1802" s="287">
        <f t="shared" si="387"/>
        <v>1</v>
      </c>
      <c r="AA1802" s="519">
        <f>0</f>
        <v>0</v>
      </c>
      <c r="AB1802" s="520">
        <f>0</f>
        <v>0</v>
      </c>
      <c r="AC1802" s="519">
        <f t="shared" si="388"/>
        <v>0</v>
      </c>
      <c r="AD1802" s="520">
        <f t="shared" si="389"/>
        <v>0</v>
      </c>
    </row>
    <row r="1803" spans="16:30">
      <c r="P1803" s="274">
        <f t="shared" si="377"/>
        <v>1</v>
      </c>
      <c r="Q1803" s="285">
        <f t="shared" si="378"/>
        <v>18</v>
      </c>
      <c r="R1803" s="286">
        <f t="shared" si="379"/>
        <v>0</v>
      </c>
      <c r="S1803" s="287">
        <f t="shared" si="380"/>
        <v>0</v>
      </c>
      <c r="T1803" s="286">
        <f t="shared" si="381"/>
        <v>0</v>
      </c>
      <c r="U1803" s="287">
        <f t="shared" si="382"/>
        <v>0</v>
      </c>
      <c r="V1803" s="287">
        <f t="shared" si="383"/>
        <v>0</v>
      </c>
      <c r="W1803" s="287">
        <f t="shared" si="384"/>
        <v>0</v>
      </c>
      <c r="X1803" s="287">
        <f t="shared" si="385"/>
        <v>0</v>
      </c>
      <c r="Y1803" s="288">
        <f t="shared" si="386"/>
        <v>1900</v>
      </c>
      <c r="Z1803" s="287">
        <f t="shared" si="387"/>
        <v>1</v>
      </c>
      <c r="AA1803" s="519">
        <f>0</f>
        <v>0</v>
      </c>
      <c r="AB1803" s="520">
        <f>0</f>
        <v>0</v>
      </c>
      <c r="AC1803" s="519">
        <f t="shared" si="388"/>
        <v>0</v>
      </c>
      <c r="AD1803" s="520">
        <f t="shared" si="389"/>
        <v>0</v>
      </c>
    </row>
    <row r="1804" spans="16:30">
      <c r="P1804" s="274">
        <f t="shared" si="377"/>
        <v>1</v>
      </c>
      <c r="Q1804" s="285">
        <f t="shared" si="378"/>
        <v>18</v>
      </c>
      <c r="R1804" s="286">
        <f t="shared" si="379"/>
        <v>0</v>
      </c>
      <c r="S1804" s="287">
        <f t="shared" si="380"/>
        <v>0</v>
      </c>
      <c r="T1804" s="286">
        <f t="shared" si="381"/>
        <v>0</v>
      </c>
      <c r="U1804" s="287">
        <f t="shared" si="382"/>
        <v>0</v>
      </c>
      <c r="V1804" s="287">
        <f t="shared" si="383"/>
        <v>0</v>
      </c>
      <c r="W1804" s="287">
        <f t="shared" si="384"/>
        <v>0</v>
      </c>
      <c r="X1804" s="287">
        <f t="shared" si="385"/>
        <v>0</v>
      </c>
      <c r="Y1804" s="288">
        <f t="shared" si="386"/>
        <v>1900</v>
      </c>
      <c r="Z1804" s="287">
        <f t="shared" si="387"/>
        <v>1</v>
      </c>
      <c r="AA1804" s="519">
        <f>0</f>
        <v>0</v>
      </c>
      <c r="AB1804" s="520">
        <f>0</f>
        <v>0</v>
      </c>
      <c r="AC1804" s="519">
        <f t="shared" si="388"/>
        <v>0</v>
      </c>
      <c r="AD1804" s="520">
        <f t="shared" si="389"/>
        <v>0</v>
      </c>
    </row>
    <row r="1805" spans="16:30">
      <c r="P1805" s="274">
        <f t="shared" si="377"/>
        <v>1</v>
      </c>
      <c r="Q1805" s="285">
        <f t="shared" si="378"/>
        <v>18</v>
      </c>
      <c r="R1805" s="286">
        <f t="shared" si="379"/>
        <v>0</v>
      </c>
      <c r="S1805" s="287">
        <f t="shared" si="380"/>
        <v>0</v>
      </c>
      <c r="T1805" s="286">
        <f t="shared" si="381"/>
        <v>0</v>
      </c>
      <c r="U1805" s="287">
        <f t="shared" si="382"/>
        <v>0</v>
      </c>
      <c r="V1805" s="287">
        <f t="shared" si="383"/>
        <v>0</v>
      </c>
      <c r="W1805" s="287">
        <f t="shared" si="384"/>
        <v>0</v>
      </c>
      <c r="X1805" s="287">
        <f t="shared" si="385"/>
        <v>0</v>
      </c>
      <c r="Y1805" s="288">
        <f t="shared" si="386"/>
        <v>1900</v>
      </c>
      <c r="Z1805" s="287">
        <f t="shared" si="387"/>
        <v>1</v>
      </c>
      <c r="AA1805" s="519">
        <f>0</f>
        <v>0</v>
      </c>
      <c r="AB1805" s="520">
        <f>0</f>
        <v>0</v>
      </c>
      <c r="AC1805" s="519">
        <f t="shared" si="388"/>
        <v>0</v>
      </c>
      <c r="AD1805" s="520">
        <f t="shared" si="389"/>
        <v>0</v>
      </c>
    </row>
    <row r="1806" spans="16:30">
      <c r="P1806" s="274">
        <f t="shared" si="377"/>
        <v>1</v>
      </c>
      <c r="Q1806" s="285">
        <f t="shared" si="378"/>
        <v>18</v>
      </c>
      <c r="R1806" s="286">
        <f t="shared" si="379"/>
        <v>0</v>
      </c>
      <c r="S1806" s="287">
        <f t="shared" si="380"/>
        <v>0</v>
      </c>
      <c r="T1806" s="286">
        <f t="shared" si="381"/>
        <v>0</v>
      </c>
      <c r="U1806" s="287">
        <f t="shared" si="382"/>
        <v>0</v>
      </c>
      <c r="V1806" s="287">
        <f t="shared" si="383"/>
        <v>0</v>
      </c>
      <c r="W1806" s="287">
        <f t="shared" si="384"/>
        <v>0</v>
      </c>
      <c r="X1806" s="287">
        <f t="shared" si="385"/>
        <v>0</v>
      </c>
      <c r="Y1806" s="288">
        <f t="shared" si="386"/>
        <v>1900</v>
      </c>
      <c r="Z1806" s="287">
        <f t="shared" si="387"/>
        <v>1</v>
      </c>
      <c r="AA1806" s="519">
        <f>0</f>
        <v>0</v>
      </c>
      <c r="AB1806" s="520">
        <f>0</f>
        <v>0</v>
      </c>
      <c r="AC1806" s="519">
        <f t="shared" si="388"/>
        <v>0</v>
      </c>
      <c r="AD1806" s="520">
        <f t="shared" si="389"/>
        <v>0</v>
      </c>
    </row>
    <row r="1807" spans="16:30">
      <c r="P1807" s="274">
        <f t="shared" si="377"/>
        <v>1</v>
      </c>
      <c r="Q1807" s="285">
        <f t="shared" si="378"/>
        <v>18</v>
      </c>
      <c r="R1807" s="286">
        <f t="shared" si="379"/>
        <v>0</v>
      </c>
      <c r="S1807" s="287">
        <f t="shared" si="380"/>
        <v>0</v>
      </c>
      <c r="T1807" s="286">
        <f t="shared" si="381"/>
        <v>0</v>
      </c>
      <c r="U1807" s="287">
        <f t="shared" si="382"/>
        <v>0</v>
      </c>
      <c r="V1807" s="287">
        <f t="shared" si="383"/>
        <v>0</v>
      </c>
      <c r="W1807" s="287">
        <f t="shared" si="384"/>
        <v>0</v>
      </c>
      <c r="X1807" s="287">
        <f t="shared" si="385"/>
        <v>0</v>
      </c>
      <c r="Y1807" s="288">
        <f t="shared" si="386"/>
        <v>1900</v>
      </c>
      <c r="Z1807" s="287">
        <f t="shared" si="387"/>
        <v>1</v>
      </c>
      <c r="AA1807" s="519">
        <f>0</f>
        <v>0</v>
      </c>
      <c r="AB1807" s="520">
        <f>0</f>
        <v>0</v>
      </c>
      <c r="AC1807" s="519">
        <f t="shared" si="388"/>
        <v>0</v>
      </c>
      <c r="AD1807" s="520">
        <f t="shared" si="389"/>
        <v>0</v>
      </c>
    </row>
    <row r="1808" spans="16:30">
      <c r="P1808" s="274">
        <f t="shared" si="377"/>
        <v>1</v>
      </c>
      <c r="Q1808" s="285">
        <f t="shared" si="378"/>
        <v>18</v>
      </c>
      <c r="R1808" s="286">
        <f t="shared" si="379"/>
        <v>0</v>
      </c>
      <c r="S1808" s="287">
        <f t="shared" si="380"/>
        <v>0</v>
      </c>
      <c r="T1808" s="286">
        <f t="shared" si="381"/>
        <v>0</v>
      </c>
      <c r="U1808" s="287">
        <f t="shared" si="382"/>
        <v>0</v>
      </c>
      <c r="V1808" s="287">
        <f t="shared" si="383"/>
        <v>0</v>
      </c>
      <c r="W1808" s="287">
        <f t="shared" si="384"/>
        <v>0</v>
      </c>
      <c r="X1808" s="287">
        <f t="shared" si="385"/>
        <v>0</v>
      </c>
      <c r="Y1808" s="288">
        <f t="shared" si="386"/>
        <v>1900</v>
      </c>
      <c r="Z1808" s="287">
        <f t="shared" si="387"/>
        <v>1</v>
      </c>
      <c r="AA1808" s="519">
        <f>0</f>
        <v>0</v>
      </c>
      <c r="AB1808" s="520">
        <f>0</f>
        <v>0</v>
      </c>
      <c r="AC1808" s="519">
        <f t="shared" si="388"/>
        <v>0</v>
      </c>
      <c r="AD1808" s="520">
        <f t="shared" si="389"/>
        <v>0</v>
      </c>
    </row>
    <row r="1809" spans="16:30">
      <c r="P1809" s="274">
        <f t="shared" si="377"/>
        <v>1</v>
      </c>
      <c r="Q1809" s="285">
        <f t="shared" si="378"/>
        <v>18</v>
      </c>
      <c r="R1809" s="286">
        <f t="shared" si="379"/>
        <v>0</v>
      </c>
      <c r="S1809" s="287">
        <f t="shared" si="380"/>
        <v>0</v>
      </c>
      <c r="T1809" s="286">
        <f t="shared" si="381"/>
        <v>0</v>
      </c>
      <c r="U1809" s="287">
        <f t="shared" si="382"/>
        <v>0</v>
      </c>
      <c r="V1809" s="287">
        <f t="shared" si="383"/>
        <v>0</v>
      </c>
      <c r="W1809" s="287">
        <f t="shared" si="384"/>
        <v>0</v>
      </c>
      <c r="X1809" s="287">
        <f t="shared" si="385"/>
        <v>0</v>
      </c>
      <c r="Y1809" s="288">
        <f t="shared" si="386"/>
        <v>1900</v>
      </c>
      <c r="Z1809" s="287">
        <f t="shared" si="387"/>
        <v>1</v>
      </c>
      <c r="AA1809" s="519">
        <f>0</f>
        <v>0</v>
      </c>
      <c r="AB1809" s="520">
        <f>0</f>
        <v>0</v>
      </c>
      <c r="AC1809" s="519">
        <f t="shared" si="388"/>
        <v>0</v>
      </c>
      <c r="AD1809" s="520">
        <f t="shared" si="389"/>
        <v>0</v>
      </c>
    </row>
    <row r="1810" spans="16:30">
      <c r="P1810" s="274">
        <f t="shared" si="377"/>
        <v>1</v>
      </c>
      <c r="Q1810" s="285">
        <f t="shared" si="378"/>
        <v>18</v>
      </c>
      <c r="R1810" s="286">
        <f t="shared" si="379"/>
        <v>0</v>
      </c>
      <c r="S1810" s="287">
        <f t="shared" si="380"/>
        <v>0</v>
      </c>
      <c r="T1810" s="286">
        <f t="shared" si="381"/>
        <v>0</v>
      </c>
      <c r="U1810" s="287">
        <f t="shared" si="382"/>
        <v>0</v>
      </c>
      <c r="V1810" s="287">
        <f t="shared" si="383"/>
        <v>0</v>
      </c>
      <c r="W1810" s="287">
        <f t="shared" si="384"/>
        <v>0</v>
      </c>
      <c r="X1810" s="287">
        <f t="shared" si="385"/>
        <v>0</v>
      </c>
      <c r="Y1810" s="288">
        <f t="shared" si="386"/>
        <v>1900</v>
      </c>
      <c r="Z1810" s="287">
        <f t="shared" si="387"/>
        <v>1</v>
      </c>
      <c r="AA1810" s="519">
        <f>0</f>
        <v>0</v>
      </c>
      <c r="AB1810" s="520">
        <f>0</f>
        <v>0</v>
      </c>
      <c r="AC1810" s="519">
        <f t="shared" si="388"/>
        <v>0</v>
      </c>
      <c r="AD1810" s="520">
        <f t="shared" si="389"/>
        <v>0</v>
      </c>
    </row>
    <row r="1811" spans="16:30">
      <c r="P1811" s="274">
        <f t="shared" si="377"/>
        <v>1</v>
      </c>
      <c r="Q1811" s="285">
        <f t="shared" si="378"/>
        <v>18</v>
      </c>
      <c r="R1811" s="286">
        <f t="shared" si="379"/>
        <v>0</v>
      </c>
      <c r="S1811" s="287">
        <f t="shared" si="380"/>
        <v>0</v>
      </c>
      <c r="T1811" s="286">
        <f t="shared" si="381"/>
        <v>0</v>
      </c>
      <c r="U1811" s="287">
        <f t="shared" si="382"/>
        <v>0</v>
      </c>
      <c r="V1811" s="287">
        <f t="shared" si="383"/>
        <v>0</v>
      </c>
      <c r="W1811" s="287">
        <f t="shared" si="384"/>
        <v>0</v>
      </c>
      <c r="X1811" s="287">
        <f t="shared" si="385"/>
        <v>0</v>
      </c>
      <c r="Y1811" s="288">
        <f t="shared" si="386"/>
        <v>1900</v>
      </c>
      <c r="Z1811" s="287">
        <f t="shared" si="387"/>
        <v>1</v>
      </c>
      <c r="AA1811" s="519">
        <f>0</f>
        <v>0</v>
      </c>
      <c r="AB1811" s="520">
        <f>0</f>
        <v>0</v>
      </c>
      <c r="AC1811" s="519">
        <f t="shared" si="388"/>
        <v>0</v>
      </c>
      <c r="AD1811" s="520">
        <f t="shared" si="389"/>
        <v>0</v>
      </c>
    </row>
    <row r="1812" spans="16:30">
      <c r="P1812" s="274">
        <f t="shared" si="377"/>
        <v>1</v>
      </c>
      <c r="Q1812" s="285">
        <f t="shared" si="378"/>
        <v>18</v>
      </c>
      <c r="R1812" s="286">
        <f t="shared" si="379"/>
        <v>0</v>
      </c>
      <c r="S1812" s="287">
        <f t="shared" si="380"/>
        <v>0</v>
      </c>
      <c r="T1812" s="286">
        <f t="shared" si="381"/>
        <v>0</v>
      </c>
      <c r="U1812" s="287">
        <f t="shared" si="382"/>
        <v>0</v>
      </c>
      <c r="V1812" s="287">
        <f t="shared" si="383"/>
        <v>0</v>
      </c>
      <c r="W1812" s="287">
        <f t="shared" si="384"/>
        <v>0</v>
      </c>
      <c r="X1812" s="287">
        <f t="shared" si="385"/>
        <v>0</v>
      </c>
      <c r="Y1812" s="288">
        <f t="shared" si="386"/>
        <v>1900</v>
      </c>
      <c r="Z1812" s="287">
        <f t="shared" si="387"/>
        <v>1</v>
      </c>
      <c r="AA1812" s="519">
        <f>0</f>
        <v>0</v>
      </c>
      <c r="AB1812" s="520">
        <f>0</f>
        <v>0</v>
      </c>
      <c r="AC1812" s="519">
        <f t="shared" si="388"/>
        <v>0</v>
      </c>
      <c r="AD1812" s="520">
        <f t="shared" si="389"/>
        <v>0</v>
      </c>
    </row>
    <row r="1813" spans="16:30">
      <c r="P1813" s="274">
        <f t="shared" si="377"/>
        <v>1</v>
      </c>
      <c r="Q1813" s="285">
        <f t="shared" si="378"/>
        <v>18</v>
      </c>
      <c r="R1813" s="286">
        <f t="shared" si="379"/>
        <v>0</v>
      </c>
      <c r="S1813" s="287">
        <f t="shared" si="380"/>
        <v>0</v>
      </c>
      <c r="T1813" s="286">
        <f t="shared" si="381"/>
        <v>0</v>
      </c>
      <c r="U1813" s="287">
        <f t="shared" si="382"/>
        <v>0</v>
      </c>
      <c r="V1813" s="287">
        <f t="shared" si="383"/>
        <v>0</v>
      </c>
      <c r="W1813" s="287">
        <f t="shared" si="384"/>
        <v>0</v>
      </c>
      <c r="X1813" s="287">
        <f t="shared" si="385"/>
        <v>0</v>
      </c>
      <c r="Y1813" s="288">
        <f t="shared" si="386"/>
        <v>1900</v>
      </c>
      <c r="Z1813" s="287">
        <f t="shared" si="387"/>
        <v>1</v>
      </c>
      <c r="AA1813" s="519">
        <f>0</f>
        <v>0</v>
      </c>
      <c r="AB1813" s="520">
        <f>0</f>
        <v>0</v>
      </c>
      <c r="AC1813" s="519">
        <f t="shared" si="388"/>
        <v>0</v>
      </c>
      <c r="AD1813" s="520">
        <f t="shared" si="389"/>
        <v>0</v>
      </c>
    </row>
    <row r="1814" spans="16:30">
      <c r="P1814" s="274">
        <f t="shared" si="377"/>
        <v>1</v>
      </c>
      <c r="Q1814" s="285">
        <f t="shared" si="378"/>
        <v>18</v>
      </c>
      <c r="R1814" s="286">
        <f t="shared" si="379"/>
        <v>0</v>
      </c>
      <c r="S1814" s="287">
        <f t="shared" si="380"/>
        <v>0</v>
      </c>
      <c r="T1814" s="286">
        <f t="shared" si="381"/>
        <v>0</v>
      </c>
      <c r="U1814" s="287">
        <f t="shared" si="382"/>
        <v>0</v>
      </c>
      <c r="V1814" s="287">
        <f t="shared" si="383"/>
        <v>0</v>
      </c>
      <c r="W1814" s="287">
        <f t="shared" si="384"/>
        <v>0</v>
      </c>
      <c r="X1814" s="287">
        <f t="shared" si="385"/>
        <v>0</v>
      </c>
      <c r="Y1814" s="288">
        <f t="shared" si="386"/>
        <v>1900</v>
      </c>
      <c r="Z1814" s="287">
        <f t="shared" si="387"/>
        <v>1</v>
      </c>
      <c r="AA1814" s="519">
        <f>0</f>
        <v>0</v>
      </c>
      <c r="AB1814" s="520">
        <f>0</f>
        <v>0</v>
      </c>
      <c r="AC1814" s="519">
        <f t="shared" si="388"/>
        <v>0</v>
      </c>
      <c r="AD1814" s="520">
        <f t="shared" si="389"/>
        <v>0</v>
      </c>
    </row>
    <row r="1815" spans="16:30">
      <c r="P1815" s="274">
        <f t="shared" si="377"/>
        <v>1</v>
      </c>
      <c r="Q1815" s="285">
        <f t="shared" si="378"/>
        <v>18</v>
      </c>
      <c r="R1815" s="286">
        <f t="shared" si="379"/>
        <v>0</v>
      </c>
      <c r="S1815" s="287">
        <f t="shared" si="380"/>
        <v>0</v>
      </c>
      <c r="T1815" s="286">
        <f t="shared" si="381"/>
        <v>0</v>
      </c>
      <c r="U1815" s="287">
        <f t="shared" si="382"/>
        <v>0</v>
      </c>
      <c r="V1815" s="287">
        <f t="shared" si="383"/>
        <v>0</v>
      </c>
      <c r="W1815" s="287">
        <f t="shared" si="384"/>
        <v>0</v>
      </c>
      <c r="X1815" s="287">
        <f t="shared" si="385"/>
        <v>0</v>
      </c>
      <c r="Y1815" s="288">
        <f t="shared" si="386"/>
        <v>1900</v>
      </c>
      <c r="Z1815" s="287">
        <f t="shared" si="387"/>
        <v>1</v>
      </c>
      <c r="AA1815" s="519">
        <f>0</f>
        <v>0</v>
      </c>
      <c r="AB1815" s="520">
        <f>0</f>
        <v>0</v>
      </c>
      <c r="AC1815" s="519">
        <f t="shared" si="388"/>
        <v>0</v>
      </c>
      <c r="AD1815" s="520">
        <f t="shared" si="389"/>
        <v>0</v>
      </c>
    </row>
    <row r="1816" spans="16:30">
      <c r="P1816" s="274">
        <f t="shared" si="377"/>
        <v>1</v>
      </c>
      <c r="Q1816" s="285">
        <f t="shared" si="378"/>
        <v>18</v>
      </c>
      <c r="R1816" s="286">
        <f t="shared" si="379"/>
        <v>0</v>
      </c>
      <c r="S1816" s="287">
        <f t="shared" si="380"/>
        <v>0</v>
      </c>
      <c r="T1816" s="286">
        <f t="shared" si="381"/>
        <v>0</v>
      </c>
      <c r="U1816" s="287">
        <f t="shared" si="382"/>
        <v>0</v>
      </c>
      <c r="V1816" s="287">
        <f t="shared" si="383"/>
        <v>0</v>
      </c>
      <c r="W1816" s="287">
        <f t="shared" si="384"/>
        <v>0</v>
      </c>
      <c r="X1816" s="287">
        <f t="shared" si="385"/>
        <v>0</v>
      </c>
      <c r="Y1816" s="288">
        <f t="shared" si="386"/>
        <v>1900</v>
      </c>
      <c r="Z1816" s="287">
        <f t="shared" si="387"/>
        <v>1</v>
      </c>
      <c r="AA1816" s="519">
        <f>0</f>
        <v>0</v>
      </c>
      <c r="AB1816" s="520">
        <f>0</f>
        <v>0</v>
      </c>
      <c r="AC1816" s="519">
        <f t="shared" si="388"/>
        <v>0</v>
      </c>
      <c r="AD1816" s="520">
        <f t="shared" si="389"/>
        <v>0</v>
      </c>
    </row>
    <row r="1817" spans="16:30">
      <c r="P1817" s="274">
        <f t="shared" si="377"/>
        <v>1</v>
      </c>
      <c r="Q1817" s="285">
        <f t="shared" si="378"/>
        <v>18</v>
      </c>
      <c r="R1817" s="286">
        <f t="shared" si="379"/>
        <v>0</v>
      </c>
      <c r="S1817" s="287">
        <f t="shared" si="380"/>
        <v>0</v>
      </c>
      <c r="T1817" s="286">
        <f t="shared" si="381"/>
        <v>0</v>
      </c>
      <c r="U1817" s="287">
        <f t="shared" si="382"/>
        <v>0</v>
      </c>
      <c r="V1817" s="287">
        <f t="shared" si="383"/>
        <v>0</v>
      </c>
      <c r="W1817" s="287">
        <f t="shared" si="384"/>
        <v>0</v>
      </c>
      <c r="X1817" s="287">
        <f t="shared" si="385"/>
        <v>0</v>
      </c>
      <c r="Y1817" s="288">
        <f t="shared" si="386"/>
        <v>1900</v>
      </c>
      <c r="Z1817" s="287">
        <f t="shared" si="387"/>
        <v>1</v>
      </c>
      <c r="AA1817" s="519">
        <f>0</f>
        <v>0</v>
      </c>
      <c r="AB1817" s="520">
        <f>0</f>
        <v>0</v>
      </c>
      <c r="AC1817" s="519">
        <f t="shared" si="388"/>
        <v>0</v>
      </c>
      <c r="AD1817" s="520">
        <f t="shared" si="389"/>
        <v>0</v>
      </c>
    </row>
    <row r="1818" spans="16:30">
      <c r="P1818" s="274">
        <f t="shared" si="377"/>
        <v>1</v>
      </c>
      <c r="Q1818" s="285">
        <f t="shared" si="378"/>
        <v>18</v>
      </c>
      <c r="R1818" s="286">
        <f t="shared" si="379"/>
        <v>0</v>
      </c>
      <c r="S1818" s="287">
        <f t="shared" si="380"/>
        <v>0</v>
      </c>
      <c r="T1818" s="286">
        <f t="shared" si="381"/>
        <v>0</v>
      </c>
      <c r="U1818" s="287">
        <f t="shared" si="382"/>
        <v>0</v>
      </c>
      <c r="V1818" s="287">
        <f t="shared" si="383"/>
        <v>0</v>
      </c>
      <c r="W1818" s="287">
        <f t="shared" si="384"/>
        <v>0</v>
      </c>
      <c r="X1818" s="287">
        <f t="shared" si="385"/>
        <v>0</v>
      </c>
      <c r="Y1818" s="288">
        <f t="shared" si="386"/>
        <v>1900</v>
      </c>
      <c r="Z1818" s="287">
        <f t="shared" si="387"/>
        <v>1</v>
      </c>
      <c r="AA1818" s="519">
        <f>0</f>
        <v>0</v>
      </c>
      <c r="AB1818" s="520">
        <f>0</f>
        <v>0</v>
      </c>
      <c r="AC1818" s="519">
        <f t="shared" si="388"/>
        <v>0</v>
      </c>
      <c r="AD1818" s="520">
        <f t="shared" si="389"/>
        <v>0</v>
      </c>
    </row>
    <row r="1819" spans="16:30">
      <c r="P1819" s="274">
        <f t="shared" si="377"/>
        <v>1</v>
      </c>
      <c r="Q1819" s="285">
        <f t="shared" si="378"/>
        <v>18</v>
      </c>
      <c r="R1819" s="286">
        <f t="shared" si="379"/>
        <v>0</v>
      </c>
      <c r="S1819" s="287">
        <f t="shared" si="380"/>
        <v>0</v>
      </c>
      <c r="T1819" s="286">
        <f t="shared" si="381"/>
        <v>0</v>
      </c>
      <c r="U1819" s="287">
        <f t="shared" si="382"/>
        <v>0</v>
      </c>
      <c r="V1819" s="287">
        <f t="shared" si="383"/>
        <v>0</v>
      </c>
      <c r="W1819" s="287">
        <f t="shared" si="384"/>
        <v>0</v>
      </c>
      <c r="X1819" s="287">
        <f t="shared" si="385"/>
        <v>0</v>
      </c>
      <c r="Y1819" s="288">
        <f t="shared" si="386"/>
        <v>1900</v>
      </c>
      <c r="Z1819" s="287">
        <f t="shared" si="387"/>
        <v>1</v>
      </c>
      <c r="AA1819" s="519">
        <f>0</f>
        <v>0</v>
      </c>
      <c r="AB1819" s="520">
        <f>0</f>
        <v>0</v>
      </c>
      <c r="AC1819" s="519">
        <f t="shared" si="388"/>
        <v>0</v>
      </c>
      <c r="AD1819" s="520">
        <f t="shared" si="389"/>
        <v>0</v>
      </c>
    </row>
    <row r="1820" spans="16:30">
      <c r="P1820" s="274">
        <f t="shared" si="377"/>
        <v>1</v>
      </c>
      <c r="Q1820" s="285">
        <f t="shared" si="378"/>
        <v>18</v>
      </c>
      <c r="R1820" s="286">
        <f t="shared" si="379"/>
        <v>0</v>
      </c>
      <c r="S1820" s="287">
        <f t="shared" si="380"/>
        <v>0</v>
      </c>
      <c r="T1820" s="286">
        <f t="shared" si="381"/>
        <v>0</v>
      </c>
      <c r="U1820" s="287">
        <f t="shared" si="382"/>
        <v>0</v>
      </c>
      <c r="V1820" s="287">
        <f t="shared" si="383"/>
        <v>0</v>
      </c>
      <c r="W1820" s="287">
        <f t="shared" si="384"/>
        <v>0</v>
      </c>
      <c r="X1820" s="287">
        <f t="shared" si="385"/>
        <v>0</v>
      </c>
      <c r="Y1820" s="288">
        <f t="shared" si="386"/>
        <v>1900</v>
      </c>
      <c r="Z1820" s="287">
        <f t="shared" si="387"/>
        <v>1</v>
      </c>
      <c r="AA1820" s="519">
        <f>0</f>
        <v>0</v>
      </c>
      <c r="AB1820" s="520">
        <f>0</f>
        <v>0</v>
      </c>
      <c r="AC1820" s="519">
        <f t="shared" si="388"/>
        <v>0</v>
      </c>
      <c r="AD1820" s="520">
        <f t="shared" si="389"/>
        <v>0</v>
      </c>
    </row>
    <row r="1821" spans="16:30">
      <c r="P1821" s="274">
        <f t="shared" si="377"/>
        <v>1</v>
      </c>
      <c r="Q1821" s="285">
        <f t="shared" si="378"/>
        <v>18</v>
      </c>
      <c r="R1821" s="286">
        <f t="shared" si="379"/>
        <v>0</v>
      </c>
      <c r="S1821" s="287">
        <f t="shared" si="380"/>
        <v>0</v>
      </c>
      <c r="T1821" s="286">
        <f t="shared" si="381"/>
        <v>0</v>
      </c>
      <c r="U1821" s="287">
        <f t="shared" si="382"/>
        <v>0</v>
      </c>
      <c r="V1821" s="287">
        <f t="shared" si="383"/>
        <v>0</v>
      </c>
      <c r="W1821" s="287">
        <f t="shared" si="384"/>
        <v>0</v>
      </c>
      <c r="X1821" s="287">
        <f t="shared" si="385"/>
        <v>0</v>
      </c>
      <c r="Y1821" s="288">
        <f t="shared" si="386"/>
        <v>1900</v>
      </c>
      <c r="Z1821" s="287">
        <f t="shared" si="387"/>
        <v>1</v>
      </c>
      <c r="AA1821" s="519">
        <f>0</f>
        <v>0</v>
      </c>
      <c r="AB1821" s="520">
        <f>0</f>
        <v>0</v>
      </c>
      <c r="AC1821" s="519">
        <f t="shared" si="388"/>
        <v>0</v>
      </c>
      <c r="AD1821" s="520">
        <f t="shared" si="389"/>
        <v>0</v>
      </c>
    </row>
    <row r="1822" spans="16:30">
      <c r="P1822" s="274">
        <f t="shared" si="377"/>
        <v>1</v>
      </c>
      <c r="Q1822" s="285">
        <f t="shared" si="378"/>
        <v>18</v>
      </c>
      <c r="R1822" s="286">
        <f t="shared" si="379"/>
        <v>0</v>
      </c>
      <c r="S1822" s="287">
        <f t="shared" si="380"/>
        <v>0</v>
      </c>
      <c r="T1822" s="286">
        <f t="shared" si="381"/>
        <v>0</v>
      </c>
      <c r="U1822" s="287">
        <f t="shared" si="382"/>
        <v>0</v>
      </c>
      <c r="V1822" s="287">
        <f t="shared" si="383"/>
        <v>0</v>
      </c>
      <c r="W1822" s="287">
        <f t="shared" si="384"/>
        <v>0</v>
      </c>
      <c r="X1822" s="287">
        <f t="shared" si="385"/>
        <v>0</v>
      </c>
      <c r="Y1822" s="288">
        <f t="shared" si="386"/>
        <v>1900</v>
      </c>
      <c r="Z1822" s="287">
        <f t="shared" si="387"/>
        <v>1</v>
      </c>
      <c r="AA1822" s="519">
        <f>0</f>
        <v>0</v>
      </c>
      <c r="AB1822" s="520">
        <f>0</f>
        <v>0</v>
      </c>
      <c r="AC1822" s="519">
        <f t="shared" si="388"/>
        <v>0</v>
      </c>
      <c r="AD1822" s="520">
        <f t="shared" si="389"/>
        <v>0</v>
      </c>
    </row>
    <row r="1823" spans="16:30">
      <c r="P1823" s="274">
        <f t="shared" si="377"/>
        <v>1</v>
      </c>
      <c r="Q1823" s="285">
        <f t="shared" si="378"/>
        <v>18</v>
      </c>
      <c r="R1823" s="286">
        <f t="shared" si="379"/>
        <v>0</v>
      </c>
      <c r="S1823" s="287">
        <f t="shared" si="380"/>
        <v>0</v>
      </c>
      <c r="T1823" s="286">
        <f t="shared" si="381"/>
        <v>0</v>
      </c>
      <c r="U1823" s="287">
        <f t="shared" si="382"/>
        <v>0</v>
      </c>
      <c r="V1823" s="287">
        <f t="shared" si="383"/>
        <v>0</v>
      </c>
      <c r="W1823" s="287">
        <f t="shared" si="384"/>
        <v>0</v>
      </c>
      <c r="X1823" s="287">
        <f t="shared" si="385"/>
        <v>0</v>
      </c>
      <c r="Y1823" s="288">
        <f t="shared" si="386"/>
        <v>1900</v>
      </c>
      <c r="Z1823" s="287">
        <f t="shared" si="387"/>
        <v>1</v>
      </c>
      <c r="AA1823" s="519">
        <f>0</f>
        <v>0</v>
      </c>
      <c r="AB1823" s="520">
        <f>0</f>
        <v>0</v>
      </c>
      <c r="AC1823" s="519">
        <f t="shared" si="388"/>
        <v>0</v>
      </c>
      <c r="AD1823" s="520">
        <f t="shared" si="389"/>
        <v>0</v>
      </c>
    </row>
    <row r="1824" spans="16:30">
      <c r="P1824" s="274">
        <f t="shared" si="377"/>
        <v>1</v>
      </c>
      <c r="Q1824" s="285">
        <f t="shared" si="378"/>
        <v>18</v>
      </c>
      <c r="R1824" s="286">
        <f t="shared" si="379"/>
        <v>0</v>
      </c>
      <c r="S1824" s="287">
        <f t="shared" si="380"/>
        <v>0</v>
      </c>
      <c r="T1824" s="286">
        <f t="shared" si="381"/>
        <v>0</v>
      </c>
      <c r="U1824" s="287">
        <f t="shared" si="382"/>
        <v>0</v>
      </c>
      <c r="V1824" s="287">
        <f t="shared" si="383"/>
        <v>0</v>
      </c>
      <c r="W1824" s="287">
        <f t="shared" si="384"/>
        <v>0</v>
      </c>
      <c r="X1824" s="287">
        <f t="shared" si="385"/>
        <v>0</v>
      </c>
      <c r="Y1824" s="288">
        <f t="shared" si="386"/>
        <v>1900</v>
      </c>
      <c r="Z1824" s="287">
        <f t="shared" si="387"/>
        <v>1</v>
      </c>
      <c r="AA1824" s="519">
        <f>0</f>
        <v>0</v>
      </c>
      <c r="AB1824" s="520">
        <f>0</f>
        <v>0</v>
      </c>
      <c r="AC1824" s="519">
        <f t="shared" si="388"/>
        <v>0</v>
      </c>
      <c r="AD1824" s="520">
        <f t="shared" si="389"/>
        <v>0</v>
      </c>
    </row>
    <row r="1825" spans="16:30">
      <c r="P1825" s="274">
        <f t="shared" si="377"/>
        <v>1</v>
      </c>
      <c r="Q1825" s="285">
        <f t="shared" si="378"/>
        <v>18</v>
      </c>
      <c r="R1825" s="286">
        <f t="shared" si="379"/>
        <v>0</v>
      </c>
      <c r="S1825" s="287">
        <f t="shared" si="380"/>
        <v>0</v>
      </c>
      <c r="T1825" s="286">
        <f t="shared" si="381"/>
        <v>0</v>
      </c>
      <c r="U1825" s="287">
        <f t="shared" si="382"/>
        <v>0</v>
      </c>
      <c r="V1825" s="287">
        <f t="shared" si="383"/>
        <v>0</v>
      </c>
      <c r="W1825" s="287">
        <f t="shared" si="384"/>
        <v>0</v>
      </c>
      <c r="X1825" s="287">
        <f t="shared" si="385"/>
        <v>0</v>
      </c>
      <c r="Y1825" s="288">
        <f t="shared" si="386"/>
        <v>1900</v>
      </c>
      <c r="Z1825" s="287">
        <f t="shared" si="387"/>
        <v>1</v>
      </c>
      <c r="AA1825" s="519">
        <f>0</f>
        <v>0</v>
      </c>
      <c r="AB1825" s="520">
        <f>0</f>
        <v>0</v>
      </c>
      <c r="AC1825" s="519">
        <f t="shared" si="388"/>
        <v>0</v>
      </c>
      <c r="AD1825" s="520">
        <f t="shared" si="389"/>
        <v>0</v>
      </c>
    </row>
    <row r="1826" spans="16:30">
      <c r="P1826" s="274">
        <f t="shared" si="377"/>
        <v>1</v>
      </c>
      <c r="Q1826" s="285">
        <f t="shared" si="378"/>
        <v>18</v>
      </c>
      <c r="R1826" s="286">
        <f t="shared" si="379"/>
        <v>0</v>
      </c>
      <c r="S1826" s="287">
        <f t="shared" si="380"/>
        <v>0</v>
      </c>
      <c r="T1826" s="286">
        <f t="shared" si="381"/>
        <v>0</v>
      </c>
      <c r="U1826" s="287">
        <f t="shared" si="382"/>
        <v>0</v>
      </c>
      <c r="V1826" s="287">
        <f t="shared" si="383"/>
        <v>0</v>
      </c>
      <c r="W1826" s="287">
        <f t="shared" si="384"/>
        <v>0</v>
      </c>
      <c r="X1826" s="287">
        <f t="shared" si="385"/>
        <v>0</v>
      </c>
      <c r="Y1826" s="288">
        <f t="shared" si="386"/>
        <v>1900</v>
      </c>
      <c r="Z1826" s="287">
        <f t="shared" si="387"/>
        <v>1</v>
      </c>
      <c r="AA1826" s="519">
        <f>0</f>
        <v>0</v>
      </c>
      <c r="AB1826" s="520">
        <f>0</f>
        <v>0</v>
      </c>
      <c r="AC1826" s="519">
        <f t="shared" si="388"/>
        <v>0</v>
      </c>
      <c r="AD1826" s="520">
        <f t="shared" si="389"/>
        <v>0</v>
      </c>
    </row>
    <row r="1827" spans="16:30">
      <c r="P1827" s="274">
        <f t="shared" si="377"/>
        <v>1</v>
      </c>
      <c r="Q1827" s="285">
        <f t="shared" si="378"/>
        <v>18</v>
      </c>
      <c r="R1827" s="286">
        <f t="shared" si="379"/>
        <v>0</v>
      </c>
      <c r="S1827" s="287">
        <f t="shared" si="380"/>
        <v>0</v>
      </c>
      <c r="T1827" s="286">
        <f t="shared" si="381"/>
        <v>0</v>
      </c>
      <c r="U1827" s="287">
        <f t="shared" si="382"/>
        <v>0</v>
      </c>
      <c r="V1827" s="287">
        <f t="shared" si="383"/>
        <v>0</v>
      </c>
      <c r="W1827" s="287">
        <f t="shared" si="384"/>
        <v>0</v>
      </c>
      <c r="X1827" s="287">
        <f t="shared" si="385"/>
        <v>0</v>
      </c>
      <c r="Y1827" s="288">
        <f t="shared" si="386"/>
        <v>1900</v>
      </c>
      <c r="Z1827" s="287">
        <f t="shared" si="387"/>
        <v>1</v>
      </c>
      <c r="AA1827" s="519">
        <f>0</f>
        <v>0</v>
      </c>
      <c r="AB1827" s="520">
        <f>0</f>
        <v>0</v>
      </c>
      <c r="AC1827" s="519">
        <f t="shared" si="388"/>
        <v>0</v>
      </c>
      <c r="AD1827" s="520">
        <f t="shared" si="389"/>
        <v>0</v>
      </c>
    </row>
    <row r="1828" spans="16:30">
      <c r="P1828" s="274">
        <f t="shared" si="377"/>
        <v>1</v>
      </c>
      <c r="Q1828" s="285">
        <f t="shared" si="378"/>
        <v>18</v>
      </c>
      <c r="R1828" s="286">
        <f t="shared" si="379"/>
        <v>0</v>
      </c>
      <c r="S1828" s="287">
        <f t="shared" si="380"/>
        <v>0</v>
      </c>
      <c r="T1828" s="286">
        <f t="shared" si="381"/>
        <v>0</v>
      </c>
      <c r="U1828" s="287">
        <f t="shared" si="382"/>
        <v>0</v>
      </c>
      <c r="V1828" s="287">
        <f t="shared" si="383"/>
        <v>0</v>
      </c>
      <c r="W1828" s="287">
        <f t="shared" si="384"/>
        <v>0</v>
      </c>
      <c r="X1828" s="287">
        <f t="shared" si="385"/>
        <v>0</v>
      </c>
      <c r="Y1828" s="288">
        <f t="shared" si="386"/>
        <v>1900</v>
      </c>
      <c r="Z1828" s="287">
        <f t="shared" si="387"/>
        <v>1</v>
      </c>
      <c r="AA1828" s="519">
        <f>0</f>
        <v>0</v>
      </c>
      <c r="AB1828" s="520">
        <f>0</f>
        <v>0</v>
      </c>
      <c r="AC1828" s="519">
        <f t="shared" si="388"/>
        <v>0</v>
      </c>
      <c r="AD1828" s="520">
        <f t="shared" si="389"/>
        <v>0</v>
      </c>
    </row>
    <row r="1829" spans="16:30">
      <c r="P1829" s="274">
        <f t="shared" si="377"/>
        <v>1</v>
      </c>
      <c r="Q1829" s="285">
        <f t="shared" si="378"/>
        <v>18</v>
      </c>
      <c r="R1829" s="286">
        <f t="shared" si="379"/>
        <v>0</v>
      </c>
      <c r="S1829" s="287">
        <f t="shared" si="380"/>
        <v>0</v>
      </c>
      <c r="T1829" s="286">
        <f t="shared" si="381"/>
        <v>0</v>
      </c>
      <c r="U1829" s="287">
        <f t="shared" si="382"/>
        <v>0</v>
      </c>
      <c r="V1829" s="287">
        <f t="shared" si="383"/>
        <v>0</v>
      </c>
      <c r="W1829" s="287">
        <f t="shared" si="384"/>
        <v>0</v>
      </c>
      <c r="X1829" s="287">
        <f t="shared" si="385"/>
        <v>0</v>
      </c>
      <c r="Y1829" s="288">
        <f t="shared" si="386"/>
        <v>1900</v>
      </c>
      <c r="Z1829" s="287">
        <f t="shared" si="387"/>
        <v>1</v>
      </c>
      <c r="AA1829" s="519">
        <f>0</f>
        <v>0</v>
      </c>
      <c r="AB1829" s="520">
        <f>0</f>
        <v>0</v>
      </c>
      <c r="AC1829" s="519">
        <f t="shared" si="388"/>
        <v>0</v>
      </c>
      <c r="AD1829" s="520">
        <f t="shared" si="389"/>
        <v>0</v>
      </c>
    </row>
    <row r="1830" spans="16:30">
      <c r="P1830" s="274">
        <f t="shared" si="377"/>
        <v>1</v>
      </c>
      <c r="Q1830" s="285">
        <f t="shared" si="378"/>
        <v>18</v>
      </c>
      <c r="R1830" s="286">
        <f t="shared" si="379"/>
        <v>0</v>
      </c>
      <c r="S1830" s="287">
        <f t="shared" si="380"/>
        <v>0</v>
      </c>
      <c r="T1830" s="286">
        <f t="shared" si="381"/>
        <v>0</v>
      </c>
      <c r="U1830" s="287">
        <f t="shared" si="382"/>
        <v>0</v>
      </c>
      <c r="V1830" s="287">
        <f t="shared" si="383"/>
        <v>0</v>
      </c>
      <c r="W1830" s="287">
        <f t="shared" si="384"/>
        <v>0</v>
      </c>
      <c r="X1830" s="287">
        <f t="shared" si="385"/>
        <v>0</v>
      </c>
      <c r="Y1830" s="288">
        <f t="shared" si="386"/>
        <v>1900</v>
      </c>
      <c r="Z1830" s="287">
        <f t="shared" si="387"/>
        <v>1</v>
      </c>
      <c r="AA1830" s="519">
        <f>0</f>
        <v>0</v>
      </c>
      <c r="AB1830" s="520">
        <f>0</f>
        <v>0</v>
      </c>
      <c r="AC1830" s="519">
        <f t="shared" si="388"/>
        <v>0</v>
      </c>
      <c r="AD1830" s="520">
        <f t="shared" si="389"/>
        <v>0</v>
      </c>
    </row>
    <row r="1831" spans="16:30">
      <c r="P1831" s="274">
        <f t="shared" si="377"/>
        <v>1</v>
      </c>
      <c r="Q1831" s="285">
        <f t="shared" si="378"/>
        <v>18</v>
      </c>
      <c r="R1831" s="286">
        <f t="shared" si="379"/>
        <v>0</v>
      </c>
      <c r="S1831" s="287">
        <f t="shared" si="380"/>
        <v>0</v>
      </c>
      <c r="T1831" s="286">
        <f t="shared" si="381"/>
        <v>0</v>
      </c>
      <c r="U1831" s="287">
        <f t="shared" si="382"/>
        <v>0</v>
      </c>
      <c r="V1831" s="287">
        <f t="shared" si="383"/>
        <v>0</v>
      </c>
      <c r="W1831" s="287">
        <f t="shared" si="384"/>
        <v>0</v>
      </c>
      <c r="X1831" s="287">
        <f t="shared" si="385"/>
        <v>0</v>
      </c>
      <c r="Y1831" s="288">
        <f t="shared" si="386"/>
        <v>1900</v>
      </c>
      <c r="Z1831" s="287">
        <f t="shared" si="387"/>
        <v>1</v>
      </c>
      <c r="AA1831" s="519">
        <f>0</f>
        <v>0</v>
      </c>
      <c r="AB1831" s="520">
        <f>0</f>
        <v>0</v>
      </c>
      <c r="AC1831" s="519">
        <f t="shared" si="388"/>
        <v>0</v>
      </c>
      <c r="AD1831" s="520">
        <f t="shared" si="389"/>
        <v>0</v>
      </c>
    </row>
    <row r="1832" spans="16:30">
      <c r="P1832" s="274">
        <f t="shared" si="377"/>
        <v>1</v>
      </c>
      <c r="Q1832" s="285">
        <f t="shared" si="378"/>
        <v>18</v>
      </c>
      <c r="R1832" s="286">
        <f t="shared" si="379"/>
        <v>0</v>
      </c>
      <c r="S1832" s="287">
        <f t="shared" si="380"/>
        <v>0</v>
      </c>
      <c r="T1832" s="286">
        <f t="shared" si="381"/>
        <v>0</v>
      </c>
      <c r="U1832" s="287">
        <f t="shared" si="382"/>
        <v>0</v>
      </c>
      <c r="V1832" s="287">
        <f t="shared" si="383"/>
        <v>0</v>
      </c>
      <c r="W1832" s="287">
        <f t="shared" si="384"/>
        <v>0</v>
      </c>
      <c r="X1832" s="287">
        <f t="shared" si="385"/>
        <v>0</v>
      </c>
      <c r="Y1832" s="288">
        <f t="shared" si="386"/>
        <v>1900</v>
      </c>
      <c r="Z1832" s="287">
        <f t="shared" si="387"/>
        <v>1</v>
      </c>
      <c r="AA1832" s="519">
        <f>0</f>
        <v>0</v>
      </c>
      <c r="AB1832" s="520">
        <f>0</f>
        <v>0</v>
      </c>
      <c r="AC1832" s="519">
        <f t="shared" si="388"/>
        <v>0</v>
      </c>
      <c r="AD1832" s="520">
        <f t="shared" si="389"/>
        <v>0</v>
      </c>
    </row>
    <row r="1833" spans="16:30">
      <c r="P1833" s="274">
        <f t="shared" si="377"/>
        <v>1</v>
      </c>
      <c r="Q1833" s="285">
        <f t="shared" si="378"/>
        <v>18</v>
      </c>
      <c r="R1833" s="286">
        <f t="shared" si="379"/>
        <v>0</v>
      </c>
      <c r="S1833" s="287">
        <f t="shared" si="380"/>
        <v>0</v>
      </c>
      <c r="T1833" s="286">
        <f t="shared" si="381"/>
        <v>0</v>
      </c>
      <c r="U1833" s="287">
        <f t="shared" si="382"/>
        <v>0</v>
      </c>
      <c r="V1833" s="287">
        <f t="shared" si="383"/>
        <v>0</v>
      </c>
      <c r="W1833" s="287">
        <f t="shared" si="384"/>
        <v>0</v>
      </c>
      <c r="X1833" s="287">
        <f t="shared" si="385"/>
        <v>0</v>
      </c>
      <c r="Y1833" s="288">
        <f t="shared" si="386"/>
        <v>1900</v>
      </c>
      <c r="Z1833" s="287">
        <f t="shared" si="387"/>
        <v>1</v>
      </c>
      <c r="AA1833" s="519">
        <f>0</f>
        <v>0</v>
      </c>
      <c r="AB1833" s="520">
        <f>0</f>
        <v>0</v>
      </c>
      <c r="AC1833" s="519">
        <f t="shared" si="388"/>
        <v>0</v>
      </c>
      <c r="AD1833" s="520">
        <f t="shared" si="389"/>
        <v>0</v>
      </c>
    </row>
    <row r="1834" spans="16:30">
      <c r="P1834" s="274">
        <f t="shared" si="377"/>
        <v>1</v>
      </c>
      <c r="Q1834" s="285">
        <f t="shared" si="378"/>
        <v>18</v>
      </c>
      <c r="R1834" s="286">
        <f t="shared" si="379"/>
        <v>0</v>
      </c>
      <c r="S1834" s="287">
        <f t="shared" si="380"/>
        <v>0</v>
      </c>
      <c r="T1834" s="286">
        <f t="shared" si="381"/>
        <v>0</v>
      </c>
      <c r="U1834" s="287">
        <f t="shared" si="382"/>
        <v>0</v>
      </c>
      <c r="V1834" s="287">
        <f t="shared" si="383"/>
        <v>0</v>
      </c>
      <c r="W1834" s="287">
        <f t="shared" si="384"/>
        <v>0</v>
      </c>
      <c r="X1834" s="287">
        <f t="shared" si="385"/>
        <v>0</v>
      </c>
      <c r="Y1834" s="288">
        <f t="shared" si="386"/>
        <v>1900</v>
      </c>
      <c r="Z1834" s="287">
        <f t="shared" si="387"/>
        <v>1</v>
      </c>
      <c r="AA1834" s="519">
        <f>0</f>
        <v>0</v>
      </c>
      <c r="AB1834" s="520">
        <f>0</f>
        <v>0</v>
      </c>
      <c r="AC1834" s="519">
        <f t="shared" si="388"/>
        <v>0</v>
      </c>
      <c r="AD1834" s="520">
        <f t="shared" si="389"/>
        <v>0</v>
      </c>
    </row>
    <row r="1835" spans="16:30">
      <c r="P1835" s="274">
        <f t="shared" si="377"/>
        <v>1</v>
      </c>
      <c r="Q1835" s="285">
        <f t="shared" si="378"/>
        <v>18</v>
      </c>
      <c r="R1835" s="286">
        <f t="shared" si="379"/>
        <v>0</v>
      </c>
      <c r="S1835" s="287">
        <f t="shared" si="380"/>
        <v>0</v>
      </c>
      <c r="T1835" s="286">
        <f t="shared" si="381"/>
        <v>0</v>
      </c>
      <c r="U1835" s="287">
        <f t="shared" si="382"/>
        <v>0</v>
      </c>
      <c r="V1835" s="287">
        <f t="shared" si="383"/>
        <v>0</v>
      </c>
      <c r="W1835" s="287">
        <f t="shared" si="384"/>
        <v>0</v>
      </c>
      <c r="X1835" s="287">
        <f t="shared" si="385"/>
        <v>0</v>
      </c>
      <c r="Y1835" s="288">
        <f t="shared" si="386"/>
        <v>1900</v>
      </c>
      <c r="Z1835" s="287">
        <f t="shared" si="387"/>
        <v>1</v>
      </c>
      <c r="AA1835" s="519">
        <f>0</f>
        <v>0</v>
      </c>
      <c r="AB1835" s="520">
        <f>0</f>
        <v>0</v>
      </c>
      <c r="AC1835" s="519">
        <f t="shared" si="388"/>
        <v>0</v>
      </c>
      <c r="AD1835" s="520">
        <f t="shared" si="389"/>
        <v>0</v>
      </c>
    </row>
    <row r="1836" spans="16:30">
      <c r="P1836" s="274">
        <f t="shared" si="377"/>
        <v>1</v>
      </c>
      <c r="Q1836" s="285">
        <f t="shared" si="378"/>
        <v>18</v>
      </c>
      <c r="R1836" s="286">
        <f t="shared" si="379"/>
        <v>0</v>
      </c>
      <c r="S1836" s="287">
        <f t="shared" si="380"/>
        <v>0</v>
      </c>
      <c r="T1836" s="286">
        <f t="shared" si="381"/>
        <v>0</v>
      </c>
      <c r="U1836" s="287">
        <f t="shared" si="382"/>
        <v>0</v>
      </c>
      <c r="V1836" s="287">
        <f t="shared" si="383"/>
        <v>0</v>
      </c>
      <c r="W1836" s="287">
        <f t="shared" si="384"/>
        <v>0</v>
      </c>
      <c r="X1836" s="287">
        <f t="shared" si="385"/>
        <v>0</v>
      </c>
      <c r="Y1836" s="288">
        <f t="shared" si="386"/>
        <v>1900</v>
      </c>
      <c r="Z1836" s="287">
        <f t="shared" si="387"/>
        <v>1</v>
      </c>
      <c r="AA1836" s="519">
        <f>0</f>
        <v>0</v>
      </c>
      <c r="AB1836" s="520">
        <f>0</f>
        <v>0</v>
      </c>
      <c r="AC1836" s="519">
        <f t="shared" si="388"/>
        <v>0</v>
      </c>
      <c r="AD1836" s="520">
        <f t="shared" si="389"/>
        <v>0</v>
      </c>
    </row>
    <row r="1837" spans="16:30">
      <c r="P1837" s="274">
        <f t="shared" si="377"/>
        <v>1</v>
      </c>
      <c r="Q1837" s="285">
        <f t="shared" si="378"/>
        <v>18</v>
      </c>
      <c r="R1837" s="286">
        <f t="shared" si="379"/>
        <v>0</v>
      </c>
      <c r="S1837" s="287">
        <f t="shared" si="380"/>
        <v>0</v>
      </c>
      <c r="T1837" s="286">
        <f t="shared" si="381"/>
        <v>0</v>
      </c>
      <c r="U1837" s="287">
        <f t="shared" si="382"/>
        <v>0</v>
      </c>
      <c r="V1837" s="287">
        <f t="shared" si="383"/>
        <v>0</v>
      </c>
      <c r="W1837" s="287">
        <f t="shared" si="384"/>
        <v>0</v>
      </c>
      <c r="X1837" s="287">
        <f t="shared" si="385"/>
        <v>0</v>
      </c>
      <c r="Y1837" s="288">
        <f t="shared" si="386"/>
        <v>1900</v>
      </c>
      <c r="Z1837" s="287">
        <f t="shared" si="387"/>
        <v>1</v>
      </c>
      <c r="AA1837" s="519">
        <f>0</f>
        <v>0</v>
      </c>
      <c r="AB1837" s="520">
        <f>0</f>
        <v>0</v>
      </c>
      <c r="AC1837" s="519">
        <f t="shared" si="388"/>
        <v>0</v>
      </c>
      <c r="AD1837" s="520">
        <f t="shared" si="389"/>
        <v>0</v>
      </c>
    </row>
    <row r="1838" spans="16:30">
      <c r="P1838" s="274">
        <f t="shared" si="377"/>
        <v>1</v>
      </c>
      <c r="Q1838" s="285">
        <f t="shared" si="378"/>
        <v>18</v>
      </c>
      <c r="R1838" s="286">
        <f t="shared" si="379"/>
        <v>0</v>
      </c>
      <c r="S1838" s="287">
        <f t="shared" si="380"/>
        <v>0</v>
      </c>
      <c r="T1838" s="286">
        <f t="shared" si="381"/>
        <v>0</v>
      </c>
      <c r="U1838" s="287">
        <f t="shared" si="382"/>
        <v>0</v>
      </c>
      <c r="V1838" s="287">
        <f t="shared" si="383"/>
        <v>0</v>
      </c>
      <c r="W1838" s="287">
        <f t="shared" si="384"/>
        <v>0</v>
      </c>
      <c r="X1838" s="287">
        <f t="shared" si="385"/>
        <v>0</v>
      </c>
      <c r="Y1838" s="288">
        <f t="shared" si="386"/>
        <v>1900</v>
      </c>
      <c r="Z1838" s="287">
        <f t="shared" si="387"/>
        <v>1</v>
      </c>
      <c r="AA1838" s="519">
        <f>0</f>
        <v>0</v>
      </c>
      <c r="AB1838" s="520">
        <f>0</f>
        <v>0</v>
      </c>
      <c r="AC1838" s="519">
        <f t="shared" si="388"/>
        <v>0</v>
      </c>
      <c r="AD1838" s="520">
        <f t="shared" si="389"/>
        <v>0</v>
      </c>
    </row>
    <row r="1839" spans="16:30">
      <c r="P1839" s="274">
        <f t="shared" si="377"/>
        <v>1</v>
      </c>
      <c r="Q1839" s="285">
        <f t="shared" si="378"/>
        <v>18</v>
      </c>
      <c r="R1839" s="286">
        <f t="shared" si="379"/>
        <v>0</v>
      </c>
      <c r="S1839" s="287">
        <f t="shared" si="380"/>
        <v>0</v>
      </c>
      <c r="T1839" s="286">
        <f t="shared" si="381"/>
        <v>0</v>
      </c>
      <c r="U1839" s="287">
        <f t="shared" si="382"/>
        <v>0</v>
      </c>
      <c r="V1839" s="287">
        <f t="shared" si="383"/>
        <v>0</v>
      </c>
      <c r="W1839" s="287">
        <f t="shared" si="384"/>
        <v>0</v>
      </c>
      <c r="X1839" s="287">
        <f t="shared" si="385"/>
        <v>0</v>
      </c>
      <c r="Y1839" s="288">
        <f t="shared" si="386"/>
        <v>1900</v>
      </c>
      <c r="Z1839" s="287">
        <f t="shared" si="387"/>
        <v>1</v>
      </c>
      <c r="AA1839" s="519">
        <f>0</f>
        <v>0</v>
      </c>
      <c r="AB1839" s="520">
        <f>0</f>
        <v>0</v>
      </c>
      <c r="AC1839" s="519">
        <f t="shared" si="388"/>
        <v>0</v>
      </c>
      <c r="AD1839" s="520">
        <f t="shared" si="389"/>
        <v>0</v>
      </c>
    </row>
    <row r="1840" spans="16:30">
      <c r="P1840" s="274">
        <f t="shared" si="377"/>
        <v>1</v>
      </c>
      <c r="Q1840" s="285">
        <f t="shared" si="378"/>
        <v>18</v>
      </c>
      <c r="R1840" s="286">
        <f t="shared" si="379"/>
        <v>0</v>
      </c>
      <c r="S1840" s="287">
        <f t="shared" si="380"/>
        <v>0</v>
      </c>
      <c r="T1840" s="286">
        <f t="shared" si="381"/>
        <v>0</v>
      </c>
      <c r="U1840" s="287">
        <f t="shared" si="382"/>
        <v>0</v>
      </c>
      <c r="V1840" s="287">
        <f t="shared" si="383"/>
        <v>0</v>
      </c>
      <c r="W1840" s="287">
        <f t="shared" si="384"/>
        <v>0</v>
      </c>
      <c r="X1840" s="287">
        <f t="shared" si="385"/>
        <v>0</v>
      </c>
      <c r="Y1840" s="288">
        <f t="shared" si="386"/>
        <v>1900</v>
      </c>
      <c r="Z1840" s="287">
        <f t="shared" si="387"/>
        <v>1</v>
      </c>
      <c r="AA1840" s="519">
        <f>0</f>
        <v>0</v>
      </c>
      <c r="AB1840" s="520">
        <f>0</f>
        <v>0</v>
      </c>
      <c r="AC1840" s="519">
        <f t="shared" si="388"/>
        <v>0</v>
      </c>
      <c r="AD1840" s="520">
        <f t="shared" si="389"/>
        <v>0</v>
      </c>
    </row>
    <row r="1841" spans="16:30">
      <c r="P1841" s="274">
        <f t="shared" si="377"/>
        <v>1</v>
      </c>
      <c r="Q1841" s="285">
        <f t="shared" si="378"/>
        <v>18</v>
      </c>
      <c r="R1841" s="286">
        <f t="shared" si="379"/>
        <v>0</v>
      </c>
      <c r="S1841" s="287">
        <f t="shared" si="380"/>
        <v>0</v>
      </c>
      <c r="T1841" s="286">
        <f t="shared" si="381"/>
        <v>0</v>
      </c>
      <c r="U1841" s="287">
        <f t="shared" si="382"/>
        <v>0</v>
      </c>
      <c r="V1841" s="287">
        <f t="shared" si="383"/>
        <v>0</v>
      </c>
      <c r="W1841" s="287">
        <f t="shared" si="384"/>
        <v>0</v>
      </c>
      <c r="X1841" s="287">
        <f t="shared" si="385"/>
        <v>0</v>
      </c>
      <c r="Y1841" s="288">
        <f t="shared" si="386"/>
        <v>1900</v>
      </c>
      <c r="Z1841" s="287">
        <f t="shared" si="387"/>
        <v>1</v>
      </c>
      <c r="AA1841" s="519">
        <f>0</f>
        <v>0</v>
      </c>
      <c r="AB1841" s="520">
        <f>0</f>
        <v>0</v>
      </c>
      <c r="AC1841" s="519">
        <f t="shared" si="388"/>
        <v>0</v>
      </c>
      <c r="AD1841" s="520">
        <f t="shared" si="389"/>
        <v>0</v>
      </c>
    </row>
    <row r="1842" spans="16:30">
      <c r="P1842" s="274">
        <f t="shared" si="377"/>
        <v>1</v>
      </c>
      <c r="Q1842" s="285">
        <f t="shared" si="378"/>
        <v>18</v>
      </c>
      <c r="R1842" s="286">
        <f t="shared" si="379"/>
        <v>0</v>
      </c>
      <c r="S1842" s="287">
        <f t="shared" si="380"/>
        <v>0</v>
      </c>
      <c r="T1842" s="286">
        <f t="shared" si="381"/>
        <v>0</v>
      </c>
      <c r="U1842" s="287">
        <f t="shared" si="382"/>
        <v>0</v>
      </c>
      <c r="V1842" s="287">
        <f t="shared" si="383"/>
        <v>0</v>
      </c>
      <c r="W1842" s="287">
        <f t="shared" si="384"/>
        <v>0</v>
      </c>
      <c r="X1842" s="287">
        <f t="shared" si="385"/>
        <v>0</v>
      </c>
      <c r="Y1842" s="288">
        <f t="shared" si="386"/>
        <v>1900</v>
      </c>
      <c r="Z1842" s="287">
        <f t="shared" si="387"/>
        <v>1</v>
      </c>
      <c r="AA1842" s="519">
        <f>0</f>
        <v>0</v>
      </c>
      <c r="AB1842" s="520">
        <f>0</f>
        <v>0</v>
      </c>
      <c r="AC1842" s="519">
        <f t="shared" si="388"/>
        <v>0</v>
      </c>
      <c r="AD1842" s="520">
        <f t="shared" si="389"/>
        <v>0</v>
      </c>
    </row>
    <row r="1843" spans="16:30">
      <c r="P1843" s="274">
        <f t="shared" si="377"/>
        <v>1</v>
      </c>
      <c r="Q1843" s="285">
        <f t="shared" si="378"/>
        <v>18</v>
      </c>
      <c r="R1843" s="286">
        <f t="shared" si="379"/>
        <v>0</v>
      </c>
      <c r="S1843" s="287">
        <f t="shared" si="380"/>
        <v>0</v>
      </c>
      <c r="T1843" s="286">
        <f t="shared" si="381"/>
        <v>0</v>
      </c>
      <c r="U1843" s="287">
        <f t="shared" si="382"/>
        <v>0</v>
      </c>
      <c r="V1843" s="287">
        <f t="shared" si="383"/>
        <v>0</v>
      </c>
      <c r="W1843" s="287">
        <f t="shared" si="384"/>
        <v>0</v>
      </c>
      <c r="X1843" s="287">
        <f t="shared" si="385"/>
        <v>0</v>
      </c>
      <c r="Y1843" s="288">
        <f t="shared" si="386"/>
        <v>1900</v>
      </c>
      <c r="Z1843" s="287">
        <f t="shared" si="387"/>
        <v>1</v>
      </c>
      <c r="AA1843" s="519">
        <f>0</f>
        <v>0</v>
      </c>
      <c r="AB1843" s="520">
        <f>0</f>
        <v>0</v>
      </c>
      <c r="AC1843" s="519">
        <f t="shared" si="388"/>
        <v>0</v>
      </c>
      <c r="AD1843" s="520">
        <f t="shared" si="389"/>
        <v>0</v>
      </c>
    </row>
    <row r="1844" spans="16:30">
      <c r="P1844" s="274">
        <f t="shared" si="377"/>
        <v>1</v>
      </c>
      <c r="Q1844" s="285">
        <f t="shared" si="378"/>
        <v>18</v>
      </c>
      <c r="R1844" s="286">
        <f t="shared" si="379"/>
        <v>0</v>
      </c>
      <c r="S1844" s="287">
        <f t="shared" si="380"/>
        <v>0</v>
      </c>
      <c r="T1844" s="286">
        <f t="shared" si="381"/>
        <v>0</v>
      </c>
      <c r="U1844" s="287">
        <f t="shared" si="382"/>
        <v>0</v>
      </c>
      <c r="V1844" s="287">
        <f t="shared" si="383"/>
        <v>0</v>
      </c>
      <c r="W1844" s="287">
        <f t="shared" si="384"/>
        <v>0</v>
      </c>
      <c r="X1844" s="287">
        <f t="shared" si="385"/>
        <v>0</v>
      </c>
      <c r="Y1844" s="288">
        <f t="shared" si="386"/>
        <v>1900</v>
      </c>
      <c r="Z1844" s="287">
        <f t="shared" si="387"/>
        <v>1</v>
      </c>
      <c r="AA1844" s="519">
        <f>0</f>
        <v>0</v>
      </c>
      <c r="AB1844" s="520">
        <f>0</f>
        <v>0</v>
      </c>
      <c r="AC1844" s="519">
        <f t="shared" si="388"/>
        <v>0</v>
      </c>
      <c r="AD1844" s="520">
        <f t="shared" si="389"/>
        <v>0</v>
      </c>
    </row>
    <row r="1845" spans="16:30">
      <c r="P1845" s="274">
        <f t="shared" si="377"/>
        <v>1</v>
      </c>
      <c r="Q1845" s="285">
        <f t="shared" si="378"/>
        <v>18</v>
      </c>
      <c r="R1845" s="286">
        <f t="shared" si="379"/>
        <v>0</v>
      </c>
      <c r="S1845" s="287">
        <f t="shared" si="380"/>
        <v>0</v>
      </c>
      <c r="T1845" s="286">
        <f t="shared" si="381"/>
        <v>0</v>
      </c>
      <c r="U1845" s="287">
        <f t="shared" si="382"/>
        <v>0</v>
      </c>
      <c r="V1845" s="287">
        <f t="shared" si="383"/>
        <v>0</v>
      </c>
      <c r="W1845" s="287">
        <f t="shared" si="384"/>
        <v>0</v>
      </c>
      <c r="X1845" s="287">
        <f t="shared" si="385"/>
        <v>0</v>
      </c>
      <c r="Y1845" s="288">
        <f t="shared" si="386"/>
        <v>1900</v>
      </c>
      <c r="Z1845" s="287">
        <f t="shared" si="387"/>
        <v>1</v>
      </c>
      <c r="AA1845" s="519">
        <f>0</f>
        <v>0</v>
      </c>
      <c r="AB1845" s="520">
        <f>0</f>
        <v>0</v>
      </c>
      <c r="AC1845" s="519">
        <f t="shared" si="388"/>
        <v>0</v>
      </c>
      <c r="AD1845" s="520">
        <f t="shared" si="389"/>
        <v>0</v>
      </c>
    </row>
    <row r="1846" spans="16:30">
      <c r="P1846" s="274">
        <f t="shared" si="377"/>
        <v>1</v>
      </c>
      <c r="Q1846" s="285">
        <f t="shared" si="378"/>
        <v>18</v>
      </c>
      <c r="R1846" s="286">
        <f t="shared" si="379"/>
        <v>0</v>
      </c>
      <c r="S1846" s="287">
        <f t="shared" si="380"/>
        <v>0</v>
      </c>
      <c r="T1846" s="286">
        <f t="shared" si="381"/>
        <v>0</v>
      </c>
      <c r="U1846" s="287">
        <f t="shared" si="382"/>
        <v>0</v>
      </c>
      <c r="V1846" s="287">
        <f t="shared" si="383"/>
        <v>0</v>
      </c>
      <c r="W1846" s="287">
        <f t="shared" si="384"/>
        <v>0</v>
      </c>
      <c r="X1846" s="287">
        <f t="shared" si="385"/>
        <v>0</v>
      </c>
      <c r="Y1846" s="288">
        <f t="shared" si="386"/>
        <v>1900</v>
      </c>
      <c r="Z1846" s="287">
        <f t="shared" si="387"/>
        <v>1</v>
      </c>
      <c r="AA1846" s="519">
        <f>0</f>
        <v>0</v>
      </c>
      <c r="AB1846" s="520">
        <f>0</f>
        <v>0</v>
      </c>
      <c r="AC1846" s="519">
        <f t="shared" si="388"/>
        <v>0</v>
      </c>
      <c r="AD1846" s="520">
        <f t="shared" si="389"/>
        <v>0</v>
      </c>
    </row>
    <row r="1847" spans="16:30">
      <c r="P1847" s="274">
        <f t="shared" si="377"/>
        <v>1</v>
      </c>
      <c r="Q1847" s="285">
        <f t="shared" si="378"/>
        <v>18</v>
      </c>
      <c r="R1847" s="286">
        <f t="shared" si="379"/>
        <v>0</v>
      </c>
      <c r="S1847" s="287">
        <f t="shared" si="380"/>
        <v>0</v>
      </c>
      <c r="T1847" s="286">
        <f t="shared" si="381"/>
        <v>0</v>
      </c>
      <c r="U1847" s="287">
        <f t="shared" si="382"/>
        <v>0</v>
      </c>
      <c r="V1847" s="287">
        <f t="shared" si="383"/>
        <v>0</v>
      </c>
      <c r="W1847" s="287">
        <f t="shared" si="384"/>
        <v>0</v>
      </c>
      <c r="X1847" s="287">
        <f t="shared" si="385"/>
        <v>0</v>
      </c>
      <c r="Y1847" s="288">
        <f t="shared" si="386"/>
        <v>1900</v>
      </c>
      <c r="Z1847" s="287">
        <f t="shared" si="387"/>
        <v>1</v>
      </c>
      <c r="AA1847" s="519">
        <f>0</f>
        <v>0</v>
      </c>
      <c r="AB1847" s="520">
        <f>0</f>
        <v>0</v>
      </c>
      <c r="AC1847" s="519">
        <f t="shared" si="388"/>
        <v>0</v>
      </c>
      <c r="AD1847" s="520">
        <f t="shared" si="389"/>
        <v>0</v>
      </c>
    </row>
    <row r="1848" spans="16:30">
      <c r="P1848" s="274">
        <f t="shared" si="377"/>
        <v>1</v>
      </c>
      <c r="Q1848" s="285">
        <f t="shared" si="378"/>
        <v>18</v>
      </c>
      <c r="R1848" s="286">
        <f t="shared" si="379"/>
        <v>0</v>
      </c>
      <c r="S1848" s="287">
        <f t="shared" si="380"/>
        <v>0</v>
      </c>
      <c r="T1848" s="286">
        <f t="shared" si="381"/>
        <v>0</v>
      </c>
      <c r="U1848" s="287">
        <f t="shared" si="382"/>
        <v>0</v>
      </c>
      <c r="V1848" s="287">
        <f t="shared" si="383"/>
        <v>0</v>
      </c>
      <c r="W1848" s="287">
        <f t="shared" si="384"/>
        <v>0</v>
      </c>
      <c r="X1848" s="287">
        <f t="shared" si="385"/>
        <v>0</v>
      </c>
      <c r="Y1848" s="288">
        <f t="shared" si="386"/>
        <v>1900</v>
      </c>
      <c r="Z1848" s="287">
        <f t="shared" si="387"/>
        <v>1</v>
      </c>
      <c r="AA1848" s="519">
        <f>0</f>
        <v>0</v>
      </c>
      <c r="AB1848" s="520">
        <f>0</f>
        <v>0</v>
      </c>
      <c r="AC1848" s="519">
        <f t="shared" si="388"/>
        <v>0</v>
      </c>
      <c r="AD1848" s="520">
        <f t="shared" si="389"/>
        <v>0</v>
      </c>
    </row>
    <row r="1849" spans="16:30">
      <c r="P1849" s="274">
        <f t="shared" si="377"/>
        <v>1</v>
      </c>
      <c r="Q1849" s="285">
        <f t="shared" si="378"/>
        <v>18</v>
      </c>
      <c r="R1849" s="286">
        <f t="shared" si="379"/>
        <v>0</v>
      </c>
      <c r="S1849" s="287">
        <f t="shared" si="380"/>
        <v>0</v>
      </c>
      <c r="T1849" s="286">
        <f t="shared" si="381"/>
        <v>0</v>
      </c>
      <c r="U1849" s="287">
        <f t="shared" si="382"/>
        <v>0</v>
      </c>
      <c r="V1849" s="287">
        <f t="shared" si="383"/>
        <v>0</v>
      </c>
      <c r="W1849" s="287">
        <f t="shared" si="384"/>
        <v>0</v>
      </c>
      <c r="X1849" s="287">
        <f t="shared" si="385"/>
        <v>0</v>
      </c>
      <c r="Y1849" s="288">
        <f t="shared" si="386"/>
        <v>1900</v>
      </c>
      <c r="Z1849" s="287">
        <f t="shared" si="387"/>
        <v>1</v>
      </c>
      <c r="AA1849" s="519">
        <f>0</f>
        <v>0</v>
      </c>
      <c r="AB1849" s="520">
        <f>0</f>
        <v>0</v>
      </c>
      <c r="AC1849" s="519">
        <f t="shared" si="388"/>
        <v>0</v>
      </c>
      <c r="AD1849" s="520">
        <f t="shared" si="389"/>
        <v>0</v>
      </c>
    </row>
    <row r="1850" spans="16:30">
      <c r="P1850" s="274">
        <f t="shared" si="377"/>
        <v>1</v>
      </c>
      <c r="Q1850" s="285">
        <f t="shared" si="378"/>
        <v>18</v>
      </c>
      <c r="R1850" s="286">
        <f t="shared" si="379"/>
        <v>0</v>
      </c>
      <c r="S1850" s="287">
        <f t="shared" si="380"/>
        <v>0</v>
      </c>
      <c r="T1850" s="286">
        <f t="shared" si="381"/>
        <v>0</v>
      </c>
      <c r="U1850" s="287">
        <f t="shared" si="382"/>
        <v>0</v>
      </c>
      <c r="V1850" s="287">
        <f t="shared" si="383"/>
        <v>0</v>
      </c>
      <c r="W1850" s="287">
        <f t="shared" si="384"/>
        <v>0</v>
      </c>
      <c r="X1850" s="287">
        <f t="shared" si="385"/>
        <v>0</v>
      </c>
      <c r="Y1850" s="288">
        <f t="shared" si="386"/>
        <v>1900</v>
      </c>
      <c r="Z1850" s="287">
        <f t="shared" si="387"/>
        <v>1</v>
      </c>
      <c r="AA1850" s="519">
        <f>0</f>
        <v>0</v>
      </c>
      <c r="AB1850" s="520">
        <f>0</f>
        <v>0</v>
      </c>
      <c r="AC1850" s="519">
        <f t="shared" si="388"/>
        <v>0</v>
      </c>
      <c r="AD1850" s="520">
        <f t="shared" si="389"/>
        <v>0</v>
      </c>
    </row>
    <row r="1851" spans="16:30">
      <c r="P1851" s="274">
        <f t="shared" si="377"/>
        <v>1</v>
      </c>
      <c r="Q1851" s="285">
        <f t="shared" si="378"/>
        <v>18</v>
      </c>
      <c r="R1851" s="286">
        <f t="shared" si="379"/>
        <v>0</v>
      </c>
      <c r="S1851" s="287">
        <f t="shared" si="380"/>
        <v>0</v>
      </c>
      <c r="T1851" s="286">
        <f t="shared" si="381"/>
        <v>0</v>
      </c>
      <c r="U1851" s="287">
        <f t="shared" si="382"/>
        <v>0</v>
      </c>
      <c r="V1851" s="287">
        <f t="shared" si="383"/>
        <v>0</v>
      </c>
      <c r="W1851" s="287">
        <f t="shared" si="384"/>
        <v>0</v>
      </c>
      <c r="X1851" s="287">
        <f t="shared" si="385"/>
        <v>0</v>
      </c>
      <c r="Y1851" s="288">
        <f t="shared" si="386"/>
        <v>1900</v>
      </c>
      <c r="Z1851" s="287">
        <f t="shared" si="387"/>
        <v>1</v>
      </c>
      <c r="AA1851" s="519">
        <f>0</f>
        <v>0</v>
      </c>
      <c r="AB1851" s="520">
        <f>0</f>
        <v>0</v>
      </c>
      <c r="AC1851" s="519">
        <f t="shared" si="388"/>
        <v>0</v>
      </c>
      <c r="AD1851" s="520">
        <f t="shared" si="389"/>
        <v>0</v>
      </c>
    </row>
    <row r="1852" spans="16:30">
      <c r="P1852" s="274">
        <f t="shared" si="377"/>
        <v>1</v>
      </c>
      <c r="Q1852" s="285">
        <f t="shared" si="378"/>
        <v>18</v>
      </c>
      <c r="R1852" s="286">
        <f t="shared" si="379"/>
        <v>0</v>
      </c>
      <c r="S1852" s="287">
        <f t="shared" si="380"/>
        <v>0</v>
      </c>
      <c r="T1852" s="286">
        <f t="shared" si="381"/>
        <v>0</v>
      </c>
      <c r="U1852" s="287">
        <f t="shared" si="382"/>
        <v>0</v>
      </c>
      <c r="V1852" s="287">
        <f t="shared" si="383"/>
        <v>0</v>
      </c>
      <c r="W1852" s="287">
        <f t="shared" si="384"/>
        <v>0</v>
      </c>
      <c r="X1852" s="287">
        <f t="shared" si="385"/>
        <v>0</v>
      </c>
      <c r="Y1852" s="288">
        <f t="shared" si="386"/>
        <v>1900</v>
      </c>
      <c r="Z1852" s="287">
        <f t="shared" si="387"/>
        <v>1</v>
      </c>
      <c r="AA1852" s="519">
        <f>0</f>
        <v>0</v>
      </c>
      <c r="AB1852" s="520">
        <f>0</f>
        <v>0</v>
      </c>
      <c r="AC1852" s="519">
        <f t="shared" si="388"/>
        <v>0</v>
      </c>
      <c r="AD1852" s="520">
        <f t="shared" si="389"/>
        <v>0</v>
      </c>
    </row>
    <row r="1853" spans="16:30">
      <c r="P1853" s="274">
        <f t="shared" si="377"/>
        <v>1</v>
      </c>
      <c r="Q1853" s="285">
        <f t="shared" si="378"/>
        <v>18</v>
      </c>
      <c r="R1853" s="286">
        <f t="shared" si="379"/>
        <v>0</v>
      </c>
      <c r="S1853" s="287">
        <f t="shared" si="380"/>
        <v>0</v>
      </c>
      <c r="T1853" s="286">
        <f t="shared" si="381"/>
        <v>0</v>
      </c>
      <c r="U1853" s="287">
        <f t="shared" si="382"/>
        <v>0</v>
      </c>
      <c r="V1853" s="287">
        <f t="shared" si="383"/>
        <v>0</v>
      </c>
      <c r="W1853" s="287">
        <f t="shared" si="384"/>
        <v>0</v>
      </c>
      <c r="X1853" s="287">
        <f t="shared" si="385"/>
        <v>0</v>
      </c>
      <c r="Y1853" s="288">
        <f t="shared" si="386"/>
        <v>1900</v>
      </c>
      <c r="Z1853" s="287">
        <f t="shared" si="387"/>
        <v>1</v>
      </c>
      <c r="AA1853" s="519">
        <f>0</f>
        <v>0</v>
      </c>
      <c r="AB1853" s="520">
        <f>0</f>
        <v>0</v>
      </c>
      <c r="AC1853" s="519">
        <f t="shared" si="388"/>
        <v>0</v>
      </c>
      <c r="AD1853" s="520">
        <f t="shared" si="389"/>
        <v>0</v>
      </c>
    </row>
    <row r="1854" spans="16:30">
      <c r="P1854" s="274">
        <f t="shared" si="377"/>
        <v>1</v>
      </c>
      <c r="Q1854" s="285">
        <f t="shared" si="378"/>
        <v>18</v>
      </c>
      <c r="R1854" s="286">
        <f t="shared" si="379"/>
        <v>0</v>
      </c>
      <c r="S1854" s="287">
        <f t="shared" si="380"/>
        <v>0</v>
      </c>
      <c r="T1854" s="286">
        <f t="shared" si="381"/>
        <v>0</v>
      </c>
      <c r="U1854" s="287">
        <f t="shared" si="382"/>
        <v>0</v>
      </c>
      <c r="V1854" s="287">
        <f t="shared" si="383"/>
        <v>0</v>
      </c>
      <c r="W1854" s="287">
        <f t="shared" si="384"/>
        <v>0</v>
      </c>
      <c r="X1854" s="287">
        <f t="shared" si="385"/>
        <v>0</v>
      </c>
      <c r="Y1854" s="288">
        <f t="shared" si="386"/>
        <v>1900</v>
      </c>
      <c r="Z1854" s="287">
        <f t="shared" si="387"/>
        <v>1</v>
      </c>
      <c r="AA1854" s="519">
        <f>0</f>
        <v>0</v>
      </c>
      <c r="AB1854" s="520">
        <f>0</f>
        <v>0</v>
      </c>
      <c r="AC1854" s="519">
        <f t="shared" si="388"/>
        <v>0</v>
      </c>
      <c r="AD1854" s="520">
        <f t="shared" si="389"/>
        <v>0</v>
      </c>
    </row>
    <row r="1855" spans="16:30">
      <c r="P1855" s="274">
        <f t="shared" si="377"/>
        <v>1</v>
      </c>
      <c r="Q1855" s="285">
        <f t="shared" si="378"/>
        <v>18</v>
      </c>
      <c r="R1855" s="286">
        <f t="shared" si="379"/>
        <v>0</v>
      </c>
      <c r="S1855" s="287">
        <f t="shared" si="380"/>
        <v>0</v>
      </c>
      <c r="T1855" s="286">
        <f t="shared" si="381"/>
        <v>0</v>
      </c>
      <c r="U1855" s="287">
        <f t="shared" si="382"/>
        <v>0</v>
      </c>
      <c r="V1855" s="287">
        <f t="shared" si="383"/>
        <v>0</v>
      </c>
      <c r="W1855" s="287">
        <f t="shared" si="384"/>
        <v>0</v>
      </c>
      <c r="X1855" s="287">
        <f t="shared" si="385"/>
        <v>0</v>
      </c>
      <c r="Y1855" s="288">
        <f t="shared" si="386"/>
        <v>1900</v>
      </c>
      <c r="Z1855" s="287">
        <f t="shared" si="387"/>
        <v>1</v>
      </c>
      <c r="AA1855" s="519">
        <f>0</f>
        <v>0</v>
      </c>
      <c r="AB1855" s="520">
        <f>0</f>
        <v>0</v>
      </c>
      <c r="AC1855" s="519">
        <f t="shared" si="388"/>
        <v>0</v>
      </c>
      <c r="AD1855" s="520">
        <f t="shared" si="389"/>
        <v>0</v>
      </c>
    </row>
    <row r="1856" spans="16:30">
      <c r="P1856" s="274">
        <f t="shared" si="377"/>
        <v>1</v>
      </c>
      <c r="Q1856" s="285">
        <f t="shared" si="378"/>
        <v>18</v>
      </c>
      <c r="R1856" s="286">
        <f t="shared" si="379"/>
        <v>0</v>
      </c>
      <c r="S1856" s="287">
        <f t="shared" si="380"/>
        <v>0</v>
      </c>
      <c r="T1856" s="286">
        <f t="shared" si="381"/>
        <v>0</v>
      </c>
      <c r="U1856" s="287">
        <f t="shared" si="382"/>
        <v>0</v>
      </c>
      <c r="V1856" s="287">
        <f t="shared" si="383"/>
        <v>0</v>
      </c>
      <c r="W1856" s="287">
        <f t="shared" si="384"/>
        <v>0</v>
      </c>
      <c r="X1856" s="287">
        <f t="shared" si="385"/>
        <v>0</v>
      </c>
      <c r="Y1856" s="288">
        <f t="shared" si="386"/>
        <v>1900</v>
      </c>
      <c r="Z1856" s="287">
        <f t="shared" si="387"/>
        <v>1</v>
      </c>
      <c r="AA1856" s="519">
        <f>0</f>
        <v>0</v>
      </c>
      <c r="AB1856" s="520">
        <f>0</f>
        <v>0</v>
      </c>
      <c r="AC1856" s="519">
        <f t="shared" si="388"/>
        <v>0</v>
      </c>
      <c r="AD1856" s="520">
        <f t="shared" si="389"/>
        <v>0</v>
      </c>
    </row>
    <row r="1857" spans="16:30">
      <c r="P1857" s="274">
        <f t="shared" si="377"/>
        <v>1</v>
      </c>
      <c r="Q1857" s="285">
        <f t="shared" si="378"/>
        <v>18</v>
      </c>
      <c r="R1857" s="286">
        <f t="shared" si="379"/>
        <v>0</v>
      </c>
      <c r="S1857" s="287">
        <f t="shared" si="380"/>
        <v>0</v>
      </c>
      <c r="T1857" s="286">
        <f t="shared" si="381"/>
        <v>0</v>
      </c>
      <c r="U1857" s="287">
        <f t="shared" si="382"/>
        <v>0</v>
      </c>
      <c r="V1857" s="287">
        <f t="shared" si="383"/>
        <v>0</v>
      </c>
      <c r="W1857" s="287">
        <f t="shared" si="384"/>
        <v>0</v>
      </c>
      <c r="X1857" s="287">
        <f t="shared" si="385"/>
        <v>0</v>
      </c>
      <c r="Y1857" s="288">
        <f t="shared" si="386"/>
        <v>1900</v>
      </c>
      <c r="Z1857" s="287">
        <f t="shared" si="387"/>
        <v>1</v>
      </c>
      <c r="AA1857" s="519">
        <f>0</f>
        <v>0</v>
      </c>
      <c r="AB1857" s="520">
        <f>0</f>
        <v>0</v>
      </c>
      <c r="AC1857" s="519">
        <f t="shared" si="388"/>
        <v>0</v>
      </c>
      <c r="AD1857" s="520">
        <f t="shared" si="389"/>
        <v>0</v>
      </c>
    </row>
    <row r="1858" spans="16:30">
      <c r="P1858" s="274">
        <f t="shared" si="377"/>
        <v>1</v>
      </c>
      <c r="Q1858" s="285">
        <f t="shared" si="378"/>
        <v>18</v>
      </c>
      <c r="R1858" s="286">
        <f t="shared" si="379"/>
        <v>0</v>
      </c>
      <c r="S1858" s="287">
        <f t="shared" si="380"/>
        <v>0</v>
      </c>
      <c r="T1858" s="286">
        <f t="shared" si="381"/>
        <v>0</v>
      </c>
      <c r="U1858" s="287">
        <f t="shared" si="382"/>
        <v>0</v>
      </c>
      <c r="V1858" s="287">
        <f t="shared" si="383"/>
        <v>0</v>
      </c>
      <c r="W1858" s="287">
        <f t="shared" si="384"/>
        <v>0</v>
      </c>
      <c r="X1858" s="287">
        <f t="shared" si="385"/>
        <v>0</v>
      </c>
      <c r="Y1858" s="288">
        <f t="shared" si="386"/>
        <v>1900</v>
      </c>
      <c r="Z1858" s="287">
        <f t="shared" si="387"/>
        <v>1</v>
      </c>
      <c r="AA1858" s="519">
        <f>0</f>
        <v>0</v>
      </c>
      <c r="AB1858" s="520">
        <f>0</f>
        <v>0</v>
      </c>
      <c r="AC1858" s="519">
        <f t="shared" si="388"/>
        <v>0</v>
      </c>
      <c r="AD1858" s="520">
        <f t="shared" si="389"/>
        <v>0</v>
      </c>
    </row>
    <row r="1859" spans="16:30">
      <c r="P1859" s="274">
        <f t="shared" si="377"/>
        <v>1</v>
      </c>
      <c r="Q1859" s="285">
        <f t="shared" si="378"/>
        <v>18</v>
      </c>
      <c r="R1859" s="286">
        <f t="shared" si="379"/>
        <v>0</v>
      </c>
      <c r="S1859" s="287">
        <f t="shared" si="380"/>
        <v>0</v>
      </c>
      <c r="T1859" s="286">
        <f t="shared" si="381"/>
        <v>0</v>
      </c>
      <c r="U1859" s="287">
        <f t="shared" si="382"/>
        <v>0</v>
      </c>
      <c r="V1859" s="287">
        <f t="shared" si="383"/>
        <v>0</v>
      </c>
      <c r="W1859" s="287">
        <f t="shared" si="384"/>
        <v>0</v>
      </c>
      <c r="X1859" s="287">
        <f t="shared" si="385"/>
        <v>0</v>
      </c>
      <c r="Y1859" s="288">
        <f t="shared" si="386"/>
        <v>1900</v>
      </c>
      <c r="Z1859" s="287">
        <f t="shared" si="387"/>
        <v>1</v>
      </c>
      <c r="AA1859" s="519">
        <f>0</f>
        <v>0</v>
      </c>
      <c r="AB1859" s="520">
        <f>0</f>
        <v>0</v>
      </c>
      <c r="AC1859" s="519">
        <f t="shared" si="388"/>
        <v>0</v>
      </c>
      <c r="AD1859" s="520">
        <f t="shared" si="389"/>
        <v>0</v>
      </c>
    </row>
    <row r="1860" spans="16:30">
      <c r="P1860" s="274">
        <f t="shared" si="377"/>
        <v>1</v>
      </c>
      <c r="Q1860" s="285">
        <f t="shared" si="378"/>
        <v>18</v>
      </c>
      <c r="R1860" s="286">
        <f t="shared" si="379"/>
        <v>0</v>
      </c>
      <c r="S1860" s="287">
        <f t="shared" si="380"/>
        <v>0</v>
      </c>
      <c r="T1860" s="286">
        <f t="shared" si="381"/>
        <v>0</v>
      </c>
      <c r="U1860" s="287">
        <f t="shared" si="382"/>
        <v>0</v>
      </c>
      <c r="V1860" s="287">
        <f t="shared" si="383"/>
        <v>0</v>
      </c>
      <c r="W1860" s="287">
        <f t="shared" si="384"/>
        <v>0</v>
      </c>
      <c r="X1860" s="287">
        <f t="shared" si="385"/>
        <v>0</v>
      </c>
      <c r="Y1860" s="288">
        <f t="shared" si="386"/>
        <v>1900</v>
      </c>
      <c r="Z1860" s="287">
        <f t="shared" si="387"/>
        <v>1</v>
      </c>
      <c r="AA1860" s="519">
        <f>0</f>
        <v>0</v>
      </c>
      <c r="AB1860" s="520">
        <f>0</f>
        <v>0</v>
      </c>
      <c r="AC1860" s="519">
        <f t="shared" si="388"/>
        <v>0</v>
      </c>
      <c r="AD1860" s="520">
        <f t="shared" si="389"/>
        <v>0</v>
      </c>
    </row>
    <row r="1861" spans="16:30">
      <c r="P1861" s="274">
        <f t="shared" si="377"/>
        <v>1</v>
      </c>
      <c r="Q1861" s="285">
        <f t="shared" si="378"/>
        <v>18</v>
      </c>
      <c r="R1861" s="286">
        <f t="shared" si="379"/>
        <v>0</v>
      </c>
      <c r="S1861" s="287">
        <f t="shared" si="380"/>
        <v>0</v>
      </c>
      <c r="T1861" s="286">
        <f t="shared" si="381"/>
        <v>0</v>
      </c>
      <c r="U1861" s="287">
        <f t="shared" si="382"/>
        <v>0</v>
      </c>
      <c r="V1861" s="287">
        <f t="shared" si="383"/>
        <v>0</v>
      </c>
      <c r="W1861" s="287">
        <f t="shared" si="384"/>
        <v>0</v>
      </c>
      <c r="X1861" s="287">
        <f t="shared" si="385"/>
        <v>0</v>
      </c>
      <c r="Y1861" s="288">
        <f t="shared" si="386"/>
        <v>1900</v>
      </c>
      <c r="Z1861" s="287">
        <f t="shared" si="387"/>
        <v>1</v>
      </c>
      <c r="AA1861" s="519">
        <f>0</f>
        <v>0</v>
      </c>
      <c r="AB1861" s="520">
        <f>0</f>
        <v>0</v>
      </c>
      <c r="AC1861" s="519">
        <f t="shared" si="388"/>
        <v>0</v>
      </c>
      <c r="AD1861" s="520">
        <f t="shared" si="389"/>
        <v>0</v>
      </c>
    </row>
    <row r="1862" spans="16:30">
      <c r="P1862" s="274">
        <f t="shared" si="377"/>
        <v>1</v>
      </c>
      <c r="Q1862" s="285">
        <f t="shared" si="378"/>
        <v>18</v>
      </c>
      <c r="R1862" s="286">
        <f t="shared" si="379"/>
        <v>0</v>
      </c>
      <c r="S1862" s="287">
        <f t="shared" si="380"/>
        <v>0</v>
      </c>
      <c r="T1862" s="286">
        <f t="shared" si="381"/>
        <v>0</v>
      </c>
      <c r="U1862" s="287">
        <f t="shared" si="382"/>
        <v>0</v>
      </c>
      <c r="V1862" s="287">
        <f t="shared" si="383"/>
        <v>0</v>
      </c>
      <c r="W1862" s="287">
        <f t="shared" si="384"/>
        <v>0</v>
      </c>
      <c r="X1862" s="287">
        <f t="shared" si="385"/>
        <v>0</v>
      </c>
      <c r="Y1862" s="288">
        <f t="shared" si="386"/>
        <v>1900</v>
      </c>
      <c r="Z1862" s="287">
        <f t="shared" si="387"/>
        <v>1</v>
      </c>
      <c r="AA1862" s="519">
        <f>0</f>
        <v>0</v>
      </c>
      <c r="AB1862" s="520">
        <f>0</f>
        <v>0</v>
      </c>
      <c r="AC1862" s="519">
        <f t="shared" si="388"/>
        <v>0</v>
      </c>
      <c r="AD1862" s="520">
        <f t="shared" si="389"/>
        <v>0</v>
      </c>
    </row>
    <row r="1863" spans="16:30">
      <c r="P1863" s="274">
        <f t="shared" si="377"/>
        <v>1</v>
      </c>
      <c r="Q1863" s="285">
        <f t="shared" si="378"/>
        <v>18</v>
      </c>
      <c r="R1863" s="286">
        <f t="shared" si="379"/>
        <v>0</v>
      </c>
      <c r="S1863" s="287">
        <f t="shared" si="380"/>
        <v>0</v>
      </c>
      <c r="T1863" s="286">
        <f t="shared" si="381"/>
        <v>0</v>
      </c>
      <c r="U1863" s="287">
        <f t="shared" si="382"/>
        <v>0</v>
      </c>
      <c r="V1863" s="287">
        <f t="shared" si="383"/>
        <v>0</v>
      </c>
      <c r="W1863" s="287">
        <f t="shared" si="384"/>
        <v>0</v>
      </c>
      <c r="X1863" s="287">
        <f t="shared" si="385"/>
        <v>0</v>
      </c>
      <c r="Y1863" s="288">
        <f t="shared" si="386"/>
        <v>1900</v>
      </c>
      <c r="Z1863" s="287">
        <f t="shared" si="387"/>
        <v>1</v>
      </c>
      <c r="AA1863" s="519">
        <f>0</f>
        <v>0</v>
      </c>
      <c r="AB1863" s="520">
        <f>0</f>
        <v>0</v>
      </c>
      <c r="AC1863" s="519">
        <f t="shared" si="388"/>
        <v>0</v>
      </c>
      <c r="AD1863" s="520">
        <f t="shared" si="389"/>
        <v>0</v>
      </c>
    </row>
    <row r="1864" spans="16:30">
      <c r="P1864" s="274">
        <f t="shared" ref="P1864:P1927" si="390">IF(Z1864&gt;S1864,IF(Z1864&gt;T1864,1,0),0)</f>
        <v>1</v>
      </c>
      <c r="Q1864" s="285">
        <f t="shared" ref="Q1864:Q1927" si="391">MAX(18,IFERROR(ROUNDDOWN(YEARFRAC(F1864,__valuation_date),0),45))</f>
        <v>18</v>
      </c>
      <c r="R1864" s="286">
        <f t="shared" ref="R1864:R1927" si="392">G1864</f>
        <v>0</v>
      </c>
      <c r="S1864" s="287">
        <f t="shared" ref="S1864:S1927" si="393">N1864</f>
        <v>0</v>
      </c>
      <c r="T1864" s="286">
        <f t="shared" ref="T1864:T1927" si="394">ROUNDUP(YEARFRAC(M1864,L1864),0)</f>
        <v>0</v>
      </c>
      <c r="U1864" s="287">
        <f t="shared" ref="U1864:U1927" si="395">J1864</f>
        <v>0</v>
      </c>
      <c r="V1864" s="287">
        <f t="shared" ref="V1864:V1927" si="396">IF(X1864="Annuity",0,H1864)</f>
        <v>0</v>
      </c>
      <c r="W1864" s="287">
        <f t="shared" ref="W1864:W1927" si="397">IF(X1864="Annuity",H1864*12,H1864)</f>
        <v>0</v>
      </c>
      <c r="X1864" s="287">
        <f t="shared" ref="X1864:X1927" si="398">E1864</f>
        <v>0</v>
      </c>
      <c r="Y1864" s="288">
        <f t="shared" ref="Y1864:Y1927" si="399">YEAR(L1864)</f>
        <v>1900</v>
      </c>
      <c r="Z1864" s="287">
        <f t="shared" ref="Z1864:Z1927" si="400">YEAR($P$2)-Y1864+1</f>
        <v>1</v>
      </c>
      <c r="AA1864" s="519">
        <f>0</f>
        <v>0</v>
      </c>
      <c r="AB1864" s="520">
        <f>0</f>
        <v>0</v>
      </c>
      <c r="AC1864" s="519">
        <f t="shared" ref="AC1864:AC1927" si="401">D1864</f>
        <v>0</v>
      </c>
      <c r="AD1864" s="520">
        <f t="shared" ref="AD1864:AD1927" si="402">O1864</f>
        <v>0</v>
      </c>
    </row>
    <row r="1865" spans="16:30">
      <c r="P1865" s="274">
        <f t="shared" si="390"/>
        <v>1</v>
      </c>
      <c r="Q1865" s="285">
        <f t="shared" si="391"/>
        <v>18</v>
      </c>
      <c r="R1865" s="286">
        <f t="shared" si="392"/>
        <v>0</v>
      </c>
      <c r="S1865" s="287">
        <f t="shared" si="393"/>
        <v>0</v>
      </c>
      <c r="T1865" s="286">
        <f t="shared" si="394"/>
        <v>0</v>
      </c>
      <c r="U1865" s="287">
        <f t="shared" si="395"/>
        <v>0</v>
      </c>
      <c r="V1865" s="287">
        <f t="shared" si="396"/>
        <v>0</v>
      </c>
      <c r="W1865" s="287">
        <f t="shared" si="397"/>
        <v>0</v>
      </c>
      <c r="X1865" s="287">
        <f t="shared" si="398"/>
        <v>0</v>
      </c>
      <c r="Y1865" s="288">
        <f t="shared" si="399"/>
        <v>1900</v>
      </c>
      <c r="Z1865" s="287">
        <f t="shared" si="400"/>
        <v>1</v>
      </c>
      <c r="AA1865" s="519">
        <f>0</f>
        <v>0</v>
      </c>
      <c r="AB1865" s="520">
        <f>0</f>
        <v>0</v>
      </c>
      <c r="AC1865" s="519">
        <f t="shared" si="401"/>
        <v>0</v>
      </c>
      <c r="AD1865" s="520">
        <f t="shared" si="402"/>
        <v>0</v>
      </c>
    </row>
    <row r="1866" spans="16:30">
      <c r="P1866" s="274">
        <f t="shared" si="390"/>
        <v>1</v>
      </c>
      <c r="Q1866" s="285">
        <f t="shared" si="391"/>
        <v>18</v>
      </c>
      <c r="R1866" s="286">
        <f t="shared" si="392"/>
        <v>0</v>
      </c>
      <c r="S1866" s="287">
        <f t="shared" si="393"/>
        <v>0</v>
      </c>
      <c r="T1866" s="286">
        <f t="shared" si="394"/>
        <v>0</v>
      </c>
      <c r="U1866" s="287">
        <f t="shared" si="395"/>
        <v>0</v>
      </c>
      <c r="V1866" s="287">
        <f t="shared" si="396"/>
        <v>0</v>
      </c>
      <c r="W1866" s="287">
        <f t="shared" si="397"/>
        <v>0</v>
      </c>
      <c r="X1866" s="287">
        <f t="shared" si="398"/>
        <v>0</v>
      </c>
      <c r="Y1866" s="288">
        <f t="shared" si="399"/>
        <v>1900</v>
      </c>
      <c r="Z1866" s="287">
        <f t="shared" si="400"/>
        <v>1</v>
      </c>
      <c r="AA1866" s="519">
        <f>0</f>
        <v>0</v>
      </c>
      <c r="AB1866" s="520">
        <f>0</f>
        <v>0</v>
      </c>
      <c r="AC1866" s="519">
        <f t="shared" si="401"/>
        <v>0</v>
      </c>
      <c r="AD1866" s="520">
        <f t="shared" si="402"/>
        <v>0</v>
      </c>
    </row>
    <row r="1867" spans="16:30">
      <c r="P1867" s="274">
        <f t="shared" si="390"/>
        <v>1</v>
      </c>
      <c r="Q1867" s="285">
        <f t="shared" si="391"/>
        <v>18</v>
      </c>
      <c r="R1867" s="286">
        <f t="shared" si="392"/>
        <v>0</v>
      </c>
      <c r="S1867" s="287">
        <f t="shared" si="393"/>
        <v>0</v>
      </c>
      <c r="T1867" s="286">
        <f t="shared" si="394"/>
        <v>0</v>
      </c>
      <c r="U1867" s="287">
        <f t="shared" si="395"/>
        <v>0</v>
      </c>
      <c r="V1867" s="287">
        <f t="shared" si="396"/>
        <v>0</v>
      </c>
      <c r="W1867" s="287">
        <f t="shared" si="397"/>
        <v>0</v>
      </c>
      <c r="X1867" s="287">
        <f t="shared" si="398"/>
        <v>0</v>
      </c>
      <c r="Y1867" s="288">
        <f t="shared" si="399"/>
        <v>1900</v>
      </c>
      <c r="Z1867" s="287">
        <f t="shared" si="400"/>
        <v>1</v>
      </c>
      <c r="AA1867" s="519">
        <f>0</f>
        <v>0</v>
      </c>
      <c r="AB1867" s="520">
        <f>0</f>
        <v>0</v>
      </c>
      <c r="AC1867" s="519">
        <f t="shared" si="401"/>
        <v>0</v>
      </c>
      <c r="AD1867" s="520">
        <f t="shared" si="402"/>
        <v>0</v>
      </c>
    </row>
    <row r="1868" spans="16:30">
      <c r="P1868" s="274">
        <f t="shared" si="390"/>
        <v>1</v>
      </c>
      <c r="Q1868" s="285">
        <f t="shared" si="391"/>
        <v>18</v>
      </c>
      <c r="R1868" s="286">
        <f t="shared" si="392"/>
        <v>0</v>
      </c>
      <c r="S1868" s="287">
        <f t="shared" si="393"/>
        <v>0</v>
      </c>
      <c r="T1868" s="286">
        <f t="shared" si="394"/>
        <v>0</v>
      </c>
      <c r="U1868" s="287">
        <f t="shared" si="395"/>
        <v>0</v>
      </c>
      <c r="V1868" s="287">
        <f t="shared" si="396"/>
        <v>0</v>
      </c>
      <c r="W1868" s="287">
        <f t="shared" si="397"/>
        <v>0</v>
      </c>
      <c r="X1868" s="287">
        <f t="shared" si="398"/>
        <v>0</v>
      </c>
      <c r="Y1868" s="288">
        <f t="shared" si="399"/>
        <v>1900</v>
      </c>
      <c r="Z1868" s="287">
        <f t="shared" si="400"/>
        <v>1</v>
      </c>
      <c r="AA1868" s="519">
        <f>0</f>
        <v>0</v>
      </c>
      <c r="AB1868" s="520">
        <f>0</f>
        <v>0</v>
      </c>
      <c r="AC1868" s="519">
        <f t="shared" si="401"/>
        <v>0</v>
      </c>
      <c r="AD1868" s="520">
        <f t="shared" si="402"/>
        <v>0</v>
      </c>
    </row>
    <row r="1869" spans="16:30">
      <c r="P1869" s="274">
        <f t="shared" si="390"/>
        <v>1</v>
      </c>
      <c r="Q1869" s="285">
        <f t="shared" si="391"/>
        <v>18</v>
      </c>
      <c r="R1869" s="286">
        <f t="shared" si="392"/>
        <v>0</v>
      </c>
      <c r="S1869" s="287">
        <f t="shared" si="393"/>
        <v>0</v>
      </c>
      <c r="T1869" s="286">
        <f t="shared" si="394"/>
        <v>0</v>
      </c>
      <c r="U1869" s="287">
        <f t="shared" si="395"/>
        <v>0</v>
      </c>
      <c r="V1869" s="287">
        <f t="shared" si="396"/>
        <v>0</v>
      </c>
      <c r="W1869" s="287">
        <f t="shared" si="397"/>
        <v>0</v>
      </c>
      <c r="X1869" s="287">
        <f t="shared" si="398"/>
        <v>0</v>
      </c>
      <c r="Y1869" s="288">
        <f t="shared" si="399"/>
        <v>1900</v>
      </c>
      <c r="Z1869" s="287">
        <f t="shared" si="400"/>
        <v>1</v>
      </c>
      <c r="AA1869" s="519">
        <f>0</f>
        <v>0</v>
      </c>
      <c r="AB1869" s="520">
        <f>0</f>
        <v>0</v>
      </c>
      <c r="AC1869" s="519">
        <f t="shared" si="401"/>
        <v>0</v>
      </c>
      <c r="AD1869" s="520">
        <f t="shared" si="402"/>
        <v>0</v>
      </c>
    </row>
    <row r="1870" spans="16:30">
      <c r="P1870" s="274">
        <f t="shared" si="390"/>
        <v>1</v>
      </c>
      <c r="Q1870" s="285">
        <f t="shared" si="391"/>
        <v>18</v>
      </c>
      <c r="R1870" s="286">
        <f t="shared" si="392"/>
        <v>0</v>
      </c>
      <c r="S1870" s="287">
        <f t="shared" si="393"/>
        <v>0</v>
      </c>
      <c r="T1870" s="286">
        <f t="shared" si="394"/>
        <v>0</v>
      </c>
      <c r="U1870" s="287">
        <f t="shared" si="395"/>
        <v>0</v>
      </c>
      <c r="V1870" s="287">
        <f t="shared" si="396"/>
        <v>0</v>
      </c>
      <c r="W1870" s="287">
        <f t="shared" si="397"/>
        <v>0</v>
      </c>
      <c r="X1870" s="287">
        <f t="shared" si="398"/>
        <v>0</v>
      </c>
      <c r="Y1870" s="288">
        <f t="shared" si="399"/>
        <v>1900</v>
      </c>
      <c r="Z1870" s="287">
        <f t="shared" si="400"/>
        <v>1</v>
      </c>
      <c r="AA1870" s="519">
        <f>0</f>
        <v>0</v>
      </c>
      <c r="AB1870" s="520">
        <f>0</f>
        <v>0</v>
      </c>
      <c r="AC1870" s="519">
        <f t="shared" si="401"/>
        <v>0</v>
      </c>
      <c r="AD1870" s="520">
        <f t="shared" si="402"/>
        <v>0</v>
      </c>
    </row>
    <row r="1871" spans="16:30">
      <c r="P1871" s="274">
        <f t="shared" si="390"/>
        <v>1</v>
      </c>
      <c r="Q1871" s="285">
        <f t="shared" si="391"/>
        <v>18</v>
      </c>
      <c r="R1871" s="286">
        <f t="shared" si="392"/>
        <v>0</v>
      </c>
      <c r="S1871" s="287">
        <f t="shared" si="393"/>
        <v>0</v>
      </c>
      <c r="T1871" s="286">
        <f t="shared" si="394"/>
        <v>0</v>
      </c>
      <c r="U1871" s="287">
        <f t="shared" si="395"/>
        <v>0</v>
      </c>
      <c r="V1871" s="287">
        <f t="shared" si="396"/>
        <v>0</v>
      </c>
      <c r="W1871" s="287">
        <f t="shared" si="397"/>
        <v>0</v>
      </c>
      <c r="X1871" s="287">
        <f t="shared" si="398"/>
        <v>0</v>
      </c>
      <c r="Y1871" s="288">
        <f t="shared" si="399"/>
        <v>1900</v>
      </c>
      <c r="Z1871" s="287">
        <f t="shared" si="400"/>
        <v>1</v>
      </c>
      <c r="AA1871" s="519">
        <f>0</f>
        <v>0</v>
      </c>
      <c r="AB1871" s="520">
        <f>0</f>
        <v>0</v>
      </c>
      <c r="AC1871" s="519">
        <f t="shared" si="401"/>
        <v>0</v>
      </c>
      <c r="AD1871" s="520">
        <f t="shared" si="402"/>
        <v>0</v>
      </c>
    </row>
    <row r="1872" spans="16:30">
      <c r="P1872" s="274">
        <f t="shared" si="390"/>
        <v>1</v>
      </c>
      <c r="Q1872" s="285">
        <f t="shared" si="391"/>
        <v>18</v>
      </c>
      <c r="R1872" s="286">
        <f t="shared" si="392"/>
        <v>0</v>
      </c>
      <c r="S1872" s="287">
        <f t="shared" si="393"/>
        <v>0</v>
      </c>
      <c r="T1872" s="286">
        <f t="shared" si="394"/>
        <v>0</v>
      </c>
      <c r="U1872" s="287">
        <f t="shared" si="395"/>
        <v>0</v>
      </c>
      <c r="V1872" s="287">
        <f t="shared" si="396"/>
        <v>0</v>
      </c>
      <c r="W1872" s="287">
        <f t="shared" si="397"/>
        <v>0</v>
      </c>
      <c r="X1872" s="287">
        <f t="shared" si="398"/>
        <v>0</v>
      </c>
      <c r="Y1872" s="288">
        <f t="shared" si="399"/>
        <v>1900</v>
      </c>
      <c r="Z1872" s="287">
        <f t="shared" si="400"/>
        <v>1</v>
      </c>
      <c r="AA1872" s="519">
        <f>0</f>
        <v>0</v>
      </c>
      <c r="AB1872" s="520">
        <f>0</f>
        <v>0</v>
      </c>
      <c r="AC1872" s="519">
        <f t="shared" si="401"/>
        <v>0</v>
      </c>
      <c r="AD1872" s="520">
        <f t="shared" si="402"/>
        <v>0</v>
      </c>
    </row>
    <row r="1873" spans="16:30">
      <c r="P1873" s="274">
        <f t="shared" si="390"/>
        <v>1</v>
      </c>
      <c r="Q1873" s="285">
        <f t="shared" si="391"/>
        <v>18</v>
      </c>
      <c r="R1873" s="286">
        <f t="shared" si="392"/>
        <v>0</v>
      </c>
      <c r="S1873" s="287">
        <f t="shared" si="393"/>
        <v>0</v>
      </c>
      <c r="T1873" s="286">
        <f t="shared" si="394"/>
        <v>0</v>
      </c>
      <c r="U1873" s="287">
        <f t="shared" si="395"/>
        <v>0</v>
      </c>
      <c r="V1873" s="287">
        <f t="shared" si="396"/>
        <v>0</v>
      </c>
      <c r="W1873" s="287">
        <f t="shared" si="397"/>
        <v>0</v>
      </c>
      <c r="X1873" s="287">
        <f t="shared" si="398"/>
        <v>0</v>
      </c>
      <c r="Y1873" s="288">
        <f t="shared" si="399"/>
        <v>1900</v>
      </c>
      <c r="Z1873" s="287">
        <f t="shared" si="400"/>
        <v>1</v>
      </c>
      <c r="AA1873" s="519">
        <f>0</f>
        <v>0</v>
      </c>
      <c r="AB1873" s="520">
        <f>0</f>
        <v>0</v>
      </c>
      <c r="AC1873" s="519">
        <f t="shared" si="401"/>
        <v>0</v>
      </c>
      <c r="AD1873" s="520">
        <f t="shared" si="402"/>
        <v>0</v>
      </c>
    </row>
    <row r="1874" spans="16:30">
      <c r="P1874" s="274">
        <f t="shared" si="390"/>
        <v>1</v>
      </c>
      <c r="Q1874" s="285">
        <f t="shared" si="391"/>
        <v>18</v>
      </c>
      <c r="R1874" s="286">
        <f t="shared" si="392"/>
        <v>0</v>
      </c>
      <c r="S1874" s="287">
        <f t="shared" si="393"/>
        <v>0</v>
      </c>
      <c r="T1874" s="286">
        <f t="shared" si="394"/>
        <v>0</v>
      </c>
      <c r="U1874" s="287">
        <f t="shared" si="395"/>
        <v>0</v>
      </c>
      <c r="V1874" s="287">
        <f t="shared" si="396"/>
        <v>0</v>
      </c>
      <c r="W1874" s="287">
        <f t="shared" si="397"/>
        <v>0</v>
      </c>
      <c r="X1874" s="287">
        <f t="shared" si="398"/>
        <v>0</v>
      </c>
      <c r="Y1874" s="288">
        <f t="shared" si="399"/>
        <v>1900</v>
      </c>
      <c r="Z1874" s="287">
        <f t="shared" si="400"/>
        <v>1</v>
      </c>
      <c r="AA1874" s="519">
        <f>0</f>
        <v>0</v>
      </c>
      <c r="AB1874" s="520">
        <f>0</f>
        <v>0</v>
      </c>
      <c r="AC1874" s="519">
        <f t="shared" si="401"/>
        <v>0</v>
      </c>
      <c r="AD1874" s="520">
        <f t="shared" si="402"/>
        <v>0</v>
      </c>
    </row>
    <row r="1875" spans="16:30">
      <c r="P1875" s="274">
        <f t="shared" si="390"/>
        <v>1</v>
      </c>
      <c r="Q1875" s="285">
        <f t="shared" si="391"/>
        <v>18</v>
      </c>
      <c r="R1875" s="286">
        <f t="shared" si="392"/>
        <v>0</v>
      </c>
      <c r="S1875" s="287">
        <f t="shared" si="393"/>
        <v>0</v>
      </c>
      <c r="T1875" s="286">
        <f t="shared" si="394"/>
        <v>0</v>
      </c>
      <c r="U1875" s="287">
        <f t="shared" si="395"/>
        <v>0</v>
      </c>
      <c r="V1875" s="287">
        <f t="shared" si="396"/>
        <v>0</v>
      </c>
      <c r="W1875" s="287">
        <f t="shared" si="397"/>
        <v>0</v>
      </c>
      <c r="X1875" s="287">
        <f t="shared" si="398"/>
        <v>0</v>
      </c>
      <c r="Y1875" s="288">
        <f t="shared" si="399"/>
        <v>1900</v>
      </c>
      <c r="Z1875" s="287">
        <f t="shared" si="400"/>
        <v>1</v>
      </c>
      <c r="AA1875" s="519">
        <f>0</f>
        <v>0</v>
      </c>
      <c r="AB1875" s="520">
        <f>0</f>
        <v>0</v>
      </c>
      <c r="AC1875" s="519">
        <f t="shared" si="401"/>
        <v>0</v>
      </c>
      <c r="AD1875" s="520">
        <f t="shared" si="402"/>
        <v>0</v>
      </c>
    </row>
    <row r="1876" spans="16:30">
      <c r="P1876" s="274">
        <f t="shared" si="390"/>
        <v>1</v>
      </c>
      <c r="Q1876" s="285">
        <f t="shared" si="391"/>
        <v>18</v>
      </c>
      <c r="R1876" s="286">
        <f t="shared" si="392"/>
        <v>0</v>
      </c>
      <c r="S1876" s="287">
        <f t="shared" si="393"/>
        <v>0</v>
      </c>
      <c r="T1876" s="286">
        <f t="shared" si="394"/>
        <v>0</v>
      </c>
      <c r="U1876" s="287">
        <f t="shared" si="395"/>
        <v>0</v>
      </c>
      <c r="V1876" s="287">
        <f t="shared" si="396"/>
        <v>0</v>
      </c>
      <c r="W1876" s="287">
        <f t="shared" si="397"/>
        <v>0</v>
      </c>
      <c r="X1876" s="287">
        <f t="shared" si="398"/>
        <v>0</v>
      </c>
      <c r="Y1876" s="288">
        <f t="shared" si="399"/>
        <v>1900</v>
      </c>
      <c r="Z1876" s="287">
        <f t="shared" si="400"/>
        <v>1</v>
      </c>
      <c r="AA1876" s="519">
        <f>0</f>
        <v>0</v>
      </c>
      <c r="AB1876" s="520">
        <f>0</f>
        <v>0</v>
      </c>
      <c r="AC1876" s="519">
        <f t="shared" si="401"/>
        <v>0</v>
      </c>
      <c r="AD1876" s="520">
        <f t="shared" si="402"/>
        <v>0</v>
      </c>
    </row>
    <row r="1877" spans="16:30">
      <c r="P1877" s="274">
        <f t="shared" si="390"/>
        <v>1</v>
      </c>
      <c r="Q1877" s="285">
        <f t="shared" si="391"/>
        <v>18</v>
      </c>
      <c r="R1877" s="286">
        <f t="shared" si="392"/>
        <v>0</v>
      </c>
      <c r="S1877" s="287">
        <f t="shared" si="393"/>
        <v>0</v>
      </c>
      <c r="T1877" s="286">
        <f t="shared" si="394"/>
        <v>0</v>
      </c>
      <c r="U1877" s="287">
        <f t="shared" si="395"/>
        <v>0</v>
      </c>
      <c r="V1877" s="287">
        <f t="shared" si="396"/>
        <v>0</v>
      </c>
      <c r="W1877" s="287">
        <f t="shared" si="397"/>
        <v>0</v>
      </c>
      <c r="X1877" s="287">
        <f t="shared" si="398"/>
        <v>0</v>
      </c>
      <c r="Y1877" s="288">
        <f t="shared" si="399"/>
        <v>1900</v>
      </c>
      <c r="Z1877" s="287">
        <f t="shared" si="400"/>
        <v>1</v>
      </c>
      <c r="AA1877" s="519">
        <f>0</f>
        <v>0</v>
      </c>
      <c r="AB1877" s="520">
        <f>0</f>
        <v>0</v>
      </c>
      <c r="AC1877" s="519">
        <f t="shared" si="401"/>
        <v>0</v>
      </c>
      <c r="AD1877" s="520">
        <f t="shared" si="402"/>
        <v>0</v>
      </c>
    </row>
    <row r="1878" spans="16:30">
      <c r="P1878" s="274">
        <f t="shared" si="390"/>
        <v>1</v>
      </c>
      <c r="Q1878" s="285">
        <f t="shared" si="391"/>
        <v>18</v>
      </c>
      <c r="R1878" s="286">
        <f t="shared" si="392"/>
        <v>0</v>
      </c>
      <c r="S1878" s="287">
        <f t="shared" si="393"/>
        <v>0</v>
      </c>
      <c r="T1878" s="286">
        <f t="shared" si="394"/>
        <v>0</v>
      </c>
      <c r="U1878" s="287">
        <f t="shared" si="395"/>
        <v>0</v>
      </c>
      <c r="V1878" s="287">
        <f t="shared" si="396"/>
        <v>0</v>
      </c>
      <c r="W1878" s="287">
        <f t="shared" si="397"/>
        <v>0</v>
      </c>
      <c r="X1878" s="287">
        <f t="shared" si="398"/>
        <v>0</v>
      </c>
      <c r="Y1878" s="288">
        <f t="shared" si="399"/>
        <v>1900</v>
      </c>
      <c r="Z1878" s="287">
        <f t="shared" si="400"/>
        <v>1</v>
      </c>
      <c r="AA1878" s="519">
        <f>0</f>
        <v>0</v>
      </c>
      <c r="AB1878" s="520">
        <f>0</f>
        <v>0</v>
      </c>
      <c r="AC1878" s="519">
        <f t="shared" si="401"/>
        <v>0</v>
      </c>
      <c r="AD1878" s="520">
        <f t="shared" si="402"/>
        <v>0</v>
      </c>
    </row>
    <row r="1879" spans="16:30">
      <c r="P1879" s="274">
        <f t="shared" si="390"/>
        <v>1</v>
      </c>
      <c r="Q1879" s="285">
        <f t="shared" si="391"/>
        <v>18</v>
      </c>
      <c r="R1879" s="286">
        <f t="shared" si="392"/>
        <v>0</v>
      </c>
      <c r="S1879" s="287">
        <f t="shared" si="393"/>
        <v>0</v>
      </c>
      <c r="T1879" s="286">
        <f t="shared" si="394"/>
        <v>0</v>
      </c>
      <c r="U1879" s="287">
        <f t="shared" si="395"/>
        <v>0</v>
      </c>
      <c r="V1879" s="287">
        <f t="shared" si="396"/>
        <v>0</v>
      </c>
      <c r="W1879" s="287">
        <f t="shared" si="397"/>
        <v>0</v>
      </c>
      <c r="X1879" s="287">
        <f t="shared" si="398"/>
        <v>0</v>
      </c>
      <c r="Y1879" s="288">
        <f t="shared" si="399"/>
        <v>1900</v>
      </c>
      <c r="Z1879" s="287">
        <f t="shared" si="400"/>
        <v>1</v>
      </c>
      <c r="AA1879" s="519">
        <f>0</f>
        <v>0</v>
      </c>
      <c r="AB1879" s="520">
        <f>0</f>
        <v>0</v>
      </c>
      <c r="AC1879" s="519">
        <f t="shared" si="401"/>
        <v>0</v>
      </c>
      <c r="AD1879" s="520">
        <f t="shared" si="402"/>
        <v>0</v>
      </c>
    </row>
    <row r="1880" spans="16:30">
      <c r="P1880" s="274">
        <f t="shared" si="390"/>
        <v>1</v>
      </c>
      <c r="Q1880" s="285">
        <f t="shared" si="391"/>
        <v>18</v>
      </c>
      <c r="R1880" s="286">
        <f t="shared" si="392"/>
        <v>0</v>
      </c>
      <c r="S1880" s="287">
        <f t="shared" si="393"/>
        <v>0</v>
      </c>
      <c r="T1880" s="286">
        <f t="shared" si="394"/>
        <v>0</v>
      </c>
      <c r="U1880" s="287">
        <f t="shared" si="395"/>
        <v>0</v>
      </c>
      <c r="V1880" s="287">
        <f t="shared" si="396"/>
        <v>0</v>
      </c>
      <c r="W1880" s="287">
        <f t="shared" si="397"/>
        <v>0</v>
      </c>
      <c r="X1880" s="287">
        <f t="shared" si="398"/>
        <v>0</v>
      </c>
      <c r="Y1880" s="288">
        <f t="shared" si="399"/>
        <v>1900</v>
      </c>
      <c r="Z1880" s="287">
        <f t="shared" si="400"/>
        <v>1</v>
      </c>
      <c r="AA1880" s="519">
        <f>0</f>
        <v>0</v>
      </c>
      <c r="AB1880" s="520">
        <f>0</f>
        <v>0</v>
      </c>
      <c r="AC1880" s="519">
        <f t="shared" si="401"/>
        <v>0</v>
      </c>
      <c r="AD1880" s="520">
        <f t="shared" si="402"/>
        <v>0</v>
      </c>
    </row>
    <row r="1881" spans="16:30">
      <c r="P1881" s="274">
        <f t="shared" si="390"/>
        <v>1</v>
      </c>
      <c r="Q1881" s="285">
        <f t="shared" si="391"/>
        <v>18</v>
      </c>
      <c r="R1881" s="286">
        <f t="shared" si="392"/>
        <v>0</v>
      </c>
      <c r="S1881" s="287">
        <f t="shared" si="393"/>
        <v>0</v>
      </c>
      <c r="T1881" s="286">
        <f t="shared" si="394"/>
        <v>0</v>
      </c>
      <c r="U1881" s="287">
        <f t="shared" si="395"/>
        <v>0</v>
      </c>
      <c r="V1881" s="287">
        <f t="shared" si="396"/>
        <v>0</v>
      </c>
      <c r="W1881" s="287">
        <f t="shared" si="397"/>
        <v>0</v>
      </c>
      <c r="X1881" s="287">
        <f t="shared" si="398"/>
        <v>0</v>
      </c>
      <c r="Y1881" s="288">
        <f t="shared" si="399"/>
        <v>1900</v>
      </c>
      <c r="Z1881" s="287">
        <f t="shared" si="400"/>
        <v>1</v>
      </c>
      <c r="AA1881" s="519">
        <f>0</f>
        <v>0</v>
      </c>
      <c r="AB1881" s="520">
        <f>0</f>
        <v>0</v>
      </c>
      <c r="AC1881" s="519">
        <f t="shared" si="401"/>
        <v>0</v>
      </c>
      <c r="AD1881" s="520">
        <f t="shared" si="402"/>
        <v>0</v>
      </c>
    </row>
    <row r="1882" spans="16:30">
      <c r="P1882" s="274">
        <f t="shared" si="390"/>
        <v>1</v>
      </c>
      <c r="Q1882" s="285">
        <f t="shared" si="391"/>
        <v>18</v>
      </c>
      <c r="R1882" s="286">
        <f t="shared" si="392"/>
        <v>0</v>
      </c>
      <c r="S1882" s="287">
        <f t="shared" si="393"/>
        <v>0</v>
      </c>
      <c r="T1882" s="286">
        <f t="shared" si="394"/>
        <v>0</v>
      </c>
      <c r="U1882" s="287">
        <f t="shared" si="395"/>
        <v>0</v>
      </c>
      <c r="V1882" s="287">
        <f t="shared" si="396"/>
        <v>0</v>
      </c>
      <c r="W1882" s="287">
        <f t="shared" si="397"/>
        <v>0</v>
      </c>
      <c r="X1882" s="287">
        <f t="shared" si="398"/>
        <v>0</v>
      </c>
      <c r="Y1882" s="288">
        <f t="shared" si="399"/>
        <v>1900</v>
      </c>
      <c r="Z1882" s="287">
        <f t="shared" si="400"/>
        <v>1</v>
      </c>
      <c r="AA1882" s="519">
        <f>0</f>
        <v>0</v>
      </c>
      <c r="AB1882" s="520">
        <f>0</f>
        <v>0</v>
      </c>
      <c r="AC1882" s="519">
        <f t="shared" si="401"/>
        <v>0</v>
      </c>
      <c r="AD1882" s="520">
        <f t="shared" si="402"/>
        <v>0</v>
      </c>
    </row>
    <row r="1883" spans="16:30">
      <c r="P1883" s="274">
        <f t="shared" si="390"/>
        <v>1</v>
      </c>
      <c r="Q1883" s="285">
        <f t="shared" si="391"/>
        <v>18</v>
      </c>
      <c r="R1883" s="286">
        <f t="shared" si="392"/>
        <v>0</v>
      </c>
      <c r="S1883" s="287">
        <f t="shared" si="393"/>
        <v>0</v>
      </c>
      <c r="T1883" s="286">
        <f t="shared" si="394"/>
        <v>0</v>
      </c>
      <c r="U1883" s="287">
        <f t="shared" si="395"/>
        <v>0</v>
      </c>
      <c r="V1883" s="287">
        <f t="shared" si="396"/>
        <v>0</v>
      </c>
      <c r="W1883" s="287">
        <f t="shared" si="397"/>
        <v>0</v>
      </c>
      <c r="X1883" s="287">
        <f t="shared" si="398"/>
        <v>0</v>
      </c>
      <c r="Y1883" s="288">
        <f t="shared" si="399"/>
        <v>1900</v>
      </c>
      <c r="Z1883" s="287">
        <f t="shared" si="400"/>
        <v>1</v>
      </c>
      <c r="AA1883" s="519">
        <f>0</f>
        <v>0</v>
      </c>
      <c r="AB1883" s="520">
        <f>0</f>
        <v>0</v>
      </c>
      <c r="AC1883" s="519">
        <f t="shared" si="401"/>
        <v>0</v>
      </c>
      <c r="AD1883" s="520">
        <f t="shared" si="402"/>
        <v>0</v>
      </c>
    </row>
    <row r="1884" spans="16:30">
      <c r="P1884" s="274">
        <f t="shared" si="390"/>
        <v>1</v>
      </c>
      <c r="Q1884" s="285">
        <f t="shared" si="391"/>
        <v>18</v>
      </c>
      <c r="R1884" s="286">
        <f t="shared" si="392"/>
        <v>0</v>
      </c>
      <c r="S1884" s="287">
        <f t="shared" si="393"/>
        <v>0</v>
      </c>
      <c r="T1884" s="286">
        <f t="shared" si="394"/>
        <v>0</v>
      </c>
      <c r="U1884" s="287">
        <f t="shared" si="395"/>
        <v>0</v>
      </c>
      <c r="V1884" s="287">
        <f t="shared" si="396"/>
        <v>0</v>
      </c>
      <c r="W1884" s="287">
        <f t="shared" si="397"/>
        <v>0</v>
      </c>
      <c r="X1884" s="287">
        <f t="shared" si="398"/>
        <v>0</v>
      </c>
      <c r="Y1884" s="288">
        <f t="shared" si="399"/>
        <v>1900</v>
      </c>
      <c r="Z1884" s="287">
        <f t="shared" si="400"/>
        <v>1</v>
      </c>
      <c r="AA1884" s="519">
        <f>0</f>
        <v>0</v>
      </c>
      <c r="AB1884" s="520">
        <f>0</f>
        <v>0</v>
      </c>
      <c r="AC1884" s="519">
        <f t="shared" si="401"/>
        <v>0</v>
      </c>
      <c r="AD1884" s="520">
        <f t="shared" si="402"/>
        <v>0</v>
      </c>
    </row>
    <row r="1885" spans="16:30">
      <c r="P1885" s="274">
        <f t="shared" si="390"/>
        <v>1</v>
      </c>
      <c r="Q1885" s="285">
        <f t="shared" si="391"/>
        <v>18</v>
      </c>
      <c r="R1885" s="286">
        <f t="shared" si="392"/>
        <v>0</v>
      </c>
      <c r="S1885" s="287">
        <f t="shared" si="393"/>
        <v>0</v>
      </c>
      <c r="T1885" s="286">
        <f t="shared" si="394"/>
        <v>0</v>
      </c>
      <c r="U1885" s="287">
        <f t="shared" si="395"/>
        <v>0</v>
      </c>
      <c r="V1885" s="287">
        <f t="shared" si="396"/>
        <v>0</v>
      </c>
      <c r="W1885" s="287">
        <f t="shared" si="397"/>
        <v>0</v>
      </c>
      <c r="X1885" s="287">
        <f t="shared" si="398"/>
        <v>0</v>
      </c>
      <c r="Y1885" s="288">
        <f t="shared" si="399"/>
        <v>1900</v>
      </c>
      <c r="Z1885" s="287">
        <f t="shared" si="400"/>
        <v>1</v>
      </c>
      <c r="AA1885" s="519">
        <f>0</f>
        <v>0</v>
      </c>
      <c r="AB1885" s="520">
        <f>0</f>
        <v>0</v>
      </c>
      <c r="AC1885" s="519">
        <f t="shared" si="401"/>
        <v>0</v>
      </c>
      <c r="AD1885" s="520">
        <f t="shared" si="402"/>
        <v>0</v>
      </c>
    </row>
    <row r="1886" spans="16:30">
      <c r="P1886" s="274">
        <f t="shared" si="390"/>
        <v>1</v>
      </c>
      <c r="Q1886" s="285">
        <f t="shared" si="391"/>
        <v>18</v>
      </c>
      <c r="R1886" s="286">
        <f t="shared" si="392"/>
        <v>0</v>
      </c>
      <c r="S1886" s="287">
        <f t="shared" si="393"/>
        <v>0</v>
      </c>
      <c r="T1886" s="286">
        <f t="shared" si="394"/>
        <v>0</v>
      </c>
      <c r="U1886" s="287">
        <f t="shared" si="395"/>
        <v>0</v>
      </c>
      <c r="V1886" s="287">
        <f t="shared" si="396"/>
        <v>0</v>
      </c>
      <c r="W1886" s="287">
        <f t="shared" si="397"/>
        <v>0</v>
      </c>
      <c r="X1886" s="287">
        <f t="shared" si="398"/>
        <v>0</v>
      </c>
      <c r="Y1886" s="288">
        <f t="shared" si="399"/>
        <v>1900</v>
      </c>
      <c r="Z1886" s="287">
        <f t="shared" si="400"/>
        <v>1</v>
      </c>
      <c r="AA1886" s="519">
        <f>0</f>
        <v>0</v>
      </c>
      <c r="AB1886" s="520">
        <f>0</f>
        <v>0</v>
      </c>
      <c r="AC1886" s="519">
        <f t="shared" si="401"/>
        <v>0</v>
      </c>
      <c r="AD1886" s="520">
        <f t="shared" si="402"/>
        <v>0</v>
      </c>
    </row>
    <row r="1887" spans="16:30">
      <c r="P1887" s="274">
        <f t="shared" si="390"/>
        <v>1</v>
      </c>
      <c r="Q1887" s="285">
        <f t="shared" si="391"/>
        <v>18</v>
      </c>
      <c r="R1887" s="286">
        <f t="shared" si="392"/>
        <v>0</v>
      </c>
      <c r="S1887" s="287">
        <f t="shared" si="393"/>
        <v>0</v>
      </c>
      <c r="T1887" s="286">
        <f t="shared" si="394"/>
        <v>0</v>
      </c>
      <c r="U1887" s="287">
        <f t="shared" si="395"/>
        <v>0</v>
      </c>
      <c r="V1887" s="287">
        <f t="shared" si="396"/>
        <v>0</v>
      </c>
      <c r="W1887" s="287">
        <f t="shared" si="397"/>
        <v>0</v>
      </c>
      <c r="X1887" s="287">
        <f t="shared" si="398"/>
        <v>0</v>
      </c>
      <c r="Y1887" s="288">
        <f t="shared" si="399"/>
        <v>1900</v>
      </c>
      <c r="Z1887" s="287">
        <f t="shared" si="400"/>
        <v>1</v>
      </c>
      <c r="AA1887" s="519">
        <f>0</f>
        <v>0</v>
      </c>
      <c r="AB1887" s="520">
        <f>0</f>
        <v>0</v>
      </c>
      <c r="AC1887" s="519">
        <f t="shared" si="401"/>
        <v>0</v>
      </c>
      <c r="AD1887" s="520">
        <f t="shared" si="402"/>
        <v>0</v>
      </c>
    </row>
    <row r="1888" spans="16:30">
      <c r="P1888" s="274">
        <f t="shared" si="390"/>
        <v>1</v>
      </c>
      <c r="Q1888" s="285">
        <f t="shared" si="391"/>
        <v>18</v>
      </c>
      <c r="R1888" s="286">
        <f t="shared" si="392"/>
        <v>0</v>
      </c>
      <c r="S1888" s="287">
        <f t="shared" si="393"/>
        <v>0</v>
      </c>
      <c r="T1888" s="286">
        <f t="shared" si="394"/>
        <v>0</v>
      </c>
      <c r="U1888" s="287">
        <f t="shared" si="395"/>
        <v>0</v>
      </c>
      <c r="V1888" s="287">
        <f t="shared" si="396"/>
        <v>0</v>
      </c>
      <c r="W1888" s="287">
        <f t="shared" si="397"/>
        <v>0</v>
      </c>
      <c r="X1888" s="287">
        <f t="shared" si="398"/>
        <v>0</v>
      </c>
      <c r="Y1888" s="288">
        <f t="shared" si="399"/>
        <v>1900</v>
      </c>
      <c r="Z1888" s="287">
        <f t="shared" si="400"/>
        <v>1</v>
      </c>
      <c r="AA1888" s="519">
        <f>0</f>
        <v>0</v>
      </c>
      <c r="AB1888" s="520">
        <f>0</f>
        <v>0</v>
      </c>
      <c r="AC1888" s="519">
        <f t="shared" si="401"/>
        <v>0</v>
      </c>
      <c r="AD1888" s="520">
        <f t="shared" si="402"/>
        <v>0</v>
      </c>
    </row>
    <row r="1889" spans="16:30">
      <c r="P1889" s="274">
        <f t="shared" si="390"/>
        <v>1</v>
      </c>
      <c r="Q1889" s="285">
        <f t="shared" si="391"/>
        <v>18</v>
      </c>
      <c r="R1889" s="286">
        <f t="shared" si="392"/>
        <v>0</v>
      </c>
      <c r="S1889" s="287">
        <f t="shared" si="393"/>
        <v>0</v>
      </c>
      <c r="T1889" s="286">
        <f t="shared" si="394"/>
        <v>0</v>
      </c>
      <c r="U1889" s="287">
        <f t="shared" si="395"/>
        <v>0</v>
      </c>
      <c r="V1889" s="287">
        <f t="shared" si="396"/>
        <v>0</v>
      </c>
      <c r="W1889" s="287">
        <f t="shared" si="397"/>
        <v>0</v>
      </c>
      <c r="X1889" s="287">
        <f t="shared" si="398"/>
        <v>0</v>
      </c>
      <c r="Y1889" s="288">
        <f t="shared" si="399"/>
        <v>1900</v>
      </c>
      <c r="Z1889" s="287">
        <f t="shared" si="400"/>
        <v>1</v>
      </c>
      <c r="AA1889" s="519">
        <f>0</f>
        <v>0</v>
      </c>
      <c r="AB1889" s="520">
        <f>0</f>
        <v>0</v>
      </c>
      <c r="AC1889" s="519">
        <f t="shared" si="401"/>
        <v>0</v>
      </c>
      <c r="AD1889" s="520">
        <f t="shared" si="402"/>
        <v>0</v>
      </c>
    </row>
    <row r="1890" spans="16:30">
      <c r="P1890" s="274">
        <f t="shared" si="390"/>
        <v>1</v>
      </c>
      <c r="Q1890" s="285">
        <f t="shared" si="391"/>
        <v>18</v>
      </c>
      <c r="R1890" s="286">
        <f t="shared" si="392"/>
        <v>0</v>
      </c>
      <c r="S1890" s="287">
        <f t="shared" si="393"/>
        <v>0</v>
      </c>
      <c r="T1890" s="286">
        <f t="shared" si="394"/>
        <v>0</v>
      </c>
      <c r="U1890" s="287">
        <f t="shared" si="395"/>
        <v>0</v>
      </c>
      <c r="V1890" s="287">
        <f t="shared" si="396"/>
        <v>0</v>
      </c>
      <c r="W1890" s="287">
        <f t="shared" si="397"/>
        <v>0</v>
      </c>
      <c r="X1890" s="287">
        <f t="shared" si="398"/>
        <v>0</v>
      </c>
      <c r="Y1890" s="288">
        <f t="shared" si="399"/>
        <v>1900</v>
      </c>
      <c r="Z1890" s="287">
        <f t="shared" si="400"/>
        <v>1</v>
      </c>
      <c r="AA1890" s="519">
        <f>0</f>
        <v>0</v>
      </c>
      <c r="AB1890" s="520">
        <f>0</f>
        <v>0</v>
      </c>
      <c r="AC1890" s="519">
        <f t="shared" si="401"/>
        <v>0</v>
      </c>
      <c r="AD1890" s="520">
        <f t="shared" si="402"/>
        <v>0</v>
      </c>
    </row>
    <row r="1891" spans="16:30">
      <c r="P1891" s="274">
        <f t="shared" si="390"/>
        <v>1</v>
      </c>
      <c r="Q1891" s="285">
        <f t="shared" si="391"/>
        <v>18</v>
      </c>
      <c r="R1891" s="286">
        <f t="shared" si="392"/>
        <v>0</v>
      </c>
      <c r="S1891" s="287">
        <f t="shared" si="393"/>
        <v>0</v>
      </c>
      <c r="T1891" s="286">
        <f t="shared" si="394"/>
        <v>0</v>
      </c>
      <c r="U1891" s="287">
        <f t="shared" si="395"/>
        <v>0</v>
      </c>
      <c r="V1891" s="287">
        <f t="shared" si="396"/>
        <v>0</v>
      </c>
      <c r="W1891" s="287">
        <f t="shared" si="397"/>
        <v>0</v>
      </c>
      <c r="X1891" s="287">
        <f t="shared" si="398"/>
        <v>0</v>
      </c>
      <c r="Y1891" s="288">
        <f t="shared" si="399"/>
        <v>1900</v>
      </c>
      <c r="Z1891" s="287">
        <f t="shared" si="400"/>
        <v>1</v>
      </c>
      <c r="AA1891" s="519">
        <f>0</f>
        <v>0</v>
      </c>
      <c r="AB1891" s="520">
        <f>0</f>
        <v>0</v>
      </c>
      <c r="AC1891" s="519">
        <f t="shared" si="401"/>
        <v>0</v>
      </c>
      <c r="AD1891" s="520">
        <f t="shared" si="402"/>
        <v>0</v>
      </c>
    </row>
    <row r="1892" spans="16:30">
      <c r="P1892" s="274">
        <f t="shared" si="390"/>
        <v>1</v>
      </c>
      <c r="Q1892" s="285">
        <f t="shared" si="391"/>
        <v>18</v>
      </c>
      <c r="R1892" s="286">
        <f t="shared" si="392"/>
        <v>0</v>
      </c>
      <c r="S1892" s="287">
        <f t="shared" si="393"/>
        <v>0</v>
      </c>
      <c r="T1892" s="286">
        <f t="shared" si="394"/>
        <v>0</v>
      </c>
      <c r="U1892" s="287">
        <f t="shared" si="395"/>
        <v>0</v>
      </c>
      <c r="V1892" s="287">
        <f t="shared" si="396"/>
        <v>0</v>
      </c>
      <c r="W1892" s="287">
        <f t="shared" si="397"/>
        <v>0</v>
      </c>
      <c r="X1892" s="287">
        <f t="shared" si="398"/>
        <v>0</v>
      </c>
      <c r="Y1892" s="288">
        <f t="shared" si="399"/>
        <v>1900</v>
      </c>
      <c r="Z1892" s="287">
        <f t="shared" si="400"/>
        <v>1</v>
      </c>
      <c r="AA1892" s="519">
        <f>0</f>
        <v>0</v>
      </c>
      <c r="AB1892" s="520">
        <f>0</f>
        <v>0</v>
      </c>
      <c r="AC1892" s="519">
        <f t="shared" si="401"/>
        <v>0</v>
      </c>
      <c r="AD1892" s="520">
        <f t="shared" si="402"/>
        <v>0</v>
      </c>
    </row>
    <row r="1893" spans="16:30">
      <c r="P1893" s="274">
        <f t="shared" si="390"/>
        <v>1</v>
      </c>
      <c r="Q1893" s="285">
        <f t="shared" si="391"/>
        <v>18</v>
      </c>
      <c r="R1893" s="286">
        <f t="shared" si="392"/>
        <v>0</v>
      </c>
      <c r="S1893" s="287">
        <f t="shared" si="393"/>
        <v>0</v>
      </c>
      <c r="T1893" s="286">
        <f t="shared" si="394"/>
        <v>0</v>
      </c>
      <c r="U1893" s="287">
        <f t="shared" si="395"/>
        <v>0</v>
      </c>
      <c r="V1893" s="287">
        <f t="shared" si="396"/>
        <v>0</v>
      </c>
      <c r="W1893" s="287">
        <f t="shared" si="397"/>
        <v>0</v>
      </c>
      <c r="X1893" s="287">
        <f t="shared" si="398"/>
        <v>0</v>
      </c>
      <c r="Y1893" s="288">
        <f t="shared" si="399"/>
        <v>1900</v>
      </c>
      <c r="Z1893" s="287">
        <f t="shared" si="400"/>
        <v>1</v>
      </c>
      <c r="AA1893" s="519">
        <f>0</f>
        <v>0</v>
      </c>
      <c r="AB1893" s="520">
        <f>0</f>
        <v>0</v>
      </c>
      <c r="AC1893" s="519">
        <f t="shared" si="401"/>
        <v>0</v>
      </c>
      <c r="AD1893" s="520">
        <f t="shared" si="402"/>
        <v>0</v>
      </c>
    </row>
    <row r="1894" spans="16:30">
      <c r="P1894" s="274">
        <f t="shared" si="390"/>
        <v>1</v>
      </c>
      <c r="Q1894" s="285">
        <f t="shared" si="391"/>
        <v>18</v>
      </c>
      <c r="R1894" s="286">
        <f t="shared" si="392"/>
        <v>0</v>
      </c>
      <c r="S1894" s="287">
        <f t="shared" si="393"/>
        <v>0</v>
      </c>
      <c r="T1894" s="286">
        <f t="shared" si="394"/>
        <v>0</v>
      </c>
      <c r="U1894" s="287">
        <f t="shared" si="395"/>
        <v>0</v>
      </c>
      <c r="V1894" s="287">
        <f t="shared" si="396"/>
        <v>0</v>
      </c>
      <c r="W1894" s="287">
        <f t="shared" si="397"/>
        <v>0</v>
      </c>
      <c r="X1894" s="287">
        <f t="shared" si="398"/>
        <v>0</v>
      </c>
      <c r="Y1894" s="288">
        <f t="shared" si="399"/>
        <v>1900</v>
      </c>
      <c r="Z1894" s="287">
        <f t="shared" si="400"/>
        <v>1</v>
      </c>
      <c r="AA1894" s="519">
        <f>0</f>
        <v>0</v>
      </c>
      <c r="AB1894" s="520">
        <f>0</f>
        <v>0</v>
      </c>
      <c r="AC1894" s="519">
        <f t="shared" si="401"/>
        <v>0</v>
      </c>
      <c r="AD1894" s="520">
        <f t="shared" si="402"/>
        <v>0</v>
      </c>
    </row>
    <row r="1895" spans="16:30">
      <c r="P1895" s="274">
        <f t="shared" si="390"/>
        <v>1</v>
      </c>
      <c r="Q1895" s="285">
        <f t="shared" si="391"/>
        <v>18</v>
      </c>
      <c r="R1895" s="286">
        <f t="shared" si="392"/>
        <v>0</v>
      </c>
      <c r="S1895" s="287">
        <f t="shared" si="393"/>
        <v>0</v>
      </c>
      <c r="T1895" s="286">
        <f t="shared" si="394"/>
        <v>0</v>
      </c>
      <c r="U1895" s="287">
        <f t="shared" si="395"/>
        <v>0</v>
      </c>
      <c r="V1895" s="287">
        <f t="shared" si="396"/>
        <v>0</v>
      </c>
      <c r="W1895" s="287">
        <f t="shared" si="397"/>
        <v>0</v>
      </c>
      <c r="X1895" s="287">
        <f t="shared" si="398"/>
        <v>0</v>
      </c>
      <c r="Y1895" s="288">
        <f t="shared" si="399"/>
        <v>1900</v>
      </c>
      <c r="Z1895" s="287">
        <f t="shared" si="400"/>
        <v>1</v>
      </c>
      <c r="AA1895" s="519">
        <f>0</f>
        <v>0</v>
      </c>
      <c r="AB1895" s="520">
        <f>0</f>
        <v>0</v>
      </c>
      <c r="AC1895" s="519">
        <f t="shared" si="401"/>
        <v>0</v>
      </c>
      <c r="AD1895" s="520">
        <f t="shared" si="402"/>
        <v>0</v>
      </c>
    </row>
    <row r="1896" spans="16:30">
      <c r="P1896" s="274">
        <f t="shared" si="390"/>
        <v>1</v>
      </c>
      <c r="Q1896" s="285">
        <f t="shared" si="391"/>
        <v>18</v>
      </c>
      <c r="R1896" s="286">
        <f t="shared" si="392"/>
        <v>0</v>
      </c>
      <c r="S1896" s="287">
        <f t="shared" si="393"/>
        <v>0</v>
      </c>
      <c r="T1896" s="286">
        <f t="shared" si="394"/>
        <v>0</v>
      </c>
      <c r="U1896" s="287">
        <f t="shared" si="395"/>
        <v>0</v>
      </c>
      <c r="V1896" s="287">
        <f t="shared" si="396"/>
        <v>0</v>
      </c>
      <c r="W1896" s="287">
        <f t="shared" si="397"/>
        <v>0</v>
      </c>
      <c r="X1896" s="287">
        <f t="shared" si="398"/>
        <v>0</v>
      </c>
      <c r="Y1896" s="288">
        <f t="shared" si="399"/>
        <v>1900</v>
      </c>
      <c r="Z1896" s="287">
        <f t="shared" si="400"/>
        <v>1</v>
      </c>
      <c r="AA1896" s="519">
        <f>0</f>
        <v>0</v>
      </c>
      <c r="AB1896" s="520">
        <f>0</f>
        <v>0</v>
      </c>
      <c r="AC1896" s="519">
        <f t="shared" si="401"/>
        <v>0</v>
      </c>
      <c r="AD1896" s="520">
        <f t="shared" si="402"/>
        <v>0</v>
      </c>
    </row>
    <row r="1897" spans="16:30">
      <c r="P1897" s="274">
        <f t="shared" si="390"/>
        <v>1</v>
      </c>
      <c r="Q1897" s="285">
        <f t="shared" si="391"/>
        <v>18</v>
      </c>
      <c r="R1897" s="286">
        <f t="shared" si="392"/>
        <v>0</v>
      </c>
      <c r="S1897" s="287">
        <f t="shared" si="393"/>
        <v>0</v>
      </c>
      <c r="T1897" s="286">
        <f t="shared" si="394"/>
        <v>0</v>
      </c>
      <c r="U1897" s="287">
        <f t="shared" si="395"/>
        <v>0</v>
      </c>
      <c r="V1897" s="287">
        <f t="shared" si="396"/>
        <v>0</v>
      </c>
      <c r="W1897" s="287">
        <f t="shared" si="397"/>
        <v>0</v>
      </c>
      <c r="X1897" s="287">
        <f t="shared" si="398"/>
        <v>0</v>
      </c>
      <c r="Y1897" s="288">
        <f t="shared" si="399"/>
        <v>1900</v>
      </c>
      <c r="Z1897" s="287">
        <f t="shared" si="400"/>
        <v>1</v>
      </c>
      <c r="AA1897" s="519">
        <f>0</f>
        <v>0</v>
      </c>
      <c r="AB1897" s="520">
        <f>0</f>
        <v>0</v>
      </c>
      <c r="AC1897" s="519">
        <f t="shared" si="401"/>
        <v>0</v>
      </c>
      <c r="AD1897" s="520">
        <f t="shared" si="402"/>
        <v>0</v>
      </c>
    </row>
    <row r="1898" spans="16:30">
      <c r="P1898" s="274">
        <f t="shared" si="390"/>
        <v>1</v>
      </c>
      <c r="Q1898" s="285">
        <f t="shared" si="391"/>
        <v>18</v>
      </c>
      <c r="R1898" s="286">
        <f t="shared" si="392"/>
        <v>0</v>
      </c>
      <c r="S1898" s="287">
        <f t="shared" si="393"/>
        <v>0</v>
      </c>
      <c r="T1898" s="286">
        <f t="shared" si="394"/>
        <v>0</v>
      </c>
      <c r="U1898" s="287">
        <f t="shared" si="395"/>
        <v>0</v>
      </c>
      <c r="V1898" s="287">
        <f t="shared" si="396"/>
        <v>0</v>
      </c>
      <c r="W1898" s="287">
        <f t="shared" si="397"/>
        <v>0</v>
      </c>
      <c r="X1898" s="287">
        <f t="shared" si="398"/>
        <v>0</v>
      </c>
      <c r="Y1898" s="288">
        <f t="shared" si="399"/>
        <v>1900</v>
      </c>
      <c r="Z1898" s="287">
        <f t="shared" si="400"/>
        <v>1</v>
      </c>
      <c r="AA1898" s="519">
        <f>0</f>
        <v>0</v>
      </c>
      <c r="AB1898" s="520">
        <f>0</f>
        <v>0</v>
      </c>
      <c r="AC1898" s="519">
        <f t="shared" si="401"/>
        <v>0</v>
      </c>
      <c r="AD1898" s="520">
        <f t="shared" si="402"/>
        <v>0</v>
      </c>
    </row>
    <row r="1899" spans="16:30">
      <c r="P1899" s="274">
        <f t="shared" si="390"/>
        <v>1</v>
      </c>
      <c r="Q1899" s="285">
        <f t="shared" si="391"/>
        <v>18</v>
      </c>
      <c r="R1899" s="286">
        <f t="shared" si="392"/>
        <v>0</v>
      </c>
      <c r="S1899" s="287">
        <f t="shared" si="393"/>
        <v>0</v>
      </c>
      <c r="T1899" s="286">
        <f t="shared" si="394"/>
        <v>0</v>
      </c>
      <c r="U1899" s="287">
        <f t="shared" si="395"/>
        <v>0</v>
      </c>
      <c r="V1899" s="287">
        <f t="shared" si="396"/>
        <v>0</v>
      </c>
      <c r="W1899" s="287">
        <f t="shared" si="397"/>
        <v>0</v>
      </c>
      <c r="X1899" s="287">
        <f t="shared" si="398"/>
        <v>0</v>
      </c>
      <c r="Y1899" s="288">
        <f t="shared" si="399"/>
        <v>1900</v>
      </c>
      <c r="Z1899" s="287">
        <f t="shared" si="400"/>
        <v>1</v>
      </c>
      <c r="AA1899" s="519">
        <f>0</f>
        <v>0</v>
      </c>
      <c r="AB1899" s="520">
        <f>0</f>
        <v>0</v>
      </c>
      <c r="AC1899" s="519">
        <f t="shared" si="401"/>
        <v>0</v>
      </c>
      <c r="AD1899" s="520">
        <f t="shared" si="402"/>
        <v>0</v>
      </c>
    </row>
    <row r="1900" spans="16:30">
      <c r="P1900" s="274">
        <f t="shared" si="390"/>
        <v>1</v>
      </c>
      <c r="Q1900" s="285">
        <f t="shared" si="391"/>
        <v>18</v>
      </c>
      <c r="R1900" s="286">
        <f t="shared" si="392"/>
        <v>0</v>
      </c>
      <c r="S1900" s="287">
        <f t="shared" si="393"/>
        <v>0</v>
      </c>
      <c r="T1900" s="286">
        <f t="shared" si="394"/>
        <v>0</v>
      </c>
      <c r="U1900" s="287">
        <f t="shared" si="395"/>
        <v>0</v>
      </c>
      <c r="V1900" s="287">
        <f t="shared" si="396"/>
        <v>0</v>
      </c>
      <c r="W1900" s="287">
        <f t="shared" si="397"/>
        <v>0</v>
      </c>
      <c r="X1900" s="287">
        <f t="shared" si="398"/>
        <v>0</v>
      </c>
      <c r="Y1900" s="288">
        <f t="shared" si="399"/>
        <v>1900</v>
      </c>
      <c r="Z1900" s="287">
        <f t="shared" si="400"/>
        <v>1</v>
      </c>
      <c r="AA1900" s="519">
        <f>0</f>
        <v>0</v>
      </c>
      <c r="AB1900" s="520">
        <f>0</f>
        <v>0</v>
      </c>
      <c r="AC1900" s="519">
        <f t="shared" si="401"/>
        <v>0</v>
      </c>
      <c r="AD1900" s="520">
        <f t="shared" si="402"/>
        <v>0</v>
      </c>
    </row>
    <row r="1901" spans="16:30">
      <c r="P1901" s="274">
        <f t="shared" si="390"/>
        <v>1</v>
      </c>
      <c r="Q1901" s="285">
        <f t="shared" si="391"/>
        <v>18</v>
      </c>
      <c r="R1901" s="286">
        <f t="shared" si="392"/>
        <v>0</v>
      </c>
      <c r="S1901" s="287">
        <f t="shared" si="393"/>
        <v>0</v>
      </c>
      <c r="T1901" s="286">
        <f t="shared" si="394"/>
        <v>0</v>
      </c>
      <c r="U1901" s="287">
        <f t="shared" si="395"/>
        <v>0</v>
      </c>
      <c r="V1901" s="287">
        <f t="shared" si="396"/>
        <v>0</v>
      </c>
      <c r="W1901" s="287">
        <f t="shared" si="397"/>
        <v>0</v>
      </c>
      <c r="X1901" s="287">
        <f t="shared" si="398"/>
        <v>0</v>
      </c>
      <c r="Y1901" s="288">
        <f t="shared" si="399"/>
        <v>1900</v>
      </c>
      <c r="Z1901" s="287">
        <f t="shared" si="400"/>
        <v>1</v>
      </c>
      <c r="AA1901" s="519">
        <f>0</f>
        <v>0</v>
      </c>
      <c r="AB1901" s="520">
        <f>0</f>
        <v>0</v>
      </c>
      <c r="AC1901" s="519">
        <f t="shared" si="401"/>
        <v>0</v>
      </c>
      <c r="AD1901" s="520">
        <f t="shared" si="402"/>
        <v>0</v>
      </c>
    </row>
    <row r="1902" spans="16:30">
      <c r="P1902" s="274">
        <f t="shared" si="390"/>
        <v>1</v>
      </c>
      <c r="Q1902" s="285">
        <f t="shared" si="391"/>
        <v>18</v>
      </c>
      <c r="R1902" s="286">
        <f t="shared" si="392"/>
        <v>0</v>
      </c>
      <c r="S1902" s="287">
        <f t="shared" si="393"/>
        <v>0</v>
      </c>
      <c r="T1902" s="286">
        <f t="shared" si="394"/>
        <v>0</v>
      </c>
      <c r="U1902" s="287">
        <f t="shared" si="395"/>
        <v>0</v>
      </c>
      <c r="V1902" s="287">
        <f t="shared" si="396"/>
        <v>0</v>
      </c>
      <c r="W1902" s="287">
        <f t="shared" si="397"/>
        <v>0</v>
      </c>
      <c r="X1902" s="287">
        <f t="shared" si="398"/>
        <v>0</v>
      </c>
      <c r="Y1902" s="288">
        <f t="shared" si="399"/>
        <v>1900</v>
      </c>
      <c r="Z1902" s="287">
        <f t="shared" si="400"/>
        <v>1</v>
      </c>
      <c r="AA1902" s="519">
        <f>0</f>
        <v>0</v>
      </c>
      <c r="AB1902" s="520">
        <f>0</f>
        <v>0</v>
      </c>
      <c r="AC1902" s="519">
        <f t="shared" si="401"/>
        <v>0</v>
      </c>
      <c r="AD1902" s="520">
        <f t="shared" si="402"/>
        <v>0</v>
      </c>
    </row>
    <row r="1903" spans="16:30">
      <c r="P1903" s="274">
        <f t="shared" si="390"/>
        <v>1</v>
      </c>
      <c r="Q1903" s="285">
        <f t="shared" si="391"/>
        <v>18</v>
      </c>
      <c r="R1903" s="286">
        <f t="shared" si="392"/>
        <v>0</v>
      </c>
      <c r="S1903" s="287">
        <f t="shared" si="393"/>
        <v>0</v>
      </c>
      <c r="T1903" s="286">
        <f t="shared" si="394"/>
        <v>0</v>
      </c>
      <c r="U1903" s="287">
        <f t="shared" si="395"/>
        <v>0</v>
      </c>
      <c r="V1903" s="287">
        <f t="shared" si="396"/>
        <v>0</v>
      </c>
      <c r="W1903" s="287">
        <f t="shared" si="397"/>
        <v>0</v>
      </c>
      <c r="X1903" s="287">
        <f t="shared" si="398"/>
        <v>0</v>
      </c>
      <c r="Y1903" s="288">
        <f t="shared" si="399"/>
        <v>1900</v>
      </c>
      <c r="Z1903" s="287">
        <f t="shared" si="400"/>
        <v>1</v>
      </c>
      <c r="AA1903" s="519">
        <f>0</f>
        <v>0</v>
      </c>
      <c r="AB1903" s="520">
        <f>0</f>
        <v>0</v>
      </c>
      <c r="AC1903" s="519">
        <f t="shared" si="401"/>
        <v>0</v>
      </c>
      <c r="AD1903" s="520">
        <f t="shared" si="402"/>
        <v>0</v>
      </c>
    </row>
    <row r="1904" spans="16:30">
      <c r="P1904" s="274">
        <f t="shared" si="390"/>
        <v>1</v>
      </c>
      <c r="Q1904" s="285">
        <f t="shared" si="391"/>
        <v>18</v>
      </c>
      <c r="R1904" s="286">
        <f t="shared" si="392"/>
        <v>0</v>
      </c>
      <c r="S1904" s="287">
        <f t="shared" si="393"/>
        <v>0</v>
      </c>
      <c r="T1904" s="286">
        <f t="shared" si="394"/>
        <v>0</v>
      </c>
      <c r="U1904" s="287">
        <f t="shared" si="395"/>
        <v>0</v>
      </c>
      <c r="V1904" s="287">
        <f t="shared" si="396"/>
        <v>0</v>
      </c>
      <c r="W1904" s="287">
        <f t="shared" si="397"/>
        <v>0</v>
      </c>
      <c r="X1904" s="287">
        <f t="shared" si="398"/>
        <v>0</v>
      </c>
      <c r="Y1904" s="288">
        <f t="shared" si="399"/>
        <v>1900</v>
      </c>
      <c r="Z1904" s="287">
        <f t="shared" si="400"/>
        <v>1</v>
      </c>
      <c r="AA1904" s="519">
        <f>0</f>
        <v>0</v>
      </c>
      <c r="AB1904" s="520">
        <f>0</f>
        <v>0</v>
      </c>
      <c r="AC1904" s="519">
        <f t="shared" si="401"/>
        <v>0</v>
      </c>
      <c r="AD1904" s="520">
        <f t="shared" si="402"/>
        <v>0</v>
      </c>
    </row>
    <row r="1905" spans="16:30">
      <c r="P1905" s="274">
        <f t="shared" si="390"/>
        <v>1</v>
      </c>
      <c r="Q1905" s="285">
        <f t="shared" si="391"/>
        <v>18</v>
      </c>
      <c r="R1905" s="286">
        <f t="shared" si="392"/>
        <v>0</v>
      </c>
      <c r="S1905" s="287">
        <f t="shared" si="393"/>
        <v>0</v>
      </c>
      <c r="T1905" s="286">
        <f t="shared" si="394"/>
        <v>0</v>
      </c>
      <c r="U1905" s="287">
        <f t="shared" si="395"/>
        <v>0</v>
      </c>
      <c r="V1905" s="287">
        <f t="shared" si="396"/>
        <v>0</v>
      </c>
      <c r="W1905" s="287">
        <f t="shared" si="397"/>
        <v>0</v>
      </c>
      <c r="X1905" s="287">
        <f t="shared" si="398"/>
        <v>0</v>
      </c>
      <c r="Y1905" s="288">
        <f t="shared" si="399"/>
        <v>1900</v>
      </c>
      <c r="Z1905" s="287">
        <f t="shared" si="400"/>
        <v>1</v>
      </c>
      <c r="AA1905" s="519">
        <f>0</f>
        <v>0</v>
      </c>
      <c r="AB1905" s="520">
        <f>0</f>
        <v>0</v>
      </c>
      <c r="AC1905" s="519">
        <f t="shared" si="401"/>
        <v>0</v>
      </c>
      <c r="AD1905" s="520">
        <f t="shared" si="402"/>
        <v>0</v>
      </c>
    </row>
    <row r="1906" spans="16:30">
      <c r="P1906" s="274">
        <f t="shared" si="390"/>
        <v>1</v>
      </c>
      <c r="Q1906" s="285">
        <f t="shared" si="391"/>
        <v>18</v>
      </c>
      <c r="R1906" s="286">
        <f t="shared" si="392"/>
        <v>0</v>
      </c>
      <c r="S1906" s="287">
        <f t="shared" si="393"/>
        <v>0</v>
      </c>
      <c r="T1906" s="286">
        <f t="shared" si="394"/>
        <v>0</v>
      </c>
      <c r="U1906" s="287">
        <f t="shared" si="395"/>
        <v>0</v>
      </c>
      <c r="V1906" s="287">
        <f t="shared" si="396"/>
        <v>0</v>
      </c>
      <c r="W1906" s="287">
        <f t="shared" si="397"/>
        <v>0</v>
      </c>
      <c r="X1906" s="287">
        <f t="shared" si="398"/>
        <v>0</v>
      </c>
      <c r="Y1906" s="288">
        <f t="shared" si="399"/>
        <v>1900</v>
      </c>
      <c r="Z1906" s="287">
        <f t="shared" si="400"/>
        <v>1</v>
      </c>
      <c r="AA1906" s="519">
        <f>0</f>
        <v>0</v>
      </c>
      <c r="AB1906" s="520">
        <f>0</f>
        <v>0</v>
      </c>
      <c r="AC1906" s="519">
        <f t="shared" si="401"/>
        <v>0</v>
      </c>
      <c r="AD1906" s="520">
        <f t="shared" si="402"/>
        <v>0</v>
      </c>
    </row>
    <row r="1907" spans="16:30">
      <c r="P1907" s="274">
        <f t="shared" si="390"/>
        <v>1</v>
      </c>
      <c r="Q1907" s="285">
        <f t="shared" si="391"/>
        <v>18</v>
      </c>
      <c r="R1907" s="286">
        <f t="shared" si="392"/>
        <v>0</v>
      </c>
      <c r="S1907" s="287">
        <f t="shared" si="393"/>
        <v>0</v>
      </c>
      <c r="T1907" s="286">
        <f t="shared" si="394"/>
        <v>0</v>
      </c>
      <c r="U1907" s="287">
        <f t="shared" si="395"/>
        <v>0</v>
      </c>
      <c r="V1907" s="287">
        <f t="shared" si="396"/>
        <v>0</v>
      </c>
      <c r="W1907" s="287">
        <f t="shared" si="397"/>
        <v>0</v>
      </c>
      <c r="X1907" s="287">
        <f t="shared" si="398"/>
        <v>0</v>
      </c>
      <c r="Y1907" s="288">
        <f t="shared" si="399"/>
        <v>1900</v>
      </c>
      <c r="Z1907" s="287">
        <f t="shared" si="400"/>
        <v>1</v>
      </c>
      <c r="AA1907" s="519">
        <f>0</f>
        <v>0</v>
      </c>
      <c r="AB1907" s="520">
        <f>0</f>
        <v>0</v>
      </c>
      <c r="AC1907" s="519">
        <f t="shared" si="401"/>
        <v>0</v>
      </c>
      <c r="AD1907" s="520">
        <f t="shared" si="402"/>
        <v>0</v>
      </c>
    </row>
    <row r="1908" spans="16:30">
      <c r="P1908" s="274">
        <f t="shared" si="390"/>
        <v>1</v>
      </c>
      <c r="Q1908" s="285">
        <f t="shared" si="391"/>
        <v>18</v>
      </c>
      <c r="R1908" s="286">
        <f t="shared" si="392"/>
        <v>0</v>
      </c>
      <c r="S1908" s="287">
        <f t="shared" si="393"/>
        <v>0</v>
      </c>
      <c r="T1908" s="286">
        <f t="shared" si="394"/>
        <v>0</v>
      </c>
      <c r="U1908" s="287">
        <f t="shared" si="395"/>
        <v>0</v>
      </c>
      <c r="V1908" s="287">
        <f t="shared" si="396"/>
        <v>0</v>
      </c>
      <c r="W1908" s="287">
        <f t="shared" si="397"/>
        <v>0</v>
      </c>
      <c r="X1908" s="287">
        <f t="shared" si="398"/>
        <v>0</v>
      </c>
      <c r="Y1908" s="288">
        <f t="shared" si="399"/>
        <v>1900</v>
      </c>
      <c r="Z1908" s="287">
        <f t="shared" si="400"/>
        <v>1</v>
      </c>
      <c r="AA1908" s="519">
        <f>0</f>
        <v>0</v>
      </c>
      <c r="AB1908" s="520">
        <f>0</f>
        <v>0</v>
      </c>
      <c r="AC1908" s="519">
        <f t="shared" si="401"/>
        <v>0</v>
      </c>
      <c r="AD1908" s="520">
        <f t="shared" si="402"/>
        <v>0</v>
      </c>
    </row>
    <row r="1909" spans="16:30">
      <c r="P1909" s="274">
        <f t="shared" si="390"/>
        <v>1</v>
      </c>
      <c r="Q1909" s="285">
        <f t="shared" si="391"/>
        <v>18</v>
      </c>
      <c r="R1909" s="286">
        <f t="shared" si="392"/>
        <v>0</v>
      </c>
      <c r="S1909" s="287">
        <f t="shared" si="393"/>
        <v>0</v>
      </c>
      <c r="T1909" s="286">
        <f t="shared" si="394"/>
        <v>0</v>
      </c>
      <c r="U1909" s="287">
        <f t="shared" si="395"/>
        <v>0</v>
      </c>
      <c r="V1909" s="287">
        <f t="shared" si="396"/>
        <v>0</v>
      </c>
      <c r="W1909" s="287">
        <f t="shared" si="397"/>
        <v>0</v>
      </c>
      <c r="X1909" s="287">
        <f t="shared" si="398"/>
        <v>0</v>
      </c>
      <c r="Y1909" s="288">
        <f t="shared" si="399"/>
        <v>1900</v>
      </c>
      <c r="Z1909" s="287">
        <f t="shared" si="400"/>
        <v>1</v>
      </c>
      <c r="AA1909" s="519">
        <f>0</f>
        <v>0</v>
      </c>
      <c r="AB1909" s="520">
        <f>0</f>
        <v>0</v>
      </c>
      <c r="AC1909" s="519">
        <f t="shared" si="401"/>
        <v>0</v>
      </c>
      <c r="AD1909" s="520">
        <f t="shared" si="402"/>
        <v>0</v>
      </c>
    </row>
    <row r="1910" spans="16:30">
      <c r="P1910" s="274">
        <f t="shared" si="390"/>
        <v>1</v>
      </c>
      <c r="Q1910" s="285">
        <f t="shared" si="391"/>
        <v>18</v>
      </c>
      <c r="R1910" s="286">
        <f t="shared" si="392"/>
        <v>0</v>
      </c>
      <c r="S1910" s="287">
        <f t="shared" si="393"/>
        <v>0</v>
      </c>
      <c r="T1910" s="286">
        <f t="shared" si="394"/>
        <v>0</v>
      </c>
      <c r="U1910" s="287">
        <f t="shared" si="395"/>
        <v>0</v>
      </c>
      <c r="V1910" s="287">
        <f t="shared" si="396"/>
        <v>0</v>
      </c>
      <c r="W1910" s="287">
        <f t="shared" si="397"/>
        <v>0</v>
      </c>
      <c r="X1910" s="287">
        <f t="shared" si="398"/>
        <v>0</v>
      </c>
      <c r="Y1910" s="288">
        <f t="shared" si="399"/>
        <v>1900</v>
      </c>
      <c r="Z1910" s="287">
        <f t="shared" si="400"/>
        <v>1</v>
      </c>
      <c r="AA1910" s="519">
        <f>0</f>
        <v>0</v>
      </c>
      <c r="AB1910" s="520">
        <f>0</f>
        <v>0</v>
      </c>
      <c r="AC1910" s="519">
        <f t="shared" si="401"/>
        <v>0</v>
      </c>
      <c r="AD1910" s="520">
        <f t="shared" si="402"/>
        <v>0</v>
      </c>
    </row>
    <row r="1911" spans="16:30">
      <c r="P1911" s="274">
        <f t="shared" si="390"/>
        <v>1</v>
      </c>
      <c r="Q1911" s="285">
        <f t="shared" si="391"/>
        <v>18</v>
      </c>
      <c r="R1911" s="286">
        <f t="shared" si="392"/>
        <v>0</v>
      </c>
      <c r="S1911" s="287">
        <f t="shared" si="393"/>
        <v>0</v>
      </c>
      <c r="T1911" s="286">
        <f t="shared" si="394"/>
        <v>0</v>
      </c>
      <c r="U1911" s="287">
        <f t="shared" si="395"/>
        <v>0</v>
      </c>
      <c r="V1911" s="287">
        <f t="shared" si="396"/>
        <v>0</v>
      </c>
      <c r="W1911" s="287">
        <f t="shared" si="397"/>
        <v>0</v>
      </c>
      <c r="X1911" s="287">
        <f t="shared" si="398"/>
        <v>0</v>
      </c>
      <c r="Y1911" s="288">
        <f t="shared" si="399"/>
        <v>1900</v>
      </c>
      <c r="Z1911" s="287">
        <f t="shared" si="400"/>
        <v>1</v>
      </c>
      <c r="AA1911" s="519">
        <f>0</f>
        <v>0</v>
      </c>
      <c r="AB1911" s="520">
        <f>0</f>
        <v>0</v>
      </c>
      <c r="AC1911" s="519">
        <f t="shared" si="401"/>
        <v>0</v>
      </c>
      <c r="AD1911" s="520">
        <f t="shared" si="402"/>
        <v>0</v>
      </c>
    </row>
    <row r="1912" spans="16:30">
      <c r="P1912" s="274">
        <f t="shared" si="390"/>
        <v>1</v>
      </c>
      <c r="Q1912" s="285">
        <f t="shared" si="391"/>
        <v>18</v>
      </c>
      <c r="R1912" s="286">
        <f t="shared" si="392"/>
        <v>0</v>
      </c>
      <c r="S1912" s="287">
        <f t="shared" si="393"/>
        <v>0</v>
      </c>
      <c r="T1912" s="286">
        <f t="shared" si="394"/>
        <v>0</v>
      </c>
      <c r="U1912" s="287">
        <f t="shared" si="395"/>
        <v>0</v>
      </c>
      <c r="V1912" s="287">
        <f t="shared" si="396"/>
        <v>0</v>
      </c>
      <c r="W1912" s="287">
        <f t="shared" si="397"/>
        <v>0</v>
      </c>
      <c r="X1912" s="287">
        <f t="shared" si="398"/>
        <v>0</v>
      </c>
      <c r="Y1912" s="288">
        <f t="shared" si="399"/>
        <v>1900</v>
      </c>
      <c r="Z1912" s="287">
        <f t="shared" si="400"/>
        <v>1</v>
      </c>
      <c r="AA1912" s="519">
        <f>0</f>
        <v>0</v>
      </c>
      <c r="AB1912" s="520">
        <f>0</f>
        <v>0</v>
      </c>
      <c r="AC1912" s="519">
        <f t="shared" si="401"/>
        <v>0</v>
      </c>
      <c r="AD1912" s="520">
        <f t="shared" si="402"/>
        <v>0</v>
      </c>
    </row>
    <row r="1913" spans="16:30">
      <c r="P1913" s="274">
        <f t="shared" si="390"/>
        <v>1</v>
      </c>
      <c r="Q1913" s="285">
        <f t="shared" si="391"/>
        <v>18</v>
      </c>
      <c r="R1913" s="286">
        <f t="shared" si="392"/>
        <v>0</v>
      </c>
      <c r="S1913" s="287">
        <f t="shared" si="393"/>
        <v>0</v>
      </c>
      <c r="T1913" s="286">
        <f t="shared" si="394"/>
        <v>0</v>
      </c>
      <c r="U1913" s="287">
        <f t="shared" si="395"/>
        <v>0</v>
      </c>
      <c r="V1913" s="287">
        <f t="shared" si="396"/>
        <v>0</v>
      </c>
      <c r="W1913" s="287">
        <f t="shared" si="397"/>
        <v>0</v>
      </c>
      <c r="X1913" s="287">
        <f t="shared" si="398"/>
        <v>0</v>
      </c>
      <c r="Y1913" s="288">
        <f t="shared" si="399"/>
        <v>1900</v>
      </c>
      <c r="Z1913" s="287">
        <f t="shared" si="400"/>
        <v>1</v>
      </c>
      <c r="AA1913" s="519">
        <f>0</f>
        <v>0</v>
      </c>
      <c r="AB1913" s="520">
        <f>0</f>
        <v>0</v>
      </c>
      <c r="AC1913" s="519">
        <f t="shared" si="401"/>
        <v>0</v>
      </c>
      <c r="AD1913" s="520">
        <f t="shared" si="402"/>
        <v>0</v>
      </c>
    </row>
    <row r="1914" spans="16:30">
      <c r="P1914" s="274">
        <f t="shared" si="390"/>
        <v>1</v>
      </c>
      <c r="Q1914" s="285">
        <f t="shared" si="391"/>
        <v>18</v>
      </c>
      <c r="R1914" s="286">
        <f t="shared" si="392"/>
        <v>0</v>
      </c>
      <c r="S1914" s="287">
        <f t="shared" si="393"/>
        <v>0</v>
      </c>
      <c r="T1914" s="286">
        <f t="shared" si="394"/>
        <v>0</v>
      </c>
      <c r="U1914" s="287">
        <f t="shared" si="395"/>
        <v>0</v>
      </c>
      <c r="V1914" s="287">
        <f t="shared" si="396"/>
        <v>0</v>
      </c>
      <c r="W1914" s="287">
        <f t="shared" si="397"/>
        <v>0</v>
      </c>
      <c r="X1914" s="287">
        <f t="shared" si="398"/>
        <v>0</v>
      </c>
      <c r="Y1914" s="288">
        <f t="shared" si="399"/>
        <v>1900</v>
      </c>
      <c r="Z1914" s="287">
        <f t="shared" si="400"/>
        <v>1</v>
      </c>
      <c r="AA1914" s="519">
        <f>0</f>
        <v>0</v>
      </c>
      <c r="AB1914" s="520">
        <f>0</f>
        <v>0</v>
      </c>
      <c r="AC1914" s="519">
        <f t="shared" si="401"/>
        <v>0</v>
      </c>
      <c r="AD1914" s="520">
        <f t="shared" si="402"/>
        <v>0</v>
      </c>
    </row>
    <row r="1915" spans="16:30">
      <c r="P1915" s="274">
        <f t="shared" si="390"/>
        <v>1</v>
      </c>
      <c r="Q1915" s="285">
        <f t="shared" si="391"/>
        <v>18</v>
      </c>
      <c r="R1915" s="286">
        <f t="shared" si="392"/>
        <v>0</v>
      </c>
      <c r="S1915" s="287">
        <f t="shared" si="393"/>
        <v>0</v>
      </c>
      <c r="T1915" s="286">
        <f t="shared" si="394"/>
        <v>0</v>
      </c>
      <c r="U1915" s="287">
        <f t="shared" si="395"/>
        <v>0</v>
      </c>
      <c r="V1915" s="287">
        <f t="shared" si="396"/>
        <v>0</v>
      </c>
      <c r="W1915" s="287">
        <f t="shared" si="397"/>
        <v>0</v>
      </c>
      <c r="X1915" s="287">
        <f t="shared" si="398"/>
        <v>0</v>
      </c>
      <c r="Y1915" s="288">
        <f t="shared" si="399"/>
        <v>1900</v>
      </c>
      <c r="Z1915" s="287">
        <f t="shared" si="400"/>
        <v>1</v>
      </c>
      <c r="AA1915" s="519">
        <f>0</f>
        <v>0</v>
      </c>
      <c r="AB1915" s="520">
        <f>0</f>
        <v>0</v>
      </c>
      <c r="AC1915" s="519">
        <f t="shared" si="401"/>
        <v>0</v>
      </c>
      <c r="AD1915" s="520">
        <f t="shared" si="402"/>
        <v>0</v>
      </c>
    </row>
    <row r="1916" spans="16:30">
      <c r="P1916" s="274">
        <f t="shared" si="390"/>
        <v>1</v>
      </c>
      <c r="Q1916" s="285">
        <f t="shared" si="391"/>
        <v>18</v>
      </c>
      <c r="R1916" s="286">
        <f t="shared" si="392"/>
        <v>0</v>
      </c>
      <c r="S1916" s="287">
        <f t="shared" si="393"/>
        <v>0</v>
      </c>
      <c r="T1916" s="286">
        <f t="shared" si="394"/>
        <v>0</v>
      </c>
      <c r="U1916" s="287">
        <f t="shared" si="395"/>
        <v>0</v>
      </c>
      <c r="V1916" s="287">
        <f t="shared" si="396"/>
        <v>0</v>
      </c>
      <c r="W1916" s="287">
        <f t="shared" si="397"/>
        <v>0</v>
      </c>
      <c r="X1916" s="287">
        <f t="shared" si="398"/>
        <v>0</v>
      </c>
      <c r="Y1916" s="288">
        <f t="shared" si="399"/>
        <v>1900</v>
      </c>
      <c r="Z1916" s="287">
        <f t="shared" si="400"/>
        <v>1</v>
      </c>
      <c r="AA1916" s="519">
        <f>0</f>
        <v>0</v>
      </c>
      <c r="AB1916" s="520">
        <f>0</f>
        <v>0</v>
      </c>
      <c r="AC1916" s="519">
        <f t="shared" si="401"/>
        <v>0</v>
      </c>
      <c r="AD1916" s="520">
        <f t="shared" si="402"/>
        <v>0</v>
      </c>
    </row>
    <row r="1917" spans="16:30">
      <c r="P1917" s="274">
        <f t="shared" si="390"/>
        <v>1</v>
      </c>
      <c r="Q1917" s="285">
        <f t="shared" si="391"/>
        <v>18</v>
      </c>
      <c r="R1917" s="286">
        <f t="shared" si="392"/>
        <v>0</v>
      </c>
      <c r="S1917" s="287">
        <f t="shared" si="393"/>
        <v>0</v>
      </c>
      <c r="T1917" s="286">
        <f t="shared" si="394"/>
        <v>0</v>
      </c>
      <c r="U1917" s="287">
        <f t="shared" si="395"/>
        <v>0</v>
      </c>
      <c r="V1917" s="287">
        <f t="shared" si="396"/>
        <v>0</v>
      </c>
      <c r="W1917" s="287">
        <f t="shared" si="397"/>
        <v>0</v>
      </c>
      <c r="X1917" s="287">
        <f t="shared" si="398"/>
        <v>0</v>
      </c>
      <c r="Y1917" s="288">
        <f t="shared" si="399"/>
        <v>1900</v>
      </c>
      <c r="Z1917" s="287">
        <f t="shared" si="400"/>
        <v>1</v>
      </c>
      <c r="AA1917" s="519">
        <f>0</f>
        <v>0</v>
      </c>
      <c r="AB1917" s="520">
        <f>0</f>
        <v>0</v>
      </c>
      <c r="AC1917" s="519">
        <f t="shared" si="401"/>
        <v>0</v>
      </c>
      <c r="AD1917" s="520">
        <f t="shared" si="402"/>
        <v>0</v>
      </c>
    </row>
    <row r="1918" spans="16:30">
      <c r="P1918" s="274">
        <f t="shared" si="390"/>
        <v>1</v>
      </c>
      <c r="Q1918" s="285">
        <f t="shared" si="391"/>
        <v>18</v>
      </c>
      <c r="R1918" s="286">
        <f t="shared" si="392"/>
        <v>0</v>
      </c>
      <c r="S1918" s="287">
        <f t="shared" si="393"/>
        <v>0</v>
      </c>
      <c r="T1918" s="286">
        <f t="shared" si="394"/>
        <v>0</v>
      </c>
      <c r="U1918" s="287">
        <f t="shared" si="395"/>
        <v>0</v>
      </c>
      <c r="V1918" s="287">
        <f t="shared" si="396"/>
        <v>0</v>
      </c>
      <c r="W1918" s="287">
        <f t="shared" si="397"/>
        <v>0</v>
      </c>
      <c r="X1918" s="287">
        <f t="shared" si="398"/>
        <v>0</v>
      </c>
      <c r="Y1918" s="288">
        <f t="shared" si="399"/>
        <v>1900</v>
      </c>
      <c r="Z1918" s="287">
        <f t="shared" si="400"/>
        <v>1</v>
      </c>
      <c r="AA1918" s="519">
        <f>0</f>
        <v>0</v>
      </c>
      <c r="AB1918" s="520">
        <f>0</f>
        <v>0</v>
      </c>
      <c r="AC1918" s="519">
        <f t="shared" si="401"/>
        <v>0</v>
      </c>
      <c r="AD1918" s="520">
        <f t="shared" si="402"/>
        <v>0</v>
      </c>
    </row>
    <row r="1919" spans="16:30">
      <c r="P1919" s="274">
        <f t="shared" si="390"/>
        <v>1</v>
      </c>
      <c r="Q1919" s="285">
        <f t="shared" si="391"/>
        <v>18</v>
      </c>
      <c r="R1919" s="286">
        <f t="shared" si="392"/>
        <v>0</v>
      </c>
      <c r="S1919" s="287">
        <f t="shared" si="393"/>
        <v>0</v>
      </c>
      <c r="T1919" s="286">
        <f t="shared" si="394"/>
        <v>0</v>
      </c>
      <c r="U1919" s="287">
        <f t="shared" si="395"/>
        <v>0</v>
      </c>
      <c r="V1919" s="287">
        <f t="shared" si="396"/>
        <v>0</v>
      </c>
      <c r="W1919" s="287">
        <f t="shared" si="397"/>
        <v>0</v>
      </c>
      <c r="X1919" s="287">
        <f t="shared" si="398"/>
        <v>0</v>
      </c>
      <c r="Y1919" s="288">
        <f t="shared" si="399"/>
        <v>1900</v>
      </c>
      <c r="Z1919" s="287">
        <f t="shared" si="400"/>
        <v>1</v>
      </c>
      <c r="AA1919" s="519">
        <f>0</f>
        <v>0</v>
      </c>
      <c r="AB1919" s="520">
        <f>0</f>
        <v>0</v>
      </c>
      <c r="AC1919" s="519">
        <f t="shared" si="401"/>
        <v>0</v>
      </c>
      <c r="AD1919" s="520">
        <f t="shared" si="402"/>
        <v>0</v>
      </c>
    </row>
    <row r="1920" spans="16:30">
      <c r="P1920" s="274">
        <f t="shared" si="390"/>
        <v>1</v>
      </c>
      <c r="Q1920" s="285">
        <f t="shared" si="391"/>
        <v>18</v>
      </c>
      <c r="R1920" s="286">
        <f t="shared" si="392"/>
        <v>0</v>
      </c>
      <c r="S1920" s="287">
        <f t="shared" si="393"/>
        <v>0</v>
      </c>
      <c r="T1920" s="286">
        <f t="shared" si="394"/>
        <v>0</v>
      </c>
      <c r="U1920" s="287">
        <f t="shared" si="395"/>
        <v>0</v>
      </c>
      <c r="V1920" s="287">
        <f t="shared" si="396"/>
        <v>0</v>
      </c>
      <c r="W1920" s="287">
        <f t="shared" si="397"/>
        <v>0</v>
      </c>
      <c r="X1920" s="287">
        <f t="shared" si="398"/>
        <v>0</v>
      </c>
      <c r="Y1920" s="288">
        <f t="shared" si="399"/>
        <v>1900</v>
      </c>
      <c r="Z1920" s="287">
        <f t="shared" si="400"/>
        <v>1</v>
      </c>
      <c r="AA1920" s="519">
        <f>0</f>
        <v>0</v>
      </c>
      <c r="AB1920" s="520">
        <f>0</f>
        <v>0</v>
      </c>
      <c r="AC1920" s="519">
        <f t="shared" si="401"/>
        <v>0</v>
      </c>
      <c r="AD1920" s="520">
        <f t="shared" si="402"/>
        <v>0</v>
      </c>
    </row>
    <row r="1921" spans="3:30">
      <c r="P1921" s="274">
        <f t="shared" si="390"/>
        <v>1</v>
      </c>
      <c r="Q1921" s="285">
        <f t="shared" si="391"/>
        <v>18</v>
      </c>
      <c r="R1921" s="286">
        <f t="shared" si="392"/>
        <v>0</v>
      </c>
      <c r="S1921" s="287">
        <f t="shared" si="393"/>
        <v>0</v>
      </c>
      <c r="T1921" s="286">
        <f t="shared" si="394"/>
        <v>0</v>
      </c>
      <c r="U1921" s="287">
        <f t="shared" si="395"/>
        <v>0</v>
      </c>
      <c r="V1921" s="287">
        <f t="shared" si="396"/>
        <v>0</v>
      </c>
      <c r="W1921" s="287">
        <f t="shared" si="397"/>
        <v>0</v>
      </c>
      <c r="X1921" s="287">
        <f t="shared" si="398"/>
        <v>0</v>
      </c>
      <c r="Y1921" s="288">
        <f t="shared" si="399"/>
        <v>1900</v>
      </c>
      <c r="Z1921" s="287">
        <f t="shared" si="400"/>
        <v>1</v>
      </c>
      <c r="AA1921" s="519">
        <f>0</f>
        <v>0</v>
      </c>
      <c r="AB1921" s="520">
        <f>0</f>
        <v>0</v>
      </c>
      <c r="AC1921" s="519">
        <f t="shared" si="401"/>
        <v>0</v>
      </c>
      <c r="AD1921" s="520">
        <f t="shared" si="402"/>
        <v>0</v>
      </c>
    </row>
    <row r="1922" spans="3:30">
      <c r="P1922" s="274">
        <f t="shared" si="390"/>
        <v>1</v>
      </c>
      <c r="Q1922" s="285">
        <f t="shared" si="391"/>
        <v>18</v>
      </c>
      <c r="R1922" s="286">
        <f t="shared" si="392"/>
        <v>0</v>
      </c>
      <c r="S1922" s="287">
        <f t="shared" si="393"/>
        <v>0</v>
      </c>
      <c r="T1922" s="286">
        <f t="shared" si="394"/>
        <v>0</v>
      </c>
      <c r="U1922" s="287">
        <f t="shared" si="395"/>
        <v>0</v>
      </c>
      <c r="V1922" s="287">
        <f t="shared" si="396"/>
        <v>0</v>
      </c>
      <c r="W1922" s="287">
        <f t="shared" si="397"/>
        <v>0</v>
      </c>
      <c r="X1922" s="287">
        <f t="shared" si="398"/>
        <v>0</v>
      </c>
      <c r="Y1922" s="288">
        <f t="shared" si="399"/>
        <v>1900</v>
      </c>
      <c r="Z1922" s="287">
        <f t="shared" si="400"/>
        <v>1</v>
      </c>
      <c r="AA1922" s="519">
        <f>0</f>
        <v>0</v>
      </c>
      <c r="AB1922" s="520">
        <f>0</f>
        <v>0</v>
      </c>
      <c r="AC1922" s="519">
        <f t="shared" si="401"/>
        <v>0</v>
      </c>
      <c r="AD1922" s="520">
        <f t="shared" si="402"/>
        <v>0</v>
      </c>
    </row>
    <row r="1923" spans="3:30">
      <c r="P1923" s="274">
        <f t="shared" si="390"/>
        <v>1</v>
      </c>
      <c r="Q1923" s="285">
        <f t="shared" si="391"/>
        <v>18</v>
      </c>
      <c r="R1923" s="286">
        <f t="shared" si="392"/>
        <v>0</v>
      </c>
      <c r="S1923" s="287">
        <f t="shared" si="393"/>
        <v>0</v>
      </c>
      <c r="T1923" s="286">
        <f t="shared" si="394"/>
        <v>0</v>
      </c>
      <c r="U1923" s="287">
        <f t="shared" si="395"/>
        <v>0</v>
      </c>
      <c r="V1923" s="287">
        <f t="shared" si="396"/>
        <v>0</v>
      </c>
      <c r="W1923" s="287">
        <f t="shared" si="397"/>
        <v>0</v>
      </c>
      <c r="X1923" s="287">
        <f t="shared" si="398"/>
        <v>0</v>
      </c>
      <c r="Y1923" s="288">
        <f t="shared" si="399"/>
        <v>1900</v>
      </c>
      <c r="Z1923" s="287">
        <f t="shared" si="400"/>
        <v>1</v>
      </c>
      <c r="AA1923" s="519">
        <f>0</f>
        <v>0</v>
      </c>
      <c r="AB1923" s="520">
        <f>0</f>
        <v>0</v>
      </c>
      <c r="AC1923" s="519">
        <f t="shared" si="401"/>
        <v>0</v>
      </c>
      <c r="AD1923" s="520">
        <f t="shared" si="402"/>
        <v>0</v>
      </c>
    </row>
    <row r="1924" spans="3:30">
      <c r="P1924" s="274">
        <f t="shared" si="390"/>
        <v>1</v>
      </c>
      <c r="Q1924" s="285">
        <f t="shared" si="391"/>
        <v>18</v>
      </c>
      <c r="R1924" s="286">
        <f t="shared" si="392"/>
        <v>0</v>
      </c>
      <c r="S1924" s="287">
        <f t="shared" si="393"/>
        <v>0</v>
      </c>
      <c r="T1924" s="286">
        <f t="shared" si="394"/>
        <v>0</v>
      </c>
      <c r="U1924" s="287">
        <f t="shared" si="395"/>
        <v>0</v>
      </c>
      <c r="V1924" s="287">
        <f t="shared" si="396"/>
        <v>0</v>
      </c>
      <c r="W1924" s="287">
        <f t="shared" si="397"/>
        <v>0</v>
      </c>
      <c r="X1924" s="287">
        <f t="shared" si="398"/>
        <v>0</v>
      </c>
      <c r="Y1924" s="288">
        <f t="shared" si="399"/>
        <v>1900</v>
      </c>
      <c r="Z1924" s="287">
        <f t="shared" si="400"/>
        <v>1</v>
      </c>
      <c r="AA1924" s="519">
        <f>0</f>
        <v>0</v>
      </c>
      <c r="AB1924" s="520">
        <f>0</f>
        <v>0</v>
      </c>
      <c r="AC1924" s="519">
        <f t="shared" si="401"/>
        <v>0</v>
      </c>
      <c r="AD1924" s="520">
        <f t="shared" si="402"/>
        <v>0</v>
      </c>
    </row>
    <row r="1925" spans="3:30">
      <c r="P1925" s="274">
        <f t="shared" si="390"/>
        <v>1</v>
      </c>
      <c r="Q1925" s="285">
        <f t="shared" si="391"/>
        <v>18</v>
      </c>
      <c r="R1925" s="286">
        <f t="shared" si="392"/>
        <v>0</v>
      </c>
      <c r="S1925" s="287">
        <f t="shared" si="393"/>
        <v>0</v>
      </c>
      <c r="T1925" s="286">
        <f t="shared" si="394"/>
        <v>0</v>
      </c>
      <c r="U1925" s="287">
        <f t="shared" si="395"/>
        <v>0</v>
      </c>
      <c r="V1925" s="287">
        <f t="shared" si="396"/>
        <v>0</v>
      </c>
      <c r="W1925" s="287">
        <f t="shared" si="397"/>
        <v>0</v>
      </c>
      <c r="X1925" s="287">
        <f t="shared" si="398"/>
        <v>0</v>
      </c>
      <c r="Y1925" s="288">
        <f t="shared" si="399"/>
        <v>1900</v>
      </c>
      <c r="Z1925" s="287">
        <f t="shared" si="400"/>
        <v>1</v>
      </c>
      <c r="AA1925" s="519">
        <f>0</f>
        <v>0</v>
      </c>
      <c r="AB1925" s="520">
        <f>0</f>
        <v>0</v>
      </c>
      <c r="AC1925" s="519">
        <f t="shared" si="401"/>
        <v>0</v>
      </c>
      <c r="AD1925" s="520">
        <f t="shared" si="402"/>
        <v>0</v>
      </c>
    </row>
    <row r="1926" spans="3:30" s="751" customFormat="1">
      <c r="C1926" s="744"/>
      <c r="D1926" s="745"/>
      <c r="E1926" s="745"/>
      <c r="F1926" s="746"/>
      <c r="G1926" s="745"/>
      <c r="H1926" s="747"/>
      <c r="I1926" s="747"/>
      <c r="J1926" s="748"/>
      <c r="K1926" s="745"/>
      <c r="L1926" s="749"/>
      <c r="M1926" s="746"/>
      <c r="N1926" s="745"/>
      <c r="O1926" s="750"/>
      <c r="P1926" s="274">
        <f t="shared" si="390"/>
        <v>1</v>
      </c>
      <c r="Q1926" s="285">
        <f t="shared" si="391"/>
        <v>18</v>
      </c>
      <c r="R1926" s="286">
        <f t="shared" si="392"/>
        <v>0</v>
      </c>
      <c r="S1926" s="287">
        <f t="shared" si="393"/>
        <v>0</v>
      </c>
      <c r="T1926" s="286">
        <f t="shared" si="394"/>
        <v>0</v>
      </c>
      <c r="U1926" s="287">
        <f t="shared" si="395"/>
        <v>0</v>
      </c>
      <c r="V1926" s="287">
        <f t="shared" si="396"/>
        <v>0</v>
      </c>
      <c r="W1926" s="287">
        <f t="shared" si="397"/>
        <v>0</v>
      </c>
      <c r="X1926" s="287">
        <f t="shared" si="398"/>
        <v>0</v>
      </c>
      <c r="Y1926" s="288">
        <f t="shared" si="399"/>
        <v>1900</v>
      </c>
      <c r="Z1926" s="287">
        <f t="shared" si="400"/>
        <v>1</v>
      </c>
      <c r="AA1926" s="519">
        <f>0</f>
        <v>0</v>
      </c>
      <c r="AB1926" s="520">
        <f>0</f>
        <v>0</v>
      </c>
      <c r="AC1926" s="519">
        <f t="shared" si="401"/>
        <v>0</v>
      </c>
      <c r="AD1926" s="520">
        <f t="shared" si="402"/>
        <v>0</v>
      </c>
    </row>
    <row r="1927" spans="3:30">
      <c r="P1927" s="274">
        <f t="shared" si="390"/>
        <v>1</v>
      </c>
      <c r="Q1927" s="285">
        <f t="shared" si="391"/>
        <v>18</v>
      </c>
      <c r="R1927" s="286">
        <f t="shared" si="392"/>
        <v>0</v>
      </c>
      <c r="S1927" s="287">
        <f t="shared" si="393"/>
        <v>0</v>
      </c>
      <c r="T1927" s="286">
        <f t="shared" si="394"/>
        <v>0</v>
      </c>
      <c r="U1927" s="287">
        <f t="shared" si="395"/>
        <v>0</v>
      </c>
      <c r="V1927" s="287">
        <f t="shared" si="396"/>
        <v>0</v>
      </c>
      <c r="W1927" s="287">
        <f t="shared" si="397"/>
        <v>0</v>
      </c>
      <c r="X1927" s="287">
        <f t="shared" si="398"/>
        <v>0</v>
      </c>
      <c r="Y1927" s="288">
        <f t="shared" si="399"/>
        <v>1900</v>
      </c>
      <c r="Z1927" s="287">
        <f t="shared" si="400"/>
        <v>1</v>
      </c>
      <c r="AA1927" s="519">
        <f>0</f>
        <v>0</v>
      </c>
      <c r="AB1927" s="520">
        <f>0</f>
        <v>0</v>
      </c>
      <c r="AC1927" s="519">
        <f t="shared" si="401"/>
        <v>0</v>
      </c>
      <c r="AD1927" s="520">
        <f t="shared" si="402"/>
        <v>0</v>
      </c>
    </row>
    <row r="1928" spans="3:30" s="751" customFormat="1">
      <c r="C1928" s="744"/>
      <c r="D1928" s="745"/>
      <c r="E1928" s="745"/>
      <c r="F1928" s="746"/>
      <c r="G1928" s="745"/>
      <c r="H1928" s="747"/>
      <c r="I1928" s="747"/>
      <c r="J1928" s="748"/>
      <c r="K1928" s="745"/>
      <c r="L1928" s="749"/>
      <c r="M1928" s="746"/>
      <c r="N1928" s="745"/>
      <c r="O1928" s="750"/>
      <c r="P1928" s="274">
        <f t="shared" ref="P1928:P1991" si="403">IF(Z1928&gt;S1928,IF(Z1928&gt;T1928,1,0),0)</f>
        <v>1</v>
      </c>
      <c r="Q1928" s="285">
        <f t="shared" ref="Q1928:Q1991" si="404">MAX(18,IFERROR(ROUNDDOWN(YEARFRAC(F1928,__valuation_date),0),45))</f>
        <v>18</v>
      </c>
      <c r="R1928" s="286">
        <f t="shared" ref="R1928:R1991" si="405">G1928</f>
        <v>0</v>
      </c>
      <c r="S1928" s="287">
        <f t="shared" ref="S1928:S1991" si="406">N1928</f>
        <v>0</v>
      </c>
      <c r="T1928" s="286">
        <f t="shared" ref="T1928:T1991" si="407">ROUNDUP(YEARFRAC(M1928,L1928),0)</f>
        <v>0</v>
      </c>
      <c r="U1928" s="287">
        <f t="shared" ref="U1928:U1991" si="408">J1928</f>
        <v>0</v>
      </c>
      <c r="V1928" s="287">
        <f t="shared" ref="V1928:V1991" si="409">IF(X1928="Annuity",0,H1928)</f>
        <v>0</v>
      </c>
      <c r="W1928" s="287">
        <f t="shared" ref="W1928:W1991" si="410">IF(X1928="Annuity",H1928*12,H1928)</f>
        <v>0</v>
      </c>
      <c r="X1928" s="287">
        <f t="shared" ref="X1928:X1991" si="411">E1928</f>
        <v>0</v>
      </c>
      <c r="Y1928" s="288">
        <f t="shared" ref="Y1928:Y1991" si="412">YEAR(L1928)</f>
        <v>1900</v>
      </c>
      <c r="Z1928" s="287">
        <f t="shared" ref="Z1928:Z1991" si="413">YEAR($P$2)-Y1928+1</f>
        <v>1</v>
      </c>
      <c r="AA1928" s="519">
        <f>0</f>
        <v>0</v>
      </c>
      <c r="AB1928" s="520">
        <f>0</f>
        <v>0</v>
      </c>
      <c r="AC1928" s="519">
        <f t="shared" ref="AC1928:AC1991" si="414">D1928</f>
        <v>0</v>
      </c>
      <c r="AD1928" s="520">
        <f t="shared" ref="AD1928:AD1991" si="415">O1928</f>
        <v>0</v>
      </c>
    </row>
    <row r="1929" spans="3:30">
      <c r="P1929" s="274">
        <f t="shared" si="403"/>
        <v>1</v>
      </c>
      <c r="Q1929" s="285">
        <f t="shared" si="404"/>
        <v>18</v>
      </c>
      <c r="R1929" s="286">
        <f t="shared" si="405"/>
        <v>0</v>
      </c>
      <c r="S1929" s="287">
        <f t="shared" si="406"/>
        <v>0</v>
      </c>
      <c r="T1929" s="286">
        <f t="shared" si="407"/>
        <v>0</v>
      </c>
      <c r="U1929" s="287">
        <f t="shared" si="408"/>
        <v>0</v>
      </c>
      <c r="V1929" s="287">
        <f t="shared" si="409"/>
        <v>0</v>
      </c>
      <c r="W1929" s="287">
        <f t="shared" si="410"/>
        <v>0</v>
      </c>
      <c r="X1929" s="287">
        <f t="shared" si="411"/>
        <v>0</v>
      </c>
      <c r="Y1929" s="288">
        <f t="shared" si="412"/>
        <v>1900</v>
      </c>
      <c r="Z1929" s="287">
        <f t="shared" si="413"/>
        <v>1</v>
      </c>
      <c r="AA1929" s="519">
        <f>0</f>
        <v>0</v>
      </c>
      <c r="AB1929" s="520">
        <f>0</f>
        <v>0</v>
      </c>
      <c r="AC1929" s="519">
        <f t="shared" si="414"/>
        <v>0</v>
      </c>
      <c r="AD1929" s="520">
        <f t="shared" si="415"/>
        <v>0</v>
      </c>
    </row>
    <row r="1930" spans="3:30">
      <c r="P1930" s="274">
        <f t="shared" si="403"/>
        <v>1</v>
      </c>
      <c r="Q1930" s="285">
        <f t="shared" si="404"/>
        <v>18</v>
      </c>
      <c r="R1930" s="286">
        <f t="shared" si="405"/>
        <v>0</v>
      </c>
      <c r="S1930" s="287">
        <f t="shared" si="406"/>
        <v>0</v>
      </c>
      <c r="T1930" s="286">
        <f t="shared" si="407"/>
        <v>0</v>
      </c>
      <c r="U1930" s="287">
        <f t="shared" si="408"/>
        <v>0</v>
      </c>
      <c r="V1930" s="287">
        <f t="shared" si="409"/>
        <v>0</v>
      </c>
      <c r="W1930" s="287">
        <f t="shared" si="410"/>
        <v>0</v>
      </c>
      <c r="X1930" s="287">
        <f t="shared" si="411"/>
        <v>0</v>
      </c>
      <c r="Y1930" s="288">
        <f t="shared" si="412"/>
        <v>1900</v>
      </c>
      <c r="Z1930" s="287">
        <f t="shared" si="413"/>
        <v>1</v>
      </c>
      <c r="AA1930" s="519">
        <f>0</f>
        <v>0</v>
      </c>
      <c r="AB1930" s="520">
        <f>0</f>
        <v>0</v>
      </c>
      <c r="AC1930" s="519">
        <f t="shared" si="414"/>
        <v>0</v>
      </c>
      <c r="AD1930" s="520">
        <f t="shared" si="415"/>
        <v>0</v>
      </c>
    </row>
    <row r="1931" spans="3:30">
      <c r="P1931" s="274">
        <f t="shared" si="403"/>
        <v>1</v>
      </c>
      <c r="Q1931" s="285">
        <f t="shared" si="404"/>
        <v>18</v>
      </c>
      <c r="R1931" s="286">
        <f t="shared" si="405"/>
        <v>0</v>
      </c>
      <c r="S1931" s="287">
        <f t="shared" si="406"/>
        <v>0</v>
      </c>
      <c r="T1931" s="286">
        <f t="shared" si="407"/>
        <v>0</v>
      </c>
      <c r="U1931" s="287">
        <f t="shared" si="408"/>
        <v>0</v>
      </c>
      <c r="V1931" s="287">
        <f t="shared" si="409"/>
        <v>0</v>
      </c>
      <c r="W1931" s="287">
        <f t="shared" si="410"/>
        <v>0</v>
      </c>
      <c r="X1931" s="287">
        <f t="shared" si="411"/>
        <v>0</v>
      </c>
      <c r="Y1931" s="288">
        <f t="shared" si="412"/>
        <v>1900</v>
      </c>
      <c r="Z1931" s="287">
        <f t="shared" si="413"/>
        <v>1</v>
      </c>
      <c r="AA1931" s="519">
        <f>0</f>
        <v>0</v>
      </c>
      <c r="AB1931" s="520">
        <f>0</f>
        <v>0</v>
      </c>
      <c r="AC1931" s="519">
        <f t="shared" si="414"/>
        <v>0</v>
      </c>
      <c r="AD1931" s="520">
        <f t="shared" si="415"/>
        <v>0</v>
      </c>
    </row>
    <row r="1932" spans="3:30">
      <c r="P1932" s="274">
        <f t="shared" si="403"/>
        <v>1</v>
      </c>
      <c r="Q1932" s="285">
        <f t="shared" si="404"/>
        <v>18</v>
      </c>
      <c r="R1932" s="286">
        <f t="shared" si="405"/>
        <v>0</v>
      </c>
      <c r="S1932" s="287">
        <f t="shared" si="406"/>
        <v>0</v>
      </c>
      <c r="T1932" s="286">
        <f t="shared" si="407"/>
        <v>0</v>
      </c>
      <c r="U1932" s="287">
        <f t="shared" si="408"/>
        <v>0</v>
      </c>
      <c r="V1932" s="287">
        <f t="shared" si="409"/>
        <v>0</v>
      </c>
      <c r="W1932" s="287">
        <f t="shared" si="410"/>
        <v>0</v>
      </c>
      <c r="X1932" s="287">
        <f t="shared" si="411"/>
        <v>0</v>
      </c>
      <c r="Y1932" s="288">
        <f t="shared" si="412"/>
        <v>1900</v>
      </c>
      <c r="Z1932" s="287">
        <f t="shared" si="413"/>
        <v>1</v>
      </c>
      <c r="AA1932" s="519">
        <f>0</f>
        <v>0</v>
      </c>
      <c r="AB1932" s="520">
        <f>0</f>
        <v>0</v>
      </c>
      <c r="AC1932" s="519">
        <f t="shared" si="414"/>
        <v>0</v>
      </c>
      <c r="AD1932" s="520">
        <f t="shared" si="415"/>
        <v>0</v>
      </c>
    </row>
    <row r="1933" spans="3:30">
      <c r="P1933" s="274">
        <f t="shared" si="403"/>
        <v>1</v>
      </c>
      <c r="Q1933" s="285">
        <f t="shared" si="404"/>
        <v>18</v>
      </c>
      <c r="R1933" s="286">
        <f t="shared" si="405"/>
        <v>0</v>
      </c>
      <c r="S1933" s="287">
        <f t="shared" si="406"/>
        <v>0</v>
      </c>
      <c r="T1933" s="286">
        <f t="shared" si="407"/>
        <v>0</v>
      </c>
      <c r="U1933" s="287">
        <f t="shared" si="408"/>
        <v>0</v>
      </c>
      <c r="V1933" s="287">
        <f t="shared" si="409"/>
        <v>0</v>
      </c>
      <c r="W1933" s="287">
        <f t="shared" si="410"/>
        <v>0</v>
      </c>
      <c r="X1933" s="287">
        <f t="shared" si="411"/>
        <v>0</v>
      </c>
      <c r="Y1933" s="288">
        <f t="shared" si="412"/>
        <v>1900</v>
      </c>
      <c r="Z1933" s="287">
        <f t="shared" si="413"/>
        <v>1</v>
      </c>
      <c r="AA1933" s="519">
        <f>0</f>
        <v>0</v>
      </c>
      <c r="AB1933" s="520">
        <f>0</f>
        <v>0</v>
      </c>
      <c r="AC1933" s="519">
        <f t="shared" si="414"/>
        <v>0</v>
      </c>
      <c r="AD1933" s="520">
        <f t="shared" si="415"/>
        <v>0</v>
      </c>
    </row>
    <row r="1934" spans="3:30">
      <c r="P1934" s="274">
        <f t="shared" si="403"/>
        <v>1</v>
      </c>
      <c r="Q1934" s="285">
        <f t="shared" si="404"/>
        <v>18</v>
      </c>
      <c r="R1934" s="286">
        <f t="shared" si="405"/>
        <v>0</v>
      </c>
      <c r="S1934" s="287">
        <f t="shared" si="406"/>
        <v>0</v>
      </c>
      <c r="T1934" s="286">
        <f t="shared" si="407"/>
        <v>0</v>
      </c>
      <c r="U1934" s="287">
        <f t="shared" si="408"/>
        <v>0</v>
      </c>
      <c r="V1934" s="287">
        <f t="shared" si="409"/>
        <v>0</v>
      </c>
      <c r="W1934" s="287">
        <f t="shared" si="410"/>
        <v>0</v>
      </c>
      <c r="X1934" s="287">
        <f t="shared" si="411"/>
        <v>0</v>
      </c>
      <c r="Y1934" s="288">
        <f t="shared" si="412"/>
        <v>1900</v>
      </c>
      <c r="Z1934" s="287">
        <f t="shared" si="413"/>
        <v>1</v>
      </c>
      <c r="AA1934" s="519">
        <f>0</f>
        <v>0</v>
      </c>
      <c r="AB1934" s="520">
        <f>0</f>
        <v>0</v>
      </c>
      <c r="AC1934" s="519">
        <f t="shared" si="414"/>
        <v>0</v>
      </c>
      <c r="AD1934" s="520">
        <f t="shared" si="415"/>
        <v>0</v>
      </c>
    </row>
    <row r="1935" spans="3:30">
      <c r="P1935" s="274">
        <f t="shared" si="403"/>
        <v>1</v>
      </c>
      <c r="Q1935" s="285">
        <f t="shared" si="404"/>
        <v>18</v>
      </c>
      <c r="R1935" s="286">
        <f t="shared" si="405"/>
        <v>0</v>
      </c>
      <c r="S1935" s="287">
        <f t="shared" si="406"/>
        <v>0</v>
      </c>
      <c r="T1935" s="286">
        <f t="shared" si="407"/>
        <v>0</v>
      </c>
      <c r="U1935" s="287">
        <f t="shared" si="408"/>
        <v>0</v>
      </c>
      <c r="V1935" s="287">
        <f t="shared" si="409"/>
        <v>0</v>
      </c>
      <c r="W1935" s="287">
        <f t="shared" si="410"/>
        <v>0</v>
      </c>
      <c r="X1935" s="287">
        <f t="shared" si="411"/>
        <v>0</v>
      </c>
      <c r="Y1935" s="288">
        <f t="shared" si="412"/>
        <v>1900</v>
      </c>
      <c r="Z1935" s="287">
        <f t="shared" si="413"/>
        <v>1</v>
      </c>
      <c r="AA1935" s="519">
        <f>0</f>
        <v>0</v>
      </c>
      <c r="AB1935" s="520">
        <f>0</f>
        <v>0</v>
      </c>
      <c r="AC1935" s="519">
        <f t="shared" si="414"/>
        <v>0</v>
      </c>
      <c r="AD1935" s="520">
        <f t="shared" si="415"/>
        <v>0</v>
      </c>
    </row>
    <row r="1936" spans="3:30">
      <c r="P1936" s="274">
        <f t="shared" si="403"/>
        <v>1</v>
      </c>
      <c r="Q1936" s="285">
        <f t="shared" si="404"/>
        <v>18</v>
      </c>
      <c r="R1936" s="286">
        <f t="shared" si="405"/>
        <v>0</v>
      </c>
      <c r="S1936" s="287">
        <f t="shared" si="406"/>
        <v>0</v>
      </c>
      <c r="T1936" s="286">
        <f t="shared" si="407"/>
        <v>0</v>
      </c>
      <c r="U1936" s="287">
        <f t="shared" si="408"/>
        <v>0</v>
      </c>
      <c r="V1936" s="287">
        <f t="shared" si="409"/>
        <v>0</v>
      </c>
      <c r="W1936" s="287">
        <f t="shared" si="410"/>
        <v>0</v>
      </c>
      <c r="X1936" s="287">
        <f t="shared" si="411"/>
        <v>0</v>
      </c>
      <c r="Y1936" s="288">
        <f t="shared" si="412"/>
        <v>1900</v>
      </c>
      <c r="Z1936" s="287">
        <f t="shared" si="413"/>
        <v>1</v>
      </c>
      <c r="AA1936" s="519">
        <f>0</f>
        <v>0</v>
      </c>
      <c r="AB1936" s="520">
        <f>0</f>
        <v>0</v>
      </c>
      <c r="AC1936" s="519">
        <f t="shared" si="414"/>
        <v>0</v>
      </c>
      <c r="AD1936" s="520">
        <f t="shared" si="415"/>
        <v>0</v>
      </c>
    </row>
    <row r="1937" spans="16:30">
      <c r="P1937" s="274">
        <f t="shared" si="403"/>
        <v>1</v>
      </c>
      <c r="Q1937" s="285">
        <f t="shared" si="404"/>
        <v>18</v>
      </c>
      <c r="R1937" s="286">
        <f t="shared" si="405"/>
        <v>0</v>
      </c>
      <c r="S1937" s="287">
        <f t="shared" si="406"/>
        <v>0</v>
      </c>
      <c r="T1937" s="286">
        <f t="shared" si="407"/>
        <v>0</v>
      </c>
      <c r="U1937" s="287">
        <f t="shared" si="408"/>
        <v>0</v>
      </c>
      <c r="V1937" s="287">
        <f t="shared" si="409"/>
        <v>0</v>
      </c>
      <c r="W1937" s="287">
        <f t="shared" si="410"/>
        <v>0</v>
      </c>
      <c r="X1937" s="287">
        <f t="shared" si="411"/>
        <v>0</v>
      </c>
      <c r="Y1937" s="288">
        <f t="shared" si="412"/>
        <v>1900</v>
      </c>
      <c r="Z1937" s="287">
        <f t="shared" si="413"/>
        <v>1</v>
      </c>
      <c r="AA1937" s="519">
        <f>0</f>
        <v>0</v>
      </c>
      <c r="AB1937" s="520">
        <f>0</f>
        <v>0</v>
      </c>
      <c r="AC1937" s="519">
        <f t="shared" si="414"/>
        <v>0</v>
      </c>
      <c r="AD1937" s="520">
        <f t="shared" si="415"/>
        <v>0</v>
      </c>
    </row>
    <row r="1938" spans="16:30">
      <c r="P1938" s="274">
        <f t="shared" si="403"/>
        <v>1</v>
      </c>
      <c r="Q1938" s="285">
        <f t="shared" si="404"/>
        <v>18</v>
      </c>
      <c r="R1938" s="286">
        <f t="shared" si="405"/>
        <v>0</v>
      </c>
      <c r="S1938" s="287">
        <f t="shared" si="406"/>
        <v>0</v>
      </c>
      <c r="T1938" s="286">
        <f t="shared" si="407"/>
        <v>0</v>
      </c>
      <c r="U1938" s="287">
        <f t="shared" si="408"/>
        <v>0</v>
      </c>
      <c r="V1938" s="287">
        <f t="shared" si="409"/>
        <v>0</v>
      </c>
      <c r="W1938" s="287">
        <f t="shared" si="410"/>
        <v>0</v>
      </c>
      <c r="X1938" s="287">
        <f t="shared" si="411"/>
        <v>0</v>
      </c>
      <c r="Y1938" s="288">
        <f t="shared" si="412"/>
        <v>1900</v>
      </c>
      <c r="Z1938" s="287">
        <f t="shared" si="413"/>
        <v>1</v>
      </c>
      <c r="AA1938" s="519">
        <f>0</f>
        <v>0</v>
      </c>
      <c r="AB1938" s="520">
        <f>0</f>
        <v>0</v>
      </c>
      <c r="AC1938" s="519">
        <f t="shared" si="414"/>
        <v>0</v>
      </c>
      <c r="AD1938" s="520">
        <f t="shared" si="415"/>
        <v>0</v>
      </c>
    </row>
    <row r="1939" spans="16:30">
      <c r="P1939" s="274">
        <f t="shared" si="403"/>
        <v>1</v>
      </c>
      <c r="Q1939" s="285">
        <f t="shared" si="404"/>
        <v>18</v>
      </c>
      <c r="R1939" s="286">
        <f t="shared" si="405"/>
        <v>0</v>
      </c>
      <c r="S1939" s="287">
        <f t="shared" si="406"/>
        <v>0</v>
      </c>
      <c r="T1939" s="286">
        <f t="shared" si="407"/>
        <v>0</v>
      </c>
      <c r="U1939" s="287">
        <f t="shared" si="408"/>
        <v>0</v>
      </c>
      <c r="V1939" s="287">
        <f t="shared" si="409"/>
        <v>0</v>
      </c>
      <c r="W1939" s="287">
        <f t="shared" si="410"/>
        <v>0</v>
      </c>
      <c r="X1939" s="287">
        <f t="shared" si="411"/>
        <v>0</v>
      </c>
      <c r="Y1939" s="288">
        <f t="shared" si="412"/>
        <v>1900</v>
      </c>
      <c r="Z1939" s="287">
        <f t="shared" si="413"/>
        <v>1</v>
      </c>
      <c r="AA1939" s="519">
        <f>0</f>
        <v>0</v>
      </c>
      <c r="AB1939" s="520">
        <f>0</f>
        <v>0</v>
      </c>
      <c r="AC1939" s="519">
        <f t="shared" si="414"/>
        <v>0</v>
      </c>
      <c r="AD1939" s="520">
        <f t="shared" si="415"/>
        <v>0</v>
      </c>
    </row>
    <row r="1940" spans="16:30">
      <c r="P1940" s="274">
        <f t="shared" si="403"/>
        <v>1</v>
      </c>
      <c r="Q1940" s="285">
        <f t="shared" si="404"/>
        <v>18</v>
      </c>
      <c r="R1940" s="286">
        <f t="shared" si="405"/>
        <v>0</v>
      </c>
      <c r="S1940" s="287">
        <f t="shared" si="406"/>
        <v>0</v>
      </c>
      <c r="T1940" s="286">
        <f t="shared" si="407"/>
        <v>0</v>
      </c>
      <c r="U1940" s="287">
        <f t="shared" si="408"/>
        <v>0</v>
      </c>
      <c r="V1940" s="287">
        <f t="shared" si="409"/>
        <v>0</v>
      </c>
      <c r="W1940" s="287">
        <f t="shared" si="410"/>
        <v>0</v>
      </c>
      <c r="X1940" s="287">
        <f t="shared" si="411"/>
        <v>0</v>
      </c>
      <c r="Y1940" s="288">
        <f t="shared" si="412"/>
        <v>1900</v>
      </c>
      <c r="Z1940" s="287">
        <f t="shared" si="413"/>
        <v>1</v>
      </c>
      <c r="AA1940" s="519">
        <f>0</f>
        <v>0</v>
      </c>
      <c r="AB1940" s="520">
        <f>0</f>
        <v>0</v>
      </c>
      <c r="AC1940" s="519">
        <f t="shared" si="414"/>
        <v>0</v>
      </c>
      <c r="AD1940" s="520">
        <f t="shared" si="415"/>
        <v>0</v>
      </c>
    </row>
    <row r="1941" spans="16:30">
      <c r="P1941" s="274">
        <f t="shared" si="403"/>
        <v>1</v>
      </c>
      <c r="Q1941" s="285">
        <f t="shared" si="404"/>
        <v>18</v>
      </c>
      <c r="R1941" s="286">
        <f t="shared" si="405"/>
        <v>0</v>
      </c>
      <c r="S1941" s="287">
        <f t="shared" si="406"/>
        <v>0</v>
      </c>
      <c r="T1941" s="286">
        <f t="shared" si="407"/>
        <v>0</v>
      </c>
      <c r="U1941" s="287">
        <f t="shared" si="408"/>
        <v>0</v>
      </c>
      <c r="V1941" s="287">
        <f t="shared" si="409"/>
        <v>0</v>
      </c>
      <c r="W1941" s="287">
        <f t="shared" si="410"/>
        <v>0</v>
      </c>
      <c r="X1941" s="287">
        <f t="shared" si="411"/>
        <v>0</v>
      </c>
      <c r="Y1941" s="288">
        <f t="shared" si="412"/>
        <v>1900</v>
      </c>
      <c r="Z1941" s="287">
        <f t="shared" si="413"/>
        <v>1</v>
      </c>
      <c r="AA1941" s="519">
        <f>0</f>
        <v>0</v>
      </c>
      <c r="AB1941" s="520">
        <f>0</f>
        <v>0</v>
      </c>
      <c r="AC1941" s="519">
        <f t="shared" si="414"/>
        <v>0</v>
      </c>
      <c r="AD1941" s="520">
        <f t="shared" si="415"/>
        <v>0</v>
      </c>
    </row>
    <row r="1942" spans="16:30">
      <c r="P1942" s="274">
        <f t="shared" si="403"/>
        <v>1</v>
      </c>
      <c r="Q1942" s="285">
        <f t="shared" si="404"/>
        <v>18</v>
      </c>
      <c r="R1942" s="286">
        <f t="shared" si="405"/>
        <v>0</v>
      </c>
      <c r="S1942" s="287">
        <f t="shared" si="406"/>
        <v>0</v>
      </c>
      <c r="T1942" s="286">
        <f t="shared" si="407"/>
        <v>0</v>
      </c>
      <c r="U1942" s="287">
        <f t="shared" si="408"/>
        <v>0</v>
      </c>
      <c r="V1942" s="287">
        <f t="shared" si="409"/>
        <v>0</v>
      </c>
      <c r="W1942" s="287">
        <f t="shared" si="410"/>
        <v>0</v>
      </c>
      <c r="X1942" s="287">
        <f t="shared" si="411"/>
        <v>0</v>
      </c>
      <c r="Y1942" s="288">
        <f t="shared" si="412"/>
        <v>1900</v>
      </c>
      <c r="Z1942" s="287">
        <f t="shared" si="413"/>
        <v>1</v>
      </c>
      <c r="AA1942" s="519">
        <f>0</f>
        <v>0</v>
      </c>
      <c r="AB1942" s="520">
        <f>0</f>
        <v>0</v>
      </c>
      <c r="AC1942" s="519">
        <f t="shared" si="414"/>
        <v>0</v>
      </c>
      <c r="AD1942" s="520">
        <f t="shared" si="415"/>
        <v>0</v>
      </c>
    </row>
    <row r="1943" spans="16:30">
      <c r="P1943" s="274">
        <f t="shared" si="403"/>
        <v>1</v>
      </c>
      <c r="Q1943" s="285">
        <f t="shared" si="404"/>
        <v>18</v>
      </c>
      <c r="R1943" s="286">
        <f t="shared" si="405"/>
        <v>0</v>
      </c>
      <c r="S1943" s="287">
        <f t="shared" si="406"/>
        <v>0</v>
      </c>
      <c r="T1943" s="286">
        <f t="shared" si="407"/>
        <v>0</v>
      </c>
      <c r="U1943" s="287">
        <f t="shared" si="408"/>
        <v>0</v>
      </c>
      <c r="V1943" s="287">
        <f t="shared" si="409"/>
        <v>0</v>
      </c>
      <c r="W1943" s="287">
        <f t="shared" si="410"/>
        <v>0</v>
      </c>
      <c r="X1943" s="287">
        <f t="shared" si="411"/>
        <v>0</v>
      </c>
      <c r="Y1943" s="288">
        <f t="shared" si="412"/>
        <v>1900</v>
      </c>
      <c r="Z1943" s="287">
        <f t="shared" si="413"/>
        <v>1</v>
      </c>
      <c r="AA1943" s="519">
        <f>0</f>
        <v>0</v>
      </c>
      <c r="AB1943" s="520">
        <f>0</f>
        <v>0</v>
      </c>
      <c r="AC1943" s="519">
        <f t="shared" si="414"/>
        <v>0</v>
      </c>
      <c r="AD1943" s="520">
        <f t="shared" si="415"/>
        <v>0</v>
      </c>
    </row>
    <row r="1944" spans="16:30">
      <c r="P1944" s="274">
        <f t="shared" si="403"/>
        <v>1</v>
      </c>
      <c r="Q1944" s="285">
        <f t="shared" si="404"/>
        <v>18</v>
      </c>
      <c r="R1944" s="286">
        <f t="shared" si="405"/>
        <v>0</v>
      </c>
      <c r="S1944" s="287">
        <f t="shared" si="406"/>
        <v>0</v>
      </c>
      <c r="T1944" s="286">
        <f t="shared" si="407"/>
        <v>0</v>
      </c>
      <c r="U1944" s="287">
        <f t="shared" si="408"/>
        <v>0</v>
      </c>
      <c r="V1944" s="287">
        <f t="shared" si="409"/>
        <v>0</v>
      </c>
      <c r="W1944" s="287">
        <f t="shared" si="410"/>
        <v>0</v>
      </c>
      <c r="X1944" s="287">
        <f t="shared" si="411"/>
        <v>0</v>
      </c>
      <c r="Y1944" s="288">
        <f t="shared" si="412"/>
        <v>1900</v>
      </c>
      <c r="Z1944" s="287">
        <f t="shared" si="413"/>
        <v>1</v>
      </c>
      <c r="AA1944" s="519">
        <f>0</f>
        <v>0</v>
      </c>
      <c r="AB1944" s="520">
        <f>0</f>
        <v>0</v>
      </c>
      <c r="AC1944" s="519">
        <f t="shared" si="414"/>
        <v>0</v>
      </c>
      <c r="AD1944" s="520">
        <f t="shared" si="415"/>
        <v>0</v>
      </c>
    </row>
    <row r="1945" spans="16:30">
      <c r="P1945" s="274">
        <f t="shared" si="403"/>
        <v>1</v>
      </c>
      <c r="Q1945" s="285">
        <f t="shared" si="404"/>
        <v>18</v>
      </c>
      <c r="R1945" s="286">
        <f t="shared" si="405"/>
        <v>0</v>
      </c>
      <c r="S1945" s="287">
        <f t="shared" si="406"/>
        <v>0</v>
      </c>
      <c r="T1945" s="286">
        <f t="shared" si="407"/>
        <v>0</v>
      </c>
      <c r="U1945" s="287">
        <f t="shared" si="408"/>
        <v>0</v>
      </c>
      <c r="V1945" s="287">
        <f t="shared" si="409"/>
        <v>0</v>
      </c>
      <c r="W1945" s="287">
        <f t="shared" si="410"/>
        <v>0</v>
      </c>
      <c r="X1945" s="287">
        <f t="shared" si="411"/>
        <v>0</v>
      </c>
      <c r="Y1945" s="288">
        <f t="shared" si="412"/>
        <v>1900</v>
      </c>
      <c r="Z1945" s="287">
        <f t="shared" si="413"/>
        <v>1</v>
      </c>
      <c r="AA1945" s="519">
        <f>0</f>
        <v>0</v>
      </c>
      <c r="AB1945" s="520">
        <f>0</f>
        <v>0</v>
      </c>
      <c r="AC1945" s="519">
        <f t="shared" si="414"/>
        <v>0</v>
      </c>
      <c r="AD1945" s="520">
        <f t="shared" si="415"/>
        <v>0</v>
      </c>
    </row>
    <row r="1946" spans="16:30">
      <c r="P1946" s="274">
        <f t="shared" si="403"/>
        <v>1</v>
      </c>
      <c r="Q1946" s="285">
        <f t="shared" si="404"/>
        <v>18</v>
      </c>
      <c r="R1946" s="286">
        <f t="shared" si="405"/>
        <v>0</v>
      </c>
      <c r="S1946" s="287">
        <f t="shared" si="406"/>
        <v>0</v>
      </c>
      <c r="T1946" s="286">
        <f t="shared" si="407"/>
        <v>0</v>
      </c>
      <c r="U1946" s="287">
        <f t="shared" si="408"/>
        <v>0</v>
      </c>
      <c r="V1946" s="287">
        <f t="shared" si="409"/>
        <v>0</v>
      </c>
      <c r="W1946" s="287">
        <f t="shared" si="410"/>
        <v>0</v>
      </c>
      <c r="X1946" s="287">
        <f t="shared" si="411"/>
        <v>0</v>
      </c>
      <c r="Y1946" s="288">
        <f t="shared" si="412"/>
        <v>1900</v>
      </c>
      <c r="Z1946" s="287">
        <f t="shared" si="413"/>
        <v>1</v>
      </c>
      <c r="AA1946" s="519">
        <f>0</f>
        <v>0</v>
      </c>
      <c r="AB1946" s="520">
        <f>0</f>
        <v>0</v>
      </c>
      <c r="AC1946" s="519">
        <f t="shared" si="414"/>
        <v>0</v>
      </c>
      <c r="AD1946" s="520">
        <f t="shared" si="415"/>
        <v>0</v>
      </c>
    </row>
    <row r="1947" spans="16:30">
      <c r="P1947" s="274">
        <f t="shared" si="403"/>
        <v>1</v>
      </c>
      <c r="Q1947" s="285">
        <f t="shared" si="404"/>
        <v>18</v>
      </c>
      <c r="R1947" s="286">
        <f t="shared" si="405"/>
        <v>0</v>
      </c>
      <c r="S1947" s="287">
        <f t="shared" si="406"/>
        <v>0</v>
      </c>
      <c r="T1947" s="286">
        <f t="shared" si="407"/>
        <v>0</v>
      </c>
      <c r="U1947" s="287">
        <f t="shared" si="408"/>
        <v>0</v>
      </c>
      <c r="V1947" s="287">
        <f t="shared" si="409"/>
        <v>0</v>
      </c>
      <c r="W1947" s="287">
        <f t="shared" si="410"/>
        <v>0</v>
      </c>
      <c r="X1947" s="287">
        <f t="shared" si="411"/>
        <v>0</v>
      </c>
      <c r="Y1947" s="288">
        <f t="shared" si="412"/>
        <v>1900</v>
      </c>
      <c r="Z1947" s="287">
        <f t="shared" si="413"/>
        <v>1</v>
      </c>
      <c r="AA1947" s="519">
        <f>0</f>
        <v>0</v>
      </c>
      <c r="AB1947" s="520">
        <f>0</f>
        <v>0</v>
      </c>
      <c r="AC1947" s="519">
        <f t="shared" si="414"/>
        <v>0</v>
      </c>
      <c r="AD1947" s="520">
        <f t="shared" si="415"/>
        <v>0</v>
      </c>
    </row>
    <row r="1948" spans="16:30">
      <c r="P1948" s="274">
        <f t="shared" si="403"/>
        <v>1</v>
      </c>
      <c r="Q1948" s="285">
        <f t="shared" si="404"/>
        <v>18</v>
      </c>
      <c r="R1948" s="286">
        <f t="shared" si="405"/>
        <v>0</v>
      </c>
      <c r="S1948" s="287">
        <f t="shared" si="406"/>
        <v>0</v>
      </c>
      <c r="T1948" s="286">
        <f t="shared" si="407"/>
        <v>0</v>
      </c>
      <c r="U1948" s="287">
        <f t="shared" si="408"/>
        <v>0</v>
      </c>
      <c r="V1948" s="287">
        <f t="shared" si="409"/>
        <v>0</v>
      </c>
      <c r="W1948" s="287">
        <f t="shared" si="410"/>
        <v>0</v>
      </c>
      <c r="X1948" s="287">
        <f t="shared" si="411"/>
        <v>0</v>
      </c>
      <c r="Y1948" s="288">
        <f t="shared" si="412"/>
        <v>1900</v>
      </c>
      <c r="Z1948" s="287">
        <f t="shared" si="413"/>
        <v>1</v>
      </c>
      <c r="AA1948" s="519">
        <f>0</f>
        <v>0</v>
      </c>
      <c r="AB1948" s="520">
        <f>0</f>
        <v>0</v>
      </c>
      <c r="AC1948" s="519">
        <f t="shared" si="414"/>
        <v>0</v>
      </c>
      <c r="AD1948" s="520">
        <f t="shared" si="415"/>
        <v>0</v>
      </c>
    </row>
    <row r="1949" spans="16:30">
      <c r="P1949" s="274">
        <f t="shared" si="403"/>
        <v>1</v>
      </c>
      <c r="Q1949" s="285">
        <f t="shared" si="404"/>
        <v>18</v>
      </c>
      <c r="R1949" s="286">
        <f t="shared" si="405"/>
        <v>0</v>
      </c>
      <c r="S1949" s="287">
        <f t="shared" si="406"/>
        <v>0</v>
      </c>
      <c r="T1949" s="286">
        <f t="shared" si="407"/>
        <v>0</v>
      </c>
      <c r="U1949" s="287">
        <f t="shared" si="408"/>
        <v>0</v>
      </c>
      <c r="V1949" s="287">
        <f t="shared" si="409"/>
        <v>0</v>
      </c>
      <c r="W1949" s="287">
        <f t="shared" si="410"/>
        <v>0</v>
      </c>
      <c r="X1949" s="287">
        <f t="shared" si="411"/>
        <v>0</v>
      </c>
      <c r="Y1949" s="288">
        <f t="shared" si="412"/>
        <v>1900</v>
      </c>
      <c r="Z1949" s="287">
        <f t="shared" si="413"/>
        <v>1</v>
      </c>
      <c r="AA1949" s="519">
        <f>0</f>
        <v>0</v>
      </c>
      <c r="AB1949" s="520">
        <f>0</f>
        <v>0</v>
      </c>
      <c r="AC1949" s="519">
        <f t="shared" si="414"/>
        <v>0</v>
      </c>
      <c r="AD1949" s="520">
        <f t="shared" si="415"/>
        <v>0</v>
      </c>
    </row>
    <row r="1950" spans="16:30">
      <c r="P1950" s="274">
        <f t="shared" si="403"/>
        <v>1</v>
      </c>
      <c r="Q1950" s="285">
        <f t="shared" si="404"/>
        <v>18</v>
      </c>
      <c r="R1950" s="286">
        <f t="shared" si="405"/>
        <v>0</v>
      </c>
      <c r="S1950" s="287">
        <f t="shared" si="406"/>
        <v>0</v>
      </c>
      <c r="T1950" s="286">
        <f t="shared" si="407"/>
        <v>0</v>
      </c>
      <c r="U1950" s="287">
        <f t="shared" si="408"/>
        <v>0</v>
      </c>
      <c r="V1950" s="287">
        <f t="shared" si="409"/>
        <v>0</v>
      </c>
      <c r="W1950" s="287">
        <f t="shared" si="410"/>
        <v>0</v>
      </c>
      <c r="X1950" s="287">
        <f t="shared" si="411"/>
        <v>0</v>
      </c>
      <c r="Y1950" s="288">
        <f t="shared" si="412"/>
        <v>1900</v>
      </c>
      <c r="Z1950" s="287">
        <f t="shared" si="413"/>
        <v>1</v>
      </c>
      <c r="AA1950" s="519">
        <f>0</f>
        <v>0</v>
      </c>
      <c r="AB1950" s="520">
        <f>0</f>
        <v>0</v>
      </c>
      <c r="AC1950" s="519">
        <f t="shared" si="414"/>
        <v>0</v>
      </c>
      <c r="AD1950" s="520">
        <f t="shared" si="415"/>
        <v>0</v>
      </c>
    </row>
    <row r="1951" spans="16:30">
      <c r="P1951" s="274">
        <f t="shared" si="403"/>
        <v>1</v>
      </c>
      <c r="Q1951" s="285">
        <f t="shared" si="404"/>
        <v>18</v>
      </c>
      <c r="R1951" s="286">
        <f t="shared" si="405"/>
        <v>0</v>
      </c>
      <c r="S1951" s="287">
        <f t="shared" si="406"/>
        <v>0</v>
      </c>
      <c r="T1951" s="286">
        <f t="shared" si="407"/>
        <v>0</v>
      </c>
      <c r="U1951" s="287">
        <f t="shared" si="408"/>
        <v>0</v>
      </c>
      <c r="V1951" s="287">
        <f t="shared" si="409"/>
        <v>0</v>
      </c>
      <c r="W1951" s="287">
        <f t="shared" si="410"/>
        <v>0</v>
      </c>
      <c r="X1951" s="287">
        <f t="shared" si="411"/>
        <v>0</v>
      </c>
      <c r="Y1951" s="288">
        <f t="shared" si="412"/>
        <v>1900</v>
      </c>
      <c r="Z1951" s="287">
        <f t="shared" si="413"/>
        <v>1</v>
      </c>
      <c r="AA1951" s="519">
        <f>0</f>
        <v>0</v>
      </c>
      <c r="AB1951" s="520">
        <f>0</f>
        <v>0</v>
      </c>
      <c r="AC1951" s="519">
        <f t="shared" si="414"/>
        <v>0</v>
      </c>
      <c r="AD1951" s="520">
        <f t="shared" si="415"/>
        <v>0</v>
      </c>
    </row>
    <row r="1952" spans="16:30">
      <c r="P1952" s="274">
        <f t="shared" si="403"/>
        <v>1</v>
      </c>
      <c r="Q1952" s="285">
        <f t="shared" si="404"/>
        <v>18</v>
      </c>
      <c r="R1952" s="286">
        <f t="shared" si="405"/>
        <v>0</v>
      </c>
      <c r="S1952" s="287">
        <f t="shared" si="406"/>
        <v>0</v>
      </c>
      <c r="T1952" s="286">
        <f t="shared" si="407"/>
        <v>0</v>
      </c>
      <c r="U1952" s="287">
        <f t="shared" si="408"/>
        <v>0</v>
      </c>
      <c r="V1952" s="287">
        <f t="shared" si="409"/>
        <v>0</v>
      </c>
      <c r="W1952" s="287">
        <f t="shared" si="410"/>
        <v>0</v>
      </c>
      <c r="X1952" s="287">
        <f t="shared" si="411"/>
        <v>0</v>
      </c>
      <c r="Y1952" s="288">
        <f t="shared" si="412"/>
        <v>1900</v>
      </c>
      <c r="Z1952" s="287">
        <f t="shared" si="413"/>
        <v>1</v>
      </c>
      <c r="AA1952" s="519">
        <f>0</f>
        <v>0</v>
      </c>
      <c r="AB1952" s="520">
        <f>0</f>
        <v>0</v>
      </c>
      <c r="AC1952" s="519">
        <f t="shared" si="414"/>
        <v>0</v>
      </c>
      <c r="AD1952" s="520">
        <f t="shared" si="415"/>
        <v>0</v>
      </c>
    </row>
    <row r="1953" spans="16:30">
      <c r="P1953" s="274">
        <f t="shared" si="403"/>
        <v>1</v>
      </c>
      <c r="Q1953" s="285">
        <f t="shared" si="404"/>
        <v>18</v>
      </c>
      <c r="R1953" s="286">
        <f t="shared" si="405"/>
        <v>0</v>
      </c>
      <c r="S1953" s="287">
        <f t="shared" si="406"/>
        <v>0</v>
      </c>
      <c r="T1953" s="286">
        <f t="shared" si="407"/>
        <v>0</v>
      </c>
      <c r="U1953" s="287">
        <f t="shared" si="408"/>
        <v>0</v>
      </c>
      <c r="V1953" s="287">
        <f t="shared" si="409"/>
        <v>0</v>
      </c>
      <c r="W1953" s="287">
        <f t="shared" si="410"/>
        <v>0</v>
      </c>
      <c r="X1953" s="287">
        <f t="shared" si="411"/>
        <v>0</v>
      </c>
      <c r="Y1953" s="288">
        <f t="shared" si="412"/>
        <v>1900</v>
      </c>
      <c r="Z1953" s="287">
        <f t="shared" si="413"/>
        <v>1</v>
      </c>
      <c r="AA1953" s="519">
        <f>0</f>
        <v>0</v>
      </c>
      <c r="AB1953" s="520">
        <f>0</f>
        <v>0</v>
      </c>
      <c r="AC1953" s="519">
        <f t="shared" si="414"/>
        <v>0</v>
      </c>
      <c r="AD1953" s="520">
        <f t="shared" si="415"/>
        <v>0</v>
      </c>
    </row>
    <row r="1954" spans="16:30">
      <c r="P1954" s="274">
        <f t="shared" si="403"/>
        <v>1</v>
      </c>
      <c r="Q1954" s="285">
        <f t="shared" si="404"/>
        <v>18</v>
      </c>
      <c r="R1954" s="286">
        <f t="shared" si="405"/>
        <v>0</v>
      </c>
      <c r="S1954" s="287">
        <f t="shared" si="406"/>
        <v>0</v>
      </c>
      <c r="T1954" s="286">
        <f t="shared" si="407"/>
        <v>0</v>
      </c>
      <c r="U1954" s="287">
        <f t="shared" si="408"/>
        <v>0</v>
      </c>
      <c r="V1954" s="287">
        <f t="shared" si="409"/>
        <v>0</v>
      </c>
      <c r="W1954" s="287">
        <f t="shared" si="410"/>
        <v>0</v>
      </c>
      <c r="X1954" s="287">
        <f t="shared" si="411"/>
        <v>0</v>
      </c>
      <c r="Y1954" s="288">
        <f t="shared" si="412"/>
        <v>1900</v>
      </c>
      <c r="Z1954" s="287">
        <f t="shared" si="413"/>
        <v>1</v>
      </c>
      <c r="AA1954" s="519">
        <f>0</f>
        <v>0</v>
      </c>
      <c r="AB1954" s="520">
        <f>0</f>
        <v>0</v>
      </c>
      <c r="AC1954" s="519">
        <f t="shared" si="414"/>
        <v>0</v>
      </c>
      <c r="AD1954" s="520">
        <f t="shared" si="415"/>
        <v>0</v>
      </c>
    </row>
    <row r="1955" spans="16:30">
      <c r="P1955" s="274">
        <f t="shared" si="403"/>
        <v>1</v>
      </c>
      <c r="Q1955" s="285">
        <f t="shared" si="404"/>
        <v>18</v>
      </c>
      <c r="R1955" s="286">
        <f t="shared" si="405"/>
        <v>0</v>
      </c>
      <c r="S1955" s="287">
        <f t="shared" si="406"/>
        <v>0</v>
      </c>
      <c r="T1955" s="286">
        <f t="shared" si="407"/>
        <v>0</v>
      </c>
      <c r="U1955" s="287">
        <f t="shared" si="408"/>
        <v>0</v>
      </c>
      <c r="V1955" s="287">
        <f t="shared" si="409"/>
        <v>0</v>
      </c>
      <c r="W1955" s="287">
        <f t="shared" si="410"/>
        <v>0</v>
      </c>
      <c r="X1955" s="287">
        <f t="shared" si="411"/>
        <v>0</v>
      </c>
      <c r="Y1955" s="288">
        <f t="shared" si="412"/>
        <v>1900</v>
      </c>
      <c r="Z1955" s="287">
        <f t="shared" si="413"/>
        <v>1</v>
      </c>
      <c r="AA1955" s="519">
        <f>0</f>
        <v>0</v>
      </c>
      <c r="AB1955" s="520">
        <f>0</f>
        <v>0</v>
      </c>
      <c r="AC1955" s="519">
        <f t="shared" si="414"/>
        <v>0</v>
      </c>
      <c r="AD1955" s="520">
        <f t="shared" si="415"/>
        <v>0</v>
      </c>
    </row>
    <row r="1956" spans="16:30">
      <c r="P1956" s="274">
        <f t="shared" si="403"/>
        <v>1</v>
      </c>
      <c r="Q1956" s="285">
        <f t="shared" si="404"/>
        <v>18</v>
      </c>
      <c r="R1956" s="286">
        <f t="shared" si="405"/>
        <v>0</v>
      </c>
      <c r="S1956" s="287">
        <f t="shared" si="406"/>
        <v>0</v>
      </c>
      <c r="T1956" s="286">
        <f t="shared" si="407"/>
        <v>0</v>
      </c>
      <c r="U1956" s="287">
        <f t="shared" si="408"/>
        <v>0</v>
      </c>
      <c r="V1956" s="287">
        <f t="shared" si="409"/>
        <v>0</v>
      </c>
      <c r="W1956" s="287">
        <f t="shared" si="410"/>
        <v>0</v>
      </c>
      <c r="X1956" s="287">
        <f t="shared" si="411"/>
        <v>0</v>
      </c>
      <c r="Y1956" s="288">
        <f t="shared" si="412"/>
        <v>1900</v>
      </c>
      <c r="Z1956" s="287">
        <f t="shared" si="413"/>
        <v>1</v>
      </c>
      <c r="AA1956" s="519">
        <f>0</f>
        <v>0</v>
      </c>
      <c r="AB1956" s="520">
        <f>0</f>
        <v>0</v>
      </c>
      <c r="AC1956" s="519">
        <f t="shared" si="414"/>
        <v>0</v>
      </c>
      <c r="AD1956" s="520">
        <f t="shared" si="415"/>
        <v>0</v>
      </c>
    </row>
    <row r="1957" spans="16:30">
      <c r="P1957" s="274">
        <f t="shared" si="403"/>
        <v>1</v>
      </c>
      <c r="Q1957" s="285">
        <f t="shared" si="404"/>
        <v>18</v>
      </c>
      <c r="R1957" s="286">
        <f t="shared" si="405"/>
        <v>0</v>
      </c>
      <c r="S1957" s="287">
        <f t="shared" si="406"/>
        <v>0</v>
      </c>
      <c r="T1957" s="286">
        <f t="shared" si="407"/>
        <v>0</v>
      </c>
      <c r="U1957" s="287">
        <f t="shared" si="408"/>
        <v>0</v>
      </c>
      <c r="V1957" s="287">
        <f t="shared" si="409"/>
        <v>0</v>
      </c>
      <c r="W1957" s="287">
        <f t="shared" si="410"/>
        <v>0</v>
      </c>
      <c r="X1957" s="287">
        <f t="shared" si="411"/>
        <v>0</v>
      </c>
      <c r="Y1957" s="288">
        <f t="shared" si="412"/>
        <v>1900</v>
      </c>
      <c r="Z1957" s="287">
        <f t="shared" si="413"/>
        <v>1</v>
      </c>
      <c r="AA1957" s="519">
        <f>0</f>
        <v>0</v>
      </c>
      <c r="AB1957" s="520">
        <f>0</f>
        <v>0</v>
      </c>
      <c r="AC1957" s="519">
        <f t="shared" si="414"/>
        <v>0</v>
      </c>
      <c r="AD1957" s="520">
        <f t="shared" si="415"/>
        <v>0</v>
      </c>
    </row>
    <row r="1958" spans="16:30">
      <c r="P1958" s="274">
        <f t="shared" si="403"/>
        <v>1</v>
      </c>
      <c r="Q1958" s="285">
        <f t="shared" si="404"/>
        <v>18</v>
      </c>
      <c r="R1958" s="286">
        <f t="shared" si="405"/>
        <v>0</v>
      </c>
      <c r="S1958" s="287">
        <f t="shared" si="406"/>
        <v>0</v>
      </c>
      <c r="T1958" s="286">
        <f t="shared" si="407"/>
        <v>0</v>
      </c>
      <c r="U1958" s="287">
        <f t="shared" si="408"/>
        <v>0</v>
      </c>
      <c r="V1958" s="287">
        <f t="shared" si="409"/>
        <v>0</v>
      </c>
      <c r="W1958" s="287">
        <f t="shared" si="410"/>
        <v>0</v>
      </c>
      <c r="X1958" s="287">
        <f t="shared" si="411"/>
        <v>0</v>
      </c>
      <c r="Y1958" s="288">
        <f t="shared" si="412"/>
        <v>1900</v>
      </c>
      <c r="Z1958" s="287">
        <f t="shared" si="413"/>
        <v>1</v>
      </c>
      <c r="AA1958" s="519">
        <f>0</f>
        <v>0</v>
      </c>
      <c r="AB1958" s="520">
        <f>0</f>
        <v>0</v>
      </c>
      <c r="AC1958" s="519">
        <f t="shared" si="414"/>
        <v>0</v>
      </c>
      <c r="AD1958" s="520">
        <f t="shared" si="415"/>
        <v>0</v>
      </c>
    </row>
    <row r="1959" spans="16:30">
      <c r="P1959" s="274">
        <f t="shared" si="403"/>
        <v>1</v>
      </c>
      <c r="Q1959" s="285">
        <f t="shared" si="404"/>
        <v>18</v>
      </c>
      <c r="R1959" s="286">
        <f t="shared" si="405"/>
        <v>0</v>
      </c>
      <c r="S1959" s="287">
        <f t="shared" si="406"/>
        <v>0</v>
      </c>
      <c r="T1959" s="286">
        <f t="shared" si="407"/>
        <v>0</v>
      </c>
      <c r="U1959" s="287">
        <f t="shared" si="408"/>
        <v>0</v>
      </c>
      <c r="V1959" s="287">
        <f t="shared" si="409"/>
        <v>0</v>
      </c>
      <c r="W1959" s="287">
        <f t="shared" si="410"/>
        <v>0</v>
      </c>
      <c r="X1959" s="287">
        <f t="shared" si="411"/>
        <v>0</v>
      </c>
      <c r="Y1959" s="288">
        <f t="shared" si="412"/>
        <v>1900</v>
      </c>
      <c r="Z1959" s="287">
        <f t="shared" si="413"/>
        <v>1</v>
      </c>
      <c r="AA1959" s="519">
        <f>0</f>
        <v>0</v>
      </c>
      <c r="AB1959" s="520">
        <f>0</f>
        <v>0</v>
      </c>
      <c r="AC1959" s="519">
        <f t="shared" si="414"/>
        <v>0</v>
      </c>
      <c r="AD1959" s="520">
        <f t="shared" si="415"/>
        <v>0</v>
      </c>
    </row>
    <row r="1960" spans="16:30">
      <c r="P1960" s="274">
        <f t="shared" si="403"/>
        <v>1</v>
      </c>
      <c r="Q1960" s="285">
        <f t="shared" si="404"/>
        <v>18</v>
      </c>
      <c r="R1960" s="286">
        <f t="shared" si="405"/>
        <v>0</v>
      </c>
      <c r="S1960" s="287">
        <f t="shared" si="406"/>
        <v>0</v>
      </c>
      <c r="T1960" s="286">
        <f t="shared" si="407"/>
        <v>0</v>
      </c>
      <c r="U1960" s="287">
        <f t="shared" si="408"/>
        <v>0</v>
      </c>
      <c r="V1960" s="287">
        <f t="shared" si="409"/>
        <v>0</v>
      </c>
      <c r="W1960" s="287">
        <f t="shared" si="410"/>
        <v>0</v>
      </c>
      <c r="X1960" s="287">
        <f t="shared" si="411"/>
        <v>0</v>
      </c>
      <c r="Y1960" s="288">
        <f t="shared" si="412"/>
        <v>1900</v>
      </c>
      <c r="Z1960" s="287">
        <f t="shared" si="413"/>
        <v>1</v>
      </c>
      <c r="AA1960" s="519">
        <f>0</f>
        <v>0</v>
      </c>
      <c r="AB1960" s="520">
        <f>0</f>
        <v>0</v>
      </c>
      <c r="AC1960" s="519">
        <f t="shared" si="414"/>
        <v>0</v>
      </c>
      <c r="AD1960" s="520">
        <f t="shared" si="415"/>
        <v>0</v>
      </c>
    </row>
    <row r="1961" spans="16:30">
      <c r="P1961" s="274">
        <f t="shared" si="403"/>
        <v>1</v>
      </c>
      <c r="Q1961" s="285">
        <f t="shared" si="404"/>
        <v>18</v>
      </c>
      <c r="R1961" s="286">
        <f t="shared" si="405"/>
        <v>0</v>
      </c>
      <c r="S1961" s="287">
        <f t="shared" si="406"/>
        <v>0</v>
      </c>
      <c r="T1961" s="286">
        <f t="shared" si="407"/>
        <v>0</v>
      </c>
      <c r="U1961" s="287">
        <f t="shared" si="408"/>
        <v>0</v>
      </c>
      <c r="V1961" s="287">
        <f t="shared" si="409"/>
        <v>0</v>
      </c>
      <c r="W1961" s="287">
        <f t="shared" si="410"/>
        <v>0</v>
      </c>
      <c r="X1961" s="287">
        <f t="shared" si="411"/>
        <v>0</v>
      </c>
      <c r="Y1961" s="288">
        <f t="shared" si="412"/>
        <v>1900</v>
      </c>
      <c r="Z1961" s="287">
        <f t="shared" si="413"/>
        <v>1</v>
      </c>
      <c r="AA1961" s="519">
        <f>0</f>
        <v>0</v>
      </c>
      <c r="AB1961" s="520">
        <f>0</f>
        <v>0</v>
      </c>
      <c r="AC1961" s="519">
        <f t="shared" si="414"/>
        <v>0</v>
      </c>
      <c r="AD1961" s="520">
        <f t="shared" si="415"/>
        <v>0</v>
      </c>
    </row>
    <row r="1962" spans="16:30">
      <c r="P1962" s="274">
        <f t="shared" si="403"/>
        <v>1</v>
      </c>
      <c r="Q1962" s="285">
        <f t="shared" si="404"/>
        <v>18</v>
      </c>
      <c r="R1962" s="286">
        <f t="shared" si="405"/>
        <v>0</v>
      </c>
      <c r="S1962" s="287">
        <f t="shared" si="406"/>
        <v>0</v>
      </c>
      <c r="T1962" s="286">
        <f t="shared" si="407"/>
        <v>0</v>
      </c>
      <c r="U1962" s="287">
        <f t="shared" si="408"/>
        <v>0</v>
      </c>
      <c r="V1962" s="287">
        <f t="shared" si="409"/>
        <v>0</v>
      </c>
      <c r="W1962" s="287">
        <f t="shared" si="410"/>
        <v>0</v>
      </c>
      <c r="X1962" s="287">
        <f t="shared" si="411"/>
        <v>0</v>
      </c>
      <c r="Y1962" s="288">
        <f t="shared" si="412"/>
        <v>1900</v>
      </c>
      <c r="Z1962" s="287">
        <f t="shared" si="413"/>
        <v>1</v>
      </c>
      <c r="AA1962" s="519">
        <f>0</f>
        <v>0</v>
      </c>
      <c r="AB1962" s="520">
        <f>0</f>
        <v>0</v>
      </c>
      <c r="AC1962" s="519">
        <f t="shared" si="414"/>
        <v>0</v>
      </c>
      <c r="AD1962" s="520">
        <f t="shared" si="415"/>
        <v>0</v>
      </c>
    </row>
    <row r="1963" spans="16:30">
      <c r="P1963" s="274">
        <f t="shared" si="403"/>
        <v>1</v>
      </c>
      <c r="Q1963" s="285">
        <f t="shared" si="404"/>
        <v>18</v>
      </c>
      <c r="R1963" s="286">
        <f t="shared" si="405"/>
        <v>0</v>
      </c>
      <c r="S1963" s="287">
        <f t="shared" si="406"/>
        <v>0</v>
      </c>
      <c r="T1963" s="286">
        <f t="shared" si="407"/>
        <v>0</v>
      </c>
      <c r="U1963" s="287">
        <f t="shared" si="408"/>
        <v>0</v>
      </c>
      <c r="V1963" s="287">
        <f t="shared" si="409"/>
        <v>0</v>
      </c>
      <c r="W1963" s="287">
        <f t="shared" si="410"/>
        <v>0</v>
      </c>
      <c r="X1963" s="287">
        <f t="shared" si="411"/>
        <v>0</v>
      </c>
      <c r="Y1963" s="288">
        <f t="shared" si="412"/>
        <v>1900</v>
      </c>
      <c r="Z1963" s="287">
        <f t="shared" si="413"/>
        <v>1</v>
      </c>
      <c r="AA1963" s="519">
        <f>0</f>
        <v>0</v>
      </c>
      <c r="AB1963" s="520">
        <f>0</f>
        <v>0</v>
      </c>
      <c r="AC1963" s="519">
        <f t="shared" si="414"/>
        <v>0</v>
      </c>
      <c r="AD1963" s="520">
        <f t="shared" si="415"/>
        <v>0</v>
      </c>
    </row>
    <row r="1964" spans="16:30">
      <c r="P1964" s="274">
        <f t="shared" si="403"/>
        <v>1</v>
      </c>
      <c r="Q1964" s="285">
        <f t="shared" si="404"/>
        <v>18</v>
      </c>
      <c r="R1964" s="286">
        <f t="shared" si="405"/>
        <v>0</v>
      </c>
      <c r="S1964" s="287">
        <f t="shared" si="406"/>
        <v>0</v>
      </c>
      <c r="T1964" s="286">
        <f t="shared" si="407"/>
        <v>0</v>
      </c>
      <c r="U1964" s="287">
        <f t="shared" si="408"/>
        <v>0</v>
      </c>
      <c r="V1964" s="287">
        <f t="shared" si="409"/>
        <v>0</v>
      </c>
      <c r="W1964" s="287">
        <f t="shared" si="410"/>
        <v>0</v>
      </c>
      <c r="X1964" s="287">
        <f t="shared" si="411"/>
        <v>0</v>
      </c>
      <c r="Y1964" s="288">
        <f t="shared" si="412"/>
        <v>1900</v>
      </c>
      <c r="Z1964" s="287">
        <f t="shared" si="413"/>
        <v>1</v>
      </c>
      <c r="AA1964" s="519">
        <f>0</f>
        <v>0</v>
      </c>
      <c r="AB1964" s="520">
        <f>0</f>
        <v>0</v>
      </c>
      <c r="AC1964" s="519">
        <f t="shared" si="414"/>
        <v>0</v>
      </c>
      <c r="AD1964" s="520">
        <f t="shared" si="415"/>
        <v>0</v>
      </c>
    </row>
    <row r="1965" spans="16:30">
      <c r="P1965" s="274">
        <f t="shared" si="403"/>
        <v>1</v>
      </c>
      <c r="Q1965" s="285">
        <f t="shared" si="404"/>
        <v>18</v>
      </c>
      <c r="R1965" s="286">
        <f t="shared" si="405"/>
        <v>0</v>
      </c>
      <c r="S1965" s="287">
        <f t="shared" si="406"/>
        <v>0</v>
      </c>
      <c r="T1965" s="286">
        <f t="shared" si="407"/>
        <v>0</v>
      </c>
      <c r="U1965" s="287">
        <f t="shared" si="408"/>
        <v>0</v>
      </c>
      <c r="V1965" s="287">
        <f t="shared" si="409"/>
        <v>0</v>
      </c>
      <c r="W1965" s="287">
        <f t="shared" si="410"/>
        <v>0</v>
      </c>
      <c r="X1965" s="287">
        <f t="shared" si="411"/>
        <v>0</v>
      </c>
      <c r="Y1965" s="288">
        <f t="shared" si="412"/>
        <v>1900</v>
      </c>
      <c r="Z1965" s="287">
        <f t="shared" si="413"/>
        <v>1</v>
      </c>
      <c r="AA1965" s="519">
        <f>0</f>
        <v>0</v>
      </c>
      <c r="AB1965" s="520">
        <f>0</f>
        <v>0</v>
      </c>
      <c r="AC1965" s="519">
        <f t="shared" si="414"/>
        <v>0</v>
      </c>
      <c r="AD1965" s="520">
        <f t="shared" si="415"/>
        <v>0</v>
      </c>
    </row>
    <row r="1966" spans="16:30">
      <c r="P1966" s="274">
        <f t="shared" si="403"/>
        <v>1</v>
      </c>
      <c r="Q1966" s="285">
        <f t="shared" si="404"/>
        <v>18</v>
      </c>
      <c r="R1966" s="286">
        <f t="shared" si="405"/>
        <v>0</v>
      </c>
      <c r="S1966" s="287">
        <f t="shared" si="406"/>
        <v>0</v>
      </c>
      <c r="T1966" s="286">
        <f t="shared" si="407"/>
        <v>0</v>
      </c>
      <c r="U1966" s="287">
        <f t="shared" si="408"/>
        <v>0</v>
      </c>
      <c r="V1966" s="287">
        <f t="shared" si="409"/>
        <v>0</v>
      </c>
      <c r="W1966" s="287">
        <f t="shared" si="410"/>
        <v>0</v>
      </c>
      <c r="X1966" s="287">
        <f t="shared" si="411"/>
        <v>0</v>
      </c>
      <c r="Y1966" s="288">
        <f t="shared" si="412"/>
        <v>1900</v>
      </c>
      <c r="Z1966" s="287">
        <f t="shared" si="413"/>
        <v>1</v>
      </c>
      <c r="AA1966" s="519">
        <f>0</f>
        <v>0</v>
      </c>
      <c r="AB1966" s="520">
        <f>0</f>
        <v>0</v>
      </c>
      <c r="AC1966" s="519">
        <f t="shared" si="414"/>
        <v>0</v>
      </c>
      <c r="AD1966" s="520">
        <f t="shared" si="415"/>
        <v>0</v>
      </c>
    </row>
    <row r="1967" spans="16:30">
      <c r="P1967" s="274">
        <f t="shared" si="403"/>
        <v>1</v>
      </c>
      <c r="Q1967" s="285">
        <f t="shared" si="404"/>
        <v>18</v>
      </c>
      <c r="R1967" s="286">
        <f t="shared" si="405"/>
        <v>0</v>
      </c>
      <c r="S1967" s="287">
        <f t="shared" si="406"/>
        <v>0</v>
      </c>
      <c r="T1967" s="286">
        <f t="shared" si="407"/>
        <v>0</v>
      </c>
      <c r="U1967" s="287">
        <f t="shared" si="408"/>
        <v>0</v>
      </c>
      <c r="V1967" s="287">
        <f t="shared" si="409"/>
        <v>0</v>
      </c>
      <c r="W1967" s="287">
        <f t="shared" si="410"/>
        <v>0</v>
      </c>
      <c r="X1967" s="287">
        <f t="shared" si="411"/>
        <v>0</v>
      </c>
      <c r="Y1967" s="288">
        <f t="shared" si="412"/>
        <v>1900</v>
      </c>
      <c r="Z1967" s="287">
        <f t="shared" si="413"/>
        <v>1</v>
      </c>
      <c r="AA1967" s="519">
        <f>0</f>
        <v>0</v>
      </c>
      <c r="AB1967" s="520">
        <f>0</f>
        <v>0</v>
      </c>
      <c r="AC1967" s="519">
        <f t="shared" si="414"/>
        <v>0</v>
      </c>
      <c r="AD1967" s="520">
        <f t="shared" si="415"/>
        <v>0</v>
      </c>
    </row>
    <row r="1968" spans="16:30">
      <c r="P1968" s="274">
        <f t="shared" si="403"/>
        <v>1</v>
      </c>
      <c r="Q1968" s="285">
        <f t="shared" si="404"/>
        <v>18</v>
      </c>
      <c r="R1968" s="286">
        <f t="shared" si="405"/>
        <v>0</v>
      </c>
      <c r="S1968" s="287">
        <f t="shared" si="406"/>
        <v>0</v>
      </c>
      <c r="T1968" s="286">
        <f t="shared" si="407"/>
        <v>0</v>
      </c>
      <c r="U1968" s="287">
        <f t="shared" si="408"/>
        <v>0</v>
      </c>
      <c r="V1968" s="287">
        <f t="shared" si="409"/>
        <v>0</v>
      </c>
      <c r="W1968" s="287">
        <f t="shared" si="410"/>
        <v>0</v>
      </c>
      <c r="X1968" s="287">
        <f t="shared" si="411"/>
        <v>0</v>
      </c>
      <c r="Y1968" s="288">
        <f t="shared" si="412"/>
        <v>1900</v>
      </c>
      <c r="Z1968" s="287">
        <f t="shared" si="413"/>
        <v>1</v>
      </c>
      <c r="AA1968" s="519">
        <f>0</f>
        <v>0</v>
      </c>
      <c r="AB1968" s="520">
        <f>0</f>
        <v>0</v>
      </c>
      <c r="AC1968" s="519">
        <f t="shared" si="414"/>
        <v>0</v>
      </c>
      <c r="AD1968" s="520">
        <f t="shared" si="415"/>
        <v>0</v>
      </c>
    </row>
    <row r="1969" spans="3:30" s="733" customFormat="1">
      <c r="C1969" s="725"/>
      <c r="D1969" s="726"/>
      <c r="E1969" s="726"/>
      <c r="F1969" s="727"/>
      <c r="G1969" s="726"/>
      <c r="H1969" s="728"/>
      <c r="I1969" s="728"/>
      <c r="J1969" s="729"/>
      <c r="K1969" s="726"/>
      <c r="L1969" s="730"/>
      <c r="M1969" s="731"/>
      <c r="N1969" s="726"/>
      <c r="O1969" s="732"/>
      <c r="P1969" s="274">
        <f t="shared" si="403"/>
        <v>1</v>
      </c>
      <c r="Q1969" s="285">
        <f t="shared" si="404"/>
        <v>18</v>
      </c>
      <c r="R1969" s="286">
        <f t="shared" si="405"/>
        <v>0</v>
      </c>
      <c r="S1969" s="287">
        <f t="shared" si="406"/>
        <v>0</v>
      </c>
      <c r="T1969" s="286">
        <f t="shared" si="407"/>
        <v>0</v>
      </c>
      <c r="U1969" s="287">
        <f t="shared" si="408"/>
        <v>0</v>
      </c>
      <c r="V1969" s="287">
        <f t="shared" si="409"/>
        <v>0</v>
      </c>
      <c r="W1969" s="287">
        <f t="shared" si="410"/>
        <v>0</v>
      </c>
      <c r="X1969" s="287">
        <f t="shared" si="411"/>
        <v>0</v>
      </c>
      <c r="Y1969" s="288">
        <f t="shared" si="412"/>
        <v>1900</v>
      </c>
      <c r="Z1969" s="287">
        <f t="shared" si="413"/>
        <v>1</v>
      </c>
      <c r="AA1969" s="519">
        <f>0</f>
        <v>0</v>
      </c>
      <c r="AB1969" s="520">
        <f>0</f>
        <v>0</v>
      </c>
      <c r="AC1969" s="519">
        <f t="shared" si="414"/>
        <v>0</v>
      </c>
      <c r="AD1969" s="520">
        <f t="shared" si="415"/>
        <v>0</v>
      </c>
    </row>
    <row r="1970" spans="3:30">
      <c r="P1970" s="274">
        <f t="shared" si="403"/>
        <v>1</v>
      </c>
      <c r="Q1970" s="285">
        <f t="shared" si="404"/>
        <v>18</v>
      </c>
      <c r="R1970" s="286">
        <f t="shared" si="405"/>
        <v>0</v>
      </c>
      <c r="S1970" s="287">
        <f t="shared" si="406"/>
        <v>0</v>
      </c>
      <c r="T1970" s="286">
        <f t="shared" si="407"/>
        <v>0</v>
      </c>
      <c r="U1970" s="287">
        <f t="shared" si="408"/>
        <v>0</v>
      </c>
      <c r="V1970" s="287">
        <f t="shared" si="409"/>
        <v>0</v>
      </c>
      <c r="W1970" s="287">
        <f t="shared" si="410"/>
        <v>0</v>
      </c>
      <c r="X1970" s="287">
        <f t="shared" si="411"/>
        <v>0</v>
      </c>
      <c r="Y1970" s="288">
        <f t="shared" si="412"/>
        <v>1900</v>
      </c>
      <c r="Z1970" s="287">
        <f t="shared" si="413"/>
        <v>1</v>
      </c>
      <c r="AA1970" s="519">
        <f>0</f>
        <v>0</v>
      </c>
      <c r="AB1970" s="520">
        <f>0</f>
        <v>0</v>
      </c>
      <c r="AC1970" s="519">
        <f t="shared" si="414"/>
        <v>0</v>
      </c>
      <c r="AD1970" s="520">
        <f t="shared" si="415"/>
        <v>0</v>
      </c>
    </row>
    <row r="1971" spans="3:30">
      <c r="P1971" s="274">
        <f t="shared" si="403"/>
        <v>1</v>
      </c>
      <c r="Q1971" s="285">
        <f t="shared" si="404"/>
        <v>18</v>
      </c>
      <c r="R1971" s="286">
        <f t="shared" si="405"/>
        <v>0</v>
      </c>
      <c r="S1971" s="287">
        <f t="shared" si="406"/>
        <v>0</v>
      </c>
      <c r="T1971" s="286">
        <f t="shared" si="407"/>
        <v>0</v>
      </c>
      <c r="U1971" s="287">
        <f t="shared" si="408"/>
        <v>0</v>
      </c>
      <c r="V1971" s="287">
        <f t="shared" si="409"/>
        <v>0</v>
      </c>
      <c r="W1971" s="287">
        <f t="shared" si="410"/>
        <v>0</v>
      </c>
      <c r="X1971" s="287">
        <f t="shared" si="411"/>
        <v>0</v>
      </c>
      <c r="Y1971" s="288">
        <f t="shared" si="412"/>
        <v>1900</v>
      </c>
      <c r="Z1971" s="287">
        <f t="shared" si="413"/>
        <v>1</v>
      </c>
      <c r="AA1971" s="519">
        <f>0</f>
        <v>0</v>
      </c>
      <c r="AB1971" s="520">
        <f>0</f>
        <v>0</v>
      </c>
      <c r="AC1971" s="519">
        <f t="shared" si="414"/>
        <v>0</v>
      </c>
      <c r="AD1971" s="520">
        <f t="shared" si="415"/>
        <v>0</v>
      </c>
    </row>
    <row r="1972" spans="3:30">
      <c r="P1972" s="274">
        <f t="shared" si="403"/>
        <v>1</v>
      </c>
      <c r="Q1972" s="285">
        <f t="shared" si="404"/>
        <v>18</v>
      </c>
      <c r="R1972" s="286">
        <f t="shared" si="405"/>
        <v>0</v>
      </c>
      <c r="S1972" s="287">
        <f t="shared" si="406"/>
        <v>0</v>
      </c>
      <c r="T1972" s="286">
        <f t="shared" si="407"/>
        <v>0</v>
      </c>
      <c r="U1972" s="287">
        <f t="shared" si="408"/>
        <v>0</v>
      </c>
      <c r="V1972" s="287">
        <f t="shared" si="409"/>
        <v>0</v>
      </c>
      <c r="W1972" s="287">
        <f t="shared" si="410"/>
        <v>0</v>
      </c>
      <c r="X1972" s="287">
        <f t="shared" si="411"/>
        <v>0</v>
      </c>
      <c r="Y1972" s="288">
        <f t="shared" si="412"/>
        <v>1900</v>
      </c>
      <c r="Z1972" s="287">
        <f t="shared" si="413"/>
        <v>1</v>
      </c>
      <c r="AA1972" s="519">
        <f>0</f>
        <v>0</v>
      </c>
      <c r="AB1972" s="520">
        <f>0</f>
        <v>0</v>
      </c>
      <c r="AC1972" s="519">
        <f t="shared" si="414"/>
        <v>0</v>
      </c>
      <c r="AD1972" s="520">
        <f t="shared" si="415"/>
        <v>0</v>
      </c>
    </row>
    <row r="1973" spans="3:30">
      <c r="P1973" s="274">
        <f t="shared" si="403"/>
        <v>1</v>
      </c>
      <c r="Q1973" s="285">
        <f t="shared" si="404"/>
        <v>18</v>
      </c>
      <c r="R1973" s="286">
        <f t="shared" si="405"/>
        <v>0</v>
      </c>
      <c r="S1973" s="287">
        <f t="shared" si="406"/>
        <v>0</v>
      </c>
      <c r="T1973" s="286">
        <f t="shared" si="407"/>
        <v>0</v>
      </c>
      <c r="U1973" s="287">
        <f t="shared" si="408"/>
        <v>0</v>
      </c>
      <c r="V1973" s="287">
        <f t="shared" si="409"/>
        <v>0</v>
      </c>
      <c r="W1973" s="287">
        <f t="shared" si="410"/>
        <v>0</v>
      </c>
      <c r="X1973" s="287">
        <f t="shared" si="411"/>
        <v>0</v>
      </c>
      <c r="Y1973" s="288">
        <f t="shared" si="412"/>
        <v>1900</v>
      </c>
      <c r="Z1973" s="287">
        <f t="shared" si="413"/>
        <v>1</v>
      </c>
      <c r="AA1973" s="519">
        <f>0</f>
        <v>0</v>
      </c>
      <c r="AB1973" s="520">
        <f>0</f>
        <v>0</v>
      </c>
      <c r="AC1973" s="519">
        <f t="shared" si="414"/>
        <v>0</v>
      </c>
      <c r="AD1973" s="520">
        <f t="shared" si="415"/>
        <v>0</v>
      </c>
    </row>
    <row r="1974" spans="3:30">
      <c r="P1974" s="274">
        <f t="shared" si="403"/>
        <v>1</v>
      </c>
      <c r="Q1974" s="285">
        <f t="shared" si="404"/>
        <v>18</v>
      </c>
      <c r="R1974" s="286">
        <f t="shared" si="405"/>
        <v>0</v>
      </c>
      <c r="S1974" s="287">
        <f t="shared" si="406"/>
        <v>0</v>
      </c>
      <c r="T1974" s="286">
        <f t="shared" si="407"/>
        <v>0</v>
      </c>
      <c r="U1974" s="287">
        <f t="shared" si="408"/>
        <v>0</v>
      </c>
      <c r="V1974" s="287">
        <f t="shared" si="409"/>
        <v>0</v>
      </c>
      <c r="W1974" s="287">
        <f t="shared" si="410"/>
        <v>0</v>
      </c>
      <c r="X1974" s="287">
        <f t="shared" si="411"/>
        <v>0</v>
      </c>
      <c r="Y1974" s="288">
        <f t="shared" si="412"/>
        <v>1900</v>
      </c>
      <c r="Z1974" s="287">
        <f t="shared" si="413"/>
        <v>1</v>
      </c>
      <c r="AA1974" s="519">
        <f>0</f>
        <v>0</v>
      </c>
      <c r="AB1974" s="520">
        <f>0</f>
        <v>0</v>
      </c>
      <c r="AC1974" s="519">
        <f t="shared" si="414"/>
        <v>0</v>
      </c>
      <c r="AD1974" s="520">
        <f t="shared" si="415"/>
        <v>0</v>
      </c>
    </row>
    <row r="1975" spans="3:30">
      <c r="P1975" s="274">
        <f t="shared" si="403"/>
        <v>1</v>
      </c>
      <c r="Q1975" s="285">
        <f t="shared" si="404"/>
        <v>18</v>
      </c>
      <c r="R1975" s="286">
        <f t="shared" si="405"/>
        <v>0</v>
      </c>
      <c r="S1975" s="287">
        <f t="shared" si="406"/>
        <v>0</v>
      </c>
      <c r="T1975" s="286">
        <f t="shared" si="407"/>
        <v>0</v>
      </c>
      <c r="U1975" s="287">
        <f t="shared" si="408"/>
        <v>0</v>
      </c>
      <c r="V1975" s="287">
        <f t="shared" si="409"/>
        <v>0</v>
      </c>
      <c r="W1975" s="287">
        <f t="shared" si="410"/>
        <v>0</v>
      </c>
      <c r="X1975" s="287">
        <f t="shared" si="411"/>
        <v>0</v>
      </c>
      <c r="Y1975" s="288">
        <f t="shared" si="412"/>
        <v>1900</v>
      </c>
      <c r="Z1975" s="287">
        <f t="shared" si="413"/>
        <v>1</v>
      </c>
      <c r="AA1975" s="519">
        <f>0</f>
        <v>0</v>
      </c>
      <c r="AB1975" s="520">
        <f>0</f>
        <v>0</v>
      </c>
      <c r="AC1975" s="519">
        <f t="shared" si="414"/>
        <v>0</v>
      </c>
      <c r="AD1975" s="520">
        <f t="shared" si="415"/>
        <v>0</v>
      </c>
    </row>
    <row r="1976" spans="3:30">
      <c r="P1976" s="274">
        <f t="shared" si="403"/>
        <v>1</v>
      </c>
      <c r="Q1976" s="285">
        <f t="shared" si="404"/>
        <v>18</v>
      </c>
      <c r="R1976" s="286">
        <f t="shared" si="405"/>
        <v>0</v>
      </c>
      <c r="S1976" s="287">
        <f t="shared" si="406"/>
        <v>0</v>
      </c>
      <c r="T1976" s="286">
        <f t="shared" si="407"/>
        <v>0</v>
      </c>
      <c r="U1976" s="287">
        <f t="shared" si="408"/>
        <v>0</v>
      </c>
      <c r="V1976" s="287">
        <f t="shared" si="409"/>
        <v>0</v>
      </c>
      <c r="W1976" s="287">
        <f t="shared" si="410"/>
        <v>0</v>
      </c>
      <c r="X1976" s="287">
        <f t="shared" si="411"/>
        <v>0</v>
      </c>
      <c r="Y1976" s="288">
        <f t="shared" si="412"/>
        <v>1900</v>
      </c>
      <c r="Z1976" s="287">
        <f t="shared" si="413"/>
        <v>1</v>
      </c>
      <c r="AA1976" s="519">
        <f>0</f>
        <v>0</v>
      </c>
      <c r="AB1976" s="520">
        <f>0</f>
        <v>0</v>
      </c>
      <c r="AC1976" s="519">
        <f t="shared" si="414"/>
        <v>0</v>
      </c>
      <c r="AD1976" s="520">
        <f t="shared" si="415"/>
        <v>0</v>
      </c>
    </row>
    <row r="1977" spans="3:30">
      <c r="P1977" s="274">
        <f t="shared" si="403"/>
        <v>1</v>
      </c>
      <c r="Q1977" s="285">
        <f t="shared" si="404"/>
        <v>18</v>
      </c>
      <c r="R1977" s="286">
        <f t="shared" si="405"/>
        <v>0</v>
      </c>
      <c r="S1977" s="287">
        <f t="shared" si="406"/>
        <v>0</v>
      </c>
      <c r="T1977" s="286">
        <f t="shared" si="407"/>
        <v>0</v>
      </c>
      <c r="U1977" s="287">
        <f t="shared" si="408"/>
        <v>0</v>
      </c>
      <c r="V1977" s="287">
        <f t="shared" si="409"/>
        <v>0</v>
      </c>
      <c r="W1977" s="287">
        <f t="shared" si="410"/>
        <v>0</v>
      </c>
      <c r="X1977" s="287">
        <f t="shared" si="411"/>
        <v>0</v>
      </c>
      <c r="Y1977" s="288">
        <f t="shared" si="412"/>
        <v>1900</v>
      </c>
      <c r="Z1977" s="287">
        <f t="shared" si="413"/>
        <v>1</v>
      </c>
      <c r="AA1977" s="519">
        <f>0</f>
        <v>0</v>
      </c>
      <c r="AB1977" s="520">
        <f>0</f>
        <v>0</v>
      </c>
      <c r="AC1977" s="519">
        <f t="shared" si="414"/>
        <v>0</v>
      </c>
      <c r="AD1977" s="520">
        <f t="shared" si="415"/>
        <v>0</v>
      </c>
    </row>
    <row r="1978" spans="3:30">
      <c r="P1978" s="274">
        <f t="shared" si="403"/>
        <v>1</v>
      </c>
      <c r="Q1978" s="285">
        <f t="shared" si="404"/>
        <v>18</v>
      </c>
      <c r="R1978" s="286">
        <f t="shared" si="405"/>
        <v>0</v>
      </c>
      <c r="S1978" s="287">
        <f t="shared" si="406"/>
        <v>0</v>
      </c>
      <c r="T1978" s="286">
        <f t="shared" si="407"/>
        <v>0</v>
      </c>
      <c r="U1978" s="287">
        <f t="shared" si="408"/>
        <v>0</v>
      </c>
      <c r="V1978" s="287">
        <f t="shared" si="409"/>
        <v>0</v>
      </c>
      <c r="W1978" s="287">
        <f t="shared" si="410"/>
        <v>0</v>
      </c>
      <c r="X1978" s="287">
        <f t="shared" si="411"/>
        <v>0</v>
      </c>
      <c r="Y1978" s="288">
        <f t="shared" si="412"/>
        <v>1900</v>
      </c>
      <c r="Z1978" s="287">
        <f t="shared" si="413"/>
        <v>1</v>
      </c>
      <c r="AA1978" s="519">
        <f>0</f>
        <v>0</v>
      </c>
      <c r="AB1978" s="520">
        <f>0</f>
        <v>0</v>
      </c>
      <c r="AC1978" s="519">
        <f t="shared" si="414"/>
        <v>0</v>
      </c>
      <c r="AD1978" s="520">
        <f t="shared" si="415"/>
        <v>0</v>
      </c>
    </row>
    <row r="1979" spans="3:30">
      <c r="P1979" s="274">
        <f t="shared" si="403"/>
        <v>1</v>
      </c>
      <c r="Q1979" s="285">
        <f t="shared" si="404"/>
        <v>18</v>
      </c>
      <c r="R1979" s="286">
        <f t="shared" si="405"/>
        <v>0</v>
      </c>
      <c r="S1979" s="287">
        <f t="shared" si="406"/>
        <v>0</v>
      </c>
      <c r="T1979" s="286">
        <f t="shared" si="407"/>
        <v>0</v>
      </c>
      <c r="U1979" s="287">
        <f t="shared" si="408"/>
        <v>0</v>
      </c>
      <c r="V1979" s="287">
        <f t="shared" si="409"/>
        <v>0</v>
      </c>
      <c r="W1979" s="287">
        <f t="shared" si="410"/>
        <v>0</v>
      </c>
      <c r="X1979" s="287">
        <f t="shared" si="411"/>
        <v>0</v>
      </c>
      <c r="Y1979" s="288">
        <f t="shared" si="412"/>
        <v>1900</v>
      </c>
      <c r="Z1979" s="287">
        <f t="shared" si="413"/>
        <v>1</v>
      </c>
      <c r="AA1979" s="519">
        <f>0</f>
        <v>0</v>
      </c>
      <c r="AB1979" s="520">
        <f>0</f>
        <v>0</v>
      </c>
      <c r="AC1979" s="519">
        <f t="shared" si="414"/>
        <v>0</v>
      </c>
      <c r="AD1979" s="520">
        <f t="shared" si="415"/>
        <v>0</v>
      </c>
    </row>
    <row r="1980" spans="3:30">
      <c r="P1980" s="274">
        <f t="shared" si="403"/>
        <v>1</v>
      </c>
      <c r="Q1980" s="285">
        <f t="shared" si="404"/>
        <v>18</v>
      </c>
      <c r="R1980" s="286">
        <f t="shared" si="405"/>
        <v>0</v>
      </c>
      <c r="S1980" s="287">
        <f t="shared" si="406"/>
        <v>0</v>
      </c>
      <c r="T1980" s="286">
        <f t="shared" si="407"/>
        <v>0</v>
      </c>
      <c r="U1980" s="287">
        <f t="shared" si="408"/>
        <v>0</v>
      </c>
      <c r="V1980" s="287">
        <f t="shared" si="409"/>
        <v>0</v>
      </c>
      <c r="W1980" s="287">
        <f t="shared" si="410"/>
        <v>0</v>
      </c>
      <c r="X1980" s="287">
        <f t="shared" si="411"/>
        <v>0</v>
      </c>
      <c r="Y1980" s="288">
        <f t="shared" si="412"/>
        <v>1900</v>
      </c>
      <c r="Z1980" s="287">
        <f t="shared" si="413"/>
        <v>1</v>
      </c>
      <c r="AA1980" s="519">
        <f>0</f>
        <v>0</v>
      </c>
      <c r="AB1980" s="520">
        <f>0</f>
        <v>0</v>
      </c>
      <c r="AC1980" s="519">
        <f t="shared" si="414"/>
        <v>0</v>
      </c>
      <c r="AD1980" s="520">
        <f t="shared" si="415"/>
        <v>0</v>
      </c>
    </row>
    <row r="1981" spans="3:30">
      <c r="P1981" s="274">
        <f t="shared" si="403"/>
        <v>1</v>
      </c>
      <c r="Q1981" s="285">
        <f t="shared" si="404"/>
        <v>18</v>
      </c>
      <c r="R1981" s="286">
        <f t="shared" si="405"/>
        <v>0</v>
      </c>
      <c r="S1981" s="287">
        <f t="shared" si="406"/>
        <v>0</v>
      </c>
      <c r="T1981" s="286">
        <f t="shared" si="407"/>
        <v>0</v>
      </c>
      <c r="U1981" s="287">
        <f t="shared" si="408"/>
        <v>0</v>
      </c>
      <c r="V1981" s="287">
        <f t="shared" si="409"/>
        <v>0</v>
      </c>
      <c r="W1981" s="287">
        <f t="shared" si="410"/>
        <v>0</v>
      </c>
      <c r="X1981" s="287">
        <f t="shared" si="411"/>
        <v>0</v>
      </c>
      <c r="Y1981" s="288">
        <f t="shared" si="412"/>
        <v>1900</v>
      </c>
      <c r="Z1981" s="287">
        <f t="shared" si="413"/>
        <v>1</v>
      </c>
      <c r="AA1981" s="519">
        <f>0</f>
        <v>0</v>
      </c>
      <c r="AB1981" s="520">
        <f>0</f>
        <v>0</v>
      </c>
      <c r="AC1981" s="519">
        <f t="shared" si="414"/>
        <v>0</v>
      </c>
      <c r="AD1981" s="520">
        <f t="shared" si="415"/>
        <v>0</v>
      </c>
    </row>
    <row r="1982" spans="3:30">
      <c r="P1982" s="274">
        <f t="shared" si="403"/>
        <v>1</v>
      </c>
      <c r="Q1982" s="285">
        <f t="shared" si="404"/>
        <v>18</v>
      </c>
      <c r="R1982" s="286">
        <f t="shared" si="405"/>
        <v>0</v>
      </c>
      <c r="S1982" s="287">
        <f t="shared" si="406"/>
        <v>0</v>
      </c>
      <c r="T1982" s="286">
        <f t="shared" si="407"/>
        <v>0</v>
      </c>
      <c r="U1982" s="287">
        <f t="shared" si="408"/>
        <v>0</v>
      </c>
      <c r="V1982" s="287">
        <f t="shared" si="409"/>
        <v>0</v>
      </c>
      <c r="W1982" s="287">
        <f t="shared" si="410"/>
        <v>0</v>
      </c>
      <c r="X1982" s="287">
        <f t="shared" si="411"/>
        <v>0</v>
      </c>
      <c r="Y1982" s="288">
        <f t="shared" si="412"/>
        <v>1900</v>
      </c>
      <c r="Z1982" s="287">
        <f t="shared" si="413"/>
        <v>1</v>
      </c>
      <c r="AA1982" s="519">
        <f>0</f>
        <v>0</v>
      </c>
      <c r="AB1982" s="520">
        <f>0</f>
        <v>0</v>
      </c>
      <c r="AC1982" s="519">
        <f t="shared" si="414"/>
        <v>0</v>
      </c>
      <c r="AD1982" s="520">
        <f t="shared" si="415"/>
        <v>0</v>
      </c>
    </row>
    <row r="1983" spans="3:30">
      <c r="P1983" s="274">
        <f t="shared" si="403"/>
        <v>1</v>
      </c>
      <c r="Q1983" s="285">
        <f t="shared" si="404"/>
        <v>18</v>
      </c>
      <c r="R1983" s="286">
        <f t="shared" si="405"/>
        <v>0</v>
      </c>
      <c r="S1983" s="287">
        <f t="shared" si="406"/>
        <v>0</v>
      </c>
      <c r="T1983" s="286">
        <f t="shared" si="407"/>
        <v>0</v>
      </c>
      <c r="U1983" s="287">
        <f t="shared" si="408"/>
        <v>0</v>
      </c>
      <c r="V1983" s="287">
        <f t="shared" si="409"/>
        <v>0</v>
      </c>
      <c r="W1983" s="287">
        <f t="shared" si="410"/>
        <v>0</v>
      </c>
      <c r="X1983" s="287">
        <f t="shared" si="411"/>
        <v>0</v>
      </c>
      <c r="Y1983" s="288">
        <f t="shared" si="412"/>
        <v>1900</v>
      </c>
      <c r="Z1983" s="287">
        <f t="shared" si="413"/>
        <v>1</v>
      </c>
      <c r="AA1983" s="519">
        <f>0</f>
        <v>0</v>
      </c>
      <c r="AB1983" s="520">
        <f>0</f>
        <v>0</v>
      </c>
      <c r="AC1983" s="519">
        <f t="shared" si="414"/>
        <v>0</v>
      </c>
      <c r="AD1983" s="520">
        <f t="shared" si="415"/>
        <v>0</v>
      </c>
    </row>
    <row r="1984" spans="3:30">
      <c r="P1984" s="274">
        <f t="shared" si="403"/>
        <v>1</v>
      </c>
      <c r="Q1984" s="285">
        <f t="shared" si="404"/>
        <v>18</v>
      </c>
      <c r="R1984" s="286">
        <f t="shared" si="405"/>
        <v>0</v>
      </c>
      <c r="S1984" s="287">
        <f t="shared" si="406"/>
        <v>0</v>
      </c>
      <c r="T1984" s="286">
        <f t="shared" si="407"/>
        <v>0</v>
      </c>
      <c r="U1984" s="287">
        <f t="shared" si="408"/>
        <v>0</v>
      </c>
      <c r="V1984" s="287">
        <f t="shared" si="409"/>
        <v>0</v>
      </c>
      <c r="W1984" s="287">
        <f t="shared" si="410"/>
        <v>0</v>
      </c>
      <c r="X1984" s="287">
        <f t="shared" si="411"/>
        <v>0</v>
      </c>
      <c r="Y1984" s="288">
        <f t="shared" si="412"/>
        <v>1900</v>
      </c>
      <c r="Z1984" s="287">
        <f t="shared" si="413"/>
        <v>1</v>
      </c>
      <c r="AA1984" s="519">
        <f>0</f>
        <v>0</v>
      </c>
      <c r="AB1984" s="520">
        <f>0</f>
        <v>0</v>
      </c>
      <c r="AC1984" s="519">
        <f t="shared" si="414"/>
        <v>0</v>
      </c>
      <c r="AD1984" s="520">
        <f t="shared" si="415"/>
        <v>0</v>
      </c>
    </row>
    <row r="1985" spans="16:30">
      <c r="P1985" s="274">
        <f t="shared" si="403"/>
        <v>1</v>
      </c>
      <c r="Q1985" s="285">
        <f t="shared" si="404"/>
        <v>18</v>
      </c>
      <c r="R1985" s="286">
        <f t="shared" si="405"/>
        <v>0</v>
      </c>
      <c r="S1985" s="287">
        <f t="shared" si="406"/>
        <v>0</v>
      </c>
      <c r="T1985" s="286">
        <f t="shared" si="407"/>
        <v>0</v>
      </c>
      <c r="U1985" s="287">
        <f t="shared" si="408"/>
        <v>0</v>
      </c>
      <c r="V1985" s="287">
        <f t="shared" si="409"/>
        <v>0</v>
      </c>
      <c r="W1985" s="287">
        <f t="shared" si="410"/>
        <v>0</v>
      </c>
      <c r="X1985" s="287">
        <f t="shared" si="411"/>
        <v>0</v>
      </c>
      <c r="Y1985" s="288">
        <f t="shared" si="412"/>
        <v>1900</v>
      </c>
      <c r="Z1985" s="287">
        <f t="shared" si="413"/>
        <v>1</v>
      </c>
      <c r="AA1985" s="519">
        <f>0</f>
        <v>0</v>
      </c>
      <c r="AB1985" s="520">
        <f>0</f>
        <v>0</v>
      </c>
      <c r="AC1985" s="519">
        <f t="shared" si="414"/>
        <v>0</v>
      </c>
      <c r="AD1985" s="520">
        <f t="shared" si="415"/>
        <v>0</v>
      </c>
    </row>
    <row r="1986" spans="16:30">
      <c r="P1986" s="274">
        <f t="shared" si="403"/>
        <v>1</v>
      </c>
      <c r="Q1986" s="285">
        <f t="shared" si="404"/>
        <v>18</v>
      </c>
      <c r="R1986" s="286">
        <f t="shared" si="405"/>
        <v>0</v>
      </c>
      <c r="S1986" s="287">
        <f t="shared" si="406"/>
        <v>0</v>
      </c>
      <c r="T1986" s="286">
        <f t="shared" si="407"/>
        <v>0</v>
      </c>
      <c r="U1986" s="287">
        <f t="shared" si="408"/>
        <v>0</v>
      </c>
      <c r="V1986" s="287">
        <f t="shared" si="409"/>
        <v>0</v>
      </c>
      <c r="W1986" s="287">
        <f t="shared" si="410"/>
        <v>0</v>
      </c>
      <c r="X1986" s="287">
        <f t="shared" si="411"/>
        <v>0</v>
      </c>
      <c r="Y1986" s="288">
        <f t="shared" si="412"/>
        <v>1900</v>
      </c>
      <c r="Z1986" s="287">
        <f t="shared" si="413"/>
        <v>1</v>
      </c>
      <c r="AA1986" s="519">
        <f>0</f>
        <v>0</v>
      </c>
      <c r="AB1986" s="520">
        <f>0</f>
        <v>0</v>
      </c>
      <c r="AC1986" s="519">
        <f t="shared" si="414"/>
        <v>0</v>
      </c>
      <c r="AD1986" s="520">
        <f t="shared" si="415"/>
        <v>0</v>
      </c>
    </row>
    <row r="1987" spans="16:30">
      <c r="P1987" s="274">
        <f t="shared" si="403"/>
        <v>1</v>
      </c>
      <c r="Q1987" s="285">
        <f t="shared" si="404"/>
        <v>18</v>
      </c>
      <c r="R1987" s="286">
        <f t="shared" si="405"/>
        <v>0</v>
      </c>
      <c r="S1987" s="287">
        <f t="shared" si="406"/>
        <v>0</v>
      </c>
      <c r="T1987" s="286">
        <f t="shared" si="407"/>
        <v>0</v>
      </c>
      <c r="U1987" s="287">
        <f t="shared" si="408"/>
        <v>0</v>
      </c>
      <c r="V1987" s="287">
        <f t="shared" si="409"/>
        <v>0</v>
      </c>
      <c r="W1987" s="287">
        <f t="shared" si="410"/>
        <v>0</v>
      </c>
      <c r="X1987" s="287">
        <f t="shared" si="411"/>
        <v>0</v>
      </c>
      <c r="Y1987" s="288">
        <f t="shared" si="412"/>
        <v>1900</v>
      </c>
      <c r="Z1987" s="287">
        <f t="shared" si="413"/>
        <v>1</v>
      </c>
      <c r="AA1987" s="519">
        <f>0</f>
        <v>0</v>
      </c>
      <c r="AB1987" s="520">
        <f>0</f>
        <v>0</v>
      </c>
      <c r="AC1987" s="519">
        <f t="shared" si="414"/>
        <v>0</v>
      </c>
      <c r="AD1987" s="520">
        <f t="shared" si="415"/>
        <v>0</v>
      </c>
    </row>
    <row r="1988" spans="16:30">
      <c r="P1988" s="274">
        <f t="shared" si="403"/>
        <v>1</v>
      </c>
      <c r="Q1988" s="285">
        <f t="shared" si="404"/>
        <v>18</v>
      </c>
      <c r="R1988" s="286">
        <f t="shared" si="405"/>
        <v>0</v>
      </c>
      <c r="S1988" s="287">
        <f t="shared" si="406"/>
        <v>0</v>
      </c>
      <c r="T1988" s="286">
        <f t="shared" si="407"/>
        <v>0</v>
      </c>
      <c r="U1988" s="287">
        <f t="shared" si="408"/>
        <v>0</v>
      </c>
      <c r="V1988" s="287">
        <f t="shared" si="409"/>
        <v>0</v>
      </c>
      <c r="W1988" s="287">
        <f t="shared" si="410"/>
        <v>0</v>
      </c>
      <c r="X1988" s="287">
        <f t="shared" si="411"/>
        <v>0</v>
      </c>
      <c r="Y1988" s="288">
        <f t="shared" si="412"/>
        <v>1900</v>
      </c>
      <c r="Z1988" s="287">
        <f t="shared" si="413"/>
        <v>1</v>
      </c>
      <c r="AA1988" s="519">
        <f>0</f>
        <v>0</v>
      </c>
      <c r="AB1988" s="520">
        <f>0</f>
        <v>0</v>
      </c>
      <c r="AC1988" s="519">
        <f t="shared" si="414"/>
        <v>0</v>
      </c>
      <c r="AD1988" s="520">
        <f t="shared" si="415"/>
        <v>0</v>
      </c>
    </row>
    <row r="1989" spans="16:30">
      <c r="P1989" s="274">
        <f t="shared" si="403"/>
        <v>1</v>
      </c>
      <c r="Q1989" s="285">
        <f t="shared" si="404"/>
        <v>18</v>
      </c>
      <c r="R1989" s="286">
        <f t="shared" si="405"/>
        <v>0</v>
      </c>
      <c r="S1989" s="287">
        <f t="shared" si="406"/>
        <v>0</v>
      </c>
      <c r="T1989" s="286">
        <f t="shared" si="407"/>
        <v>0</v>
      </c>
      <c r="U1989" s="287">
        <f t="shared" si="408"/>
        <v>0</v>
      </c>
      <c r="V1989" s="287">
        <f t="shared" si="409"/>
        <v>0</v>
      </c>
      <c r="W1989" s="287">
        <f t="shared" si="410"/>
        <v>0</v>
      </c>
      <c r="X1989" s="287">
        <f t="shared" si="411"/>
        <v>0</v>
      </c>
      <c r="Y1989" s="288">
        <f t="shared" si="412"/>
        <v>1900</v>
      </c>
      <c r="Z1989" s="287">
        <f t="shared" si="413"/>
        <v>1</v>
      </c>
      <c r="AA1989" s="519">
        <f>0</f>
        <v>0</v>
      </c>
      <c r="AB1989" s="520">
        <f>0</f>
        <v>0</v>
      </c>
      <c r="AC1989" s="519">
        <f t="shared" si="414"/>
        <v>0</v>
      </c>
      <c r="AD1989" s="520">
        <f t="shared" si="415"/>
        <v>0</v>
      </c>
    </row>
    <row r="1990" spans="16:30">
      <c r="P1990" s="274">
        <f t="shared" si="403"/>
        <v>1</v>
      </c>
      <c r="Q1990" s="285">
        <f t="shared" si="404"/>
        <v>18</v>
      </c>
      <c r="R1990" s="286">
        <f t="shared" si="405"/>
        <v>0</v>
      </c>
      <c r="S1990" s="287">
        <f t="shared" si="406"/>
        <v>0</v>
      </c>
      <c r="T1990" s="286">
        <f t="shared" si="407"/>
        <v>0</v>
      </c>
      <c r="U1990" s="287">
        <f t="shared" si="408"/>
        <v>0</v>
      </c>
      <c r="V1990" s="287">
        <f t="shared" si="409"/>
        <v>0</v>
      </c>
      <c r="W1990" s="287">
        <f t="shared" si="410"/>
        <v>0</v>
      </c>
      <c r="X1990" s="287">
        <f t="shared" si="411"/>
        <v>0</v>
      </c>
      <c r="Y1990" s="288">
        <f t="shared" si="412"/>
        <v>1900</v>
      </c>
      <c r="Z1990" s="287">
        <f t="shared" si="413"/>
        <v>1</v>
      </c>
      <c r="AA1990" s="519">
        <f>0</f>
        <v>0</v>
      </c>
      <c r="AB1990" s="520">
        <f>0</f>
        <v>0</v>
      </c>
      <c r="AC1990" s="519">
        <f t="shared" si="414"/>
        <v>0</v>
      </c>
      <c r="AD1990" s="520">
        <f t="shared" si="415"/>
        <v>0</v>
      </c>
    </row>
    <row r="1991" spans="16:30">
      <c r="P1991" s="274">
        <f t="shared" si="403"/>
        <v>1</v>
      </c>
      <c r="Q1991" s="285">
        <f t="shared" si="404"/>
        <v>18</v>
      </c>
      <c r="R1991" s="286">
        <f t="shared" si="405"/>
        <v>0</v>
      </c>
      <c r="S1991" s="287">
        <f t="shared" si="406"/>
        <v>0</v>
      </c>
      <c r="T1991" s="286">
        <f t="shared" si="407"/>
        <v>0</v>
      </c>
      <c r="U1991" s="287">
        <f t="shared" si="408"/>
        <v>0</v>
      </c>
      <c r="V1991" s="287">
        <f t="shared" si="409"/>
        <v>0</v>
      </c>
      <c r="W1991" s="287">
        <f t="shared" si="410"/>
        <v>0</v>
      </c>
      <c r="X1991" s="287">
        <f t="shared" si="411"/>
        <v>0</v>
      </c>
      <c r="Y1991" s="288">
        <f t="shared" si="412"/>
        <v>1900</v>
      </c>
      <c r="Z1991" s="287">
        <f t="shared" si="413"/>
        <v>1</v>
      </c>
      <c r="AA1991" s="519">
        <f>0</f>
        <v>0</v>
      </c>
      <c r="AB1991" s="520">
        <f>0</f>
        <v>0</v>
      </c>
      <c r="AC1991" s="519">
        <f t="shared" si="414"/>
        <v>0</v>
      </c>
      <c r="AD1991" s="520">
        <f t="shared" si="415"/>
        <v>0</v>
      </c>
    </row>
    <row r="1992" spans="16:30">
      <c r="P1992" s="274">
        <f t="shared" ref="P1992:P2055" si="416">IF(Z1992&gt;S1992,IF(Z1992&gt;T1992,1,0),0)</f>
        <v>1</v>
      </c>
      <c r="Q1992" s="285">
        <f t="shared" ref="Q1992:Q2055" si="417">MAX(18,IFERROR(ROUNDDOWN(YEARFRAC(F1992,__valuation_date),0),45))</f>
        <v>18</v>
      </c>
      <c r="R1992" s="286">
        <f t="shared" ref="R1992:R2055" si="418">G1992</f>
        <v>0</v>
      </c>
      <c r="S1992" s="287">
        <f t="shared" ref="S1992:S2055" si="419">N1992</f>
        <v>0</v>
      </c>
      <c r="T1992" s="286">
        <f t="shared" ref="T1992:T2055" si="420">ROUNDUP(YEARFRAC(M1992,L1992),0)</f>
        <v>0</v>
      </c>
      <c r="U1992" s="287">
        <f t="shared" ref="U1992:U2055" si="421">J1992</f>
        <v>0</v>
      </c>
      <c r="V1992" s="287">
        <f t="shared" ref="V1992:V2055" si="422">IF(X1992="Annuity",0,H1992)</f>
        <v>0</v>
      </c>
      <c r="W1992" s="287">
        <f t="shared" ref="W1992:W2055" si="423">IF(X1992="Annuity",H1992*12,H1992)</f>
        <v>0</v>
      </c>
      <c r="X1992" s="287">
        <f t="shared" ref="X1992:X2055" si="424">E1992</f>
        <v>0</v>
      </c>
      <c r="Y1992" s="288">
        <f t="shared" ref="Y1992:Y2055" si="425">YEAR(L1992)</f>
        <v>1900</v>
      </c>
      <c r="Z1992" s="287">
        <f t="shared" ref="Z1992:Z2055" si="426">YEAR($P$2)-Y1992+1</f>
        <v>1</v>
      </c>
      <c r="AA1992" s="519">
        <f>0</f>
        <v>0</v>
      </c>
      <c r="AB1992" s="520">
        <f>0</f>
        <v>0</v>
      </c>
      <c r="AC1992" s="519">
        <f t="shared" ref="AC1992:AC2055" si="427">D1992</f>
        <v>0</v>
      </c>
      <c r="AD1992" s="520">
        <f t="shared" ref="AD1992:AD2055" si="428">O1992</f>
        <v>0</v>
      </c>
    </row>
    <row r="1993" spans="16:30">
      <c r="P1993" s="274">
        <f t="shared" si="416"/>
        <v>1</v>
      </c>
      <c r="Q1993" s="285">
        <f t="shared" si="417"/>
        <v>18</v>
      </c>
      <c r="R1993" s="286">
        <f t="shared" si="418"/>
        <v>0</v>
      </c>
      <c r="S1993" s="287">
        <f t="shared" si="419"/>
        <v>0</v>
      </c>
      <c r="T1993" s="286">
        <f t="shared" si="420"/>
        <v>0</v>
      </c>
      <c r="U1993" s="287">
        <f t="shared" si="421"/>
        <v>0</v>
      </c>
      <c r="V1993" s="287">
        <f t="shared" si="422"/>
        <v>0</v>
      </c>
      <c r="W1993" s="287">
        <f t="shared" si="423"/>
        <v>0</v>
      </c>
      <c r="X1993" s="287">
        <f t="shared" si="424"/>
        <v>0</v>
      </c>
      <c r="Y1993" s="288">
        <f t="shared" si="425"/>
        <v>1900</v>
      </c>
      <c r="Z1993" s="287">
        <f t="shared" si="426"/>
        <v>1</v>
      </c>
      <c r="AA1993" s="519">
        <f>0</f>
        <v>0</v>
      </c>
      <c r="AB1993" s="520">
        <f>0</f>
        <v>0</v>
      </c>
      <c r="AC1993" s="519">
        <f t="shared" si="427"/>
        <v>0</v>
      </c>
      <c r="AD1993" s="520">
        <f t="shared" si="428"/>
        <v>0</v>
      </c>
    </row>
    <row r="1994" spans="16:30">
      <c r="P1994" s="274">
        <f t="shared" si="416"/>
        <v>1</v>
      </c>
      <c r="Q1994" s="285">
        <f t="shared" si="417"/>
        <v>18</v>
      </c>
      <c r="R1994" s="286">
        <f t="shared" si="418"/>
        <v>0</v>
      </c>
      <c r="S1994" s="287">
        <f t="shared" si="419"/>
        <v>0</v>
      </c>
      <c r="T1994" s="286">
        <f t="shared" si="420"/>
        <v>0</v>
      </c>
      <c r="U1994" s="287">
        <f t="shared" si="421"/>
        <v>0</v>
      </c>
      <c r="V1994" s="287">
        <f t="shared" si="422"/>
        <v>0</v>
      </c>
      <c r="W1994" s="287">
        <f t="shared" si="423"/>
        <v>0</v>
      </c>
      <c r="X1994" s="287">
        <f t="shared" si="424"/>
        <v>0</v>
      </c>
      <c r="Y1994" s="288">
        <f t="shared" si="425"/>
        <v>1900</v>
      </c>
      <c r="Z1994" s="287">
        <f t="shared" si="426"/>
        <v>1</v>
      </c>
      <c r="AA1994" s="519">
        <f>0</f>
        <v>0</v>
      </c>
      <c r="AB1994" s="520">
        <f>0</f>
        <v>0</v>
      </c>
      <c r="AC1994" s="519">
        <f t="shared" si="427"/>
        <v>0</v>
      </c>
      <c r="AD1994" s="520">
        <f t="shared" si="428"/>
        <v>0</v>
      </c>
    </row>
    <row r="1995" spans="16:30">
      <c r="P1995" s="274">
        <f t="shared" si="416"/>
        <v>1</v>
      </c>
      <c r="Q1995" s="285">
        <f t="shared" si="417"/>
        <v>18</v>
      </c>
      <c r="R1995" s="286">
        <f t="shared" si="418"/>
        <v>0</v>
      </c>
      <c r="S1995" s="287">
        <f t="shared" si="419"/>
        <v>0</v>
      </c>
      <c r="T1995" s="286">
        <f t="shared" si="420"/>
        <v>0</v>
      </c>
      <c r="U1995" s="287">
        <f t="shared" si="421"/>
        <v>0</v>
      </c>
      <c r="V1995" s="287">
        <f t="shared" si="422"/>
        <v>0</v>
      </c>
      <c r="W1995" s="287">
        <f t="shared" si="423"/>
        <v>0</v>
      </c>
      <c r="X1995" s="287">
        <f t="shared" si="424"/>
        <v>0</v>
      </c>
      <c r="Y1995" s="288">
        <f t="shared" si="425"/>
        <v>1900</v>
      </c>
      <c r="Z1995" s="287">
        <f t="shared" si="426"/>
        <v>1</v>
      </c>
      <c r="AA1995" s="519">
        <f>0</f>
        <v>0</v>
      </c>
      <c r="AB1995" s="520">
        <f>0</f>
        <v>0</v>
      </c>
      <c r="AC1995" s="519">
        <f t="shared" si="427"/>
        <v>0</v>
      </c>
      <c r="AD1995" s="520">
        <f t="shared" si="428"/>
        <v>0</v>
      </c>
    </row>
    <row r="1996" spans="16:30">
      <c r="P1996" s="274">
        <f t="shared" si="416"/>
        <v>1</v>
      </c>
      <c r="Q1996" s="285">
        <f t="shared" si="417"/>
        <v>18</v>
      </c>
      <c r="R1996" s="286">
        <f t="shared" si="418"/>
        <v>0</v>
      </c>
      <c r="S1996" s="287">
        <f t="shared" si="419"/>
        <v>0</v>
      </c>
      <c r="T1996" s="286">
        <f t="shared" si="420"/>
        <v>0</v>
      </c>
      <c r="U1996" s="287">
        <f t="shared" si="421"/>
        <v>0</v>
      </c>
      <c r="V1996" s="287">
        <f t="shared" si="422"/>
        <v>0</v>
      </c>
      <c r="W1996" s="287">
        <f t="shared" si="423"/>
        <v>0</v>
      </c>
      <c r="X1996" s="287">
        <f t="shared" si="424"/>
        <v>0</v>
      </c>
      <c r="Y1996" s="288">
        <f t="shared" si="425"/>
        <v>1900</v>
      </c>
      <c r="Z1996" s="287">
        <f t="shared" si="426"/>
        <v>1</v>
      </c>
      <c r="AA1996" s="519">
        <f>0</f>
        <v>0</v>
      </c>
      <c r="AB1996" s="520">
        <f>0</f>
        <v>0</v>
      </c>
      <c r="AC1996" s="519">
        <f t="shared" si="427"/>
        <v>0</v>
      </c>
      <c r="AD1996" s="520">
        <f t="shared" si="428"/>
        <v>0</v>
      </c>
    </row>
    <row r="1997" spans="16:30">
      <c r="P1997" s="274">
        <f t="shared" si="416"/>
        <v>1</v>
      </c>
      <c r="Q1997" s="285">
        <f t="shared" si="417"/>
        <v>18</v>
      </c>
      <c r="R1997" s="286">
        <f t="shared" si="418"/>
        <v>0</v>
      </c>
      <c r="S1997" s="287">
        <f t="shared" si="419"/>
        <v>0</v>
      </c>
      <c r="T1997" s="286">
        <f t="shared" si="420"/>
        <v>0</v>
      </c>
      <c r="U1997" s="287">
        <f t="shared" si="421"/>
        <v>0</v>
      </c>
      <c r="V1997" s="287">
        <f t="shared" si="422"/>
        <v>0</v>
      </c>
      <c r="W1997" s="287">
        <f t="shared" si="423"/>
        <v>0</v>
      </c>
      <c r="X1997" s="287">
        <f t="shared" si="424"/>
        <v>0</v>
      </c>
      <c r="Y1997" s="288">
        <f t="shared" si="425"/>
        <v>1900</v>
      </c>
      <c r="Z1997" s="287">
        <f t="shared" si="426"/>
        <v>1</v>
      </c>
      <c r="AA1997" s="519">
        <f>0</f>
        <v>0</v>
      </c>
      <c r="AB1997" s="520">
        <f>0</f>
        <v>0</v>
      </c>
      <c r="AC1997" s="519">
        <f t="shared" si="427"/>
        <v>0</v>
      </c>
      <c r="AD1997" s="520">
        <f t="shared" si="428"/>
        <v>0</v>
      </c>
    </row>
    <row r="1998" spans="16:30">
      <c r="P1998" s="274">
        <f t="shared" si="416"/>
        <v>1</v>
      </c>
      <c r="Q1998" s="285">
        <f t="shared" si="417"/>
        <v>18</v>
      </c>
      <c r="R1998" s="286">
        <f t="shared" si="418"/>
        <v>0</v>
      </c>
      <c r="S1998" s="287">
        <f t="shared" si="419"/>
        <v>0</v>
      </c>
      <c r="T1998" s="286">
        <f t="shared" si="420"/>
        <v>0</v>
      </c>
      <c r="U1998" s="287">
        <f t="shared" si="421"/>
        <v>0</v>
      </c>
      <c r="V1998" s="287">
        <f t="shared" si="422"/>
        <v>0</v>
      </c>
      <c r="W1998" s="287">
        <f t="shared" si="423"/>
        <v>0</v>
      </c>
      <c r="X1998" s="287">
        <f t="shared" si="424"/>
        <v>0</v>
      </c>
      <c r="Y1998" s="288">
        <f t="shared" si="425"/>
        <v>1900</v>
      </c>
      <c r="Z1998" s="287">
        <f t="shared" si="426"/>
        <v>1</v>
      </c>
      <c r="AA1998" s="519">
        <f>0</f>
        <v>0</v>
      </c>
      <c r="AB1998" s="520">
        <f>0</f>
        <v>0</v>
      </c>
      <c r="AC1998" s="519">
        <f t="shared" si="427"/>
        <v>0</v>
      </c>
      <c r="AD1998" s="520">
        <f t="shared" si="428"/>
        <v>0</v>
      </c>
    </row>
    <row r="1999" spans="16:30">
      <c r="P1999" s="274">
        <f t="shared" si="416"/>
        <v>1</v>
      </c>
      <c r="Q1999" s="285">
        <f t="shared" si="417"/>
        <v>18</v>
      </c>
      <c r="R1999" s="286">
        <f t="shared" si="418"/>
        <v>0</v>
      </c>
      <c r="S1999" s="287">
        <f t="shared" si="419"/>
        <v>0</v>
      </c>
      <c r="T1999" s="286">
        <f t="shared" si="420"/>
        <v>0</v>
      </c>
      <c r="U1999" s="287">
        <f t="shared" si="421"/>
        <v>0</v>
      </c>
      <c r="V1999" s="287">
        <f t="shared" si="422"/>
        <v>0</v>
      </c>
      <c r="W1999" s="287">
        <f t="shared" si="423"/>
        <v>0</v>
      </c>
      <c r="X1999" s="287">
        <f t="shared" si="424"/>
        <v>0</v>
      </c>
      <c r="Y1999" s="288">
        <f t="shared" si="425"/>
        <v>1900</v>
      </c>
      <c r="Z1999" s="287">
        <f t="shared" si="426"/>
        <v>1</v>
      </c>
      <c r="AA1999" s="519">
        <f>0</f>
        <v>0</v>
      </c>
      <c r="AB1999" s="520">
        <f>0</f>
        <v>0</v>
      </c>
      <c r="AC1999" s="519">
        <f t="shared" si="427"/>
        <v>0</v>
      </c>
      <c r="AD1999" s="520">
        <f t="shared" si="428"/>
        <v>0</v>
      </c>
    </row>
    <row r="2000" spans="16:30">
      <c r="P2000" s="274">
        <f t="shared" si="416"/>
        <v>1</v>
      </c>
      <c r="Q2000" s="285">
        <f t="shared" si="417"/>
        <v>18</v>
      </c>
      <c r="R2000" s="286">
        <f t="shared" si="418"/>
        <v>0</v>
      </c>
      <c r="S2000" s="287">
        <f t="shared" si="419"/>
        <v>0</v>
      </c>
      <c r="T2000" s="286">
        <f t="shared" si="420"/>
        <v>0</v>
      </c>
      <c r="U2000" s="287">
        <f t="shared" si="421"/>
        <v>0</v>
      </c>
      <c r="V2000" s="287">
        <f t="shared" si="422"/>
        <v>0</v>
      </c>
      <c r="W2000" s="287">
        <f t="shared" si="423"/>
        <v>0</v>
      </c>
      <c r="X2000" s="287">
        <f t="shared" si="424"/>
        <v>0</v>
      </c>
      <c r="Y2000" s="288">
        <f t="shared" si="425"/>
        <v>1900</v>
      </c>
      <c r="Z2000" s="287">
        <f t="shared" si="426"/>
        <v>1</v>
      </c>
      <c r="AA2000" s="519">
        <f>0</f>
        <v>0</v>
      </c>
      <c r="AB2000" s="520">
        <f>0</f>
        <v>0</v>
      </c>
      <c r="AC2000" s="519">
        <f t="shared" si="427"/>
        <v>0</v>
      </c>
      <c r="AD2000" s="520">
        <f t="shared" si="428"/>
        <v>0</v>
      </c>
    </row>
    <row r="2001" spans="16:30">
      <c r="P2001" s="274">
        <f t="shared" si="416"/>
        <v>1</v>
      </c>
      <c r="Q2001" s="285">
        <f t="shared" si="417"/>
        <v>18</v>
      </c>
      <c r="R2001" s="286">
        <f t="shared" si="418"/>
        <v>0</v>
      </c>
      <c r="S2001" s="287">
        <f t="shared" si="419"/>
        <v>0</v>
      </c>
      <c r="T2001" s="286">
        <f t="shared" si="420"/>
        <v>0</v>
      </c>
      <c r="U2001" s="287">
        <f t="shared" si="421"/>
        <v>0</v>
      </c>
      <c r="V2001" s="287">
        <f t="shared" si="422"/>
        <v>0</v>
      </c>
      <c r="W2001" s="287">
        <f t="shared" si="423"/>
        <v>0</v>
      </c>
      <c r="X2001" s="287">
        <f t="shared" si="424"/>
        <v>0</v>
      </c>
      <c r="Y2001" s="288">
        <f t="shared" si="425"/>
        <v>1900</v>
      </c>
      <c r="Z2001" s="287">
        <f t="shared" si="426"/>
        <v>1</v>
      </c>
      <c r="AA2001" s="519">
        <f>0</f>
        <v>0</v>
      </c>
      <c r="AB2001" s="520">
        <f>0</f>
        <v>0</v>
      </c>
      <c r="AC2001" s="519">
        <f t="shared" si="427"/>
        <v>0</v>
      </c>
      <c r="AD2001" s="520">
        <f t="shared" si="428"/>
        <v>0</v>
      </c>
    </row>
    <row r="2002" spans="16:30">
      <c r="P2002" s="274">
        <f t="shared" si="416"/>
        <v>1</v>
      </c>
      <c r="Q2002" s="285">
        <f t="shared" si="417"/>
        <v>18</v>
      </c>
      <c r="R2002" s="286">
        <f t="shared" si="418"/>
        <v>0</v>
      </c>
      <c r="S2002" s="287">
        <f t="shared" si="419"/>
        <v>0</v>
      </c>
      <c r="T2002" s="286">
        <f t="shared" si="420"/>
        <v>0</v>
      </c>
      <c r="U2002" s="287">
        <f t="shared" si="421"/>
        <v>0</v>
      </c>
      <c r="V2002" s="287">
        <f t="shared" si="422"/>
        <v>0</v>
      </c>
      <c r="W2002" s="287">
        <f t="shared" si="423"/>
        <v>0</v>
      </c>
      <c r="X2002" s="287">
        <f t="shared" si="424"/>
        <v>0</v>
      </c>
      <c r="Y2002" s="288">
        <f t="shared" si="425"/>
        <v>1900</v>
      </c>
      <c r="Z2002" s="287">
        <f t="shared" si="426"/>
        <v>1</v>
      </c>
      <c r="AA2002" s="519">
        <f>0</f>
        <v>0</v>
      </c>
      <c r="AB2002" s="520">
        <f>0</f>
        <v>0</v>
      </c>
      <c r="AC2002" s="519">
        <f t="shared" si="427"/>
        <v>0</v>
      </c>
      <c r="AD2002" s="520">
        <f t="shared" si="428"/>
        <v>0</v>
      </c>
    </row>
    <row r="2003" spans="16:30">
      <c r="P2003" s="274">
        <f t="shared" si="416"/>
        <v>1</v>
      </c>
      <c r="Q2003" s="285">
        <f t="shared" si="417"/>
        <v>18</v>
      </c>
      <c r="R2003" s="286">
        <f t="shared" si="418"/>
        <v>0</v>
      </c>
      <c r="S2003" s="287">
        <f t="shared" si="419"/>
        <v>0</v>
      </c>
      <c r="T2003" s="286">
        <f t="shared" si="420"/>
        <v>0</v>
      </c>
      <c r="U2003" s="287">
        <f t="shared" si="421"/>
        <v>0</v>
      </c>
      <c r="V2003" s="287">
        <f t="shared" si="422"/>
        <v>0</v>
      </c>
      <c r="W2003" s="287">
        <f t="shared" si="423"/>
        <v>0</v>
      </c>
      <c r="X2003" s="287">
        <f t="shared" si="424"/>
        <v>0</v>
      </c>
      <c r="Y2003" s="288">
        <f t="shared" si="425"/>
        <v>1900</v>
      </c>
      <c r="Z2003" s="287">
        <f t="shared" si="426"/>
        <v>1</v>
      </c>
      <c r="AA2003" s="519">
        <f>0</f>
        <v>0</v>
      </c>
      <c r="AB2003" s="520">
        <f>0</f>
        <v>0</v>
      </c>
      <c r="AC2003" s="519">
        <f t="shared" si="427"/>
        <v>0</v>
      </c>
      <c r="AD2003" s="520">
        <f t="shared" si="428"/>
        <v>0</v>
      </c>
    </row>
    <row r="2004" spans="16:30">
      <c r="P2004" s="274">
        <f t="shared" si="416"/>
        <v>1</v>
      </c>
      <c r="Q2004" s="285">
        <f t="shared" si="417"/>
        <v>18</v>
      </c>
      <c r="R2004" s="286">
        <f t="shared" si="418"/>
        <v>0</v>
      </c>
      <c r="S2004" s="287">
        <f t="shared" si="419"/>
        <v>0</v>
      </c>
      <c r="T2004" s="286">
        <f t="shared" si="420"/>
        <v>0</v>
      </c>
      <c r="U2004" s="287">
        <f t="shared" si="421"/>
        <v>0</v>
      </c>
      <c r="V2004" s="287">
        <f t="shared" si="422"/>
        <v>0</v>
      </c>
      <c r="W2004" s="287">
        <f t="shared" si="423"/>
        <v>0</v>
      </c>
      <c r="X2004" s="287">
        <f t="shared" si="424"/>
        <v>0</v>
      </c>
      <c r="Y2004" s="288">
        <f t="shared" si="425"/>
        <v>1900</v>
      </c>
      <c r="Z2004" s="287">
        <f t="shared" si="426"/>
        <v>1</v>
      </c>
      <c r="AA2004" s="519">
        <f>0</f>
        <v>0</v>
      </c>
      <c r="AB2004" s="520">
        <f>0</f>
        <v>0</v>
      </c>
      <c r="AC2004" s="519">
        <f t="shared" si="427"/>
        <v>0</v>
      </c>
      <c r="AD2004" s="520">
        <f t="shared" si="428"/>
        <v>0</v>
      </c>
    </row>
    <row r="2005" spans="16:30">
      <c r="P2005" s="274">
        <f t="shared" si="416"/>
        <v>1</v>
      </c>
      <c r="Q2005" s="285">
        <f t="shared" si="417"/>
        <v>18</v>
      </c>
      <c r="R2005" s="286">
        <f t="shared" si="418"/>
        <v>0</v>
      </c>
      <c r="S2005" s="287">
        <f t="shared" si="419"/>
        <v>0</v>
      </c>
      <c r="T2005" s="286">
        <f t="shared" si="420"/>
        <v>0</v>
      </c>
      <c r="U2005" s="287">
        <f t="shared" si="421"/>
        <v>0</v>
      </c>
      <c r="V2005" s="287">
        <f t="shared" si="422"/>
        <v>0</v>
      </c>
      <c r="W2005" s="287">
        <f t="shared" si="423"/>
        <v>0</v>
      </c>
      <c r="X2005" s="287">
        <f t="shared" si="424"/>
        <v>0</v>
      </c>
      <c r="Y2005" s="288">
        <f t="shared" si="425"/>
        <v>1900</v>
      </c>
      <c r="Z2005" s="287">
        <f t="shared" si="426"/>
        <v>1</v>
      </c>
      <c r="AA2005" s="519">
        <f>0</f>
        <v>0</v>
      </c>
      <c r="AB2005" s="520">
        <f>0</f>
        <v>0</v>
      </c>
      <c r="AC2005" s="519">
        <f t="shared" si="427"/>
        <v>0</v>
      </c>
      <c r="AD2005" s="520">
        <f t="shared" si="428"/>
        <v>0</v>
      </c>
    </row>
    <row r="2006" spans="16:30">
      <c r="P2006" s="274">
        <f t="shared" si="416"/>
        <v>1</v>
      </c>
      <c r="Q2006" s="285">
        <f t="shared" si="417"/>
        <v>18</v>
      </c>
      <c r="R2006" s="286">
        <f t="shared" si="418"/>
        <v>0</v>
      </c>
      <c r="S2006" s="287">
        <f t="shared" si="419"/>
        <v>0</v>
      </c>
      <c r="T2006" s="286">
        <f t="shared" si="420"/>
        <v>0</v>
      </c>
      <c r="U2006" s="287">
        <f t="shared" si="421"/>
        <v>0</v>
      </c>
      <c r="V2006" s="287">
        <f t="shared" si="422"/>
        <v>0</v>
      </c>
      <c r="W2006" s="287">
        <f t="shared" si="423"/>
        <v>0</v>
      </c>
      <c r="X2006" s="287">
        <f t="shared" si="424"/>
        <v>0</v>
      </c>
      <c r="Y2006" s="288">
        <f t="shared" si="425"/>
        <v>1900</v>
      </c>
      <c r="Z2006" s="287">
        <f t="shared" si="426"/>
        <v>1</v>
      </c>
      <c r="AA2006" s="519">
        <f>0</f>
        <v>0</v>
      </c>
      <c r="AB2006" s="520">
        <f>0</f>
        <v>0</v>
      </c>
      <c r="AC2006" s="519">
        <f t="shared" si="427"/>
        <v>0</v>
      </c>
      <c r="AD2006" s="520">
        <f t="shared" si="428"/>
        <v>0</v>
      </c>
    </row>
    <row r="2007" spans="16:30">
      <c r="P2007" s="274">
        <f t="shared" si="416"/>
        <v>1</v>
      </c>
      <c r="Q2007" s="285">
        <f t="shared" si="417"/>
        <v>18</v>
      </c>
      <c r="R2007" s="286">
        <f t="shared" si="418"/>
        <v>0</v>
      </c>
      <c r="S2007" s="287">
        <f t="shared" si="419"/>
        <v>0</v>
      </c>
      <c r="T2007" s="286">
        <f t="shared" si="420"/>
        <v>0</v>
      </c>
      <c r="U2007" s="287">
        <f t="shared" si="421"/>
        <v>0</v>
      </c>
      <c r="V2007" s="287">
        <f t="shared" si="422"/>
        <v>0</v>
      </c>
      <c r="W2007" s="287">
        <f t="shared" si="423"/>
        <v>0</v>
      </c>
      <c r="X2007" s="287">
        <f t="shared" si="424"/>
        <v>0</v>
      </c>
      <c r="Y2007" s="288">
        <f t="shared" si="425"/>
        <v>1900</v>
      </c>
      <c r="Z2007" s="287">
        <f t="shared" si="426"/>
        <v>1</v>
      </c>
      <c r="AA2007" s="519">
        <f>0</f>
        <v>0</v>
      </c>
      <c r="AB2007" s="520">
        <f>0</f>
        <v>0</v>
      </c>
      <c r="AC2007" s="519">
        <f t="shared" si="427"/>
        <v>0</v>
      </c>
      <c r="AD2007" s="520">
        <f t="shared" si="428"/>
        <v>0</v>
      </c>
    </row>
    <row r="2008" spans="16:30">
      <c r="P2008" s="274">
        <f t="shared" si="416"/>
        <v>1</v>
      </c>
      <c r="Q2008" s="285">
        <f t="shared" si="417"/>
        <v>18</v>
      </c>
      <c r="R2008" s="286">
        <f t="shared" si="418"/>
        <v>0</v>
      </c>
      <c r="S2008" s="287">
        <f t="shared" si="419"/>
        <v>0</v>
      </c>
      <c r="T2008" s="286">
        <f t="shared" si="420"/>
        <v>0</v>
      </c>
      <c r="U2008" s="287">
        <f t="shared" si="421"/>
        <v>0</v>
      </c>
      <c r="V2008" s="287">
        <f t="shared" si="422"/>
        <v>0</v>
      </c>
      <c r="W2008" s="287">
        <f t="shared" si="423"/>
        <v>0</v>
      </c>
      <c r="X2008" s="287">
        <f t="shared" si="424"/>
        <v>0</v>
      </c>
      <c r="Y2008" s="288">
        <f t="shared" si="425"/>
        <v>1900</v>
      </c>
      <c r="Z2008" s="287">
        <f t="shared" si="426"/>
        <v>1</v>
      </c>
      <c r="AA2008" s="519">
        <f>0</f>
        <v>0</v>
      </c>
      <c r="AB2008" s="520">
        <f>0</f>
        <v>0</v>
      </c>
      <c r="AC2008" s="519">
        <f t="shared" si="427"/>
        <v>0</v>
      </c>
      <c r="AD2008" s="520">
        <f t="shared" si="428"/>
        <v>0</v>
      </c>
    </row>
    <row r="2009" spans="16:30">
      <c r="P2009" s="274">
        <f t="shared" si="416"/>
        <v>1</v>
      </c>
      <c r="Q2009" s="285">
        <f t="shared" si="417"/>
        <v>18</v>
      </c>
      <c r="R2009" s="286">
        <f t="shared" si="418"/>
        <v>0</v>
      </c>
      <c r="S2009" s="287">
        <f t="shared" si="419"/>
        <v>0</v>
      </c>
      <c r="T2009" s="286">
        <f t="shared" si="420"/>
        <v>0</v>
      </c>
      <c r="U2009" s="287">
        <f t="shared" si="421"/>
        <v>0</v>
      </c>
      <c r="V2009" s="287">
        <f t="shared" si="422"/>
        <v>0</v>
      </c>
      <c r="W2009" s="287">
        <f t="shared" si="423"/>
        <v>0</v>
      </c>
      <c r="X2009" s="287">
        <f t="shared" si="424"/>
        <v>0</v>
      </c>
      <c r="Y2009" s="288">
        <f t="shared" si="425"/>
        <v>1900</v>
      </c>
      <c r="Z2009" s="287">
        <f t="shared" si="426"/>
        <v>1</v>
      </c>
      <c r="AA2009" s="519">
        <f>0</f>
        <v>0</v>
      </c>
      <c r="AB2009" s="520">
        <f>0</f>
        <v>0</v>
      </c>
      <c r="AC2009" s="519">
        <f t="shared" si="427"/>
        <v>0</v>
      </c>
      <c r="AD2009" s="520">
        <f t="shared" si="428"/>
        <v>0</v>
      </c>
    </row>
    <row r="2010" spans="16:30">
      <c r="P2010" s="274">
        <f t="shared" si="416"/>
        <v>1</v>
      </c>
      <c r="Q2010" s="285">
        <f t="shared" si="417"/>
        <v>18</v>
      </c>
      <c r="R2010" s="286">
        <f t="shared" si="418"/>
        <v>0</v>
      </c>
      <c r="S2010" s="287">
        <f t="shared" si="419"/>
        <v>0</v>
      </c>
      <c r="T2010" s="286">
        <f t="shared" si="420"/>
        <v>0</v>
      </c>
      <c r="U2010" s="287">
        <f t="shared" si="421"/>
        <v>0</v>
      </c>
      <c r="V2010" s="287">
        <f t="shared" si="422"/>
        <v>0</v>
      </c>
      <c r="W2010" s="287">
        <f t="shared" si="423"/>
        <v>0</v>
      </c>
      <c r="X2010" s="287">
        <f t="shared" si="424"/>
        <v>0</v>
      </c>
      <c r="Y2010" s="288">
        <f t="shared" si="425"/>
        <v>1900</v>
      </c>
      <c r="Z2010" s="287">
        <f t="shared" si="426"/>
        <v>1</v>
      </c>
      <c r="AA2010" s="519">
        <f>0</f>
        <v>0</v>
      </c>
      <c r="AB2010" s="520">
        <f>0</f>
        <v>0</v>
      </c>
      <c r="AC2010" s="519">
        <f t="shared" si="427"/>
        <v>0</v>
      </c>
      <c r="AD2010" s="520">
        <f t="shared" si="428"/>
        <v>0</v>
      </c>
    </row>
    <row r="2011" spans="16:30">
      <c r="P2011" s="274">
        <f t="shared" si="416"/>
        <v>1</v>
      </c>
      <c r="Q2011" s="285">
        <f t="shared" si="417"/>
        <v>18</v>
      </c>
      <c r="R2011" s="286">
        <f t="shared" si="418"/>
        <v>0</v>
      </c>
      <c r="S2011" s="287">
        <f t="shared" si="419"/>
        <v>0</v>
      </c>
      <c r="T2011" s="286">
        <f t="shared" si="420"/>
        <v>0</v>
      </c>
      <c r="U2011" s="287">
        <f t="shared" si="421"/>
        <v>0</v>
      </c>
      <c r="V2011" s="287">
        <f t="shared" si="422"/>
        <v>0</v>
      </c>
      <c r="W2011" s="287">
        <f t="shared" si="423"/>
        <v>0</v>
      </c>
      <c r="X2011" s="287">
        <f t="shared" si="424"/>
        <v>0</v>
      </c>
      <c r="Y2011" s="288">
        <f t="shared" si="425"/>
        <v>1900</v>
      </c>
      <c r="Z2011" s="287">
        <f t="shared" si="426"/>
        <v>1</v>
      </c>
      <c r="AA2011" s="519">
        <f>0</f>
        <v>0</v>
      </c>
      <c r="AB2011" s="520">
        <f>0</f>
        <v>0</v>
      </c>
      <c r="AC2011" s="519">
        <f t="shared" si="427"/>
        <v>0</v>
      </c>
      <c r="AD2011" s="520">
        <f t="shared" si="428"/>
        <v>0</v>
      </c>
    </row>
    <row r="2012" spans="16:30">
      <c r="P2012" s="274">
        <f t="shared" si="416"/>
        <v>1</v>
      </c>
      <c r="Q2012" s="285">
        <f t="shared" si="417"/>
        <v>18</v>
      </c>
      <c r="R2012" s="286">
        <f t="shared" si="418"/>
        <v>0</v>
      </c>
      <c r="S2012" s="287">
        <f t="shared" si="419"/>
        <v>0</v>
      </c>
      <c r="T2012" s="286">
        <f t="shared" si="420"/>
        <v>0</v>
      </c>
      <c r="U2012" s="287">
        <f t="shared" si="421"/>
        <v>0</v>
      </c>
      <c r="V2012" s="287">
        <f t="shared" si="422"/>
        <v>0</v>
      </c>
      <c r="W2012" s="287">
        <f t="shared" si="423"/>
        <v>0</v>
      </c>
      <c r="X2012" s="287">
        <f t="shared" si="424"/>
        <v>0</v>
      </c>
      <c r="Y2012" s="288">
        <f t="shared" si="425"/>
        <v>1900</v>
      </c>
      <c r="Z2012" s="287">
        <f t="shared" si="426"/>
        <v>1</v>
      </c>
      <c r="AA2012" s="519">
        <f>0</f>
        <v>0</v>
      </c>
      <c r="AB2012" s="520">
        <f>0</f>
        <v>0</v>
      </c>
      <c r="AC2012" s="519">
        <f t="shared" si="427"/>
        <v>0</v>
      </c>
      <c r="AD2012" s="520">
        <f t="shared" si="428"/>
        <v>0</v>
      </c>
    </row>
    <row r="2013" spans="16:30">
      <c r="P2013" s="274">
        <f t="shared" si="416"/>
        <v>1</v>
      </c>
      <c r="Q2013" s="285">
        <f t="shared" si="417"/>
        <v>18</v>
      </c>
      <c r="R2013" s="286">
        <f t="shared" si="418"/>
        <v>0</v>
      </c>
      <c r="S2013" s="287">
        <f t="shared" si="419"/>
        <v>0</v>
      </c>
      <c r="T2013" s="286">
        <f t="shared" si="420"/>
        <v>0</v>
      </c>
      <c r="U2013" s="287">
        <f t="shared" si="421"/>
        <v>0</v>
      </c>
      <c r="V2013" s="287">
        <f t="shared" si="422"/>
        <v>0</v>
      </c>
      <c r="W2013" s="287">
        <f t="shared" si="423"/>
        <v>0</v>
      </c>
      <c r="X2013" s="287">
        <f t="shared" si="424"/>
        <v>0</v>
      </c>
      <c r="Y2013" s="288">
        <f t="shared" si="425"/>
        <v>1900</v>
      </c>
      <c r="Z2013" s="287">
        <f t="shared" si="426"/>
        <v>1</v>
      </c>
      <c r="AA2013" s="519">
        <f>0</f>
        <v>0</v>
      </c>
      <c r="AB2013" s="520">
        <f>0</f>
        <v>0</v>
      </c>
      <c r="AC2013" s="519">
        <f t="shared" si="427"/>
        <v>0</v>
      </c>
      <c r="AD2013" s="520">
        <f t="shared" si="428"/>
        <v>0</v>
      </c>
    </row>
    <row r="2014" spans="16:30">
      <c r="P2014" s="274">
        <f t="shared" si="416"/>
        <v>1</v>
      </c>
      <c r="Q2014" s="285">
        <f t="shared" si="417"/>
        <v>18</v>
      </c>
      <c r="R2014" s="286">
        <f t="shared" si="418"/>
        <v>0</v>
      </c>
      <c r="S2014" s="287">
        <f t="shared" si="419"/>
        <v>0</v>
      </c>
      <c r="T2014" s="286">
        <f t="shared" si="420"/>
        <v>0</v>
      </c>
      <c r="U2014" s="287">
        <f t="shared" si="421"/>
        <v>0</v>
      </c>
      <c r="V2014" s="287">
        <f t="shared" si="422"/>
        <v>0</v>
      </c>
      <c r="W2014" s="287">
        <f t="shared" si="423"/>
        <v>0</v>
      </c>
      <c r="X2014" s="287">
        <f t="shared" si="424"/>
        <v>0</v>
      </c>
      <c r="Y2014" s="288">
        <f t="shared" si="425"/>
        <v>1900</v>
      </c>
      <c r="Z2014" s="287">
        <f t="shared" si="426"/>
        <v>1</v>
      </c>
      <c r="AA2014" s="519">
        <f>0</f>
        <v>0</v>
      </c>
      <c r="AB2014" s="520">
        <f>0</f>
        <v>0</v>
      </c>
      <c r="AC2014" s="519">
        <f t="shared" si="427"/>
        <v>0</v>
      </c>
      <c r="AD2014" s="520">
        <f t="shared" si="428"/>
        <v>0</v>
      </c>
    </row>
    <row r="2015" spans="16:30">
      <c r="P2015" s="274">
        <f t="shared" si="416"/>
        <v>1</v>
      </c>
      <c r="Q2015" s="285">
        <f t="shared" si="417"/>
        <v>18</v>
      </c>
      <c r="R2015" s="286">
        <f t="shared" si="418"/>
        <v>0</v>
      </c>
      <c r="S2015" s="287">
        <f t="shared" si="419"/>
        <v>0</v>
      </c>
      <c r="T2015" s="286">
        <f t="shared" si="420"/>
        <v>0</v>
      </c>
      <c r="U2015" s="287">
        <f t="shared" si="421"/>
        <v>0</v>
      </c>
      <c r="V2015" s="287">
        <f t="shared" si="422"/>
        <v>0</v>
      </c>
      <c r="W2015" s="287">
        <f t="shared" si="423"/>
        <v>0</v>
      </c>
      <c r="X2015" s="287">
        <f t="shared" si="424"/>
        <v>0</v>
      </c>
      <c r="Y2015" s="288">
        <f t="shared" si="425"/>
        <v>1900</v>
      </c>
      <c r="Z2015" s="287">
        <f t="shared" si="426"/>
        <v>1</v>
      </c>
      <c r="AA2015" s="519">
        <f>0</f>
        <v>0</v>
      </c>
      <c r="AB2015" s="520">
        <f>0</f>
        <v>0</v>
      </c>
      <c r="AC2015" s="519">
        <f t="shared" si="427"/>
        <v>0</v>
      </c>
      <c r="AD2015" s="520">
        <f t="shared" si="428"/>
        <v>0</v>
      </c>
    </row>
    <row r="2016" spans="16:30">
      <c r="P2016" s="274">
        <f t="shared" si="416"/>
        <v>1</v>
      </c>
      <c r="Q2016" s="285">
        <f t="shared" si="417"/>
        <v>18</v>
      </c>
      <c r="R2016" s="286">
        <f t="shared" si="418"/>
        <v>0</v>
      </c>
      <c r="S2016" s="287">
        <f t="shared" si="419"/>
        <v>0</v>
      </c>
      <c r="T2016" s="286">
        <f t="shared" si="420"/>
        <v>0</v>
      </c>
      <c r="U2016" s="287">
        <f t="shared" si="421"/>
        <v>0</v>
      </c>
      <c r="V2016" s="287">
        <f t="shared" si="422"/>
        <v>0</v>
      </c>
      <c r="W2016" s="287">
        <f t="shared" si="423"/>
        <v>0</v>
      </c>
      <c r="X2016" s="287">
        <f t="shared" si="424"/>
        <v>0</v>
      </c>
      <c r="Y2016" s="288">
        <f t="shared" si="425"/>
        <v>1900</v>
      </c>
      <c r="Z2016" s="287">
        <f t="shared" si="426"/>
        <v>1</v>
      </c>
      <c r="AA2016" s="519">
        <f>0</f>
        <v>0</v>
      </c>
      <c r="AB2016" s="520">
        <f>0</f>
        <v>0</v>
      </c>
      <c r="AC2016" s="519">
        <f t="shared" si="427"/>
        <v>0</v>
      </c>
      <c r="AD2016" s="520">
        <f t="shared" si="428"/>
        <v>0</v>
      </c>
    </row>
    <row r="2017" spans="16:30">
      <c r="P2017" s="274">
        <f t="shared" si="416"/>
        <v>1</v>
      </c>
      <c r="Q2017" s="285">
        <f t="shared" si="417"/>
        <v>18</v>
      </c>
      <c r="R2017" s="286">
        <f t="shared" si="418"/>
        <v>0</v>
      </c>
      <c r="S2017" s="287">
        <f t="shared" si="419"/>
        <v>0</v>
      </c>
      <c r="T2017" s="286">
        <f t="shared" si="420"/>
        <v>0</v>
      </c>
      <c r="U2017" s="287">
        <f t="shared" si="421"/>
        <v>0</v>
      </c>
      <c r="V2017" s="287">
        <f t="shared" si="422"/>
        <v>0</v>
      </c>
      <c r="W2017" s="287">
        <f t="shared" si="423"/>
        <v>0</v>
      </c>
      <c r="X2017" s="287">
        <f t="shared" si="424"/>
        <v>0</v>
      </c>
      <c r="Y2017" s="288">
        <f t="shared" si="425"/>
        <v>1900</v>
      </c>
      <c r="Z2017" s="287">
        <f t="shared" si="426"/>
        <v>1</v>
      </c>
      <c r="AA2017" s="519">
        <f>0</f>
        <v>0</v>
      </c>
      <c r="AB2017" s="520">
        <f>0</f>
        <v>0</v>
      </c>
      <c r="AC2017" s="519">
        <f t="shared" si="427"/>
        <v>0</v>
      </c>
      <c r="AD2017" s="520">
        <f t="shared" si="428"/>
        <v>0</v>
      </c>
    </row>
    <row r="2018" spans="16:30">
      <c r="P2018" s="274">
        <f t="shared" si="416"/>
        <v>1</v>
      </c>
      <c r="Q2018" s="285">
        <f t="shared" si="417"/>
        <v>18</v>
      </c>
      <c r="R2018" s="286">
        <f t="shared" si="418"/>
        <v>0</v>
      </c>
      <c r="S2018" s="287">
        <f t="shared" si="419"/>
        <v>0</v>
      </c>
      <c r="T2018" s="286">
        <f t="shared" si="420"/>
        <v>0</v>
      </c>
      <c r="U2018" s="287">
        <f t="shared" si="421"/>
        <v>0</v>
      </c>
      <c r="V2018" s="287">
        <f t="shared" si="422"/>
        <v>0</v>
      </c>
      <c r="W2018" s="287">
        <f t="shared" si="423"/>
        <v>0</v>
      </c>
      <c r="X2018" s="287">
        <f t="shared" si="424"/>
        <v>0</v>
      </c>
      <c r="Y2018" s="288">
        <f t="shared" si="425"/>
        <v>1900</v>
      </c>
      <c r="Z2018" s="287">
        <f t="shared" si="426"/>
        <v>1</v>
      </c>
      <c r="AA2018" s="519">
        <f>0</f>
        <v>0</v>
      </c>
      <c r="AB2018" s="520">
        <f>0</f>
        <v>0</v>
      </c>
      <c r="AC2018" s="519">
        <f t="shared" si="427"/>
        <v>0</v>
      </c>
      <c r="AD2018" s="520">
        <f t="shared" si="428"/>
        <v>0</v>
      </c>
    </row>
    <row r="2019" spans="16:30">
      <c r="P2019" s="274">
        <f t="shared" si="416"/>
        <v>1</v>
      </c>
      <c r="Q2019" s="285">
        <f t="shared" si="417"/>
        <v>18</v>
      </c>
      <c r="R2019" s="286">
        <f t="shared" si="418"/>
        <v>0</v>
      </c>
      <c r="S2019" s="287">
        <f t="shared" si="419"/>
        <v>0</v>
      </c>
      <c r="T2019" s="286">
        <f t="shared" si="420"/>
        <v>0</v>
      </c>
      <c r="U2019" s="287">
        <f t="shared" si="421"/>
        <v>0</v>
      </c>
      <c r="V2019" s="287">
        <f t="shared" si="422"/>
        <v>0</v>
      </c>
      <c r="W2019" s="287">
        <f t="shared" si="423"/>
        <v>0</v>
      </c>
      <c r="X2019" s="287">
        <f t="shared" si="424"/>
        <v>0</v>
      </c>
      <c r="Y2019" s="288">
        <f t="shared" si="425"/>
        <v>1900</v>
      </c>
      <c r="Z2019" s="287">
        <f t="shared" si="426"/>
        <v>1</v>
      </c>
      <c r="AA2019" s="519">
        <f>0</f>
        <v>0</v>
      </c>
      <c r="AB2019" s="520">
        <f>0</f>
        <v>0</v>
      </c>
      <c r="AC2019" s="519">
        <f t="shared" si="427"/>
        <v>0</v>
      </c>
      <c r="AD2019" s="520">
        <f t="shared" si="428"/>
        <v>0</v>
      </c>
    </row>
    <row r="2020" spans="16:30">
      <c r="P2020" s="274">
        <f t="shared" si="416"/>
        <v>1</v>
      </c>
      <c r="Q2020" s="285">
        <f t="shared" si="417"/>
        <v>18</v>
      </c>
      <c r="R2020" s="286">
        <f t="shared" si="418"/>
        <v>0</v>
      </c>
      <c r="S2020" s="287">
        <f t="shared" si="419"/>
        <v>0</v>
      </c>
      <c r="T2020" s="286">
        <f t="shared" si="420"/>
        <v>0</v>
      </c>
      <c r="U2020" s="287">
        <f t="shared" si="421"/>
        <v>0</v>
      </c>
      <c r="V2020" s="287">
        <f t="shared" si="422"/>
        <v>0</v>
      </c>
      <c r="W2020" s="287">
        <f t="shared" si="423"/>
        <v>0</v>
      </c>
      <c r="X2020" s="287">
        <f t="shared" si="424"/>
        <v>0</v>
      </c>
      <c r="Y2020" s="288">
        <f t="shared" si="425"/>
        <v>1900</v>
      </c>
      <c r="Z2020" s="287">
        <f t="shared" si="426"/>
        <v>1</v>
      </c>
      <c r="AA2020" s="519">
        <f>0</f>
        <v>0</v>
      </c>
      <c r="AB2020" s="520">
        <f>0</f>
        <v>0</v>
      </c>
      <c r="AC2020" s="519">
        <f t="shared" si="427"/>
        <v>0</v>
      </c>
      <c r="AD2020" s="520">
        <f t="shared" si="428"/>
        <v>0</v>
      </c>
    </row>
    <row r="2021" spans="16:30">
      <c r="P2021" s="274">
        <f t="shared" si="416"/>
        <v>1</v>
      </c>
      <c r="Q2021" s="285">
        <f t="shared" si="417"/>
        <v>18</v>
      </c>
      <c r="R2021" s="286">
        <f t="shared" si="418"/>
        <v>0</v>
      </c>
      <c r="S2021" s="287">
        <f t="shared" si="419"/>
        <v>0</v>
      </c>
      <c r="T2021" s="286">
        <f t="shared" si="420"/>
        <v>0</v>
      </c>
      <c r="U2021" s="287">
        <f t="shared" si="421"/>
        <v>0</v>
      </c>
      <c r="V2021" s="287">
        <f t="shared" si="422"/>
        <v>0</v>
      </c>
      <c r="W2021" s="287">
        <f t="shared" si="423"/>
        <v>0</v>
      </c>
      <c r="X2021" s="287">
        <f t="shared" si="424"/>
        <v>0</v>
      </c>
      <c r="Y2021" s="288">
        <f t="shared" si="425"/>
        <v>1900</v>
      </c>
      <c r="Z2021" s="287">
        <f t="shared" si="426"/>
        <v>1</v>
      </c>
      <c r="AA2021" s="519">
        <f>0</f>
        <v>0</v>
      </c>
      <c r="AB2021" s="520">
        <f>0</f>
        <v>0</v>
      </c>
      <c r="AC2021" s="519">
        <f t="shared" si="427"/>
        <v>0</v>
      </c>
      <c r="AD2021" s="520">
        <f t="shared" si="428"/>
        <v>0</v>
      </c>
    </row>
    <row r="2022" spans="16:30">
      <c r="P2022" s="274">
        <f t="shared" si="416"/>
        <v>1</v>
      </c>
      <c r="Q2022" s="285">
        <f t="shared" si="417"/>
        <v>18</v>
      </c>
      <c r="R2022" s="286">
        <f t="shared" si="418"/>
        <v>0</v>
      </c>
      <c r="S2022" s="287">
        <f t="shared" si="419"/>
        <v>0</v>
      </c>
      <c r="T2022" s="286">
        <f t="shared" si="420"/>
        <v>0</v>
      </c>
      <c r="U2022" s="287">
        <f t="shared" si="421"/>
        <v>0</v>
      </c>
      <c r="V2022" s="287">
        <f t="shared" si="422"/>
        <v>0</v>
      </c>
      <c r="W2022" s="287">
        <f t="shared" si="423"/>
        <v>0</v>
      </c>
      <c r="X2022" s="287">
        <f t="shared" si="424"/>
        <v>0</v>
      </c>
      <c r="Y2022" s="288">
        <f t="shared" si="425"/>
        <v>1900</v>
      </c>
      <c r="Z2022" s="287">
        <f t="shared" si="426"/>
        <v>1</v>
      </c>
      <c r="AA2022" s="519">
        <f>0</f>
        <v>0</v>
      </c>
      <c r="AB2022" s="520">
        <f>0</f>
        <v>0</v>
      </c>
      <c r="AC2022" s="519">
        <f t="shared" si="427"/>
        <v>0</v>
      </c>
      <c r="AD2022" s="520">
        <f t="shared" si="428"/>
        <v>0</v>
      </c>
    </row>
    <row r="2023" spans="16:30">
      <c r="P2023" s="274">
        <f t="shared" si="416"/>
        <v>1</v>
      </c>
      <c r="Q2023" s="285">
        <f t="shared" si="417"/>
        <v>18</v>
      </c>
      <c r="R2023" s="286">
        <f t="shared" si="418"/>
        <v>0</v>
      </c>
      <c r="S2023" s="287">
        <f t="shared" si="419"/>
        <v>0</v>
      </c>
      <c r="T2023" s="286">
        <f t="shared" si="420"/>
        <v>0</v>
      </c>
      <c r="U2023" s="287">
        <f t="shared" si="421"/>
        <v>0</v>
      </c>
      <c r="V2023" s="287">
        <f t="shared" si="422"/>
        <v>0</v>
      </c>
      <c r="W2023" s="287">
        <f t="shared" si="423"/>
        <v>0</v>
      </c>
      <c r="X2023" s="287">
        <f t="shared" si="424"/>
        <v>0</v>
      </c>
      <c r="Y2023" s="288">
        <f t="shared" si="425"/>
        <v>1900</v>
      </c>
      <c r="Z2023" s="287">
        <f t="shared" si="426"/>
        <v>1</v>
      </c>
      <c r="AA2023" s="519">
        <f>0</f>
        <v>0</v>
      </c>
      <c r="AB2023" s="520">
        <f>0</f>
        <v>0</v>
      </c>
      <c r="AC2023" s="519">
        <f t="shared" si="427"/>
        <v>0</v>
      </c>
      <c r="AD2023" s="520">
        <f t="shared" si="428"/>
        <v>0</v>
      </c>
    </row>
    <row r="2024" spans="16:30">
      <c r="P2024" s="274">
        <f t="shared" si="416"/>
        <v>1</v>
      </c>
      <c r="Q2024" s="285">
        <f t="shared" si="417"/>
        <v>18</v>
      </c>
      <c r="R2024" s="286">
        <f t="shared" si="418"/>
        <v>0</v>
      </c>
      <c r="S2024" s="287">
        <f t="shared" si="419"/>
        <v>0</v>
      </c>
      <c r="T2024" s="286">
        <f t="shared" si="420"/>
        <v>0</v>
      </c>
      <c r="U2024" s="287">
        <f t="shared" si="421"/>
        <v>0</v>
      </c>
      <c r="V2024" s="287">
        <f t="shared" si="422"/>
        <v>0</v>
      </c>
      <c r="W2024" s="287">
        <f t="shared" si="423"/>
        <v>0</v>
      </c>
      <c r="X2024" s="287">
        <f t="shared" si="424"/>
        <v>0</v>
      </c>
      <c r="Y2024" s="288">
        <f t="shared" si="425"/>
        <v>1900</v>
      </c>
      <c r="Z2024" s="287">
        <f t="shared" si="426"/>
        <v>1</v>
      </c>
      <c r="AA2024" s="519">
        <f>0</f>
        <v>0</v>
      </c>
      <c r="AB2024" s="520">
        <f>0</f>
        <v>0</v>
      </c>
      <c r="AC2024" s="519">
        <f t="shared" si="427"/>
        <v>0</v>
      </c>
      <c r="AD2024" s="520">
        <f t="shared" si="428"/>
        <v>0</v>
      </c>
    </row>
    <row r="2025" spans="16:30">
      <c r="P2025" s="274">
        <f t="shared" si="416"/>
        <v>1</v>
      </c>
      <c r="Q2025" s="285">
        <f t="shared" si="417"/>
        <v>18</v>
      </c>
      <c r="R2025" s="286">
        <f t="shared" si="418"/>
        <v>0</v>
      </c>
      <c r="S2025" s="287">
        <f t="shared" si="419"/>
        <v>0</v>
      </c>
      <c r="T2025" s="286">
        <f t="shared" si="420"/>
        <v>0</v>
      </c>
      <c r="U2025" s="287">
        <f t="shared" si="421"/>
        <v>0</v>
      </c>
      <c r="V2025" s="287">
        <f t="shared" si="422"/>
        <v>0</v>
      </c>
      <c r="W2025" s="287">
        <f t="shared" si="423"/>
        <v>0</v>
      </c>
      <c r="X2025" s="287">
        <f t="shared" si="424"/>
        <v>0</v>
      </c>
      <c r="Y2025" s="288">
        <f t="shared" si="425"/>
        <v>1900</v>
      </c>
      <c r="Z2025" s="287">
        <f t="shared" si="426"/>
        <v>1</v>
      </c>
      <c r="AA2025" s="519">
        <f>0</f>
        <v>0</v>
      </c>
      <c r="AB2025" s="520">
        <f>0</f>
        <v>0</v>
      </c>
      <c r="AC2025" s="519">
        <f t="shared" si="427"/>
        <v>0</v>
      </c>
      <c r="AD2025" s="520">
        <f t="shared" si="428"/>
        <v>0</v>
      </c>
    </row>
    <row r="2026" spans="16:30">
      <c r="P2026" s="274">
        <f t="shared" si="416"/>
        <v>1</v>
      </c>
      <c r="Q2026" s="285">
        <f t="shared" si="417"/>
        <v>18</v>
      </c>
      <c r="R2026" s="286">
        <f t="shared" si="418"/>
        <v>0</v>
      </c>
      <c r="S2026" s="287">
        <f t="shared" si="419"/>
        <v>0</v>
      </c>
      <c r="T2026" s="286">
        <f t="shared" si="420"/>
        <v>0</v>
      </c>
      <c r="U2026" s="287">
        <f t="shared" si="421"/>
        <v>0</v>
      </c>
      <c r="V2026" s="287">
        <f t="shared" si="422"/>
        <v>0</v>
      </c>
      <c r="W2026" s="287">
        <f t="shared" si="423"/>
        <v>0</v>
      </c>
      <c r="X2026" s="287">
        <f t="shared" si="424"/>
        <v>0</v>
      </c>
      <c r="Y2026" s="288">
        <f t="shared" si="425"/>
        <v>1900</v>
      </c>
      <c r="Z2026" s="287">
        <f t="shared" si="426"/>
        <v>1</v>
      </c>
      <c r="AA2026" s="519">
        <f>0</f>
        <v>0</v>
      </c>
      <c r="AB2026" s="520">
        <f>0</f>
        <v>0</v>
      </c>
      <c r="AC2026" s="519">
        <f t="shared" si="427"/>
        <v>0</v>
      </c>
      <c r="AD2026" s="520">
        <f t="shared" si="428"/>
        <v>0</v>
      </c>
    </row>
    <row r="2027" spans="16:30">
      <c r="P2027" s="274">
        <f t="shared" si="416"/>
        <v>1</v>
      </c>
      <c r="Q2027" s="285">
        <f t="shared" si="417"/>
        <v>18</v>
      </c>
      <c r="R2027" s="286">
        <f t="shared" si="418"/>
        <v>0</v>
      </c>
      <c r="S2027" s="287">
        <f t="shared" si="419"/>
        <v>0</v>
      </c>
      <c r="T2027" s="286">
        <f t="shared" si="420"/>
        <v>0</v>
      </c>
      <c r="U2027" s="287">
        <f t="shared" si="421"/>
        <v>0</v>
      </c>
      <c r="V2027" s="287">
        <f t="shared" si="422"/>
        <v>0</v>
      </c>
      <c r="W2027" s="287">
        <f t="shared" si="423"/>
        <v>0</v>
      </c>
      <c r="X2027" s="287">
        <f t="shared" si="424"/>
        <v>0</v>
      </c>
      <c r="Y2027" s="288">
        <f t="shared" si="425"/>
        <v>1900</v>
      </c>
      <c r="Z2027" s="287">
        <f t="shared" si="426"/>
        <v>1</v>
      </c>
      <c r="AA2027" s="519">
        <f>0</f>
        <v>0</v>
      </c>
      <c r="AB2027" s="520">
        <f>0</f>
        <v>0</v>
      </c>
      <c r="AC2027" s="519">
        <f t="shared" si="427"/>
        <v>0</v>
      </c>
      <c r="AD2027" s="520">
        <f t="shared" si="428"/>
        <v>0</v>
      </c>
    </row>
    <row r="2028" spans="16:30">
      <c r="P2028" s="274">
        <f t="shared" si="416"/>
        <v>1</v>
      </c>
      <c r="Q2028" s="285">
        <f t="shared" si="417"/>
        <v>18</v>
      </c>
      <c r="R2028" s="286">
        <f t="shared" si="418"/>
        <v>0</v>
      </c>
      <c r="S2028" s="287">
        <f t="shared" si="419"/>
        <v>0</v>
      </c>
      <c r="T2028" s="286">
        <f t="shared" si="420"/>
        <v>0</v>
      </c>
      <c r="U2028" s="287">
        <f t="shared" si="421"/>
        <v>0</v>
      </c>
      <c r="V2028" s="287">
        <f t="shared" si="422"/>
        <v>0</v>
      </c>
      <c r="W2028" s="287">
        <f t="shared" si="423"/>
        <v>0</v>
      </c>
      <c r="X2028" s="287">
        <f t="shared" si="424"/>
        <v>0</v>
      </c>
      <c r="Y2028" s="288">
        <f t="shared" si="425"/>
        <v>1900</v>
      </c>
      <c r="Z2028" s="287">
        <f t="shared" si="426"/>
        <v>1</v>
      </c>
      <c r="AA2028" s="519">
        <f>0</f>
        <v>0</v>
      </c>
      <c r="AB2028" s="520">
        <f>0</f>
        <v>0</v>
      </c>
      <c r="AC2028" s="519">
        <f t="shared" si="427"/>
        <v>0</v>
      </c>
      <c r="AD2028" s="520">
        <f t="shared" si="428"/>
        <v>0</v>
      </c>
    </row>
    <row r="2029" spans="16:30">
      <c r="P2029" s="274">
        <f t="shared" si="416"/>
        <v>1</v>
      </c>
      <c r="Q2029" s="285">
        <f t="shared" si="417"/>
        <v>18</v>
      </c>
      <c r="R2029" s="286">
        <f t="shared" si="418"/>
        <v>0</v>
      </c>
      <c r="S2029" s="287">
        <f t="shared" si="419"/>
        <v>0</v>
      </c>
      <c r="T2029" s="286">
        <f t="shared" si="420"/>
        <v>0</v>
      </c>
      <c r="U2029" s="287">
        <f t="shared" si="421"/>
        <v>0</v>
      </c>
      <c r="V2029" s="287">
        <f t="shared" si="422"/>
        <v>0</v>
      </c>
      <c r="W2029" s="287">
        <f t="shared" si="423"/>
        <v>0</v>
      </c>
      <c r="X2029" s="287">
        <f t="shared" si="424"/>
        <v>0</v>
      </c>
      <c r="Y2029" s="288">
        <f t="shared" si="425"/>
        <v>1900</v>
      </c>
      <c r="Z2029" s="287">
        <f t="shared" si="426"/>
        <v>1</v>
      </c>
      <c r="AA2029" s="519">
        <f>0</f>
        <v>0</v>
      </c>
      <c r="AB2029" s="520">
        <f>0</f>
        <v>0</v>
      </c>
      <c r="AC2029" s="519">
        <f t="shared" si="427"/>
        <v>0</v>
      </c>
      <c r="AD2029" s="520">
        <f t="shared" si="428"/>
        <v>0</v>
      </c>
    </row>
    <row r="2030" spans="16:30">
      <c r="P2030" s="274">
        <f t="shared" si="416"/>
        <v>1</v>
      </c>
      <c r="Q2030" s="285">
        <f t="shared" si="417"/>
        <v>18</v>
      </c>
      <c r="R2030" s="286">
        <f t="shared" si="418"/>
        <v>0</v>
      </c>
      <c r="S2030" s="287">
        <f t="shared" si="419"/>
        <v>0</v>
      </c>
      <c r="T2030" s="286">
        <f t="shared" si="420"/>
        <v>0</v>
      </c>
      <c r="U2030" s="287">
        <f t="shared" si="421"/>
        <v>0</v>
      </c>
      <c r="V2030" s="287">
        <f t="shared" si="422"/>
        <v>0</v>
      </c>
      <c r="W2030" s="287">
        <f t="shared" si="423"/>
        <v>0</v>
      </c>
      <c r="X2030" s="287">
        <f t="shared" si="424"/>
        <v>0</v>
      </c>
      <c r="Y2030" s="288">
        <f t="shared" si="425"/>
        <v>1900</v>
      </c>
      <c r="Z2030" s="287">
        <f t="shared" si="426"/>
        <v>1</v>
      </c>
      <c r="AA2030" s="519">
        <f>0</f>
        <v>0</v>
      </c>
      <c r="AB2030" s="520">
        <f>0</f>
        <v>0</v>
      </c>
      <c r="AC2030" s="519">
        <f t="shared" si="427"/>
        <v>0</v>
      </c>
      <c r="AD2030" s="520">
        <f t="shared" si="428"/>
        <v>0</v>
      </c>
    </row>
    <row r="2031" spans="16:30">
      <c r="P2031" s="274">
        <f t="shared" si="416"/>
        <v>1</v>
      </c>
      <c r="Q2031" s="285">
        <f t="shared" si="417"/>
        <v>18</v>
      </c>
      <c r="R2031" s="286">
        <f t="shared" si="418"/>
        <v>0</v>
      </c>
      <c r="S2031" s="287">
        <f t="shared" si="419"/>
        <v>0</v>
      </c>
      <c r="T2031" s="286">
        <f t="shared" si="420"/>
        <v>0</v>
      </c>
      <c r="U2031" s="287">
        <f t="shared" si="421"/>
        <v>0</v>
      </c>
      <c r="V2031" s="287">
        <f t="shared" si="422"/>
        <v>0</v>
      </c>
      <c r="W2031" s="287">
        <f t="shared" si="423"/>
        <v>0</v>
      </c>
      <c r="X2031" s="287">
        <f t="shared" si="424"/>
        <v>0</v>
      </c>
      <c r="Y2031" s="288">
        <f t="shared" si="425"/>
        <v>1900</v>
      </c>
      <c r="Z2031" s="287">
        <f t="shared" si="426"/>
        <v>1</v>
      </c>
      <c r="AA2031" s="519">
        <f>0</f>
        <v>0</v>
      </c>
      <c r="AB2031" s="520">
        <f>0</f>
        <v>0</v>
      </c>
      <c r="AC2031" s="519">
        <f t="shared" si="427"/>
        <v>0</v>
      </c>
      <c r="AD2031" s="520">
        <f t="shared" si="428"/>
        <v>0</v>
      </c>
    </row>
    <row r="2032" spans="16:30">
      <c r="P2032" s="274">
        <f t="shared" si="416"/>
        <v>1</v>
      </c>
      <c r="Q2032" s="285">
        <f t="shared" si="417"/>
        <v>18</v>
      </c>
      <c r="R2032" s="286">
        <f t="shared" si="418"/>
        <v>0</v>
      </c>
      <c r="S2032" s="287">
        <f t="shared" si="419"/>
        <v>0</v>
      </c>
      <c r="T2032" s="286">
        <f t="shared" si="420"/>
        <v>0</v>
      </c>
      <c r="U2032" s="287">
        <f t="shared" si="421"/>
        <v>0</v>
      </c>
      <c r="V2032" s="287">
        <f t="shared" si="422"/>
        <v>0</v>
      </c>
      <c r="W2032" s="287">
        <f t="shared" si="423"/>
        <v>0</v>
      </c>
      <c r="X2032" s="287">
        <f t="shared" si="424"/>
        <v>0</v>
      </c>
      <c r="Y2032" s="288">
        <f t="shared" si="425"/>
        <v>1900</v>
      </c>
      <c r="Z2032" s="287">
        <f t="shared" si="426"/>
        <v>1</v>
      </c>
      <c r="AA2032" s="519">
        <f>0</f>
        <v>0</v>
      </c>
      <c r="AB2032" s="520">
        <f>0</f>
        <v>0</v>
      </c>
      <c r="AC2032" s="519">
        <f t="shared" si="427"/>
        <v>0</v>
      </c>
      <c r="AD2032" s="520">
        <f t="shared" si="428"/>
        <v>0</v>
      </c>
    </row>
    <row r="2033" spans="16:30">
      <c r="P2033" s="274">
        <f t="shared" si="416"/>
        <v>1</v>
      </c>
      <c r="Q2033" s="285">
        <f t="shared" si="417"/>
        <v>18</v>
      </c>
      <c r="R2033" s="286">
        <f t="shared" si="418"/>
        <v>0</v>
      </c>
      <c r="S2033" s="287">
        <f t="shared" si="419"/>
        <v>0</v>
      </c>
      <c r="T2033" s="286">
        <f t="shared" si="420"/>
        <v>0</v>
      </c>
      <c r="U2033" s="287">
        <f t="shared" si="421"/>
        <v>0</v>
      </c>
      <c r="V2033" s="287">
        <f t="shared" si="422"/>
        <v>0</v>
      </c>
      <c r="W2033" s="287">
        <f t="shared" si="423"/>
        <v>0</v>
      </c>
      <c r="X2033" s="287">
        <f t="shared" si="424"/>
        <v>0</v>
      </c>
      <c r="Y2033" s="288">
        <f t="shared" si="425"/>
        <v>1900</v>
      </c>
      <c r="Z2033" s="287">
        <f t="shared" si="426"/>
        <v>1</v>
      </c>
      <c r="AA2033" s="519">
        <f>0</f>
        <v>0</v>
      </c>
      <c r="AB2033" s="520">
        <f>0</f>
        <v>0</v>
      </c>
      <c r="AC2033" s="519">
        <f t="shared" si="427"/>
        <v>0</v>
      </c>
      <c r="AD2033" s="520">
        <f t="shared" si="428"/>
        <v>0</v>
      </c>
    </row>
    <row r="2034" spans="16:30">
      <c r="P2034" s="274">
        <f t="shared" si="416"/>
        <v>1</v>
      </c>
      <c r="Q2034" s="285">
        <f t="shared" si="417"/>
        <v>18</v>
      </c>
      <c r="R2034" s="286">
        <f t="shared" si="418"/>
        <v>0</v>
      </c>
      <c r="S2034" s="287">
        <f t="shared" si="419"/>
        <v>0</v>
      </c>
      <c r="T2034" s="286">
        <f t="shared" si="420"/>
        <v>0</v>
      </c>
      <c r="U2034" s="287">
        <f t="shared" si="421"/>
        <v>0</v>
      </c>
      <c r="V2034" s="287">
        <f t="shared" si="422"/>
        <v>0</v>
      </c>
      <c r="W2034" s="287">
        <f t="shared" si="423"/>
        <v>0</v>
      </c>
      <c r="X2034" s="287">
        <f t="shared" si="424"/>
        <v>0</v>
      </c>
      <c r="Y2034" s="288">
        <f t="shared" si="425"/>
        <v>1900</v>
      </c>
      <c r="Z2034" s="287">
        <f t="shared" si="426"/>
        <v>1</v>
      </c>
      <c r="AA2034" s="519">
        <f>0</f>
        <v>0</v>
      </c>
      <c r="AB2034" s="520">
        <f>0</f>
        <v>0</v>
      </c>
      <c r="AC2034" s="519">
        <f t="shared" si="427"/>
        <v>0</v>
      </c>
      <c r="AD2034" s="520">
        <f t="shared" si="428"/>
        <v>0</v>
      </c>
    </row>
    <row r="2035" spans="16:30">
      <c r="P2035" s="274">
        <f t="shared" si="416"/>
        <v>1</v>
      </c>
      <c r="Q2035" s="285">
        <f t="shared" si="417"/>
        <v>18</v>
      </c>
      <c r="R2035" s="286">
        <f t="shared" si="418"/>
        <v>0</v>
      </c>
      <c r="S2035" s="287">
        <f t="shared" si="419"/>
        <v>0</v>
      </c>
      <c r="T2035" s="286">
        <f t="shared" si="420"/>
        <v>0</v>
      </c>
      <c r="U2035" s="287">
        <f t="shared" si="421"/>
        <v>0</v>
      </c>
      <c r="V2035" s="287">
        <f t="shared" si="422"/>
        <v>0</v>
      </c>
      <c r="W2035" s="287">
        <f t="shared" si="423"/>
        <v>0</v>
      </c>
      <c r="X2035" s="287">
        <f t="shared" si="424"/>
        <v>0</v>
      </c>
      <c r="Y2035" s="288">
        <f t="shared" si="425"/>
        <v>1900</v>
      </c>
      <c r="Z2035" s="287">
        <f t="shared" si="426"/>
        <v>1</v>
      </c>
      <c r="AA2035" s="519">
        <f>0</f>
        <v>0</v>
      </c>
      <c r="AB2035" s="520">
        <f>0</f>
        <v>0</v>
      </c>
      <c r="AC2035" s="519">
        <f t="shared" si="427"/>
        <v>0</v>
      </c>
      <c r="AD2035" s="520">
        <f t="shared" si="428"/>
        <v>0</v>
      </c>
    </row>
    <row r="2036" spans="16:30">
      <c r="P2036" s="274">
        <f t="shared" si="416"/>
        <v>1</v>
      </c>
      <c r="Q2036" s="285">
        <f t="shared" si="417"/>
        <v>18</v>
      </c>
      <c r="R2036" s="286">
        <f t="shared" si="418"/>
        <v>0</v>
      </c>
      <c r="S2036" s="287">
        <f t="shared" si="419"/>
        <v>0</v>
      </c>
      <c r="T2036" s="286">
        <f t="shared" si="420"/>
        <v>0</v>
      </c>
      <c r="U2036" s="287">
        <f t="shared" si="421"/>
        <v>0</v>
      </c>
      <c r="V2036" s="287">
        <f t="shared" si="422"/>
        <v>0</v>
      </c>
      <c r="W2036" s="287">
        <f t="shared" si="423"/>
        <v>0</v>
      </c>
      <c r="X2036" s="287">
        <f t="shared" si="424"/>
        <v>0</v>
      </c>
      <c r="Y2036" s="288">
        <f t="shared" si="425"/>
        <v>1900</v>
      </c>
      <c r="Z2036" s="287">
        <f t="shared" si="426"/>
        <v>1</v>
      </c>
      <c r="AA2036" s="519">
        <f>0</f>
        <v>0</v>
      </c>
      <c r="AB2036" s="520">
        <f>0</f>
        <v>0</v>
      </c>
      <c r="AC2036" s="519">
        <f t="shared" si="427"/>
        <v>0</v>
      </c>
      <c r="AD2036" s="520">
        <f t="shared" si="428"/>
        <v>0</v>
      </c>
    </row>
    <row r="2037" spans="16:30">
      <c r="P2037" s="274">
        <f t="shared" si="416"/>
        <v>1</v>
      </c>
      <c r="Q2037" s="285">
        <f t="shared" si="417"/>
        <v>18</v>
      </c>
      <c r="R2037" s="286">
        <f t="shared" si="418"/>
        <v>0</v>
      </c>
      <c r="S2037" s="287">
        <f t="shared" si="419"/>
        <v>0</v>
      </c>
      <c r="T2037" s="286">
        <f t="shared" si="420"/>
        <v>0</v>
      </c>
      <c r="U2037" s="287">
        <f t="shared" si="421"/>
        <v>0</v>
      </c>
      <c r="V2037" s="287">
        <f t="shared" si="422"/>
        <v>0</v>
      </c>
      <c r="W2037" s="287">
        <f t="shared" si="423"/>
        <v>0</v>
      </c>
      <c r="X2037" s="287">
        <f t="shared" si="424"/>
        <v>0</v>
      </c>
      <c r="Y2037" s="288">
        <f t="shared" si="425"/>
        <v>1900</v>
      </c>
      <c r="Z2037" s="287">
        <f t="shared" si="426"/>
        <v>1</v>
      </c>
      <c r="AA2037" s="519">
        <f>0</f>
        <v>0</v>
      </c>
      <c r="AB2037" s="520">
        <f>0</f>
        <v>0</v>
      </c>
      <c r="AC2037" s="519">
        <f t="shared" si="427"/>
        <v>0</v>
      </c>
      <c r="AD2037" s="520">
        <f t="shared" si="428"/>
        <v>0</v>
      </c>
    </row>
    <row r="2038" spans="16:30">
      <c r="P2038" s="274">
        <f t="shared" si="416"/>
        <v>1</v>
      </c>
      <c r="Q2038" s="285">
        <f t="shared" si="417"/>
        <v>18</v>
      </c>
      <c r="R2038" s="286">
        <f t="shared" si="418"/>
        <v>0</v>
      </c>
      <c r="S2038" s="287">
        <f t="shared" si="419"/>
        <v>0</v>
      </c>
      <c r="T2038" s="286">
        <f t="shared" si="420"/>
        <v>0</v>
      </c>
      <c r="U2038" s="287">
        <f t="shared" si="421"/>
        <v>0</v>
      </c>
      <c r="V2038" s="287">
        <f t="shared" si="422"/>
        <v>0</v>
      </c>
      <c r="W2038" s="287">
        <f t="shared" si="423"/>
        <v>0</v>
      </c>
      <c r="X2038" s="287">
        <f t="shared" si="424"/>
        <v>0</v>
      </c>
      <c r="Y2038" s="288">
        <f t="shared" si="425"/>
        <v>1900</v>
      </c>
      <c r="Z2038" s="287">
        <f t="shared" si="426"/>
        <v>1</v>
      </c>
      <c r="AA2038" s="519">
        <f>0</f>
        <v>0</v>
      </c>
      <c r="AB2038" s="520">
        <f>0</f>
        <v>0</v>
      </c>
      <c r="AC2038" s="519">
        <f t="shared" si="427"/>
        <v>0</v>
      </c>
      <c r="AD2038" s="520">
        <f t="shared" si="428"/>
        <v>0</v>
      </c>
    </row>
    <row r="2039" spans="16:30">
      <c r="P2039" s="274">
        <f t="shared" si="416"/>
        <v>1</v>
      </c>
      <c r="Q2039" s="285">
        <f t="shared" si="417"/>
        <v>18</v>
      </c>
      <c r="R2039" s="286">
        <f t="shared" si="418"/>
        <v>0</v>
      </c>
      <c r="S2039" s="287">
        <f t="shared" si="419"/>
        <v>0</v>
      </c>
      <c r="T2039" s="286">
        <f t="shared" si="420"/>
        <v>0</v>
      </c>
      <c r="U2039" s="287">
        <f t="shared" si="421"/>
        <v>0</v>
      </c>
      <c r="V2039" s="287">
        <f t="shared" si="422"/>
        <v>0</v>
      </c>
      <c r="W2039" s="287">
        <f t="shared" si="423"/>
        <v>0</v>
      </c>
      <c r="X2039" s="287">
        <f t="shared" si="424"/>
        <v>0</v>
      </c>
      <c r="Y2039" s="288">
        <f t="shared" si="425"/>
        <v>1900</v>
      </c>
      <c r="Z2039" s="287">
        <f t="shared" si="426"/>
        <v>1</v>
      </c>
      <c r="AA2039" s="519">
        <f>0</f>
        <v>0</v>
      </c>
      <c r="AB2039" s="520">
        <f>0</f>
        <v>0</v>
      </c>
      <c r="AC2039" s="519">
        <f t="shared" si="427"/>
        <v>0</v>
      </c>
      <c r="AD2039" s="520">
        <f t="shared" si="428"/>
        <v>0</v>
      </c>
    </row>
    <row r="2040" spans="16:30">
      <c r="P2040" s="274">
        <f t="shared" si="416"/>
        <v>1</v>
      </c>
      <c r="Q2040" s="285">
        <f t="shared" si="417"/>
        <v>18</v>
      </c>
      <c r="R2040" s="286">
        <f t="shared" si="418"/>
        <v>0</v>
      </c>
      <c r="S2040" s="287">
        <f t="shared" si="419"/>
        <v>0</v>
      </c>
      <c r="T2040" s="286">
        <f t="shared" si="420"/>
        <v>0</v>
      </c>
      <c r="U2040" s="287">
        <f t="shared" si="421"/>
        <v>0</v>
      </c>
      <c r="V2040" s="287">
        <f t="shared" si="422"/>
        <v>0</v>
      </c>
      <c r="W2040" s="287">
        <f t="shared" si="423"/>
        <v>0</v>
      </c>
      <c r="X2040" s="287">
        <f t="shared" si="424"/>
        <v>0</v>
      </c>
      <c r="Y2040" s="288">
        <f t="shared" si="425"/>
        <v>1900</v>
      </c>
      <c r="Z2040" s="287">
        <f t="shared" si="426"/>
        <v>1</v>
      </c>
      <c r="AA2040" s="519">
        <f>0</f>
        <v>0</v>
      </c>
      <c r="AB2040" s="520">
        <f>0</f>
        <v>0</v>
      </c>
      <c r="AC2040" s="519">
        <f t="shared" si="427"/>
        <v>0</v>
      </c>
      <c r="AD2040" s="520">
        <f t="shared" si="428"/>
        <v>0</v>
      </c>
    </row>
    <row r="2041" spans="16:30">
      <c r="P2041" s="274">
        <f t="shared" si="416"/>
        <v>1</v>
      </c>
      <c r="Q2041" s="285">
        <f t="shared" si="417"/>
        <v>18</v>
      </c>
      <c r="R2041" s="286">
        <f t="shared" si="418"/>
        <v>0</v>
      </c>
      <c r="S2041" s="287">
        <f t="shared" si="419"/>
        <v>0</v>
      </c>
      <c r="T2041" s="286">
        <f t="shared" si="420"/>
        <v>0</v>
      </c>
      <c r="U2041" s="287">
        <f t="shared" si="421"/>
        <v>0</v>
      </c>
      <c r="V2041" s="287">
        <f t="shared" si="422"/>
        <v>0</v>
      </c>
      <c r="W2041" s="287">
        <f t="shared" si="423"/>
        <v>0</v>
      </c>
      <c r="X2041" s="287">
        <f t="shared" si="424"/>
        <v>0</v>
      </c>
      <c r="Y2041" s="288">
        <f t="shared" si="425"/>
        <v>1900</v>
      </c>
      <c r="Z2041" s="287">
        <f t="shared" si="426"/>
        <v>1</v>
      </c>
      <c r="AA2041" s="519">
        <f>0</f>
        <v>0</v>
      </c>
      <c r="AB2041" s="520">
        <f>0</f>
        <v>0</v>
      </c>
      <c r="AC2041" s="519">
        <f t="shared" si="427"/>
        <v>0</v>
      </c>
      <c r="AD2041" s="520">
        <f t="shared" si="428"/>
        <v>0</v>
      </c>
    </row>
    <row r="2042" spans="16:30">
      <c r="P2042" s="274">
        <f t="shared" si="416"/>
        <v>1</v>
      </c>
      <c r="Q2042" s="285">
        <f t="shared" si="417"/>
        <v>18</v>
      </c>
      <c r="R2042" s="286">
        <f t="shared" si="418"/>
        <v>0</v>
      </c>
      <c r="S2042" s="287">
        <f t="shared" si="419"/>
        <v>0</v>
      </c>
      <c r="T2042" s="286">
        <f t="shared" si="420"/>
        <v>0</v>
      </c>
      <c r="U2042" s="287">
        <f t="shared" si="421"/>
        <v>0</v>
      </c>
      <c r="V2042" s="287">
        <f t="shared" si="422"/>
        <v>0</v>
      </c>
      <c r="W2042" s="287">
        <f t="shared" si="423"/>
        <v>0</v>
      </c>
      <c r="X2042" s="287">
        <f t="shared" si="424"/>
        <v>0</v>
      </c>
      <c r="Y2042" s="288">
        <f t="shared" si="425"/>
        <v>1900</v>
      </c>
      <c r="Z2042" s="287">
        <f t="shared" si="426"/>
        <v>1</v>
      </c>
      <c r="AA2042" s="519">
        <f>0</f>
        <v>0</v>
      </c>
      <c r="AB2042" s="520">
        <f>0</f>
        <v>0</v>
      </c>
      <c r="AC2042" s="519">
        <f t="shared" si="427"/>
        <v>0</v>
      </c>
      <c r="AD2042" s="520">
        <f t="shared" si="428"/>
        <v>0</v>
      </c>
    </row>
    <row r="2043" spans="16:30">
      <c r="P2043" s="274">
        <f t="shared" si="416"/>
        <v>1</v>
      </c>
      <c r="Q2043" s="285">
        <f t="shared" si="417"/>
        <v>18</v>
      </c>
      <c r="R2043" s="286">
        <f t="shared" si="418"/>
        <v>0</v>
      </c>
      <c r="S2043" s="287">
        <f t="shared" si="419"/>
        <v>0</v>
      </c>
      <c r="T2043" s="286">
        <f t="shared" si="420"/>
        <v>0</v>
      </c>
      <c r="U2043" s="287">
        <f t="shared" si="421"/>
        <v>0</v>
      </c>
      <c r="V2043" s="287">
        <f t="shared" si="422"/>
        <v>0</v>
      </c>
      <c r="W2043" s="287">
        <f t="shared" si="423"/>
        <v>0</v>
      </c>
      <c r="X2043" s="287">
        <f t="shared" si="424"/>
        <v>0</v>
      </c>
      <c r="Y2043" s="288">
        <f t="shared" si="425"/>
        <v>1900</v>
      </c>
      <c r="Z2043" s="287">
        <f t="shared" si="426"/>
        <v>1</v>
      </c>
      <c r="AA2043" s="519">
        <f>0</f>
        <v>0</v>
      </c>
      <c r="AB2043" s="520">
        <f>0</f>
        <v>0</v>
      </c>
      <c r="AC2043" s="519">
        <f t="shared" si="427"/>
        <v>0</v>
      </c>
      <c r="AD2043" s="520">
        <f t="shared" si="428"/>
        <v>0</v>
      </c>
    </row>
    <row r="2044" spans="16:30">
      <c r="P2044" s="274">
        <f t="shared" si="416"/>
        <v>1</v>
      </c>
      <c r="Q2044" s="285">
        <f t="shared" si="417"/>
        <v>18</v>
      </c>
      <c r="R2044" s="286">
        <f t="shared" si="418"/>
        <v>0</v>
      </c>
      <c r="S2044" s="287">
        <f t="shared" si="419"/>
        <v>0</v>
      </c>
      <c r="T2044" s="286">
        <f t="shared" si="420"/>
        <v>0</v>
      </c>
      <c r="U2044" s="287">
        <f t="shared" si="421"/>
        <v>0</v>
      </c>
      <c r="V2044" s="287">
        <f t="shared" si="422"/>
        <v>0</v>
      </c>
      <c r="W2044" s="287">
        <f t="shared" si="423"/>
        <v>0</v>
      </c>
      <c r="X2044" s="287">
        <f t="shared" si="424"/>
        <v>0</v>
      </c>
      <c r="Y2044" s="288">
        <f t="shared" si="425"/>
        <v>1900</v>
      </c>
      <c r="Z2044" s="287">
        <f t="shared" si="426"/>
        <v>1</v>
      </c>
      <c r="AA2044" s="519">
        <f>0</f>
        <v>0</v>
      </c>
      <c r="AB2044" s="520">
        <f>0</f>
        <v>0</v>
      </c>
      <c r="AC2044" s="519">
        <f t="shared" si="427"/>
        <v>0</v>
      </c>
      <c r="AD2044" s="520">
        <f t="shared" si="428"/>
        <v>0</v>
      </c>
    </row>
    <row r="2045" spans="16:30">
      <c r="P2045" s="274">
        <f t="shared" si="416"/>
        <v>1</v>
      </c>
      <c r="Q2045" s="285">
        <f t="shared" si="417"/>
        <v>18</v>
      </c>
      <c r="R2045" s="286">
        <f t="shared" si="418"/>
        <v>0</v>
      </c>
      <c r="S2045" s="287">
        <f t="shared" si="419"/>
        <v>0</v>
      </c>
      <c r="T2045" s="286">
        <f t="shared" si="420"/>
        <v>0</v>
      </c>
      <c r="U2045" s="287">
        <f t="shared" si="421"/>
        <v>0</v>
      </c>
      <c r="V2045" s="287">
        <f t="shared" si="422"/>
        <v>0</v>
      </c>
      <c r="W2045" s="287">
        <f t="shared" si="423"/>
        <v>0</v>
      </c>
      <c r="X2045" s="287">
        <f t="shared" si="424"/>
        <v>0</v>
      </c>
      <c r="Y2045" s="288">
        <f t="shared" si="425"/>
        <v>1900</v>
      </c>
      <c r="Z2045" s="287">
        <f t="shared" si="426"/>
        <v>1</v>
      </c>
      <c r="AA2045" s="519">
        <f>0</f>
        <v>0</v>
      </c>
      <c r="AB2045" s="520">
        <f>0</f>
        <v>0</v>
      </c>
      <c r="AC2045" s="519">
        <f t="shared" si="427"/>
        <v>0</v>
      </c>
      <c r="AD2045" s="520">
        <f t="shared" si="428"/>
        <v>0</v>
      </c>
    </row>
    <row r="2046" spans="16:30">
      <c r="P2046" s="274">
        <f t="shared" si="416"/>
        <v>1</v>
      </c>
      <c r="Q2046" s="285">
        <f t="shared" si="417"/>
        <v>18</v>
      </c>
      <c r="R2046" s="286">
        <f t="shared" si="418"/>
        <v>0</v>
      </c>
      <c r="S2046" s="287">
        <f t="shared" si="419"/>
        <v>0</v>
      </c>
      <c r="T2046" s="286">
        <f t="shared" si="420"/>
        <v>0</v>
      </c>
      <c r="U2046" s="287">
        <f t="shared" si="421"/>
        <v>0</v>
      </c>
      <c r="V2046" s="287">
        <f t="shared" si="422"/>
        <v>0</v>
      </c>
      <c r="W2046" s="287">
        <f t="shared" si="423"/>
        <v>0</v>
      </c>
      <c r="X2046" s="287">
        <f t="shared" si="424"/>
        <v>0</v>
      </c>
      <c r="Y2046" s="288">
        <f t="shared" si="425"/>
        <v>1900</v>
      </c>
      <c r="Z2046" s="287">
        <f t="shared" si="426"/>
        <v>1</v>
      </c>
      <c r="AA2046" s="519">
        <f>0</f>
        <v>0</v>
      </c>
      <c r="AB2046" s="520">
        <f>0</f>
        <v>0</v>
      </c>
      <c r="AC2046" s="519">
        <f t="shared" si="427"/>
        <v>0</v>
      </c>
      <c r="AD2046" s="520">
        <f t="shared" si="428"/>
        <v>0</v>
      </c>
    </row>
    <row r="2047" spans="16:30">
      <c r="P2047" s="274">
        <f t="shared" si="416"/>
        <v>1</v>
      </c>
      <c r="Q2047" s="285">
        <f t="shared" si="417"/>
        <v>18</v>
      </c>
      <c r="R2047" s="286">
        <f t="shared" si="418"/>
        <v>0</v>
      </c>
      <c r="S2047" s="287">
        <f t="shared" si="419"/>
        <v>0</v>
      </c>
      <c r="T2047" s="286">
        <f t="shared" si="420"/>
        <v>0</v>
      </c>
      <c r="U2047" s="287">
        <f t="shared" si="421"/>
        <v>0</v>
      </c>
      <c r="V2047" s="287">
        <f t="shared" si="422"/>
        <v>0</v>
      </c>
      <c r="W2047" s="287">
        <f t="shared" si="423"/>
        <v>0</v>
      </c>
      <c r="X2047" s="287">
        <f t="shared" si="424"/>
        <v>0</v>
      </c>
      <c r="Y2047" s="288">
        <f t="shared" si="425"/>
        <v>1900</v>
      </c>
      <c r="Z2047" s="287">
        <f t="shared" si="426"/>
        <v>1</v>
      </c>
      <c r="AA2047" s="519">
        <f>0</f>
        <v>0</v>
      </c>
      <c r="AB2047" s="520">
        <f>0</f>
        <v>0</v>
      </c>
      <c r="AC2047" s="519">
        <f t="shared" si="427"/>
        <v>0</v>
      </c>
      <c r="AD2047" s="520">
        <f t="shared" si="428"/>
        <v>0</v>
      </c>
    </row>
    <row r="2048" spans="16:30">
      <c r="P2048" s="274">
        <f t="shared" si="416"/>
        <v>1</v>
      </c>
      <c r="Q2048" s="285">
        <f t="shared" si="417"/>
        <v>18</v>
      </c>
      <c r="R2048" s="286">
        <f t="shared" si="418"/>
        <v>0</v>
      </c>
      <c r="S2048" s="287">
        <f t="shared" si="419"/>
        <v>0</v>
      </c>
      <c r="T2048" s="286">
        <f t="shared" si="420"/>
        <v>0</v>
      </c>
      <c r="U2048" s="287">
        <f t="shared" si="421"/>
        <v>0</v>
      </c>
      <c r="V2048" s="287">
        <f t="shared" si="422"/>
        <v>0</v>
      </c>
      <c r="W2048" s="287">
        <f t="shared" si="423"/>
        <v>0</v>
      </c>
      <c r="X2048" s="287">
        <f t="shared" si="424"/>
        <v>0</v>
      </c>
      <c r="Y2048" s="288">
        <f t="shared" si="425"/>
        <v>1900</v>
      </c>
      <c r="Z2048" s="287">
        <f t="shared" si="426"/>
        <v>1</v>
      </c>
      <c r="AA2048" s="519">
        <f>0</f>
        <v>0</v>
      </c>
      <c r="AB2048" s="520">
        <f>0</f>
        <v>0</v>
      </c>
      <c r="AC2048" s="519">
        <f t="shared" si="427"/>
        <v>0</v>
      </c>
      <c r="AD2048" s="520">
        <f t="shared" si="428"/>
        <v>0</v>
      </c>
    </row>
    <row r="2049" spans="16:30">
      <c r="P2049" s="274">
        <f t="shared" si="416"/>
        <v>1</v>
      </c>
      <c r="Q2049" s="285">
        <f t="shared" si="417"/>
        <v>18</v>
      </c>
      <c r="R2049" s="286">
        <f t="shared" si="418"/>
        <v>0</v>
      </c>
      <c r="S2049" s="287">
        <f t="shared" si="419"/>
        <v>0</v>
      </c>
      <c r="T2049" s="286">
        <f t="shared" si="420"/>
        <v>0</v>
      </c>
      <c r="U2049" s="287">
        <f t="shared" si="421"/>
        <v>0</v>
      </c>
      <c r="V2049" s="287">
        <f t="shared" si="422"/>
        <v>0</v>
      </c>
      <c r="W2049" s="287">
        <f t="shared" si="423"/>
        <v>0</v>
      </c>
      <c r="X2049" s="287">
        <f t="shared" si="424"/>
        <v>0</v>
      </c>
      <c r="Y2049" s="288">
        <f t="shared" si="425"/>
        <v>1900</v>
      </c>
      <c r="Z2049" s="287">
        <f t="shared" si="426"/>
        <v>1</v>
      </c>
      <c r="AA2049" s="519">
        <f>0</f>
        <v>0</v>
      </c>
      <c r="AB2049" s="520">
        <f>0</f>
        <v>0</v>
      </c>
      <c r="AC2049" s="519">
        <f t="shared" si="427"/>
        <v>0</v>
      </c>
      <c r="AD2049" s="520">
        <f t="shared" si="428"/>
        <v>0</v>
      </c>
    </row>
    <row r="2050" spans="16:30">
      <c r="P2050" s="274">
        <f t="shared" si="416"/>
        <v>1</v>
      </c>
      <c r="Q2050" s="285">
        <f t="shared" si="417"/>
        <v>18</v>
      </c>
      <c r="R2050" s="286">
        <f t="shared" si="418"/>
        <v>0</v>
      </c>
      <c r="S2050" s="287">
        <f t="shared" si="419"/>
        <v>0</v>
      </c>
      <c r="T2050" s="286">
        <f t="shared" si="420"/>
        <v>0</v>
      </c>
      <c r="U2050" s="287">
        <f t="shared" si="421"/>
        <v>0</v>
      </c>
      <c r="V2050" s="287">
        <f t="shared" si="422"/>
        <v>0</v>
      </c>
      <c r="W2050" s="287">
        <f t="shared" si="423"/>
        <v>0</v>
      </c>
      <c r="X2050" s="287">
        <f t="shared" si="424"/>
        <v>0</v>
      </c>
      <c r="Y2050" s="288">
        <f t="shared" si="425"/>
        <v>1900</v>
      </c>
      <c r="Z2050" s="287">
        <f t="shared" si="426"/>
        <v>1</v>
      </c>
      <c r="AA2050" s="519">
        <f>0</f>
        <v>0</v>
      </c>
      <c r="AB2050" s="520">
        <f>0</f>
        <v>0</v>
      </c>
      <c r="AC2050" s="519">
        <f t="shared" si="427"/>
        <v>0</v>
      </c>
      <c r="AD2050" s="520">
        <f t="shared" si="428"/>
        <v>0</v>
      </c>
    </row>
    <row r="2051" spans="16:30">
      <c r="P2051" s="274">
        <f t="shared" si="416"/>
        <v>1</v>
      </c>
      <c r="Q2051" s="285">
        <f t="shared" si="417"/>
        <v>18</v>
      </c>
      <c r="R2051" s="286">
        <f t="shared" si="418"/>
        <v>0</v>
      </c>
      <c r="S2051" s="287">
        <f t="shared" si="419"/>
        <v>0</v>
      </c>
      <c r="T2051" s="286">
        <f t="shared" si="420"/>
        <v>0</v>
      </c>
      <c r="U2051" s="287">
        <f t="shared" si="421"/>
        <v>0</v>
      </c>
      <c r="V2051" s="287">
        <f t="shared" si="422"/>
        <v>0</v>
      </c>
      <c r="W2051" s="287">
        <f t="shared" si="423"/>
        <v>0</v>
      </c>
      <c r="X2051" s="287">
        <f t="shared" si="424"/>
        <v>0</v>
      </c>
      <c r="Y2051" s="288">
        <f t="shared" si="425"/>
        <v>1900</v>
      </c>
      <c r="Z2051" s="287">
        <f t="shared" si="426"/>
        <v>1</v>
      </c>
      <c r="AA2051" s="519">
        <f>0</f>
        <v>0</v>
      </c>
      <c r="AB2051" s="520">
        <f>0</f>
        <v>0</v>
      </c>
      <c r="AC2051" s="519">
        <f t="shared" si="427"/>
        <v>0</v>
      </c>
      <c r="AD2051" s="520">
        <f t="shared" si="428"/>
        <v>0</v>
      </c>
    </row>
    <row r="2052" spans="16:30">
      <c r="P2052" s="274">
        <f t="shared" si="416"/>
        <v>1</v>
      </c>
      <c r="Q2052" s="285">
        <f t="shared" si="417"/>
        <v>18</v>
      </c>
      <c r="R2052" s="286">
        <f t="shared" si="418"/>
        <v>0</v>
      </c>
      <c r="S2052" s="287">
        <f t="shared" si="419"/>
        <v>0</v>
      </c>
      <c r="T2052" s="286">
        <f t="shared" si="420"/>
        <v>0</v>
      </c>
      <c r="U2052" s="287">
        <f t="shared" si="421"/>
        <v>0</v>
      </c>
      <c r="V2052" s="287">
        <f t="shared" si="422"/>
        <v>0</v>
      </c>
      <c r="W2052" s="287">
        <f t="shared" si="423"/>
        <v>0</v>
      </c>
      <c r="X2052" s="287">
        <f t="shared" si="424"/>
        <v>0</v>
      </c>
      <c r="Y2052" s="288">
        <f t="shared" si="425"/>
        <v>1900</v>
      </c>
      <c r="Z2052" s="287">
        <f t="shared" si="426"/>
        <v>1</v>
      </c>
      <c r="AA2052" s="519">
        <f>0</f>
        <v>0</v>
      </c>
      <c r="AB2052" s="520">
        <f>0</f>
        <v>0</v>
      </c>
      <c r="AC2052" s="519">
        <f t="shared" si="427"/>
        <v>0</v>
      </c>
      <c r="AD2052" s="520">
        <f t="shared" si="428"/>
        <v>0</v>
      </c>
    </row>
    <row r="2053" spans="16:30">
      <c r="P2053" s="274">
        <f t="shared" si="416"/>
        <v>1</v>
      </c>
      <c r="Q2053" s="285">
        <f t="shared" si="417"/>
        <v>18</v>
      </c>
      <c r="R2053" s="286">
        <f t="shared" si="418"/>
        <v>0</v>
      </c>
      <c r="S2053" s="287">
        <f t="shared" si="419"/>
        <v>0</v>
      </c>
      <c r="T2053" s="286">
        <f t="shared" si="420"/>
        <v>0</v>
      </c>
      <c r="U2053" s="287">
        <f t="shared" si="421"/>
        <v>0</v>
      </c>
      <c r="V2053" s="287">
        <f t="shared" si="422"/>
        <v>0</v>
      </c>
      <c r="W2053" s="287">
        <f t="shared" si="423"/>
        <v>0</v>
      </c>
      <c r="X2053" s="287">
        <f t="shared" si="424"/>
        <v>0</v>
      </c>
      <c r="Y2053" s="288">
        <f t="shared" si="425"/>
        <v>1900</v>
      </c>
      <c r="Z2053" s="287">
        <f t="shared" si="426"/>
        <v>1</v>
      </c>
      <c r="AA2053" s="519">
        <f>0</f>
        <v>0</v>
      </c>
      <c r="AB2053" s="520">
        <f>0</f>
        <v>0</v>
      </c>
      <c r="AC2053" s="519">
        <f t="shared" si="427"/>
        <v>0</v>
      </c>
      <c r="AD2053" s="520">
        <f t="shared" si="428"/>
        <v>0</v>
      </c>
    </row>
    <row r="2054" spans="16:30">
      <c r="P2054" s="274">
        <f t="shared" si="416"/>
        <v>1</v>
      </c>
      <c r="Q2054" s="285">
        <f t="shared" si="417"/>
        <v>18</v>
      </c>
      <c r="R2054" s="286">
        <f t="shared" si="418"/>
        <v>0</v>
      </c>
      <c r="S2054" s="287">
        <f t="shared" si="419"/>
        <v>0</v>
      </c>
      <c r="T2054" s="286">
        <f t="shared" si="420"/>
        <v>0</v>
      </c>
      <c r="U2054" s="287">
        <f t="shared" si="421"/>
        <v>0</v>
      </c>
      <c r="V2054" s="287">
        <f t="shared" si="422"/>
        <v>0</v>
      </c>
      <c r="W2054" s="287">
        <f t="shared" si="423"/>
        <v>0</v>
      </c>
      <c r="X2054" s="287">
        <f t="shared" si="424"/>
        <v>0</v>
      </c>
      <c r="Y2054" s="288">
        <f t="shared" si="425"/>
        <v>1900</v>
      </c>
      <c r="Z2054" s="287">
        <f t="shared" si="426"/>
        <v>1</v>
      </c>
      <c r="AA2054" s="519">
        <f>0</f>
        <v>0</v>
      </c>
      <c r="AB2054" s="520">
        <f>0</f>
        <v>0</v>
      </c>
      <c r="AC2054" s="519">
        <f t="shared" si="427"/>
        <v>0</v>
      </c>
      <c r="AD2054" s="520">
        <f t="shared" si="428"/>
        <v>0</v>
      </c>
    </row>
    <row r="2055" spans="16:30">
      <c r="P2055" s="274">
        <f t="shared" si="416"/>
        <v>1</v>
      </c>
      <c r="Q2055" s="285">
        <f t="shared" si="417"/>
        <v>18</v>
      </c>
      <c r="R2055" s="286">
        <f t="shared" si="418"/>
        <v>0</v>
      </c>
      <c r="S2055" s="287">
        <f t="shared" si="419"/>
        <v>0</v>
      </c>
      <c r="T2055" s="286">
        <f t="shared" si="420"/>
        <v>0</v>
      </c>
      <c r="U2055" s="287">
        <f t="shared" si="421"/>
        <v>0</v>
      </c>
      <c r="V2055" s="287">
        <f t="shared" si="422"/>
        <v>0</v>
      </c>
      <c r="W2055" s="287">
        <f t="shared" si="423"/>
        <v>0</v>
      </c>
      <c r="X2055" s="287">
        <f t="shared" si="424"/>
        <v>0</v>
      </c>
      <c r="Y2055" s="288">
        <f t="shared" si="425"/>
        <v>1900</v>
      </c>
      <c r="Z2055" s="287">
        <f t="shared" si="426"/>
        <v>1</v>
      </c>
      <c r="AA2055" s="519">
        <f>0</f>
        <v>0</v>
      </c>
      <c r="AB2055" s="520">
        <f>0</f>
        <v>0</v>
      </c>
      <c r="AC2055" s="519">
        <f t="shared" si="427"/>
        <v>0</v>
      </c>
      <c r="AD2055" s="520">
        <f t="shared" si="428"/>
        <v>0</v>
      </c>
    </row>
    <row r="2056" spans="16:30">
      <c r="P2056" s="274">
        <f t="shared" ref="P2056:P2119" si="429">IF(Z2056&gt;S2056,IF(Z2056&gt;T2056,1,0),0)</f>
        <v>1</v>
      </c>
      <c r="Q2056" s="285">
        <f t="shared" ref="Q2056:Q2119" si="430">MAX(18,IFERROR(ROUNDDOWN(YEARFRAC(F2056,__valuation_date),0),45))</f>
        <v>18</v>
      </c>
      <c r="R2056" s="286">
        <f t="shared" ref="R2056:R2119" si="431">G2056</f>
        <v>0</v>
      </c>
      <c r="S2056" s="287">
        <f t="shared" ref="S2056:S2119" si="432">N2056</f>
        <v>0</v>
      </c>
      <c r="T2056" s="286">
        <f t="shared" ref="T2056:T2119" si="433">ROUNDUP(YEARFRAC(M2056,L2056),0)</f>
        <v>0</v>
      </c>
      <c r="U2056" s="287">
        <f t="shared" ref="U2056:U2119" si="434">J2056</f>
        <v>0</v>
      </c>
      <c r="V2056" s="287">
        <f t="shared" ref="V2056:V2119" si="435">IF(X2056="Annuity",0,H2056)</f>
        <v>0</v>
      </c>
      <c r="W2056" s="287">
        <f t="shared" ref="W2056:W2119" si="436">IF(X2056="Annuity",H2056*12,H2056)</f>
        <v>0</v>
      </c>
      <c r="X2056" s="287">
        <f t="shared" ref="X2056:X2119" si="437">E2056</f>
        <v>0</v>
      </c>
      <c r="Y2056" s="288">
        <f t="shared" ref="Y2056:Y2119" si="438">YEAR(L2056)</f>
        <v>1900</v>
      </c>
      <c r="Z2056" s="287">
        <f t="shared" ref="Z2056:Z2119" si="439">YEAR($P$2)-Y2056+1</f>
        <v>1</v>
      </c>
      <c r="AA2056" s="519">
        <f>0</f>
        <v>0</v>
      </c>
      <c r="AB2056" s="520">
        <f>0</f>
        <v>0</v>
      </c>
      <c r="AC2056" s="519">
        <f t="shared" ref="AC2056:AC2119" si="440">D2056</f>
        <v>0</v>
      </c>
      <c r="AD2056" s="520">
        <f t="shared" ref="AD2056:AD2119" si="441">O2056</f>
        <v>0</v>
      </c>
    </row>
    <row r="2057" spans="16:30">
      <c r="P2057" s="274">
        <f t="shared" si="429"/>
        <v>1</v>
      </c>
      <c r="Q2057" s="285">
        <f t="shared" si="430"/>
        <v>18</v>
      </c>
      <c r="R2057" s="286">
        <f t="shared" si="431"/>
        <v>0</v>
      </c>
      <c r="S2057" s="287">
        <f t="shared" si="432"/>
        <v>0</v>
      </c>
      <c r="T2057" s="286">
        <f t="shared" si="433"/>
        <v>0</v>
      </c>
      <c r="U2057" s="287">
        <f t="shared" si="434"/>
        <v>0</v>
      </c>
      <c r="V2057" s="287">
        <f t="shared" si="435"/>
        <v>0</v>
      </c>
      <c r="W2057" s="287">
        <f t="shared" si="436"/>
        <v>0</v>
      </c>
      <c r="X2057" s="287">
        <f t="shared" si="437"/>
        <v>0</v>
      </c>
      <c r="Y2057" s="288">
        <f t="shared" si="438"/>
        <v>1900</v>
      </c>
      <c r="Z2057" s="287">
        <f t="shared" si="439"/>
        <v>1</v>
      </c>
      <c r="AA2057" s="519">
        <f>0</f>
        <v>0</v>
      </c>
      <c r="AB2057" s="520">
        <f>0</f>
        <v>0</v>
      </c>
      <c r="AC2057" s="519">
        <f t="shared" si="440"/>
        <v>0</v>
      </c>
      <c r="AD2057" s="520">
        <f t="shared" si="441"/>
        <v>0</v>
      </c>
    </row>
    <row r="2058" spans="16:30">
      <c r="P2058" s="274">
        <f t="shared" si="429"/>
        <v>1</v>
      </c>
      <c r="Q2058" s="285">
        <f t="shared" si="430"/>
        <v>18</v>
      </c>
      <c r="R2058" s="286">
        <f t="shared" si="431"/>
        <v>0</v>
      </c>
      <c r="S2058" s="287">
        <f t="shared" si="432"/>
        <v>0</v>
      </c>
      <c r="T2058" s="286">
        <f t="shared" si="433"/>
        <v>0</v>
      </c>
      <c r="U2058" s="287">
        <f t="shared" si="434"/>
        <v>0</v>
      </c>
      <c r="V2058" s="287">
        <f t="shared" si="435"/>
        <v>0</v>
      </c>
      <c r="W2058" s="287">
        <f t="shared" si="436"/>
        <v>0</v>
      </c>
      <c r="X2058" s="287">
        <f t="shared" si="437"/>
        <v>0</v>
      </c>
      <c r="Y2058" s="288">
        <f t="shared" si="438"/>
        <v>1900</v>
      </c>
      <c r="Z2058" s="287">
        <f t="shared" si="439"/>
        <v>1</v>
      </c>
      <c r="AA2058" s="519">
        <f>0</f>
        <v>0</v>
      </c>
      <c r="AB2058" s="520">
        <f>0</f>
        <v>0</v>
      </c>
      <c r="AC2058" s="519">
        <f t="shared" si="440"/>
        <v>0</v>
      </c>
      <c r="AD2058" s="520">
        <f t="shared" si="441"/>
        <v>0</v>
      </c>
    </row>
    <row r="2059" spans="16:30">
      <c r="P2059" s="274">
        <f t="shared" si="429"/>
        <v>1</v>
      </c>
      <c r="Q2059" s="285">
        <f t="shared" si="430"/>
        <v>18</v>
      </c>
      <c r="R2059" s="286">
        <f t="shared" si="431"/>
        <v>0</v>
      </c>
      <c r="S2059" s="287">
        <f t="shared" si="432"/>
        <v>0</v>
      </c>
      <c r="T2059" s="286">
        <f t="shared" si="433"/>
        <v>0</v>
      </c>
      <c r="U2059" s="287">
        <f t="shared" si="434"/>
        <v>0</v>
      </c>
      <c r="V2059" s="287">
        <f t="shared" si="435"/>
        <v>0</v>
      </c>
      <c r="W2059" s="287">
        <f t="shared" si="436"/>
        <v>0</v>
      </c>
      <c r="X2059" s="287">
        <f t="shared" si="437"/>
        <v>0</v>
      </c>
      <c r="Y2059" s="288">
        <f t="shared" si="438"/>
        <v>1900</v>
      </c>
      <c r="Z2059" s="287">
        <f t="shared" si="439"/>
        <v>1</v>
      </c>
      <c r="AA2059" s="519">
        <f>0</f>
        <v>0</v>
      </c>
      <c r="AB2059" s="520">
        <f>0</f>
        <v>0</v>
      </c>
      <c r="AC2059" s="519">
        <f t="shared" si="440"/>
        <v>0</v>
      </c>
      <c r="AD2059" s="520">
        <f t="shared" si="441"/>
        <v>0</v>
      </c>
    </row>
    <row r="2060" spans="16:30">
      <c r="P2060" s="274">
        <f t="shared" si="429"/>
        <v>1</v>
      </c>
      <c r="Q2060" s="285">
        <f t="shared" si="430"/>
        <v>18</v>
      </c>
      <c r="R2060" s="286">
        <f t="shared" si="431"/>
        <v>0</v>
      </c>
      <c r="S2060" s="287">
        <f t="shared" si="432"/>
        <v>0</v>
      </c>
      <c r="T2060" s="286">
        <f t="shared" si="433"/>
        <v>0</v>
      </c>
      <c r="U2060" s="287">
        <f t="shared" si="434"/>
        <v>0</v>
      </c>
      <c r="V2060" s="287">
        <f t="shared" si="435"/>
        <v>0</v>
      </c>
      <c r="W2060" s="287">
        <f t="shared" si="436"/>
        <v>0</v>
      </c>
      <c r="X2060" s="287">
        <f t="shared" si="437"/>
        <v>0</v>
      </c>
      <c r="Y2060" s="288">
        <f t="shared" si="438"/>
        <v>1900</v>
      </c>
      <c r="Z2060" s="287">
        <f t="shared" si="439"/>
        <v>1</v>
      </c>
      <c r="AA2060" s="519">
        <f>0</f>
        <v>0</v>
      </c>
      <c r="AB2060" s="520">
        <f>0</f>
        <v>0</v>
      </c>
      <c r="AC2060" s="519">
        <f t="shared" si="440"/>
        <v>0</v>
      </c>
      <c r="AD2060" s="520">
        <f t="shared" si="441"/>
        <v>0</v>
      </c>
    </row>
    <row r="2061" spans="16:30">
      <c r="P2061" s="274">
        <f t="shared" si="429"/>
        <v>1</v>
      </c>
      <c r="Q2061" s="285">
        <f t="shared" si="430"/>
        <v>18</v>
      </c>
      <c r="R2061" s="286">
        <f t="shared" si="431"/>
        <v>0</v>
      </c>
      <c r="S2061" s="287">
        <f t="shared" si="432"/>
        <v>0</v>
      </c>
      <c r="T2061" s="286">
        <f t="shared" si="433"/>
        <v>0</v>
      </c>
      <c r="U2061" s="287">
        <f t="shared" si="434"/>
        <v>0</v>
      </c>
      <c r="V2061" s="287">
        <f t="shared" si="435"/>
        <v>0</v>
      </c>
      <c r="W2061" s="287">
        <f t="shared" si="436"/>
        <v>0</v>
      </c>
      <c r="X2061" s="287">
        <f t="shared" si="437"/>
        <v>0</v>
      </c>
      <c r="Y2061" s="288">
        <f t="shared" si="438"/>
        <v>1900</v>
      </c>
      <c r="Z2061" s="287">
        <f t="shared" si="439"/>
        <v>1</v>
      </c>
      <c r="AA2061" s="519">
        <f>0</f>
        <v>0</v>
      </c>
      <c r="AB2061" s="520">
        <f>0</f>
        <v>0</v>
      </c>
      <c r="AC2061" s="519">
        <f t="shared" si="440"/>
        <v>0</v>
      </c>
      <c r="AD2061" s="520">
        <f t="shared" si="441"/>
        <v>0</v>
      </c>
    </row>
    <row r="2062" spans="16:30">
      <c r="P2062" s="274">
        <f t="shared" si="429"/>
        <v>1</v>
      </c>
      <c r="Q2062" s="285">
        <f t="shared" si="430"/>
        <v>18</v>
      </c>
      <c r="R2062" s="286">
        <f t="shared" si="431"/>
        <v>0</v>
      </c>
      <c r="S2062" s="287">
        <f t="shared" si="432"/>
        <v>0</v>
      </c>
      <c r="T2062" s="286">
        <f t="shared" si="433"/>
        <v>0</v>
      </c>
      <c r="U2062" s="287">
        <f t="shared" si="434"/>
        <v>0</v>
      </c>
      <c r="V2062" s="287">
        <f t="shared" si="435"/>
        <v>0</v>
      </c>
      <c r="W2062" s="287">
        <f t="shared" si="436"/>
        <v>0</v>
      </c>
      <c r="X2062" s="287">
        <f t="shared" si="437"/>
        <v>0</v>
      </c>
      <c r="Y2062" s="288">
        <f t="shared" si="438"/>
        <v>1900</v>
      </c>
      <c r="Z2062" s="287">
        <f t="shared" si="439"/>
        <v>1</v>
      </c>
      <c r="AA2062" s="519">
        <f>0</f>
        <v>0</v>
      </c>
      <c r="AB2062" s="520">
        <f>0</f>
        <v>0</v>
      </c>
      <c r="AC2062" s="519">
        <f t="shared" si="440"/>
        <v>0</v>
      </c>
      <c r="AD2062" s="520">
        <f t="shared" si="441"/>
        <v>0</v>
      </c>
    </row>
    <row r="2063" spans="16:30">
      <c r="P2063" s="274">
        <f t="shared" si="429"/>
        <v>1</v>
      </c>
      <c r="Q2063" s="285">
        <f t="shared" si="430"/>
        <v>18</v>
      </c>
      <c r="R2063" s="286">
        <f t="shared" si="431"/>
        <v>0</v>
      </c>
      <c r="S2063" s="287">
        <f t="shared" si="432"/>
        <v>0</v>
      </c>
      <c r="T2063" s="286">
        <f t="shared" si="433"/>
        <v>0</v>
      </c>
      <c r="U2063" s="287">
        <f t="shared" si="434"/>
        <v>0</v>
      </c>
      <c r="V2063" s="287">
        <f t="shared" si="435"/>
        <v>0</v>
      </c>
      <c r="W2063" s="287">
        <f t="shared" si="436"/>
        <v>0</v>
      </c>
      <c r="X2063" s="287">
        <f t="shared" si="437"/>
        <v>0</v>
      </c>
      <c r="Y2063" s="288">
        <f t="shared" si="438"/>
        <v>1900</v>
      </c>
      <c r="Z2063" s="287">
        <f t="shared" si="439"/>
        <v>1</v>
      </c>
      <c r="AA2063" s="519">
        <f>0</f>
        <v>0</v>
      </c>
      <c r="AB2063" s="520">
        <f>0</f>
        <v>0</v>
      </c>
      <c r="AC2063" s="519">
        <f t="shared" si="440"/>
        <v>0</v>
      </c>
      <c r="AD2063" s="520">
        <f t="shared" si="441"/>
        <v>0</v>
      </c>
    </row>
    <row r="2064" spans="16:30">
      <c r="P2064" s="274">
        <f t="shared" si="429"/>
        <v>1</v>
      </c>
      <c r="Q2064" s="285">
        <f t="shared" si="430"/>
        <v>18</v>
      </c>
      <c r="R2064" s="286">
        <f t="shared" si="431"/>
        <v>0</v>
      </c>
      <c r="S2064" s="287">
        <f t="shared" si="432"/>
        <v>0</v>
      </c>
      <c r="T2064" s="286">
        <f t="shared" si="433"/>
        <v>0</v>
      </c>
      <c r="U2064" s="287">
        <f t="shared" si="434"/>
        <v>0</v>
      </c>
      <c r="V2064" s="287">
        <f t="shared" si="435"/>
        <v>0</v>
      </c>
      <c r="W2064" s="287">
        <f t="shared" si="436"/>
        <v>0</v>
      </c>
      <c r="X2064" s="287">
        <f t="shared" si="437"/>
        <v>0</v>
      </c>
      <c r="Y2064" s="288">
        <f t="shared" si="438"/>
        <v>1900</v>
      </c>
      <c r="Z2064" s="287">
        <f t="shared" si="439"/>
        <v>1</v>
      </c>
      <c r="AA2064" s="519">
        <f>0</f>
        <v>0</v>
      </c>
      <c r="AB2064" s="520">
        <f>0</f>
        <v>0</v>
      </c>
      <c r="AC2064" s="519">
        <f t="shared" si="440"/>
        <v>0</v>
      </c>
      <c r="AD2064" s="520">
        <f t="shared" si="441"/>
        <v>0</v>
      </c>
    </row>
    <row r="2065" spans="16:30">
      <c r="P2065" s="274">
        <f t="shared" si="429"/>
        <v>1</v>
      </c>
      <c r="Q2065" s="285">
        <f t="shared" si="430"/>
        <v>18</v>
      </c>
      <c r="R2065" s="286">
        <f t="shared" si="431"/>
        <v>0</v>
      </c>
      <c r="S2065" s="287">
        <f t="shared" si="432"/>
        <v>0</v>
      </c>
      <c r="T2065" s="286">
        <f t="shared" si="433"/>
        <v>0</v>
      </c>
      <c r="U2065" s="287">
        <f t="shared" si="434"/>
        <v>0</v>
      </c>
      <c r="V2065" s="287">
        <f t="shared" si="435"/>
        <v>0</v>
      </c>
      <c r="W2065" s="287">
        <f t="shared" si="436"/>
        <v>0</v>
      </c>
      <c r="X2065" s="287">
        <f t="shared" si="437"/>
        <v>0</v>
      </c>
      <c r="Y2065" s="288">
        <f t="shared" si="438"/>
        <v>1900</v>
      </c>
      <c r="Z2065" s="287">
        <f t="shared" si="439"/>
        <v>1</v>
      </c>
      <c r="AA2065" s="519">
        <f>0</f>
        <v>0</v>
      </c>
      <c r="AB2065" s="520">
        <f>0</f>
        <v>0</v>
      </c>
      <c r="AC2065" s="519">
        <f t="shared" si="440"/>
        <v>0</v>
      </c>
      <c r="AD2065" s="520">
        <f t="shared" si="441"/>
        <v>0</v>
      </c>
    </row>
    <row r="2066" spans="16:30">
      <c r="P2066" s="274">
        <f t="shared" si="429"/>
        <v>1</v>
      </c>
      <c r="Q2066" s="285">
        <f t="shared" si="430"/>
        <v>18</v>
      </c>
      <c r="R2066" s="286">
        <f t="shared" si="431"/>
        <v>0</v>
      </c>
      <c r="S2066" s="287">
        <f t="shared" si="432"/>
        <v>0</v>
      </c>
      <c r="T2066" s="286">
        <f t="shared" si="433"/>
        <v>0</v>
      </c>
      <c r="U2066" s="287">
        <f t="shared" si="434"/>
        <v>0</v>
      </c>
      <c r="V2066" s="287">
        <f t="shared" si="435"/>
        <v>0</v>
      </c>
      <c r="W2066" s="287">
        <f t="shared" si="436"/>
        <v>0</v>
      </c>
      <c r="X2066" s="287">
        <f t="shared" si="437"/>
        <v>0</v>
      </c>
      <c r="Y2066" s="288">
        <f t="shared" si="438"/>
        <v>1900</v>
      </c>
      <c r="Z2066" s="287">
        <f t="shared" si="439"/>
        <v>1</v>
      </c>
      <c r="AA2066" s="519">
        <f>0</f>
        <v>0</v>
      </c>
      <c r="AB2066" s="520">
        <f>0</f>
        <v>0</v>
      </c>
      <c r="AC2066" s="519">
        <f t="shared" si="440"/>
        <v>0</v>
      </c>
      <c r="AD2066" s="520">
        <f t="shared" si="441"/>
        <v>0</v>
      </c>
    </row>
    <row r="2067" spans="16:30">
      <c r="P2067" s="274">
        <f t="shared" si="429"/>
        <v>1</v>
      </c>
      <c r="Q2067" s="285">
        <f t="shared" si="430"/>
        <v>18</v>
      </c>
      <c r="R2067" s="286">
        <f t="shared" si="431"/>
        <v>0</v>
      </c>
      <c r="S2067" s="287">
        <f t="shared" si="432"/>
        <v>0</v>
      </c>
      <c r="T2067" s="286">
        <f t="shared" si="433"/>
        <v>0</v>
      </c>
      <c r="U2067" s="287">
        <f t="shared" si="434"/>
        <v>0</v>
      </c>
      <c r="V2067" s="287">
        <f t="shared" si="435"/>
        <v>0</v>
      </c>
      <c r="W2067" s="287">
        <f t="shared" si="436"/>
        <v>0</v>
      </c>
      <c r="X2067" s="287">
        <f t="shared" si="437"/>
        <v>0</v>
      </c>
      <c r="Y2067" s="288">
        <f t="shared" si="438"/>
        <v>1900</v>
      </c>
      <c r="Z2067" s="287">
        <f t="shared" si="439"/>
        <v>1</v>
      </c>
      <c r="AA2067" s="519">
        <f>0</f>
        <v>0</v>
      </c>
      <c r="AB2067" s="520">
        <f>0</f>
        <v>0</v>
      </c>
      <c r="AC2067" s="519">
        <f t="shared" si="440"/>
        <v>0</v>
      </c>
      <c r="AD2067" s="520">
        <f t="shared" si="441"/>
        <v>0</v>
      </c>
    </row>
    <row r="2068" spans="16:30">
      <c r="P2068" s="274">
        <f t="shared" si="429"/>
        <v>1</v>
      </c>
      <c r="Q2068" s="285">
        <f t="shared" si="430"/>
        <v>18</v>
      </c>
      <c r="R2068" s="286">
        <f t="shared" si="431"/>
        <v>0</v>
      </c>
      <c r="S2068" s="287">
        <f t="shared" si="432"/>
        <v>0</v>
      </c>
      <c r="T2068" s="286">
        <f t="shared" si="433"/>
        <v>0</v>
      </c>
      <c r="U2068" s="287">
        <f t="shared" si="434"/>
        <v>0</v>
      </c>
      <c r="V2068" s="287">
        <f t="shared" si="435"/>
        <v>0</v>
      </c>
      <c r="W2068" s="287">
        <f t="shared" si="436"/>
        <v>0</v>
      </c>
      <c r="X2068" s="287">
        <f t="shared" si="437"/>
        <v>0</v>
      </c>
      <c r="Y2068" s="288">
        <f t="shared" si="438"/>
        <v>1900</v>
      </c>
      <c r="Z2068" s="287">
        <f t="shared" si="439"/>
        <v>1</v>
      </c>
      <c r="AA2068" s="519">
        <f>0</f>
        <v>0</v>
      </c>
      <c r="AB2068" s="520">
        <f>0</f>
        <v>0</v>
      </c>
      <c r="AC2068" s="519">
        <f t="shared" si="440"/>
        <v>0</v>
      </c>
      <c r="AD2068" s="520">
        <f t="shared" si="441"/>
        <v>0</v>
      </c>
    </row>
    <row r="2069" spans="16:30">
      <c r="P2069" s="274">
        <f t="shared" si="429"/>
        <v>1</v>
      </c>
      <c r="Q2069" s="285">
        <f t="shared" si="430"/>
        <v>18</v>
      </c>
      <c r="R2069" s="286">
        <f t="shared" si="431"/>
        <v>0</v>
      </c>
      <c r="S2069" s="287">
        <f t="shared" si="432"/>
        <v>0</v>
      </c>
      <c r="T2069" s="286">
        <f t="shared" si="433"/>
        <v>0</v>
      </c>
      <c r="U2069" s="287">
        <f t="shared" si="434"/>
        <v>0</v>
      </c>
      <c r="V2069" s="287">
        <f t="shared" si="435"/>
        <v>0</v>
      </c>
      <c r="W2069" s="287">
        <f t="shared" si="436"/>
        <v>0</v>
      </c>
      <c r="X2069" s="287">
        <f t="shared" si="437"/>
        <v>0</v>
      </c>
      <c r="Y2069" s="288">
        <f t="shared" si="438"/>
        <v>1900</v>
      </c>
      <c r="Z2069" s="287">
        <f t="shared" si="439"/>
        <v>1</v>
      </c>
      <c r="AA2069" s="519">
        <f>0</f>
        <v>0</v>
      </c>
      <c r="AB2069" s="520">
        <f>0</f>
        <v>0</v>
      </c>
      <c r="AC2069" s="519">
        <f t="shared" si="440"/>
        <v>0</v>
      </c>
      <c r="AD2069" s="520">
        <f t="shared" si="441"/>
        <v>0</v>
      </c>
    </row>
    <row r="2070" spans="16:30">
      <c r="P2070" s="274">
        <f t="shared" si="429"/>
        <v>1</v>
      </c>
      <c r="Q2070" s="285">
        <f t="shared" si="430"/>
        <v>18</v>
      </c>
      <c r="R2070" s="286">
        <f t="shared" si="431"/>
        <v>0</v>
      </c>
      <c r="S2070" s="287">
        <f t="shared" si="432"/>
        <v>0</v>
      </c>
      <c r="T2070" s="286">
        <f t="shared" si="433"/>
        <v>0</v>
      </c>
      <c r="U2070" s="287">
        <f t="shared" si="434"/>
        <v>0</v>
      </c>
      <c r="V2070" s="287">
        <f t="shared" si="435"/>
        <v>0</v>
      </c>
      <c r="W2070" s="287">
        <f t="shared" si="436"/>
        <v>0</v>
      </c>
      <c r="X2070" s="287">
        <f t="shared" si="437"/>
        <v>0</v>
      </c>
      <c r="Y2070" s="288">
        <f t="shared" si="438"/>
        <v>1900</v>
      </c>
      <c r="Z2070" s="287">
        <f t="shared" si="439"/>
        <v>1</v>
      </c>
      <c r="AA2070" s="519">
        <f>0</f>
        <v>0</v>
      </c>
      <c r="AB2070" s="520">
        <f>0</f>
        <v>0</v>
      </c>
      <c r="AC2070" s="519">
        <f t="shared" si="440"/>
        <v>0</v>
      </c>
      <c r="AD2070" s="520">
        <f t="shared" si="441"/>
        <v>0</v>
      </c>
    </row>
    <row r="2071" spans="16:30">
      <c r="P2071" s="274">
        <f t="shared" si="429"/>
        <v>1</v>
      </c>
      <c r="Q2071" s="285">
        <f t="shared" si="430"/>
        <v>18</v>
      </c>
      <c r="R2071" s="286">
        <f t="shared" si="431"/>
        <v>0</v>
      </c>
      <c r="S2071" s="287">
        <f t="shared" si="432"/>
        <v>0</v>
      </c>
      <c r="T2071" s="286">
        <f t="shared" si="433"/>
        <v>0</v>
      </c>
      <c r="U2071" s="287">
        <f t="shared" si="434"/>
        <v>0</v>
      </c>
      <c r="V2071" s="287">
        <f t="shared" si="435"/>
        <v>0</v>
      </c>
      <c r="W2071" s="287">
        <f t="shared" si="436"/>
        <v>0</v>
      </c>
      <c r="X2071" s="287">
        <f t="shared" si="437"/>
        <v>0</v>
      </c>
      <c r="Y2071" s="288">
        <f t="shared" si="438"/>
        <v>1900</v>
      </c>
      <c r="Z2071" s="287">
        <f t="shared" si="439"/>
        <v>1</v>
      </c>
      <c r="AA2071" s="519">
        <f>0</f>
        <v>0</v>
      </c>
      <c r="AB2071" s="520">
        <f>0</f>
        <v>0</v>
      </c>
      <c r="AC2071" s="519">
        <f t="shared" si="440"/>
        <v>0</v>
      </c>
      <c r="AD2071" s="520">
        <f t="shared" si="441"/>
        <v>0</v>
      </c>
    </row>
    <row r="2072" spans="16:30">
      <c r="P2072" s="274">
        <f t="shared" si="429"/>
        <v>1</v>
      </c>
      <c r="Q2072" s="285">
        <f t="shared" si="430"/>
        <v>18</v>
      </c>
      <c r="R2072" s="286">
        <f t="shared" si="431"/>
        <v>0</v>
      </c>
      <c r="S2072" s="287">
        <f t="shared" si="432"/>
        <v>0</v>
      </c>
      <c r="T2072" s="286">
        <f t="shared" si="433"/>
        <v>0</v>
      </c>
      <c r="U2072" s="287">
        <f t="shared" si="434"/>
        <v>0</v>
      </c>
      <c r="V2072" s="287">
        <f t="shared" si="435"/>
        <v>0</v>
      </c>
      <c r="W2072" s="287">
        <f t="shared" si="436"/>
        <v>0</v>
      </c>
      <c r="X2072" s="287">
        <f t="shared" si="437"/>
        <v>0</v>
      </c>
      <c r="Y2072" s="288">
        <f t="shared" si="438"/>
        <v>1900</v>
      </c>
      <c r="Z2072" s="287">
        <f t="shared" si="439"/>
        <v>1</v>
      </c>
      <c r="AA2072" s="519">
        <f>0</f>
        <v>0</v>
      </c>
      <c r="AB2072" s="520">
        <f>0</f>
        <v>0</v>
      </c>
      <c r="AC2072" s="519">
        <f t="shared" si="440"/>
        <v>0</v>
      </c>
      <c r="AD2072" s="520">
        <f t="shared" si="441"/>
        <v>0</v>
      </c>
    </row>
    <row r="2073" spans="16:30">
      <c r="P2073" s="274">
        <f t="shared" si="429"/>
        <v>1</v>
      </c>
      <c r="Q2073" s="285">
        <f t="shared" si="430"/>
        <v>18</v>
      </c>
      <c r="R2073" s="286">
        <f t="shared" si="431"/>
        <v>0</v>
      </c>
      <c r="S2073" s="287">
        <f t="shared" si="432"/>
        <v>0</v>
      </c>
      <c r="T2073" s="286">
        <f t="shared" si="433"/>
        <v>0</v>
      </c>
      <c r="U2073" s="287">
        <f t="shared" si="434"/>
        <v>0</v>
      </c>
      <c r="V2073" s="287">
        <f t="shared" si="435"/>
        <v>0</v>
      </c>
      <c r="W2073" s="287">
        <f t="shared" si="436"/>
        <v>0</v>
      </c>
      <c r="X2073" s="287">
        <f t="shared" si="437"/>
        <v>0</v>
      </c>
      <c r="Y2073" s="288">
        <f t="shared" si="438"/>
        <v>1900</v>
      </c>
      <c r="Z2073" s="287">
        <f t="shared" si="439"/>
        <v>1</v>
      </c>
      <c r="AA2073" s="519">
        <f>0</f>
        <v>0</v>
      </c>
      <c r="AB2073" s="520">
        <f>0</f>
        <v>0</v>
      </c>
      <c r="AC2073" s="519">
        <f t="shared" si="440"/>
        <v>0</v>
      </c>
      <c r="AD2073" s="520">
        <f t="shared" si="441"/>
        <v>0</v>
      </c>
    </row>
    <row r="2074" spans="16:30">
      <c r="P2074" s="274">
        <f t="shared" si="429"/>
        <v>1</v>
      </c>
      <c r="Q2074" s="285">
        <f t="shared" si="430"/>
        <v>18</v>
      </c>
      <c r="R2074" s="286">
        <f t="shared" si="431"/>
        <v>0</v>
      </c>
      <c r="S2074" s="287">
        <f t="shared" si="432"/>
        <v>0</v>
      </c>
      <c r="T2074" s="286">
        <f t="shared" si="433"/>
        <v>0</v>
      </c>
      <c r="U2074" s="287">
        <f t="shared" si="434"/>
        <v>0</v>
      </c>
      <c r="V2074" s="287">
        <f t="shared" si="435"/>
        <v>0</v>
      </c>
      <c r="W2074" s="287">
        <f t="shared" si="436"/>
        <v>0</v>
      </c>
      <c r="X2074" s="287">
        <f t="shared" si="437"/>
        <v>0</v>
      </c>
      <c r="Y2074" s="288">
        <f t="shared" si="438"/>
        <v>1900</v>
      </c>
      <c r="Z2074" s="287">
        <f t="shared" si="439"/>
        <v>1</v>
      </c>
      <c r="AA2074" s="519">
        <f>0</f>
        <v>0</v>
      </c>
      <c r="AB2074" s="520">
        <f>0</f>
        <v>0</v>
      </c>
      <c r="AC2074" s="519">
        <f t="shared" si="440"/>
        <v>0</v>
      </c>
      <c r="AD2074" s="520">
        <f t="shared" si="441"/>
        <v>0</v>
      </c>
    </row>
    <row r="2075" spans="16:30">
      <c r="P2075" s="274">
        <f t="shared" si="429"/>
        <v>1</v>
      </c>
      <c r="Q2075" s="285">
        <f t="shared" si="430"/>
        <v>18</v>
      </c>
      <c r="R2075" s="286">
        <f t="shared" si="431"/>
        <v>0</v>
      </c>
      <c r="S2075" s="287">
        <f t="shared" si="432"/>
        <v>0</v>
      </c>
      <c r="T2075" s="286">
        <f t="shared" si="433"/>
        <v>0</v>
      </c>
      <c r="U2075" s="287">
        <f t="shared" si="434"/>
        <v>0</v>
      </c>
      <c r="V2075" s="287">
        <f t="shared" si="435"/>
        <v>0</v>
      </c>
      <c r="W2075" s="287">
        <f t="shared" si="436"/>
        <v>0</v>
      </c>
      <c r="X2075" s="287">
        <f t="shared" si="437"/>
        <v>0</v>
      </c>
      <c r="Y2075" s="288">
        <f t="shared" si="438"/>
        <v>1900</v>
      </c>
      <c r="Z2075" s="287">
        <f t="shared" si="439"/>
        <v>1</v>
      </c>
      <c r="AA2075" s="519">
        <f>0</f>
        <v>0</v>
      </c>
      <c r="AB2075" s="520">
        <f>0</f>
        <v>0</v>
      </c>
      <c r="AC2075" s="519">
        <f t="shared" si="440"/>
        <v>0</v>
      </c>
      <c r="AD2075" s="520">
        <f t="shared" si="441"/>
        <v>0</v>
      </c>
    </row>
    <row r="2076" spans="16:30">
      <c r="P2076" s="274">
        <f t="shared" si="429"/>
        <v>1</v>
      </c>
      <c r="Q2076" s="285">
        <f t="shared" si="430"/>
        <v>18</v>
      </c>
      <c r="R2076" s="286">
        <f t="shared" si="431"/>
        <v>0</v>
      </c>
      <c r="S2076" s="287">
        <f t="shared" si="432"/>
        <v>0</v>
      </c>
      <c r="T2076" s="286">
        <f t="shared" si="433"/>
        <v>0</v>
      </c>
      <c r="U2076" s="287">
        <f t="shared" si="434"/>
        <v>0</v>
      </c>
      <c r="V2076" s="287">
        <f t="shared" si="435"/>
        <v>0</v>
      </c>
      <c r="W2076" s="287">
        <f t="shared" si="436"/>
        <v>0</v>
      </c>
      <c r="X2076" s="287">
        <f t="shared" si="437"/>
        <v>0</v>
      </c>
      <c r="Y2076" s="288">
        <f t="shared" si="438"/>
        <v>1900</v>
      </c>
      <c r="Z2076" s="287">
        <f t="shared" si="439"/>
        <v>1</v>
      </c>
      <c r="AA2076" s="519">
        <f>0</f>
        <v>0</v>
      </c>
      <c r="AB2076" s="520">
        <f>0</f>
        <v>0</v>
      </c>
      <c r="AC2076" s="519">
        <f t="shared" si="440"/>
        <v>0</v>
      </c>
      <c r="AD2076" s="520">
        <f t="shared" si="441"/>
        <v>0</v>
      </c>
    </row>
    <row r="2077" spans="16:30">
      <c r="P2077" s="274">
        <f t="shared" si="429"/>
        <v>1</v>
      </c>
      <c r="Q2077" s="285">
        <f t="shared" si="430"/>
        <v>18</v>
      </c>
      <c r="R2077" s="286">
        <f t="shared" si="431"/>
        <v>0</v>
      </c>
      <c r="S2077" s="287">
        <f t="shared" si="432"/>
        <v>0</v>
      </c>
      <c r="T2077" s="286">
        <f t="shared" si="433"/>
        <v>0</v>
      </c>
      <c r="U2077" s="287">
        <f t="shared" si="434"/>
        <v>0</v>
      </c>
      <c r="V2077" s="287">
        <f t="shared" si="435"/>
        <v>0</v>
      </c>
      <c r="W2077" s="287">
        <f t="shared" si="436"/>
        <v>0</v>
      </c>
      <c r="X2077" s="287">
        <f t="shared" si="437"/>
        <v>0</v>
      </c>
      <c r="Y2077" s="288">
        <f t="shared" si="438"/>
        <v>1900</v>
      </c>
      <c r="Z2077" s="287">
        <f t="shared" si="439"/>
        <v>1</v>
      </c>
      <c r="AA2077" s="519">
        <f>0</f>
        <v>0</v>
      </c>
      <c r="AB2077" s="520">
        <f>0</f>
        <v>0</v>
      </c>
      <c r="AC2077" s="519">
        <f t="shared" si="440"/>
        <v>0</v>
      </c>
      <c r="AD2077" s="520">
        <f t="shared" si="441"/>
        <v>0</v>
      </c>
    </row>
    <row r="2078" spans="16:30">
      <c r="P2078" s="274">
        <f t="shared" si="429"/>
        <v>1</v>
      </c>
      <c r="Q2078" s="285">
        <f t="shared" si="430"/>
        <v>18</v>
      </c>
      <c r="R2078" s="286">
        <f t="shared" si="431"/>
        <v>0</v>
      </c>
      <c r="S2078" s="287">
        <f t="shared" si="432"/>
        <v>0</v>
      </c>
      <c r="T2078" s="286">
        <f t="shared" si="433"/>
        <v>0</v>
      </c>
      <c r="U2078" s="287">
        <f t="shared" si="434"/>
        <v>0</v>
      </c>
      <c r="V2078" s="287">
        <f t="shared" si="435"/>
        <v>0</v>
      </c>
      <c r="W2078" s="287">
        <f t="shared" si="436"/>
        <v>0</v>
      </c>
      <c r="X2078" s="287">
        <f t="shared" si="437"/>
        <v>0</v>
      </c>
      <c r="Y2078" s="288">
        <f t="shared" si="438"/>
        <v>1900</v>
      </c>
      <c r="Z2078" s="287">
        <f t="shared" si="439"/>
        <v>1</v>
      </c>
      <c r="AA2078" s="519">
        <f>0</f>
        <v>0</v>
      </c>
      <c r="AB2078" s="520">
        <f>0</f>
        <v>0</v>
      </c>
      <c r="AC2078" s="519">
        <f t="shared" si="440"/>
        <v>0</v>
      </c>
      <c r="AD2078" s="520">
        <f t="shared" si="441"/>
        <v>0</v>
      </c>
    </row>
    <row r="2079" spans="16:30">
      <c r="P2079" s="274">
        <f t="shared" si="429"/>
        <v>1</v>
      </c>
      <c r="Q2079" s="285">
        <f t="shared" si="430"/>
        <v>18</v>
      </c>
      <c r="R2079" s="286">
        <f t="shared" si="431"/>
        <v>0</v>
      </c>
      <c r="S2079" s="287">
        <f t="shared" si="432"/>
        <v>0</v>
      </c>
      <c r="T2079" s="286">
        <f t="shared" si="433"/>
        <v>0</v>
      </c>
      <c r="U2079" s="287">
        <f t="shared" si="434"/>
        <v>0</v>
      </c>
      <c r="V2079" s="287">
        <f t="shared" si="435"/>
        <v>0</v>
      </c>
      <c r="W2079" s="287">
        <f t="shared" si="436"/>
        <v>0</v>
      </c>
      <c r="X2079" s="287">
        <f t="shared" si="437"/>
        <v>0</v>
      </c>
      <c r="Y2079" s="288">
        <f t="shared" si="438"/>
        <v>1900</v>
      </c>
      <c r="Z2079" s="287">
        <f t="shared" si="439"/>
        <v>1</v>
      </c>
      <c r="AA2079" s="519">
        <f>0</f>
        <v>0</v>
      </c>
      <c r="AB2079" s="520">
        <f>0</f>
        <v>0</v>
      </c>
      <c r="AC2079" s="519">
        <f t="shared" si="440"/>
        <v>0</v>
      </c>
      <c r="AD2079" s="520">
        <f t="shared" si="441"/>
        <v>0</v>
      </c>
    </row>
    <row r="2080" spans="16:30">
      <c r="P2080" s="274">
        <f t="shared" si="429"/>
        <v>1</v>
      </c>
      <c r="Q2080" s="285">
        <f t="shared" si="430"/>
        <v>18</v>
      </c>
      <c r="R2080" s="286">
        <f t="shared" si="431"/>
        <v>0</v>
      </c>
      <c r="S2080" s="287">
        <f t="shared" si="432"/>
        <v>0</v>
      </c>
      <c r="T2080" s="286">
        <f t="shared" si="433"/>
        <v>0</v>
      </c>
      <c r="U2080" s="287">
        <f t="shared" si="434"/>
        <v>0</v>
      </c>
      <c r="V2080" s="287">
        <f t="shared" si="435"/>
        <v>0</v>
      </c>
      <c r="W2080" s="287">
        <f t="shared" si="436"/>
        <v>0</v>
      </c>
      <c r="X2080" s="287">
        <f t="shared" si="437"/>
        <v>0</v>
      </c>
      <c r="Y2080" s="288">
        <f t="shared" si="438"/>
        <v>1900</v>
      </c>
      <c r="Z2080" s="287">
        <f t="shared" si="439"/>
        <v>1</v>
      </c>
      <c r="AA2080" s="519">
        <f>0</f>
        <v>0</v>
      </c>
      <c r="AB2080" s="520">
        <f>0</f>
        <v>0</v>
      </c>
      <c r="AC2080" s="519">
        <f t="shared" si="440"/>
        <v>0</v>
      </c>
      <c r="AD2080" s="520">
        <f t="shared" si="441"/>
        <v>0</v>
      </c>
    </row>
    <row r="2081" spans="16:30">
      <c r="P2081" s="274">
        <f t="shared" si="429"/>
        <v>1</v>
      </c>
      <c r="Q2081" s="285">
        <f t="shared" si="430"/>
        <v>18</v>
      </c>
      <c r="R2081" s="286">
        <f t="shared" si="431"/>
        <v>0</v>
      </c>
      <c r="S2081" s="287">
        <f t="shared" si="432"/>
        <v>0</v>
      </c>
      <c r="T2081" s="286">
        <f t="shared" si="433"/>
        <v>0</v>
      </c>
      <c r="U2081" s="287">
        <f t="shared" si="434"/>
        <v>0</v>
      </c>
      <c r="V2081" s="287">
        <f t="shared" si="435"/>
        <v>0</v>
      </c>
      <c r="W2081" s="287">
        <f t="shared" si="436"/>
        <v>0</v>
      </c>
      <c r="X2081" s="287">
        <f t="shared" si="437"/>
        <v>0</v>
      </c>
      <c r="Y2081" s="288">
        <f t="shared" si="438"/>
        <v>1900</v>
      </c>
      <c r="Z2081" s="287">
        <f t="shared" si="439"/>
        <v>1</v>
      </c>
      <c r="AA2081" s="519">
        <f>0</f>
        <v>0</v>
      </c>
      <c r="AB2081" s="520">
        <f>0</f>
        <v>0</v>
      </c>
      <c r="AC2081" s="519">
        <f t="shared" si="440"/>
        <v>0</v>
      </c>
      <c r="AD2081" s="520">
        <f t="shared" si="441"/>
        <v>0</v>
      </c>
    </row>
    <row r="2082" spans="16:30">
      <c r="P2082" s="274">
        <f t="shared" si="429"/>
        <v>1</v>
      </c>
      <c r="Q2082" s="285">
        <f t="shared" si="430"/>
        <v>18</v>
      </c>
      <c r="R2082" s="286">
        <f t="shared" si="431"/>
        <v>0</v>
      </c>
      <c r="S2082" s="287">
        <f t="shared" si="432"/>
        <v>0</v>
      </c>
      <c r="T2082" s="286">
        <f t="shared" si="433"/>
        <v>0</v>
      </c>
      <c r="U2082" s="287">
        <f t="shared" si="434"/>
        <v>0</v>
      </c>
      <c r="V2082" s="287">
        <f t="shared" si="435"/>
        <v>0</v>
      </c>
      <c r="W2082" s="287">
        <f t="shared" si="436"/>
        <v>0</v>
      </c>
      <c r="X2082" s="287">
        <f t="shared" si="437"/>
        <v>0</v>
      </c>
      <c r="Y2082" s="288">
        <f t="shared" si="438"/>
        <v>1900</v>
      </c>
      <c r="Z2082" s="287">
        <f t="shared" si="439"/>
        <v>1</v>
      </c>
      <c r="AA2082" s="519">
        <f>0</f>
        <v>0</v>
      </c>
      <c r="AB2082" s="520">
        <f>0</f>
        <v>0</v>
      </c>
      <c r="AC2082" s="519">
        <f t="shared" si="440"/>
        <v>0</v>
      </c>
      <c r="AD2082" s="520">
        <f t="shared" si="441"/>
        <v>0</v>
      </c>
    </row>
    <row r="2083" spans="16:30">
      <c r="P2083" s="274">
        <f t="shared" si="429"/>
        <v>1</v>
      </c>
      <c r="Q2083" s="285">
        <f t="shared" si="430"/>
        <v>18</v>
      </c>
      <c r="R2083" s="286">
        <f t="shared" si="431"/>
        <v>0</v>
      </c>
      <c r="S2083" s="287">
        <f t="shared" si="432"/>
        <v>0</v>
      </c>
      <c r="T2083" s="286">
        <f t="shared" si="433"/>
        <v>0</v>
      </c>
      <c r="U2083" s="287">
        <f t="shared" si="434"/>
        <v>0</v>
      </c>
      <c r="V2083" s="287">
        <f t="shared" si="435"/>
        <v>0</v>
      </c>
      <c r="W2083" s="287">
        <f t="shared" si="436"/>
        <v>0</v>
      </c>
      <c r="X2083" s="287">
        <f t="shared" si="437"/>
        <v>0</v>
      </c>
      <c r="Y2083" s="288">
        <f t="shared" si="438"/>
        <v>1900</v>
      </c>
      <c r="Z2083" s="287">
        <f t="shared" si="439"/>
        <v>1</v>
      </c>
      <c r="AA2083" s="519">
        <f>0</f>
        <v>0</v>
      </c>
      <c r="AB2083" s="520">
        <f>0</f>
        <v>0</v>
      </c>
      <c r="AC2083" s="519">
        <f t="shared" si="440"/>
        <v>0</v>
      </c>
      <c r="AD2083" s="520">
        <f t="shared" si="441"/>
        <v>0</v>
      </c>
    </row>
    <row r="2084" spans="16:30">
      <c r="P2084" s="274">
        <f t="shared" si="429"/>
        <v>1</v>
      </c>
      <c r="Q2084" s="285">
        <f t="shared" si="430"/>
        <v>18</v>
      </c>
      <c r="R2084" s="286">
        <f t="shared" si="431"/>
        <v>0</v>
      </c>
      <c r="S2084" s="287">
        <f t="shared" si="432"/>
        <v>0</v>
      </c>
      <c r="T2084" s="286">
        <f t="shared" si="433"/>
        <v>0</v>
      </c>
      <c r="U2084" s="287">
        <f t="shared" si="434"/>
        <v>0</v>
      </c>
      <c r="V2084" s="287">
        <f t="shared" si="435"/>
        <v>0</v>
      </c>
      <c r="W2084" s="287">
        <f t="shared" si="436"/>
        <v>0</v>
      </c>
      <c r="X2084" s="287">
        <f t="shared" si="437"/>
        <v>0</v>
      </c>
      <c r="Y2084" s="288">
        <f t="shared" si="438"/>
        <v>1900</v>
      </c>
      <c r="Z2084" s="287">
        <f t="shared" si="439"/>
        <v>1</v>
      </c>
      <c r="AA2084" s="519">
        <f>0</f>
        <v>0</v>
      </c>
      <c r="AB2084" s="520">
        <f>0</f>
        <v>0</v>
      </c>
      <c r="AC2084" s="519">
        <f t="shared" si="440"/>
        <v>0</v>
      </c>
      <c r="AD2084" s="520">
        <f t="shared" si="441"/>
        <v>0</v>
      </c>
    </row>
    <row r="2085" spans="16:30">
      <c r="P2085" s="274">
        <f t="shared" si="429"/>
        <v>1</v>
      </c>
      <c r="Q2085" s="285">
        <f t="shared" si="430"/>
        <v>18</v>
      </c>
      <c r="R2085" s="286">
        <f t="shared" si="431"/>
        <v>0</v>
      </c>
      <c r="S2085" s="287">
        <f t="shared" si="432"/>
        <v>0</v>
      </c>
      <c r="T2085" s="286">
        <f t="shared" si="433"/>
        <v>0</v>
      </c>
      <c r="U2085" s="287">
        <f t="shared" si="434"/>
        <v>0</v>
      </c>
      <c r="V2085" s="287">
        <f t="shared" si="435"/>
        <v>0</v>
      </c>
      <c r="W2085" s="287">
        <f t="shared" si="436"/>
        <v>0</v>
      </c>
      <c r="X2085" s="287">
        <f t="shared" si="437"/>
        <v>0</v>
      </c>
      <c r="Y2085" s="288">
        <f t="shared" si="438"/>
        <v>1900</v>
      </c>
      <c r="Z2085" s="287">
        <f t="shared" si="439"/>
        <v>1</v>
      </c>
      <c r="AA2085" s="519">
        <f>0</f>
        <v>0</v>
      </c>
      <c r="AB2085" s="520">
        <f>0</f>
        <v>0</v>
      </c>
      <c r="AC2085" s="519">
        <f t="shared" si="440"/>
        <v>0</v>
      </c>
      <c r="AD2085" s="520">
        <f t="shared" si="441"/>
        <v>0</v>
      </c>
    </row>
    <row r="2086" spans="16:30">
      <c r="P2086" s="274">
        <f t="shared" si="429"/>
        <v>1</v>
      </c>
      <c r="Q2086" s="285">
        <f t="shared" si="430"/>
        <v>18</v>
      </c>
      <c r="R2086" s="286">
        <f t="shared" si="431"/>
        <v>0</v>
      </c>
      <c r="S2086" s="287">
        <f t="shared" si="432"/>
        <v>0</v>
      </c>
      <c r="T2086" s="286">
        <f t="shared" si="433"/>
        <v>0</v>
      </c>
      <c r="U2086" s="287">
        <f t="shared" si="434"/>
        <v>0</v>
      </c>
      <c r="V2086" s="287">
        <f t="shared" si="435"/>
        <v>0</v>
      </c>
      <c r="W2086" s="287">
        <f t="shared" si="436"/>
        <v>0</v>
      </c>
      <c r="X2086" s="287">
        <f t="shared" si="437"/>
        <v>0</v>
      </c>
      <c r="Y2086" s="288">
        <f t="shared" si="438"/>
        <v>1900</v>
      </c>
      <c r="Z2086" s="287">
        <f t="shared" si="439"/>
        <v>1</v>
      </c>
      <c r="AA2086" s="519">
        <f>0</f>
        <v>0</v>
      </c>
      <c r="AB2086" s="520">
        <f>0</f>
        <v>0</v>
      </c>
      <c r="AC2086" s="519">
        <f t="shared" si="440"/>
        <v>0</v>
      </c>
      <c r="AD2086" s="520">
        <f t="shared" si="441"/>
        <v>0</v>
      </c>
    </row>
    <row r="2087" spans="16:30">
      <c r="P2087" s="274">
        <f t="shared" si="429"/>
        <v>1</v>
      </c>
      <c r="Q2087" s="285">
        <f t="shared" si="430"/>
        <v>18</v>
      </c>
      <c r="R2087" s="286">
        <f t="shared" si="431"/>
        <v>0</v>
      </c>
      <c r="S2087" s="287">
        <f t="shared" si="432"/>
        <v>0</v>
      </c>
      <c r="T2087" s="286">
        <f t="shared" si="433"/>
        <v>0</v>
      </c>
      <c r="U2087" s="287">
        <f t="shared" si="434"/>
        <v>0</v>
      </c>
      <c r="V2087" s="287">
        <f t="shared" si="435"/>
        <v>0</v>
      </c>
      <c r="W2087" s="287">
        <f t="shared" si="436"/>
        <v>0</v>
      </c>
      <c r="X2087" s="287">
        <f t="shared" si="437"/>
        <v>0</v>
      </c>
      <c r="Y2087" s="288">
        <f t="shared" si="438"/>
        <v>1900</v>
      </c>
      <c r="Z2087" s="287">
        <f t="shared" si="439"/>
        <v>1</v>
      </c>
      <c r="AA2087" s="519">
        <f>0</f>
        <v>0</v>
      </c>
      <c r="AB2087" s="520">
        <f>0</f>
        <v>0</v>
      </c>
      <c r="AC2087" s="519">
        <f t="shared" si="440"/>
        <v>0</v>
      </c>
      <c r="AD2087" s="520">
        <f t="shared" si="441"/>
        <v>0</v>
      </c>
    </row>
    <row r="2088" spans="16:30">
      <c r="P2088" s="274">
        <f t="shared" si="429"/>
        <v>1</v>
      </c>
      <c r="Q2088" s="285">
        <f t="shared" si="430"/>
        <v>18</v>
      </c>
      <c r="R2088" s="286">
        <f t="shared" si="431"/>
        <v>0</v>
      </c>
      <c r="S2088" s="287">
        <f t="shared" si="432"/>
        <v>0</v>
      </c>
      <c r="T2088" s="286">
        <f t="shared" si="433"/>
        <v>0</v>
      </c>
      <c r="U2088" s="287">
        <f t="shared" si="434"/>
        <v>0</v>
      </c>
      <c r="V2088" s="287">
        <f t="shared" si="435"/>
        <v>0</v>
      </c>
      <c r="W2088" s="287">
        <f t="shared" si="436"/>
        <v>0</v>
      </c>
      <c r="X2088" s="287">
        <f t="shared" si="437"/>
        <v>0</v>
      </c>
      <c r="Y2088" s="288">
        <f t="shared" si="438"/>
        <v>1900</v>
      </c>
      <c r="Z2088" s="287">
        <f t="shared" si="439"/>
        <v>1</v>
      </c>
      <c r="AA2088" s="519">
        <f>0</f>
        <v>0</v>
      </c>
      <c r="AB2088" s="520">
        <f>0</f>
        <v>0</v>
      </c>
      <c r="AC2088" s="519">
        <f t="shared" si="440"/>
        <v>0</v>
      </c>
      <c r="AD2088" s="520">
        <f t="shared" si="441"/>
        <v>0</v>
      </c>
    </row>
    <row r="2089" spans="16:30">
      <c r="P2089" s="274">
        <f t="shared" si="429"/>
        <v>1</v>
      </c>
      <c r="Q2089" s="285">
        <f t="shared" si="430"/>
        <v>18</v>
      </c>
      <c r="R2089" s="286">
        <f t="shared" si="431"/>
        <v>0</v>
      </c>
      <c r="S2089" s="287">
        <f t="shared" si="432"/>
        <v>0</v>
      </c>
      <c r="T2089" s="286">
        <f t="shared" si="433"/>
        <v>0</v>
      </c>
      <c r="U2089" s="287">
        <f t="shared" si="434"/>
        <v>0</v>
      </c>
      <c r="V2089" s="287">
        <f t="shared" si="435"/>
        <v>0</v>
      </c>
      <c r="W2089" s="287">
        <f t="shared" si="436"/>
        <v>0</v>
      </c>
      <c r="X2089" s="287">
        <f t="shared" si="437"/>
        <v>0</v>
      </c>
      <c r="Y2089" s="288">
        <f t="shared" si="438"/>
        <v>1900</v>
      </c>
      <c r="Z2089" s="287">
        <f t="shared" si="439"/>
        <v>1</v>
      </c>
      <c r="AA2089" s="519">
        <f>0</f>
        <v>0</v>
      </c>
      <c r="AB2089" s="520">
        <f>0</f>
        <v>0</v>
      </c>
      <c r="AC2089" s="519">
        <f t="shared" si="440"/>
        <v>0</v>
      </c>
      <c r="AD2089" s="520">
        <f t="shared" si="441"/>
        <v>0</v>
      </c>
    </row>
    <row r="2090" spans="16:30">
      <c r="P2090" s="274">
        <f t="shared" si="429"/>
        <v>1</v>
      </c>
      <c r="Q2090" s="285">
        <f t="shared" si="430"/>
        <v>18</v>
      </c>
      <c r="R2090" s="286">
        <f t="shared" si="431"/>
        <v>0</v>
      </c>
      <c r="S2090" s="287">
        <f t="shared" si="432"/>
        <v>0</v>
      </c>
      <c r="T2090" s="286">
        <f t="shared" si="433"/>
        <v>0</v>
      </c>
      <c r="U2090" s="287">
        <f t="shared" si="434"/>
        <v>0</v>
      </c>
      <c r="V2090" s="287">
        <f t="shared" si="435"/>
        <v>0</v>
      </c>
      <c r="W2090" s="287">
        <f t="shared" si="436"/>
        <v>0</v>
      </c>
      <c r="X2090" s="287">
        <f t="shared" si="437"/>
        <v>0</v>
      </c>
      <c r="Y2090" s="288">
        <f t="shared" si="438"/>
        <v>1900</v>
      </c>
      <c r="Z2090" s="287">
        <f t="shared" si="439"/>
        <v>1</v>
      </c>
      <c r="AA2090" s="519">
        <f>0</f>
        <v>0</v>
      </c>
      <c r="AB2090" s="520">
        <f>0</f>
        <v>0</v>
      </c>
      <c r="AC2090" s="519">
        <f t="shared" si="440"/>
        <v>0</v>
      </c>
      <c r="AD2090" s="520">
        <f t="shared" si="441"/>
        <v>0</v>
      </c>
    </row>
    <row r="2091" spans="16:30">
      <c r="P2091" s="274">
        <f t="shared" si="429"/>
        <v>1</v>
      </c>
      <c r="Q2091" s="285">
        <f t="shared" si="430"/>
        <v>18</v>
      </c>
      <c r="R2091" s="286">
        <f t="shared" si="431"/>
        <v>0</v>
      </c>
      <c r="S2091" s="287">
        <f t="shared" si="432"/>
        <v>0</v>
      </c>
      <c r="T2091" s="286">
        <f t="shared" si="433"/>
        <v>0</v>
      </c>
      <c r="U2091" s="287">
        <f t="shared" si="434"/>
        <v>0</v>
      </c>
      <c r="V2091" s="287">
        <f t="shared" si="435"/>
        <v>0</v>
      </c>
      <c r="W2091" s="287">
        <f t="shared" si="436"/>
        <v>0</v>
      </c>
      <c r="X2091" s="287">
        <f t="shared" si="437"/>
        <v>0</v>
      </c>
      <c r="Y2091" s="288">
        <f t="shared" si="438"/>
        <v>1900</v>
      </c>
      <c r="Z2091" s="287">
        <f t="shared" si="439"/>
        <v>1</v>
      </c>
      <c r="AA2091" s="519">
        <f>0</f>
        <v>0</v>
      </c>
      <c r="AB2091" s="520">
        <f>0</f>
        <v>0</v>
      </c>
      <c r="AC2091" s="519">
        <f t="shared" si="440"/>
        <v>0</v>
      </c>
      <c r="AD2091" s="520">
        <f t="shared" si="441"/>
        <v>0</v>
      </c>
    </row>
    <row r="2092" spans="16:30">
      <c r="P2092" s="274">
        <f t="shared" si="429"/>
        <v>1</v>
      </c>
      <c r="Q2092" s="285">
        <f t="shared" si="430"/>
        <v>18</v>
      </c>
      <c r="R2092" s="286">
        <f t="shared" si="431"/>
        <v>0</v>
      </c>
      <c r="S2092" s="287">
        <f t="shared" si="432"/>
        <v>0</v>
      </c>
      <c r="T2092" s="286">
        <f t="shared" si="433"/>
        <v>0</v>
      </c>
      <c r="U2092" s="287">
        <f t="shared" si="434"/>
        <v>0</v>
      </c>
      <c r="V2092" s="287">
        <f t="shared" si="435"/>
        <v>0</v>
      </c>
      <c r="W2092" s="287">
        <f t="shared" si="436"/>
        <v>0</v>
      </c>
      <c r="X2092" s="287">
        <f t="shared" si="437"/>
        <v>0</v>
      </c>
      <c r="Y2092" s="288">
        <f t="shared" si="438"/>
        <v>1900</v>
      </c>
      <c r="Z2092" s="287">
        <f t="shared" si="439"/>
        <v>1</v>
      </c>
      <c r="AA2092" s="519">
        <f>0</f>
        <v>0</v>
      </c>
      <c r="AB2092" s="520">
        <f>0</f>
        <v>0</v>
      </c>
      <c r="AC2092" s="519">
        <f t="shared" si="440"/>
        <v>0</v>
      </c>
      <c r="AD2092" s="520">
        <f t="shared" si="441"/>
        <v>0</v>
      </c>
    </row>
    <row r="2093" spans="16:30">
      <c r="P2093" s="274">
        <f t="shared" si="429"/>
        <v>1</v>
      </c>
      <c r="Q2093" s="285">
        <f t="shared" si="430"/>
        <v>18</v>
      </c>
      <c r="R2093" s="286">
        <f t="shared" si="431"/>
        <v>0</v>
      </c>
      <c r="S2093" s="287">
        <f t="shared" si="432"/>
        <v>0</v>
      </c>
      <c r="T2093" s="286">
        <f t="shared" si="433"/>
        <v>0</v>
      </c>
      <c r="U2093" s="287">
        <f t="shared" si="434"/>
        <v>0</v>
      </c>
      <c r="V2093" s="287">
        <f t="shared" si="435"/>
        <v>0</v>
      </c>
      <c r="W2093" s="287">
        <f t="shared" si="436"/>
        <v>0</v>
      </c>
      <c r="X2093" s="287">
        <f t="shared" si="437"/>
        <v>0</v>
      </c>
      <c r="Y2093" s="288">
        <f t="shared" si="438"/>
        <v>1900</v>
      </c>
      <c r="Z2093" s="287">
        <f t="shared" si="439"/>
        <v>1</v>
      </c>
      <c r="AA2093" s="519">
        <f>0</f>
        <v>0</v>
      </c>
      <c r="AB2093" s="520">
        <f>0</f>
        <v>0</v>
      </c>
      <c r="AC2093" s="519">
        <f t="shared" si="440"/>
        <v>0</v>
      </c>
      <c r="AD2093" s="520">
        <f t="shared" si="441"/>
        <v>0</v>
      </c>
    </row>
    <row r="2094" spans="16:30">
      <c r="P2094" s="274">
        <f t="shared" si="429"/>
        <v>1</v>
      </c>
      <c r="Q2094" s="285">
        <f t="shared" si="430"/>
        <v>18</v>
      </c>
      <c r="R2094" s="286">
        <f t="shared" si="431"/>
        <v>0</v>
      </c>
      <c r="S2094" s="287">
        <f t="shared" si="432"/>
        <v>0</v>
      </c>
      <c r="T2094" s="286">
        <f t="shared" si="433"/>
        <v>0</v>
      </c>
      <c r="U2094" s="287">
        <f t="shared" si="434"/>
        <v>0</v>
      </c>
      <c r="V2094" s="287">
        <f t="shared" si="435"/>
        <v>0</v>
      </c>
      <c r="W2094" s="287">
        <f t="shared" si="436"/>
        <v>0</v>
      </c>
      <c r="X2094" s="287">
        <f t="shared" si="437"/>
        <v>0</v>
      </c>
      <c r="Y2094" s="288">
        <f t="shared" si="438"/>
        <v>1900</v>
      </c>
      <c r="Z2094" s="287">
        <f t="shared" si="439"/>
        <v>1</v>
      </c>
      <c r="AA2094" s="519">
        <f>0</f>
        <v>0</v>
      </c>
      <c r="AB2094" s="520">
        <f>0</f>
        <v>0</v>
      </c>
      <c r="AC2094" s="519">
        <f t="shared" si="440"/>
        <v>0</v>
      </c>
      <c r="AD2094" s="520">
        <f t="shared" si="441"/>
        <v>0</v>
      </c>
    </row>
    <row r="2095" spans="16:30">
      <c r="P2095" s="274">
        <f t="shared" si="429"/>
        <v>1</v>
      </c>
      <c r="Q2095" s="285">
        <f t="shared" si="430"/>
        <v>18</v>
      </c>
      <c r="R2095" s="286">
        <f t="shared" si="431"/>
        <v>0</v>
      </c>
      <c r="S2095" s="287">
        <f t="shared" si="432"/>
        <v>0</v>
      </c>
      <c r="T2095" s="286">
        <f t="shared" si="433"/>
        <v>0</v>
      </c>
      <c r="U2095" s="287">
        <f t="shared" si="434"/>
        <v>0</v>
      </c>
      <c r="V2095" s="287">
        <f t="shared" si="435"/>
        <v>0</v>
      </c>
      <c r="W2095" s="287">
        <f t="shared" si="436"/>
        <v>0</v>
      </c>
      <c r="X2095" s="287">
        <f t="shared" si="437"/>
        <v>0</v>
      </c>
      <c r="Y2095" s="288">
        <f t="shared" si="438"/>
        <v>1900</v>
      </c>
      <c r="Z2095" s="287">
        <f t="shared" si="439"/>
        <v>1</v>
      </c>
      <c r="AA2095" s="519">
        <f>0</f>
        <v>0</v>
      </c>
      <c r="AB2095" s="520">
        <f>0</f>
        <v>0</v>
      </c>
      <c r="AC2095" s="519">
        <f t="shared" si="440"/>
        <v>0</v>
      </c>
      <c r="AD2095" s="520">
        <f t="shared" si="441"/>
        <v>0</v>
      </c>
    </row>
    <row r="2096" spans="16:30">
      <c r="P2096" s="274">
        <f t="shared" si="429"/>
        <v>1</v>
      </c>
      <c r="Q2096" s="285">
        <f t="shared" si="430"/>
        <v>18</v>
      </c>
      <c r="R2096" s="286">
        <f t="shared" si="431"/>
        <v>0</v>
      </c>
      <c r="S2096" s="287">
        <f t="shared" si="432"/>
        <v>0</v>
      </c>
      <c r="T2096" s="286">
        <f t="shared" si="433"/>
        <v>0</v>
      </c>
      <c r="U2096" s="287">
        <f t="shared" si="434"/>
        <v>0</v>
      </c>
      <c r="V2096" s="287">
        <f t="shared" si="435"/>
        <v>0</v>
      </c>
      <c r="W2096" s="287">
        <f t="shared" si="436"/>
        <v>0</v>
      </c>
      <c r="X2096" s="287">
        <f t="shared" si="437"/>
        <v>0</v>
      </c>
      <c r="Y2096" s="288">
        <f t="shared" si="438"/>
        <v>1900</v>
      </c>
      <c r="Z2096" s="287">
        <f t="shared" si="439"/>
        <v>1</v>
      </c>
      <c r="AA2096" s="519">
        <f>0</f>
        <v>0</v>
      </c>
      <c r="AB2096" s="520">
        <f>0</f>
        <v>0</v>
      </c>
      <c r="AC2096" s="519">
        <f t="shared" si="440"/>
        <v>0</v>
      </c>
      <c r="AD2096" s="520">
        <f t="shared" si="441"/>
        <v>0</v>
      </c>
    </row>
    <row r="2097" spans="16:30">
      <c r="P2097" s="274">
        <f t="shared" si="429"/>
        <v>1</v>
      </c>
      <c r="Q2097" s="285">
        <f t="shared" si="430"/>
        <v>18</v>
      </c>
      <c r="R2097" s="286">
        <f t="shared" si="431"/>
        <v>0</v>
      </c>
      <c r="S2097" s="287">
        <f t="shared" si="432"/>
        <v>0</v>
      </c>
      <c r="T2097" s="286">
        <f t="shared" si="433"/>
        <v>0</v>
      </c>
      <c r="U2097" s="287">
        <f t="shared" si="434"/>
        <v>0</v>
      </c>
      <c r="V2097" s="287">
        <f t="shared" si="435"/>
        <v>0</v>
      </c>
      <c r="W2097" s="287">
        <f t="shared" si="436"/>
        <v>0</v>
      </c>
      <c r="X2097" s="287">
        <f t="shared" si="437"/>
        <v>0</v>
      </c>
      <c r="Y2097" s="288">
        <f t="shared" si="438"/>
        <v>1900</v>
      </c>
      <c r="Z2097" s="287">
        <f t="shared" si="439"/>
        <v>1</v>
      </c>
      <c r="AA2097" s="519">
        <f>0</f>
        <v>0</v>
      </c>
      <c r="AB2097" s="520">
        <f>0</f>
        <v>0</v>
      </c>
      <c r="AC2097" s="519">
        <f t="shared" si="440"/>
        <v>0</v>
      </c>
      <c r="AD2097" s="520">
        <f t="shared" si="441"/>
        <v>0</v>
      </c>
    </row>
    <row r="2098" spans="16:30">
      <c r="P2098" s="274">
        <f t="shared" si="429"/>
        <v>1</v>
      </c>
      <c r="Q2098" s="285">
        <f t="shared" si="430"/>
        <v>18</v>
      </c>
      <c r="R2098" s="286">
        <f t="shared" si="431"/>
        <v>0</v>
      </c>
      <c r="S2098" s="287">
        <f t="shared" si="432"/>
        <v>0</v>
      </c>
      <c r="T2098" s="286">
        <f t="shared" si="433"/>
        <v>0</v>
      </c>
      <c r="U2098" s="287">
        <f t="shared" si="434"/>
        <v>0</v>
      </c>
      <c r="V2098" s="287">
        <f t="shared" si="435"/>
        <v>0</v>
      </c>
      <c r="W2098" s="287">
        <f t="shared" si="436"/>
        <v>0</v>
      </c>
      <c r="X2098" s="287">
        <f t="shared" si="437"/>
        <v>0</v>
      </c>
      <c r="Y2098" s="288">
        <f t="shared" si="438"/>
        <v>1900</v>
      </c>
      <c r="Z2098" s="287">
        <f t="shared" si="439"/>
        <v>1</v>
      </c>
      <c r="AA2098" s="519">
        <f>0</f>
        <v>0</v>
      </c>
      <c r="AB2098" s="520">
        <f>0</f>
        <v>0</v>
      </c>
      <c r="AC2098" s="519">
        <f t="shared" si="440"/>
        <v>0</v>
      </c>
      <c r="AD2098" s="520">
        <f t="shared" si="441"/>
        <v>0</v>
      </c>
    </row>
    <row r="2099" spans="16:30">
      <c r="P2099" s="274">
        <f t="shared" si="429"/>
        <v>1</v>
      </c>
      <c r="Q2099" s="285">
        <f t="shared" si="430"/>
        <v>18</v>
      </c>
      <c r="R2099" s="286">
        <f t="shared" si="431"/>
        <v>0</v>
      </c>
      <c r="S2099" s="287">
        <f t="shared" si="432"/>
        <v>0</v>
      </c>
      <c r="T2099" s="286">
        <f t="shared" si="433"/>
        <v>0</v>
      </c>
      <c r="U2099" s="287">
        <f t="shared" si="434"/>
        <v>0</v>
      </c>
      <c r="V2099" s="287">
        <f t="shared" si="435"/>
        <v>0</v>
      </c>
      <c r="W2099" s="287">
        <f t="shared" si="436"/>
        <v>0</v>
      </c>
      <c r="X2099" s="287">
        <f t="shared" si="437"/>
        <v>0</v>
      </c>
      <c r="Y2099" s="288">
        <f t="shared" si="438"/>
        <v>1900</v>
      </c>
      <c r="Z2099" s="287">
        <f t="shared" si="439"/>
        <v>1</v>
      </c>
      <c r="AA2099" s="519">
        <f>0</f>
        <v>0</v>
      </c>
      <c r="AB2099" s="520">
        <f>0</f>
        <v>0</v>
      </c>
      <c r="AC2099" s="519">
        <f t="shared" si="440"/>
        <v>0</v>
      </c>
      <c r="AD2099" s="520">
        <f t="shared" si="441"/>
        <v>0</v>
      </c>
    </row>
    <row r="2100" spans="16:30">
      <c r="P2100" s="274">
        <f t="shared" si="429"/>
        <v>1</v>
      </c>
      <c r="Q2100" s="285">
        <f t="shared" si="430"/>
        <v>18</v>
      </c>
      <c r="R2100" s="286">
        <f t="shared" si="431"/>
        <v>0</v>
      </c>
      <c r="S2100" s="287">
        <f t="shared" si="432"/>
        <v>0</v>
      </c>
      <c r="T2100" s="286">
        <f t="shared" si="433"/>
        <v>0</v>
      </c>
      <c r="U2100" s="287">
        <f t="shared" si="434"/>
        <v>0</v>
      </c>
      <c r="V2100" s="287">
        <f t="shared" si="435"/>
        <v>0</v>
      </c>
      <c r="W2100" s="287">
        <f t="shared" si="436"/>
        <v>0</v>
      </c>
      <c r="X2100" s="287">
        <f t="shared" si="437"/>
        <v>0</v>
      </c>
      <c r="Y2100" s="288">
        <f t="shared" si="438"/>
        <v>1900</v>
      </c>
      <c r="Z2100" s="287">
        <f t="shared" si="439"/>
        <v>1</v>
      </c>
      <c r="AA2100" s="519">
        <f>0</f>
        <v>0</v>
      </c>
      <c r="AB2100" s="520">
        <f>0</f>
        <v>0</v>
      </c>
      <c r="AC2100" s="519">
        <f t="shared" si="440"/>
        <v>0</v>
      </c>
      <c r="AD2100" s="520">
        <f t="shared" si="441"/>
        <v>0</v>
      </c>
    </row>
    <row r="2101" spans="16:30">
      <c r="P2101" s="274">
        <f t="shared" si="429"/>
        <v>1</v>
      </c>
      <c r="Q2101" s="285">
        <f t="shared" si="430"/>
        <v>18</v>
      </c>
      <c r="R2101" s="286">
        <f t="shared" si="431"/>
        <v>0</v>
      </c>
      <c r="S2101" s="287">
        <f t="shared" si="432"/>
        <v>0</v>
      </c>
      <c r="T2101" s="286">
        <f t="shared" si="433"/>
        <v>0</v>
      </c>
      <c r="U2101" s="287">
        <f t="shared" si="434"/>
        <v>0</v>
      </c>
      <c r="V2101" s="287">
        <f t="shared" si="435"/>
        <v>0</v>
      </c>
      <c r="W2101" s="287">
        <f t="shared" si="436"/>
        <v>0</v>
      </c>
      <c r="X2101" s="287">
        <f t="shared" si="437"/>
        <v>0</v>
      </c>
      <c r="Y2101" s="288">
        <f t="shared" si="438"/>
        <v>1900</v>
      </c>
      <c r="Z2101" s="287">
        <f t="shared" si="439"/>
        <v>1</v>
      </c>
      <c r="AA2101" s="519">
        <f>0</f>
        <v>0</v>
      </c>
      <c r="AB2101" s="520">
        <f>0</f>
        <v>0</v>
      </c>
      <c r="AC2101" s="519">
        <f t="shared" si="440"/>
        <v>0</v>
      </c>
      <c r="AD2101" s="520">
        <f t="shared" si="441"/>
        <v>0</v>
      </c>
    </row>
    <row r="2102" spans="16:30">
      <c r="P2102" s="274">
        <f t="shared" si="429"/>
        <v>1</v>
      </c>
      <c r="Q2102" s="285">
        <f t="shared" si="430"/>
        <v>18</v>
      </c>
      <c r="R2102" s="286">
        <f t="shared" si="431"/>
        <v>0</v>
      </c>
      <c r="S2102" s="287">
        <f t="shared" si="432"/>
        <v>0</v>
      </c>
      <c r="T2102" s="286">
        <f t="shared" si="433"/>
        <v>0</v>
      </c>
      <c r="U2102" s="287">
        <f t="shared" si="434"/>
        <v>0</v>
      </c>
      <c r="V2102" s="287">
        <f t="shared" si="435"/>
        <v>0</v>
      </c>
      <c r="W2102" s="287">
        <f t="shared" si="436"/>
        <v>0</v>
      </c>
      <c r="X2102" s="287">
        <f t="shared" si="437"/>
        <v>0</v>
      </c>
      <c r="Y2102" s="288">
        <f t="shared" si="438"/>
        <v>1900</v>
      </c>
      <c r="Z2102" s="287">
        <f t="shared" si="439"/>
        <v>1</v>
      </c>
      <c r="AA2102" s="519">
        <f>0</f>
        <v>0</v>
      </c>
      <c r="AB2102" s="520">
        <f>0</f>
        <v>0</v>
      </c>
      <c r="AC2102" s="519">
        <f t="shared" si="440"/>
        <v>0</v>
      </c>
      <c r="AD2102" s="520">
        <f t="shared" si="441"/>
        <v>0</v>
      </c>
    </row>
    <row r="2103" spans="16:30">
      <c r="P2103" s="274">
        <f t="shared" si="429"/>
        <v>1</v>
      </c>
      <c r="Q2103" s="285">
        <f t="shared" si="430"/>
        <v>18</v>
      </c>
      <c r="R2103" s="286">
        <f t="shared" si="431"/>
        <v>0</v>
      </c>
      <c r="S2103" s="287">
        <f t="shared" si="432"/>
        <v>0</v>
      </c>
      <c r="T2103" s="286">
        <f t="shared" si="433"/>
        <v>0</v>
      </c>
      <c r="U2103" s="287">
        <f t="shared" si="434"/>
        <v>0</v>
      </c>
      <c r="V2103" s="287">
        <f t="shared" si="435"/>
        <v>0</v>
      </c>
      <c r="W2103" s="287">
        <f t="shared" si="436"/>
        <v>0</v>
      </c>
      <c r="X2103" s="287">
        <f t="shared" si="437"/>
        <v>0</v>
      </c>
      <c r="Y2103" s="288">
        <f t="shared" si="438"/>
        <v>1900</v>
      </c>
      <c r="Z2103" s="287">
        <f t="shared" si="439"/>
        <v>1</v>
      </c>
      <c r="AA2103" s="519">
        <f>0</f>
        <v>0</v>
      </c>
      <c r="AB2103" s="520">
        <f>0</f>
        <v>0</v>
      </c>
      <c r="AC2103" s="519">
        <f t="shared" si="440"/>
        <v>0</v>
      </c>
      <c r="AD2103" s="520">
        <f t="shared" si="441"/>
        <v>0</v>
      </c>
    </row>
    <row r="2104" spans="16:30">
      <c r="P2104" s="274">
        <f t="shared" si="429"/>
        <v>1</v>
      </c>
      <c r="Q2104" s="285">
        <f t="shared" si="430"/>
        <v>18</v>
      </c>
      <c r="R2104" s="286">
        <f t="shared" si="431"/>
        <v>0</v>
      </c>
      <c r="S2104" s="287">
        <f t="shared" si="432"/>
        <v>0</v>
      </c>
      <c r="T2104" s="286">
        <f t="shared" si="433"/>
        <v>0</v>
      </c>
      <c r="U2104" s="287">
        <f t="shared" si="434"/>
        <v>0</v>
      </c>
      <c r="V2104" s="287">
        <f t="shared" si="435"/>
        <v>0</v>
      </c>
      <c r="W2104" s="287">
        <f t="shared" si="436"/>
        <v>0</v>
      </c>
      <c r="X2104" s="287">
        <f t="shared" si="437"/>
        <v>0</v>
      </c>
      <c r="Y2104" s="288">
        <f t="shared" si="438"/>
        <v>1900</v>
      </c>
      <c r="Z2104" s="287">
        <f t="shared" si="439"/>
        <v>1</v>
      </c>
      <c r="AA2104" s="519">
        <f>0</f>
        <v>0</v>
      </c>
      <c r="AB2104" s="520">
        <f>0</f>
        <v>0</v>
      </c>
      <c r="AC2104" s="519">
        <f t="shared" si="440"/>
        <v>0</v>
      </c>
      <c r="AD2104" s="520">
        <f t="shared" si="441"/>
        <v>0</v>
      </c>
    </row>
    <row r="2105" spans="16:30">
      <c r="P2105" s="274">
        <f t="shared" si="429"/>
        <v>1</v>
      </c>
      <c r="Q2105" s="285">
        <f t="shared" si="430"/>
        <v>18</v>
      </c>
      <c r="R2105" s="286">
        <f t="shared" si="431"/>
        <v>0</v>
      </c>
      <c r="S2105" s="287">
        <f t="shared" si="432"/>
        <v>0</v>
      </c>
      <c r="T2105" s="286">
        <f t="shared" si="433"/>
        <v>0</v>
      </c>
      <c r="U2105" s="287">
        <f t="shared" si="434"/>
        <v>0</v>
      </c>
      <c r="V2105" s="287">
        <f t="shared" si="435"/>
        <v>0</v>
      </c>
      <c r="W2105" s="287">
        <f t="shared" si="436"/>
        <v>0</v>
      </c>
      <c r="X2105" s="287">
        <f t="shared" si="437"/>
        <v>0</v>
      </c>
      <c r="Y2105" s="288">
        <f t="shared" si="438"/>
        <v>1900</v>
      </c>
      <c r="Z2105" s="287">
        <f t="shared" si="439"/>
        <v>1</v>
      </c>
      <c r="AA2105" s="519">
        <f>0</f>
        <v>0</v>
      </c>
      <c r="AB2105" s="520">
        <f>0</f>
        <v>0</v>
      </c>
      <c r="AC2105" s="519">
        <f t="shared" si="440"/>
        <v>0</v>
      </c>
      <c r="AD2105" s="520">
        <f t="shared" si="441"/>
        <v>0</v>
      </c>
    </row>
    <row r="2106" spans="16:30">
      <c r="P2106" s="274">
        <f t="shared" si="429"/>
        <v>1</v>
      </c>
      <c r="Q2106" s="285">
        <f t="shared" si="430"/>
        <v>18</v>
      </c>
      <c r="R2106" s="286">
        <f t="shared" si="431"/>
        <v>0</v>
      </c>
      <c r="S2106" s="287">
        <f t="shared" si="432"/>
        <v>0</v>
      </c>
      <c r="T2106" s="286">
        <f t="shared" si="433"/>
        <v>0</v>
      </c>
      <c r="U2106" s="287">
        <f t="shared" si="434"/>
        <v>0</v>
      </c>
      <c r="V2106" s="287">
        <f t="shared" si="435"/>
        <v>0</v>
      </c>
      <c r="W2106" s="287">
        <f t="shared" si="436"/>
        <v>0</v>
      </c>
      <c r="X2106" s="287">
        <f t="shared" si="437"/>
        <v>0</v>
      </c>
      <c r="Y2106" s="288">
        <f t="shared" si="438"/>
        <v>1900</v>
      </c>
      <c r="Z2106" s="287">
        <f t="shared" si="439"/>
        <v>1</v>
      </c>
      <c r="AA2106" s="519">
        <f>0</f>
        <v>0</v>
      </c>
      <c r="AB2106" s="520">
        <f>0</f>
        <v>0</v>
      </c>
      <c r="AC2106" s="519">
        <f t="shared" si="440"/>
        <v>0</v>
      </c>
      <c r="AD2106" s="520">
        <f t="shared" si="441"/>
        <v>0</v>
      </c>
    </row>
    <row r="2107" spans="16:30">
      <c r="P2107" s="274">
        <f t="shared" si="429"/>
        <v>1</v>
      </c>
      <c r="Q2107" s="285">
        <f t="shared" si="430"/>
        <v>18</v>
      </c>
      <c r="R2107" s="286">
        <f t="shared" si="431"/>
        <v>0</v>
      </c>
      <c r="S2107" s="287">
        <f t="shared" si="432"/>
        <v>0</v>
      </c>
      <c r="T2107" s="286">
        <f t="shared" si="433"/>
        <v>0</v>
      </c>
      <c r="U2107" s="287">
        <f t="shared" si="434"/>
        <v>0</v>
      </c>
      <c r="V2107" s="287">
        <f t="shared" si="435"/>
        <v>0</v>
      </c>
      <c r="W2107" s="287">
        <f t="shared" si="436"/>
        <v>0</v>
      </c>
      <c r="X2107" s="287">
        <f t="shared" si="437"/>
        <v>0</v>
      </c>
      <c r="Y2107" s="288">
        <f t="shared" si="438"/>
        <v>1900</v>
      </c>
      <c r="Z2107" s="287">
        <f t="shared" si="439"/>
        <v>1</v>
      </c>
      <c r="AA2107" s="519">
        <f>0</f>
        <v>0</v>
      </c>
      <c r="AB2107" s="520">
        <f>0</f>
        <v>0</v>
      </c>
      <c r="AC2107" s="519">
        <f t="shared" si="440"/>
        <v>0</v>
      </c>
      <c r="AD2107" s="520">
        <f t="shared" si="441"/>
        <v>0</v>
      </c>
    </row>
    <row r="2108" spans="16:30">
      <c r="P2108" s="274">
        <f t="shared" si="429"/>
        <v>1</v>
      </c>
      <c r="Q2108" s="285">
        <f t="shared" si="430"/>
        <v>18</v>
      </c>
      <c r="R2108" s="286">
        <f t="shared" si="431"/>
        <v>0</v>
      </c>
      <c r="S2108" s="287">
        <f t="shared" si="432"/>
        <v>0</v>
      </c>
      <c r="T2108" s="286">
        <f t="shared" si="433"/>
        <v>0</v>
      </c>
      <c r="U2108" s="287">
        <f t="shared" si="434"/>
        <v>0</v>
      </c>
      <c r="V2108" s="287">
        <f t="shared" si="435"/>
        <v>0</v>
      </c>
      <c r="W2108" s="287">
        <f t="shared" si="436"/>
        <v>0</v>
      </c>
      <c r="X2108" s="287">
        <f t="shared" si="437"/>
        <v>0</v>
      </c>
      <c r="Y2108" s="288">
        <f t="shared" si="438"/>
        <v>1900</v>
      </c>
      <c r="Z2108" s="287">
        <f t="shared" si="439"/>
        <v>1</v>
      </c>
      <c r="AA2108" s="519">
        <f>0</f>
        <v>0</v>
      </c>
      <c r="AB2108" s="520">
        <f>0</f>
        <v>0</v>
      </c>
      <c r="AC2108" s="519">
        <f t="shared" si="440"/>
        <v>0</v>
      </c>
      <c r="AD2108" s="520">
        <f t="shared" si="441"/>
        <v>0</v>
      </c>
    </row>
    <row r="2109" spans="16:30">
      <c r="P2109" s="274">
        <f t="shared" si="429"/>
        <v>1</v>
      </c>
      <c r="Q2109" s="285">
        <f t="shared" si="430"/>
        <v>18</v>
      </c>
      <c r="R2109" s="286">
        <f t="shared" si="431"/>
        <v>0</v>
      </c>
      <c r="S2109" s="287">
        <f t="shared" si="432"/>
        <v>0</v>
      </c>
      <c r="T2109" s="286">
        <f t="shared" si="433"/>
        <v>0</v>
      </c>
      <c r="U2109" s="287">
        <f t="shared" si="434"/>
        <v>0</v>
      </c>
      <c r="V2109" s="287">
        <f t="shared" si="435"/>
        <v>0</v>
      </c>
      <c r="W2109" s="287">
        <f t="shared" si="436"/>
        <v>0</v>
      </c>
      <c r="X2109" s="287">
        <f t="shared" si="437"/>
        <v>0</v>
      </c>
      <c r="Y2109" s="288">
        <f t="shared" si="438"/>
        <v>1900</v>
      </c>
      <c r="Z2109" s="287">
        <f t="shared" si="439"/>
        <v>1</v>
      </c>
      <c r="AA2109" s="519">
        <f>0</f>
        <v>0</v>
      </c>
      <c r="AB2109" s="520">
        <f>0</f>
        <v>0</v>
      </c>
      <c r="AC2109" s="519">
        <f t="shared" si="440"/>
        <v>0</v>
      </c>
      <c r="AD2109" s="520">
        <f t="shared" si="441"/>
        <v>0</v>
      </c>
    </row>
    <row r="2110" spans="16:30">
      <c r="P2110" s="274">
        <f t="shared" si="429"/>
        <v>1</v>
      </c>
      <c r="Q2110" s="285">
        <f t="shared" si="430"/>
        <v>18</v>
      </c>
      <c r="R2110" s="286">
        <f t="shared" si="431"/>
        <v>0</v>
      </c>
      <c r="S2110" s="287">
        <f t="shared" si="432"/>
        <v>0</v>
      </c>
      <c r="T2110" s="286">
        <f t="shared" si="433"/>
        <v>0</v>
      </c>
      <c r="U2110" s="287">
        <f t="shared" si="434"/>
        <v>0</v>
      </c>
      <c r="V2110" s="287">
        <f t="shared" si="435"/>
        <v>0</v>
      </c>
      <c r="W2110" s="287">
        <f t="shared" si="436"/>
        <v>0</v>
      </c>
      <c r="X2110" s="287">
        <f t="shared" si="437"/>
        <v>0</v>
      </c>
      <c r="Y2110" s="288">
        <f t="shared" si="438"/>
        <v>1900</v>
      </c>
      <c r="Z2110" s="287">
        <f t="shared" si="439"/>
        <v>1</v>
      </c>
      <c r="AA2110" s="519">
        <f>0</f>
        <v>0</v>
      </c>
      <c r="AB2110" s="520">
        <f>0</f>
        <v>0</v>
      </c>
      <c r="AC2110" s="519">
        <f t="shared" si="440"/>
        <v>0</v>
      </c>
      <c r="AD2110" s="520">
        <f t="shared" si="441"/>
        <v>0</v>
      </c>
    </row>
    <row r="2111" spans="16:30">
      <c r="P2111" s="274">
        <f t="shared" si="429"/>
        <v>1</v>
      </c>
      <c r="Q2111" s="285">
        <f t="shared" si="430"/>
        <v>18</v>
      </c>
      <c r="R2111" s="286">
        <f t="shared" si="431"/>
        <v>0</v>
      </c>
      <c r="S2111" s="287">
        <f t="shared" si="432"/>
        <v>0</v>
      </c>
      <c r="T2111" s="286">
        <f t="shared" si="433"/>
        <v>0</v>
      </c>
      <c r="U2111" s="287">
        <f t="shared" si="434"/>
        <v>0</v>
      </c>
      <c r="V2111" s="287">
        <f t="shared" si="435"/>
        <v>0</v>
      </c>
      <c r="W2111" s="287">
        <f t="shared" si="436"/>
        <v>0</v>
      </c>
      <c r="X2111" s="287">
        <f t="shared" si="437"/>
        <v>0</v>
      </c>
      <c r="Y2111" s="288">
        <f t="shared" si="438"/>
        <v>1900</v>
      </c>
      <c r="Z2111" s="287">
        <f t="shared" si="439"/>
        <v>1</v>
      </c>
      <c r="AA2111" s="519">
        <f>0</f>
        <v>0</v>
      </c>
      <c r="AB2111" s="520">
        <f>0</f>
        <v>0</v>
      </c>
      <c r="AC2111" s="519">
        <f t="shared" si="440"/>
        <v>0</v>
      </c>
      <c r="AD2111" s="520">
        <f t="shared" si="441"/>
        <v>0</v>
      </c>
    </row>
    <row r="2112" spans="16:30">
      <c r="P2112" s="274">
        <f t="shared" si="429"/>
        <v>1</v>
      </c>
      <c r="Q2112" s="285">
        <f t="shared" si="430"/>
        <v>18</v>
      </c>
      <c r="R2112" s="286">
        <f t="shared" si="431"/>
        <v>0</v>
      </c>
      <c r="S2112" s="287">
        <f t="shared" si="432"/>
        <v>0</v>
      </c>
      <c r="T2112" s="286">
        <f t="shared" si="433"/>
        <v>0</v>
      </c>
      <c r="U2112" s="287">
        <f t="shared" si="434"/>
        <v>0</v>
      </c>
      <c r="V2112" s="287">
        <f t="shared" si="435"/>
        <v>0</v>
      </c>
      <c r="W2112" s="287">
        <f t="shared" si="436"/>
        <v>0</v>
      </c>
      <c r="X2112" s="287">
        <f t="shared" si="437"/>
        <v>0</v>
      </c>
      <c r="Y2112" s="288">
        <f t="shared" si="438"/>
        <v>1900</v>
      </c>
      <c r="Z2112" s="287">
        <f t="shared" si="439"/>
        <v>1</v>
      </c>
      <c r="AA2112" s="519">
        <f>0</f>
        <v>0</v>
      </c>
      <c r="AB2112" s="520">
        <f>0</f>
        <v>0</v>
      </c>
      <c r="AC2112" s="519">
        <f t="shared" si="440"/>
        <v>0</v>
      </c>
      <c r="AD2112" s="520">
        <f t="shared" si="441"/>
        <v>0</v>
      </c>
    </row>
    <row r="2113" spans="16:30">
      <c r="P2113" s="274">
        <f t="shared" si="429"/>
        <v>1</v>
      </c>
      <c r="Q2113" s="285">
        <f t="shared" si="430"/>
        <v>18</v>
      </c>
      <c r="R2113" s="286">
        <f t="shared" si="431"/>
        <v>0</v>
      </c>
      <c r="S2113" s="287">
        <f t="shared" si="432"/>
        <v>0</v>
      </c>
      <c r="T2113" s="286">
        <f t="shared" si="433"/>
        <v>0</v>
      </c>
      <c r="U2113" s="287">
        <f t="shared" si="434"/>
        <v>0</v>
      </c>
      <c r="V2113" s="287">
        <f t="shared" si="435"/>
        <v>0</v>
      </c>
      <c r="W2113" s="287">
        <f t="shared" si="436"/>
        <v>0</v>
      </c>
      <c r="X2113" s="287">
        <f t="shared" si="437"/>
        <v>0</v>
      </c>
      <c r="Y2113" s="288">
        <f t="shared" si="438"/>
        <v>1900</v>
      </c>
      <c r="Z2113" s="287">
        <f t="shared" si="439"/>
        <v>1</v>
      </c>
      <c r="AA2113" s="519">
        <f>0</f>
        <v>0</v>
      </c>
      <c r="AB2113" s="520">
        <f>0</f>
        <v>0</v>
      </c>
      <c r="AC2113" s="519">
        <f t="shared" si="440"/>
        <v>0</v>
      </c>
      <c r="AD2113" s="520">
        <f t="shared" si="441"/>
        <v>0</v>
      </c>
    </row>
    <row r="2114" spans="16:30">
      <c r="P2114" s="274">
        <f t="shared" si="429"/>
        <v>1</v>
      </c>
      <c r="Q2114" s="285">
        <f t="shared" si="430"/>
        <v>18</v>
      </c>
      <c r="R2114" s="286">
        <f t="shared" si="431"/>
        <v>0</v>
      </c>
      <c r="S2114" s="287">
        <f t="shared" si="432"/>
        <v>0</v>
      </c>
      <c r="T2114" s="286">
        <f t="shared" si="433"/>
        <v>0</v>
      </c>
      <c r="U2114" s="287">
        <f t="shared" si="434"/>
        <v>0</v>
      </c>
      <c r="V2114" s="287">
        <f t="shared" si="435"/>
        <v>0</v>
      </c>
      <c r="W2114" s="287">
        <f t="shared" si="436"/>
        <v>0</v>
      </c>
      <c r="X2114" s="287">
        <f t="shared" si="437"/>
        <v>0</v>
      </c>
      <c r="Y2114" s="288">
        <f t="shared" si="438"/>
        <v>1900</v>
      </c>
      <c r="Z2114" s="287">
        <f t="shared" si="439"/>
        <v>1</v>
      </c>
      <c r="AA2114" s="519">
        <f>0</f>
        <v>0</v>
      </c>
      <c r="AB2114" s="520">
        <f>0</f>
        <v>0</v>
      </c>
      <c r="AC2114" s="519">
        <f t="shared" si="440"/>
        <v>0</v>
      </c>
      <c r="AD2114" s="520">
        <f t="shared" si="441"/>
        <v>0</v>
      </c>
    </row>
    <row r="2115" spans="16:30">
      <c r="P2115" s="274">
        <f t="shared" si="429"/>
        <v>1</v>
      </c>
      <c r="Q2115" s="285">
        <f t="shared" si="430"/>
        <v>18</v>
      </c>
      <c r="R2115" s="286">
        <f t="shared" si="431"/>
        <v>0</v>
      </c>
      <c r="S2115" s="287">
        <f t="shared" si="432"/>
        <v>0</v>
      </c>
      <c r="T2115" s="286">
        <f t="shared" si="433"/>
        <v>0</v>
      </c>
      <c r="U2115" s="287">
        <f t="shared" si="434"/>
        <v>0</v>
      </c>
      <c r="V2115" s="287">
        <f t="shared" si="435"/>
        <v>0</v>
      </c>
      <c r="W2115" s="287">
        <f t="shared" si="436"/>
        <v>0</v>
      </c>
      <c r="X2115" s="287">
        <f t="shared" si="437"/>
        <v>0</v>
      </c>
      <c r="Y2115" s="288">
        <f t="shared" si="438"/>
        <v>1900</v>
      </c>
      <c r="Z2115" s="287">
        <f t="shared" si="439"/>
        <v>1</v>
      </c>
      <c r="AA2115" s="519">
        <f>0</f>
        <v>0</v>
      </c>
      <c r="AB2115" s="520">
        <f>0</f>
        <v>0</v>
      </c>
      <c r="AC2115" s="519">
        <f t="shared" si="440"/>
        <v>0</v>
      </c>
      <c r="AD2115" s="520">
        <f t="shared" si="441"/>
        <v>0</v>
      </c>
    </row>
    <row r="2116" spans="16:30">
      <c r="P2116" s="274">
        <f t="shared" si="429"/>
        <v>1</v>
      </c>
      <c r="Q2116" s="285">
        <f t="shared" si="430"/>
        <v>18</v>
      </c>
      <c r="R2116" s="286">
        <f t="shared" si="431"/>
        <v>0</v>
      </c>
      <c r="S2116" s="287">
        <f t="shared" si="432"/>
        <v>0</v>
      </c>
      <c r="T2116" s="286">
        <f t="shared" si="433"/>
        <v>0</v>
      </c>
      <c r="U2116" s="287">
        <f t="shared" si="434"/>
        <v>0</v>
      </c>
      <c r="V2116" s="287">
        <f t="shared" si="435"/>
        <v>0</v>
      </c>
      <c r="W2116" s="287">
        <f t="shared" si="436"/>
        <v>0</v>
      </c>
      <c r="X2116" s="287">
        <f t="shared" si="437"/>
        <v>0</v>
      </c>
      <c r="Y2116" s="288">
        <f t="shared" si="438"/>
        <v>1900</v>
      </c>
      <c r="Z2116" s="287">
        <f t="shared" si="439"/>
        <v>1</v>
      </c>
      <c r="AA2116" s="519">
        <f>0</f>
        <v>0</v>
      </c>
      <c r="AB2116" s="520">
        <f>0</f>
        <v>0</v>
      </c>
      <c r="AC2116" s="519">
        <f t="shared" si="440"/>
        <v>0</v>
      </c>
      <c r="AD2116" s="520">
        <f t="shared" si="441"/>
        <v>0</v>
      </c>
    </row>
    <row r="2117" spans="16:30">
      <c r="P2117" s="274">
        <f t="shared" si="429"/>
        <v>1</v>
      </c>
      <c r="Q2117" s="285">
        <f t="shared" si="430"/>
        <v>18</v>
      </c>
      <c r="R2117" s="286">
        <f t="shared" si="431"/>
        <v>0</v>
      </c>
      <c r="S2117" s="287">
        <f t="shared" si="432"/>
        <v>0</v>
      </c>
      <c r="T2117" s="286">
        <f t="shared" si="433"/>
        <v>0</v>
      </c>
      <c r="U2117" s="287">
        <f t="shared" si="434"/>
        <v>0</v>
      </c>
      <c r="V2117" s="287">
        <f t="shared" si="435"/>
        <v>0</v>
      </c>
      <c r="W2117" s="287">
        <f t="shared" si="436"/>
        <v>0</v>
      </c>
      <c r="X2117" s="287">
        <f t="shared" si="437"/>
        <v>0</v>
      </c>
      <c r="Y2117" s="288">
        <f t="shared" si="438"/>
        <v>1900</v>
      </c>
      <c r="Z2117" s="287">
        <f t="shared" si="439"/>
        <v>1</v>
      </c>
      <c r="AA2117" s="519">
        <f>0</f>
        <v>0</v>
      </c>
      <c r="AB2117" s="520">
        <f>0</f>
        <v>0</v>
      </c>
      <c r="AC2117" s="519">
        <f t="shared" si="440"/>
        <v>0</v>
      </c>
      <c r="AD2117" s="520">
        <f t="shared" si="441"/>
        <v>0</v>
      </c>
    </row>
    <row r="2118" spans="16:30">
      <c r="P2118" s="274">
        <f t="shared" si="429"/>
        <v>1</v>
      </c>
      <c r="Q2118" s="285">
        <f t="shared" si="430"/>
        <v>18</v>
      </c>
      <c r="R2118" s="286">
        <f t="shared" si="431"/>
        <v>0</v>
      </c>
      <c r="S2118" s="287">
        <f t="shared" si="432"/>
        <v>0</v>
      </c>
      <c r="T2118" s="286">
        <f t="shared" si="433"/>
        <v>0</v>
      </c>
      <c r="U2118" s="287">
        <f t="shared" si="434"/>
        <v>0</v>
      </c>
      <c r="V2118" s="287">
        <f t="shared" si="435"/>
        <v>0</v>
      </c>
      <c r="W2118" s="287">
        <f t="shared" si="436"/>
        <v>0</v>
      </c>
      <c r="X2118" s="287">
        <f t="shared" si="437"/>
        <v>0</v>
      </c>
      <c r="Y2118" s="288">
        <f t="shared" si="438"/>
        <v>1900</v>
      </c>
      <c r="Z2118" s="287">
        <f t="shared" si="439"/>
        <v>1</v>
      </c>
      <c r="AA2118" s="519">
        <f>0</f>
        <v>0</v>
      </c>
      <c r="AB2118" s="520">
        <f>0</f>
        <v>0</v>
      </c>
      <c r="AC2118" s="519">
        <f t="shared" si="440"/>
        <v>0</v>
      </c>
      <c r="AD2118" s="520">
        <f t="shared" si="441"/>
        <v>0</v>
      </c>
    </row>
    <row r="2119" spans="16:30">
      <c r="P2119" s="274">
        <f t="shared" si="429"/>
        <v>1</v>
      </c>
      <c r="Q2119" s="285">
        <f t="shared" si="430"/>
        <v>18</v>
      </c>
      <c r="R2119" s="286">
        <f t="shared" si="431"/>
        <v>0</v>
      </c>
      <c r="S2119" s="287">
        <f t="shared" si="432"/>
        <v>0</v>
      </c>
      <c r="T2119" s="286">
        <f t="shared" si="433"/>
        <v>0</v>
      </c>
      <c r="U2119" s="287">
        <f t="shared" si="434"/>
        <v>0</v>
      </c>
      <c r="V2119" s="287">
        <f t="shared" si="435"/>
        <v>0</v>
      </c>
      <c r="W2119" s="287">
        <f t="shared" si="436"/>
        <v>0</v>
      </c>
      <c r="X2119" s="287">
        <f t="shared" si="437"/>
        <v>0</v>
      </c>
      <c r="Y2119" s="288">
        <f t="shared" si="438"/>
        <v>1900</v>
      </c>
      <c r="Z2119" s="287">
        <f t="shared" si="439"/>
        <v>1</v>
      </c>
      <c r="AA2119" s="519">
        <f>0</f>
        <v>0</v>
      </c>
      <c r="AB2119" s="520">
        <f>0</f>
        <v>0</v>
      </c>
      <c r="AC2119" s="519">
        <f t="shared" si="440"/>
        <v>0</v>
      </c>
      <c r="AD2119" s="520">
        <f t="shared" si="441"/>
        <v>0</v>
      </c>
    </row>
    <row r="2120" spans="16:30">
      <c r="P2120" s="274">
        <f t="shared" ref="P2120:P2183" si="442">IF(Z2120&gt;S2120,IF(Z2120&gt;T2120,1,0),0)</f>
        <v>1</v>
      </c>
      <c r="Q2120" s="285">
        <f t="shared" ref="Q2120:Q2183" si="443">MAX(18,IFERROR(ROUNDDOWN(YEARFRAC(F2120,__valuation_date),0),45))</f>
        <v>18</v>
      </c>
      <c r="R2120" s="286">
        <f t="shared" ref="R2120:R2183" si="444">G2120</f>
        <v>0</v>
      </c>
      <c r="S2120" s="287">
        <f t="shared" ref="S2120:S2183" si="445">N2120</f>
        <v>0</v>
      </c>
      <c r="T2120" s="286">
        <f t="shared" ref="T2120:T2183" si="446">ROUNDUP(YEARFRAC(M2120,L2120),0)</f>
        <v>0</v>
      </c>
      <c r="U2120" s="287">
        <f t="shared" ref="U2120:U2183" si="447">J2120</f>
        <v>0</v>
      </c>
      <c r="V2120" s="287">
        <f t="shared" ref="V2120:V2183" si="448">IF(X2120="Annuity",0,H2120)</f>
        <v>0</v>
      </c>
      <c r="W2120" s="287">
        <f t="shared" ref="W2120:W2183" si="449">IF(X2120="Annuity",H2120*12,H2120)</f>
        <v>0</v>
      </c>
      <c r="X2120" s="287">
        <f t="shared" ref="X2120:X2183" si="450">E2120</f>
        <v>0</v>
      </c>
      <c r="Y2120" s="288">
        <f t="shared" ref="Y2120:Y2183" si="451">YEAR(L2120)</f>
        <v>1900</v>
      </c>
      <c r="Z2120" s="287">
        <f t="shared" ref="Z2120:Z2183" si="452">YEAR($P$2)-Y2120+1</f>
        <v>1</v>
      </c>
      <c r="AA2120" s="519">
        <f>0</f>
        <v>0</v>
      </c>
      <c r="AB2120" s="520">
        <f>0</f>
        <v>0</v>
      </c>
      <c r="AC2120" s="519">
        <f t="shared" ref="AC2120:AC2183" si="453">D2120</f>
        <v>0</v>
      </c>
      <c r="AD2120" s="520">
        <f t="shared" ref="AD2120:AD2183" si="454">O2120</f>
        <v>0</v>
      </c>
    </row>
    <row r="2121" spans="16:30">
      <c r="P2121" s="274">
        <f t="shared" si="442"/>
        <v>1</v>
      </c>
      <c r="Q2121" s="285">
        <f t="shared" si="443"/>
        <v>18</v>
      </c>
      <c r="R2121" s="286">
        <f t="shared" si="444"/>
        <v>0</v>
      </c>
      <c r="S2121" s="287">
        <f t="shared" si="445"/>
        <v>0</v>
      </c>
      <c r="T2121" s="286">
        <f t="shared" si="446"/>
        <v>0</v>
      </c>
      <c r="U2121" s="287">
        <f t="shared" si="447"/>
        <v>0</v>
      </c>
      <c r="V2121" s="287">
        <f t="shared" si="448"/>
        <v>0</v>
      </c>
      <c r="W2121" s="287">
        <f t="shared" si="449"/>
        <v>0</v>
      </c>
      <c r="X2121" s="287">
        <f t="shared" si="450"/>
        <v>0</v>
      </c>
      <c r="Y2121" s="288">
        <f t="shared" si="451"/>
        <v>1900</v>
      </c>
      <c r="Z2121" s="287">
        <f t="shared" si="452"/>
        <v>1</v>
      </c>
      <c r="AA2121" s="519">
        <f>0</f>
        <v>0</v>
      </c>
      <c r="AB2121" s="520">
        <f>0</f>
        <v>0</v>
      </c>
      <c r="AC2121" s="519">
        <f t="shared" si="453"/>
        <v>0</v>
      </c>
      <c r="AD2121" s="520">
        <f t="shared" si="454"/>
        <v>0</v>
      </c>
    </row>
    <row r="2122" spans="16:30">
      <c r="P2122" s="274">
        <f t="shared" si="442"/>
        <v>1</v>
      </c>
      <c r="Q2122" s="285">
        <f t="shared" si="443"/>
        <v>18</v>
      </c>
      <c r="R2122" s="286">
        <f t="shared" si="444"/>
        <v>0</v>
      </c>
      <c r="S2122" s="287">
        <f t="shared" si="445"/>
        <v>0</v>
      </c>
      <c r="T2122" s="286">
        <f t="shared" si="446"/>
        <v>0</v>
      </c>
      <c r="U2122" s="287">
        <f t="shared" si="447"/>
        <v>0</v>
      </c>
      <c r="V2122" s="287">
        <f t="shared" si="448"/>
        <v>0</v>
      </c>
      <c r="W2122" s="287">
        <f t="shared" si="449"/>
        <v>0</v>
      </c>
      <c r="X2122" s="287">
        <f t="shared" si="450"/>
        <v>0</v>
      </c>
      <c r="Y2122" s="288">
        <f t="shared" si="451"/>
        <v>1900</v>
      </c>
      <c r="Z2122" s="287">
        <f t="shared" si="452"/>
        <v>1</v>
      </c>
      <c r="AA2122" s="519">
        <f>0</f>
        <v>0</v>
      </c>
      <c r="AB2122" s="520">
        <f>0</f>
        <v>0</v>
      </c>
      <c r="AC2122" s="519">
        <f t="shared" si="453"/>
        <v>0</v>
      </c>
      <c r="AD2122" s="520">
        <f t="shared" si="454"/>
        <v>0</v>
      </c>
    </row>
    <row r="2123" spans="16:30">
      <c r="P2123" s="274">
        <f t="shared" si="442"/>
        <v>1</v>
      </c>
      <c r="Q2123" s="285">
        <f t="shared" si="443"/>
        <v>18</v>
      </c>
      <c r="R2123" s="286">
        <f t="shared" si="444"/>
        <v>0</v>
      </c>
      <c r="S2123" s="287">
        <f t="shared" si="445"/>
        <v>0</v>
      </c>
      <c r="T2123" s="286">
        <f t="shared" si="446"/>
        <v>0</v>
      </c>
      <c r="U2123" s="287">
        <f t="shared" si="447"/>
        <v>0</v>
      </c>
      <c r="V2123" s="287">
        <f t="shared" si="448"/>
        <v>0</v>
      </c>
      <c r="W2123" s="287">
        <f t="shared" si="449"/>
        <v>0</v>
      </c>
      <c r="X2123" s="287">
        <f t="shared" si="450"/>
        <v>0</v>
      </c>
      <c r="Y2123" s="288">
        <f t="shared" si="451"/>
        <v>1900</v>
      </c>
      <c r="Z2123" s="287">
        <f t="shared" si="452"/>
        <v>1</v>
      </c>
      <c r="AA2123" s="519">
        <f>0</f>
        <v>0</v>
      </c>
      <c r="AB2123" s="520">
        <f>0</f>
        <v>0</v>
      </c>
      <c r="AC2123" s="519">
        <f t="shared" si="453"/>
        <v>0</v>
      </c>
      <c r="AD2123" s="520">
        <f t="shared" si="454"/>
        <v>0</v>
      </c>
    </row>
    <row r="2124" spans="16:30">
      <c r="P2124" s="274">
        <f t="shared" si="442"/>
        <v>1</v>
      </c>
      <c r="Q2124" s="285">
        <f t="shared" si="443"/>
        <v>18</v>
      </c>
      <c r="R2124" s="286">
        <f t="shared" si="444"/>
        <v>0</v>
      </c>
      <c r="S2124" s="287">
        <f t="shared" si="445"/>
        <v>0</v>
      </c>
      <c r="T2124" s="286">
        <f t="shared" si="446"/>
        <v>0</v>
      </c>
      <c r="U2124" s="287">
        <f t="shared" si="447"/>
        <v>0</v>
      </c>
      <c r="V2124" s="287">
        <f t="shared" si="448"/>
        <v>0</v>
      </c>
      <c r="W2124" s="287">
        <f t="shared" si="449"/>
        <v>0</v>
      </c>
      <c r="X2124" s="287">
        <f t="shared" si="450"/>
        <v>0</v>
      </c>
      <c r="Y2124" s="288">
        <f t="shared" si="451"/>
        <v>1900</v>
      </c>
      <c r="Z2124" s="287">
        <f t="shared" si="452"/>
        <v>1</v>
      </c>
      <c r="AA2124" s="519">
        <f>0</f>
        <v>0</v>
      </c>
      <c r="AB2124" s="520">
        <f>0</f>
        <v>0</v>
      </c>
      <c r="AC2124" s="519">
        <f t="shared" si="453"/>
        <v>0</v>
      </c>
      <c r="AD2124" s="520">
        <f t="shared" si="454"/>
        <v>0</v>
      </c>
    </row>
    <row r="2125" spans="16:30">
      <c r="P2125" s="274">
        <f t="shared" si="442"/>
        <v>1</v>
      </c>
      <c r="Q2125" s="285">
        <f t="shared" si="443"/>
        <v>18</v>
      </c>
      <c r="R2125" s="286">
        <f t="shared" si="444"/>
        <v>0</v>
      </c>
      <c r="S2125" s="287">
        <f t="shared" si="445"/>
        <v>0</v>
      </c>
      <c r="T2125" s="286">
        <f t="shared" si="446"/>
        <v>0</v>
      </c>
      <c r="U2125" s="287">
        <f t="shared" si="447"/>
        <v>0</v>
      </c>
      <c r="V2125" s="287">
        <f t="shared" si="448"/>
        <v>0</v>
      </c>
      <c r="W2125" s="287">
        <f t="shared" si="449"/>
        <v>0</v>
      </c>
      <c r="X2125" s="287">
        <f t="shared" si="450"/>
        <v>0</v>
      </c>
      <c r="Y2125" s="288">
        <f t="shared" si="451"/>
        <v>1900</v>
      </c>
      <c r="Z2125" s="287">
        <f t="shared" si="452"/>
        <v>1</v>
      </c>
      <c r="AA2125" s="519">
        <f>0</f>
        <v>0</v>
      </c>
      <c r="AB2125" s="520">
        <f>0</f>
        <v>0</v>
      </c>
      <c r="AC2125" s="519">
        <f t="shared" si="453"/>
        <v>0</v>
      </c>
      <c r="AD2125" s="520">
        <f t="shared" si="454"/>
        <v>0</v>
      </c>
    </row>
    <row r="2126" spans="16:30">
      <c r="P2126" s="274">
        <f t="shared" si="442"/>
        <v>1</v>
      </c>
      <c r="Q2126" s="285">
        <f t="shared" si="443"/>
        <v>18</v>
      </c>
      <c r="R2126" s="286">
        <f t="shared" si="444"/>
        <v>0</v>
      </c>
      <c r="S2126" s="287">
        <f t="shared" si="445"/>
        <v>0</v>
      </c>
      <c r="T2126" s="286">
        <f t="shared" si="446"/>
        <v>0</v>
      </c>
      <c r="U2126" s="287">
        <f t="shared" si="447"/>
        <v>0</v>
      </c>
      <c r="V2126" s="287">
        <f t="shared" si="448"/>
        <v>0</v>
      </c>
      <c r="W2126" s="287">
        <f t="shared" si="449"/>
        <v>0</v>
      </c>
      <c r="X2126" s="287">
        <f t="shared" si="450"/>
        <v>0</v>
      </c>
      <c r="Y2126" s="288">
        <f t="shared" si="451"/>
        <v>1900</v>
      </c>
      <c r="Z2126" s="287">
        <f t="shared" si="452"/>
        <v>1</v>
      </c>
      <c r="AA2126" s="519">
        <f>0</f>
        <v>0</v>
      </c>
      <c r="AB2126" s="520">
        <f>0</f>
        <v>0</v>
      </c>
      <c r="AC2126" s="519">
        <f t="shared" si="453"/>
        <v>0</v>
      </c>
      <c r="AD2126" s="520">
        <f t="shared" si="454"/>
        <v>0</v>
      </c>
    </row>
    <row r="2127" spans="16:30">
      <c r="P2127" s="274">
        <f t="shared" si="442"/>
        <v>1</v>
      </c>
      <c r="Q2127" s="285">
        <f t="shared" si="443"/>
        <v>18</v>
      </c>
      <c r="R2127" s="286">
        <f t="shared" si="444"/>
        <v>0</v>
      </c>
      <c r="S2127" s="287">
        <f t="shared" si="445"/>
        <v>0</v>
      </c>
      <c r="T2127" s="286">
        <f t="shared" si="446"/>
        <v>0</v>
      </c>
      <c r="U2127" s="287">
        <f t="shared" si="447"/>
        <v>0</v>
      </c>
      <c r="V2127" s="287">
        <f t="shared" si="448"/>
        <v>0</v>
      </c>
      <c r="W2127" s="287">
        <f t="shared" si="449"/>
        <v>0</v>
      </c>
      <c r="X2127" s="287">
        <f t="shared" si="450"/>
        <v>0</v>
      </c>
      <c r="Y2127" s="288">
        <f t="shared" si="451"/>
        <v>1900</v>
      </c>
      <c r="Z2127" s="287">
        <f t="shared" si="452"/>
        <v>1</v>
      </c>
      <c r="AA2127" s="519">
        <f>0</f>
        <v>0</v>
      </c>
      <c r="AB2127" s="520">
        <f>0</f>
        <v>0</v>
      </c>
      <c r="AC2127" s="519">
        <f t="shared" si="453"/>
        <v>0</v>
      </c>
      <c r="AD2127" s="520">
        <f t="shared" si="454"/>
        <v>0</v>
      </c>
    </row>
    <row r="2128" spans="16:30">
      <c r="P2128" s="274">
        <f t="shared" si="442"/>
        <v>1</v>
      </c>
      <c r="Q2128" s="285">
        <f t="shared" si="443"/>
        <v>18</v>
      </c>
      <c r="R2128" s="286">
        <f t="shared" si="444"/>
        <v>0</v>
      </c>
      <c r="S2128" s="287">
        <f t="shared" si="445"/>
        <v>0</v>
      </c>
      <c r="T2128" s="286">
        <f t="shared" si="446"/>
        <v>0</v>
      </c>
      <c r="U2128" s="287">
        <f t="shared" si="447"/>
        <v>0</v>
      </c>
      <c r="V2128" s="287">
        <f t="shared" si="448"/>
        <v>0</v>
      </c>
      <c r="W2128" s="287">
        <f t="shared" si="449"/>
        <v>0</v>
      </c>
      <c r="X2128" s="287">
        <f t="shared" si="450"/>
        <v>0</v>
      </c>
      <c r="Y2128" s="288">
        <f t="shared" si="451"/>
        <v>1900</v>
      </c>
      <c r="Z2128" s="287">
        <f t="shared" si="452"/>
        <v>1</v>
      </c>
      <c r="AA2128" s="519">
        <f>0</f>
        <v>0</v>
      </c>
      <c r="AB2128" s="520">
        <f>0</f>
        <v>0</v>
      </c>
      <c r="AC2128" s="519">
        <f t="shared" si="453"/>
        <v>0</v>
      </c>
      <c r="AD2128" s="520">
        <f t="shared" si="454"/>
        <v>0</v>
      </c>
    </row>
    <row r="2129" spans="16:30">
      <c r="P2129" s="274">
        <f t="shared" si="442"/>
        <v>1</v>
      </c>
      <c r="Q2129" s="285">
        <f t="shared" si="443"/>
        <v>18</v>
      </c>
      <c r="R2129" s="286">
        <f t="shared" si="444"/>
        <v>0</v>
      </c>
      <c r="S2129" s="287">
        <f t="shared" si="445"/>
        <v>0</v>
      </c>
      <c r="T2129" s="286">
        <f t="shared" si="446"/>
        <v>0</v>
      </c>
      <c r="U2129" s="287">
        <f t="shared" si="447"/>
        <v>0</v>
      </c>
      <c r="V2129" s="287">
        <f t="shared" si="448"/>
        <v>0</v>
      </c>
      <c r="W2129" s="287">
        <f t="shared" si="449"/>
        <v>0</v>
      </c>
      <c r="X2129" s="287">
        <f t="shared" si="450"/>
        <v>0</v>
      </c>
      <c r="Y2129" s="288">
        <f t="shared" si="451"/>
        <v>1900</v>
      </c>
      <c r="Z2129" s="287">
        <f t="shared" si="452"/>
        <v>1</v>
      </c>
      <c r="AA2129" s="519">
        <f>0</f>
        <v>0</v>
      </c>
      <c r="AB2129" s="520">
        <f>0</f>
        <v>0</v>
      </c>
      <c r="AC2129" s="519">
        <f t="shared" si="453"/>
        <v>0</v>
      </c>
      <c r="AD2129" s="520">
        <f t="shared" si="454"/>
        <v>0</v>
      </c>
    </row>
    <row r="2130" spans="16:30">
      <c r="P2130" s="274">
        <f t="shared" si="442"/>
        <v>1</v>
      </c>
      <c r="Q2130" s="285">
        <f t="shared" si="443"/>
        <v>18</v>
      </c>
      <c r="R2130" s="286">
        <f t="shared" si="444"/>
        <v>0</v>
      </c>
      <c r="S2130" s="287">
        <f t="shared" si="445"/>
        <v>0</v>
      </c>
      <c r="T2130" s="286">
        <f t="shared" si="446"/>
        <v>0</v>
      </c>
      <c r="U2130" s="287">
        <f t="shared" si="447"/>
        <v>0</v>
      </c>
      <c r="V2130" s="287">
        <f t="shared" si="448"/>
        <v>0</v>
      </c>
      <c r="W2130" s="287">
        <f t="shared" si="449"/>
        <v>0</v>
      </c>
      <c r="X2130" s="287">
        <f t="shared" si="450"/>
        <v>0</v>
      </c>
      <c r="Y2130" s="288">
        <f t="shared" si="451"/>
        <v>1900</v>
      </c>
      <c r="Z2130" s="287">
        <f t="shared" si="452"/>
        <v>1</v>
      </c>
      <c r="AA2130" s="519">
        <f>0</f>
        <v>0</v>
      </c>
      <c r="AB2130" s="520">
        <f>0</f>
        <v>0</v>
      </c>
      <c r="AC2130" s="519">
        <f t="shared" si="453"/>
        <v>0</v>
      </c>
      <c r="AD2130" s="520">
        <f t="shared" si="454"/>
        <v>0</v>
      </c>
    </row>
    <row r="2131" spans="16:30">
      <c r="P2131" s="274">
        <f t="shared" si="442"/>
        <v>1</v>
      </c>
      <c r="Q2131" s="285">
        <f t="shared" si="443"/>
        <v>18</v>
      </c>
      <c r="R2131" s="286">
        <f t="shared" si="444"/>
        <v>0</v>
      </c>
      <c r="S2131" s="287">
        <f t="shared" si="445"/>
        <v>0</v>
      </c>
      <c r="T2131" s="286">
        <f t="shared" si="446"/>
        <v>0</v>
      </c>
      <c r="U2131" s="287">
        <f t="shared" si="447"/>
        <v>0</v>
      </c>
      <c r="V2131" s="287">
        <f t="shared" si="448"/>
        <v>0</v>
      </c>
      <c r="W2131" s="287">
        <f t="shared" si="449"/>
        <v>0</v>
      </c>
      <c r="X2131" s="287">
        <f t="shared" si="450"/>
        <v>0</v>
      </c>
      <c r="Y2131" s="288">
        <f t="shared" si="451"/>
        <v>1900</v>
      </c>
      <c r="Z2131" s="287">
        <f t="shared" si="452"/>
        <v>1</v>
      </c>
      <c r="AA2131" s="519">
        <f>0</f>
        <v>0</v>
      </c>
      <c r="AB2131" s="520">
        <f>0</f>
        <v>0</v>
      </c>
      <c r="AC2131" s="519">
        <f t="shared" si="453"/>
        <v>0</v>
      </c>
      <c r="AD2131" s="520">
        <f t="shared" si="454"/>
        <v>0</v>
      </c>
    </row>
    <row r="2132" spans="16:30">
      <c r="P2132" s="274">
        <f t="shared" si="442"/>
        <v>1</v>
      </c>
      <c r="Q2132" s="285">
        <f t="shared" si="443"/>
        <v>18</v>
      </c>
      <c r="R2132" s="286">
        <f t="shared" si="444"/>
        <v>0</v>
      </c>
      <c r="S2132" s="287">
        <f t="shared" si="445"/>
        <v>0</v>
      </c>
      <c r="T2132" s="286">
        <f t="shared" si="446"/>
        <v>0</v>
      </c>
      <c r="U2132" s="287">
        <f t="shared" si="447"/>
        <v>0</v>
      </c>
      <c r="V2132" s="287">
        <f t="shared" si="448"/>
        <v>0</v>
      </c>
      <c r="W2132" s="287">
        <f t="shared" si="449"/>
        <v>0</v>
      </c>
      <c r="X2132" s="287">
        <f t="shared" si="450"/>
        <v>0</v>
      </c>
      <c r="Y2132" s="288">
        <f t="shared" si="451"/>
        <v>1900</v>
      </c>
      <c r="Z2132" s="287">
        <f t="shared" si="452"/>
        <v>1</v>
      </c>
      <c r="AA2132" s="519">
        <f>0</f>
        <v>0</v>
      </c>
      <c r="AB2132" s="520">
        <f>0</f>
        <v>0</v>
      </c>
      <c r="AC2132" s="519">
        <f t="shared" si="453"/>
        <v>0</v>
      </c>
      <c r="AD2132" s="520">
        <f t="shared" si="454"/>
        <v>0</v>
      </c>
    </row>
    <row r="2133" spans="16:30">
      <c r="P2133" s="274">
        <f t="shared" si="442"/>
        <v>1</v>
      </c>
      <c r="Q2133" s="285">
        <f t="shared" si="443"/>
        <v>18</v>
      </c>
      <c r="R2133" s="286">
        <f t="shared" si="444"/>
        <v>0</v>
      </c>
      <c r="S2133" s="287">
        <f t="shared" si="445"/>
        <v>0</v>
      </c>
      <c r="T2133" s="286">
        <f t="shared" si="446"/>
        <v>0</v>
      </c>
      <c r="U2133" s="287">
        <f t="shared" si="447"/>
        <v>0</v>
      </c>
      <c r="V2133" s="287">
        <f t="shared" si="448"/>
        <v>0</v>
      </c>
      <c r="W2133" s="287">
        <f t="shared" si="449"/>
        <v>0</v>
      </c>
      <c r="X2133" s="287">
        <f t="shared" si="450"/>
        <v>0</v>
      </c>
      <c r="Y2133" s="288">
        <f t="shared" si="451"/>
        <v>1900</v>
      </c>
      <c r="Z2133" s="287">
        <f t="shared" si="452"/>
        <v>1</v>
      </c>
      <c r="AA2133" s="519">
        <f>0</f>
        <v>0</v>
      </c>
      <c r="AB2133" s="520">
        <f>0</f>
        <v>0</v>
      </c>
      <c r="AC2133" s="519">
        <f t="shared" si="453"/>
        <v>0</v>
      </c>
      <c r="AD2133" s="520">
        <f t="shared" si="454"/>
        <v>0</v>
      </c>
    </row>
    <row r="2134" spans="16:30">
      <c r="P2134" s="274">
        <f t="shared" si="442"/>
        <v>1</v>
      </c>
      <c r="Q2134" s="285">
        <f t="shared" si="443"/>
        <v>18</v>
      </c>
      <c r="R2134" s="286">
        <f t="shared" si="444"/>
        <v>0</v>
      </c>
      <c r="S2134" s="287">
        <f t="shared" si="445"/>
        <v>0</v>
      </c>
      <c r="T2134" s="286">
        <f t="shared" si="446"/>
        <v>0</v>
      </c>
      <c r="U2134" s="287">
        <f t="shared" si="447"/>
        <v>0</v>
      </c>
      <c r="V2134" s="287">
        <f t="shared" si="448"/>
        <v>0</v>
      </c>
      <c r="W2134" s="287">
        <f t="shared" si="449"/>
        <v>0</v>
      </c>
      <c r="X2134" s="287">
        <f t="shared" si="450"/>
        <v>0</v>
      </c>
      <c r="Y2134" s="288">
        <f t="shared" si="451"/>
        <v>1900</v>
      </c>
      <c r="Z2134" s="287">
        <f t="shared" si="452"/>
        <v>1</v>
      </c>
      <c r="AA2134" s="519">
        <f>0</f>
        <v>0</v>
      </c>
      <c r="AB2134" s="520">
        <f>0</f>
        <v>0</v>
      </c>
      <c r="AC2134" s="519">
        <f t="shared" si="453"/>
        <v>0</v>
      </c>
      <c r="AD2134" s="520">
        <f t="shared" si="454"/>
        <v>0</v>
      </c>
    </row>
    <row r="2135" spans="16:30">
      <c r="P2135" s="274">
        <f t="shared" si="442"/>
        <v>1</v>
      </c>
      <c r="Q2135" s="285">
        <f t="shared" si="443"/>
        <v>18</v>
      </c>
      <c r="R2135" s="286">
        <f t="shared" si="444"/>
        <v>0</v>
      </c>
      <c r="S2135" s="287">
        <f t="shared" si="445"/>
        <v>0</v>
      </c>
      <c r="T2135" s="286">
        <f t="shared" si="446"/>
        <v>0</v>
      </c>
      <c r="U2135" s="287">
        <f t="shared" si="447"/>
        <v>0</v>
      </c>
      <c r="V2135" s="287">
        <f t="shared" si="448"/>
        <v>0</v>
      </c>
      <c r="W2135" s="287">
        <f t="shared" si="449"/>
        <v>0</v>
      </c>
      <c r="X2135" s="287">
        <f t="shared" si="450"/>
        <v>0</v>
      </c>
      <c r="Y2135" s="288">
        <f t="shared" si="451"/>
        <v>1900</v>
      </c>
      <c r="Z2135" s="287">
        <f t="shared" si="452"/>
        <v>1</v>
      </c>
      <c r="AA2135" s="519">
        <f>0</f>
        <v>0</v>
      </c>
      <c r="AB2135" s="520">
        <f>0</f>
        <v>0</v>
      </c>
      <c r="AC2135" s="519">
        <f t="shared" si="453"/>
        <v>0</v>
      </c>
      <c r="AD2135" s="520">
        <f t="shared" si="454"/>
        <v>0</v>
      </c>
    </row>
    <row r="2136" spans="16:30">
      <c r="P2136" s="274">
        <f t="shared" si="442"/>
        <v>1</v>
      </c>
      <c r="Q2136" s="285">
        <f t="shared" si="443"/>
        <v>18</v>
      </c>
      <c r="R2136" s="286">
        <f t="shared" si="444"/>
        <v>0</v>
      </c>
      <c r="S2136" s="287">
        <f t="shared" si="445"/>
        <v>0</v>
      </c>
      <c r="T2136" s="286">
        <f t="shared" si="446"/>
        <v>0</v>
      </c>
      <c r="U2136" s="287">
        <f t="shared" si="447"/>
        <v>0</v>
      </c>
      <c r="V2136" s="287">
        <f t="shared" si="448"/>
        <v>0</v>
      </c>
      <c r="W2136" s="287">
        <f t="shared" si="449"/>
        <v>0</v>
      </c>
      <c r="X2136" s="287">
        <f t="shared" si="450"/>
        <v>0</v>
      </c>
      <c r="Y2136" s="288">
        <f t="shared" si="451"/>
        <v>1900</v>
      </c>
      <c r="Z2136" s="287">
        <f t="shared" si="452"/>
        <v>1</v>
      </c>
      <c r="AA2136" s="519">
        <f>0</f>
        <v>0</v>
      </c>
      <c r="AB2136" s="520">
        <f>0</f>
        <v>0</v>
      </c>
      <c r="AC2136" s="519">
        <f t="shared" si="453"/>
        <v>0</v>
      </c>
      <c r="AD2136" s="520">
        <f t="shared" si="454"/>
        <v>0</v>
      </c>
    </row>
    <row r="2137" spans="16:30">
      <c r="P2137" s="274">
        <f t="shared" si="442"/>
        <v>1</v>
      </c>
      <c r="Q2137" s="285">
        <f t="shared" si="443"/>
        <v>18</v>
      </c>
      <c r="R2137" s="286">
        <f t="shared" si="444"/>
        <v>0</v>
      </c>
      <c r="S2137" s="287">
        <f t="shared" si="445"/>
        <v>0</v>
      </c>
      <c r="T2137" s="286">
        <f t="shared" si="446"/>
        <v>0</v>
      </c>
      <c r="U2137" s="287">
        <f t="shared" si="447"/>
        <v>0</v>
      </c>
      <c r="V2137" s="287">
        <f t="shared" si="448"/>
        <v>0</v>
      </c>
      <c r="W2137" s="287">
        <f t="shared" si="449"/>
        <v>0</v>
      </c>
      <c r="X2137" s="287">
        <f t="shared" si="450"/>
        <v>0</v>
      </c>
      <c r="Y2137" s="288">
        <f t="shared" si="451"/>
        <v>1900</v>
      </c>
      <c r="Z2137" s="287">
        <f t="shared" si="452"/>
        <v>1</v>
      </c>
      <c r="AA2137" s="519">
        <f>0</f>
        <v>0</v>
      </c>
      <c r="AB2137" s="520">
        <f>0</f>
        <v>0</v>
      </c>
      <c r="AC2137" s="519">
        <f t="shared" si="453"/>
        <v>0</v>
      </c>
      <c r="AD2137" s="520">
        <f t="shared" si="454"/>
        <v>0</v>
      </c>
    </row>
    <row r="2138" spans="16:30">
      <c r="P2138" s="274">
        <f t="shared" si="442"/>
        <v>1</v>
      </c>
      <c r="Q2138" s="285">
        <f t="shared" si="443"/>
        <v>18</v>
      </c>
      <c r="R2138" s="286">
        <f t="shared" si="444"/>
        <v>0</v>
      </c>
      <c r="S2138" s="287">
        <f t="shared" si="445"/>
        <v>0</v>
      </c>
      <c r="T2138" s="286">
        <f t="shared" si="446"/>
        <v>0</v>
      </c>
      <c r="U2138" s="287">
        <f t="shared" si="447"/>
        <v>0</v>
      </c>
      <c r="V2138" s="287">
        <f t="shared" si="448"/>
        <v>0</v>
      </c>
      <c r="W2138" s="287">
        <f t="shared" si="449"/>
        <v>0</v>
      </c>
      <c r="X2138" s="287">
        <f t="shared" si="450"/>
        <v>0</v>
      </c>
      <c r="Y2138" s="288">
        <f t="shared" si="451"/>
        <v>1900</v>
      </c>
      <c r="Z2138" s="287">
        <f t="shared" si="452"/>
        <v>1</v>
      </c>
      <c r="AA2138" s="519">
        <f>0</f>
        <v>0</v>
      </c>
      <c r="AB2138" s="520">
        <f>0</f>
        <v>0</v>
      </c>
      <c r="AC2138" s="519">
        <f t="shared" si="453"/>
        <v>0</v>
      </c>
      <c r="AD2138" s="520">
        <f t="shared" si="454"/>
        <v>0</v>
      </c>
    </row>
    <row r="2139" spans="16:30">
      <c r="P2139" s="274">
        <f t="shared" si="442"/>
        <v>1</v>
      </c>
      <c r="Q2139" s="285">
        <f t="shared" si="443"/>
        <v>18</v>
      </c>
      <c r="R2139" s="286">
        <f t="shared" si="444"/>
        <v>0</v>
      </c>
      <c r="S2139" s="287">
        <f t="shared" si="445"/>
        <v>0</v>
      </c>
      <c r="T2139" s="286">
        <f t="shared" si="446"/>
        <v>0</v>
      </c>
      <c r="U2139" s="287">
        <f t="shared" si="447"/>
        <v>0</v>
      </c>
      <c r="V2139" s="287">
        <f t="shared" si="448"/>
        <v>0</v>
      </c>
      <c r="W2139" s="287">
        <f t="shared" si="449"/>
        <v>0</v>
      </c>
      <c r="X2139" s="287">
        <f t="shared" si="450"/>
        <v>0</v>
      </c>
      <c r="Y2139" s="288">
        <f t="shared" si="451"/>
        <v>1900</v>
      </c>
      <c r="Z2139" s="287">
        <f t="shared" si="452"/>
        <v>1</v>
      </c>
      <c r="AA2139" s="519">
        <f>0</f>
        <v>0</v>
      </c>
      <c r="AB2139" s="520">
        <f>0</f>
        <v>0</v>
      </c>
      <c r="AC2139" s="519">
        <f t="shared" si="453"/>
        <v>0</v>
      </c>
      <c r="AD2139" s="520">
        <f t="shared" si="454"/>
        <v>0</v>
      </c>
    </row>
    <row r="2140" spans="16:30">
      <c r="P2140" s="274">
        <f t="shared" si="442"/>
        <v>1</v>
      </c>
      <c r="Q2140" s="285">
        <f t="shared" si="443"/>
        <v>18</v>
      </c>
      <c r="R2140" s="286">
        <f t="shared" si="444"/>
        <v>0</v>
      </c>
      <c r="S2140" s="287">
        <f t="shared" si="445"/>
        <v>0</v>
      </c>
      <c r="T2140" s="286">
        <f t="shared" si="446"/>
        <v>0</v>
      </c>
      <c r="U2140" s="287">
        <f t="shared" si="447"/>
        <v>0</v>
      </c>
      <c r="V2140" s="287">
        <f t="shared" si="448"/>
        <v>0</v>
      </c>
      <c r="W2140" s="287">
        <f t="shared" si="449"/>
        <v>0</v>
      </c>
      <c r="X2140" s="287">
        <f t="shared" si="450"/>
        <v>0</v>
      </c>
      <c r="Y2140" s="288">
        <f t="shared" si="451"/>
        <v>1900</v>
      </c>
      <c r="Z2140" s="287">
        <f t="shared" si="452"/>
        <v>1</v>
      </c>
      <c r="AA2140" s="519">
        <f>0</f>
        <v>0</v>
      </c>
      <c r="AB2140" s="520">
        <f>0</f>
        <v>0</v>
      </c>
      <c r="AC2140" s="519">
        <f t="shared" si="453"/>
        <v>0</v>
      </c>
      <c r="AD2140" s="520">
        <f t="shared" si="454"/>
        <v>0</v>
      </c>
    </row>
    <row r="2141" spans="16:30">
      <c r="P2141" s="274">
        <f t="shared" si="442"/>
        <v>1</v>
      </c>
      <c r="Q2141" s="285">
        <f t="shared" si="443"/>
        <v>18</v>
      </c>
      <c r="R2141" s="286">
        <f t="shared" si="444"/>
        <v>0</v>
      </c>
      <c r="S2141" s="287">
        <f t="shared" si="445"/>
        <v>0</v>
      </c>
      <c r="T2141" s="286">
        <f t="shared" si="446"/>
        <v>0</v>
      </c>
      <c r="U2141" s="287">
        <f t="shared" si="447"/>
        <v>0</v>
      </c>
      <c r="V2141" s="287">
        <f t="shared" si="448"/>
        <v>0</v>
      </c>
      <c r="W2141" s="287">
        <f t="shared" si="449"/>
        <v>0</v>
      </c>
      <c r="X2141" s="287">
        <f t="shared" si="450"/>
        <v>0</v>
      </c>
      <c r="Y2141" s="288">
        <f t="shared" si="451"/>
        <v>1900</v>
      </c>
      <c r="Z2141" s="287">
        <f t="shared" si="452"/>
        <v>1</v>
      </c>
      <c r="AA2141" s="519">
        <f>0</f>
        <v>0</v>
      </c>
      <c r="AB2141" s="520">
        <f>0</f>
        <v>0</v>
      </c>
      <c r="AC2141" s="519">
        <f t="shared" si="453"/>
        <v>0</v>
      </c>
      <c r="AD2141" s="520">
        <f t="shared" si="454"/>
        <v>0</v>
      </c>
    </row>
    <row r="2142" spans="16:30">
      <c r="P2142" s="274">
        <f t="shared" si="442"/>
        <v>1</v>
      </c>
      <c r="Q2142" s="285">
        <f t="shared" si="443"/>
        <v>18</v>
      </c>
      <c r="R2142" s="286">
        <f t="shared" si="444"/>
        <v>0</v>
      </c>
      <c r="S2142" s="287">
        <f t="shared" si="445"/>
        <v>0</v>
      </c>
      <c r="T2142" s="286">
        <f t="shared" si="446"/>
        <v>0</v>
      </c>
      <c r="U2142" s="287">
        <f t="shared" si="447"/>
        <v>0</v>
      </c>
      <c r="V2142" s="287">
        <f t="shared" si="448"/>
        <v>0</v>
      </c>
      <c r="W2142" s="287">
        <f t="shared" si="449"/>
        <v>0</v>
      </c>
      <c r="X2142" s="287">
        <f t="shared" si="450"/>
        <v>0</v>
      </c>
      <c r="Y2142" s="288">
        <f t="shared" si="451"/>
        <v>1900</v>
      </c>
      <c r="Z2142" s="287">
        <f t="shared" si="452"/>
        <v>1</v>
      </c>
      <c r="AA2142" s="519">
        <f>0</f>
        <v>0</v>
      </c>
      <c r="AB2142" s="520">
        <f>0</f>
        <v>0</v>
      </c>
      <c r="AC2142" s="519">
        <f t="shared" si="453"/>
        <v>0</v>
      </c>
      <c r="AD2142" s="520">
        <f t="shared" si="454"/>
        <v>0</v>
      </c>
    </row>
    <row r="2143" spans="16:30">
      <c r="P2143" s="274">
        <f t="shared" si="442"/>
        <v>1</v>
      </c>
      <c r="Q2143" s="285">
        <f t="shared" si="443"/>
        <v>18</v>
      </c>
      <c r="R2143" s="286">
        <f t="shared" si="444"/>
        <v>0</v>
      </c>
      <c r="S2143" s="287">
        <f t="shared" si="445"/>
        <v>0</v>
      </c>
      <c r="T2143" s="286">
        <f t="shared" si="446"/>
        <v>0</v>
      </c>
      <c r="U2143" s="287">
        <f t="shared" si="447"/>
        <v>0</v>
      </c>
      <c r="V2143" s="287">
        <f t="shared" si="448"/>
        <v>0</v>
      </c>
      <c r="W2143" s="287">
        <f t="shared" si="449"/>
        <v>0</v>
      </c>
      <c r="X2143" s="287">
        <f t="shared" si="450"/>
        <v>0</v>
      </c>
      <c r="Y2143" s="288">
        <f t="shared" si="451"/>
        <v>1900</v>
      </c>
      <c r="Z2143" s="287">
        <f t="shared" si="452"/>
        <v>1</v>
      </c>
      <c r="AA2143" s="519">
        <f>0</f>
        <v>0</v>
      </c>
      <c r="AB2143" s="520">
        <f>0</f>
        <v>0</v>
      </c>
      <c r="AC2143" s="519">
        <f t="shared" si="453"/>
        <v>0</v>
      </c>
      <c r="AD2143" s="520">
        <f t="shared" si="454"/>
        <v>0</v>
      </c>
    </row>
    <row r="2144" spans="16:30">
      <c r="P2144" s="274">
        <f t="shared" si="442"/>
        <v>1</v>
      </c>
      <c r="Q2144" s="285">
        <f t="shared" si="443"/>
        <v>18</v>
      </c>
      <c r="R2144" s="286">
        <f t="shared" si="444"/>
        <v>0</v>
      </c>
      <c r="S2144" s="287">
        <f t="shared" si="445"/>
        <v>0</v>
      </c>
      <c r="T2144" s="286">
        <f t="shared" si="446"/>
        <v>0</v>
      </c>
      <c r="U2144" s="287">
        <f t="shared" si="447"/>
        <v>0</v>
      </c>
      <c r="V2144" s="287">
        <f t="shared" si="448"/>
        <v>0</v>
      </c>
      <c r="W2144" s="287">
        <f t="shared" si="449"/>
        <v>0</v>
      </c>
      <c r="X2144" s="287">
        <f t="shared" si="450"/>
        <v>0</v>
      </c>
      <c r="Y2144" s="288">
        <f t="shared" si="451"/>
        <v>1900</v>
      </c>
      <c r="Z2144" s="287">
        <f t="shared" si="452"/>
        <v>1</v>
      </c>
      <c r="AA2144" s="519">
        <f>0</f>
        <v>0</v>
      </c>
      <c r="AB2144" s="520">
        <f>0</f>
        <v>0</v>
      </c>
      <c r="AC2144" s="519">
        <f t="shared" si="453"/>
        <v>0</v>
      </c>
      <c r="AD2144" s="520">
        <f t="shared" si="454"/>
        <v>0</v>
      </c>
    </row>
    <row r="2145" spans="16:30">
      <c r="P2145" s="274">
        <f t="shared" si="442"/>
        <v>1</v>
      </c>
      <c r="Q2145" s="285">
        <f t="shared" si="443"/>
        <v>18</v>
      </c>
      <c r="R2145" s="286">
        <f t="shared" si="444"/>
        <v>0</v>
      </c>
      <c r="S2145" s="287">
        <f t="shared" si="445"/>
        <v>0</v>
      </c>
      <c r="T2145" s="286">
        <f t="shared" si="446"/>
        <v>0</v>
      </c>
      <c r="U2145" s="287">
        <f t="shared" si="447"/>
        <v>0</v>
      </c>
      <c r="V2145" s="287">
        <f t="shared" si="448"/>
        <v>0</v>
      </c>
      <c r="W2145" s="287">
        <f t="shared" si="449"/>
        <v>0</v>
      </c>
      <c r="X2145" s="287">
        <f t="shared" si="450"/>
        <v>0</v>
      </c>
      <c r="Y2145" s="288">
        <f t="shared" si="451"/>
        <v>1900</v>
      </c>
      <c r="Z2145" s="287">
        <f t="shared" si="452"/>
        <v>1</v>
      </c>
      <c r="AA2145" s="519">
        <f>0</f>
        <v>0</v>
      </c>
      <c r="AB2145" s="520">
        <f>0</f>
        <v>0</v>
      </c>
      <c r="AC2145" s="519">
        <f t="shared" si="453"/>
        <v>0</v>
      </c>
      <c r="AD2145" s="520">
        <f t="shared" si="454"/>
        <v>0</v>
      </c>
    </row>
    <row r="2146" spans="16:30">
      <c r="P2146" s="274">
        <f t="shared" si="442"/>
        <v>1</v>
      </c>
      <c r="Q2146" s="285">
        <f t="shared" si="443"/>
        <v>18</v>
      </c>
      <c r="R2146" s="286">
        <f t="shared" si="444"/>
        <v>0</v>
      </c>
      <c r="S2146" s="287">
        <f t="shared" si="445"/>
        <v>0</v>
      </c>
      <c r="T2146" s="286">
        <f t="shared" si="446"/>
        <v>0</v>
      </c>
      <c r="U2146" s="287">
        <f t="shared" si="447"/>
        <v>0</v>
      </c>
      <c r="V2146" s="287">
        <f t="shared" si="448"/>
        <v>0</v>
      </c>
      <c r="W2146" s="287">
        <f t="shared" si="449"/>
        <v>0</v>
      </c>
      <c r="X2146" s="287">
        <f t="shared" si="450"/>
        <v>0</v>
      </c>
      <c r="Y2146" s="288">
        <f t="shared" si="451"/>
        <v>1900</v>
      </c>
      <c r="Z2146" s="287">
        <f t="shared" si="452"/>
        <v>1</v>
      </c>
      <c r="AA2146" s="519">
        <f>0</f>
        <v>0</v>
      </c>
      <c r="AB2146" s="520">
        <f>0</f>
        <v>0</v>
      </c>
      <c r="AC2146" s="519">
        <f t="shared" si="453"/>
        <v>0</v>
      </c>
      <c r="AD2146" s="520">
        <f t="shared" si="454"/>
        <v>0</v>
      </c>
    </row>
    <row r="2147" spans="16:30">
      <c r="P2147" s="274">
        <f t="shared" si="442"/>
        <v>1</v>
      </c>
      <c r="Q2147" s="285">
        <f t="shared" si="443"/>
        <v>18</v>
      </c>
      <c r="R2147" s="286">
        <f t="shared" si="444"/>
        <v>0</v>
      </c>
      <c r="S2147" s="287">
        <f t="shared" si="445"/>
        <v>0</v>
      </c>
      <c r="T2147" s="286">
        <f t="shared" si="446"/>
        <v>0</v>
      </c>
      <c r="U2147" s="287">
        <f t="shared" si="447"/>
        <v>0</v>
      </c>
      <c r="V2147" s="287">
        <f t="shared" si="448"/>
        <v>0</v>
      </c>
      <c r="W2147" s="287">
        <f t="shared" si="449"/>
        <v>0</v>
      </c>
      <c r="X2147" s="287">
        <f t="shared" si="450"/>
        <v>0</v>
      </c>
      <c r="Y2147" s="288">
        <f t="shared" si="451"/>
        <v>1900</v>
      </c>
      <c r="Z2147" s="287">
        <f t="shared" si="452"/>
        <v>1</v>
      </c>
      <c r="AA2147" s="519">
        <f>0</f>
        <v>0</v>
      </c>
      <c r="AB2147" s="520">
        <f>0</f>
        <v>0</v>
      </c>
      <c r="AC2147" s="519">
        <f t="shared" si="453"/>
        <v>0</v>
      </c>
      <c r="AD2147" s="520">
        <f t="shared" si="454"/>
        <v>0</v>
      </c>
    </row>
    <row r="2148" spans="16:30">
      <c r="P2148" s="274">
        <f t="shared" si="442"/>
        <v>1</v>
      </c>
      <c r="Q2148" s="285">
        <f t="shared" si="443"/>
        <v>18</v>
      </c>
      <c r="R2148" s="286">
        <f t="shared" si="444"/>
        <v>0</v>
      </c>
      <c r="S2148" s="287">
        <f t="shared" si="445"/>
        <v>0</v>
      </c>
      <c r="T2148" s="286">
        <f t="shared" si="446"/>
        <v>0</v>
      </c>
      <c r="U2148" s="287">
        <f t="shared" si="447"/>
        <v>0</v>
      </c>
      <c r="V2148" s="287">
        <f t="shared" si="448"/>
        <v>0</v>
      </c>
      <c r="W2148" s="287">
        <f t="shared" si="449"/>
        <v>0</v>
      </c>
      <c r="X2148" s="287">
        <f t="shared" si="450"/>
        <v>0</v>
      </c>
      <c r="Y2148" s="288">
        <f t="shared" si="451"/>
        <v>1900</v>
      </c>
      <c r="Z2148" s="287">
        <f t="shared" si="452"/>
        <v>1</v>
      </c>
      <c r="AA2148" s="519">
        <f>0</f>
        <v>0</v>
      </c>
      <c r="AB2148" s="520">
        <f>0</f>
        <v>0</v>
      </c>
      <c r="AC2148" s="519">
        <f t="shared" si="453"/>
        <v>0</v>
      </c>
      <c r="AD2148" s="520">
        <f t="shared" si="454"/>
        <v>0</v>
      </c>
    </row>
    <row r="2149" spans="16:30">
      <c r="P2149" s="274">
        <f t="shared" si="442"/>
        <v>1</v>
      </c>
      <c r="Q2149" s="285">
        <f t="shared" si="443"/>
        <v>18</v>
      </c>
      <c r="R2149" s="286">
        <f t="shared" si="444"/>
        <v>0</v>
      </c>
      <c r="S2149" s="287">
        <f t="shared" si="445"/>
        <v>0</v>
      </c>
      <c r="T2149" s="286">
        <f t="shared" si="446"/>
        <v>0</v>
      </c>
      <c r="U2149" s="287">
        <f t="shared" si="447"/>
        <v>0</v>
      </c>
      <c r="V2149" s="287">
        <f t="shared" si="448"/>
        <v>0</v>
      </c>
      <c r="W2149" s="287">
        <f t="shared" si="449"/>
        <v>0</v>
      </c>
      <c r="X2149" s="287">
        <f t="shared" si="450"/>
        <v>0</v>
      </c>
      <c r="Y2149" s="288">
        <f t="shared" si="451"/>
        <v>1900</v>
      </c>
      <c r="Z2149" s="287">
        <f t="shared" si="452"/>
        <v>1</v>
      </c>
      <c r="AA2149" s="519">
        <f>0</f>
        <v>0</v>
      </c>
      <c r="AB2149" s="520">
        <f>0</f>
        <v>0</v>
      </c>
      <c r="AC2149" s="519">
        <f t="shared" si="453"/>
        <v>0</v>
      </c>
      <c r="AD2149" s="520">
        <f t="shared" si="454"/>
        <v>0</v>
      </c>
    </row>
    <row r="2150" spans="16:30">
      <c r="P2150" s="274">
        <f t="shared" si="442"/>
        <v>1</v>
      </c>
      <c r="Q2150" s="285">
        <f t="shared" si="443"/>
        <v>18</v>
      </c>
      <c r="R2150" s="286">
        <f t="shared" si="444"/>
        <v>0</v>
      </c>
      <c r="S2150" s="287">
        <f t="shared" si="445"/>
        <v>0</v>
      </c>
      <c r="T2150" s="286">
        <f t="shared" si="446"/>
        <v>0</v>
      </c>
      <c r="U2150" s="287">
        <f t="shared" si="447"/>
        <v>0</v>
      </c>
      <c r="V2150" s="287">
        <f t="shared" si="448"/>
        <v>0</v>
      </c>
      <c r="W2150" s="287">
        <f t="shared" si="449"/>
        <v>0</v>
      </c>
      <c r="X2150" s="287">
        <f t="shared" si="450"/>
        <v>0</v>
      </c>
      <c r="Y2150" s="288">
        <f t="shared" si="451"/>
        <v>1900</v>
      </c>
      <c r="Z2150" s="287">
        <f t="shared" si="452"/>
        <v>1</v>
      </c>
      <c r="AA2150" s="519">
        <f>0</f>
        <v>0</v>
      </c>
      <c r="AB2150" s="520">
        <f>0</f>
        <v>0</v>
      </c>
      <c r="AC2150" s="519">
        <f t="shared" si="453"/>
        <v>0</v>
      </c>
      <c r="AD2150" s="520">
        <f t="shared" si="454"/>
        <v>0</v>
      </c>
    </row>
    <row r="2151" spans="16:30">
      <c r="P2151" s="274">
        <f t="shared" si="442"/>
        <v>1</v>
      </c>
      <c r="Q2151" s="285">
        <f t="shared" si="443"/>
        <v>18</v>
      </c>
      <c r="R2151" s="286">
        <f t="shared" si="444"/>
        <v>0</v>
      </c>
      <c r="S2151" s="287">
        <f t="shared" si="445"/>
        <v>0</v>
      </c>
      <c r="T2151" s="286">
        <f t="shared" si="446"/>
        <v>0</v>
      </c>
      <c r="U2151" s="287">
        <f t="shared" si="447"/>
        <v>0</v>
      </c>
      <c r="V2151" s="287">
        <f t="shared" si="448"/>
        <v>0</v>
      </c>
      <c r="W2151" s="287">
        <f t="shared" si="449"/>
        <v>0</v>
      </c>
      <c r="X2151" s="287">
        <f t="shared" si="450"/>
        <v>0</v>
      </c>
      <c r="Y2151" s="288">
        <f t="shared" si="451"/>
        <v>1900</v>
      </c>
      <c r="Z2151" s="287">
        <f t="shared" si="452"/>
        <v>1</v>
      </c>
      <c r="AA2151" s="519">
        <f>0</f>
        <v>0</v>
      </c>
      <c r="AB2151" s="520">
        <f>0</f>
        <v>0</v>
      </c>
      <c r="AC2151" s="519">
        <f t="shared" si="453"/>
        <v>0</v>
      </c>
      <c r="AD2151" s="520">
        <f t="shared" si="454"/>
        <v>0</v>
      </c>
    </row>
    <row r="2152" spans="16:30">
      <c r="P2152" s="274">
        <f t="shared" si="442"/>
        <v>1</v>
      </c>
      <c r="Q2152" s="285">
        <f t="shared" si="443"/>
        <v>18</v>
      </c>
      <c r="R2152" s="286">
        <f t="shared" si="444"/>
        <v>0</v>
      </c>
      <c r="S2152" s="287">
        <f t="shared" si="445"/>
        <v>0</v>
      </c>
      <c r="T2152" s="286">
        <f t="shared" si="446"/>
        <v>0</v>
      </c>
      <c r="U2152" s="287">
        <f t="shared" si="447"/>
        <v>0</v>
      </c>
      <c r="V2152" s="287">
        <f t="shared" si="448"/>
        <v>0</v>
      </c>
      <c r="W2152" s="287">
        <f t="shared" si="449"/>
        <v>0</v>
      </c>
      <c r="X2152" s="287">
        <f t="shared" si="450"/>
        <v>0</v>
      </c>
      <c r="Y2152" s="288">
        <f t="shared" si="451"/>
        <v>1900</v>
      </c>
      <c r="Z2152" s="287">
        <f t="shared" si="452"/>
        <v>1</v>
      </c>
      <c r="AA2152" s="519">
        <f>0</f>
        <v>0</v>
      </c>
      <c r="AB2152" s="520">
        <f>0</f>
        <v>0</v>
      </c>
      <c r="AC2152" s="519">
        <f t="shared" si="453"/>
        <v>0</v>
      </c>
      <c r="AD2152" s="520">
        <f t="shared" si="454"/>
        <v>0</v>
      </c>
    </row>
    <row r="2153" spans="16:30">
      <c r="P2153" s="274">
        <f t="shared" si="442"/>
        <v>1</v>
      </c>
      <c r="Q2153" s="285">
        <f t="shared" si="443"/>
        <v>18</v>
      </c>
      <c r="R2153" s="286">
        <f t="shared" si="444"/>
        <v>0</v>
      </c>
      <c r="S2153" s="287">
        <f t="shared" si="445"/>
        <v>0</v>
      </c>
      <c r="T2153" s="286">
        <f t="shared" si="446"/>
        <v>0</v>
      </c>
      <c r="U2153" s="287">
        <f t="shared" si="447"/>
        <v>0</v>
      </c>
      <c r="V2153" s="287">
        <f t="shared" si="448"/>
        <v>0</v>
      </c>
      <c r="W2153" s="287">
        <f t="shared" si="449"/>
        <v>0</v>
      </c>
      <c r="X2153" s="287">
        <f t="shared" si="450"/>
        <v>0</v>
      </c>
      <c r="Y2153" s="288">
        <f t="shared" si="451"/>
        <v>1900</v>
      </c>
      <c r="Z2153" s="287">
        <f t="shared" si="452"/>
        <v>1</v>
      </c>
      <c r="AA2153" s="519">
        <f>0</f>
        <v>0</v>
      </c>
      <c r="AB2153" s="520">
        <f>0</f>
        <v>0</v>
      </c>
      <c r="AC2153" s="519">
        <f t="shared" si="453"/>
        <v>0</v>
      </c>
      <c r="AD2153" s="520">
        <f t="shared" si="454"/>
        <v>0</v>
      </c>
    </row>
    <row r="2154" spans="16:30">
      <c r="P2154" s="274">
        <f t="shared" si="442"/>
        <v>1</v>
      </c>
      <c r="Q2154" s="285">
        <f t="shared" si="443"/>
        <v>18</v>
      </c>
      <c r="R2154" s="286">
        <f t="shared" si="444"/>
        <v>0</v>
      </c>
      <c r="S2154" s="287">
        <f t="shared" si="445"/>
        <v>0</v>
      </c>
      <c r="T2154" s="286">
        <f t="shared" si="446"/>
        <v>0</v>
      </c>
      <c r="U2154" s="287">
        <f t="shared" si="447"/>
        <v>0</v>
      </c>
      <c r="V2154" s="287">
        <f t="shared" si="448"/>
        <v>0</v>
      </c>
      <c r="W2154" s="287">
        <f t="shared" si="449"/>
        <v>0</v>
      </c>
      <c r="X2154" s="287">
        <f t="shared" si="450"/>
        <v>0</v>
      </c>
      <c r="Y2154" s="288">
        <f t="shared" si="451"/>
        <v>1900</v>
      </c>
      <c r="Z2154" s="287">
        <f t="shared" si="452"/>
        <v>1</v>
      </c>
      <c r="AA2154" s="519">
        <f>0</f>
        <v>0</v>
      </c>
      <c r="AB2154" s="520">
        <f>0</f>
        <v>0</v>
      </c>
      <c r="AC2154" s="519">
        <f t="shared" si="453"/>
        <v>0</v>
      </c>
      <c r="AD2154" s="520">
        <f t="shared" si="454"/>
        <v>0</v>
      </c>
    </row>
    <row r="2155" spans="16:30">
      <c r="P2155" s="274">
        <f t="shared" si="442"/>
        <v>1</v>
      </c>
      <c r="Q2155" s="285">
        <f t="shared" si="443"/>
        <v>18</v>
      </c>
      <c r="R2155" s="286">
        <f t="shared" si="444"/>
        <v>0</v>
      </c>
      <c r="S2155" s="287">
        <f t="shared" si="445"/>
        <v>0</v>
      </c>
      <c r="T2155" s="286">
        <f t="shared" si="446"/>
        <v>0</v>
      </c>
      <c r="U2155" s="287">
        <f t="shared" si="447"/>
        <v>0</v>
      </c>
      <c r="V2155" s="287">
        <f t="shared" si="448"/>
        <v>0</v>
      </c>
      <c r="W2155" s="287">
        <f t="shared" si="449"/>
        <v>0</v>
      </c>
      <c r="X2155" s="287">
        <f t="shared" si="450"/>
        <v>0</v>
      </c>
      <c r="Y2155" s="288">
        <f t="shared" si="451"/>
        <v>1900</v>
      </c>
      <c r="Z2155" s="287">
        <f t="shared" si="452"/>
        <v>1</v>
      </c>
      <c r="AA2155" s="519">
        <f>0</f>
        <v>0</v>
      </c>
      <c r="AB2155" s="520">
        <f>0</f>
        <v>0</v>
      </c>
      <c r="AC2155" s="519">
        <f t="shared" si="453"/>
        <v>0</v>
      </c>
      <c r="AD2155" s="520">
        <f t="shared" si="454"/>
        <v>0</v>
      </c>
    </row>
    <row r="2156" spans="16:30">
      <c r="P2156" s="274">
        <f t="shared" si="442"/>
        <v>1</v>
      </c>
      <c r="Q2156" s="285">
        <f t="shared" si="443"/>
        <v>18</v>
      </c>
      <c r="R2156" s="286">
        <f t="shared" si="444"/>
        <v>0</v>
      </c>
      <c r="S2156" s="287">
        <f t="shared" si="445"/>
        <v>0</v>
      </c>
      <c r="T2156" s="286">
        <f t="shared" si="446"/>
        <v>0</v>
      </c>
      <c r="U2156" s="287">
        <f t="shared" si="447"/>
        <v>0</v>
      </c>
      <c r="V2156" s="287">
        <f t="shared" si="448"/>
        <v>0</v>
      </c>
      <c r="W2156" s="287">
        <f t="shared" si="449"/>
        <v>0</v>
      </c>
      <c r="X2156" s="287">
        <f t="shared" si="450"/>
        <v>0</v>
      </c>
      <c r="Y2156" s="288">
        <f t="shared" si="451"/>
        <v>1900</v>
      </c>
      <c r="Z2156" s="287">
        <f t="shared" si="452"/>
        <v>1</v>
      </c>
      <c r="AA2156" s="519">
        <f>0</f>
        <v>0</v>
      </c>
      <c r="AB2156" s="520">
        <f>0</f>
        <v>0</v>
      </c>
      <c r="AC2156" s="519">
        <f t="shared" si="453"/>
        <v>0</v>
      </c>
      <c r="AD2156" s="520">
        <f t="shared" si="454"/>
        <v>0</v>
      </c>
    </row>
    <row r="2157" spans="16:30">
      <c r="P2157" s="274">
        <f t="shared" si="442"/>
        <v>1</v>
      </c>
      <c r="Q2157" s="285">
        <f t="shared" si="443"/>
        <v>18</v>
      </c>
      <c r="R2157" s="286">
        <f t="shared" si="444"/>
        <v>0</v>
      </c>
      <c r="S2157" s="287">
        <f t="shared" si="445"/>
        <v>0</v>
      </c>
      <c r="T2157" s="286">
        <f t="shared" si="446"/>
        <v>0</v>
      </c>
      <c r="U2157" s="287">
        <f t="shared" si="447"/>
        <v>0</v>
      </c>
      <c r="V2157" s="287">
        <f t="shared" si="448"/>
        <v>0</v>
      </c>
      <c r="W2157" s="287">
        <f t="shared" si="449"/>
        <v>0</v>
      </c>
      <c r="X2157" s="287">
        <f t="shared" si="450"/>
        <v>0</v>
      </c>
      <c r="Y2157" s="288">
        <f t="shared" si="451"/>
        <v>1900</v>
      </c>
      <c r="Z2157" s="287">
        <f t="shared" si="452"/>
        <v>1</v>
      </c>
      <c r="AA2157" s="519">
        <f>0</f>
        <v>0</v>
      </c>
      <c r="AB2157" s="520">
        <f>0</f>
        <v>0</v>
      </c>
      <c r="AC2157" s="519">
        <f t="shared" si="453"/>
        <v>0</v>
      </c>
      <c r="AD2157" s="520">
        <f t="shared" si="454"/>
        <v>0</v>
      </c>
    </row>
    <row r="2158" spans="16:30">
      <c r="P2158" s="274">
        <f t="shared" si="442"/>
        <v>1</v>
      </c>
      <c r="Q2158" s="285">
        <f t="shared" si="443"/>
        <v>18</v>
      </c>
      <c r="R2158" s="286">
        <f t="shared" si="444"/>
        <v>0</v>
      </c>
      <c r="S2158" s="287">
        <f t="shared" si="445"/>
        <v>0</v>
      </c>
      <c r="T2158" s="286">
        <f t="shared" si="446"/>
        <v>0</v>
      </c>
      <c r="U2158" s="287">
        <f t="shared" si="447"/>
        <v>0</v>
      </c>
      <c r="V2158" s="287">
        <f t="shared" si="448"/>
        <v>0</v>
      </c>
      <c r="W2158" s="287">
        <f t="shared" si="449"/>
        <v>0</v>
      </c>
      <c r="X2158" s="287">
        <f t="shared" si="450"/>
        <v>0</v>
      </c>
      <c r="Y2158" s="288">
        <f t="shared" si="451"/>
        <v>1900</v>
      </c>
      <c r="Z2158" s="287">
        <f t="shared" si="452"/>
        <v>1</v>
      </c>
      <c r="AA2158" s="519">
        <f>0</f>
        <v>0</v>
      </c>
      <c r="AB2158" s="520">
        <f>0</f>
        <v>0</v>
      </c>
      <c r="AC2158" s="519">
        <f t="shared" si="453"/>
        <v>0</v>
      </c>
      <c r="AD2158" s="520">
        <f t="shared" si="454"/>
        <v>0</v>
      </c>
    </row>
    <row r="2159" spans="16:30">
      <c r="P2159" s="274">
        <f t="shared" si="442"/>
        <v>1</v>
      </c>
      <c r="Q2159" s="285">
        <f t="shared" si="443"/>
        <v>18</v>
      </c>
      <c r="R2159" s="286">
        <f t="shared" si="444"/>
        <v>0</v>
      </c>
      <c r="S2159" s="287">
        <f t="shared" si="445"/>
        <v>0</v>
      </c>
      <c r="T2159" s="286">
        <f t="shared" si="446"/>
        <v>0</v>
      </c>
      <c r="U2159" s="287">
        <f t="shared" si="447"/>
        <v>0</v>
      </c>
      <c r="V2159" s="287">
        <f t="shared" si="448"/>
        <v>0</v>
      </c>
      <c r="W2159" s="287">
        <f t="shared" si="449"/>
        <v>0</v>
      </c>
      <c r="X2159" s="287">
        <f t="shared" si="450"/>
        <v>0</v>
      </c>
      <c r="Y2159" s="288">
        <f t="shared" si="451"/>
        <v>1900</v>
      </c>
      <c r="Z2159" s="287">
        <f t="shared" si="452"/>
        <v>1</v>
      </c>
      <c r="AA2159" s="519">
        <f>0</f>
        <v>0</v>
      </c>
      <c r="AB2159" s="520">
        <f>0</f>
        <v>0</v>
      </c>
      <c r="AC2159" s="519">
        <f t="shared" si="453"/>
        <v>0</v>
      </c>
      <c r="AD2159" s="520">
        <f t="shared" si="454"/>
        <v>0</v>
      </c>
    </row>
    <row r="2160" spans="16:30">
      <c r="P2160" s="274">
        <f t="shared" si="442"/>
        <v>1</v>
      </c>
      <c r="Q2160" s="285">
        <f t="shared" si="443"/>
        <v>18</v>
      </c>
      <c r="R2160" s="286">
        <f t="shared" si="444"/>
        <v>0</v>
      </c>
      <c r="S2160" s="287">
        <f t="shared" si="445"/>
        <v>0</v>
      </c>
      <c r="T2160" s="286">
        <f t="shared" si="446"/>
        <v>0</v>
      </c>
      <c r="U2160" s="287">
        <f t="shared" si="447"/>
        <v>0</v>
      </c>
      <c r="V2160" s="287">
        <f t="shared" si="448"/>
        <v>0</v>
      </c>
      <c r="W2160" s="287">
        <f t="shared" si="449"/>
        <v>0</v>
      </c>
      <c r="X2160" s="287">
        <f t="shared" si="450"/>
        <v>0</v>
      </c>
      <c r="Y2160" s="288">
        <f t="shared" si="451"/>
        <v>1900</v>
      </c>
      <c r="Z2160" s="287">
        <f t="shared" si="452"/>
        <v>1</v>
      </c>
      <c r="AA2160" s="519">
        <f>0</f>
        <v>0</v>
      </c>
      <c r="AB2160" s="520">
        <f>0</f>
        <v>0</v>
      </c>
      <c r="AC2160" s="519">
        <f t="shared" si="453"/>
        <v>0</v>
      </c>
      <c r="AD2160" s="520">
        <f t="shared" si="454"/>
        <v>0</v>
      </c>
    </row>
    <row r="2161" spans="16:30">
      <c r="P2161" s="274">
        <f t="shared" si="442"/>
        <v>1</v>
      </c>
      <c r="Q2161" s="285">
        <f t="shared" si="443"/>
        <v>18</v>
      </c>
      <c r="R2161" s="286">
        <f t="shared" si="444"/>
        <v>0</v>
      </c>
      <c r="S2161" s="287">
        <f t="shared" si="445"/>
        <v>0</v>
      </c>
      <c r="T2161" s="286">
        <f t="shared" si="446"/>
        <v>0</v>
      </c>
      <c r="U2161" s="287">
        <f t="shared" si="447"/>
        <v>0</v>
      </c>
      <c r="V2161" s="287">
        <f t="shared" si="448"/>
        <v>0</v>
      </c>
      <c r="W2161" s="287">
        <f t="shared" si="449"/>
        <v>0</v>
      </c>
      <c r="X2161" s="287">
        <f t="shared" si="450"/>
        <v>0</v>
      </c>
      <c r="Y2161" s="288">
        <f t="shared" si="451"/>
        <v>1900</v>
      </c>
      <c r="Z2161" s="287">
        <f t="shared" si="452"/>
        <v>1</v>
      </c>
      <c r="AA2161" s="519">
        <f>0</f>
        <v>0</v>
      </c>
      <c r="AB2161" s="520">
        <f>0</f>
        <v>0</v>
      </c>
      <c r="AC2161" s="519">
        <f t="shared" si="453"/>
        <v>0</v>
      </c>
      <c r="AD2161" s="520">
        <f t="shared" si="454"/>
        <v>0</v>
      </c>
    </row>
    <row r="2162" spans="16:30">
      <c r="P2162" s="274">
        <f t="shared" si="442"/>
        <v>1</v>
      </c>
      <c r="Q2162" s="285">
        <f t="shared" si="443"/>
        <v>18</v>
      </c>
      <c r="R2162" s="286">
        <f t="shared" si="444"/>
        <v>0</v>
      </c>
      <c r="S2162" s="287">
        <f t="shared" si="445"/>
        <v>0</v>
      </c>
      <c r="T2162" s="286">
        <f t="shared" si="446"/>
        <v>0</v>
      </c>
      <c r="U2162" s="287">
        <f t="shared" si="447"/>
        <v>0</v>
      </c>
      <c r="V2162" s="287">
        <f t="shared" si="448"/>
        <v>0</v>
      </c>
      <c r="W2162" s="287">
        <f t="shared" si="449"/>
        <v>0</v>
      </c>
      <c r="X2162" s="287">
        <f t="shared" si="450"/>
        <v>0</v>
      </c>
      <c r="Y2162" s="288">
        <f t="shared" si="451"/>
        <v>1900</v>
      </c>
      <c r="Z2162" s="287">
        <f t="shared" si="452"/>
        <v>1</v>
      </c>
      <c r="AA2162" s="519">
        <f>0</f>
        <v>0</v>
      </c>
      <c r="AB2162" s="520">
        <f>0</f>
        <v>0</v>
      </c>
      <c r="AC2162" s="519">
        <f t="shared" si="453"/>
        <v>0</v>
      </c>
      <c r="AD2162" s="520">
        <f t="shared" si="454"/>
        <v>0</v>
      </c>
    </row>
    <row r="2163" spans="16:30">
      <c r="P2163" s="274">
        <f t="shared" si="442"/>
        <v>1</v>
      </c>
      <c r="Q2163" s="285">
        <f t="shared" si="443"/>
        <v>18</v>
      </c>
      <c r="R2163" s="286">
        <f t="shared" si="444"/>
        <v>0</v>
      </c>
      <c r="S2163" s="287">
        <f t="shared" si="445"/>
        <v>0</v>
      </c>
      <c r="T2163" s="286">
        <f t="shared" si="446"/>
        <v>0</v>
      </c>
      <c r="U2163" s="287">
        <f t="shared" si="447"/>
        <v>0</v>
      </c>
      <c r="V2163" s="287">
        <f t="shared" si="448"/>
        <v>0</v>
      </c>
      <c r="W2163" s="287">
        <f t="shared" si="449"/>
        <v>0</v>
      </c>
      <c r="X2163" s="287">
        <f t="shared" si="450"/>
        <v>0</v>
      </c>
      <c r="Y2163" s="288">
        <f t="shared" si="451"/>
        <v>1900</v>
      </c>
      <c r="Z2163" s="287">
        <f t="shared" si="452"/>
        <v>1</v>
      </c>
      <c r="AA2163" s="519">
        <f>0</f>
        <v>0</v>
      </c>
      <c r="AB2163" s="520">
        <f>0</f>
        <v>0</v>
      </c>
      <c r="AC2163" s="519">
        <f t="shared" si="453"/>
        <v>0</v>
      </c>
      <c r="AD2163" s="520">
        <f t="shared" si="454"/>
        <v>0</v>
      </c>
    </row>
    <row r="2164" spans="16:30">
      <c r="P2164" s="274">
        <f t="shared" si="442"/>
        <v>1</v>
      </c>
      <c r="Q2164" s="285">
        <f t="shared" si="443"/>
        <v>18</v>
      </c>
      <c r="R2164" s="286">
        <f t="shared" si="444"/>
        <v>0</v>
      </c>
      <c r="S2164" s="287">
        <f t="shared" si="445"/>
        <v>0</v>
      </c>
      <c r="T2164" s="286">
        <f t="shared" si="446"/>
        <v>0</v>
      </c>
      <c r="U2164" s="287">
        <f t="shared" si="447"/>
        <v>0</v>
      </c>
      <c r="V2164" s="287">
        <f t="shared" si="448"/>
        <v>0</v>
      </c>
      <c r="W2164" s="287">
        <f t="shared" si="449"/>
        <v>0</v>
      </c>
      <c r="X2164" s="287">
        <f t="shared" si="450"/>
        <v>0</v>
      </c>
      <c r="Y2164" s="288">
        <f t="shared" si="451"/>
        <v>1900</v>
      </c>
      <c r="Z2164" s="287">
        <f t="shared" si="452"/>
        <v>1</v>
      </c>
      <c r="AA2164" s="519">
        <f>0</f>
        <v>0</v>
      </c>
      <c r="AB2164" s="520">
        <f>0</f>
        <v>0</v>
      </c>
      <c r="AC2164" s="519">
        <f t="shared" si="453"/>
        <v>0</v>
      </c>
      <c r="AD2164" s="520">
        <f t="shared" si="454"/>
        <v>0</v>
      </c>
    </row>
    <row r="2165" spans="16:30">
      <c r="P2165" s="274">
        <f t="shared" si="442"/>
        <v>1</v>
      </c>
      <c r="Q2165" s="285">
        <f t="shared" si="443"/>
        <v>18</v>
      </c>
      <c r="R2165" s="286">
        <f t="shared" si="444"/>
        <v>0</v>
      </c>
      <c r="S2165" s="287">
        <f t="shared" si="445"/>
        <v>0</v>
      </c>
      <c r="T2165" s="286">
        <f t="shared" si="446"/>
        <v>0</v>
      </c>
      <c r="U2165" s="287">
        <f t="shared" si="447"/>
        <v>0</v>
      </c>
      <c r="V2165" s="287">
        <f t="shared" si="448"/>
        <v>0</v>
      </c>
      <c r="W2165" s="287">
        <f t="shared" si="449"/>
        <v>0</v>
      </c>
      <c r="X2165" s="287">
        <f t="shared" si="450"/>
        <v>0</v>
      </c>
      <c r="Y2165" s="288">
        <f t="shared" si="451"/>
        <v>1900</v>
      </c>
      <c r="Z2165" s="287">
        <f t="shared" si="452"/>
        <v>1</v>
      </c>
      <c r="AA2165" s="519">
        <f>0</f>
        <v>0</v>
      </c>
      <c r="AB2165" s="520">
        <f>0</f>
        <v>0</v>
      </c>
      <c r="AC2165" s="519">
        <f t="shared" si="453"/>
        <v>0</v>
      </c>
      <c r="AD2165" s="520">
        <f t="shared" si="454"/>
        <v>0</v>
      </c>
    </row>
    <row r="2166" spans="16:30">
      <c r="P2166" s="274">
        <f t="shared" si="442"/>
        <v>1</v>
      </c>
      <c r="Q2166" s="285">
        <f t="shared" si="443"/>
        <v>18</v>
      </c>
      <c r="R2166" s="286">
        <f t="shared" si="444"/>
        <v>0</v>
      </c>
      <c r="S2166" s="287">
        <f t="shared" si="445"/>
        <v>0</v>
      </c>
      <c r="T2166" s="286">
        <f t="shared" si="446"/>
        <v>0</v>
      </c>
      <c r="U2166" s="287">
        <f t="shared" si="447"/>
        <v>0</v>
      </c>
      <c r="V2166" s="287">
        <f t="shared" si="448"/>
        <v>0</v>
      </c>
      <c r="W2166" s="287">
        <f t="shared" si="449"/>
        <v>0</v>
      </c>
      <c r="X2166" s="287">
        <f t="shared" si="450"/>
        <v>0</v>
      </c>
      <c r="Y2166" s="288">
        <f t="shared" si="451"/>
        <v>1900</v>
      </c>
      <c r="Z2166" s="287">
        <f t="shared" si="452"/>
        <v>1</v>
      </c>
      <c r="AA2166" s="519">
        <f>0</f>
        <v>0</v>
      </c>
      <c r="AB2166" s="520">
        <f>0</f>
        <v>0</v>
      </c>
      <c r="AC2166" s="519">
        <f t="shared" si="453"/>
        <v>0</v>
      </c>
      <c r="AD2166" s="520">
        <f t="shared" si="454"/>
        <v>0</v>
      </c>
    </row>
    <row r="2167" spans="16:30">
      <c r="P2167" s="274">
        <f t="shared" si="442"/>
        <v>1</v>
      </c>
      <c r="Q2167" s="285">
        <f t="shared" si="443"/>
        <v>18</v>
      </c>
      <c r="R2167" s="286">
        <f t="shared" si="444"/>
        <v>0</v>
      </c>
      <c r="S2167" s="287">
        <f t="shared" si="445"/>
        <v>0</v>
      </c>
      <c r="T2167" s="286">
        <f t="shared" si="446"/>
        <v>0</v>
      </c>
      <c r="U2167" s="287">
        <f t="shared" si="447"/>
        <v>0</v>
      </c>
      <c r="V2167" s="287">
        <f t="shared" si="448"/>
        <v>0</v>
      </c>
      <c r="W2167" s="287">
        <f t="shared" si="449"/>
        <v>0</v>
      </c>
      <c r="X2167" s="287">
        <f t="shared" si="450"/>
        <v>0</v>
      </c>
      <c r="Y2167" s="288">
        <f t="shared" si="451"/>
        <v>1900</v>
      </c>
      <c r="Z2167" s="287">
        <f t="shared" si="452"/>
        <v>1</v>
      </c>
      <c r="AA2167" s="519">
        <f>0</f>
        <v>0</v>
      </c>
      <c r="AB2167" s="520">
        <f>0</f>
        <v>0</v>
      </c>
      <c r="AC2167" s="519">
        <f t="shared" si="453"/>
        <v>0</v>
      </c>
      <c r="AD2167" s="520">
        <f t="shared" si="454"/>
        <v>0</v>
      </c>
    </row>
    <row r="2168" spans="16:30">
      <c r="P2168" s="274">
        <f t="shared" si="442"/>
        <v>1</v>
      </c>
      <c r="Q2168" s="285">
        <f t="shared" si="443"/>
        <v>18</v>
      </c>
      <c r="R2168" s="286">
        <f t="shared" si="444"/>
        <v>0</v>
      </c>
      <c r="S2168" s="287">
        <f t="shared" si="445"/>
        <v>0</v>
      </c>
      <c r="T2168" s="286">
        <f t="shared" si="446"/>
        <v>0</v>
      </c>
      <c r="U2168" s="287">
        <f t="shared" si="447"/>
        <v>0</v>
      </c>
      <c r="V2168" s="287">
        <f t="shared" si="448"/>
        <v>0</v>
      </c>
      <c r="W2168" s="287">
        <f t="shared" si="449"/>
        <v>0</v>
      </c>
      <c r="X2168" s="287">
        <f t="shared" si="450"/>
        <v>0</v>
      </c>
      <c r="Y2168" s="288">
        <f t="shared" si="451"/>
        <v>1900</v>
      </c>
      <c r="Z2168" s="287">
        <f t="shared" si="452"/>
        <v>1</v>
      </c>
      <c r="AA2168" s="519">
        <f>0</f>
        <v>0</v>
      </c>
      <c r="AB2168" s="520">
        <f>0</f>
        <v>0</v>
      </c>
      <c r="AC2168" s="519">
        <f t="shared" si="453"/>
        <v>0</v>
      </c>
      <c r="AD2168" s="520">
        <f t="shared" si="454"/>
        <v>0</v>
      </c>
    </row>
    <row r="2169" spans="16:30">
      <c r="P2169" s="274">
        <f t="shared" si="442"/>
        <v>1</v>
      </c>
      <c r="Q2169" s="285">
        <f t="shared" si="443"/>
        <v>18</v>
      </c>
      <c r="R2169" s="286">
        <f t="shared" si="444"/>
        <v>0</v>
      </c>
      <c r="S2169" s="287">
        <f t="shared" si="445"/>
        <v>0</v>
      </c>
      <c r="T2169" s="286">
        <f t="shared" si="446"/>
        <v>0</v>
      </c>
      <c r="U2169" s="287">
        <f t="shared" si="447"/>
        <v>0</v>
      </c>
      <c r="V2169" s="287">
        <f t="shared" si="448"/>
        <v>0</v>
      </c>
      <c r="W2169" s="287">
        <f t="shared" si="449"/>
        <v>0</v>
      </c>
      <c r="X2169" s="287">
        <f t="shared" si="450"/>
        <v>0</v>
      </c>
      <c r="Y2169" s="288">
        <f t="shared" si="451"/>
        <v>1900</v>
      </c>
      <c r="Z2169" s="287">
        <f t="shared" si="452"/>
        <v>1</v>
      </c>
      <c r="AA2169" s="519">
        <f>0</f>
        <v>0</v>
      </c>
      <c r="AB2169" s="520">
        <f>0</f>
        <v>0</v>
      </c>
      <c r="AC2169" s="519">
        <f t="shared" si="453"/>
        <v>0</v>
      </c>
      <c r="AD2169" s="520">
        <f t="shared" si="454"/>
        <v>0</v>
      </c>
    </row>
    <row r="2170" spans="16:30">
      <c r="P2170" s="274">
        <f t="shared" si="442"/>
        <v>1</v>
      </c>
      <c r="Q2170" s="285">
        <f t="shared" si="443"/>
        <v>18</v>
      </c>
      <c r="R2170" s="286">
        <f t="shared" si="444"/>
        <v>0</v>
      </c>
      <c r="S2170" s="287">
        <f t="shared" si="445"/>
        <v>0</v>
      </c>
      <c r="T2170" s="286">
        <f t="shared" si="446"/>
        <v>0</v>
      </c>
      <c r="U2170" s="287">
        <f t="shared" si="447"/>
        <v>0</v>
      </c>
      <c r="V2170" s="287">
        <f t="shared" si="448"/>
        <v>0</v>
      </c>
      <c r="W2170" s="287">
        <f t="shared" si="449"/>
        <v>0</v>
      </c>
      <c r="X2170" s="287">
        <f t="shared" si="450"/>
        <v>0</v>
      </c>
      <c r="Y2170" s="288">
        <f t="shared" si="451"/>
        <v>1900</v>
      </c>
      <c r="Z2170" s="287">
        <f t="shared" si="452"/>
        <v>1</v>
      </c>
      <c r="AA2170" s="519">
        <f>0</f>
        <v>0</v>
      </c>
      <c r="AB2170" s="520">
        <f>0</f>
        <v>0</v>
      </c>
      <c r="AC2170" s="519">
        <f t="shared" si="453"/>
        <v>0</v>
      </c>
      <c r="AD2170" s="520">
        <f t="shared" si="454"/>
        <v>0</v>
      </c>
    </row>
    <row r="2171" spans="16:30">
      <c r="P2171" s="274">
        <f t="shared" si="442"/>
        <v>1</v>
      </c>
      <c r="Q2171" s="285">
        <f t="shared" si="443"/>
        <v>18</v>
      </c>
      <c r="R2171" s="286">
        <f t="shared" si="444"/>
        <v>0</v>
      </c>
      <c r="S2171" s="287">
        <f t="shared" si="445"/>
        <v>0</v>
      </c>
      <c r="T2171" s="286">
        <f t="shared" si="446"/>
        <v>0</v>
      </c>
      <c r="U2171" s="287">
        <f t="shared" si="447"/>
        <v>0</v>
      </c>
      <c r="V2171" s="287">
        <f t="shared" si="448"/>
        <v>0</v>
      </c>
      <c r="W2171" s="287">
        <f t="shared" si="449"/>
        <v>0</v>
      </c>
      <c r="X2171" s="287">
        <f t="shared" si="450"/>
        <v>0</v>
      </c>
      <c r="Y2171" s="288">
        <f t="shared" si="451"/>
        <v>1900</v>
      </c>
      <c r="Z2171" s="287">
        <f t="shared" si="452"/>
        <v>1</v>
      </c>
      <c r="AA2171" s="519">
        <f>0</f>
        <v>0</v>
      </c>
      <c r="AB2171" s="520">
        <f>0</f>
        <v>0</v>
      </c>
      <c r="AC2171" s="519">
        <f t="shared" si="453"/>
        <v>0</v>
      </c>
      <c r="AD2171" s="520">
        <f t="shared" si="454"/>
        <v>0</v>
      </c>
    </row>
    <row r="2172" spans="16:30">
      <c r="P2172" s="274">
        <f t="shared" si="442"/>
        <v>1</v>
      </c>
      <c r="Q2172" s="285">
        <f t="shared" si="443"/>
        <v>18</v>
      </c>
      <c r="R2172" s="286">
        <f t="shared" si="444"/>
        <v>0</v>
      </c>
      <c r="S2172" s="287">
        <f t="shared" si="445"/>
        <v>0</v>
      </c>
      <c r="T2172" s="286">
        <f t="shared" si="446"/>
        <v>0</v>
      </c>
      <c r="U2172" s="287">
        <f t="shared" si="447"/>
        <v>0</v>
      </c>
      <c r="V2172" s="287">
        <f t="shared" si="448"/>
        <v>0</v>
      </c>
      <c r="W2172" s="287">
        <f t="shared" si="449"/>
        <v>0</v>
      </c>
      <c r="X2172" s="287">
        <f t="shared" si="450"/>
        <v>0</v>
      </c>
      <c r="Y2172" s="288">
        <f t="shared" si="451"/>
        <v>1900</v>
      </c>
      <c r="Z2172" s="287">
        <f t="shared" si="452"/>
        <v>1</v>
      </c>
      <c r="AA2172" s="519">
        <f>0</f>
        <v>0</v>
      </c>
      <c r="AB2172" s="520">
        <f>0</f>
        <v>0</v>
      </c>
      <c r="AC2172" s="519">
        <f t="shared" si="453"/>
        <v>0</v>
      </c>
      <c r="AD2172" s="520">
        <f t="shared" si="454"/>
        <v>0</v>
      </c>
    </row>
    <row r="2173" spans="16:30">
      <c r="P2173" s="274">
        <f t="shared" si="442"/>
        <v>1</v>
      </c>
      <c r="Q2173" s="285">
        <f t="shared" si="443"/>
        <v>18</v>
      </c>
      <c r="R2173" s="286">
        <f t="shared" si="444"/>
        <v>0</v>
      </c>
      <c r="S2173" s="287">
        <f t="shared" si="445"/>
        <v>0</v>
      </c>
      <c r="T2173" s="286">
        <f t="shared" si="446"/>
        <v>0</v>
      </c>
      <c r="U2173" s="287">
        <f t="shared" si="447"/>
        <v>0</v>
      </c>
      <c r="V2173" s="287">
        <f t="shared" si="448"/>
        <v>0</v>
      </c>
      <c r="W2173" s="287">
        <f t="shared" si="449"/>
        <v>0</v>
      </c>
      <c r="X2173" s="287">
        <f t="shared" si="450"/>
        <v>0</v>
      </c>
      <c r="Y2173" s="288">
        <f t="shared" si="451"/>
        <v>1900</v>
      </c>
      <c r="Z2173" s="287">
        <f t="shared" si="452"/>
        <v>1</v>
      </c>
      <c r="AA2173" s="519">
        <f>0</f>
        <v>0</v>
      </c>
      <c r="AB2173" s="520">
        <f>0</f>
        <v>0</v>
      </c>
      <c r="AC2173" s="519">
        <f t="shared" si="453"/>
        <v>0</v>
      </c>
      <c r="AD2173" s="520">
        <f t="shared" si="454"/>
        <v>0</v>
      </c>
    </row>
    <row r="2174" spans="16:30">
      <c r="P2174" s="274">
        <f t="shared" si="442"/>
        <v>1</v>
      </c>
      <c r="Q2174" s="285">
        <f t="shared" si="443"/>
        <v>18</v>
      </c>
      <c r="R2174" s="286">
        <f t="shared" si="444"/>
        <v>0</v>
      </c>
      <c r="S2174" s="287">
        <f t="shared" si="445"/>
        <v>0</v>
      </c>
      <c r="T2174" s="286">
        <f t="shared" si="446"/>
        <v>0</v>
      </c>
      <c r="U2174" s="287">
        <f t="shared" si="447"/>
        <v>0</v>
      </c>
      <c r="V2174" s="287">
        <f t="shared" si="448"/>
        <v>0</v>
      </c>
      <c r="W2174" s="287">
        <f t="shared" si="449"/>
        <v>0</v>
      </c>
      <c r="X2174" s="287">
        <f t="shared" si="450"/>
        <v>0</v>
      </c>
      <c r="Y2174" s="288">
        <f t="shared" si="451"/>
        <v>1900</v>
      </c>
      <c r="Z2174" s="287">
        <f t="shared" si="452"/>
        <v>1</v>
      </c>
      <c r="AA2174" s="519">
        <f>0</f>
        <v>0</v>
      </c>
      <c r="AB2174" s="520">
        <f>0</f>
        <v>0</v>
      </c>
      <c r="AC2174" s="519">
        <f t="shared" si="453"/>
        <v>0</v>
      </c>
      <c r="AD2174" s="520">
        <f t="shared" si="454"/>
        <v>0</v>
      </c>
    </row>
    <row r="2175" spans="16:30">
      <c r="P2175" s="274">
        <f t="shared" si="442"/>
        <v>1</v>
      </c>
      <c r="Q2175" s="285">
        <f t="shared" si="443"/>
        <v>18</v>
      </c>
      <c r="R2175" s="286">
        <f t="shared" si="444"/>
        <v>0</v>
      </c>
      <c r="S2175" s="287">
        <f t="shared" si="445"/>
        <v>0</v>
      </c>
      <c r="T2175" s="286">
        <f t="shared" si="446"/>
        <v>0</v>
      </c>
      <c r="U2175" s="287">
        <f t="shared" si="447"/>
        <v>0</v>
      </c>
      <c r="V2175" s="287">
        <f t="shared" si="448"/>
        <v>0</v>
      </c>
      <c r="W2175" s="287">
        <f t="shared" si="449"/>
        <v>0</v>
      </c>
      <c r="X2175" s="287">
        <f t="shared" si="450"/>
        <v>0</v>
      </c>
      <c r="Y2175" s="288">
        <f t="shared" si="451"/>
        <v>1900</v>
      </c>
      <c r="Z2175" s="287">
        <f t="shared" si="452"/>
        <v>1</v>
      </c>
      <c r="AA2175" s="519">
        <f>0</f>
        <v>0</v>
      </c>
      <c r="AB2175" s="520">
        <f>0</f>
        <v>0</v>
      </c>
      <c r="AC2175" s="519">
        <f t="shared" si="453"/>
        <v>0</v>
      </c>
      <c r="AD2175" s="520">
        <f t="shared" si="454"/>
        <v>0</v>
      </c>
    </row>
    <row r="2176" spans="16:30">
      <c r="P2176" s="274">
        <f t="shared" si="442"/>
        <v>1</v>
      </c>
      <c r="Q2176" s="285">
        <f t="shared" si="443"/>
        <v>18</v>
      </c>
      <c r="R2176" s="286">
        <f t="shared" si="444"/>
        <v>0</v>
      </c>
      <c r="S2176" s="287">
        <f t="shared" si="445"/>
        <v>0</v>
      </c>
      <c r="T2176" s="286">
        <f t="shared" si="446"/>
        <v>0</v>
      </c>
      <c r="U2176" s="287">
        <f t="shared" si="447"/>
        <v>0</v>
      </c>
      <c r="V2176" s="287">
        <f t="shared" si="448"/>
        <v>0</v>
      </c>
      <c r="W2176" s="287">
        <f t="shared" si="449"/>
        <v>0</v>
      </c>
      <c r="X2176" s="287">
        <f t="shared" si="450"/>
        <v>0</v>
      </c>
      <c r="Y2176" s="288">
        <f t="shared" si="451"/>
        <v>1900</v>
      </c>
      <c r="Z2176" s="287">
        <f t="shared" si="452"/>
        <v>1</v>
      </c>
      <c r="AA2176" s="519">
        <f>0</f>
        <v>0</v>
      </c>
      <c r="AB2176" s="520">
        <f>0</f>
        <v>0</v>
      </c>
      <c r="AC2176" s="519">
        <f t="shared" si="453"/>
        <v>0</v>
      </c>
      <c r="AD2176" s="520">
        <f t="shared" si="454"/>
        <v>0</v>
      </c>
    </row>
    <row r="2177" spans="16:30">
      <c r="P2177" s="274">
        <f t="shared" si="442"/>
        <v>1</v>
      </c>
      <c r="Q2177" s="285">
        <f t="shared" si="443"/>
        <v>18</v>
      </c>
      <c r="R2177" s="286">
        <f t="shared" si="444"/>
        <v>0</v>
      </c>
      <c r="S2177" s="287">
        <f t="shared" si="445"/>
        <v>0</v>
      </c>
      <c r="T2177" s="286">
        <f t="shared" si="446"/>
        <v>0</v>
      </c>
      <c r="U2177" s="287">
        <f t="shared" si="447"/>
        <v>0</v>
      </c>
      <c r="V2177" s="287">
        <f t="shared" si="448"/>
        <v>0</v>
      </c>
      <c r="W2177" s="287">
        <f t="shared" si="449"/>
        <v>0</v>
      </c>
      <c r="X2177" s="287">
        <f t="shared" si="450"/>
        <v>0</v>
      </c>
      <c r="Y2177" s="288">
        <f t="shared" si="451"/>
        <v>1900</v>
      </c>
      <c r="Z2177" s="287">
        <f t="shared" si="452"/>
        <v>1</v>
      </c>
      <c r="AA2177" s="519">
        <f>0</f>
        <v>0</v>
      </c>
      <c r="AB2177" s="520">
        <f>0</f>
        <v>0</v>
      </c>
      <c r="AC2177" s="519">
        <f t="shared" si="453"/>
        <v>0</v>
      </c>
      <c r="AD2177" s="520">
        <f t="shared" si="454"/>
        <v>0</v>
      </c>
    </row>
    <row r="2178" spans="16:30">
      <c r="P2178" s="274">
        <f t="shared" si="442"/>
        <v>1</v>
      </c>
      <c r="Q2178" s="285">
        <f t="shared" si="443"/>
        <v>18</v>
      </c>
      <c r="R2178" s="286">
        <f t="shared" si="444"/>
        <v>0</v>
      </c>
      <c r="S2178" s="287">
        <f t="shared" si="445"/>
        <v>0</v>
      </c>
      <c r="T2178" s="286">
        <f t="shared" si="446"/>
        <v>0</v>
      </c>
      <c r="U2178" s="287">
        <f t="shared" si="447"/>
        <v>0</v>
      </c>
      <c r="V2178" s="287">
        <f t="shared" si="448"/>
        <v>0</v>
      </c>
      <c r="W2178" s="287">
        <f t="shared" si="449"/>
        <v>0</v>
      </c>
      <c r="X2178" s="287">
        <f t="shared" si="450"/>
        <v>0</v>
      </c>
      <c r="Y2178" s="288">
        <f t="shared" si="451"/>
        <v>1900</v>
      </c>
      <c r="Z2178" s="287">
        <f t="shared" si="452"/>
        <v>1</v>
      </c>
      <c r="AA2178" s="519">
        <f>0</f>
        <v>0</v>
      </c>
      <c r="AB2178" s="520">
        <f>0</f>
        <v>0</v>
      </c>
      <c r="AC2178" s="519">
        <f t="shared" si="453"/>
        <v>0</v>
      </c>
      <c r="AD2178" s="520">
        <f t="shared" si="454"/>
        <v>0</v>
      </c>
    </row>
    <row r="2179" spans="16:30">
      <c r="P2179" s="274">
        <f t="shared" si="442"/>
        <v>1</v>
      </c>
      <c r="Q2179" s="285">
        <f t="shared" si="443"/>
        <v>18</v>
      </c>
      <c r="R2179" s="286">
        <f t="shared" si="444"/>
        <v>0</v>
      </c>
      <c r="S2179" s="287">
        <f t="shared" si="445"/>
        <v>0</v>
      </c>
      <c r="T2179" s="286">
        <f t="shared" si="446"/>
        <v>0</v>
      </c>
      <c r="U2179" s="287">
        <f t="shared" si="447"/>
        <v>0</v>
      </c>
      <c r="V2179" s="287">
        <f t="shared" si="448"/>
        <v>0</v>
      </c>
      <c r="W2179" s="287">
        <f t="shared" si="449"/>
        <v>0</v>
      </c>
      <c r="X2179" s="287">
        <f t="shared" si="450"/>
        <v>0</v>
      </c>
      <c r="Y2179" s="288">
        <f t="shared" si="451"/>
        <v>1900</v>
      </c>
      <c r="Z2179" s="287">
        <f t="shared" si="452"/>
        <v>1</v>
      </c>
      <c r="AA2179" s="519">
        <f>0</f>
        <v>0</v>
      </c>
      <c r="AB2179" s="520">
        <f>0</f>
        <v>0</v>
      </c>
      <c r="AC2179" s="519">
        <f t="shared" si="453"/>
        <v>0</v>
      </c>
      <c r="AD2179" s="520">
        <f t="shared" si="454"/>
        <v>0</v>
      </c>
    </row>
    <row r="2180" spans="16:30">
      <c r="P2180" s="274">
        <f t="shared" si="442"/>
        <v>1</v>
      </c>
      <c r="Q2180" s="285">
        <f t="shared" si="443"/>
        <v>18</v>
      </c>
      <c r="R2180" s="286">
        <f t="shared" si="444"/>
        <v>0</v>
      </c>
      <c r="S2180" s="287">
        <f t="shared" si="445"/>
        <v>0</v>
      </c>
      <c r="T2180" s="286">
        <f t="shared" si="446"/>
        <v>0</v>
      </c>
      <c r="U2180" s="287">
        <f t="shared" si="447"/>
        <v>0</v>
      </c>
      <c r="V2180" s="287">
        <f t="shared" si="448"/>
        <v>0</v>
      </c>
      <c r="W2180" s="287">
        <f t="shared" si="449"/>
        <v>0</v>
      </c>
      <c r="X2180" s="287">
        <f t="shared" si="450"/>
        <v>0</v>
      </c>
      <c r="Y2180" s="288">
        <f t="shared" si="451"/>
        <v>1900</v>
      </c>
      <c r="Z2180" s="287">
        <f t="shared" si="452"/>
        <v>1</v>
      </c>
      <c r="AA2180" s="519">
        <f>0</f>
        <v>0</v>
      </c>
      <c r="AB2180" s="520">
        <f>0</f>
        <v>0</v>
      </c>
      <c r="AC2180" s="519">
        <f t="shared" si="453"/>
        <v>0</v>
      </c>
      <c r="AD2180" s="520">
        <f t="shared" si="454"/>
        <v>0</v>
      </c>
    </row>
    <row r="2181" spans="16:30">
      <c r="P2181" s="274">
        <f t="shared" si="442"/>
        <v>1</v>
      </c>
      <c r="Q2181" s="285">
        <f t="shared" si="443"/>
        <v>18</v>
      </c>
      <c r="R2181" s="286">
        <f t="shared" si="444"/>
        <v>0</v>
      </c>
      <c r="S2181" s="287">
        <f t="shared" si="445"/>
        <v>0</v>
      </c>
      <c r="T2181" s="286">
        <f t="shared" si="446"/>
        <v>0</v>
      </c>
      <c r="U2181" s="287">
        <f t="shared" si="447"/>
        <v>0</v>
      </c>
      <c r="V2181" s="287">
        <f t="shared" si="448"/>
        <v>0</v>
      </c>
      <c r="W2181" s="287">
        <f t="shared" si="449"/>
        <v>0</v>
      </c>
      <c r="X2181" s="287">
        <f t="shared" si="450"/>
        <v>0</v>
      </c>
      <c r="Y2181" s="288">
        <f t="shared" si="451"/>
        <v>1900</v>
      </c>
      <c r="Z2181" s="287">
        <f t="shared" si="452"/>
        <v>1</v>
      </c>
      <c r="AA2181" s="519">
        <f>0</f>
        <v>0</v>
      </c>
      <c r="AB2181" s="520">
        <f>0</f>
        <v>0</v>
      </c>
      <c r="AC2181" s="519">
        <f t="shared" si="453"/>
        <v>0</v>
      </c>
      <c r="AD2181" s="520">
        <f t="shared" si="454"/>
        <v>0</v>
      </c>
    </row>
    <row r="2182" spans="16:30">
      <c r="P2182" s="274">
        <f t="shared" si="442"/>
        <v>1</v>
      </c>
      <c r="Q2182" s="285">
        <f t="shared" si="443"/>
        <v>18</v>
      </c>
      <c r="R2182" s="286">
        <f t="shared" si="444"/>
        <v>0</v>
      </c>
      <c r="S2182" s="287">
        <f t="shared" si="445"/>
        <v>0</v>
      </c>
      <c r="T2182" s="286">
        <f t="shared" si="446"/>
        <v>0</v>
      </c>
      <c r="U2182" s="287">
        <f t="shared" si="447"/>
        <v>0</v>
      </c>
      <c r="V2182" s="287">
        <f t="shared" si="448"/>
        <v>0</v>
      </c>
      <c r="W2182" s="287">
        <f t="shared" si="449"/>
        <v>0</v>
      </c>
      <c r="X2182" s="287">
        <f t="shared" si="450"/>
        <v>0</v>
      </c>
      <c r="Y2182" s="288">
        <f t="shared" si="451"/>
        <v>1900</v>
      </c>
      <c r="Z2182" s="287">
        <f t="shared" si="452"/>
        <v>1</v>
      </c>
      <c r="AA2182" s="519">
        <f>0</f>
        <v>0</v>
      </c>
      <c r="AB2182" s="520">
        <f>0</f>
        <v>0</v>
      </c>
      <c r="AC2182" s="519">
        <f t="shared" si="453"/>
        <v>0</v>
      </c>
      <c r="AD2182" s="520">
        <f t="shared" si="454"/>
        <v>0</v>
      </c>
    </row>
    <row r="2183" spans="16:30">
      <c r="P2183" s="274">
        <f t="shared" si="442"/>
        <v>1</v>
      </c>
      <c r="Q2183" s="285">
        <f t="shared" si="443"/>
        <v>18</v>
      </c>
      <c r="R2183" s="286">
        <f t="shared" si="444"/>
        <v>0</v>
      </c>
      <c r="S2183" s="287">
        <f t="shared" si="445"/>
        <v>0</v>
      </c>
      <c r="T2183" s="286">
        <f t="shared" si="446"/>
        <v>0</v>
      </c>
      <c r="U2183" s="287">
        <f t="shared" si="447"/>
        <v>0</v>
      </c>
      <c r="V2183" s="287">
        <f t="shared" si="448"/>
        <v>0</v>
      </c>
      <c r="W2183" s="287">
        <f t="shared" si="449"/>
        <v>0</v>
      </c>
      <c r="X2183" s="287">
        <f t="shared" si="450"/>
        <v>0</v>
      </c>
      <c r="Y2183" s="288">
        <f t="shared" si="451"/>
        <v>1900</v>
      </c>
      <c r="Z2183" s="287">
        <f t="shared" si="452"/>
        <v>1</v>
      </c>
      <c r="AA2183" s="519">
        <f>0</f>
        <v>0</v>
      </c>
      <c r="AB2183" s="520">
        <f>0</f>
        <v>0</v>
      </c>
      <c r="AC2183" s="519">
        <f t="shared" si="453"/>
        <v>0</v>
      </c>
      <c r="AD2183" s="520">
        <f t="shared" si="454"/>
        <v>0</v>
      </c>
    </row>
    <row r="2184" spans="16:30">
      <c r="P2184" s="274">
        <f t="shared" ref="P2184:P2247" si="455">IF(Z2184&gt;S2184,IF(Z2184&gt;T2184,1,0),0)</f>
        <v>1</v>
      </c>
      <c r="Q2184" s="285">
        <f t="shared" ref="Q2184:Q2247" si="456">MAX(18,IFERROR(ROUNDDOWN(YEARFRAC(F2184,__valuation_date),0),45))</f>
        <v>18</v>
      </c>
      <c r="R2184" s="286">
        <f t="shared" ref="R2184:R2247" si="457">G2184</f>
        <v>0</v>
      </c>
      <c r="S2184" s="287">
        <f t="shared" ref="S2184:S2247" si="458">N2184</f>
        <v>0</v>
      </c>
      <c r="T2184" s="286">
        <f t="shared" ref="T2184:T2247" si="459">ROUNDUP(YEARFRAC(M2184,L2184),0)</f>
        <v>0</v>
      </c>
      <c r="U2184" s="287">
        <f t="shared" ref="U2184:U2247" si="460">J2184</f>
        <v>0</v>
      </c>
      <c r="V2184" s="287">
        <f t="shared" ref="V2184:V2247" si="461">IF(X2184="Annuity",0,H2184)</f>
        <v>0</v>
      </c>
      <c r="W2184" s="287">
        <f t="shared" ref="W2184:W2247" si="462">IF(X2184="Annuity",H2184*12,H2184)</f>
        <v>0</v>
      </c>
      <c r="X2184" s="287">
        <f t="shared" ref="X2184:X2247" si="463">E2184</f>
        <v>0</v>
      </c>
      <c r="Y2184" s="288">
        <f t="shared" ref="Y2184:Y2247" si="464">YEAR(L2184)</f>
        <v>1900</v>
      </c>
      <c r="Z2184" s="287">
        <f t="shared" ref="Z2184:Z2247" si="465">YEAR($P$2)-Y2184+1</f>
        <v>1</v>
      </c>
      <c r="AA2184" s="519">
        <f>0</f>
        <v>0</v>
      </c>
      <c r="AB2184" s="520">
        <f>0</f>
        <v>0</v>
      </c>
      <c r="AC2184" s="519">
        <f t="shared" ref="AC2184:AC2247" si="466">D2184</f>
        <v>0</v>
      </c>
      <c r="AD2184" s="520">
        <f t="shared" ref="AD2184:AD2247" si="467">O2184</f>
        <v>0</v>
      </c>
    </row>
    <row r="2185" spans="16:30">
      <c r="P2185" s="274">
        <f t="shared" si="455"/>
        <v>1</v>
      </c>
      <c r="Q2185" s="285">
        <f t="shared" si="456"/>
        <v>18</v>
      </c>
      <c r="R2185" s="286">
        <f t="shared" si="457"/>
        <v>0</v>
      </c>
      <c r="S2185" s="287">
        <f t="shared" si="458"/>
        <v>0</v>
      </c>
      <c r="T2185" s="286">
        <f t="shared" si="459"/>
        <v>0</v>
      </c>
      <c r="U2185" s="287">
        <f t="shared" si="460"/>
        <v>0</v>
      </c>
      <c r="V2185" s="287">
        <f t="shared" si="461"/>
        <v>0</v>
      </c>
      <c r="W2185" s="287">
        <f t="shared" si="462"/>
        <v>0</v>
      </c>
      <c r="X2185" s="287">
        <f t="shared" si="463"/>
        <v>0</v>
      </c>
      <c r="Y2185" s="288">
        <f t="shared" si="464"/>
        <v>1900</v>
      </c>
      <c r="Z2185" s="287">
        <f t="shared" si="465"/>
        <v>1</v>
      </c>
      <c r="AA2185" s="519">
        <f>0</f>
        <v>0</v>
      </c>
      <c r="AB2185" s="520">
        <f>0</f>
        <v>0</v>
      </c>
      <c r="AC2185" s="519">
        <f t="shared" si="466"/>
        <v>0</v>
      </c>
      <c r="AD2185" s="520">
        <f t="shared" si="467"/>
        <v>0</v>
      </c>
    </row>
    <row r="2186" spans="16:30">
      <c r="P2186" s="274">
        <f t="shared" si="455"/>
        <v>1</v>
      </c>
      <c r="Q2186" s="285">
        <f t="shared" si="456"/>
        <v>18</v>
      </c>
      <c r="R2186" s="286">
        <f t="shared" si="457"/>
        <v>0</v>
      </c>
      <c r="S2186" s="287">
        <f t="shared" si="458"/>
        <v>0</v>
      </c>
      <c r="T2186" s="286">
        <f t="shared" si="459"/>
        <v>0</v>
      </c>
      <c r="U2186" s="287">
        <f t="shared" si="460"/>
        <v>0</v>
      </c>
      <c r="V2186" s="287">
        <f t="shared" si="461"/>
        <v>0</v>
      </c>
      <c r="W2186" s="287">
        <f t="shared" si="462"/>
        <v>0</v>
      </c>
      <c r="X2186" s="287">
        <f t="shared" si="463"/>
        <v>0</v>
      </c>
      <c r="Y2186" s="288">
        <f t="shared" si="464"/>
        <v>1900</v>
      </c>
      <c r="Z2186" s="287">
        <f t="shared" si="465"/>
        <v>1</v>
      </c>
      <c r="AA2186" s="519">
        <f>0</f>
        <v>0</v>
      </c>
      <c r="AB2186" s="520">
        <f>0</f>
        <v>0</v>
      </c>
      <c r="AC2186" s="519">
        <f t="shared" si="466"/>
        <v>0</v>
      </c>
      <c r="AD2186" s="520">
        <f t="shared" si="467"/>
        <v>0</v>
      </c>
    </row>
    <row r="2187" spans="16:30">
      <c r="P2187" s="274">
        <f t="shared" si="455"/>
        <v>1</v>
      </c>
      <c r="Q2187" s="285">
        <f t="shared" si="456"/>
        <v>18</v>
      </c>
      <c r="R2187" s="286">
        <f t="shared" si="457"/>
        <v>0</v>
      </c>
      <c r="S2187" s="287">
        <f t="shared" si="458"/>
        <v>0</v>
      </c>
      <c r="T2187" s="286">
        <f t="shared" si="459"/>
        <v>0</v>
      </c>
      <c r="U2187" s="287">
        <f t="shared" si="460"/>
        <v>0</v>
      </c>
      <c r="V2187" s="287">
        <f t="shared" si="461"/>
        <v>0</v>
      </c>
      <c r="W2187" s="287">
        <f t="shared" si="462"/>
        <v>0</v>
      </c>
      <c r="X2187" s="287">
        <f t="shared" si="463"/>
        <v>0</v>
      </c>
      <c r="Y2187" s="288">
        <f t="shared" si="464"/>
        <v>1900</v>
      </c>
      <c r="Z2187" s="287">
        <f t="shared" si="465"/>
        <v>1</v>
      </c>
      <c r="AA2187" s="519">
        <f>0</f>
        <v>0</v>
      </c>
      <c r="AB2187" s="520">
        <f>0</f>
        <v>0</v>
      </c>
      <c r="AC2187" s="519">
        <f t="shared" si="466"/>
        <v>0</v>
      </c>
      <c r="AD2187" s="520">
        <f t="shared" si="467"/>
        <v>0</v>
      </c>
    </row>
    <row r="2188" spans="16:30">
      <c r="P2188" s="274">
        <f t="shared" si="455"/>
        <v>1</v>
      </c>
      <c r="Q2188" s="285">
        <f t="shared" si="456"/>
        <v>18</v>
      </c>
      <c r="R2188" s="286">
        <f t="shared" si="457"/>
        <v>0</v>
      </c>
      <c r="S2188" s="287">
        <f t="shared" si="458"/>
        <v>0</v>
      </c>
      <c r="T2188" s="286">
        <f t="shared" si="459"/>
        <v>0</v>
      </c>
      <c r="U2188" s="287">
        <f t="shared" si="460"/>
        <v>0</v>
      </c>
      <c r="V2188" s="287">
        <f t="shared" si="461"/>
        <v>0</v>
      </c>
      <c r="W2188" s="287">
        <f t="shared" si="462"/>
        <v>0</v>
      </c>
      <c r="X2188" s="287">
        <f t="shared" si="463"/>
        <v>0</v>
      </c>
      <c r="Y2188" s="288">
        <f t="shared" si="464"/>
        <v>1900</v>
      </c>
      <c r="Z2188" s="287">
        <f t="shared" si="465"/>
        <v>1</v>
      </c>
      <c r="AA2188" s="519">
        <f>0</f>
        <v>0</v>
      </c>
      <c r="AB2188" s="520">
        <f>0</f>
        <v>0</v>
      </c>
      <c r="AC2188" s="519">
        <f t="shared" si="466"/>
        <v>0</v>
      </c>
      <c r="AD2188" s="520">
        <f t="shared" si="467"/>
        <v>0</v>
      </c>
    </row>
    <row r="2189" spans="16:30">
      <c r="P2189" s="274">
        <f t="shared" si="455"/>
        <v>1</v>
      </c>
      <c r="Q2189" s="285">
        <f t="shared" si="456"/>
        <v>18</v>
      </c>
      <c r="R2189" s="286">
        <f t="shared" si="457"/>
        <v>0</v>
      </c>
      <c r="S2189" s="287">
        <f t="shared" si="458"/>
        <v>0</v>
      </c>
      <c r="T2189" s="286">
        <f t="shared" si="459"/>
        <v>0</v>
      </c>
      <c r="U2189" s="287">
        <f t="shared" si="460"/>
        <v>0</v>
      </c>
      <c r="V2189" s="287">
        <f t="shared" si="461"/>
        <v>0</v>
      </c>
      <c r="W2189" s="287">
        <f t="shared" si="462"/>
        <v>0</v>
      </c>
      <c r="X2189" s="287">
        <f t="shared" si="463"/>
        <v>0</v>
      </c>
      <c r="Y2189" s="288">
        <f t="shared" si="464"/>
        <v>1900</v>
      </c>
      <c r="Z2189" s="287">
        <f t="shared" si="465"/>
        <v>1</v>
      </c>
      <c r="AA2189" s="519">
        <f>0</f>
        <v>0</v>
      </c>
      <c r="AB2189" s="520">
        <f>0</f>
        <v>0</v>
      </c>
      <c r="AC2189" s="519">
        <f t="shared" si="466"/>
        <v>0</v>
      </c>
      <c r="AD2189" s="520">
        <f t="shared" si="467"/>
        <v>0</v>
      </c>
    </row>
    <row r="2190" spans="16:30">
      <c r="P2190" s="274">
        <f t="shared" si="455"/>
        <v>1</v>
      </c>
      <c r="Q2190" s="285">
        <f t="shared" si="456"/>
        <v>18</v>
      </c>
      <c r="R2190" s="286">
        <f t="shared" si="457"/>
        <v>0</v>
      </c>
      <c r="S2190" s="287">
        <f t="shared" si="458"/>
        <v>0</v>
      </c>
      <c r="T2190" s="286">
        <f t="shared" si="459"/>
        <v>0</v>
      </c>
      <c r="U2190" s="287">
        <f t="shared" si="460"/>
        <v>0</v>
      </c>
      <c r="V2190" s="287">
        <f t="shared" si="461"/>
        <v>0</v>
      </c>
      <c r="W2190" s="287">
        <f t="shared" si="462"/>
        <v>0</v>
      </c>
      <c r="X2190" s="287">
        <f t="shared" si="463"/>
        <v>0</v>
      </c>
      <c r="Y2190" s="288">
        <f t="shared" si="464"/>
        <v>1900</v>
      </c>
      <c r="Z2190" s="287">
        <f t="shared" si="465"/>
        <v>1</v>
      </c>
      <c r="AA2190" s="519">
        <f>0</f>
        <v>0</v>
      </c>
      <c r="AB2190" s="520">
        <f>0</f>
        <v>0</v>
      </c>
      <c r="AC2190" s="519">
        <f t="shared" si="466"/>
        <v>0</v>
      </c>
      <c r="AD2190" s="520">
        <f t="shared" si="467"/>
        <v>0</v>
      </c>
    </row>
    <row r="2191" spans="16:30">
      <c r="P2191" s="274">
        <f t="shared" si="455"/>
        <v>1</v>
      </c>
      <c r="Q2191" s="285">
        <f t="shared" si="456"/>
        <v>18</v>
      </c>
      <c r="R2191" s="286">
        <f t="shared" si="457"/>
        <v>0</v>
      </c>
      <c r="S2191" s="287">
        <f t="shared" si="458"/>
        <v>0</v>
      </c>
      <c r="T2191" s="286">
        <f t="shared" si="459"/>
        <v>0</v>
      </c>
      <c r="U2191" s="287">
        <f t="shared" si="460"/>
        <v>0</v>
      </c>
      <c r="V2191" s="287">
        <f t="shared" si="461"/>
        <v>0</v>
      </c>
      <c r="W2191" s="287">
        <f t="shared" si="462"/>
        <v>0</v>
      </c>
      <c r="X2191" s="287">
        <f t="shared" si="463"/>
        <v>0</v>
      </c>
      <c r="Y2191" s="288">
        <f t="shared" si="464"/>
        <v>1900</v>
      </c>
      <c r="Z2191" s="287">
        <f t="shared" si="465"/>
        <v>1</v>
      </c>
      <c r="AA2191" s="519">
        <f>0</f>
        <v>0</v>
      </c>
      <c r="AB2191" s="520">
        <f>0</f>
        <v>0</v>
      </c>
      <c r="AC2191" s="519">
        <f t="shared" si="466"/>
        <v>0</v>
      </c>
      <c r="AD2191" s="520">
        <f t="shared" si="467"/>
        <v>0</v>
      </c>
    </row>
    <row r="2192" spans="16:30">
      <c r="P2192" s="274">
        <f t="shared" si="455"/>
        <v>1</v>
      </c>
      <c r="Q2192" s="285">
        <f t="shared" si="456"/>
        <v>18</v>
      </c>
      <c r="R2192" s="286">
        <f t="shared" si="457"/>
        <v>0</v>
      </c>
      <c r="S2192" s="287">
        <f t="shared" si="458"/>
        <v>0</v>
      </c>
      <c r="T2192" s="286">
        <f t="shared" si="459"/>
        <v>0</v>
      </c>
      <c r="U2192" s="287">
        <f t="shared" si="460"/>
        <v>0</v>
      </c>
      <c r="V2192" s="287">
        <f t="shared" si="461"/>
        <v>0</v>
      </c>
      <c r="W2192" s="287">
        <f t="shared" si="462"/>
        <v>0</v>
      </c>
      <c r="X2192" s="287">
        <f t="shared" si="463"/>
        <v>0</v>
      </c>
      <c r="Y2192" s="288">
        <f t="shared" si="464"/>
        <v>1900</v>
      </c>
      <c r="Z2192" s="287">
        <f t="shared" si="465"/>
        <v>1</v>
      </c>
      <c r="AA2192" s="519">
        <f>0</f>
        <v>0</v>
      </c>
      <c r="AB2192" s="520">
        <f>0</f>
        <v>0</v>
      </c>
      <c r="AC2192" s="519">
        <f t="shared" si="466"/>
        <v>0</v>
      </c>
      <c r="AD2192" s="520">
        <f t="shared" si="467"/>
        <v>0</v>
      </c>
    </row>
    <row r="2193" spans="16:30">
      <c r="P2193" s="274">
        <f t="shared" si="455"/>
        <v>1</v>
      </c>
      <c r="Q2193" s="285">
        <f t="shared" si="456"/>
        <v>18</v>
      </c>
      <c r="R2193" s="286">
        <f t="shared" si="457"/>
        <v>0</v>
      </c>
      <c r="S2193" s="287">
        <f t="shared" si="458"/>
        <v>0</v>
      </c>
      <c r="T2193" s="286">
        <f t="shared" si="459"/>
        <v>0</v>
      </c>
      <c r="U2193" s="287">
        <f t="shared" si="460"/>
        <v>0</v>
      </c>
      <c r="V2193" s="287">
        <f t="shared" si="461"/>
        <v>0</v>
      </c>
      <c r="W2193" s="287">
        <f t="shared" si="462"/>
        <v>0</v>
      </c>
      <c r="X2193" s="287">
        <f t="shared" si="463"/>
        <v>0</v>
      </c>
      <c r="Y2193" s="288">
        <f t="shared" si="464"/>
        <v>1900</v>
      </c>
      <c r="Z2193" s="287">
        <f t="shared" si="465"/>
        <v>1</v>
      </c>
      <c r="AA2193" s="519">
        <f>0</f>
        <v>0</v>
      </c>
      <c r="AB2193" s="520">
        <f>0</f>
        <v>0</v>
      </c>
      <c r="AC2193" s="519">
        <f t="shared" si="466"/>
        <v>0</v>
      </c>
      <c r="AD2193" s="520">
        <f t="shared" si="467"/>
        <v>0</v>
      </c>
    </row>
    <row r="2194" spans="16:30">
      <c r="P2194" s="274">
        <f t="shared" si="455"/>
        <v>1</v>
      </c>
      <c r="Q2194" s="285">
        <f t="shared" si="456"/>
        <v>18</v>
      </c>
      <c r="R2194" s="286">
        <f t="shared" si="457"/>
        <v>0</v>
      </c>
      <c r="S2194" s="287">
        <f t="shared" si="458"/>
        <v>0</v>
      </c>
      <c r="T2194" s="286">
        <f t="shared" si="459"/>
        <v>0</v>
      </c>
      <c r="U2194" s="287">
        <f t="shared" si="460"/>
        <v>0</v>
      </c>
      <c r="V2194" s="287">
        <f t="shared" si="461"/>
        <v>0</v>
      </c>
      <c r="W2194" s="287">
        <f t="shared" si="462"/>
        <v>0</v>
      </c>
      <c r="X2194" s="287">
        <f t="shared" si="463"/>
        <v>0</v>
      </c>
      <c r="Y2194" s="288">
        <f t="shared" si="464"/>
        <v>1900</v>
      </c>
      <c r="Z2194" s="287">
        <f t="shared" si="465"/>
        <v>1</v>
      </c>
      <c r="AA2194" s="519">
        <f>0</f>
        <v>0</v>
      </c>
      <c r="AB2194" s="520">
        <f>0</f>
        <v>0</v>
      </c>
      <c r="AC2194" s="519">
        <f t="shared" si="466"/>
        <v>0</v>
      </c>
      <c r="AD2194" s="520">
        <f t="shared" si="467"/>
        <v>0</v>
      </c>
    </row>
    <row r="2195" spans="16:30">
      <c r="P2195" s="274">
        <f t="shared" si="455"/>
        <v>1</v>
      </c>
      <c r="Q2195" s="285">
        <f t="shared" si="456"/>
        <v>18</v>
      </c>
      <c r="R2195" s="286">
        <f t="shared" si="457"/>
        <v>0</v>
      </c>
      <c r="S2195" s="287">
        <f t="shared" si="458"/>
        <v>0</v>
      </c>
      <c r="T2195" s="286">
        <f t="shared" si="459"/>
        <v>0</v>
      </c>
      <c r="U2195" s="287">
        <f t="shared" si="460"/>
        <v>0</v>
      </c>
      <c r="V2195" s="287">
        <f t="shared" si="461"/>
        <v>0</v>
      </c>
      <c r="W2195" s="287">
        <f t="shared" si="462"/>
        <v>0</v>
      </c>
      <c r="X2195" s="287">
        <f t="shared" si="463"/>
        <v>0</v>
      </c>
      <c r="Y2195" s="288">
        <f t="shared" si="464"/>
        <v>1900</v>
      </c>
      <c r="Z2195" s="287">
        <f t="shared" si="465"/>
        <v>1</v>
      </c>
      <c r="AA2195" s="519">
        <f>0</f>
        <v>0</v>
      </c>
      <c r="AB2195" s="520">
        <f>0</f>
        <v>0</v>
      </c>
      <c r="AC2195" s="519">
        <f t="shared" si="466"/>
        <v>0</v>
      </c>
      <c r="AD2195" s="520">
        <f t="shared" si="467"/>
        <v>0</v>
      </c>
    </row>
    <row r="2196" spans="16:30">
      <c r="P2196" s="274">
        <f t="shared" si="455"/>
        <v>1</v>
      </c>
      <c r="Q2196" s="285">
        <f t="shared" si="456"/>
        <v>18</v>
      </c>
      <c r="R2196" s="286">
        <f t="shared" si="457"/>
        <v>0</v>
      </c>
      <c r="S2196" s="287">
        <f t="shared" si="458"/>
        <v>0</v>
      </c>
      <c r="T2196" s="286">
        <f t="shared" si="459"/>
        <v>0</v>
      </c>
      <c r="U2196" s="287">
        <f t="shared" si="460"/>
        <v>0</v>
      </c>
      <c r="V2196" s="287">
        <f t="shared" si="461"/>
        <v>0</v>
      </c>
      <c r="W2196" s="287">
        <f t="shared" si="462"/>
        <v>0</v>
      </c>
      <c r="X2196" s="287">
        <f t="shared" si="463"/>
        <v>0</v>
      </c>
      <c r="Y2196" s="288">
        <f t="shared" si="464"/>
        <v>1900</v>
      </c>
      <c r="Z2196" s="287">
        <f t="shared" si="465"/>
        <v>1</v>
      </c>
      <c r="AA2196" s="519">
        <f>0</f>
        <v>0</v>
      </c>
      <c r="AB2196" s="520">
        <f>0</f>
        <v>0</v>
      </c>
      <c r="AC2196" s="519">
        <f t="shared" si="466"/>
        <v>0</v>
      </c>
      <c r="AD2196" s="520">
        <f t="shared" si="467"/>
        <v>0</v>
      </c>
    </row>
    <row r="2197" spans="16:30">
      <c r="P2197" s="274">
        <f t="shared" si="455"/>
        <v>1</v>
      </c>
      <c r="Q2197" s="285">
        <f t="shared" si="456"/>
        <v>18</v>
      </c>
      <c r="R2197" s="286">
        <f t="shared" si="457"/>
        <v>0</v>
      </c>
      <c r="S2197" s="287">
        <f t="shared" si="458"/>
        <v>0</v>
      </c>
      <c r="T2197" s="286">
        <f t="shared" si="459"/>
        <v>0</v>
      </c>
      <c r="U2197" s="287">
        <f t="shared" si="460"/>
        <v>0</v>
      </c>
      <c r="V2197" s="287">
        <f t="shared" si="461"/>
        <v>0</v>
      </c>
      <c r="W2197" s="287">
        <f t="shared" si="462"/>
        <v>0</v>
      </c>
      <c r="X2197" s="287">
        <f t="shared" si="463"/>
        <v>0</v>
      </c>
      <c r="Y2197" s="288">
        <f t="shared" si="464"/>
        <v>1900</v>
      </c>
      <c r="Z2197" s="287">
        <f t="shared" si="465"/>
        <v>1</v>
      </c>
      <c r="AA2197" s="519">
        <f>0</f>
        <v>0</v>
      </c>
      <c r="AB2197" s="520">
        <f>0</f>
        <v>0</v>
      </c>
      <c r="AC2197" s="519">
        <f t="shared" si="466"/>
        <v>0</v>
      </c>
      <c r="AD2197" s="520">
        <f t="shared" si="467"/>
        <v>0</v>
      </c>
    </row>
    <row r="2198" spans="16:30">
      <c r="P2198" s="274">
        <f t="shared" si="455"/>
        <v>1</v>
      </c>
      <c r="Q2198" s="285">
        <f t="shared" si="456"/>
        <v>18</v>
      </c>
      <c r="R2198" s="286">
        <f t="shared" si="457"/>
        <v>0</v>
      </c>
      <c r="S2198" s="287">
        <f t="shared" si="458"/>
        <v>0</v>
      </c>
      <c r="T2198" s="286">
        <f t="shared" si="459"/>
        <v>0</v>
      </c>
      <c r="U2198" s="287">
        <f t="shared" si="460"/>
        <v>0</v>
      </c>
      <c r="V2198" s="287">
        <f t="shared" si="461"/>
        <v>0</v>
      </c>
      <c r="W2198" s="287">
        <f t="shared" si="462"/>
        <v>0</v>
      </c>
      <c r="X2198" s="287">
        <f t="shared" si="463"/>
        <v>0</v>
      </c>
      <c r="Y2198" s="288">
        <f t="shared" si="464"/>
        <v>1900</v>
      </c>
      <c r="Z2198" s="287">
        <f t="shared" si="465"/>
        <v>1</v>
      </c>
      <c r="AA2198" s="519">
        <f>0</f>
        <v>0</v>
      </c>
      <c r="AB2198" s="520">
        <f>0</f>
        <v>0</v>
      </c>
      <c r="AC2198" s="519">
        <f t="shared" si="466"/>
        <v>0</v>
      </c>
      <c r="AD2198" s="520">
        <f t="shared" si="467"/>
        <v>0</v>
      </c>
    </row>
    <row r="2199" spans="16:30">
      <c r="P2199" s="274">
        <f t="shared" si="455"/>
        <v>1</v>
      </c>
      <c r="Q2199" s="285">
        <f t="shared" si="456"/>
        <v>18</v>
      </c>
      <c r="R2199" s="286">
        <f t="shared" si="457"/>
        <v>0</v>
      </c>
      <c r="S2199" s="287">
        <f t="shared" si="458"/>
        <v>0</v>
      </c>
      <c r="T2199" s="286">
        <f t="shared" si="459"/>
        <v>0</v>
      </c>
      <c r="U2199" s="287">
        <f t="shared" si="460"/>
        <v>0</v>
      </c>
      <c r="V2199" s="287">
        <f t="shared" si="461"/>
        <v>0</v>
      </c>
      <c r="W2199" s="287">
        <f t="shared" si="462"/>
        <v>0</v>
      </c>
      <c r="X2199" s="287">
        <f t="shared" si="463"/>
        <v>0</v>
      </c>
      <c r="Y2199" s="288">
        <f t="shared" si="464"/>
        <v>1900</v>
      </c>
      <c r="Z2199" s="287">
        <f t="shared" si="465"/>
        <v>1</v>
      </c>
      <c r="AA2199" s="519">
        <f>0</f>
        <v>0</v>
      </c>
      <c r="AB2199" s="520">
        <f>0</f>
        <v>0</v>
      </c>
      <c r="AC2199" s="519">
        <f t="shared" si="466"/>
        <v>0</v>
      </c>
      <c r="AD2199" s="520">
        <f t="shared" si="467"/>
        <v>0</v>
      </c>
    </row>
    <row r="2200" spans="16:30">
      <c r="P2200" s="274">
        <f t="shared" si="455"/>
        <v>1</v>
      </c>
      <c r="Q2200" s="285">
        <f t="shared" si="456"/>
        <v>18</v>
      </c>
      <c r="R2200" s="286">
        <f t="shared" si="457"/>
        <v>0</v>
      </c>
      <c r="S2200" s="287">
        <f t="shared" si="458"/>
        <v>0</v>
      </c>
      <c r="T2200" s="286">
        <f t="shared" si="459"/>
        <v>0</v>
      </c>
      <c r="U2200" s="287">
        <f t="shared" si="460"/>
        <v>0</v>
      </c>
      <c r="V2200" s="287">
        <f t="shared" si="461"/>
        <v>0</v>
      </c>
      <c r="W2200" s="287">
        <f t="shared" si="462"/>
        <v>0</v>
      </c>
      <c r="X2200" s="287">
        <f t="shared" si="463"/>
        <v>0</v>
      </c>
      <c r="Y2200" s="288">
        <f t="shared" si="464"/>
        <v>1900</v>
      </c>
      <c r="Z2200" s="287">
        <f t="shared" si="465"/>
        <v>1</v>
      </c>
      <c r="AA2200" s="519">
        <f>0</f>
        <v>0</v>
      </c>
      <c r="AB2200" s="520">
        <f>0</f>
        <v>0</v>
      </c>
      <c r="AC2200" s="519">
        <f t="shared" si="466"/>
        <v>0</v>
      </c>
      <c r="AD2200" s="520">
        <f t="shared" si="467"/>
        <v>0</v>
      </c>
    </row>
    <row r="2201" spans="16:30">
      <c r="P2201" s="274">
        <f t="shared" si="455"/>
        <v>1</v>
      </c>
      <c r="Q2201" s="285">
        <f t="shared" si="456"/>
        <v>18</v>
      </c>
      <c r="R2201" s="286">
        <f t="shared" si="457"/>
        <v>0</v>
      </c>
      <c r="S2201" s="287">
        <f t="shared" si="458"/>
        <v>0</v>
      </c>
      <c r="T2201" s="286">
        <f t="shared" si="459"/>
        <v>0</v>
      </c>
      <c r="U2201" s="287">
        <f t="shared" si="460"/>
        <v>0</v>
      </c>
      <c r="V2201" s="287">
        <f t="shared" si="461"/>
        <v>0</v>
      </c>
      <c r="W2201" s="287">
        <f t="shared" si="462"/>
        <v>0</v>
      </c>
      <c r="X2201" s="287">
        <f t="shared" si="463"/>
        <v>0</v>
      </c>
      <c r="Y2201" s="288">
        <f t="shared" si="464"/>
        <v>1900</v>
      </c>
      <c r="Z2201" s="287">
        <f t="shared" si="465"/>
        <v>1</v>
      </c>
      <c r="AA2201" s="519">
        <f>0</f>
        <v>0</v>
      </c>
      <c r="AB2201" s="520">
        <f>0</f>
        <v>0</v>
      </c>
      <c r="AC2201" s="519">
        <f t="shared" si="466"/>
        <v>0</v>
      </c>
      <c r="AD2201" s="520">
        <f t="shared" si="467"/>
        <v>0</v>
      </c>
    </row>
    <row r="2202" spans="16:30">
      <c r="P2202" s="274">
        <f t="shared" si="455"/>
        <v>1</v>
      </c>
      <c r="Q2202" s="285">
        <f t="shared" si="456"/>
        <v>18</v>
      </c>
      <c r="R2202" s="286">
        <f t="shared" si="457"/>
        <v>0</v>
      </c>
      <c r="S2202" s="287">
        <f t="shared" si="458"/>
        <v>0</v>
      </c>
      <c r="T2202" s="286">
        <f t="shared" si="459"/>
        <v>0</v>
      </c>
      <c r="U2202" s="287">
        <f t="shared" si="460"/>
        <v>0</v>
      </c>
      <c r="V2202" s="287">
        <f t="shared" si="461"/>
        <v>0</v>
      </c>
      <c r="W2202" s="287">
        <f t="shared" si="462"/>
        <v>0</v>
      </c>
      <c r="X2202" s="287">
        <f t="shared" si="463"/>
        <v>0</v>
      </c>
      <c r="Y2202" s="288">
        <f t="shared" si="464"/>
        <v>1900</v>
      </c>
      <c r="Z2202" s="287">
        <f t="shared" si="465"/>
        <v>1</v>
      </c>
      <c r="AA2202" s="519">
        <f>0</f>
        <v>0</v>
      </c>
      <c r="AB2202" s="520">
        <f>0</f>
        <v>0</v>
      </c>
      <c r="AC2202" s="519">
        <f t="shared" si="466"/>
        <v>0</v>
      </c>
      <c r="AD2202" s="520">
        <f t="shared" si="467"/>
        <v>0</v>
      </c>
    </row>
    <row r="2203" spans="16:30">
      <c r="P2203" s="274">
        <f t="shared" si="455"/>
        <v>1</v>
      </c>
      <c r="Q2203" s="285">
        <f t="shared" si="456"/>
        <v>18</v>
      </c>
      <c r="R2203" s="286">
        <f t="shared" si="457"/>
        <v>0</v>
      </c>
      <c r="S2203" s="287">
        <f t="shared" si="458"/>
        <v>0</v>
      </c>
      <c r="T2203" s="286">
        <f t="shared" si="459"/>
        <v>0</v>
      </c>
      <c r="U2203" s="287">
        <f t="shared" si="460"/>
        <v>0</v>
      </c>
      <c r="V2203" s="287">
        <f t="shared" si="461"/>
        <v>0</v>
      </c>
      <c r="W2203" s="287">
        <f t="shared" si="462"/>
        <v>0</v>
      </c>
      <c r="X2203" s="287">
        <f t="shared" si="463"/>
        <v>0</v>
      </c>
      <c r="Y2203" s="288">
        <f t="shared" si="464"/>
        <v>1900</v>
      </c>
      <c r="Z2203" s="287">
        <f t="shared" si="465"/>
        <v>1</v>
      </c>
      <c r="AA2203" s="519">
        <f>0</f>
        <v>0</v>
      </c>
      <c r="AB2203" s="520">
        <f>0</f>
        <v>0</v>
      </c>
      <c r="AC2203" s="519">
        <f t="shared" si="466"/>
        <v>0</v>
      </c>
      <c r="AD2203" s="520">
        <f t="shared" si="467"/>
        <v>0</v>
      </c>
    </row>
    <row r="2204" spans="16:30">
      <c r="P2204" s="274">
        <f t="shared" si="455"/>
        <v>1</v>
      </c>
      <c r="Q2204" s="285">
        <f t="shared" si="456"/>
        <v>18</v>
      </c>
      <c r="R2204" s="286">
        <f t="shared" si="457"/>
        <v>0</v>
      </c>
      <c r="S2204" s="287">
        <f t="shared" si="458"/>
        <v>0</v>
      </c>
      <c r="T2204" s="286">
        <f t="shared" si="459"/>
        <v>0</v>
      </c>
      <c r="U2204" s="287">
        <f t="shared" si="460"/>
        <v>0</v>
      </c>
      <c r="V2204" s="287">
        <f t="shared" si="461"/>
        <v>0</v>
      </c>
      <c r="W2204" s="287">
        <f t="shared" si="462"/>
        <v>0</v>
      </c>
      <c r="X2204" s="287">
        <f t="shared" si="463"/>
        <v>0</v>
      </c>
      <c r="Y2204" s="288">
        <f t="shared" si="464"/>
        <v>1900</v>
      </c>
      <c r="Z2204" s="287">
        <f t="shared" si="465"/>
        <v>1</v>
      </c>
      <c r="AA2204" s="519">
        <f>0</f>
        <v>0</v>
      </c>
      <c r="AB2204" s="520">
        <f>0</f>
        <v>0</v>
      </c>
      <c r="AC2204" s="519">
        <f t="shared" si="466"/>
        <v>0</v>
      </c>
      <c r="AD2204" s="520">
        <f t="shared" si="467"/>
        <v>0</v>
      </c>
    </row>
    <row r="2205" spans="16:30">
      <c r="P2205" s="274">
        <f t="shared" si="455"/>
        <v>1</v>
      </c>
      <c r="Q2205" s="285">
        <f t="shared" si="456"/>
        <v>18</v>
      </c>
      <c r="R2205" s="286">
        <f t="shared" si="457"/>
        <v>0</v>
      </c>
      <c r="S2205" s="287">
        <f t="shared" si="458"/>
        <v>0</v>
      </c>
      <c r="T2205" s="286">
        <f t="shared" si="459"/>
        <v>0</v>
      </c>
      <c r="U2205" s="287">
        <f t="shared" si="460"/>
        <v>0</v>
      </c>
      <c r="V2205" s="287">
        <f t="shared" si="461"/>
        <v>0</v>
      </c>
      <c r="W2205" s="287">
        <f t="shared" si="462"/>
        <v>0</v>
      </c>
      <c r="X2205" s="287">
        <f t="shared" si="463"/>
        <v>0</v>
      </c>
      <c r="Y2205" s="288">
        <f t="shared" si="464"/>
        <v>1900</v>
      </c>
      <c r="Z2205" s="287">
        <f t="shared" si="465"/>
        <v>1</v>
      </c>
      <c r="AA2205" s="519">
        <f>0</f>
        <v>0</v>
      </c>
      <c r="AB2205" s="520">
        <f>0</f>
        <v>0</v>
      </c>
      <c r="AC2205" s="519">
        <f t="shared" si="466"/>
        <v>0</v>
      </c>
      <c r="AD2205" s="520">
        <f t="shared" si="467"/>
        <v>0</v>
      </c>
    </row>
    <row r="2206" spans="16:30">
      <c r="P2206" s="274">
        <f t="shared" si="455"/>
        <v>1</v>
      </c>
      <c r="Q2206" s="285">
        <f t="shared" si="456"/>
        <v>18</v>
      </c>
      <c r="R2206" s="286">
        <f t="shared" si="457"/>
        <v>0</v>
      </c>
      <c r="S2206" s="287">
        <f t="shared" si="458"/>
        <v>0</v>
      </c>
      <c r="T2206" s="286">
        <f t="shared" si="459"/>
        <v>0</v>
      </c>
      <c r="U2206" s="287">
        <f t="shared" si="460"/>
        <v>0</v>
      </c>
      <c r="V2206" s="287">
        <f t="shared" si="461"/>
        <v>0</v>
      </c>
      <c r="W2206" s="287">
        <f t="shared" si="462"/>
        <v>0</v>
      </c>
      <c r="X2206" s="287">
        <f t="shared" si="463"/>
        <v>0</v>
      </c>
      <c r="Y2206" s="288">
        <f t="shared" si="464"/>
        <v>1900</v>
      </c>
      <c r="Z2206" s="287">
        <f t="shared" si="465"/>
        <v>1</v>
      </c>
      <c r="AA2206" s="519">
        <f>0</f>
        <v>0</v>
      </c>
      <c r="AB2206" s="520">
        <f>0</f>
        <v>0</v>
      </c>
      <c r="AC2206" s="519">
        <f t="shared" si="466"/>
        <v>0</v>
      </c>
      <c r="AD2206" s="520">
        <f t="shared" si="467"/>
        <v>0</v>
      </c>
    </row>
    <row r="2207" spans="16:30">
      <c r="P2207" s="274">
        <f t="shared" si="455"/>
        <v>1</v>
      </c>
      <c r="Q2207" s="285">
        <f t="shared" si="456"/>
        <v>18</v>
      </c>
      <c r="R2207" s="286">
        <f t="shared" si="457"/>
        <v>0</v>
      </c>
      <c r="S2207" s="287">
        <f t="shared" si="458"/>
        <v>0</v>
      </c>
      <c r="T2207" s="286">
        <f t="shared" si="459"/>
        <v>0</v>
      </c>
      <c r="U2207" s="287">
        <f t="shared" si="460"/>
        <v>0</v>
      </c>
      <c r="V2207" s="287">
        <f t="shared" si="461"/>
        <v>0</v>
      </c>
      <c r="W2207" s="287">
        <f t="shared" si="462"/>
        <v>0</v>
      </c>
      <c r="X2207" s="287">
        <f t="shared" si="463"/>
        <v>0</v>
      </c>
      <c r="Y2207" s="288">
        <f t="shared" si="464"/>
        <v>1900</v>
      </c>
      <c r="Z2207" s="287">
        <f t="shared" si="465"/>
        <v>1</v>
      </c>
      <c r="AA2207" s="519">
        <f>0</f>
        <v>0</v>
      </c>
      <c r="AB2207" s="520">
        <f>0</f>
        <v>0</v>
      </c>
      <c r="AC2207" s="519">
        <f t="shared" si="466"/>
        <v>0</v>
      </c>
      <c r="AD2207" s="520">
        <f t="shared" si="467"/>
        <v>0</v>
      </c>
    </row>
    <row r="2208" spans="16:30">
      <c r="P2208" s="274">
        <f t="shared" si="455"/>
        <v>1</v>
      </c>
      <c r="Q2208" s="285">
        <f t="shared" si="456"/>
        <v>18</v>
      </c>
      <c r="R2208" s="286">
        <f t="shared" si="457"/>
        <v>0</v>
      </c>
      <c r="S2208" s="287">
        <f t="shared" si="458"/>
        <v>0</v>
      </c>
      <c r="T2208" s="286">
        <f t="shared" si="459"/>
        <v>0</v>
      </c>
      <c r="U2208" s="287">
        <f t="shared" si="460"/>
        <v>0</v>
      </c>
      <c r="V2208" s="287">
        <f t="shared" si="461"/>
        <v>0</v>
      </c>
      <c r="W2208" s="287">
        <f t="shared" si="462"/>
        <v>0</v>
      </c>
      <c r="X2208" s="287">
        <f t="shared" si="463"/>
        <v>0</v>
      </c>
      <c r="Y2208" s="288">
        <f t="shared" si="464"/>
        <v>1900</v>
      </c>
      <c r="Z2208" s="287">
        <f t="shared" si="465"/>
        <v>1</v>
      </c>
      <c r="AA2208" s="519">
        <f>0</f>
        <v>0</v>
      </c>
      <c r="AB2208" s="520">
        <f>0</f>
        <v>0</v>
      </c>
      <c r="AC2208" s="519">
        <f t="shared" si="466"/>
        <v>0</v>
      </c>
      <c r="AD2208" s="520">
        <f t="shared" si="467"/>
        <v>0</v>
      </c>
    </row>
    <row r="2209" spans="16:30">
      <c r="P2209" s="274">
        <f t="shared" si="455"/>
        <v>1</v>
      </c>
      <c r="Q2209" s="285">
        <f t="shared" si="456"/>
        <v>18</v>
      </c>
      <c r="R2209" s="286">
        <f t="shared" si="457"/>
        <v>0</v>
      </c>
      <c r="S2209" s="287">
        <f t="shared" si="458"/>
        <v>0</v>
      </c>
      <c r="T2209" s="286">
        <f t="shared" si="459"/>
        <v>0</v>
      </c>
      <c r="U2209" s="287">
        <f t="shared" si="460"/>
        <v>0</v>
      </c>
      <c r="V2209" s="287">
        <f t="shared" si="461"/>
        <v>0</v>
      </c>
      <c r="W2209" s="287">
        <f t="shared" si="462"/>
        <v>0</v>
      </c>
      <c r="X2209" s="287">
        <f t="shared" si="463"/>
        <v>0</v>
      </c>
      <c r="Y2209" s="288">
        <f t="shared" si="464"/>
        <v>1900</v>
      </c>
      <c r="Z2209" s="287">
        <f t="shared" si="465"/>
        <v>1</v>
      </c>
      <c r="AA2209" s="519">
        <f>0</f>
        <v>0</v>
      </c>
      <c r="AB2209" s="520">
        <f>0</f>
        <v>0</v>
      </c>
      <c r="AC2209" s="519">
        <f t="shared" si="466"/>
        <v>0</v>
      </c>
      <c r="AD2209" s="520">
        <f t="shared" si="467"/>
        <v>0</v>
      </c>
    </row>
    <row r="2210" spans="16:30">
      <c r="P2210" s="274">
        <f t="shared" si="455"/>
        <v>1</v>
      </c>
      <c r="Q2210" s="285">
        <f t="shared" si="456"/>
        <v>18</v>
      </c>
      <c r="R2210" s="286">
        <f t="shared" si="457"/>
        <v>0</v>
      </c>
      <c r="S2210" s="287">
        <f t="shared" si="458"/>
        <v>0</v>
      </c>
      <c r="T2210" s="286">
        <f t="shared" si="459"/>
        <v>0</v>
      </c>
      <c r="U2210" s="287">
        <f t="shared" si="460"/>
        <v>0</v>
      </c>
      <c r="V2210" s="287">
        <f t="shared" si="461"/>
        <v>0</v>
      </c>
      <c r="W2210" s="287">
        <f t="shared" si="462"/>
        <v>0</v>
      </c>
      <c r="X2210" s="287">
        <f t="shared" si="463"/>
        <v>0</v>
      </c>
      <c r="Y2210" s="288">
        <f t="shared" si="464"/>
        <v>1900</v>
      </c>
      <c r="Z2210" s="287">
        <f t="shared" si="465"/>
        <v>1</v>
      </c>
      <c r="AA2210" s="519">
        <f>0</f>
        <v>0</v>
      </c>
      <c r="AB2210" s="520">
        <f>0</f>
        <v>0</v>
      </c>
      <c r="AC2210" s="519">
        <f t="shared" si="466"/>
        <v>0</v>
      </c>
      <c r="AD2210" s="520">
        <f t="shared" si="467"/>
        <v>0</v>
      </c>
    </row>
    <row r="2211" spans="16:30">
      <c r="P2211" s="274">
        <f t="shared" si="455"/>
        <v>1</v>
      </c>
      <c r="Q2211" s="285">
        <f t="shared" si="456"/>
        <v>18</v>
      </c>
      <c r="R2211" s="286">
        <f t="shared" si="457"/>
        <v>0</v>
      </c>
      <c r="S2211" s="287">
        <f t="shared" si="458"/>
        <v>0</v>
      </c>
      <c r="T2211" s="286">
        <f t="shared" si="459"/>
        <v>0</v>
      </c>
      <c r="U2211" s="287">
        <f t="shared" si="460"/>
        <v>0</v>
      </c>
      <c r="V2211" s="287">
        <f t="shared" si="461"/>
        <v>0</v>
      </c>
      <c r="W2211" s="287">
        <f t="shared" si="462"/>
        <v>0</v>
      </c>
      <c r="X2211" s="287">
        <f t="shared" si="463"/>
        <v>0</v>
      </c>
      <c r="Y2211" s="288">
        <f t="shared" si="464"/>
        <v>1900</v>
      </c>
      <c r="Z2211" s="287">
        <f t="shared" si="465"/>
        <v>1</v>
      </c>
      <c r="AA2211" s="519">
        <f>0</f>
        <v>0</v>
      </c>
      <c r="AB2211" s="520">
        <f>0</f>
        <v>0</v>
      </c>
      <c r="AC2211" s="519">
        <f t="shared" si="466"/>
        <v>0</v>
      </c>
      <c r="AD2211" s="520">
        <f t="shared" si="467"/>
        <v>0</v>
      </c>
    </row>
    <row r="2212" spans="16:30">
      <c r="P2212" s="274">
        <f t="shared" si="455"/>
        <v>1</v>
      </c>
      <c r="Q2212" s="285">
        <f t="shared" si="456"/>
        <v>18</v>
      </c>
      <c r="R2212" s="286">
        <f t="shared" si="457"/>
        <v>0</v>
      </c>
      <c r="S2212" s="287">
        <f t="shared" si="458"/>
        <v>0</v>
      </c>
      <c r="T2212" s="286">
        <f t="shared" si="459"/>
        <v>0</v>
      </c>
      <c r="U2212" s="287">
        <f t="shared" si="460"/>
        <v>0</v>
      </c>
      <c r="V2212" s="287">
        <f t="shared" si="461"/>
        <v>0</v>
      </c>
      <c r="W2212" s="287">
        <f t="shared" si="462"/>
        <v>0</v>
      </c>
      <c r="X2212" s="287">
        <f t="shared" si="463"/>
        <v>0</v>
      </c>
      <c r="Y2212" s="288">
        <f t="shared" si="464"/>
        <v>1900</v>
      </c>
      <c r="Z2212" s="287">
        <f t="shared" si="465"/>
        <v>1</v>
      </c>
      <c r="AA2212" s="519">
        <f>0</f>
        <v>0</v>
      </c>
      <c r="AB2212" s="520">
        <f>0</f>
        <v>0</v>
      </c>
      <c r="AC2212" s="519">
        <f t="shared" si="466"/>
        <v>0</v>
      </c>
      <c r="AD2212" s="520">
        <f t="shared" si="467"/>
        <v>0</v>
      </c>
    </row>
    <row r="2213" spans="16:30">
      <c r="P2213" s="274">
        <f t="shared" si="455"/>
        <v>1</v>
      </c>
      <c r="Q2213" s="285">
        <f t="shared" si="456"/>
        <v>18</v>
      </c>
      <c r="R2213" s="286">
        <f t="shared" si="457"/>
        <v>0</v>
      </c>
      <c r="S2213" s="287">
        <f t="shared" si="458"/>
        <v>0</v>
      </c>
      <c r="T2213" s="286">
        <f t="shared" si="459"/>
        <v>0</v>
      </c>
      <c r="U2213" s="287">
        <f t="shared" si="460"/>
        <v>0</v>
      </c>
      <c r="V2213" s="287">
        <f t="shared" si="461"/>
        <v>0</v>
      </c>
      <c r="W2213" s="287">
        <f t="shared" si="462"/>
        <v>0</v>
      </c>
      <c r="X2213" s="287">
        <f t="shared" si="463"/>
        <v>0</v>
      </c>
      <c r="Y2213" s="288">
        <f t="shared" si="464"/>
        <v>1900</v>
      </c>
      <c r="Z2213" s="287">
        <f t="shared" si="465"/>
        <v>1</v>
      </c>
      <c r="AA2213" s="519">
        <f>0</f>
        <v>0</v>
      </c>
      <c r="AB2213" s="520">
        <f>0</f>
        <v>0</v>
      </c>
      <c r="AC2213" s="519">
        <f t="shared" si="466"/>
        <v>0</v>
      </c>
      <c r="AD2213" s="520">
        <f t="shared" si="467"/>
        <v>0</v>
      </c>
    </row>
    <row r="2214" spans="16:30">
      <c r="P2214" s="274">
        <f t="shared" si="455"/>
        <v>1</v>
      </c>
      <c r="Q2214" s="285">
        <f t="shared" si="456"/>
        <v>18</v>
      </c>
      <c r="R2214" s="286">
        <f t="shared" si="457"/>
        <v>0</v>
      </c>
      <c r="S2214" s="287">
        <f t="shared" si="458"/>
        <v>0</v>
      </c>
      <c r="T2214" s="286">
        <f t="shared" si="459"/>
        <v>0</v>
      </c>
      <c r="U2214" s="287">
        <f t="shared" si="460"/>
        <v>0</v>
      </c>
      <c r="V2214" s="287">
        <f t="shared" si="461"/>
        <v>0</v>
      </c>
      <c r="W2214" s="287">
        <f t="shared" si="462"/>
        <v>0</v>
      </c>
      <c r="X2214" s="287">
        <f t="shared" si="463"/>
        <v>0</v>
      </c>
      <c r="Y2214" s="288">
        <f t="shared" si="464"/>
        <v>1900</v>
      </c>
      <c r="Z2214" s="287">
        <f t="shared" si="465"/>
        <v>1</v>
      </c>
      <c r="AA2214" s="519">
        <f>0</f>
        <v>0</v>
      </c>
      <c r="AB2214" s="520">
        <f>0</f>
        <v>0</v>
      </c>
      <c r="AC2214" s="519">
        <f t="shared" si="466"/>
        <v>0</v>
      </c>
      <c r="AD2214" s="520">
        <f t="shared" si="467"/>
        <v>0</v>
      </c>
    </row>
    <row r="2215" spans="16:30">
      <c r="P2215" s="274">
        <f t="shared" si="455"/>
        <v>1</v>
      </c>
      <c r="Q2215" s="285">
        <f t="shared" si="456"/>
        <v>18</v>
      </c>
      <c r="R2215" s="286">
        <f t="shared" si="457"/>
        <v>0</v>
      </c>
      <c r="S2215" s="287">
        <f t="shared" si="458"/>
        <v>0</v>
      </c>
      <c r="T2215" s="286">
        <f t="shared" si="459"/>
        <v>0</v>
      </c>
      <c r="U2215" s="287">
        <f t="shared" si="460"/>
        <v>0</v>
      </c>
      <c r="V2215" s="287">
        <f t="shared" si="461"/>
        <v>0</v>
      </c>
      <c r="W2215" s="287">
        <f t="shared" si="462"/>
        <v>0</v>
      </c>
      <c r="X2215" s="287">
        <f t="shared" si="463"/>
        <v>0</v>
      </c>
      <c r="Y2215" s="288">
        <f t="shared" si="464"/>
        <v>1900</v>
      </c>
      <c r="Z2215" s="287">
        <f t="shared" si="465"/>
        <v>1</v>
      </c>
      <c r="AA2215" s="519">
        <f>0</f>
        <v>0</v>
      </c>
      <c r="AB2215" s="520">
        <f>0</f>
        <v>0</v>
      </c>
      <c r="AC2215" s="519">
        <f t="shared" si="466"/>
        <v>0</v>
      </c>
      <c r="AD2215" s="520">
        <f t="shared" si="467"/>
        <v>0</v>
      </c>
    </row>
    <row r="2216" spans="16:30">
      <c r="P2216" s="274">
        <f t="shared" si="455"/>
        <v>1</v>
      </c>
      <c r="Q2216" s="285">
        <f t="shared" si="456"/>
        <v>18</v>
      </c>
      <c r="R2216" s="286">
        <f t="shared" si="457"/>
        <v>0</v>
      </c>
      <c r="S2216" s="287">
        <f t="shared" si="458"/>
        <v>0</v>
      </c>
      <c r="T2216" s="286">
        <f t="shared" si="459"/>
        <v>0</v>
      </c>
      <c r="U2216" s="287">
        <f t="shared" si="460"/>
        <v>0</v>
      </c>
      <c r="V2216" s="287">
        <f t="shared" si="461"/>
        <v>0</v>
      </c>
      <c r="W2216" s="287">
        <f t="shared" si="462"/>
        <v>0</v>
      </c>
      <c r="X2216" s="287">
        <f t="shared" si="463"/>
        <v>0</v>
      </c>
      <c r="Y2216" s="288">
        <f t="shared" si="464"/>
        <v>1900</v>
      </c>
      <c r="Z2216" s="287">
        <f t="shared" si="465"/>
        <v>1</v>
      </c>
      <c r="AA2216" s="519">
        <f>0</f>
        <v>0</v>
      </c>
      <c r="AB2216" s="520">
        <f>0</f>
        <v>0</v>
      </c>
      <c r="AC2216" s="519">
        <f t="shared" si="466"/>
        <v>0</v>
      </c>
      <c r="AD2216" s="520">
        <f t="shared" si="467"/>
        <v>0</v>
      </c>
    </row>
    <row r="2217" spans="16:30">
      <c r="P2217" s="274">
        <f t="shared" si="455"/>
        <v>1</v>
      </c>
      <c r="Q2217" s="285">
        <f t="shared" si="456"/>
        <v>18</v>
      </c>
      <c r="R2217" s="286">
        <f t="shared" si="457"/>
        <v>0</v>
      </c>
      <c r="S2217" s="287">
        <f t="shared" si="458"/>
        <v>0</v>
      </c>
      <c r="T2217" s="286">
        <f t="shared" si="459"/>
        <v>0</v>
      </c>
      <c r="U2217" s="287">
        <f t="shared" si="460"/>
        <v>0</v>
      </c>
      <c r="V2217" s="287">
        <f t="shared" si="461"/>
        <v>0</v>
      </c>
      <c r="W2217" s="287">
        <f t="shared" si="462"/>
        <v>0</v>
      </c>
      <c r="X2217" s="287">
        <f t="shared" si="463"/>
        <v>0</v>
      </c>
      <c r="Y2217" s="288">
        <f t="shared" si="464"/>
        <v>1900</v>
      </c>
      <c r="Z2217" s="287">
        <f t="shared" si="465"/>
        <v>1</v>
      </c>
      <c r="AA2217" s="519">
        <f>0</f>
        <v>0</v>
      </c>
      <c r="AB2217" s="520">
        <f>0</f>
        <v>0</v>
      </c>
      <c r="AC2217" s="519">
        <f t="shared" si="466"/>
        <v>0</v>
      </c>
      <c r="AD2217" s="520">
        <f t="shared" si="467"/>
        <v>0</v>
      </c>
    </row>
    <row r="2218" spans="16:30">
      <c r="P2218" s="274">
        <f t="shared" si="455"/>
        <v>1</v>
      </c>
      <c r="Q2218" s="285">
        <f t="shared" si="456"/>
        <v>18</v>
      </c>
      <c r="R2218" s="286">
        <f t="shared" si="457"/>
        <v>0</v>
      </c>
      <c r="S2218" s="287">
        <f t="shared" si="458"/>
        <v>0</v>
      </c>
      <c r="T2218" s="286">
        <f t="shared" si="459"/>
        <v>0</v>
      </c>
      <c r="U2218" s="287">
        <f t="shared" si="460"/>
        <v>0</v>
      </c>
      <c r="V2218" s="287">
        <f t="shared" si="461"/>
        <v>0</v>
      </c>
      <c r="W2218" s="287">
        <f t="shared" si="462"/>
        <v>0</v>
      </c>
      <c r="X2218" s="287">
        <f t="shared" si="463"/>
        <v>0</v>
      </c>
      <c r="Y2218" s="288">
        <f t="shared" si="464"/>
        <v>1900</v>
      </c>
      <c r="Z2218" s="287">
        <f t="shared" si="465"/>
        <v>1</v>
      </c>
      <c r="AA2218" s="519">
        <f>0</f>
        <v>0</v>
      </c>
      <c r="AB2218" s="520">
        <f>0</f>
        <v>0</v>
      </c>
      <c r="AC2218" s="519">
        <f t="shared" si="466"/>
        <v>0</v>
      </c>
      <c r="AD2218" s="520">
        <f t="shared" si="467"/>
        <v>0</v>
      </c>
    </row>
    <row r="2219" spans="16:30">
      <c r="P2219" s="274">
        <f t="shared" si="455"/>
        <v>1</v>
      </c>
      <c r="Q2219" s="285">
        <f t="shared" si="456"/>
        <v>18</v>
      </c>
      <c r="R2219" s="286">
        <f t="shared" si="457"/>
        <v>0</v>
      </c>
      <c r="S2219" s="287">
        <f t="shared" si="458"/>
        <v>0</v>
      </c>
      <c r="T2219" s="286">
        <f t="shared" si="459"/>
        <v>0</v>
      </c>
      <c r="U2219" s="287">
        <f t="shared" si="460"/>
        <v>0</v>
      </c>
      <c r="V2219" s="287">
        <f t="shared" si="461"/>
        <v>0</v>
      </c>
      <c r="W2219" s="287">
        <f t="shared" si="462"/>
        <v>0</v>
      </c>
      <c r="X2219" s="287">
        <f t="shared" si="463"/>
        <v>0</v>
      </c>
      <c r="Y2219" s="288">
        <f t="shared" si="464"/>
        <v>1900</v>
      </c>
      <c r="Z2219" s="287">
        <f t="shared" si="465"/>
        <v>1</v>
      </c>
      <c r="AA2219" s="519">
        <f>0</f>
        <v>0</v>
      </c>
      <c r="AB2219" s="520">
        <f>0</f>
        <v>0</v>
      </c>
      <c r="AC2219" s="519">
        <f t="shared" si="466"/>
        <v>0</v>
      </c>
      <c r="AD2219" s="520">
        <f t="shared" si="467"/>
        <v>0</v>
      </c>
    </row>
    <row r="2220" spans="16:30">
      <c r="P2220" s="274">
        <f t="shared" si="455"/>
        <v>1</v>
      </c>
      <c r="Q2220" s="285">
        <f t="shared" si="456"/>
        <v>18</v>
      </c>
      <c r="R2220" s="286">
        <f t="shared" si="457"/>
        <v>0</v>
      </c>
      <c r="S2220" s="287">
        <f t="shared" si="458"/>
        <v>0</v>
      </c>
      <c r="T2220" s="286">
        <f t="shared" si="459"/>
        <v>0</v>
      </c>
      <c r="U2220" s="287">
        <f t="shared" si="460"/>
        <v>0</v>
      </c>
      <c r="V2220" s="287">
        <f t="shared" si="461"/>
        <v>0</v>
      </c>
      <c r="W2220" s="287">
        <f t="shared" si="462"/>
        <v>0</v>
      </c>
      <c r="X2220" s="287">
        <f t="shared" si="463"/>
        <v>0</v>
      </c>
      <c r="Y2220" s="288">
        <f t="shared" si="464"/>
        <v>1900</v>
      </c>
      <c r="Z2220" s="287">
        <f t="shared" si="465"/>
        <v>1</v>
      </c>
      <c r="AA2220" s="519">
        <f>0</f>
        <v>0</v>
      </c>
      <c r="AB2220" s="520">
        <f>0</f>
        <v>0</v>
      </c>
      <c r="AC2220" s="519">
        <f t="shared" si="466"/>
        <v>0</v>
      </c>
      <c r="AD2220" s="520">
        <f t="shared" si="467"/>
        <v>0</v>
      </c>
    </row>
    <row r="2221" spans="16:30">
      <c r="P2221" s="274">
        <f t="shared" si="455"/>
        <v>1</v>
      </c>
      <c r="Q2221" s="285">
        <f t="shared" si="456"/>
        <v>18</v>
      </c>
      <c r="R2221" s="286">
        <f t="shared" si="457"/>
        <v>0</v>
      </c>
      <c r="S2221" s="287">
        <f t="shared" si="458"/>
        <v>0</v>
      </c>
      <c r="T2221" s="286">
        <f t="shared" si="459"/>
        <v>0</v>
      </c>
      <c r="U2221" s="287">
        <f t="shared" si="460"/>
        <v>0</v>
      </c>
      <c r="V2221" s="287">
        <f t="shared" si="461"/>
        <v>0</v>
      </c>
      <c r="W2221" s="287">
        <f t="shared" si="462"/>
        <v>0</v>
      </c>
      <c r="X2221" s="287">
        <f t="shared" si="463"/>
        <v>0</v>
      </c>
      <c r="Y2221" s="288">
        <f t="shared" si="464"/>
        <v>1900</v>
      </c>
      <c r="Z2221" s="287">
        <f t="shared" si="465"/>
        <v>1</v>
      </c>
      <c r="AA2221" s="519">
        <f>0</f>
        <v>0</v>
      </c>
      <c r="AB2221" s="520">
        <f>0</f>
        <v>0</v>
      </c>
      <c r="AC2221" s="519">
        <f t="shared" si="466"/>
        <v>0</v>
      </c>
      <c r="AD2221" s="520">
        <f t="shared" si="467"/>
        <v>0</v>
      </c>
    </row>
    <row r="2222" spans="16:30">
      <c r="P2222" s="274">
        <f t="shared" si="455"/>
        <v>1</v>
      </c>
      <c r="Q2222" s="285">
        <f t="shared" si="456"/>
        <v>18</v>
      </c>
      <c r="R2222" s="286">
        <f t="shared" si="457"/>
        <v>0</v>
      </c>
      <c r="S2222" s="287">
        <f t="shared" si="458"/>
        <v>0</v>
      </c>
      <c r="T2222" s="286">
        <f t="shared" si="459"/>
        <v>0</v>
      </c>
      <c r="U2222" s="287">
        <f t="shared" si="460"/>
        <v>0</v>
      </c>
      <c r="V2222" s="287">
        <f t="shared" si="461"/>
        <v>0</v>
      </c>
      <c r="W2222" s="287">
        <f t="shared" si="462"/>
        <v>0</v>
      </c>
      <c r="X2222" s="287">
        <f t="shared" si="463"/>
        <v>0</v>
      </c>
      <c r="Y2222" s="288">
        <f t="shared" si="464"/>
        <v>1900</v>
      </c>
      <c r="Z2222" s="287">
        <f t="shared" si="465"/>
        <v>1</v>
      </c>
      <c r="AA2222" s="519">
        <f>0</f>
        <v>0</v>
      </c>
      <c r="AB2222" s="520">
        <f>0</f>
        <v>0</v>
      </c>
      <c r="AC2222" s="519">
        <f t="shared" si="466"/>
        <v>0</v>
      </c>
      <c r="AD2222" s="520">
        <f t="shared" si="467"/>
        <v>0</v>
      </c>
    </row>
    <row r="2223" spans="16:30">
      <c r="P2223" s="274">
        <f t="shared" si="455"/>
        <v>1</v>
      </c>
      <c r="Q2223" s="285">
        <f t="shared" si="456"/>
        <v>18</v>
      </c>
      <c r="R2223" s="286">
        <f t="shared" si="457"/>
        <v>0</v>
      </c>
      <c r="S2223" s="287">
        <f t="shared" si="458"/>
        <v>0</v>
      </c>
      <c r="T2223" s="286">
        <f t="shared" si="459"/>
        <v>0</v>
      </c>
      <c r="U2223" s="287">
        <f t="shared" si="460"/>
        <v>0</v>
      </c>
      <c r="V2223" s="287">
        <f t="shared" si="461"/>
        <v>0</v>
      </c>
      <c r="W2223" s="287">
        <f t="shared" si="462"/>
        <v>0</v>
      </c>
      <c r="X2223" s="287">
        <f t="shared" si="463"/>
        <v>0</v>
      </c>
      <c r="Y2223" s="288">
        <f t="shared" si="464"/>
        <v>1900</v>
      </c>
      <c r="Z2223" s="287">
        <f t="shared" si="465"/>
        <v>1</v>
      </c>
      <c r="AA2223" s="519">
        <f>0</f>
        <v>0</v>
      </c>
      <c r="AB2223" s="520">
        <f>0</f>
        <v>0</v>
      </c>
      <c r="AC2223" s="519">
        <f t="shared" si="466"/>
        <v>0</v>
      </c>
      <c r="AD2223" s="520">
        <f t="shared" si="467"/>
        <v>0</v>
      </c>
    </row>
    <row r="2224" spans="16:30">
      <c r="P2224" s="274">
        <f t="shared" si="455"/>
        <v>1</v>
      </c>
      <c r="Q2224" s="285">
        <f t="shared" si="456"/>
        <v>18</v>
      </c>
      <c r="R2224" s="286">
        <f t="shared" si="457"/>
        <v>0</v>
      </c>
      <c r="S2224" s="287">
        <f t="shared" si="458"/>
        <v>0</v>
      </c>
      <c r="T2224" s="286">
        <f t="shared" si="459"/>
        <v>0</v>
      </c>
      <c r="U2224" s="287">
        <f t="shared" si="460"/>
        <v>0</v>
      </c>
      <c r="V2224" s="287">
        <f t="shared" si="461"/>
        <v>0</v>
      </c>
      <c r="W2224" s="287">
        <f t="shared" si="462"/>
        <v>0</v>
      </c>
      <c r="X2224" s="287">
        <f t="shared" si="463"/>
        <v>0</v>
      </c>
      <c r="Y2224" s="288">
        <f t="shared" si="464"/>
        <v>1900</v>
      </c>
      <c r="Z2224" s="287">
        <f t="shared" si="465"/>
        <v>1</v>
      </c>
      <c r="AA2224" s="519">
        <f>0</f>
        <v>0</v>
      </c>
      <c r="AB2224" s="520">
        <f>0</f>
        <v>0</v>
      </c>
      <c r="AC2224" s="519">
        <f t="shared" si="466"/>
        <v>0</v>
      </c>
      <c r="AD2224" s="520">
        <f t="shared" si="467"/>
        <v>0</v>
      </c>
    </row>
    <row r="2225" spans="16:30">
      <c r="P2225" s="274">
        <f t="shared" si="455"/>
        <v>1</v>
      </c>
      <c r="Q2225" s="285">
        <f t="shared" si="456"/>
        <v>18</v>
      </c>
      <c r="R2225" s="286">
        <f t="shared" si="457"/>
        <v>0</v>
      </c>
      <c r="S2225" s="287">
        <f t="shared" si="458"/>
        <v>0</v>
      </c>
      <c r="T2225" s="286">
        <f t="shared" si="459"/>
        <v>0</v>
      </c>
      <c r="U2225" s="287">
        <f t="shared" si="460"/>
        <v>0</v>
      </c>
      <c r="V2225" s="287">
        <f t="shared" si="461"/>
        <v>0</v>
      </c>
      <c r="W2225" s="287">
        <f t="shared" si="462"/>
        <v>0</v>
      </c>
      <c r="X2225" s="287">
        <f t="shared" si="463"/>
        <v>0</v>
      </c>
      <c r="Y2225" s="288">
        <f t="shared" si="464"/>
        <v>1900</v>
      </c>
      <c r="Z2225" s="287">
        <f t="shared" si="465"/>
        <v>1</v>
      </c>
      <c r="AA2225" s="519">
        <f>0</f>
        <v>0</v>
      </c>
      <c r="AB2225" s="520">
        <f>0</f>
        <v>0</v>
      </c>
      <c r="AC2225" s="519">
        <f t="shared" si="466"/>
        <v>0</v>
      </c>
      <c r="AD2225" s="520">
        <f t="shared" si="467"/>
        <v>0</v>
      </c>
    </row>
    <row r="2226" spans="16:30">
      <c r="P2226" s="274">
        <f t="shared" si="455"/>
        <v>1</v>
      </c>
      <c r="Q2226" s="285">
        <f t="shared" si="456"/>
        <v>18</v>
      </c>
      <c r="R2226" s="286">
        <f t="shared" si="457"/>
        <v>0</v>
      </c>
      <c r="S2226" s="287">
        <f t="shared" si="458"/>
        <v>0</v>
      </c>
      <c r="T2226" s="286">
        <f t="shared" si="459"/>
        <v>0</v>
      </c>
      <c r="U2226" s="287">
        <f t="shared" si="460"/>
        <v>0</v>
      </c>
      <c r="V2226" s="287">
        <f t="shared" si="461"/>
        <v>0</v>
      </c>
      <c r="W2226" s="287">
        <f t="shared" si="462"/>
        <v>0</v>
      </c>
      <c r="X2226" s="287">
        <f t="shared" si="463"/>
        <v>0</v>
      </c>
      <c r="Y2226" s="288">
        <f t="shared" si="464"/>
        <v>1900</v>
      </c>
      <c r="Z2226" s="287">
        <f t="shared" si="465"/>
        <v>1</v>
      </c>
      <c r="AA2226" s="519">
        <f>0</f>
        <v>0</v>
      </c>
      <c r="AB2226" s="520">
        <f>0</f>
        <v>0</v>
      </c>
      <c r="AC2226" s="519">
        <f t="shared" si="466"/>
        <v>0</v>
      </c>
      <c r="AD2226" s="520">
        <f t="shared" si="467"/>
        <v>0</v>
      </c>
    </row>
    <row r="2227" spans="16:30">
      <c r="P2227" s="274">
        <f t="shared" si="455"/>
        <v>1</v>
      </c>
      <c r="Q2227" s="285">
        <f t="shared" si="456"/>
        <v>18</v>
      </c>
      <c r="R2227" s="286">
        <f t="shared" si="457"/>
        <v>0</v>
      </c>
      <c r="S2227" s="287">
        <f t="shared" si="458"/>
        <v>0</v>
      </c>
      <c r="T2227" s="286">
        <f t="shared" si="459"/>
        <v>0</v>
      </c>
      <c r="U2227" s="287">
        <f t="shared" si="460"/>
        <v>0</v>
      </c>
      <c r="V2227" s="287">
        <f t="shared" si="461"/>
        <v>0</v>
      </c>
      <c r="W2227" s="287">
        <f t="shared" si="462"/>
        <v>0</v>
      </c>
      <c r="X2227" s="287">
        <f t="shared" si="463"/>
        <v>0</v>
      </c>
      <c r="Y2227" s="288">
        <f t="shared" si="464"/>
        <v>1900</v>
      </c>
      <c r="Z2227" s="287">
        <f t="shared" si="465"/>
        <v>1</v>
      </c>
      <c r="AA2227" s="519">
        <f>0</f>
        <v>0</v>
      </c>
      <c r="AB2227" s="520">
        <f>0</f>
        <v>0</v>
      </c>
      <c r="AC2227" s="519">
        <f t="shared" si="466"/>
        <v>0</v>
      </c>
      <c r="AD2227" s="520">
        <f t="shared" si="467"/>
        <v>0</v>
      </c>
    </row>
    <row r="2228" spans="16:30">
      <c r="P2228" s="274">
        <f t="shared" si="455"/>
        <v>1</v>
      </c>
      <c r="Q2228" s="285">
        <f t="shared" si="456"/>
        <v>18</v>
      </c>
      <c r="R2228" s="286">
        <f t="shared" si="457"/>
        <v>0</v>
      </c>
      <c r="S2228" s="287">
        <f t="shared" si="458"/>
        <v>0</v>
      </c>
      <c r="T2228" s="286">
        <f t="shared" si="459"/>
        <v>0</v>
      </c>
      <c r="U2228" s="287">
        <f t="shared" si="460"/>
        <v>0</v>
      </c>
      <c r="V2228" s="287">
        <f t="shared" si="461"/>
        <v>0</v>
      </c>
      <c r="W2228" s="287">
        <f t="shared" si="462"/>
        <v>0</v>
      </c>
      <c r="X2228" s="287">
        <f t="shared" si="463"/>
        <v>0</v>
      </c>
      <c r="Y2228" s="288">
        <f t="shared" si="464"/>
        <v>1900</v>
      </c>
      <c r="Z2228" s="287">
        <f t="shared" si="465"/>
        <v>1</v>
      </c>
      <c r="AA2228" s="519">
        <f>0</f>
        <v>0</v>
      </c>
      <c r="AB2228" s="520">
        <f>0</f>
        <v>0</v>
      </c>
      <c r="AC2228" s="519">
        <f t="shared" si="466"/>
        <v>0</v>
      </c>
      <c r="AD2228" s="520">
        <f t="shared" si="467"/>
        <v>0</v>
      </c>
    </row>
    <row r="2229" spans="16:30">
      <c r="P2229" s="274">
        <f t="shared" si="455"/>
        <v>1</v>
      </c>
      <c r="Q2229" s="285">
        <f t="shared" si="456"/>
        <v>18</v>
      </c>
      <c r="R2229" s="286">
        <f t="shared" si="457"/>
        <v>0</v>
      </c>
      <c r="S2229" s="287">
        <f t="shared" si="458"/>
        <v>0</v>
      </c>
      <c r="T2229" s="286">
        <f t="shared" si="459"/>
        <v>0</v>
      </c>
      <c r="U2229" s="287">
        <f t="shared" si="460"/>
        <v>0</v>
      </c>
      <c r="V2229" s="287">
        <f t="shared" si="461"/>
        <v>0</v>
      </c>
      <c r="W2229" s="287">
        <f t="shared" si="462"/>
        <v>0</v>
      </c>
      <c r="X2229" s="287">
        <f t="shared" si="463"/>
        <v>0</v>
      </c>
      <c r="Y2229" s="288">
        <f t="shared" si="464"/>
        <v>1900</v>
      </c>
      <c r="Z2229" s="287">
        <f t="shared" si="465"/>
        <v>1</v>
      </c>
      <c r="AA2229" s="519">
        <f>0</f>
        <v>0</v>
      </c>
      <c r="AB2229" s="520">
        <f>0</f>
        <v>0</v>
      </c>
      <c r="AC2229" s="519">
        <f t="shared" si="466"/>
        <v>0</v>
      </c>
      <c r="AD2229" s="520">
        <f t="shared" si="467"/>
        <v>0</v>
      </c>
    </row>
    <row r="2230" spans="16:30">
      <c r="P2230" s="274">
        <f t="shared" si="455"/>
        <v>1</v>
      </c>
      <c r="Q2230" s="285">
        <f t="shared" si="456"/>
        <v>18</v>
      </c>
      <c r="R2230" s="286">
        <f t="shared" si="457"/>
        <v>0</v>
      </c>
      <c r="S2230" s="287">
        <f t="shared" si="458"/>
        <v>0</v>
      </c>
      <c r="T2230" s="286">
        <f t="shared" si="459"/>
        <v>0</v>
      </c>
      <c r="U2230" s="287">
        <f t="shared" si="460"/>
        <v>0</v>
      </c>
      <c r="V2230" s="287">
        <f t="shared" si="461"/>
        <v>0</v>
      </c>
      <c r="W2230" s="287">
        <f t="shared" si="462"/>
        <v>0</v>
      </c>
      <c r="X2230" s="287">
        <f t="shared" si="463"/>
        <v>0</v>
      </c>
      <c r="Y2230" s="288">
        <f t="shared" si="464"/>
        <v>1900</v>
      </c>
      <c r="Z2230" s="287">
        <f t="shared" si="465"/>
        <v>1</v>
      </c>
      <c r="AA2230" s="519">
        <f>0</f>
        <v>0</v>
      </c>
      <c r="AB2230" s="520">
        <f>0</f>
        <v>0</v>
      </c>
      <c r="AC2230" s="519">
        <f t="shared" si="466"/>
        <v>0</v>
      </c>
      <c r="AD2230" s="520">
        <f t="shared" si="467"/>
        <v>0</v>
      </c>
    </row>
    <row r="2231" spans="16:30">
      <c r="P2231" s="274">
        <f t="shared" si="455"/>
        <v>1</v>
      </c>
      <c r="Q2231" s="285">
        <f t="shared" si="456"/>
        <v>18</v>
      </c>
      <c r="R2231" s="286">
        <f t="shared" si="457"/>
        <v>0</v>
      </c>
      <c r="S2231" s="287">
        <f t="shared" si="458"/>
        <v>0</v>
      </c>
      <c r="T2231" s="286">
        <f t="shared" si="459"/>
        <v>0</v>
      </c>
      <c r="U2231" s="287">
        <f t="shared" si="460"/>
        <v>0</v>
      </c>
      <c r="V2231" s="287">
        <f t="shared" si="461"/>
        <v>0</v>
      </c>
      <c r="W2231" s="287">
        <f t="shared" si="462"/>
        <v>0</v>
      </c>
      <c r="X2231" s="287">
        <f t="shared" si="463"/>
        <v>0</v>
      </c>
      <c r="Y2231" s="288">
        <f t="shared" si="464"/>
        <v>1900</v>
      </c>
      <c r="Z2231" s="287">
        <f t="shared" si="465"/>
        <v>1</v>
      </c>
      <c r="AA2231" s="519">
        <f>0</f>
        <v>0</v>
      </c>
      <c r="AB2231" s="520">
        <f>0</f>
        <v>0</v>
      </c>
      <c r="AC2231" s="519">
        <f t="shared" si="466"/>
        <v>0</v>
      </c>
      <c r="AD2231" s="520">
        <f t="shared" si="467"/>
        <v>0</v>
      </c>
    </row>
    <row r="2232" spans="16:30">
      <c r="P2232" s="274">
        <f t="shared" si="455"/>
        <v>1</v>
      </c>
      <c r="Q2232" s="285">
        <f t="shared" si="456"/>
        <v>18</v>
      </c>
      <c r="R2232" s="286">
        <f t="shared" si="457"/>
        <v>0</v>
      </c>
      <c r="S2232" s="287">
        <f t="shared" si="458"/>
        <v>0</v>
      </c>
      <c r="T2232" s="286">
        <f t="shared" si="459"/>
        <v>0</v>
      </c>
      <c r="U2232" s="287">
        <f t="shared" si="460"/>
        <v>0</v>
      </c>
      <c r="V2232" s="287">
        <f t="shared" si="461"/>
        <v>0</v>
      </c>
      <c r="W2232" s="287">
        <f t="shared" si="462"/>
        <v>0</v>
      </c>
      <c r="X2232" s="287">
        <f t="shared" si="463"/>
        <v>0</v>
      </c>
      <c r="Y2232" s="288">
        <f t="shared" si="464"/>
        <v>1900</v>
      </c>
      <c r="Z2232" s="287">
        <f t="shared" si="465"/>
        <v>1</v>
      </c>
      <c r="AA2232" s="519">
        <f>0</f>
        <v>0</v>
      </c>
      <c r="AB2232" s="520">
        <f>0</f>
        <v>0</v>
      </c>
      <c r="AC2232" s="519">
        <f t="shared" si="466"/>
        <v>0</v>
      </c>
      <c r="AD2232" s="520">
        <f t="shared" si="467"/>
        <v>0</v>
      </c>
    </row>
    <row r="2233" spans="16:30">
      <c r="P2233" s="274">
        <f t="shared" si="455"/>
        <v>1</v>
      </c>
      <c r="Q2233" s="285">
        <f t="shared" si="456"/>
        <v>18</v>
      </c>
      <c r="R2233" s="286">
        <f t="shared" si="457"/>
        <v>0</v>
      </c>
      <c r="S2233" s="287">
        <f t="shared" si="458"/>
        <v>0</v>
      </c>
      <c r="T2233" s="286">
        <f t="shared" si="459"/>
        <v>0</v>
      </c>
      <c r="U2233" s="287">
        <f t="shared" si="460"/>
        <v>0</v>
      </c>
      <c r="V2233" s="287">
        <f t="shared" si="461"/>
        <v>0</v>
      </c>
      <c r="W2233" s="287">
        <f t="shared" si="462"/>
        <v>0</v>
      </c>
      <c r="X2233" s="287">
        <f t="shared" si="463"/>
        <v>0</v>
      </c>
      <c r="Y2233" s="288">
        <f t="shared" si="464"/>
        <v>1900</v>
      </c>
      <c r="Z2233" s="287">
        <f t="shared" si="465"/>
        <v>1</v>
      </c>
      <c r="AA2233" s="519">
        <f>0</f>
        <v>0</v>
      </c>
      <c r="AB2233" s="520">
        <f>0</f>
        <v>0</v>
      </c>
      <c r="AC2233" s="519">
        <f t="shared" si="466"/>
        <v>0</v>
      </c>
      <c r="AD2233" s="520">
        <f t="shared" si="467"/>
        <v>0</v>
      </c>
    </row>
    <row r="2234" spans="16:30">
      <c r="P2234" s="274">
        <f t="shared" si="455"/>
        <v>1</v>
      </c>
      <c r="Q2234" s="285">
        <f t="shared" si="456"/>
        <v>18</v>
      </c>
      <c r="R2234" s="286">
        <f t="shared" si="457"/>
        <v>0</v>
      </c>
      <c r="S2234" s="287">
        <f t="shared" si="458"/>
        <v>0</v>
      </c>
      <c r="T2234" s="286">
        <f t="shared" si="459"/>
        <v>0</v>
      </c>
      <c r="U2234" s="287">
        <f t="shared" si="460"/>
        <v>0</v>
      </c>
      <c r="V2234" s="287">
        <f t="shared" si="461"/>
        <v>0</v>
      </c>
      <c r="W2234" s="287">
        <f t="shared" si="462"/>
        <v>0</v>
      </c>
      <c r="X2234" s="287">
        <f t="shared" si="463"/>
        <v>0</v>
      </c>
      <c r="Y2234" s="288">
        <f t="shared" si="464"/>
        <v>1900</v>
      </c>
      <c r="Z2234" s="287">
        <f t="shared" si="465"/>
        <v>1</v>
      </c>
      <c r="AA2234" s="519">
        <f>0</f>
        <v>0</v>
      </c>
      <c r="AB2234" s="520">
        <f>0</f>
        <v>0</v>
      </c>
      <c r="AC2234" s="519">
        <f t="shared" si="466"/>
        <v>0</v>
      </c>
      <c r="AD2234" s="520">
        <f t="shared" si="467"/>
        <v>0</v>
      </c>
    </row>
    <row r="2235" spans="16:30">
      <c r="P2235" s="274">
        <f t="shared" si="455"/>
        <v>1</v>
      </c>
      <c r="Q2235" s="285">
        <f t="shared" si="456"/>
        <v>18</v>
      </c>
      <c r="R2235" s="286">
        <f t="shared" si="457"/>
        <v>0</v>
      </c>
      <c r="S2235" s="287">
        <f t="shared" si="458"/>
        <v>0</v>
      </c>
      <c r="T2235" s="286">
        <f t="shared" si="459"/>
        <v>0</v>
      </c>
      <c r="U2235" s="287">
        <f t="shared" si="460"/>
        <v>0</v>
      </c>
      <c r="V2235" s="287">
        <f t="shared" si="461"/>
        <v>0</v>
      </c>
      <c r="W2235" s="287">
        <f t="shared" si="462"/>
        <v>0</v>
      </c>
      <c r="X2235" s="287">
        <f t="shared" si="463"/>
        <v>0</v>
      </c>
      <c r="Y2235" s="288">
        <f t="shared" si="464"/>
        <v>1900</v>
      </c>
      <c r="Z2235" s="287">
        <f t="shared" si="465"/>
        <v>1</v>
      </c>
      <c r="AA2235" s="519">
        <f>0</f>
        <v>0</v>
      </c>
      <c r="AB2235" s="520">
        <f>0</f>
        <v>0</v>
      </c>
      <c r="AC2235" s="519">
        <f t="shared" si="466"/>
        <v>0</v>
      </c>
      <c r="AD2235" s="520">
        <f t="shared" si="467"/>
        <v>0</v>
      </c>
    </row>
    <row r="2236" spans="16:30">
      <c r="P2236" s="274">
        <f t="shared" si="455"/>
        <v>1</v>
      </c>
      <c r="Q2236" s="285">
        <f t="shared" si="456"/>
        <v>18</v>
      </c>
      <c r="R2236" s="286">
        <f t="shared" si="457"/>
        <v>0</v>
      </c>
      <c r="S2236" s="287">
        <f t="shared" si="458"/>
        <v>0</v>
      </c>
      <c r="T2236" s="286">
        <f t="shared" si="459"/>
        <v>0</v>
      </c>
      <c r="U2236" s="287">
        <f t="shared" si="460"/>
        <v>0</v>
      </c>
      <c r="V2236" s="287">
        <f t="shared" si="461"/>
        <v>0</v>
      </c>
      <c r="W2236" s="287">
        <f t="shared" si="462"/>
        <v>0</v>
      </c>
      <c r="X2236" s="287">
        <f t="shared" si="463"/>
        <v>0</v>
      </c>
      <c r="Y2236" s="288">
        <f t="shared" si="464"/>
        <v>1900</v>
      </c>
      <c r="Z2236" s="287">
        <f t="shared" si="465"/>
        <v>1</v>
      </c>
      <c r="AA2236" s="519">
        <f>0</f>
        <v>0</v>
      </c>
      <c r="AB2236" s="520">
        <f>0</f>
        <v>0</v>
      </c>
      <c r="AC2236" s="519">
        <f t="shared" si="466"/>
        <v>0</v>
      </c>
      <c r="AD2236" s="520">
        <f t="shared" si="467"/>
        <v>0</v>
      </c>
    </row>
    <row r="2237" spans="16:30">
      <c r="P2237" s="274">
        <f t="shared" si="455"/>
        <v>1</v>
      </c>
      <c r="Q2237" s="285">
        <f t="shared" si="456"/>
        <v>18</v>
      </c>
      <c r="R2237" s="286">
        <f t="shared" si="457"/>
        <v>0</v>
      </c>
      <c r="S2237" s="287">
        <f t="shared" si="458"/>
        <v>0</v>
      </c>
      <c r="T2237" s="286">
        <f t="shared" si="459"/>
        <v>0</v>
      </c>
      <c r="U2237" s="287">
        <f t="shared" si="460"/>
        <v>0</v>
      </c>
      <c r="V2237" s="287">
        <f t="shared" si="461"/>
        <v>0</v>
      </c>
      <c r="W2237" s="287">
        <f t="shared" si="462"/>
        <v>0</v>
      </c>
      <c r="X2237" s="287">
        <f t="shared" si="463"/>
        <v>0</v>
      </c>
      <c r="Y2237" s="288">
        <f t="shared" si="464"/>
        <v>1900</v>
      </c>
      <c r="Z2237" s="287">
        <f t="shared" si="465"/>
        <v>1</v>
      </c>
      <c r="AA2237" s="519">
        <f>0</f>
        <v>0</v>
      </c>
      <c r="AB2237" s="520">
        <f>0</f>
        <v>0</v>
      </c>
      <c r="AC2237" s="519">
        <f t="shared" si="466"/>
        <v>0</v>
      </c>
      <c r="AD2237" s="520">
        <f t="shared" si="467"/>
        <v>0</v>
      </c>
    </row>
    <row r="2238" spans="16:30">
      <c r="P2238" s="274">
        <f t="shared" si="455"/>
        <v>1</v>
      </c>
      <c r="Q2238" s="285">
        <f t="shared" si="456"/>
        <v>18</v>
      </c>
      <c r="R2238" s="286">
        <f t="shared" si="457"/>
        <v>0</v>
      </c>
      <c r="S2238" s="287">
        <f t="shared" si="458"/>
        <v>0</v>
      </c>
      <c r="T2238" s="286">
        <f t="shared" si="459"/>
        <v>0</v>
      </c>
      <c r="U2238" s="287">
        <f t="shared" si="460"/>
        <v>0</v>
      </c>
      <c r="V2238" s="287">
        <f t="shared" si="461"/>
        <v>0</v>
      </c>
      <c r="W2238" s="287">
        <f t="shared" si="462"/>
        <v>0</v>
      </c>
      <c r="X2238" s="287">
        <f t="shared" si="463"/>
        <v>0</v>
      </c>
      <c r="Y2238" s="288">
        <f t="shared" si="464"/>
        <v>1900</v>
      </c>
      <c r="Z2238" s="287">
        <f t="shared" si="465"/>
        <v>1</v>
      </c>
      <c r="AA2238" s="519">
        <f>0</f>
        <v>0</v>
      </c>
      <c r="AB2238" s="520">
        <f>0</f>
        <v>0</v>
      </c>
      <c r="AC2238" s="519">
        <f t="shared" si="466"/>
        <v>0</v>
      </c>
      <c r="AD2238" s="520">
        <f t="shared" si="467"/>
        <v>0</v>
      </c>
    </row>
    <row r="2239" spans="16:30">
      <c r="P2239" s="274">
        <f t="shared" si="455"/>
        <v>1</v>
      </c>
      <c r="Q2239" s="285">
        <f t="shared" si="456"/>
        <v>18</v>
      </c>
      <c r="R2239" s="286">
        <f t="shared" si="457"/>
        <v>0</v>
      </c>
      <c r="S2239" s="287">
        <f t="shared" si="458"/>
        <v>0</v>
      </c>
      <c r="T2239" s="286">
        <f t="shared" si="459"/>
        <v>0</v>
      </c>
      <c r="U2239" s="287">
        <f t="shared" si="460"/>
        <v>0</v>
      </c>
      <c r="V2239" s="287">
        <f t="shared" si="461"/>
        <v>0</v>
      </c>
      <c r="W2239" s="287">
        <f t="shared" si="462"/>
        <v>0</v>
      </c>
      <c r="X2239" s="287">
        <f t="shared" si="463"/>
        <v>0</v>
      </c>
      <c r="Y2239" s="288">
        <f t="shared" si="464"/>
        <v>1900</v>
      </c>
      <c r="Z2239" s="287">
        <f t="shared" si="465"/>
        <v>1</v>
      </c>
      <c r="AA2239" s="519">
        <f>0</f>
        <v>0</v>
      </c>
      <c r="AB2239" s="520">
        <f>0</f>
        <v>0</v>
      </c>
      <c r="AC2239" s="519">
        <f t="shared" si="466"/>
        <v>0</v>
      </c>
      <c r="AD2239" s="520">
        <f t="shared" si="467"/>
        <v>0</v>
      </c>
    </row>
    <row r="2240" spans="16:30">
      <c r="P2240" s="274">
        <f t="shared" si="455"/>
        <v>1</v>
      </c>
      <c r="Q2240" s="285">
        <f t="shared" si="456"/>
        <v>18</v>
      </c>
      <c r="R2240" s="286">
        <f t="shared" si="457"/>
        <v>0</v>
      </c>
      <c r="S2240" s="287">
        <f t="shared" si="458"/>
        <v>0</v>
      </c>
      <c r="T2240" s="286">
        <f t="shared" si="459"/>
        <v>0</v>
      </c>
      <c r="U2240" s="287">
        <f t="shared" si="460"/>
        <v>0</v>
      </c>
      <c r="V2240" s="287">
        <f t="shared" si="461"/>
        <v>0</v>
      </c>
      <c r="W2240" s="287">
        <f t="shared" si="462"/>
        <v>0</v>
      </c>
      <c r="X2240" s="287">
        <f t="shared" si="463"/>
        <v>0</v>
      </c>
      <c r="Y2240" s="288">
        <f t="shared" si="464"/>
        <v>1900</v>
      </c>
      <c r="Z2240" s="287">
        <f t="shared" si="465"/>
        <v>1</v>
      </c>
      <c r="AA2240" s="519">
        <f>0</f>
        <v>0</v>
      </c>
      <c r="AB2240" s="520">
        <f>0</f>
        <v>0</v>
      </c>
      <c r="AC2240" s="519">
        <f t="shared" si="466"/>
        <v>0</v>
      </c>
      <c r="AD2240" s="520">
        <f t="shared" si="467"/>
        <v>0</v>
      </c>
    </row>
    <row r="2241" spans="16:30">
      <c r="P2241" s="274">
        <f t="shared" si="455"/>
        <v>1</v>
      </c>
      <c r="Q2241" s="285">
        <f t="shared" si="456"/>
        <v>18</v>
      </c>
      <c r="R2241" s="286">
        <f t="shared" si="457"/>
        <v>0</v>
      </c>
      <c r="S2241" s="287">
        <f t="shared" si="458"/>
        <v>0</v>
      </c>
      <c r="T2241" s="286">
        <f t="shared" si="459"/>
        <v>0</v>
      </c>
      <c r="U2241" s="287">
        <f t="shared" si="460"/>
        <v>0</v>
      </c>
      <c r="V2241" s="287">
        <f t="shared" si="461"/>
        <v>0</v>
      </c>
      <c r="W2241" s="287">
        <f t="shared" si="462"/>
        <v>0</v>
      </c>
      <c r="X2241" s="287">
        <f t="shared" si="463"/>
        <v>0</v>
      </c>
      <c r="Y2241" s="288">
        <f t="shared" si="464"/>
        <v>1900</v>
      </c>
      <c r="Z2241" s="287">
        <f t="shared" si="465"/>
        <v>1</v>
      </c>
      <c r="AA2241" s="519">
        <f>0</f>
        <v>0</v>
      </c>
      <c r="AB2241" s="520">
        <f>0</f>
        <v>0</v>
      </c>
      <c r="AC2241" s="519">
        <f t="shared" si="466"/>
        <v>0</v>
      </c>
      <c r="AD2241" s="520">
        <f t="shared" si="467"/>
        <v>0</v>
      </c>
    </row>
    <row r="2242" spans="16:30">
      <c r="P2242" s="274">
        <f t="shared" si="455"/>
        <v>1</v>
      </c>
      <c r="Q2242" s="285">
        <f t="shared" si="456"/>
        <v>18</v>
      </c>
      <c r="R2242" s="286">
        <f t="shared" si="457"/>
        <v>0</v>
      </c>
      <c r="S2242" s="287">
        <f t="shared" si="458"/>
        <v>0</v>
      </c>
      <c r="T2242" s="286">
        <f t="shared" si="459"/>
        <v>0</v>
      </c>
      <c r="U2242" s="287">
        <f t="shared" si="460"/>
        <v>0</v>
      </c>
      <c r="V2242" s="287">
        <f t="shared" si="461"/>
        <v>0</v>
      </c>
      <c r="W2242" s="287">
        <f t="shared" si="462"/>
        <v>0</v>
      </c>
      <c r="X2242" s="287">
        <f t="shared" si="463"/>
        <v>0</v>
      </c>
      <c r="Y2242" s="288">
        <f t="shared" si="464"/>
        <v>1900</v>
      </c>
      <c r="Z2242" s="287">
        <f t="shared" si="465"/>
        <v>1</v>
      </c>
      <c r="AA2242" s="519">
        <f>0</f>
        <v>0</v>
      </c>
      <c r="AB2242" s="520">
        <f>0</f>
        <v>0</v>
      </c>
      <c r="AC2242" s="519">
        <f t="shared" si="466"/>
        <v>0</v>
      </c>
      <c r="AD2242" s="520">
        <f t="shared" si="467"/>
        <v>0</v>
      </c>
    </row>
    <row r="2243" spans="16:30">
      <c r="P2243" s="274">
        <f t="shared" si="455"/>
        <v>1</v>
      </c>
      <c r="Q2243" s="285">
        <f t="shared" si="456"/>
        <v>18</v>
      </c>
      <c r="R2243" s="286">
        <f t="shared" si="457"/>
        <v>0</v>
      </c>
      <c r="S2243" s="287">
        <f t="shared" si="458"/>
        <v>0</v>
      </c>
      <c r="T2243" s="286">
        <f t="shared" si="459"/>
        <v>0</v>
      </c>
      <c r="U2243" s="287">
        <f t="shared" si="460"/>
        <v>0</v>
      </c>
      <c r="V2243" s="287">
        <f t="shared" si="461"/>
        <v>0</v>
      </c>
      <c r="W2243" s="287">
        <f t="shared" si="462"/>
        <v>0</v>
      </c>
      <c r="X2243" s="287">
        <f t="shared" si="463"/>
        <v>0</v>
      </c>
      <c r="Y2243" s="288">
        <f t="shared" si="464"/>
        <v>1900</v>
      </c>
      <c r="Z2243" s="287">
        <f t="shared" si="465"/>
        <v>1</v>
      </c>
      <c r="AA2243" s="519">
        <f>0</f>
        <v>0</v>
      </c>
      <c r="AB2243" s="520">
        <f>0</f>
        <v>0</v>
      </c>
      <c r="AC2243" s="519">
        <f t="shared" si="466"/>
        <v>0</v>
      </c>
      <c r="AD2243" s="520">
        <f t="shared" si="467"/>
        <v>0</v>
      </c>
    </row>
    <row r="2244" spans="16:30">
      <c r="P2244" s="274">
        <f t="shared" si="455"/>
        <v>1</v>
      </c>
      <c r="Q2244" s="285">
        <f t="shared" si="456"/>
        <v>18</v>
      </c>
      <c r="R2244" s="286">
        <f t="shared" si="457"/>
        <v>0</v>
      </c>
      <c r="S2244" s="287">
        <f t="shared" si="458"/>
        <v>0</v>
      </c>
      <c r="T2244" s="286">
        <f t="shared" si="459"/>
        <v>0</v>
      </c>
      <c r="U2244" s="287">
        <f t="shared" si="460"/>
        <v>0</v>
      </c>
      <c r="V2244" s="287">
        <f t="shared" si="461"/>
        <v>0</v>
      </c>
      <c r="W2244" s="287">
        <f t="shared" si="462"/>
        <v>0</v>
      </c>
      <c r="X2244" s="287">
        <f t="shared" si="463"/>
        <v>0</v>
      </c>
      <c r="Y2244" s="288">
        <f t="shared" si="464"/>
        <v>1900</v>
      </c>
      <c r="Z2244" s="287">
        <f t="shared" si="465"/>
        <v>1</v>
      </c>
      <c r="AA2244" s="519">
        <f>0</f>
        <v>0</v>
      </c>
      <c r="AB2244" s="520">
        <f>0</f>
        <v>0</v>
      </c>
      <c r="AC2244" s="519">
        <f t="shared" si="466"/>
        <v>0</v>
      </c>
      <c r="AD2244" s="520">
        <f t="shared" si="467"/>
        <v>0</v>
      </c>
    </row>
    <row r="2245" spans="16:30">
      <c r="P2245" s="274">
        <f t="shared" si="455"/>
        <v>1</v>
      </c>
      <c r="Q2245" s="285">
        <f t="shared" si="456"/>
        <v>18</v>
      </c>
      <c r="R2245" s="286">
        <f t="shared" si="457"/>
        <v>0</v>
      </c>
      <c r="S2245" s="287">
        <f t="shared" si="458"/>
        <v>0</v>
      </c>
      <c r="T2245" s="286">
        <f t="shared" si="459"/>
        <v>0</v>
      </c>
      <c r="U2245" s="287">
        <f t="shared" si="460"/>
        <v>0</v>
      </c>
      <c r="V2245" s="287">
        <f t="shared" si="461"/>
        <v>0</v>
      </c>
      <c r="W2245" s="287">
        <f t="shared" si="462"/>
        <v>0</v>
      </c>
      <c r="X2245" s="287">
        <f t="shared" si="463"/>
        <v>0</v>
      </c>
      <c r="Y2245" s="288">
        <f t="shared" si="464"/>
        <v>1900</v>
      </c>
      <c r="Z2245" s="287">
        <f t="shared" si="465"/>
        <v>1</v>
      </c>
      <c r="AA2245" s="519">
        <f>0</f>
        <v>0</v>
      </c>
      <c r="AB2245" s="520">
        <f>0</f>
        <v>0</v>
      </c>
      <c r="AC2245" s="519">
        <f t="shared" si="466"/>
        <v>0</v>
      </c>
      <c r="AD2245" s="520">
        <f t="shared" si="467"/>
        <v>0</v>
      </c>
    </row>
    <row r="2246" spans="16:30">
      <c r="P2246" s="274">
        <f t="shared" si="455"/>
        <v>1</v>
      </c>
      <c r="Q2246" s="285">
        <f t="shared" si="456"/>
        <v>18</v>
      </c>
      <c r="R2246" s="286">
        <f t="shared" si="457"/>
        <v>0</v>
      </c>
      <c r="S2246" s="287">
        <f t="shared" si="458"/>
        <v>0</v>
      </c>
      <c r="T2246" s="286">
        <f t="shared" si="459"/>
        <v>0</v>
      </c>
      <c r="U2246" s="287">
        <f t="shared" si="460"/>
        <v>0</v>
      </c>
      <c r="V2246" s="287">
        <f t="shared" si="461"/>
        <v>0</v>
      </c>
      <c r="W2246" s="287">
        <f t="shared" si="462"/>
        <v>0</v>
      </c>
      <c r="X2246" s="287">
        <f t="shared" si="463"/>
        <v>0</v>
      </c>
      <c r="Y2246" s="288">
        <f t="shared" si="464"/>
        <v>1900</v>
      </c>
      <c r="Z2246" s="287">
        <f t="shared" si="465"/>
        <v>1</v>
      </c>
      <c r="AA2246" s="519">
        <f>0</f>
        <v>0</v>
      </c>
      <c r="AB2246" s="520">
        <f>0</f>
        <v>0</v>
      </c>
      <c r="AC2246" s="519">
        <f t="shared" si="466"/>
        <v>0</v>
      </c>
      <c r="AD2246" s="520">
        <f t="shared" si="467"/>
        <v>0</v>
      </c>
    </row>
    <row r="2247" spans="16:30">
      <c r="P2247" s="274">
        <f t="shared" si="455"/>
        <v>1</v>
      </c>
      <c r="Q2247" s="285">
        <f t="shared" si="456"/>
        <v>18</v>
      </c>
      <c r="R2247" s="286">
        <f t="shared" si="457"/>
        <v>0</v>
      </c>
      <c r="S2247" s="287">
        <f t="shared" si="458"/>
        <v>0</v>
      </c>
      <c r="T2247" s="286">
        <f t="shared" si="459"/>
        <v>0</v>
      </c>
      <c r="U2247" s="287">
        <f t="shared" si="460"/>
        <v>0</v>
      </c>
      <c r="V2247" s="287">
        <f t="shared" si="461"/>
        <v>0</v>
      </c>
      <c r="W2247" s="287">
        <f t="shared" si="462"/>
        <v>0</v>
      </c>
      <c r="X2247" s="287">
        <f t="shared" si="463"/>
        <v>0</v>
      </c>
      <c r="Y2247" s="288">
        <f t="shared" si="464"/>
        <v>1900</v>
      </c>
      <c r="Z2247" s="287">
        <f t="shared" si="465"/>
        <v>1</v>
      </c>
      <c r="AA2247" s="519">
        <f>0</f>
        <v>0</v>
      </c>
      <c r="AB2247" s="520">
        <f>0</f>
        <v>0</v>
      </c>
      <c r="AC2247" s="519">
        <f t="shared" si="466"/>
        <v>0</v>
      </c>
      <c r="AD2247" s="520">
        <f t="shared" si="467"/>
        <v>0</v>
      </c>
    </row>
    <row r="2248" spans="16:30">
      <c r="P2248" s="274">
        <f t="shared" ref="P2248:P2311" si="468">IF(Z2248&gt;S2248,IF(Z2248&gt;T2248,1,0),0)</f>
        <v>1</v>
      </c>
      <c r="Q2248" s="285">
        <f t="shared" ref="Q2248:Q2311" si="469">MAX(18,IFERROR(ROUNDDOWN(YEARFRAC(F2248,__valuation_date),0),45))</f>
        <v>18</v>
      </c>
      <c r="R2248" s="286">
        <f t="shared" ref="R2248:R2311" si="470">G2248</f>
        <v>0</v>
      </c>
      <c r="S2248" s="287">
        <f t="shared" ref="S2248:S2311" si="471">N2248</f>
        <v>0</v>
      </c>
      <c r="T2248" s="286">
        <f t="shared" ref="T2248:T2311" si="472">ROUNDUP(YEARFRAC(M2248,L2248),0)</f>
        <v>0</v>
      </c>
      <c r="U2248" s="287">
        <f t="shared" ref="U2248:U2311" si="473">J2248</f>
        <v>0</v>
      </c>
      <c r="V2248" s="287">
        <f t="shared" ref="V2248:V2311" si="474">IF(X2248="Annuity",0,H2248)</f>
        <v>0</v>
      </c>
      <c r="W2248" s="287">
        <f t="shared" ref="W2248:W2311" si="475">IF(X2248="Annuity",H2248*12,H2248)</f>
        <v>0</v>
      </c>
      <c r="X2248" s="287">
        <f t="shared" ref="X2248:X2311" si="476">E2248</f>
        <v>0</v>
      </c>
      <c r="Y2248" s="288">
        <f t="shared" ref="Y2248:Y2311" si="477">YEAR(L2248)</f>
        <v>1900</v>
      </c>
      <c r="Z2248" s="287">
        <f t="shared" ref="Z2248:Z2311" si="478">YEAR($P$2)-Y2248+1</f>
        <v>1</v>
      </c>
      <c r="AA2248" s="519">
        <f>0</f>
        <v>0</v>
      </c>
      <c r="AB2248" s="520">
        <f>0</f>
        <v>0</v>
      </c>
      <c r="AC2248" s="519">
        <f t="shared" ref="AC2248:AC2311" si="479">D2248</f>
        <v>0</v>
      </c>
      <c r="AD2248" s="520">
        <f t="shared" ref="AD2248:AD2311" si="480">O2248</f>
        <v>0</v>
      </c>
    </row>
    <row r="2249" spans="16:30">
      <c r="P2249" s="274">
        <f t="shared" si="468"/>
        <v>1</v>
      </c>
      <c r="Q2249" s="285">
        <f t="shared" si="469"/>
        <v>18</v>
      </c>
      <c r="R2249" s="286">
        <f t="shared" si="470"/>
        <v>0</v>
      </c>
      <c r="S2249" s="287">
        <f t="shared" si="471"/>
        <v>0</v>
      </c>
      <c r="T2249" s="286">
        <f t="shared" si="472"/>
        <v>0</v>
      </c>
      <c r="U2249" s="287">
        <f t="shared" si="473"/>
        <v>0</v>
      </c>
      <c r="V2249" s="287">
        <f t="shared" si="474"/>
        <v>0</v>
      </c>
      <c r="W2249" s="287">
        <f t="shared" si="475"/>
        <v>0</v>
      </c>
      <c r="X2249" s="287">
        <f t="shared" si="476"/>
        <v>0</v>
      </c>
      <c r="Y2249" s="288">
        <f t="shared" si="477"/>
        <v>1900</v>
      </c>
      <c r="Z2249" s="287">
        <f t="shared" si="478"/>
        <v>1</v>
      </c>
      <c r="AA2249" s="519">
        <f>0</f>
        <v>0</v>
      </c>
      <c r="AB2249" s="520">
        <f>0</f>
        <v>0</v>
      </c>
      <c r="AC2249" s="519">
        <f t="shared" si="479"/>
        <v>0</v>
      </c>
      <c r="AD2249" s="520">
        <f t="shared" si="480"/>
        <v>0</v>
      </c>
    </row>
    <row r="2250" spans="16:30">
      <c r="P2250" s="274">
        <f t="shared" si="468"/>
        <v>1</v>
      </c>
      <c r="Q2250" s="285">
        <f t="shared" si="469"/>
        <v>18</v>
      </c>
      <c r="R2250" s="286">
        <f t="shared" si="470"/>
        <v>0</v>
      </c>
      <c r="S2250" s="287">
        <f t="shared" si="471"/>
        <v>0</v>
      </c>
      <c r="T2250" s="286">
        <f t="shared" si="472"/>
        <v>0</v>
      </c>
      <c r="U2250" s="287">
        <f t="shared" si="473"/>
        <v>0</v>
      </c>
      <c r="V2250" s="287">
        <f t="shared" si="474"/>
        <v>0</v>
      </c>
      <c r="W2250" s="287">
        <f t="shared" si="475"/>
        <v>0</v>
      </c>
      <c r="X2250" s="287">
        <f t="shared" si="476"/>
        <v>0</v>
      </c>
      <c r="Y2250" s="288">
        <f t="shared" si="477"/>
        <v>1900</v>
      </c>
      <c r="Z2250" s="287">
        <f t="shared" si="478"/>
        <v>1</v>
      </c>
      <c r="AA2250" s="519">
        <f>0</f>
        <v>0</v>
      </c>
      <c r="AB2250" s="520">
        <f>0</f>
        <v>0</v>
      </c>
      <c r="AC2250" s="519">
        <f t="shared" si="479"/>
        <v>0</v>
      </c>
      <c r="AD2250" s="520">
        <f t="shared" si="480"/>
        <v>0</v>
      </c>
    </row>
    <row r="2251" spans="16:30">
      <c r="P2251" s="274">
        <f t="shared" si="468"/>
        <v>1</v>
      </c>
      <c r="Q2251" s="285">
        <f t="shared" si="469"/>
        <v>18</v>
      </c>
      <c r="R2251" s="286">
        <f t="shared" si="470"/>
        <v>0</v>
      </c>
      <c r="S2251" s="287">
        <f t="shared" si="471"/>
        <v>0</v>
      </c>
      <c r="T2251" s="286">
        <f t="shared" si="472"/>
        <v>0</v>
      </c>
      <c r="U2251" s="287">
        <f t="shared" si="473"/>
        <v>0</v>
      </c>
      <c r="V2251" s="287">
        <f t="shared" si="474"/>
        <v>0</v>
      </c>
      <c r="W2251" s="287">
        <f t="shared" si="475"/>
        <v>0</v>
      </c>
      <c r="X2251" s="287">
        <f t="shared" si="476"/>
        <v>0</v>
      </c>
      <c r="Y2251" s="288">
        <f t="shared" si="477"/>
        <v>1900</v>
      </c>
      <c r="Z2251" s="287">
        <f t="shared" si="478"/>
        <v>1</v>
      </c>
      <c r="AA2251" s="519">
        <f>0</f>
        <v>0</v>
      </c>
      <c r="AB2251" s="520">
        <f>0</f>
        <v>0</v>
      </c>
      <c r="AC2251" s="519">
        <f t="shared" si="479"/>
        <v>0</v>
      </c>
      <c r="AD2251" s="520">
        <f t="shared" si="480"/>
        <v>0</v>
      </c>
    </row>
    <row r="2252" spans="16:30">
      <c r="P2252" s="274">
        <f t="shared" si="468"/>
        <v>1</v>
      </c>
      <c r="Q2252" s="285">
        <f t="shared" si="469"/>
        <v>18</v>
      </c>
      <c r="R2252" s="286">
        <f t="shared" si="470"/>
        <v>0</v>
      </c>
      <c r="S2252" s="287">
        <f t="shared" si="471"/>
        <v>0</v>
      </c>
      <c r="T2252" s="286">
        <f t="shared" si="472"/>
        <v>0</v>
      </c>
      <c r="U2252" s="287">
        <f t="shared" si="473"/>
        <v>0</v>
      </c>
      <c r="V2252" s="287">
        <f t="shared" si="474"/>
        <v>0</v>
      </c>
      <c r="W2252" s="287">
        <f t="shared" si="475"/>
        <v>0</v>
      </c>
      <c r="X2252" s="287">
        <f t="shared" si="476"/>
        <v>0</v>
      </c>
      <c r="Y2252" s="288">
        <f t="shared" si="477"/>
        <v>1900</v>
      </c>
      <c r="Z2252" s="287">
        <f t="shared" si="478"/>
        <v>1</v>
      </c>
      <c r="AA2252" s="519">
        <f>0</f>
        <v>0</v>
      </c>
      <c r="AB2252" s="520">
        <f>0</f>
        <v>0</v>
      </c>
      <c r="AC2252" s="519">
        <f t="shared" si="479"/>
        <v>0</v>
      </c>
      <c r="AD2252" s="520">
        <f t="shared" si="480"/>
        <v>0</v>
      </c>
    </row>
    <row r="2253" spans="16:30">
      <c r="P2253" s="274">
        <f t="shared" si="468"/>
        <v>1</v>
      </c>
      <c r="Q2253" s="285">
        <f t="shared" si="469"/>
        <v>18</v>
      </c>
      <c r="R2253" s="286">
        <f t="shared" si="470"/>
        <v>0</v>
      </c>
      <c r="S2253" s="287">
        <f t="shared" si="471"/>
        <v>0</v>
      </c>
      <c r="T2253" s="286">
        <f t="shared" si="472"/>
        <v>0</v>
      </c>
      <c r="U2253" s="287">
        <f t="shared" si="473"/>
        <v>0</v>
      </c>
      <c r="V2253" s="287">
        <f t="shared" si="474"/>
        <v>0</v>
      </c>
      <c r="W2253" s="287">
        <f t="shared" si="475"/>
        <v>0</v>
      </c>
      <c r="X2253" s="287">
        <f t="shared" si="476"/>
        <v>0</v>
      </c>
      <c r="Y2253" s="288">
        <f t="shared" si="477"/>
        <v>1900</v>
      </c>
      <c r="Z2253" s="287">
        <f t="shared" si="478"/>
        <v>1</v>
      </c>
      <c r="AA2253" s="519">
        <f>0</f>
        <v>0</v>
      </c>
      <c r="AB2253" s="520">
        <f>0</f>
        <v>0</v>
      </c>
      <c r="AC2253" s="519">
        <f t="shared" si="479"/>
        <v>0</v>
      </c>
      <c r="AD2253" s="520">
        <f t="shared" si="480"/>
        <v>0</v>
      </c>
    </row>
    <row r="2254" spans="16:30">
      <c r="P2254" s="274">
        <f t="shared" si="468"/>
        <v>1</v>
      </c>
      <c r="Q2254" s="285">
        <f t="shared" si="469"/>
        <v>18</v>
      </c>
      <c r="R2254" s="286">
        <f t="shared" si="470"/>
        <v>0</v>
      </c>
      <c r="S2254" s="287">
        <f t="shared" si="471"/>
        <v>0</v>
      </c>
      <c r="T2254" s="286">
        <f t="shared" si="472"/>
        <v>0</v>
      </c>
      <c r="U2254" s="287">
        <f t="shared" si="473"/>
        <v>0</v>
      </c>
      <c r="V2254" s="287">
        <f t="shared" si="474"/>
        <v>0</v>
      </c>
      <c r="W2254" s="287">
        <f t="shared" si="475"/>
        <v>0</v>
      </c>
      <c r="X2254" s="287">
        <f t="shared" si="476"/>
        <v>0</v>
      </c>
      <c r="Y2254" s="288">
        <f t="shared" si="477"/>
        <v>1900</v>
      </c>
      <c r="Z2254" s="287">
        <f t="shared" si="478"/>
        <v>1</v>
      </c>
      <c r="AA2254" s="519">
        <f>0</f>
        <v>0</v>
      </c>
      <c r="AB2254" s="520">
        <f>0</f>
        <v>0</v>
      </c>
      <c r="AC2254" s="519">
        <f t="shared" si="479"/>
        <v>0</v>
      </c>
      <c r="AD2254" s="520">
        <f t="shared" si="480"/>
        <v>0</v>
      </c>
    </row>
    <row r="2255" spans="16:30">
      <c r="P2255" s="274">
        <f t="shared" si="468"/>
        <v>1</v>
      </c>
      <c r="Q2255" s="285">
        <f t="shared" si="469"/>
        <v>18</v>
      </c>
      <c r="R2255" s="286">
        <f t="shared" si="470"/>
        <v>0</v>
      </c>
      <c r="S2255" s="287">
        <f t="shared" si="471"/>
        <v>0</v>
      </c>
      <c r="T2255" s="286">
        <f t="shared" si="472"/>
        <v>0</v>
      </c>
      <c r="U2255" s="287">
        <f t="shared" si="473"/>
        <v>0</v>
      </c>
      <c r="V2255" s="287">
        <f t="shared" si="474"/>
        <v>0</v>
      </c>
      <c r="W2255" s="287">
        <f t="shared" si="475"/>
        <v>0</v>
      </c>
      <c r="X2255" s="287">
        <f t="shared" si="476"/>
        <v>0</v>
      </c>
      <c r="Y2255" s="288">
        <f t="shared" si="477"/>
        <v>1900</v>
      </c>
      <c r="Z2255" s="287">
        <f t="shared" si="478"/>
        <v>1</v>
      </c>
      <c r="AA2255" s="519">
        <f>0</f>
        <v>0</v>
      </c>
      <c r="AB2255" s="520">
        <f>0</f>
        <v>0</v>
      </c>
      <c r="AC2255" s="519">
        <f t="shared" si="479"/>
        <v>0</v>
      </c>
      <c r="AD2255" s="520">
        <f t="shared" si="480"/>
        <v>0</v>
      </c>
    </row>
    <row r="2256" spans="16:30">
      <c r="P2256" s="274">
        <f t="shared" si="468"/>
        <v>1</v>
      </c>
      <c r="Q2256" s="285">
        <f t="shared" si="469"/>
        <v>18</v>
      </c>
      <c r="R2256" s="286">
        <f t="shared" si="470"/>
        <v>0</v>
      </c>
      <c r="S2256" s="287">
        <f t="shared" si="471"/>
        <v>0</v>
      </c>
      <c r="T2256" s="286">
        <f t="shared" si="472"/>
        <v>0</v>
      </c>
      <c r="U2256" s="287">
        <f t="shared" si="473"/>
        <v>0</v>
      </c>
      <c r="V2256" s="287">
        <f t="shared" si="474"/>
        <v>0</v>
      </c>
      <c r="W2256" s="287">
        <f t="shared" si="475"/>
        <v>0</v>
      </c>
      <c r="X2256" s="287">
        <f t="shared" si="476"/>
        <v>0</v>
      </c>
      <c r="Y2256" s="288">
        <f t="shared" si="477"/>
        <v>1900</v>
      </c>
      <c r="Z2256" s="287">
        <f t="shared" si="478"/>
        <v>1</v>
      </c>
      <c r="AA2256" s="519">
        <f>0</f>
        <v>0</v>
      </c>
      <c r="AB2256" s="520">
        <f>0</f>
        <v>0</v>
      </c>
      <c r="AC2256" s="519">
        <f t="shared" si="479"/>
        <v>0</v>
      </c>
      <c r="AD2256" s="520">
        <f t="shared" si="480"/>
        <v>0</v>
      </c>
    </row>
    <row r="2257" spans="16:30">
      <c r="P2257" s="274">
        <f t="shared" si="468"/>
        <v>1</v>
      </c>
      <c r="Q2257" s="285">
        <f t="shared" si="469"/>
        <v>18</v>
      </c>
      <c r="R2257" s="286">
        <f t="shared" si="470"/>
        <v>0</v>
      </c>
      <c r="S2257" s="287">
        <f t="shared" si="471"/>
        <v>0</v>
      </c>
      <c r="T2257" s="286">
        <f t="shared" si="472"/>
        <v>0</v>
      </c>
      <c r="U2257" s="287">
        <f t="shared" si="473"/>
        <v>0</v>
      </c>
      <c r="V2257" s="287">
        <f t="shared" si="474"/>
        <v>0</v>
      </c>
      <c r="W2257" s="287">
        <f t="shared" si="475"/>
        <v>0</v>
      </c>
      <c r="X2257" s="287">
        <f t="shared" si="476"/>
        <v>0</v>
      </c>
      <c r="Y2257" s="288">
        <f t="shared" si="477"/>
        <v>1900</v>
      </c>
      <c r="Z2257" s="287">
        <f t="shared" si="478"/>
        <v>1</v>
      </c>
      <c r="AA2257" s="519">
        <f>0</f>
        <v>0</v>
      </c>
      <c r="AB2257" s="520">
        <f>0</f>
        <v>0</v>
      </c>
      <c r="AC2257" s="519">
        <f t="shared" si="479"/>
        <v>0</v>
      </c>
      <c r="AD2257" s="520">
        <f t="shared" si="480"/>
        <v>0</v>
      </c>
    </row>
    <row r="2258" spans="16:30">
      <c r="P2258" s="274">
        <f t="shared" si="468"/>
        <v>1</v>
      </c>
      <c r="Q2258" s="285">
        <f t="shared" si="469"/>
        <v>18</v>
      </c>
      <c r="R2258" s="286">
        <f t="shared" si="470"/>
        <v>0</v>
      </c>
      <c r="S2258" s="287">
        <f t="shared" si="471"/>
        <v>0</v>
      </c>
      <c r="T2258" s="286">
        <f t="shared" si="472"/>
        <v>0</v>
      </c>
      <c r="U2258" s="287">
        <f t="shared" si="473"/>
        <v>0</v>
      </c>
      <c r="V2258" s="287">
        <f t="shared" si="474"/>
        <v>0</v>
      </c>
      <c r="W2258" s="287">
        <f t="shared" si="475"/>
        <v>0</v>
      </c>
      <c r="X2258" s="287">
        <f t="shared" si="476"/>
        <v>0</v>
      </c>
      <c r="Y2258" s="288">
        <f t="shared" si="477"/>
        <v>1900</v>
      </c>
      <c r="Z2258" s="287">
        <f t="shared" si="478"/>
        <v>1</v>
      </c>
      <c r="AA2258" s="519">
        <f>0</f>
        <v>0</v>
      </c>
      <c r="AB2258" s="520">
        <f>0</f>
        <v>0</v>
      </c>
      <c r="AC2258" s="519">
        <f t="shared" si="479"/>
        <v>0</v>
      </c>
      <c r="AD2258" s="520">
        <f t="shared" si="480"/>
        <v>0</v>
      </c>
    </row>
    <row r="2259" spans="16:30">
      <c r="P2259" s="274">
        <f t="shared" si="468"/>
        <v>1</v>
      </c>
      <c r="Q2259" s="285">
        <f t="shared" si="469"/>
        <v>18</v>
      </c>
      <c r="R2259" s="286">
        <f t="shared" si="470"/>
        <v>0</v>
      </c>
      <c r="S2259" s="287">
        <f t="shared" si="471"/>
        <v>0</v>
      </c>
      <c r="T2259" s="286">
        <f t="shared" si="472"/>
        <v>0</v>
      </c>
      <c r="U2259" s="287">
        <f t="shared" si="473"/>
        <v>0</v>
      </c>
      <c r="V2259" s="287">
        <f t="shared" si="474"/>
        <v>0</v>
      </c>
      <c r="W2259" s="287">
        <f t="shared" si="475"/>
        <v>0</v>
      </c>
      <c r="X2259" s="287">
        <f t="shared" si="476"/>
        <v>0</v>
      </c>
      <c r="Y2259" s="288">
        <f t="shared" si="477"/>
        <v>1900</v>
      </c>
      <c r="Z2259" s="287">
        <f t="shared" si="478"/>
        <v>1</v>
      </c>
      <c r="AA2259" s="519">
        <f>0</f>
        <v>0</v>
      </c>
      <c r="AB2259" s="520">
        <f>0</f>
        <v>0</v>
      </c>
      <c r="AC2259" s="519">
        <f t="shared" si="479"/>
        <v>0</v>
      </c>
      <c r="AD2259" s="520">
        <f t="shared" si="480"/>
        <v>0</v>
      </c>
    </row>
    <row r="2260" spans="16:30">
      <c r="P2260" s="274">
        <f t="shared" si="468"/>
        <v>1</v>
      </c>
      <c r="Q2260" s="285">
        <f t="shared" si="469"/>
        <v>18</v>
      </c>
      <c r="R2260" s="286">
        <f t="shared" si="470"/>
        <v>0</v>
      </c>
      <c r="S2260" s="287">
        <f t="shared" si="471"/>
        <v>0</v>
      </c>
      <c r="T2260" s="286">
        <f t="shared" si="472"/>
        <v>0</v>
      </c>
      <c r="U2260" s="287">
        <f t="shared" si="473"/>
        <v>0</v>
      </c>
      <c r="V2260" s="287">
        <f t="shared" si="474"/>
        <v>0</v>
      </c>
      <c r="W2260" s="287">
        <f t="shared" si="475"/>
        <v>0</v>
      </c>
      <c r="X2260" s="287">
        <f t="shared" si="476"/>
        <v>0</v>
      </c>
      <c r="Y2260" s="288">
        <f t="shared" si="477"/>
        <v>1900</v>
      </c>
      <c r="Z2260" s="287">
        <f t="shared" si="478"/>
        <v>1</v>
      </c>
      <c r="AA2260" s="519">
        <f>0</f>
        <v>0</v>
      </c>
      <c r="AB2260" s="520">
        <f>0</f>
        <v>0</v>
      </c>
      <c r="AC2260" s="519">
        <f t="shared" si="479"/>
        <v>0</v>
      </c>
      <c r="AD2260" s="520">
        <f t="shared" si="480"/>
        <v>0</v>
      </c>
    </row>
    <row r="2261" spans="16:30">
      <c r="P2261" s="274">
        <f t="shared" si="468"/>
        <v>1</v>
      </c>
      <c r="Q2261" s="285">
        <f t="shared" si="469"/>
        <v>18</v>
      </c>
      <c r="R2261" s="286">
        <f t="shared" si="470"/>
        <v>0</v>
      </c>
      <c r="S2261" s="287">
        <f t="shared" si="471"/>
        <v>0</v>
      </c>
      <c r="T2261" s="286">
        <f t="shared" si="472"/>
        <v>0</v>
      </c>
      <c r="U2261" s="287">
        <f t="shared" si="473"/>
        <v>0</v>
      </c>
      <c r="V2261" s="287">
        <f t="shared" si="474"/>
        <v>0</v>
      </c>
      <c r="W2261" s="287">
        <f t="shared" si="475"/>
        <v>0</v>
      </c>
      <c r="X2261" s="287">
        <f t="shared" si="476"/>
        <v>0</v>
      </c>
      <c r="Y2261" s="288">
        <f t="shared" si="477"/>
        <v>1900</v>
      </c>
      <c r="Z2261" s="287">
        <f t="shared" si="478"/>
        <v>1</v>
      </c>
      <c r="AA2261" s="519">
        <f>0</f>
        <v>0</v>
      </c>
      <c r="AB2261" s="520">
        <f>0</f>
        <v>0</v>
      </c>
      <c r="AC2261" s="519">
        <f t="shared" si="479"/>
        <v>0</v>
      </c>
      <c r="AD2261" s="520">
        <f t="shared" si="480"/>
        <v>0</v>
      </c>
    </row>
    <row r="2262" spans="16:30">
      <c r="P2262" s="274">
        <f t="shared" si="468"/>
        <v>1</v>
      </c>
      <c r="Q2262" s="285">
        <f t="shared" si="469"/>
        <v>18</v>
      </c>
      <c r="R2262" s="286">
        <f t="shared" si="470"/>
        <v>0</v>
      </c>
      <c r="S2262" s="287">
        <f t="shared" si="471"/>
        <v>0</v>
      </c>
      <c r="T2262" s="286">
        <f t="shared" si="472"/>
        <v>0</v>
      </c>
      <c r="U2262" s="287">
        <f t="shared" si="473"/>
        <v>0</v>
      </c>
      <c r="V2262" s="287">
        <f t="shared" si="474"/>
        <v>0</v>
      </c>
      <c r="W2262" s="287">
        <f t="shared" si="475"/>
        <v>0</v>
      </c>
      <c r="X2262" s="287">
        <f t="shared" si="476"/>
        <v>0</v>
      </c>
      <c r="Y2262" s="288">
        <f t="shared" si="477"/>
        <v>1900</v>
      </c>
      <c r="Z2262" s="287">
        <f t="shared" si="478"/>
        <v>1</v>
      </c>
      <c r="AA2262" s="519">
        <f>0</f>
        <v>0</v>
      </c>
      <c r="AB2262" s="520">
        <f>0</f>
        <v>0</v>
      </c>
      <c r="AC2262" s="519">
        <f t="shared" si="479"/>
        <v>0</v>
      </c>
      <c r="AD2262" s="520">
        <f t="shared" si="480"/>
        <v>0</v>
      </c>
    </row>
    <row r="2263" spans="16:30">
      <c r="P2263" s="274">
        <f t="shared" si="468"/>
        <v>1</v>
      </c>
      <c r="Q2263" s="285">
        <f t="shared" si="469"/>
        <v>18</v>
      </c>
      <c r="R2263" s="286">
        <f t="shared" si="470"/>
        <v>0</v>
      </c>
      <c r="S2263" s="287">
        <f t="shared" si="471"/>
        <v>0</v>
      </c>
      <c r="T2263" s="286">
        <f t="shared" si="472"/>
        <v>0</v>
      </c>
      <c r="U2263" s="287">
        <f t="shared" si="473"/>
        <v>0</v>
      </c>
      <c r="V2263" s="287">
        <f t="shared" si="474"/>
        <v>0</v>
      </c>
      <c r="W2263" s="287">
        <f t="shared" si="475"/>
        <v>0</v>
      </c>
      <c r="X2263" s="287">
        <f t="shared" si="476"/>
        <v>0</v>
      </c>
      <c r="Y2263" s="288">
        <f t="shared" si="477"/>
        <v>1900</v>
      </c>
      <c r="Z2263" s="287">
        <f t="shared" si="478"/>
        <v>1</v>
      </c>
      <c r="AA2263" s="519">
        <f>0</f>
        <v>0</v>
      </c>
      <c r="AB2263" s="520">
        <f>0</f>
        <v>0</v>
      </c>
      <c r="AC2263" s="519">
        <f t="shared" si="479"/>
        <v>0</v>
      </c>
      <c r="AD2263" s="520">
        <f t="shared" si="480"/>
        <v>0</v>
      </c>
    </row>
    <row r="2264" spans="16:30">
      <c r="P2264" s="274">
        <f t="shared" si="468"/>
        <v>1</v>
      </c>
      <c r="Q2264" s="285">
        <f t="shared" si="469"/>
        <v>18</v>
      </c>
      <c r="R2264" s="286">
        <f t="shared" si="470"/>
        <v>0</v>
      </c>
      <c r="S2264" s="287">
        <f t="shared" si="471"/>
        <v>0</v>
      </c>
      <c r="T2264" s="286">
        <f t="shared" si="472"/>
        <v>0</v>
      </c>
      <c r="U2264" s="287">
        <f t="shared" si="473"/>
        <v>0</v>
      </c>
      <c r="V2264" s="287">
        <f t="shared" si="474"/>
        <v>0</v>
      </c>
      <c r="W2264" s="287">
        <f t="shared" si="475"/>
        <v>0</v>
      </c>
      <c r="X2264" s="287">
        <f t="shared" si="476"/>
        <v>0</v>
      </c>
      <c r="Y2264" s="288">
        <f t="shared" si="477"/>
        <v>1900</v>
      </c>
      <c r="Z2264" s="287">
        <f t="shared" si="478"/>
        <v>1</v>
      </c>
      <c r="AA2264" s="519">
        <f>0</f>
        <v>0</v>
      </c>
      <c r="AB2264" s="520">
        <f>0</f>
        <v>0</v>
      </c>
      <c r="AC2264" s="519">
        <f t="shared" si="479"/>
        <v>0</v>
      </c>
      <c r="AD2264" s="520">
        <f t="shared" si="480"/>
        <v>0</v>
      </c>
    </row>
    <row r="2265" spans="16:30">
      <c r="P2265" s="274">
        <f t="shared" si="468"/>
        <v>1</v>
      </c>
      <c r="Q2265" s="285">
        <f t="shared" si="469"/>
        <v>18</v>
      </c>
      <c r="R2265" s="286">
        <f t="shared" si="470"/>
        <v>0</v>
      </c>
      <c r="S2265" s="287">
        <f t="shared" si="471"/>
        <v>0</v>
      </c>
      <c r="T2265" s="286">
        <f t="shared" si="472"/>
        <v>0</v>
      </c>
      <c r="U2265" s="287">
        <f t="shared" si="473"/>
        <v>0</v>
      </c>
      <c r="V2265" s="287">
        <f t="shared" si="474"/>
        <v>0</v>
      </c>
      <c r="W2265" s="287">
        <f t="shared" si="475"/>
        <v>0</v>
      </c>
      <c r="X2265" s="287">
        <f t="shared" si="476"/>
        <v>0</v>
      </c>
      <c r="Y2265" s="288">
        <f t="shared" si="477"/>
        <v>1900</v>
      </c>
      <c r="Z2265" s="287">
        <f t="shared" si="478"/>
        <v>1</v>
      </c>
      <c r="AA2265" s="519">
        <f>0</f>
        <v>0</v>
      </c>
      <c r="AB2265" s="520">
        <f>0</f>
        <v>0</v>
      </c>
      <c r="AC2265" s="519">
        <f t="shared" si="479"/>
        <v>0</v>
      </c>
      <c r="AD2265" s="520">
        <f t="shared" si="480"/>
        <v>0</v>
      </c>
    </row>
    <row r="2266" spans="16:30">
      <c r="P2266" s="274">
        <f t="shared" si="468"/>
        <v>1</v>
      </c>
      <c r="Q2266" s="285">
        <f t="shared" si="469"/>
        <v>18</v>
      </c>
      <c r="R2266" s="286">
        <f t="shared" si="470"/>
        <v>0</v>
      </c>
      <c r="S2266" s="287">
        <f t="shared" si="471"/>
        <v>0</v>
      </c>
      <c r="T2266" s="286">
        <f t="shared" si="472"/>
        <v>0</v>
      </c>
      <c r="U2266" s="287">
        <f t="shared" si="473"/>
        <v>0</v>
      </c>
      <c r="V2266" s="287">
        <f t="shared" si="474"/>
        <v>0</v>
      </c>
      <c r="W2266" s="287">
        <f t="shared" si="475"/>
        <v>0</v>
      </c>
      <c r="X2266" s="287">
        <f t="shared" si="476"/>
        <v>0</v>
      </c>
      <c r="Y2266" s="288">
        <f t="shared" si="477"/>
        <v>1900</v>
      </c>
      <c r="Z2266" s="287">
        <f t="shared" si="478"/>
        <v>1</v>
      </c>
      <c r="AA2266" s="519">
        <f>0</f>
        <v>0</v>
      </c>
      <c r="AB2266" s="520">
        <f>0</f>
        <v>0</v>
      </c>
      <c r="AC2266" s="519">
        <f t="shared" si="479"/>
        <v>0</v>
      </c>
      <c r="AD2266" s="520">
        <f t="shared" si="480"/>
        <v>0</v>
      </c>
    </row>
    <row r="2267" spans="16:30">
      <c r="P2267" s="274">
        <f t="shared" si="468"/>
        <v>1</v>
      </c>
      <c r="Q2267" s="285">
        <f t="shared" si="469"/>
        <v>18</v>
      </c>
      <c r="R2267" s="286">
        <f t="shared" si="470"/>
        <v>0</v>
      </c>
      <c r="S2267" s="287">
        <f t="shared" si="471"/>
        <v>0</v>
      </c>
      <c r="T2267" s="286">
        <f t="shared" si="472"/>
        <v>0</v>
      </c>
      <c r="U2267" s="287">
        <f t="shared" si="473"/>
        <v>0</v>
      </c>
      <c r="V2267" s="287">
        <f t="shared" si="474"/>
        <v>0</v>
      </c>
      <c r="W2267" s="287">
        <f t="shared" si="475"/>
        <v>0</v>
      </c>
      <c r="X2267" s="287">
        <f t="shared" si="476"/>
        <v>0</v>
      </c>
      <c r="Y2267" s="288">
        <f t="shared" si="477"/>
        <v>1900</v>
      </c>
      <c r="Z2267" s="287">
        <f t="shared" si="478"/>
        <v>1</v>
      </c>
      <c r="AA2267" s="519">
        <f>0</f>
        <v>0</v>
      </c>
      <c r="AB2267" s="520">
        <f>0</f>
        <v>0</v>
      </c>
      <c r="AC2267" s="519">
        <f t="shared" si="479"/>
        <v>0</v>
      </c>
      <c r="AD2267" s="520">
        <f t="shared" si="480"/>
        <v>0</v>
      </c>
    </row>
    <row r="2268" spans="16:30">
      <c r="P2268" s="274">
        <f t="shared" si="468"/>
        <v>1</v>
      </c>
      <c r="Q2268" s="285">
        <f t="shared" si="469"/>
        <v>18</v>
      </c>
      <c r="R2268" s="286">
        <f t="shared" si="470"/>
        <v>0</v>
      </c>
      <c r="S2268" s="287">
        <f t="shared" si="471"/>
        <v>0</v>
      </c>
      <c r="T2268" s="286">
        <f t="shared" si="472"/>
        <v>0</v>
      </c>
      <c r="U2268" s="287">
        <f t="shared" si="473"/>
        <v>0</v>
      </c>
      <c r="V2268" s="287">
        <f t="shared" si="474"/>
        <v>0</v>
      </c>
      <c r="W2268" s="287">
        <f t="shared" si="475"/>
        <v>0</v>
      </c>
      <c r="X2268" s="287">
        <f t="shared" si="476"/>
        <v>0</v>
      </c>
      <c r="Y2268" s="288">
        <f t="shared" si="477"/>
        <v>1900</v>
      </c>
      <c r="Z2268" s="287">
        <f t="shared" si="478"/>
        <v>1</v>
      </c>
      <c r="AA2268" s="519">
        <f>0</f>
        <v>0</v>
      </c>
      <c r="AB2268" s="520">
        <f>0</f>
        <v>0</v>
      </c>
      <c r="AC2268" s="519">
        <f t="shared" si="479"/>
        <v>0</v>
      </c>
      <c r="AD2268" s="520">
        <f t="shared" si="480"/>
        <v>0</v>
      </c>
    </row>
    <row r="2269" spans="16:30">
      <c r="P2269" s="274">
        <f t="shared" si="468"/>
        <v>1</v>
      </c>
      <c r="Q2269" s="285">
        <f t="shared" si="469"/>
        <v>18</v>
      </c>
      <c r="R2269" s="286">
        <f t="shared" si="470"/>
        <v>0</v>
      </c>
      <c r="S2269" s="287">
        <f t="shared" si="471"/>
        <v>0</v>
      </c>
      <c r="T2269" s="286">
        <f t="shared" si="472"/>
        <v>0</v>
      </c>
      <c r="U2269" s="287">
        <f t="shared" si="473"/>
        <v>0</v>
      </c>
      <c r="V2269" s="287">
        <f t="shared" si="474"/>
        <v>0</v>
      </c>
      <c r="W2269" s="287">
        <f t="shared" si="475"/>
        <v>0</v>
      </c>
      <c r="X2269" s="287">
        <f t="shared" si="476"/>
        <v>0</v>
      </c>
      <c r="Y2269" s="288">
        <f t="shared" si="477"/>
        <v>1900</v>
      </c>
      <c r="Z2269" s="287">
        <f t="shared" si="478"/>
        <v>1</v>
      </c>
      <c r="AA2269" s="519">
        <f>0</f>
        <v>0</v>
      </c>
      <c r="AB2269" s="520">
        <f>0</f>
        <v>0</v>
      </c>
      <c r="AC2269" s="519">
        <f t="shared" si="479"/>
        <v>0</v>
      </c>
      <c r="AD2269" s="520">
        <f t="shared" si="480"/>
        <v>0</v>
      </c>
    </row>
    <row r="2270" spans="16:30">
      <c r="P2270" s="274">
        <f t="shared" si="468"/>
        <v>1</v>
      </c>
      <c r="Q2270" s="285">
        <f t="shared" si="469"/>
        <v>18</v>
      </c>
      <c r="R2270" s="286">
        <f t="shared" si="470"/>
        <v>0</v>
      </c>
      <c r="S2270" s="287">
        <f t="shared" si="471"/>
        <v>0</v>
      </c>
      <c r="T2270" s="286">
        <f t="shared" si="472"/>
        <v>0</v>
      </c>
      <c r="U2270" s="287">
        <f t="shared" si="473"/>
        <v>0</v>
      </c>
      <c r="V2270" s="287">
        <f t="shared" si="474"/>
        <v>0</v>
      </c>
      <c r="W2270" s="287">
        <f t="shared" si="475"/>
        <v>0</v>
      </c>
      <c r="X2270" s="287">
        <f t="shared" si="476"/>
        <v>0</v>
      </c>
      <c r="Y2270" s="288">
        <f t="shared" si="477"/>
        <v>1900</v>
      </c>
      <c r="Z2270" s="287">
        <f t="shared" si="478"/>
        <v>1</v>
      </c>
      <c r="AA2270" s="519">
        <f>0</f>
        <v>0</v>
      </c>
      <c r="AB2270" s="520">
        <f>0</f>
        <v>0</v>
      </c>
      <c r="AC2270" s="519">
        <f t="shared" si="479"/>
        <v>0</v>
      </c>
      <c r="AD2270" s="520">
        <f t="shared" si="480"/>
        <v>0</v>
      </c>
    </row>
    <row r="2271" spans="16:30">
      <c r="P2271" s="274">
        <f t="shared" si="468"/>
        <v>1</v>
      </c>
      <c r="Q2271" s="285">
        <f t="shared" si="469"/>
        <v>18</v>
      </c>
      <c r="R2271" s="286">
        <f t="shared" si="470"/>
        <v>0</v>
      </c>
      <c r="S2271" s="287">
        <f t="shared" si="471"/>
        <v>0</v>
      </c>
      <c r="T2271" s="286">
        <f t="shared" si="472"/>
        <v>0</v>
      </c>
      <c r="U2271" s="287">
        <f t="shared" si="473"/>
        <v>0</v>
      </c>
      <c r="V2271" s="287">
        <f t="shared" si="474"/>
        <v>0</v>
      </c>
      <c r="W2271" s="287">
        <f t="shared" si="475"/>
        <v>0</v>
      </c>
      <c r="X2271" s="287">
        <f t="shared" si="476"/>
        <v>0</v>
      </c>
      <c r="Y2271" s="288">
        <f t="shared" si="477"/>
        <v>1900</v>
      </c>
      <c r="Z2271" s="287">
        <f t="shared" si="478"/>
        <v>1</v>
      </c>
      <c r="AA2271" s="519">
        <f>0</f>
        <v>0</v>
      </c>
      <c r="AB2271" s="520">
        <f>0</f>
        <v>0</v>
      </c>
      <c r="AC2271" s="519">
        <f t="shared" si="479"/>
        <v>0</v>
      </c>
      <c r="AD2271" s="520">
        <f t="shared" si="480"/>
        <v>0</v>
      </c>
    </row>
    <row r="2272" spans="16:30">
      <c r="P2272" s="274">
        <f t="shared" si="468"/>
        <v>1</v>
      </c>
      <c r="Q2272" s="285">
        <f t="shared" si="469"/>
        <v>18</v>
      </c>
      <c r="R2272" s="286">
        <f t="shared" si="470"/>
        <v>0</v>
      </c>
      <c r="S2272" s="287">
        <f t="shared" si="471"/>
        <v>0</v>
      </c>
      <c r="T2272" s="286">
        <f t="shared" si="472"/>
        <v>0</v>
      </c>
      <c r="U2272" s="287">
        <f t="shared" si="473"/>
        <v>0</v>
      </c>
      <c r="V2272" s="287">
        <f t="shared" si="474"/>
        <v>0</v>
      </c>
      <c r="W2272" s="287">
        <f t="shared" si="475"/>
        <v>0</v>
      </c>
      <c r="X2272" s="287">
        <f t="shared" si="476"/>
        <v>0</v>
      </c>
      <c r="Y2272" s="288">
        <f t="shared" si="477"/>
        <v>1900</v>
      </c>
      <c r="Z2272" s="287">
        <f t="shared" si="478"/>
        <v>1</v>
      </c>
      <c r="AA2272" s="519">
        <f>0</f>
        <v>0</v>
      </c>
      <c r="AB2272" s="520">
        <f>0</f>
        <v>0</v>
      </c>
      <c r="AC2272" s="519">
        <f t="shared" si="479"/>
        <v>0</v>
      </c>
      <c r="AD2272" s="520">
        <f t="shared" si="480"/>
        <v>0</v>
      </c>
    </row>
    <row r="2273" spans="16:30">
      <c r="P2273" s="274">
        <f t="shared" si="468"/>
        <v>1</v>
      </c>
      <c r="Q2273" s="285">
        <f t="shared" si="469"/>
        <v>18</v>
      </c>
      <c r="R2273" s="286">
        <f t="shared" si="470"/>
        <v>0</v>
      </c>
      <c r="S2273" s="287">
        <f t="shared" si="471"/>
        <v>0</v>
      </c>
      <c r="T2273" s="286">
        <f t="shared" si="472"/>
        <v>0</v>
      </c>
      <c r="U2273" s="287">
        <f t="shared" si="473"/>
        <v>0</v>
      </c>
      <c r="V2273" s="287">
        <f t="shared" si="474"/>
        <v>0</v>
      </c>
      <c r="W2273" s="287">
        <f t="shared" si="475"/>
        <v>0</v>
      </c>
      <c r="X2273" s="287">
        <f t="shared" si="476"/>
        <v>0</v>
      </c>
      <c r="Y2273" s="288">
        <f t="shared" si="477"/>
        <v>1900</v>
      </c>
      <c r="Z2273" s="287">
        <f t="shared" si="478"/>
        <v>1</v>
      </c>
      <c r="AA2273" s="519">
        <f>0</f>
        <v>0</v>
      </c>
      <c r="AB2273" s="520">
        <f>0</f>
        <v>0</v>
      </c>
      <c r="AC2273" s="519">
        <f t="shared" si="479"/>
        <v>0</v>
      </c>
      <c r="AD2273" s="520">
        <f t="shared" si="480"/>
        <v>0</v>
      </c>
    </row>
    <row r="2274" spans="16:30">
      <c r="P2274" s="274">
        <f t="shared" si="468"/>
        <v>1</v>
      </c>
      <c r="Q2274" s="285">
        <f t="shared" si="469"/>
        <v>18</v>
      </c>
      <c r="R2274" s="286">
        <f t="shared" si="470"/>
        <v>0</v>
      </c>
      <c r="S2274" s="287">
        <f t="shared" si="471"/>
        <v>0</v>
      </c>
      <c r="T2274" s="286">
        <f t="shared" si="472"/>
        <v>0</v>
      </c>
      <c r="U2274" s="287">
        <f t="shared" si="473"/>
        <v>0</v>
      </c>
      <c r="V2274" s="287">
        <f t="shared" si="474"/>
        <v>0</v>
      </c>
      <c r="W2274" s="287">
        <f t="shared" si="475"/>
        <v>0</v>
      </c>
      <c r="X2274" s="287">
        <f t="shared" si="476"/>
        <v>0</v>
      </c>
      <c r="Y2274" s="288">
        <f t="shared" si="477"/>
        <v>1900</v>
      </c>
      <c r="Z2274" s="287">
        <f t="shared" si="478"/>
        <v>1</v>
      </c>
      <c r="AA2274" s="519">
        <f>0</f>
        <v>0</v>
      </c>
      <c r="AB2274" s="520">
        <f>0</f>
        <v>0</v>
      </c>
      <c r="AC2274" s="519">
        <f t="shared" si="479"/>
        <v>0</v>
      </c>
      <c r="AD2274" s="520">
        <f t="shared" si="480"/>
        <v>0</v>
      </c>
    </row>
    <row r="2275" spans="16:30">
      <c r="P2275" s="274">
        <f t="shared" si="468"/>
        <v>1</v>
      </c>
      <c r="Q2275" s="285">
        <f t="shared" si="469"/>
        <v>18</v>
      </c>
      <c r="R2275" s="286">
        <f t="shared" si="470"/>
        <v>0</v>
      </c>
      <c r="S2275" s="287">
        <f t="shared" si="471"/>
        <v>0</v>
      </c>
      <c r="T2275" s="286">
        <f t="shared" si="472"/>
        <v>0</v>
      </c>
      <c r="U2275" s="287">
        <f t="shared" si="473"/>
        <v>0</v>
      </c>
      <c r="V2275" s="287">
        <f t="shared" si="474"/>
        <v>0</v>
      </c>
      <c r="W2275" s="287">
        <f t="shared" si="475"/>
        <v>0</v>
      </c>
      <c r="X2275" s="287">
        <f t="shared" si="476"/>
        <v>0</v>
      </c>
      <c r="Y2275" s="288">
        <f t="shared" si="477"/>
        <v>1900</v>
      </c>
      <c r="Z2275" s="287">
        <f t="shared" si="478"/>
        <v>1</v>
      </c>
      <c r="AA2275" s="519">
        <f>0</f>
        <v>0</v>
      </c>
      <c r="AB2275" s="520">
        <f>0</f>
        <v>0</v>
      </c>
      <c r="AC2275" s="519">
        <f t="shared" si="479"/>
        <v>0</v>
      </c>
      <c r="AD2275" s="520">
        <f t="shared" si="480"/>
        <v>0</v>
      </c>
    </row>
    <row r="2276" spans="16:30">
      <c r="P2276" s="274">
        <f t="shared" si="468"/>
        <v>1</v>
      </c>
      <c r="Q2276" s="285">
        <f t="shared" si="469"/>
        <v>18</v>
      </c>
      <c r="R2276" s="286">
        <f t="shared" si="470"/>
        <v>0</v>
      </c>
      <c r="S2276" s="287">
        <f t="shared" si="471"/>
        <v>0</v>
      </c>
      <c r="T2276" s="286">
        <f t="shared" si="472"/>
        <v>0</v>
      </c>
      <c r="U2276" s="287">
        <f t="shared" si="473"/>
        <v>0</v>
      </c>
      <c r="V2276" s="287">
        <f t="shared" si="474"/>
        <v>0</v>
      </c>
      <c r="W2276" s="287">
        <f t="shared" si="475"/>
        <v>0</v>
      </c>
      <c r="X2276" s="287">
        <f t="shared" si="476"/>
        <v>0</v>
      </c>
      <c r="Y2276" s="288">
        <f t="shared" si="477"/>
        <v>1900</v>
      </c>
      <c r="Z2276" s="287">
        <f t="shared" si="478"/>
        <v>1</v>
      </c>
      <c r="AA2276" s="519">
        <f>0</f>
        <v>0</v>
      </c>
      <c r="AB2276" s="520">
        <f>0</f>
        <v>0</v>
      </c>
      <c r="AC2276" s="519">
        <f t="shared" si="479"/>
        <v>0</v>
      </c>
      <c r="AD2276" s="520">
        <f t="shared" si="480"/>
        <v>0</v>
      </c>
    </row>
    <row r="2277" spans="16:30">
      <c r="P2277" s="274">
        <f t="shared" si="468"/>
        <v>1</v>
      </c>
      <c r="Q2277" s="285">
        <f t="shared" si="469"/>
        <v>18</v>
      </c>
      <c r="R2277" s="286">
        <f t="shared" si="470"/>
        <v>0</v>
      </c>
      <c r="S2277" s="287">
        <f t="shared" si="471"/>
        <v>0</v>
      </c>
      <c r="T2277" s="286">
        <f t="shared" si="472"/>
        <v>0</v>
      </c>
      <c r="U2277" s="287">
        <f t="shared" si="473"/>
        <v>0</v>
      </c>
      <c r="V2277" s="287">
        <f t="shared" si="474"/>
        <v>0</v>
      </c>
      <c r="W2277" s="287">
        <f t="shared" si="475"/>
        <v>0</v>
      </c>
      <c r="X2277" s="287">
        <f t="shared" si="476"/>
        <v>0</v>
      </c>
      <c r="Y2277" s="288">
        <f t="shared" si="477"/>
        <v>1900</v>
      </c>
      <c r="Z2277" s="287">
        <f t="shared" si="478"/>
        <v>1</v>
      </c>
      <c r="AA2277" s="519">
        <f>0</f>
        <v>0</v>
      </c>
      <c r="AB2277" s="520">
        <f>0</f>
        <v>0</v>
      </c>
      <c r="AC2277" s="519">
        <f t="shared" si="479"/>
        <v>0</v>
      </c>
      <c r="AD2277" s="520">
        <f t="shared" si="480"/>
        <v>0</v>
      </c>
    </row>
    <row r="2278" spans="16:30">
      <c r="P2278" s="274">
        <f t="shared" si="468"/>
        <v>1</v>
      </c>
      <c r="Q2278" s="285">
        <f t="shared" si="469"/>
        <v>18</v>
      </c>
      <c r="R2278" s="286">
        <f t="shared" si="470"/>
        <v>0</v>
      </c>
      <c r="S2278" s="287">
        <f t="shared" si="471"/>
        <v>0</v>
      </c>
      <c r="T2278" s="286">
        <f t="shared" si="472"/>
        <v>0</v>
      </c>
      <c r="U2278" s="287">
        <f t="shared" si="473"/>
        <v>0</v>
      </c>
      <c r="V2278" s="287">
        <f t="shared" si="474"/>
        <v>0</v>
      </c>
      <c r="W2278" s="287">
        <f t="shared" si="475"/>
        <v>0</v>
      </c>
      <c r="X2278" s="287">
        <f t="shared" si="476"/>
        <v>0</v>
      </c>
      <c r="Y2278" s="288">
        <f t="shared" si="477"/>
        <v>1900</v>
      </c>
      <c r="Z2278" s="287">
        <f t="shared" si="478"/>
        <v>1</v>
      </c>
      <c r="AA2278" s="519">
        <f>0</f>
        <v>0</v>
      </c>
      <c r="AB2278" s="520">
        <f>0</f>
        <v>0</v>
      </c>
      <c r="AC2278" s="519">
        <f t="shared" si="479"/>
        <v>0</v>
      </c>
      <c r="AD2278" s="520">
        <f t="shared" si="480"/>
        <v>0</v>
      </c>
    </row>
    <row r="2279" spans="16:30">
      <c r="P2279" s="274">
        <f t="shared" si="468"/>
        <v>1</v>
      </c>
      <c r="Q2279" s="285">
        <f t="shared" si="469"/>
        <v>18</v>
      </c>
      <c r="R2279" s="286">
        <f t="shared" si="470"/>
        <v>0</v>
      </c>
      <c r="S2279" s="287">
        <f t="shared" si="471"/>
        <v>0</v>
      </c>
      <c r="T2279" s="286">
        <f t="shared" si="472"/>
        <v>0</v>
      </c>
      <c r="U2279" s="287">
        <f t="shared" si="473"/>
        <v>0</v>
      </c>
      <c r="V2279" s="287">
        <f t="shared" si="474"/>
        <v>0</v>
      </c>
      <c r="W2279" s="287">
        <f t="shared" si="475"/>
        <v>0</v>
      </c>
      <c r="X2279" s="287">
        <f t="shared" si="476"/>
        <v>0</v>
      </c>
      <c r="Y2279" s="288">
        <f t="shared" si="477"/>
        <v>1900</v>
      </c>
      <c r="Z2279" s="287">
        <f t="shared" si="478"/>
        <v>1</v>
      </c>
      <c r="AA2279" s="519">
        <f>0</f>
        <v>0</v>
      </c>
      <c r="AB2279" s="520">
        <f>0</f>
        <v>0</v>
      </c>
      <c r="AC2279" s="519">
        <f t="shared" si="479"/>
        <v>0</v>
      </c>
      <c r="AD2279" s="520">
        <f t="shared" si="480"/>
        <v>0</v>
      </c>
    </row>
    <row r="2280" spans="16:30">
      <c r="P2280" s="274">
        <f t="shared" si="468"/>
        <v>1</v>
      </c>
      <c r="Q2280" s="285">
        <f t="shared" si="469"/>
        <v>18</v>
      </c>
      <c r="R2280" s="286">
        <f t="shared" si="470"/>
        <v>0</v>
      </c>
      <c r="S2280" s="287">
        <f t="shared" si="471"/>
        <v>0</v>
      </c>
      <c r="T2280" s="286">
        <f t="shared" si="472"/>
        <v>0</v>
      </c>
      <c r="U2280" s="287">
        <f t="shared" si="473"/>
        <v>0</v>
      </c>
      <c r="V2280" s="287">
        <f t="shared" si="474"/>
        <v>0</v>
      </c>
      <c r="W2280" s="287">
        <f t="shared" si="475"/>
        <v>0</v>
      </c>
      <c r="X2280" s="287">
        <f t="shared" si="476"/>
        <v>0</v>
      </c>
      <c r="Y2280" s="288">
        <f t="shared" si="477"/>
        <v>1900</v>
      </c>
      <c r="Z2280" s="287">
        <f t="shared" si="478"/>
        <v>1</v>
      </c>
      <c r="AA2280" s="519">
        <f>0</f>
        <v>0</v>
      </c>
      <c r="AB2280" s="520">
        <f>0</f>
        <v>0</v>
      </c>
      <c r="AC2280" s="519">
        <f t="shared" si="479"/>
        <v>0</v>
      </c>
      <c r="AD2280" s="520">
        <f t="shared" si="480"/>
        <v>0</v>
      </c>
    </row>
    <row r="2281" spans="16:30">
      <c r="P2281" s="274">
        <f t="shared" si="468"/>
        <v>1</v>
      </c>
      <c r="Q2281" s="285">
        <f t="shared" si="469"/>
        <v>18</v>
      </c>
      <c r="R2281" s="286">
        <f t="shared" si="470"/>
        <v>0</v>
      </c>
      <c r="S2281" s="287">
        <f t="shared" si="471"/>
        <v>0</v>
      </c>
      <c r="T2281" s="286">
        <f t="shared" si="472"/>
        <v>0</v>
      </c>
      <c r="U2281" s="287">
        <f t="shared" si="473"/>
        <v>0</v>
      </c>
      <c r="V2281" s="287">
        <f t="shared" si="474"/>
        <v>0</v>
      </c>
      <c r="W2281" s="287">
        <f t="shared" si="475"/>
        <v>0</v>
      </c>
      <c r="X2281" s="287">
        <f t="shared" si="476"/>
        <v>0</v>
      </c>
      <c r="Y2281" s="288">
        <f t="shared" si="477"/>
        <v>1900</v>
      </c>
      <c r="Z2281" s="287">
        <f t="shared" si="478"/>
        <v>1</v>
      </c>
      <c r="AA2281" s="519">
        <f>0</f>
        <v>0</v>
      </c>
      <c r="AB2281" s="520">
        <f>0</f>
        <v>0</v>
      </c>
      <c r="AC2281" s="519">
        <f t="shared" si="479"/>
        <v>0</v>
      </c>
      <c r="AD2281" s="520">
        <f t="shared" si="480"/>
        <v>0</v>
      </c>
    </row>
    <row r="2282" spans="16:30">
      <c r="P2282" s="274">
        <f t="shared" si="468"/>
        <v>1</v>
      </c>
      <c r="Q2282" s="285">
        <f t="shared" si="469"/>
        <v>18</v>
      </c>
      <c r="R2282" s="286">
        <f t="shared" si="470"/>
        <v>0</v>
      </c>
      <c r="S2282" s="287">
        <f t="shared" si="471"/>
        <v>0</v>
      </c>
      <c r="T2282" s="286">
        <f t="shared" si="472"/>
        <v>0</v>
      </c>
      <c r="U2282" s="287">
        <f t="shared" si="473"/>
        <v>0</v>
      </c>
      <c r="V2282" s="287">
        <f t="shared" si="474"/>
        <v>0</v>
      </c>
      <c r="W2282" s="287">
        <f t="shared" si="475"/>
        <v>0</v>
      </c>
      <c r="X2282" s="287">
        <f t="shared" si="476"/>
        <v>0</v>
      </c>
      <c r="Y2282" s="288">
        <f t="shared" si="477"/>
        <v>1900</v>
      </c>
      <c r="Z2282" s="287">
        <f t="shared" si="478"/>
        <v>1</v>
      </c>
      <c r="AA2282" s="519">
        <f>0</f>
        <v>0</v>
      </c>
      <c r="AB2282" s="520">
        <f>0</f>
        <v>0</v>
      </c>
      <c r="AC2282" s="519">
        <f t="shared" si="479"/>
        <v>0</v>
      </c>
      <c r="AD2282" s="520">
        <f t="shared" si="480"/>
        <v>0</v>
      </c>
    </row>
    <row r="2283" spans="16:30">
      <c r="P2283" s="274">
        <f t="shared" si="468"/>
        <v>1</v>
      </c>
      <c r="Q2283" s="285">
        <f t="shared" si="469"/>
        <v>18</v>
      </c>
      <c r="R2283" s="286">
        <f t="shared" si="470"/>
        <v>0</v>
      </c>
      <c r="S2283" s="287">
        <f t="shared" si="471"/>
        <v>0</v>
      </c>
      <c r="T2283" s="286">
        <f t="shared" si="472"/>
        <v>0</v>
      </c>
      <c r="U2283" s="287">
        <f t="shared" si="473"/>
        <v>0</v>
      </c>
      <c r="V2283" s="287">
        <f t="shared" si="474"/>
        <v>0</v>
      </c>
      <c r="W2283" s="287">
        <f t="shared" si="475"/>
        <v>0</v>
      </c>
      <c r="X2283" s="287">
        <f t="shared" si="476"/>
        <v>0</v>
      </c>
      <c r="Y2283" s="288">
        <f t="shared" si="477"/>
        <v>1900</v>
      </c>
      <c r="Z2283" s="287">
        <f t="shared" si="478"/>
        <v>1</v>
      </c>
      <c r="AA2283" s="519">
        <f>0</f>
        <v>0</v>
      </c>
      <c r="AB2283" s="520">
        <f>0</f>
        <v>0</v>
      </c>
      <c r="AC2283" s="519">
        <f t="shared" si="479"/>
        <v>0</v>
      </c>
      <c r="AD2283" s="520">
        <f t="shared" si="480"/>
        <v>0</v>
      </c>
    </row>
    <row r="2284" spans="16:30">
      <c r="P2284" s="274">
        <f t="shared" si="468"/>
        <v>1</v>
      </c>
      <c r="Q2284" s="285">
        <f t="shared" si="469"/>
        <v>18</v>
      </c>
      <c r="R2284" s="286">
        <f t="shared" si="470"/>
        <v>0</v>
      </c>
      <c r="S2284" s="287">
        <f t="shared" si="471"/>
        <v>0</v>
      </c>
      <c r="T2284" s="286">
        <f t="shared" si="472"/>
        <v>0</v>
      </c>
      <c r="U2284" s="287">
        <f t="shared" si="473"/>
        <v>0</v>
      </c>
      <c r="V2284" s="287">
        <f t="shared" si="474"/>
        <v>0</v>
      </c>
      <c r="W2284" s="287">
        <f t="shared" si="475"/>
        <v>0</v>
      </c>
      <c r="X2284" s="287">
        <f t="shared" si="476"/>
        <v>0</v>
      </c>
      <c r="Y2284" s="288">
        <f t="shared" si="477"/>
        <v>1900</v>
      </c>
      <c r="Z2284" s="287">
        <f t="shared" si="478"/>
        <v>1</v>
      </c>
      <c r="AA2284" s="519">
        <f>0</f>
        <v>0</v>
      </c>
      <c r="AB2284" s="520">
        <f>0</f>
        <v>0</v>
      </c>
      <c r="AC2284" s="519">
        <f t="shared" si="479"/>
        <v>0</v>
      </c>
      <c r="AD2284" s="520">
        <f t="shared" si="480"/>
        <v>0</v>
      </c>
    </row>
    <row r="2285" spans="16:30">
      <c r="P2285" s="274">
        <f t="shared" si="468"/>
        <v>1</v>
      </c>
      <c r="Q2285" s="285">
        <f t="shared" si="469"/>
        <v>18</v>
      </c>
      <c r="R2285" s="286">
        <f t="shared" si="470"/>
        <v>0</v>
      </c>
      <c r="S2285" s="287">
        <f t="shared" si="471"/>
        <v>0</v>
      </c>
      <c r="T2285" s="286">
        <f t="shared" si="472"/>
        <v>0</v>
      </c>
      <c r="U2285" s="287">
        <f t="shared" si="473"/>
        <v>0</v>
      </c>
      <c r="V2285" s="287">
        <f t="shared" si="474"/>
        <v>0</v>
      </c>
      <c r="W2285" s="287">
        <f t="shared" si="475"/>
        <v>0</v>
      </c>
      <c r="X2285" s="287">
        <f t="shared" si="476"/>
        <v>0</v>
      </c>
      <c r="Y2285" s="288">
        <f t="shared" si="477"/>
        <v>1900</v>
      </c>
      <c r="Z2285" s="287">
        <f t="shared" si="478"/>
        <v>1</v>
      </c>
      <c r="AA2285" s="519">
        <f>0</f>
        <v>0</v>
      </c>
      <c r="AB2285" s="520">
        <f>0</f>
        <v>0</v>
      </c>
      <c r="AC2285" s="519">
        <f t="shared" si="479"/>
        <v>0</v>
      </c>
      <c r="AD2285" s="520">
        <f t="shared" si="480"/>
        <v>0</v>
      </c>
    </row>
    <row r="2286" spans="16:30">
      <c r="P2286" s="274">
        <f t="shared" si="468"/>
        <v>1</v>
      </c>
      <c r="Q2286" s="285">
        <f t="shared" si="469"/>
        <v>18</v>
      </c>
      <c r="R2286" s="286">
        <f t="shared" si="470"/>
        <v>0</v>
      </c>
      <c r="S2286" s="287">
        <f t="shared" si="471"/>
        <v>0</v>
      </c>
      <c r="T2286" s="286">
        <f t="shared" si="472"/>
        <v>0</v>
      </c>
      <c r="U2286" s="287">
        <f t="shared" si="473"/>
        <v>0</v>
      </c>
      <c r="V2286" s="287">
        <f t="shared" si="474"/>
        <v>0</v>
      </c>
      <c r="W2286" s="287">
        <f t="shared" si="475"/>
        <v>0</v>
      </c>
      <c r="X2286" s="287">
        <f t="shared" si="476"/>
        <v>0</v>
      </c>
      <c r="Y2286" s="288">
        <f t="shared" si="477"/>
        <v>1900</v>
      </c>
      <c r="Z2286" s="287">
        <f t="shared" si="478"/>
        <v>1</v>
      </c>
      <c r="AA2286" s="519">
        <f>0</f>
        <v>0</v>
      </c>
      <c r="AB2286" s="520">
        <f>0</f>
        <v>0</v>
      </c>
      <c r="AC2286" s="519">
        <f t="shared" si="479"/>
        <v>0</v>
      </c>
      <c r="AD2286" s="520">
        <f t="shared" si="480"/>
        <v>0</v>
      </c>
    </row>
    <row r="2287" spans="16:30">
      <c r="P2287" s="274">
        <f t="shared" si="468"/>
        <v>1</v>
      </c>
      <c r="Q2287" s="285">
        <f t="shared" si="469"/>
        <v>18</v>
      </c>
      <c r="R2287" s="286">
        <f t="shared" si="470"/>
        <v>0</v>
      </c>
      <c r="S2287" s="287">
        <f t="shared" si="471"/>
        <v>0</v>
      </c>
      <c r="T2287" s="286">
        <f t="shared" si="472"/>
        <v>0</v>
      </c>
      <c r="U2287" s="287">
        <f t="shared" si="473"/>
        <v>0</v>
      </c>
      <c r="V2287" s="287">
        <f t="shared" si="474"/>
        <v>0</v>
      </c>
      <c r="W2287" s="287">
        <f t="shared" si="475"/>
        <v>0</v>
      </c>
      <c r="X2287" s="287">
        <f t="shared" si="476"/>
        <v>0</v>
      </c>
      <c r="Y2287" s="288">
        <f t="shared" si="477"/>
        <v>1900</v>
      </c>
      <c r="Z2287" s="287">
        <f t="shared" si="478"/>
        <v>1</v>
      </c>
      <c r="AA2287" s="519">
        <f>0</f>
        <v>0</v>
      </c>
      <c r="AB2287" s="520">
        <f>0</f>
        <v>0</v>
      </c>
      <c r="AC2287" s="519">
        <f t="shared" si="479"/>
        <v>0</v>
      </c>
      <c r="AD2287" s="520">
        <f t="shared" si="480"/>
        <v>0</v>
      </c>
    </row>
    <row r="2288" spans="16:30">
      <c r="P2288" s="274">
        <f t="shared" si="468"/>
        <v>1</v>
      </c>
      <c r="Q2288" s="285">
        <f t="shared" si="469"/>
        <v>18</v>
      </c>
      <c r="R2288" s="286">
        <f t="shared" si="470"/>
        <v>0</v>
      </c>
      <c r="S2288" s="287">
        <f t="shared" si="471"/>
        <v>0</v>
      </c>
      <c r="T2288" s="286">
        <f t="shared" si="472"/>
        <v>0</v>
      </c>
      <c r="U2288" s="287">
        <f t="shared" si="473"/>
        <v>0</v>
      </c>
      <c r="V2288" s="287">
        <f t="shared" si="474"/>
        <v>0</v>
      </c>
      <c r="W2288" s="287">
        <f t="shared" si="475"/>
        <v>0</v>
      </c>
      <c r="X2288" s="287">
        <f t="shared" si="476"/>
        <v>0</v>
      </c>
      <c r="Y2288" s="288">
        <f t="shared" si="477"/>
        <v>1900</v>
      </c>
      <c r="Z2288" s="287">
        <f t="shared" si="478"/>
        <v>1</v>
      </c>
      <c r="AA2288" s="519">
        <f>0</f>
        <v>0</v>
      </c>
      <c r="AB2288" s="520">
        <f>0</f>
        <v>0</v>
      </c>
      <c r="AC2288" s="519">
        <f t="shared" si="479"/>
        <v>0</v>
      </c>
      <c r="AD2288" s="520">
        <f t="shared" si="480"/>
        <v>0</v>
      </c>
    </row>
    <row r="2289" spans="16:30">
      <c r="P2289" s="274">
        <f t="shared" si="468"/>
        <v>1</v>
      </c>
      <c r="Q2289" s="285">
        <f t="shared" si="469"/>
        <v>18</v>
      </c>
      <c r="R2289" s="286">
        <f t="shared" si="470"/>
        <v>0</v>
      </c>
      <c r="S2289" s="287">
        <f t="shared" si="471"/>
        <v>0</v>
      </c>
      <c r="T2289" s="286">
        <f t="shared" si="472"/>
        <v>0</v>
      </c>
      <c r="U2289" s="287">
        <f t="shared" si="473"/>
        <v>0</v>
      </c>
      <c r="V2289" s="287">
        <f t="shared" si="474"/>
        <v>0</v>
      </c>
      <c r="W2289" s="287">
        <f t="shared" si="475"/>
        <v>0</v>
      </c>
      <c r="X2289" s="287">
        <f t="shared" si="476"/>
        <v>0</v>
      </c>
      <c r="Y2289" s="288">
        <f t="shared" si="477"/>
        <v>1900</v>
      </c>
      <c r="Z2289" s="287">
        <f t="shared" si="478"/>
        <v>1</v>
      </c>
      <c r="AA2289" s="519">
        <f>0</f>
        <v>0</v>
      </c>
      <c r="AB2289" s="520">
        <f>0</f>
        <v>0</v>
      </c>
      <c r="AC2289" s="519">
        <f t="shared" si="479"/>
        <v>0</v>
      </c>
      <c r="AD2289" s="520">
        <f t="shared" si="480"/>
        <v>0</v>
      </c>
    </row>
    <row r="2290" spans="16:30">
      <c r="P2290" s="274">
        <f t="shared" si="468"/>
        <v>1</v>
      </c>
      <c r="Q2290" s="285">
        <f t="shared" si="469"/>
        <v>18</v>
      </c>
      <c r="R2290" s="286">
        <f t="shared" si="470"/>
        <v>0</v>
      </c>
      <c r="S2290" s="287">
        <f t="shared" si="471"/>
        <v>0</v>
      </c>
      <c r="T2290" s="286">
        <f t="shared" si="472"/>
        <v>0</v>
      </c>
      <c r="U2290" s="287">
        <f t="shared" si="473"/>
        <v>0</v>
      </c>
      <c r="V2290" s="287">
        <f t="shared" si="474"/>
        <v>0</v>
      </c>
      <c r="W2290" s="287">
        <f t="shared" si="475"/>
        <v>0</v>
      </c>
      <c r="X2290" s="287">
        <f t="shared" si="476"/>
        <v>0</v>
      </c>
      <c r="Y2290" s="288">
        <f t="shared" si="477"/>
        <v>1900</v>
      </c>
      <c r="Z2290" s="287">
        <f t="shared" si="478"/>
        <v>1</v>
      </c>
      <c r="AA2290" s="519">
        <f>0</f>
        <v>0</v>
      </c>
      <c r="AB2290" s="520">
        <f>0</f>
        <v>0</v>
      </c>
      <c r="AC2290" s="519">
        <f t="shared" si="479"/>
        <v>0</v>
      </c>
      <c r="AD2290" s="520">
        <f t="shared" si="480"/>
        <v>0</v>
      </c>
    </row>
    <row r="2291" spans="16:30">
      <c r="P2291" s="274">
        <f t="shared" si="468"/>
        <v>1</v>
      </c>
      <c r="Q2291" s="285">
        <f t="shared" si="469"/>
        <v>18</v>
      </c>
      <c r="R2291" s="286">
        <f t="shared" si="470"/>
        <v>0</v>
      </c>
      <c r="S2291" s="287">
        <f t="shared" si="471"/>
        <v>0</v>
      </c>
      <c r="T2291" s="286">
        <f t="shared" si="472"/>
        <v>0</v>
      </c>
      <c r="U2291" s="287">
        <f t="shared" si="473"/>
        <v>0</v>
      </c>
      <c r="V2291" s="287">
        <f t="shared" si="474"/>
        <v>0</v>
      </c>
      <c r="W2291" s="287">
        <f t="shared" si="475"/>
        <v>0</v>
      </c>
      <c r="X2291" s="287">
        <f t="shared" si="476"/>
        <v>0</v>
      </c>
      <c r="Y2291" s="288">
        <f t="shared" si="477"/>
        <v>1900</v>
      </c>
      <c r="Z2291" s="287">
        <f t="shared" si="478"/>
        <v>1</v>
      </c>
      <c r="AA2291" s="519">
        <f>0</f>
        <v>0</v>
      </c>
      <c r="AB2291" s="520">
        <f>0</f>
        <v>0</v>
      </c>
      <c r="AC2291" s="519">
        <f t="shared" si="479"/>
        <v>0</v>
      </c>
      <c r="AD2291" s="520">
        <f t="shared" si="480"/>
        <v>0</v>
      </c>
    </row>
    <row r="2292" spans="16:30">
      <c r="P2292" s="274">
        <f t="shared" si="468"/>
        <v>1</v>
      </c>
      <c r="Q2292" s="285">
        <f t="shared" si="469"/>
        <v>18</v>
      </c>
      <c r="R2292" s="286">
        <f t="shared" si="470"/>
        <v>0</v>
      </c>
      <c r="S2292" s="287">
        <f t="shared" si="471"/>
        <v>0</v>
      </c>
      <c r="T2292" s="286">
        <f t="shared" si="472"/>
        <v>0</v>
      </c>
      <c r="U2292" s="287">
        <f t="shared" si="473"/>
        <v>0</v>
      </c>
      <c r="V2292" s="287">
        <f t="shared" si="474"/>
        <v>0</v>
      </c>
      <c r="W2292" s="287">
        <f t="shared" si="475"/>
        <v>0</v>
      </c>
      <c r="X2292" s="287">
        <f t="shared" si="476"/>
        <v>0</v>
      </c>
      <c r="Y2292" s="288">
        <f t="shared" si="477"/>
        <v>1900</v>
      </c>
      <c r="Z2292" s="287">
        <f t="shared" si="478"/>
        <v>1</v>
      </c>
      <c r="AA2292" s="519">
        <f>0</f>
        <v>0</v>
      </c>
      <c r="AB2292" s="520">
        <f>0</f>
        <v>0</v>
      </c>
      <c r="AC2292" s="519">
        <f t="shared" si="479"/>
        <v>0</v>
      </c>
      <c r="AD2292" s="520">
        <f t="shared" si="480"/>
        <v>0</v>
      </c>
    </row>
    <row r="2293" spans="16:30">
      <c r="P2293" s="274">
        <f t="shared" si="468"/>
        <v>1</v>
      </c>
      <c r="Q2293" s="285">
        <f t="shared" si="469"/>
        <v>18</v>
      </c>
      <c r="R2293" s="286">
        <f t="shared" si="470"/>
        <v>0</v>
      </c>
      <c r="S2293" s="287">
        <f t="shared" si="471"/>
        <v>0</v>
      </c>
      <c r="T2293" s="286">
        <f t="shared" si="472"/>
        <v>0</v>
      </c>
      <c r="U2293" s="287">
        <f t="shared" si="473"/>
        <v>0</v>
      </c>
      <c r="V2293" s="287">
        <f t="shared" si="474"/>
        <v>0</v>
      </c>
      <c r="W2293" s="287">
        <f t="shared" si="475"/>
        <v>0</v>
      </c>
      <c r="X2293" s="287">
        <f t="shared" si="476"/>
        <v>0</v>
      </c>
      <c r="Y2293" s="288">
        <f t="shared" si="477"/>
        <v>1900</v>
      </c>
      <c r="Z2293" s="287">
        <f t="shared" si="478"/>
        <v>1</v>
      </c>
      <c r="AA2293" s="519">
        <f>0</f>
        <v>0</v>
      </c>
      <c r="AB2293" s="520">
        <f>0</f>
        <v>0</v>
      </c>
      <c r="AC2293" s="519">
        <f t="shared" si="479"/>
        <v>0</v>
      </c>
      <c r="AD2293" s="520">
        <f t="shared" si="480"/>
        <v>0</v>
      </c>
    </row>
    <row r="2294" spans="16:30">
      <c r="P2294" s="274">
        <f t="shared" si="468"/>
        <v>1</v>
      </c>
      <c r="Q2294" s="285">
        <f t="shared" si="469"/>
        <v>18</v>
      </c>
      <c r="R2294" s="286">
        <f t="shared" si="470"/>
        <v>0</v>
      </c>
      <c r="S2294" s="287">
        <f t="shared" si="471"/>
        <v>0</v>
      </c>
      <c r="T2294" s="286">
        <f t="shared" si="472"/>
        <v>0</v>
      </c>
      <c r="U2294" s="287">
        <f t="shared" si="473"/>
        <v>0</v>
      </c>
      <c r="V2294" s="287">
        <f t="shared" si="474"/>
        <v>0</v>
      </c>
      <c r="W2294" s="287">
        <f t="shared" si="475"/>
        <v>0</v>
      </c>
      <c r="X2294" s="287">
        <f t="shared" si="476"/>
        <v>0</v>
      </c>
      <c r="Y2294" s="288">
        <f t="shared" si="477"/>
        <v>1900</v>
      </c>
      <c r="Z2294" s="287">
        <f t="shared" si="478"/>
        <v>1</v>
      </c>
      <c r="AA2294" s="519">
        <f>0</f>
        <v>0</v>
      </c>
      <c r="AB2294" s="520">
        <f>0</f>
        <v>0</v>
      </c>
      <c r="AC2294" s="519">
        <f t="shared" si="479"/>
        <v>0</v>
      </c>
      <c r="AD2294" s="520">
        <f t="shared" si="480"/>
        <v>0</v>
      </c>
    </row>
    <row r="2295" spans="16:30">
      <c r="P2295" s="274">
        <f t="shared" si="468"/>
        <v>1</v>
      </c>
      <c r="Q2295" s="285">
        <f t="shared" si="469"/>
        <v>18</v>
      </c>
      <c r="R2295" s="286">
        <f t="shared" si="470"/>
        <v>0</v>
      </c>
      <c r="S2295" s="287">
        <f t="shared" si="471"/>
        <v>0</v>
      </c>
      <c r="T2295" s="286">
        <f t="shared" si="472"/>
        <v>0</v>
      </c>
      <c r="U2295" s="287">
        <f t="shared" si="473"/>
        <v>0</v>
      </c>
      <c r="V2295" s="287">
        <f t="shared" si="474"/>
        <v>0</v>
      </c>
      <c r="W2295" s="287">
        <f t="shared" si="475"/>
        <v>0</v>
      </c>
      <c r="X2295" s="287">
        <f t="shared" si="476"/>
        <v>0</v>
      </c>
      <c r="Y2295" s="288">
        <f t="shared" si="477"/>
        <v>1900</v>
      </c>
      <c r="Z2295" s="287">
        <f t="shared" si="478"/>
        <v>1</v>
      </c>
      <c r="AA2295" s="519">
        <f>0</f>
        <v>0</v>
      </c>
      <c r="AB2295" s="520">
        <f>0</f>
        <v>0</v>
      </c>
      <c r="AC2295" s="519">
        <f t="shared" si="479"/>
        <v>0</v>
      </c>
      <c r="AD2295" s="520">
        <f t="shared" si="480"/>
        <v>0</v>
      </c>
    </row>
    <row r="2296" spans="16:30">
      <c r="P2296" s="274">
        <f t="shared" si="468"/>
        <v>1</v>
      </c>
      <c r="Q2296" s="285">
        <f t="shared" si="469"/>
        <v>18</v>
      </c>
      <c r="R2296" s="286">
        <f t="shared" si="470"/>
        <v>0</v>
      </c>
      <c r="S2296" s="287">
        <f t="shared" si="471"/>
        <v>0</v>
      </c>
      <c r="T2296" s="286">
        <f t="shared" si="472"/>
        <v>0</v>
      </c>
      <c r="U2296" s="287">
        <f t="shared" si="473"/>
        <v>0</v>
      </c>
      <c r="V2296" s="287">
        <f t="shared" si="474"/>
        <v>0</v>
      </c>
      <c r="W2296" s="287">
        <f t="shared" si="475"/>
        <v>0</v>
      </c>
      <c r="X2296" s="287">
        <f t="shared" si="476"/>
        <v>0</v>
      </c>
      <c r="Y2296" s="288">
        <f t="shared" si="477"/>
        <v>1900</v>
      </c>
      <c r="Z2296" s="287">
        <f t="shared" si="478"/>
        <v>1</v>
      </c>
      <c r="AA2296" s="519">
        <f>0</f>
        <v>0</v>
      </c>
      <c r="AB2296" s="520">
        <f>0</f>
        <v>0</v>
      </c>
      <c r="AC2296" s="519">
        <f t="shared" si="479"/>
        <v>0</v>
      </c>
      <c r="AD2296" s="520">
        <f t="shared" si="480"/>
        <v>0</v>
      </c>
    </row>
    <row r="2297" spans="16:30">
      <c r="P2297" s="274">
        <f t="shared" si="468"/>
        <v>1</v>
      </c>
      <c r="Q2297" s="285">
        <f t="shared" si="469"/>
        <v>18</v>
      </c>
      <c r="R2297" s="286">
        <f t="shared" si="470"/>
        <v>0</v>
      </c>
      <c r="S2297" s="287">
        <f t="shared" si="471"/>
        <v>0</v>
      </c>
      <c r="T2297" s="286">
        <f t="shared" si="472"/>
        <v>0</v>
      </c>
      <c r="U2297" s="287">
        <f t="shared" si="473"/>
        <v>0</v>
      </c>
      <c r="V2297" s="287">
        <f t="shared" si="474"/>
        <v>0</v>
      </c>
      <c r="W2297" s="287">
        <f t="shared" si="475"/>
        <v>0</v>
      </c>
      <c r="X2297" s="287">
        <f t="shared" si="476"/>
        <v>0</v>
      </c>
      <c r="Y2297" s="288">
        <f t="shared" si="477"/>
        <v>1900</v>
      </c>
      <c r="Z2297" s="287">
        <f t="shared" si="478"/>
        <v>1</v>
      </c>
      <c r="AA2297" s="519">
        <f>0</f>
        <v>0</v>
      </c>
      <c r="AB2297" s="520">
        <f>0</f>
        <v>0</v>
      </c>
      <c r="AC2297" s="519">
        <f t="shared" si="479"/>
        <v>0</v>
      </c>
      <c r="AD2297" s="520">
        <f t="shared" si="480"/>
        <v>0</v>
      </c>
    </row>
    <row r="2298" spans="16:30">
      <c r="P2298" s="274">
        <f t="shared" si="468"/>
        <v>1</v>
      </c>
      <c r="Q2298" s="285">
        <f t="shared" si="469"/>
        <v>18</v>
      </c>
      <c r="R2298" s="286">
        <f t="shared" si="470"/>
        <v>0</v>
      </c>
      <c r="S2298" s="287">
        <f t="shared" si="471"/>
        <v>0</v>
      </c>
      <c r="T2298" s="286">
        <f t="shared" si="472"/>
        <v>0</v>
      </c>
      <c r="U2298" s="287">
        <f t="shared" si="473"/>
        <v>0</v>
      </c>
      <c r="V2298" s="287">
        <f t="shared" si="474"/>
        <v>0</v>
      </c>
      <c r="W2298" s="287">
        <f t="shared" si="475"/>
        <v>0</v>
      </c>
      <c r="X2298" s="287">
        <f t="shared" si="476"/>
        <v>0</v>
      </c>
      <c r="Y2298" s="288">
        <f t="shared" si="477"/>
        <v>1900</v>
      </c>
      <c r="Z2298" s="287">
        <f t="shared" si="478"/>
        <v>1</v>
      </c>
      <c r="AA2298" s="519">
        <f>0</f>
        <v>0</v>
      </c>
      <c r="AB2298" s="520">
        <f>0</f>
        <v>0</v>
      </c>
      <c r="AC2298" s="519">
        <f t="shared" si="479"/>
        <v>0</v>
      </c>
      <c r="AD2298" s="520">
        <f t="shared" si="480"/>
        <v>0</v>
      </c>
    </row>
    <row r="2299" spans="16:30">
      <c r="P2299" s="274">
        <f t="shared" si="468"/>
        <v>1</v>
      </c>
      <c r="Q2299" s="285">
        <f t="shared" si="469"/>
        <v>18</v>
      </c>
      <c r="R2299" s="286">
        <f t="shared" si="470"/>
        <v>0</v>
      </c>
      <c r="S2299" s="287">
        <f t="shared" si="471"/>
        <v>0</v>
      </c>
      <c r="T2299" s="286">
        <f t="shared" si="472"/>
        <v>0</v>
      </c>
      <c r="U2299" s="287">
        <f t="shared" si="473"/>
        <v>0</v>
      </c>
      <c r="V2299" s="287">
        <f t="shared" si="474"/>
        <v>0</v>
      </c>
      <c r="W2299" s="287">
        <f t="shared" si="475"/>
        <v>0</v>
      </c>
      <c r="X2299" s="287">
        <f t="shared" si="476"/>
        <v>0</v>
      </c>
      <c r="Y2299" s="288">
        <f t="shared" si="477"/>
        <v>1900</v>
      </c>
      <c r="Z2299" s="287">
        <f t="shared" si="478"/>
        <v>1</v>
      </c>
      <c r="AA2299" s="519">
        <f>0</f>
        <v>0</v>
      </c>
      <c r="AB2299" s="520">
        <f>0</f>
        <v>0</v>
      </c>
      <c r="AC2299" s="519">
        <f t="shared" si="479"/>
        <v>0</v>
      </c>
      <c r="AD2299" s="520">
        <f t="shared" si="480"/>
        <v>0</v>
      </c>
    </row>
    <row r="2300" spans="16:30">
      <c r="P2300" s="274">
        <f t="shared" si="468"/>
        <v>1</v>
      </c>
      <c r="Q2300" s="285">
        <f t="shared" si="469"/>
        <v>18</v>
      </c>
      <c r="R2300" s="286">
        <f t="shared" si="470"/>
        <v>0</v>
      </c>
      <c r="S2300" s="287">
        <f t="shared" si="471"/>
        <v>0</v>
      </c>
      <c r="T2300" s="286">
        <f t="shared" si="472"/>
        <v>0</v>
      </c>
      <c r="U2300" s="287">
        <f t="shared" si="473"/>
        <v>0</v>
      </c>
      <c r="V2300" s="287">
        <f t="shared" si="474"/>
        <v>0</v>
      </c>
      <c r="W2300" s="287">
        <f t="shared" si="475"/>
        <v>0</v>
      </c>
      <c r="X2300" s="287">
        <f t="shared" si="476"/>
        <v>0</v>
      </c>
      <c r="Y2300" s="288">
        <f t="shared" si="477"/>
        <v>1900</v>
      </c>
      <c r="Z2300" s="287">
        <f t="shared" si="478"/>
        <v>1</v>
      </c>
      <c r="AA2300" s="519">
        <f>0</f>
        <v>0</v>
      </c>
      <c r="AB2300" s="520">
        <f>0</f>
        <v>0</v>
      </c>
      <c r="AC2300" s="519">
        <f t="shared" si="479"/>
        <v>0</v>
      </c>
      <c r="AD2300" s="520">
        <f t="shared" si="480"/>
        <v>0</v>
      </c>
    </row>
    <row r="2301" spans="16:30">
      <c r="P2301" s="274">
        <f t="shared" si="468"/>
        <v>1</v>
      </c>
      <c r="Q2301" s="285">
        <f t="shared" si="469"/>
        <v>18</v>
      </c>
      <c r="R2301" s="286">
        <f t="shared" si="470"/>
        <v>0</v>
      </c>
      <c r="S2301" s="287">
        <f t="shared" si="471"/>
        <v>0</v>
      </c>
      <c r="T2301" s="286">
        <f t="shared" si="472"/>
        <v>0</v>
      </c>
      <c r="U2301" s="287">
        <f t="shared" si="473"/>
        <v>0</v>
      </c>
      <c r="V2301" s="287">
        <f t="shared" si="474"/>
        <v>0</v>
      </c>
      <c r="W2301" s="287">
        <f t="shared" si="475"/>
        <v>0</v>
      </c>
      <c r="X2301" s="287">
        <f t="shared" si="476"/>
        <v>0</v>
      </c>
      <c r="Y2301" s="288">
        <f t="shared" si="477"/>
        <v>1900</v>
      </c>
      <c r="Z2301" s="287">
        <f t="shared" si="478"/>
        <v>1</v>
      </c>
      <c r="AA2301" s="519">
        <f>0</f>
        <v>0</v>
      </c>
      <c r="AB2301" s="520">
        <f>0</f>
        <v>0</v>
      </c>
      <c r="AC2301" s="519">
        <f t="shared" si="479"/>
        <v>0</v>
      </c>
      <c r="AD2301" s="520">
        <f t="shared" si="480"/>
        <v>0</v>
      </c>
    </row>
    <row r="2302" spans="16:30">
      <c r="P2302" s="274">
        <f t="shared" si="468"/>
        <v>1</v>
      </c>
      <c r="Q2302" s="285">
        <f t="shared" si="469"/>
        <v>18</v>
      </c>
      <c r="R2302" s="286">
        <f t="shared" si="470"/>
        <v>0</v>
      </c>
      <c r="S2302" s="287">
        <f t="shared" si="471"/>
        <v>0</v>
      </c>
      <c r="T2302" s="286">
        <f t="shared" si="472"/>
        <v>0</v>
      </c>
      <c r="U2302" s="287">
        <f t="shared" si="473"/>
        <v>0</v>
      </c>
      <c r="V2302" s="287">
        <f t="shared" si="474"/>
        <v>0</v>
      </c>
      <c r="W2302" s="287">
        <f t="shared" si="475"/>
        <v>0</v>
      </c>
      <c r="X2302" s="287">
        <f t="shared" si="476"/>
        <v>0</v>
      </c>
      <c r="Y2302" s="288">
        <f t="shared" si="477"/>
        <v>1900</v>
      </c>
      <c r="Z2302" s="287">
        <f t="shared" si="478"/>
        <v>1</v>
      </c>
      <c r="AA2302" s="519">
        <f>0</f>
        <v>0</v>
      </c>
      <c r="AB2302" s="520">
        <f>0</f>
        <v>0</v>
      </c>
      <c r="AC2302" s="519">
        <f t="shared" si="479"/>
        <v>0</v>
      </c>
      <c r="AD2302" s="520">
        <f t="shared" si="480"/>
        <v>0</v>
      </c>
    </row>
    <row r="2303" spans="16:30">
      <c r="P2303" s="274">
        <f t="shared" si="468"/>
        <v>1</v>
      </c>
      <c r="Q2303" s="285">
        <f t="shared" si="469"/>
        <v>18</v>
      </c>
      <c r="R2303" s="286">
        <f t="shared" si="470"/>
        <v>0</v>
      </c>
      <c r="S2303" s="287">
        <f t="shared" si="471"/>
        <v>0</v>
      </c>
      <c r="T2303" s="286">
        <f t="shared" si="472"/>
        <v>0</v>
      </c>
      <c r="U2303" s="287">
        <f t="shared" si="473"/>
        <v>0</v>
      </c>
      <c r="V2303" s="287">
        <f t="shared" si="474"/>
        <v>0</v>
      </c>
      <c r="W2303" s="287">
        <f t="shared" si="475"/>
        <v>0</v>
      </c>
      <c r="X2303" s="287">
        <f t="shared" si="476"/>
        <v>0</v>
      </c>
      <c r="Y2303" s="288">
        <f t="shared" si="477"/>
        <v>1900</v>
      </c>
      <c r="Z2303" s="287">
        <f t="shared" si="478"/>
        <v>1</v>
      </c>
      <c r="AA2303" s="519">
        <f>0</f>
        <v>0</v>
      </c>
      <c r="AB2303" s="520">
        <f>0</f>
        <v>0</v>
      </c>
      <c r="AC2303" s="519">
        <f t="shared" si="479"/>
        <v>0</v>
      </c>
      <c r="AD2303" s="520">
        <f t="shared" si="480"/>
        <v>0</v>
      </c>
    </row>
    <row r="2304" spans="16:30">
      <c r="P2304" s="274">
        <f t="shared" si="468"/>
        <v>1</v>
      </c>
      <c r="Q2304" s="285">
        <f t="shared" si="469"/>
        <v>18</v>
      </c>
      <c r="R2304" s="286">
        <f t="shared" si="470"/>
        <v>0</v>
      </c>
      <c r="S2304" s="287">
        <f t="shared" si="471"/>
        <v>0</v>
      </c>
      <c r="T2304" s="286">
        <f t="shared" si="472"/>
        <v>0</v>
      </c>
      <c r="U2304" s="287">
        <f t="shared" si="473"/>
        <v>0</v>
      </c>
      <c r="V2304" s="287">
        <f t="shared" si="474"/>
        <v>0</v>
      </c>
      <c r="W2304" s="287">
        <f t="shared" si="475"/>
        <v>0</v>
      </c>
      <c r="X2304" s="287">
        <f t="shared" si="476"/>
        <v>0</v>
      </c>
      <c r="Y2304" s="288">
        <f t="shared" si="477"/>
        <v>1900</v>
      </c>
      <c r="Z2304" s="287">
        <f t="shared" si="478"/>
        <v>1</v>
      </c>
      <c r="AA2304" s="519">
        <f>0</f>
        <v>0</v>
      </c>
      <c r="AB2304" s="520">
        <f>0</f>
        <v>0</v>
      </c>
      <c r="AC2304" s="519">
        <f t="shared" si="479"/>
        <v>0</v>
      </c>
      <c r="AD2304" s="520">
        <f t="shared" si="480"/>
        <v>0</v>
      </c>
    </row>
    <row r="2305" spans="16:30">
      <c r="P2305" s="274">
        <f t="shared" si="468"/>
        <v>1</v>
      </c>
      <c r="Q2305" s="285">
        <f t="shared" si="469"/>
        <v>18</v>
      </c>
      <c r="R2305" s="286">
        <f t="shared" si="470"/>
        <v>0</v>
      </c>
      <c r="S2305" s="287">
        <f t="shared" si="471"/>
        <v>0</v>
      </c>
      <c r="T2305" s="286">
        <f t="shared" si="472"/>
        <v>0</v>
      </c>
      <c r="U2305" s="287">
        <f t="shared" si="473"/>
        <v>0</v>
      </c>
      <c r="V2305" s="287">
        <f t="shared" si="474"/>
        <v>0</v>
      </c>
      <c r="W2305" s="287">
        <f t="shared" si="475"/>
        <v>0</v>
      </c>
      <c r="X2305" s="287">
        <f t="shared" si="476"/>
        <v>0</v>
      </c>
      <c r="Y2305" s="288">
        <f t="shared" si="477"/>
        <v>1900</v>
      </c>
      <c r="Z2305" s="287">
        <f t="shared" si="478"/>
        <v>1</v>
      </c>
      <c r="AA2305" s="519">
        <f>0</f>
        <v>0</v>
      </c>
      <c r="AB2305" s="520">
        <f>0</f>
        <v>0</v>
      </c>
      <c r="AC2305" s="519">
        <f t="shared" si="479"/>
        <v>0</v>
      </c>
      <c r="AD2305" s="520">
        <f t="shared" si="480"/>
        <v>0</v>
      </c>
    </row>
    <row r="2306" spans="16:30">
      <c r="P2306" s="274">
        <f t="shared" si="468"/>
        <v>1</v>
      </c>
      <c r="Q2306" s="285">
        <f t="shared" si="469"/>
        <v>18</v>
      </c>
      <c r="R2306" s="286">
        <f t="shared" si="470"/>
        <v>0</v>
      </c>
      <c r="S2306" s="287">
        <f t="shared" si="471"/>
        <v>0</v>
      </c>
      <c r="T2306" s="286">
        <f t="shared" si="472"/>
        <v>0</v>
      </c>
      <c r="U2306" s="287">
        <f t="shared" si="473"/>
        <v>0</v>
      </c>
      <c r="V2306" s="287">
        <f t="shared" si="474"/>
        <v>0</v>
      </c>
      <c r="W2306" s="287">
        <f t="shared" si="475"/>
        <v>0</v>
      </c>
      <c r="X2306" s="287">
        <f t="shared" si="476"/>
        <v>0</v>
      </c>
      <c r="Y2306" s="288">
        <f t="shared" si="477"/>
        <v>1900</v>
      </c>
      <c r="Z2306" s="287">
        <f t="shared" si="478"/>
        <v>1</v>
      </c>
      <c r="AA2306" s="519">
        <f>0</f>
        <v>0</v>
      </c>
      <c r="AB2306" s="520">
        <f>0</f>
        <v>0</v>
      </c>
      <c r="AC2306" s="519">
        <f t="shared" si="479"/>
        <v>0</v>
      </c>
      <c r="AD2306" s="520">
        <f t="shared" si="480"/>
        <v>0</v>
      </c>
    </row>
    <row r="2307" spans="16:30">
      <c r="P2307" s="274">
        <f t="shared" si="468"/>
        <v>1</v>
      </c>
      <c r="Q2307" s="285">
        <f t="shared" si="469"/>
        <v>18</v>
      </c>
      <c r="R2307" s="286">
        <f t="shared" si="470"/>
        <v>0</v>
      </c>
      <c r="S2307" s="287">
        <f t="shared" si="471"/>
        <v>0</v>
      </c>
      <c r="T2307" s="286">
        <f t="shared" si="472"/>
        <v>0</v>
      </c>
      <c r="U2307" s="287">
        <f t="shared" si="473"/>
        <v>0</v>
      </c>
      <c r="V2307" s="287">
        <f t="shared" si="474"/>
        <v>0</v>
      </c>
      <c r="W2307" s="287">
        <f t="shared" si="475"/>
        <v>0</v>
      </c>
      <c r="X2307" s="287">
        <f t="shared" si="476"/>
        <v>0</v>
      </c>
      <c r="Y2307" s="288">
        <f t="shared" si="477"/>
        <v>1900</v>
      </c>
      <c r="Z2307" s="287">
        <f t="shared" si="478"/>
        <v>1</v>
      </c>
      <c r="AA2307" s="519">
        <f>0</f>
        <v>0</v>
      </c>
      <c r="AB2307" s="520">
        <f>0</f>
        <v>0</v>
      </c>
      <c r="AC2307" s="519">
        <f t="shared" si="479"/>
        <v>0</v>
      </c>
      <c r="AD2307" s="520">
        <f t="shared" si="480"/>
        <v>0</v>
      </c>
    </row>
    <row r="2308" spans="16:30">
      <c r="P2308" s="274">
        <f t="shared" si="468"/>
        <v>1</v>
      </c>
      <c r="Q2308" s="285">
        <f t="shared" si="469"/>
        <v>18</v>
      </c>
      <c r="R2308" s="286">
        <f t="shared" si="470"/>
        <v>0</v>
      </c>
      <c r="S2308" s="287">
        <f t="shared" si="471"/>
        <v>0</v>
      </c>
      <c r="T2308" s="286">
        <f t="shared" si="472"/>
        <v>0</v>
      </c>
      <c r="U2308" s="287">
        <f t="shared" si="473"/>
        <v>0</v>
      </c>
      <c r="V2308" s="287">
        <f t="shared" si="474"/>
        <v>0</v>
      </c>
      <c r="W2308" s="287">
        <f t="shared" si="475"/>
        <v>0</v>
      </c>
      <c r="X2308" s="287">
        <f t="shared" si="476"/>
        <v>0</v>
      </c>
      <c r="Y2308" s="288">
        <f t="shared" si="477"/>
        <v>1900</v>
      </c>
      <c r="Z2308" s="287">
        <f t="shared" si="478"/>
        <v>1</v>
      </c>
      <c r="AA2308" s="519">
        <f>0</f>
        <v>0</v>
      </c>
      <c r="AB2308" s="520">
        <f>0</f>
        <v>0</v>
      </c>
      <c r="AC2308" s="519">
        <f t="shared" si="479"/>
        <v>0</v>
      </c>
      <c r="AD2308" s="520">
        <f t="shared" si="480"/>
        <v>0</v>
      </c>
    </row>
    <row r="2309" spans="16:30">
      <c r="P2309" s="274">
        <f t="shared" si="468"/>
        <v>1</v>
      </c>
      <c r="Q2309" s="285">
        <f t="shared" si="469"/>
        <v>18</v>
      </c>
      <c r="R2309" s="286">
        <f t="shared" si="470"/>
        <v>0</v>
      </c>
      <c r="S2309" s="287">
        <f t="shared" si="471"/>
        <v>0</v>
      </c>
      <c r="T2309" s="286">
        <f t="shared" si="472"/>
        <v>0</v>
      </c>
      <c r="U2309" s="287">
        <f t="shared" si="473"/>
        <v>0</v>
      </c>
      <c r="V2309" s="287">
        <f t="shared" si="474"/>
        <v>0</v>
      </c>
      <c r="W2309" s="287">
        <f t="shared" si="475"/>
        <v>0</v>
      </c>
      <c r="X2309" s="287">
        <f t="shared" si="476"/>
        <v>0</v>
      </c>
      <c r="Y2309" s="288">
        <f t="shared" si="477"/>
        <v>1900</v>
      </c>
      <c r="Z2309" s="287">
        <f t="shared" si="478"/>
        <v>1</v>
      </c>
      <c r="AA2309" s="519">
        <f>0</f>
        <v>0</v>
      </c>
      <c r="AB2309" s="520">
        <f>0</f>
        <v>0</v>
      </c>
      <c r="AC2309" s="519">
        <f t="shared" si="479"/>
        <v>0</v>
      </c>
      <c r="AD2309" s="520">
        <f t="shared" si="480"/>
        <v>0</v>
      </c>
    </row>
    <row r="2310" spans="16:30">
      <c r="P2310" s="274">
        <f t="shared" si="468"/>
        <v>1</v>
      </c>
      <c r="Q2310" s="285">
        <f t="shared" si="469"/>
        <v>18</v>
      </c>
      <c r="R2310" s="286">
        <f t="shared" si="470"/>
        <v>0</v>
      </c>
      <c r="S2310" s="287">
        <f t="shared" si="471"/>
        <v>0</v>
      </c>
      <c r="T2310" s="286">
        <f t="shared" si="472"/>
        <v>0</v>
      </c>
      <c r="U2310" s="287">
        <f t="shared" si="473"/>
        <v>0</v>
      </c>
      <c r="V2310" s="287">
        <f t="shared" si="474"/>
        <v>0</v>
      </c>
      <c r="W2310" s="287">
        <f t="shared" si="475"/>
        <v>0</v>
      </c>
      <c r="X2310" s="287">
        <f t="shared" si="476"/>
        <v>0</v>
      </c>
      <c r="Y2310" s="288">
        <f t="shared" si="477"/>
        <v>1900</v>
      </c>
      <c r="Z2310" s="287">
        <f t="shared" si="478"/>
        <v>1</v>
      </c>
      <c r="AA2310" s="519">
        <f>0</f>
        <v>0</v>
      </c>
      <c r="AB2310" s="520">
        <f>0</f>
        <v>0</v>
      </c>
      <c r="AC2310" s="519">
        <f t="shared" si="479"/>
        <v>0</v>
      </c>
      <c r="AD2310" s="520">
        <f t="shared" si="480"/>
        <v>0</v>
      </c>
    </row>
    <row r="2311" spans="16:30">
      <c r="P2311" s="274">
        <f t="shared" si="468"/>
        <v>1</v>
      </c>
      <c r="Q2311" s="285">
        <f t="shared" si="469"/>
        <v>18</v>
      </c>
      <c r="R2311" s="286">
        <f t="shared" si="470"/>
        <v>0</v>
      </c>
      <c r="S2311" s="287">
        <f t="shared" si="471"/>
        <v>0</v>
      </c>
      <c r="T2311" s="286">
        <f t="shared" si="472"/>
        <v>0</v>
      </c>
      <c r="U2311" s="287">
        <f t="shared" si="473"/>
        <v>0</v>
      </c>
      <c r="V2311" s="287">
        <f t="shared" si="474"/>
        <v>0</v>
      </c>
      <c r="W2311" s="287">
        <f t="shared" si="475"/>
        <v>0</v>
      </c>
      <c r="X2311" s="287">
        <f t="shared" si="476"/>
        <v>0</v>
      </c>
      <c r="Y2311" s="288">
        <f t="shared" si="477"/>
        <v>1900</v>
      </c>
      <c r="Z2311" s="287">
        <f t="shared" si="478"/>
        <v>1</v>
      </c>
      <c r="AA2311" s="519">
        <f>0</f>
        <v>0</v>
      </c>
      <c r="AB2311" s="520">
        <f>0</f>
        <v>0</v>
      </c>
      <c r="AC2311" s="519">
        <f t="shared" si="479"/>
        <v>0</v>
      </c>
      <c r="AD2311" s="520">
        <f t="shared" si="480"/>
        <v>0</v>
      </c>
    </row>
    <row r="2312" spans="16:30">
      <c r="P2312" s="274">
        <f t="shared" ref="P2312:P2375" si="481">IF(Z2312&gt;S2312,IF(Z2312&gt;T2312,1,0),0)</f>
        <v>1</v>
      </c>
      <c r="Q2312" s="285">
        <f t="shared" ref="Q2312:Q2375" si="482">MAX(18,IFERROR(ROUNDDOWN(YEARFRAC(F2312,__valuation_date),0),45))</f>
        <v>18</v>
      </c>
      <c r="R2312" s="286">
        <f t="shared" ref="R2312:R2375" si="483">G2312</f>
        <v>0</v>
      </c>
      <c r="S2312" s="287">
        <f t="shared" ref="S2312:S2375" si="484">N2312</f>
        <v>0</v>
      </c>
      <c r="T2312" s="286">
        <f t="shared" ref="T2312:T2375" si="485">ROUNDUP(YEARFRAC(M2312,L2312),0)</f>
        <v>0</v>
      </c>
      <c r="U2312" s="287">
        <f t="shared" ref="U2312:U2375" si="486">J2312</f>
        <v>0</v>
      </c>
      <c r="V2312" s="287">
        <f t="shared" ref="V2312:V2375" si="487">IF(X2312="Annuity",0,H2312)</f>
        <v>0</v>
      </c>
      <c r="W2312" s="287">
        <f t="shared" ref="W2312:W2375" si="488">IF(X2312="Annuity",H2312*12,H2312)</f>
        <v>0</v>
      </c>
      <c r="X2312" s="287">
        <f t="shared" ref="X2312:X2375" si="489">E2312</f>
        <v>0</v>
      </c>
      <c r="Y2312" s="288">
        <f t="shared" ref="Y2312:Y2375" si="490">YEAR(L2312)</f>
        <v>1900</v>
      </c>
      <c r="Z2312" s="287">
        <f t="shared" ref="Z2312:Z2375" si="491">YEAR($P$2)-Y2312+1</f>
        <v>1</v>
      </c>
      <c r="AA2312" s="519">
        <f>0</f>
        <v>0</v>
      </c>
      <c r="AB2312" s="520">
        <f>0</f>
        <v>0</v>
      </c>
      <c r="AC2312" s="519">
        <f t="shared" ref="AC2312:AC2375" si="492">D2312</f>
        <v>0</v>
      </c>
      <c r="AD2312" s="520">
        <f t="shared" ref="AD2312:AD2375" si="493">O2312</f>
        <v>0</v>
      </c>
    </row>
    <row r="2313" spans="16:30">
      <c r="P2313" s="274">
        <f t="shared" si="481"/>
        <v>1</v>
      </c>
      <c r="Q2313" s="285">
        <f t="shared" si="482"/>
        <v>18</v>
      </c>
      <c r="R2313" s="286">
        <f t="shared" si="483"/>
        <v>0</v>
      </c>
      <c r="S2313" s="287">
        <f t="shared" si="484"/>
        <v>0</v>
      </c>
      <c r="T2313" s="286">
        <f t="shared" si="485"/>
        <v>0</v>
      </c>
      <c r="U2313" s="287">
        <f t="shared" si="486"/>
        <v>0</v>
      </c>
      <c r="V2313" s="287">
        <f t="shared" si="487"/>
        <v>0</v>
      </c>
      <c r="W2313" s="287">
        <f t="shared" si="488"/>
        <v>0</v>
      </c>
      <c r="X2313" s="287">
        <f t="shared" si="489"/>
        <v>0</v>
      </c>
      <c r="Y2313" s="288">
        <f t="shared" si="490"/>
        <v>1900</v>
      </c>
      <c r="Z2313" s="287">
        <f t="shared" si="491"/>
        <v>1</v>
      </c>
      <c r="AA2313" s="519">
        <f>0</f>
        <v>0</v>
      </c>
      <c r="AB2313" s="520">
        <f>0</f>
        <v>0</v>
      </c>
      <c r="AC2313" s="519">
        <f t="shared" si="492"/>
        <v>0</v>
      </c>
      <c r="AD2313" s="520">
        <f t="shared" si="493"/>
        <v>0</v>
      </c>
    </row>
    <row r="2314" spans="16:30">
      <c r="P2314" s="274">
        <f t="shared" si="481"/>
        <v>1</v>
      </c>
      <c r="Q2314" s="285">
        <f t="shared" si="482"/>
        <v>18</v>
      </c>
      <c r="R2314" s="286">
        <f t="shared" si="483"/>
        <v>0</v>
      </c>
      <c r="S2314" s="287">
        <f t="shared" si="484"/>
        <v>0</v>
      </c>
      <c r="T2314" s="286">
        <f t="shared" si="485"/>
        <v>0</v>
      </c>
      <c r="U2314" s="287">
        <f t="shared" si="486"/>
        <v>0</v>
      </c>
      <c r="V2314" s="287">
        <f t="shared" si="487"/>
        <v>0</v>
      </c>
      <c r="W2314" s="287">
        <f t="shared" si="488"/>
        <v>0</v>
      </c>
      <c r="X2314" s="287">
        <f t="shared" si="489"/>
        <v>0</v>
      </c>
      <c r="Y2314" s="288">
        <f t="shared" si="490"/>
        <v>1900</v>
      </c>
      <c r="Z2314" s="287">
        <f t="shared" si="491"/>
        <v>1</v>
      </c>
      <c r="AA2314" s="519">
        <f>0</f>
        <v>0</v>
      </c>
      <c r="AB2314" s="520">
        <f>0</f>
        <v>0</v>
      </c>
      <c r="AC2314" s="519">
        <f t="shared" si="492"/>
        <v>0</v>
      </c>
      <c r="AD2314" s="520">
        <f t="shared" si="493"/>
        <v>0</v>
      </c>
    </row>
    <row r="2315" spans="16:30">
      <c r="P2315" s="274">
        <f t="shared" si="481"/>
        <v>1</v>
      </c>
      <c r="Q2315" s="285">
        <f t="shared" si="482"/>
        <v>18</v>
      </c>
      <c r="R2315" s="286">
        <f t="shared" si="483"/>
        <v>0</v>
      </c>
      <c r="S2315" s="287">
        <f t="shared" si="484"/>
        <v>0</v>
      </c>
      <c r="T2315" s="286">
        <f t="shared" si="485"/>
        <v>0</v>
      </c>
      <c r="U2315" s="287">
        <f t="shared" si="486"/>
        <v>0</v>
      </c>
      <c r="V2315" s="287">
        <f t="shared" si="487"/>
        <v>0</v>
      </c>
      <c r="W2315" s="287">
        <f t="shared" si="488"/>
        <v>0</v>
      </c>
      <c r="X2315" s="287">
        <f t="shared" si="489"/>
        <v>0</v>
      </c>
      <c r="Y2315" s="288">
        <f t="shared" si="490"/>
        <v>1900</v>
      </c>
      <c r="Z2315" s="287">
        <f t="shared" si="491"/>
        <v>1</v>
      </c>
      <c r="AA2315" s="519">
        <f>0</f>
        <v>0</v>
      </c>
      <c r="AB2315" s="520">
        <f>0</f>
        <v>0</v>
      </c>
      <c r="AC2315" s="519">
        <f t="shared" si="492"/>
        <v>0</v>
      </c>
      <c r="AD2315" s="520">
        <f t="shared" si="493"/>
        <v>0</v>
      </c>
    </row>
    <row r="2316" spans="16:30">
      <c r="P2316" s="274">
        <f t="shared" si="481"/>
        <v>1</v>
      </c>
      <c r="Q2316" s="285">
        <f t="shared" si="482"/>
        <v>18</v>
      </c>
      <c r="R2316" s="286">
        <f t="shared" si="483"/>
        <v>0</v>
      </c>
      <c r="S2316" s="287">
        <f t="shared" si="484"/>
        <v>0</v>
      </c>
      <c r="T2316" s="286">
        <f t="shared" si="485"/>
        <v>0</v>
      </c>
      <c r="U2316" s="287">
        <f t="shared" si="486"/>
        <v>0</v>
      </c>
      <c r="V2316" s="287">
        <f t="shared" si="487"/>
        <v>0</v>
      </c>
      <c r="W2316" s="287">
        <f t="shared" si="488"/>
        <v>0</v>
      </c>
      <c r="X2316" s="287">
        <f t="shared" si="489"/>
        <v>0</v>
      </c>
      <c r="Y2316" s="288">
        <f t="shared" si="490"/>
        <v>1900</v>
      </c>
      <c r="Z2316" s="287">
        <f t="shared" si="491"/>
        <v>1</v>
      </c>
      <c r="AA2316" s="519">
        <f>0</f>
        <v>0</v>
      </c>
      <c r="AB2316" s="520">
        <f>0</f>
        <v>0</v>
      </c>
      <c r="AC2316" s="519">
        <f t="shared" si="492"/>
        <v>0</v>
      </c>
      <c r="AD2316" s="520">
        <f t="shared" si="493"/>
        <v>0</v>
      </c>
    </row>
    <row r="2317" spans="16:30">
      <c r="P2317" s="274">
        <f t="shared" si="481"/>
        <v>1</v>
      </c>
      <c r="Q2317" s="285">
        <f t="shared" si="482"/>
        <v>18</v>
      </c>
      <c r="R2317" s="286">
        <f t="shared" si="483"/>
        <v>0</v>
      </c>
      <c r="S2317" s="287">
        <f t="shared" si="484"/>
        <v>0</v>
      </c>
      <c r="T2317" s="286">
        <f t="shared" si="485"/>
        <v>0</v>
      </c>
      <c r="U2317" s="287">
        <f t="shared" si="486"/>
        <v>0</v>
      </c>
      <c r="V2317" s="287">
        <f t="shared" si="487"/>
        <v>0</v>
      </c>
      <c r="W2317" s="287">
        <f t="shared" si="488"/>
        <v>0</v>
      </c>
      <c r="X2317" s="287">
        <f t="shared" si="489"/>
        <v>0</v>
      </c>
      <c r="Y2317" s="288">
        <f t="shared" si="490"/>
        <v>1900</v>
      </c>
      <c r="Z2317" s="287">
        <f t="shared" si="491"/>
        <v>1</v>
      </c>
      <c r="AA2317" s="519">
        <f>0</f>
        <v>0</v>
      </c>
      <c r="AB2317" s="520">
        <f>0</f>
        <v>0</v>
      </c>
      <c r="AC2317" s="519">
        <f t="shared" si="492"/>
        <v>0</v>
      </c>
      <c r="AD2317" s="520">
        <f t="shared" si="493"/>
        <v>0</v>
      </c>
    </row>
    <row r="2318" spans="16:30">
      <c r="P2318" s="274">
        <f t="shared" si="481"/>
        <v>1</v>
      </c>
      <c r="Q2318" s="285">
        <f t="shared" si="482"/>
        <v>18</v>
      </c>
      <c r="R2318" s="286">
        <f t="shared" si="483"/>
        <v>0</v>
      </c>
      <c r="S2318" s="287">
        <f t="shared" si="484"/>
        <v>0</v>
      </c>
      <c r="T2318" s="286">
        <f t="shared" si="485"/>
        <v>0</v>
      </c>
      <c r="U2318" s="287">
        <f t="shared" si="486"/>
        <v>0</v>
      </c>
      <c r="V2318" s="287">
        <f t="shared" si="487"/>
        <v>0</v>
      </c>
      <c r="W2318" s="287">
        <f t="shared" si="488"/>
        <v>0</v>
      </c>
      <c r="X2318" s="287">
        <f t="shared" si="489"/>
        <v>0</v>
      </c>
      <c r="Y2318" s="288">
        <f t="shared" si="490"/>
        <v>1900</v>
      </c>
      <c r="Z2318" s="287">
        <f t="shared" si="491"/>
        <v>1</v>
      </c>
      <c r="AA2318" s="519">
        <f>0</f>
        <v>0</v>
      </c>
      <c r="AB2318" s="520">
        <f>0</f>
        <v>0</v>
      </c>
      <c r="AC2318" s="519">
        <f t="shared" si="492"/>
        <v>0</v>
      </c>
      <c r="AD2318" s="520">
        <f t="shared" si="493"/>
        <v>0</v>
      </c>
    </row>
    <row r="2319" spans="16:30">
      <c r="P2319" s="274">
        <f t="shared" si="481"/>
        <v>1</v>
      </c>
      <c r="Q2319" s="285">
        <f t="shared" si="482"/>
        <v>18</v>
      </c>
      <c r="R2319" s="286">
        <f t="shared" si="483"/>
        <v>0</v>
      </c>
      <c r="S2319" s="287">
        <f t="shared" si="484"/>
        <v>0</v>
      </c>
      <c r="T2319" s="286">
        <f t="shared" si="485"/>
        <v>0</v>
      </c>
      <c r="U2319" s="287">
        <f t="shared" si="486"/>
        <v>0</v>
      </c>
      <c r="V2319" s="287">
        <f t="shared" si="487"/>
        <v>0</v>
      </c>
      <c r="W2319" s="287">
        <f t="shared" si="488"/>
        <v>0</v>
      </c>
      <c r="X2319" s="287">
        <f t="shared" si="489"/>
        <v>0</v>
      </c>
      <c r="Y2319" s="288">
        <f t="shared" si="490"/>
        <v>1900</v>
      </c>
      <c r="Z2319" s="287">
        <f t="shared" si="491"/>
        <v>1</v>
      </c>
      <c r="AA2319" s="519">
        <f>0</f>
        <v>0</v>
      </c>
      <c r="AB2319" s="520">
        <f>0</f>
        <v>0</v>
      </c>
      <c r="AC2319" s="519">
        <f t="shared" si="492"/>
        <v>0</v>
      </c>
      <c r="AD2319" s="520">
        <f t="shared" si="493"/>
        <v>0</v>
      </c>
    </row>
    <row r="2320" spans="16:30">
      <c r="P2320" s="274">
        <f t="shared" si="481"/>
        <v>1</v>
      </c>
      <c r="Q2320" s="285">
        <f t="shared" si="482"/>
        <v>18</v>
      </c>
      <c r="R2320" s="286">
        <f t="shared" si="483"/>
        <v>0</v>
      </c>
      <c r="S2320" s="287">
        <f t="shared" si="484"/>
        <v>0</v>
      </c>
      <c r="T2320" s="286">
        <f t="shared" si="485"/>
        <v>0</v>
      </c>
      <c r="U2320" s="287">
        <f t="shared" si="486"/>
        <v>0</v>
      </c>
      <c r="V2320" s="287">
        <f t="shared" si="487"/>
        <v>0</v>
      </c>
      <c r="W2320" s="287">
        <f t="shared" si="488"/>
        <v>0</v>
      </c>
      <c r="X2320" s="287">
        <f t="shared" si="489"/>
        <v>0</v>
      </c>
      <c r="Y2320" s="288">
        <f t="shared" si="490"/>
        <v>1900</v>
      </c>
      <c r="Z2320" s="287">
        <f t="shared" si="491"/>
        <v>1</v>
      </c>
      <c r="AA2320" s="519">
        <f>0</f>
        <v>0</v>
      </c>
      <c r="AB2320" s="520">
        <f>0</f>
        <v>0</v>
      </c>
      <c r="AC2320" s="519">
        <f t="shared" si="492"/>
        <v>0</v>
      </c>
      <c r="AD2320" s="520">
        <f t="shared" si="493"/>
        <v>0</v>
      </c>
    </row>
    <row r="2321" spans="16:30">
      <c r="P2321" s="274">
        <f t="shared" si="481"/>
        <v>1</v>
      </c>
      <c r="Q2321" s="285">
        <f t="shared" si="482"/>
        <v>18</v>
      </c>
      <c r="R2321" s="286">
        <f t="shared" si="483"/>
        <v>0</v>
      </c>
      <c r="S2321" s="287">
        <f t="shared" si="484"/>
        <v>0</v>
      </c>
      <c r="T2321" s="286">
        <f t="shared" si="485"/>
        <v>0</v>
      </c>
      <c r="U2321" s="287">
        <f t="shared" si="486"/>
        <v>0</v>
      </c>
      <c r="V2321" s="287">
        <f t="shared" si="487"/>
        <v>0</v>
      </c>
      <c r="W2321" s="287">
        <f t="shared" si="488"/>
        <v>0</v>
      </c>
      <c r="X2321" s="287">
        <f t="shared" si="489"/>
        <v>0</v>
      </c>
      <c r="Y2321" s="288">
        <f t="shared" si="490"/>
        <v>1900</v>
      </c>
      <c r="Z2321" s="287">
        <f t="shared" si="491"/>
        <v>1</v>
      </c>
      <c r="AA2321" s="519">
        <f>0</f>
        <v>0</v>
      </c>
      <c r="AB2321" s="520">
        <f>0</f>
        <v>0</v>
      </c>
      <c r="AC2321" s="519">
        <f t="shared" si="492"/>
        <v>0</v>
      </c>
      <c r="AD2321" s="520">
        <f t="shared" si="493"/>
        <v>0</v>
      </c>
    </row>
    <row r="2322" spans="16:30">
      <c r="P2322" s="274">
        <f t="shared" si="481"/>
        <v>1</v>
      </c>
      <c r="Q2322" s="285">
        <f t="shared" si="482"/>
        <v>18</v>
      </c>
      <c r="R2322" s="286">
        <f t="shared" si="483"/>
        <v>0</v>
      </c>
      <c r="S2322" s="287">
        <f t="shared" si="484"/>
        <v>0</v>
      </c>
      <c r="T2322" s="286">
        <f t="shared" si="485"/>
        <v>0</v>
      </c>
      <c r="U2322" s="287">
        <f t="shared" si="486"/>
        <v>0</v>
      </c>
      <c r="V2322" s="287">
        <f t="shared" si="487"/>
        <v>0</v>
      </c>
      <c r="W2322" s="287">
        <f t="shared" si="488"/>
        <v>0</v>
      </c>
      <c r="X2322" s="287">
        <f t="shared" si="489"/>
        <v>0</v>
      </c>
      <c r="Y2322" s="288">
        <f t="shared" si="490"/>
        <v>1900</v>
      </c>
      <c r="Z2322" s="287">
        <f t="shared" si="491"/>
        <v>1</v>
      </c>
      <c r="AA2322" s="519">
        <f>0</f>
        <v>0</v>
      </c>
      <c r="AB2322" s="520">
        <f>0</f>
        <v>0</v>
      </c>
      <c r="AC2322" s="519">
        <f t="shared" si="492"/>
        <v>0</v>
      </c>
      <c r="AD2322" s="520">
        <f t="shared" si="493"/>
        <v>0</v>
      </c>
    </row>
    <row r="2323" spans="16:30">
      <c r="P2323" s="274">
        <f t="shared" si="481"/>
        <v>1</v>
      </c>
      <c r="Q2323" s="285">
        <f t="shared" si="482"/>
        <v>18</v>
      </c>
      <c r="R2323" s="286">
        <f t="shared" si="483"/>
        <v>0</v>
      </c>
      <c r="S2323" s="287">
        <f t="shared" si="484"/>
        <v>0</v>
      </c>
      <c r="T2323" s="286">
        <f t="shared" si="485"/>
        <v>0</v>
      </c>
      <c r="U2323" s="287">
        <f t="shared" si="486"/>
        <v>0</v>
      </c>
      <c r="V2323" s="287">
        <f t="shared" si="487"/>
        <v>0</v>
      </c>
      <c r="W2323" s="287">
        <f t="shared" si="488"/>
        <v>0</v>
      </c>
      <c r="X2323" s="287">
        <f t="shared" si="489"/>
        <v>0</v>
      </c>
      <c r="Y2323" s="288">
        <f t="shared" si="490"/>
        <v>1900</v>
      </c>
      <c r="Z2323" s="287">
        <f t="shared" si="491"/>
        <v>1</v>
      </c>
      <c r="AA2323" s="519">
        <f>0</f>
        <v>0</v>
      </c>
      <c r="AB2323" s="520">
        <f>0</f>
        <v>0</v>
      </c>
      <c r="AC2323" s="519">
        <f t="shared" si="492"/>
        <v>0</v>
      </c>
      <c r="AD2323" s="520">
        <f t="shared" si="493"/>
        <v>0</v>
      </c>
    </row>
    <row r="2324" spans="16:30">
      <c r="P2324" s="274">
        <f t="shared" si="481"/>
        <v>1</v>
      </c>
      <c r="Q2324" s="285">
        <f t="shared" si="482"/>
        <v>18</v>
      </c>
      <c r="R2324" s="286">
        <f t="shared" si="483"/>
        <v>0</v>
      </c>
      <c r="S2324" s="287">
        <f t="shared" si="484"/>
        <v>0</v>
      </c>
      <c r="T2324" s="286">
        <f t="shared" si="485"/>
        <v>0</v>
      </c>
      <c r="U2324" s="287">
        <f t="shared" si="486"/>
        <v>0</v>
      </c>
      <c r="V2324" s="287">
        <f t="shared" si="487"/>
        <v>0</v>
      </c>
      <c r="W2324" s="287">
        <f t="shared" si="488"/>
        <v>0</v>
      </c>
      <c r="X2324" s="287">
        <f t="shared" si="489"/>
        <v>0</v>
      </c>
      <c r="Y2324" s="288">
        <f t="shared" si="490"/>
        <v>1900</v>
      </c>
      <c r="Z2324" s="287">
        <f t="shared" si="491"/>
        <v>1</v>
      </c>
      <c r="AA2324" s="519">
        <f>0</f>
        <v>0</v>
      </c>
      <c r="AB2324" s="520">
        <f>0</f>
        <v>0</v>
      </c>
      <c r="AC2324" s="519">
        <f t="shared" si="492"/>
        <v>0</v>
      </c>
      <c r="AD2324" s="520">
        <f t="shared" si="493"/>
        <v>0</v>
      </c>
    </row>
    <row r="2325" spans="16:30">
      <c r="P2325" s="274">
        <f t="shared" si="481"/>
        <v>1</v>
      </c>
      <c r="Q2325" s="285">
        <f t="shared" si="482"/>
        <v>18</v>
      </c>
      <c r="R2325" s="286">
        <f t="shared" si="483"/>
        <v>0</v>
      </c>
      <c r="S2325" s="287">
        <f t="shared" si="484"/>
        <v>0</v>
      </c>
      <c r="T2325" s="286">
        <f t="shared" si="485"/>
        <v>0</v>
      </c>
      <c r="U2325" s="287">
        <f t="shared" si="486"/>
        <v>0</v>
      </c>
      <c r="V2325" s="287">
        <f t="shared" si="487"/>
        <v>0</v>
      </c>
      <c r="W2325" s="287">
        <f t="shared" si="488"/>
        <v>0</v>
      </c>
      <c r="X2325" s="287">
        <f t="shared" si="489"/>
        <v>0</v>
      </c>
      <c r="Y2325" s="288">
        <f t="shared" si="490"/>
        <v>1900</v>
      </c>
      <c r="Z2325" s="287">
        <f t="shared" si="491"/>
        <v>1</v>
      </c>
      <c r="AA2325" s="519">
        <f>0</f>
        <v>0</v>
      </c>
      <c r="AB2325" s="520">
        <f>0</f>
        <v>0</v>
      </c>
      <c r="AC2325" s="519">
        <f t="shared" si="492"/>
        <v>0</v>
      </c>
      <c r="AD2325" s="520">
        <f t="shared" si="493"/>
        <v>0</v>
      </c>
    </row>
    <row r="2326" spans="16:30">
      <c r="P2326" s="274">
        <f t="shared" si="481"/>
        <v>1</v>
      </c>
      <c r="Q2326" s="285">
        <f t="shared" si="482"/>
        <v>18</v>
      </c>
      <c r="R2326" s="286">
        <f t="shared" si="483"/>
        <v>0</v>
      </c>
      <c r="S2326" s="287">
        <f t="shared" si="484"/>
        <v>0</v>
      </c>
      <c r="T2326" s="286">
        <f t="shared" si="485"/>
        <v>0</v>
      </c>
      <c r="U2326" s="287">
        <f t="shared" si="486"/>
        <v>0</v>
      </c>
      <c r="V2326" s="287">
        <f t="shared" si="487"/>
        <v>0</v>
      </c>
      <c r="W2326" s="287">
        <f t="shared" si="488"/>
        <v>0</v>
      </c>
      <c r="X2326" s="287">
        <f t="shared" si="489"/>
        <v>0</v>
      </c>
      <c r="Y2326" s="288">
        <f t="shared" si="490"/>
        <v>1900</v>
      </c>
      <c r="Z2326" s="287">
        <f t="shared" si="491"/>
        <v>1</v>
      </c>
      <c r="AA2326" s="519">
        <f>0</f>
        <v>0</v>
      </c>
      <c r="AB2326" s="520">
        <f>0</f>
        <v>0</v>
      </c>
      <c r="AC2326" s="519">
        <f t="shared" si="492"/>
        <v>0</v>
      </c>
      <c r="AD2326" s="520">
        <f t="shared" si="493"/>
        <v>0</v>
      </c>
    </row>
    <row r="2327" spans="16:30">
      <c r="P2327" s="274">
        <f t="shared" si="481"/>
        <v>1</v>
      </c>
      <c r="Q2327" s="285">
        <f t="shared" si="482"/>
        <v>18</v>
      </c>
      <c r="R2327" s="286">
        <f t="shared" si="483"/>
        <v>0</v>
      </c>
      <c r="S2327" s="287">
        <f t="shared" si="484"/>
        <v>0</v>
      </c>
      <c r="T2327" s="286">
        <f t="shared" si="485"/>
        <v>0</v>
      </c>
      <c r="U2327" s="287">
        <f t="shared" si="486"/>
        <v>0</v>
      </c>
      <c r="V2327" s="287">
        <f t="shared" si="487"/>
        <v>0</v>
      </c>
      <c r="W2327" s="287">
        <f t="shared" si="488"/>
        <v>0</v>
      </c>
      <c r="X2327" s="287">
        <f t="shared" si="489"/>
        <v>0</v>
      </c>
      <c r="Y2327" s="288">
        <f t="shared" si="490"/>
        <v>1900</v>
      </c>
      <c r="Z2327" s="287">
        <f t="shared" si="491"/>
        <v>1</v>
      </c>
      <c r="AA2327" s="519">
        <f>0</f>
        <v>0</v>
      </c>
      <c r="AB2327" s="520">
        <f>0</f>
        <v>0</v>
      </c>
      <c r="AC2327" s="519">
        <f t="shared" si="492"/>
        <v>0</v>
      </c>
      <c r="AD2327" s="520">
        <f t="shared" si="493"/>
        <v>0</v>
      </c>
    </row>
    <row r="2328" spans="16:30">
      <c r="P2328" s="274">
        <f t="shared" si="481"/>
        <v>1</v>
      </c>
      <c r="Q2328" s="285">
        <f t="shared" si="482"/>
        <v>18</v>
      </c>
      <c r="R2328" s="286">
        <f t="shared" si="483"/>
        <v>0</v>
      </c>
      <c r="S2328" s="287">
        <f t="shared" si="484"/>
        <v>0</v>
      </c>
      <c r="T2328" s="286">
        <f t="shared" si="485"/>
        <v>0</v>
      </c>
      <c r="U2328" s="287">
        <f t="shared" si="486"/>
        <v>0</v>
      </c>
      <c r="V2328" s="287">
        <f t="shared" si="487"/>
        <v>0</v>
      </c>
      <c r="W2328" s="287">
        <f t="shared" si="488"/>
        <v>0</v>
      </c>
      <c r="X2328" s="287">
        <f t="shared" si="489"/>
        <v>0</v>
      </c>
      <c r="Y2328" s="288">
        <f t="shared" si="490"/>
        <v>1900</v>
      </c>
      <c r="Z2328" s="287">
        <f t="shared" si="491"/>
        <v>1</v>
      </c>
      <c r="AA2328" s="519">
        <f>0</f>
        <v>0</v>
      </c>
      <c r="AB2328" s="520">
        <f>0</f>
        <v>0</v>
      </c>
      <c r="AC2328" s="519">
        <f t="shared" si="492"/>
        <v>0</v>
      </c>
      <c r="AD2328" s="520">
        <f t="shared" si="493"/>
        <v>0</v>
      </c>
    </row>
    <row r="2329" spans="16:30">
      <c r="P2329" s="274">
        <f t="shared" si="481"/>
        <v>1</v>
      </c>
      <c r="Q2329" s="285">
        <f t="shared" si="482"/>
        <v>18</v>
      </c>
      <c r="R2329" s="286">
        <f t="shared" si="483"/>
        <v>0</v>
      </c>
      <c r="S2329" s="287">
        <f t="shared" si="484"/>
        <v>0</v>
      </c>
      <c r="T2329" s="286">
        <f t="shared" si="485"/>
        <v>0</v>
      </c>
      <c r="U2329" s="287">
        <f t="shared" si="486"/>
        <v>0</v>
      </c>
      <c r="V2329" s="287">
        <f t="shared" si="487"/>
        <v>0</v>
      </c>
      <c r="W2329" s="287">
        <f t="shared" si="488"/>
        <v>0</v>
      </c>
      <c r="X2329" s="287">
        <f t="shared" si="489"/>
        <v>0</v>
      </c>
      <c r="Y2329" s="288">
        <f t="shared" si="490"/>
        <v>1900</v>
      </c>
      <c r="Z2329" s="287">
        <f t="shared" si="491"/>
        <v>1</v>
      </c>
      <c r="AA2329" s="519">
        <f>0</f>
        <v>0</v>
      </c>
      <c r="AB2329" s="520">
        <f>0</f>
        <v>0</v>
      </c>
      <c r="AC2329" s="519">
        <f t="shared" si="492"/>
        <v>0</v>
      </c>
      <c r="AD2329" s="520">
        <f t="shared" si="493"/>
        <v>0</v>
      </c>
    </row>
    <row r="2330" spans="16:30">
      <c r="P2330" s="274">
        <f t="shared" si="481"/>
        <v>1</v>
      </c>
      <c r="Q2330" s="285">
        <f t="shared" si="482"/>
        <v>18</v>
      </c>
      <c r="R2330" s="286">
        <f t="shared" si="483"/>
        <v>0</v>
      </c>
      <c r="S2330" s="287">
        <f t="shared" si="484"/>
        <v>0</v>
      </c>
      <c r="T2330" s="286">
        <f t="shared" si="485"/>
        <v>0</v>
      </c>
      <c r="U2330" s="287">
        <f t="shared" si="486"/>
        <v>0</v>
      </c>
      <c r="V2330" s="287">
        <f t="shared" si="487"/>
        <v>0</v>
      </c>
      <c r="W2330" s="287">
        <f t="shared" si="488"/>
        <v>0</v>
      </c>
      <c r="X2330" s="287">
        <f t="shared" si="489"/>
        <v>0</v>
      </c>
      <c r="Y2330" s="288">
        <f t="shared" si="490"/>
        <v>1900</v>
      </c>
      <c r="Z2330" s="287">
        <f t="shared" si="491"/>
        <v>1</v>
      </c>
      <c r="AA2330" s="519">
        <f>0</f>
        <v>0</v>
      </c>
      <c r="AB2330" s="520">
        <f>0</f>
        <v>0</v>
      </c>
      <c r="AC2330" s="519">
        <f t="shared" si="492"/>
        <v>0</v>
      </c>
      <c r="AD2330" s="520">
        <f t="shared" si="493"/>
        <v>0</v>
      </c>
    </row>
    <row r="2331" spans="16:30">
      <c r="P2331" s="274">
        <f t="shared" si="481"/>
        <v>1</v>
      </c>
      <c r="Q2331" s="285">
        <f t="shared" si="482"/>
        <v>18</v>
      </c>
      <c r="R2331" s="286">
        <f t="shared" si="483"/>
        <v>0</v>
      </c>
      <c r="S2331" s="287">
        <f t="shared" si="484"/>
        <v>0</v>
      </c>
      <c r="T2331" s="286">
        <f t="shared" si="485"/>
        <v>0</v>
      </c>
      <c r="U2331" s="287">
        <f t="shared" si="486"/>
        <v>0</v>
      </c>
      <c r="V2331" s="287">
        <f t="shared" si="487"/>
        <v>0</v>
      </c>
      <c r="W2331" s="287">
        <f t="shared" si="488"/>
        <v>0</v>
      </c>
      <c r="X2331" s="287">
        <f t="shared" si="489"/>
        <v>0</v>
      </c>
      <c r="Y2331" s="288">
        <f t="shared" si="490"/>
        <v>1900</v>
      </c>
      <c r="Z2331" s="287">
        <f t="shared" si="491"/>
        <v>1</v>
      </c>
      <c r="AA2331" s="519">
        <f>0</f>
        <v>0</v>
      </c>
      <c r="AB2331" s="520">
        <f>0</f>
        <v>0</v>
      </c>
      <c r="AC2331" s="519">
        <f t="shared" si="492"/>
        <v>0</v>
      </c>
      <c r="AD2331" s="520">
        <f t="shared" si="493"/>
        <v>0</v>
      </c>
    </row>
    <row r="2332" spans="16:30">
      <c r="P2332" s="274">
        <f t="shared" si="481"/>
        <v>1</v>
      </c>
      <c r="Q2332" s="285">
        <f t="shared" si="482"/>
        <v>18</v>
      </c>
      <c r="R2332" s="286">
        <f t="shared" si="483"/>
        <v>0</v>
      </c>
      <c r="S2332" s="287">
        <f t="shared" si="484"/>
        <v>0</v>
      </c>
      <c r="T2332" s="286">
        <f t="shared" si="485"/>
        <v>0</v>
      </c>
      <c r="U2332" s="287">
        <f t="shared" si="486"/>
        <v>0</v>
      </c>
      <c r="V2332" s="287">
        <f t="shared" si="487"/>
        <v>0</v>
      </c>
      <c r="W2332" s="287">
        <f t="shared" si="488"/>
        <v>0</v>
      </c>
      <c r="X2332" s="287">
        <f t="shared" si="489"/>
        <v>0</v>
      </c>
      <c r="Y2332" s="288">
        <f t="shared" si="490"/>
        <v>1900</v>
      </c>
      <c r="Z2332" s="287">
        <f t="shared" si="491"/>
        <v>1</v>
      </c>
      <c r="AA2332" s="519">
        <f>0</f>
        <v>0</v>
      </c>
      <c r="AB2332" s="520">
        <f>0</f>
        <v>0</v>
      </c>
      <c r="AC2332" s="519">
        <f t="shared" si="492"/>
        <v>0</v>
      </c>
      <c r="AD2332" s="520">
        <f t="shared" si="493"/>
        <v>0</v>
      </c>
    </row>
    <row r="2333" spans="16:30">
      <c r="P2333" s="274">
        <f t="shared" si="481"/>
        <v>1</v>
      </c>
      <c r="Q2333" s="285">
        <f t="shared" si="482"/>
        <v>18</v>
      </c>
      <c r="R2333" s="286">
        <f t="shared" si="483"/>
        <v>0</v>
      </c>
      <c r="S2333" s="287">
        <f t="shared" si="484"/>
        <v>0</v>
      </c>
      <c r="T2333" s="286">
        <f t="shared" si="485"/>
        <v>0</v>
      </c>
      <c r="U2333" s="287">
        <f t="shared" si="486"/>
        <v>0</v>
      </c>
      <c r="V2333" s="287">
        <f t="shared" si="487"/>
        <v>0</v>
      </c>
      <c r="W2333" s="287">
        <f t="shared" si="488"/>
        <v>0</v>
      </c>
      <c r="X2333" s="287">
        <f t="shared" si="489"/>
        <v>0</v>
      </c>
      <c r="Y2333" s="288">
        <f t="shared" si="490"/>
        <v>1900</v>
      </c>
      <c r="Z2333" s="287">
        <f t="shared" si="491"/>
        <v>1</v>
      </c>
      <c r="AA2333" s="519">
        <f>0</f>
        <v>0</v>
      </c>
      <c r="AB2333" s="520">
        <f>0</f>
        <v>0</v>
      </c>
      <c r="AC2333" s="519">
        <f t="shared" si="492"/>
        <v>0</v>
      </c>
      <c r="AD2333" s="520">
        <f t="shared" si="493"/>
        <v>0</v>
      </c>
    </row>
    <row r="2334" spans="16:30">
      <c r="P2334" s="274">
        <f t="shared" si="481"/>
        <v>1</v>
      </c>
      <c r="Q2334" s="285">
        <f t="shared" si="482"/>
        <v>18</v>
      </c>
      <c r="R2334" s="286">
        <f t="shared" si="483"/>
        <v>0</v>
      </c>
      <c r="S2334" s="287">
        <f t="shared" si="484"/>
        <v>0</v>
      </c>
      <c r="T2334" s="286">
        <f t="shared" si="485"/>
        <v>0</v>
      </c>
      <c r="U2334" s="287">
        <f t="shared" si="486"/>
        <v>0</v>
      </c>
      <c r="V2334" s="287">
        <f t="shared" si="487"/>
        <v>0</v>
      </c>
      <c r="W2334" s="287">
        <f t="shared" si="488"/>
        <v>0</v>
      </c>
      <c r="X2334" s="287">
        <f t="shared" si="489"/>
        <v>0</v>
      </c>
      <c r="Y2334" s="288">
        <f t="shared" si="490"/>
        <v>1900</v>
      </c>
      <c r="Z2334" s="287">
        <f t="shared" si="491"/>
        <v>1</v>
      </c>
      <c r="AA2334" s="519">
        <f>0</f>
        <v>0</v>
      </c>
      <c r="AB2334" s="520">
        <f>0</f>
        <v>0</v>
      </c>
      <c r="AC2334" s="519">
        <f t="shared" si="492"/>
        <v>0</v>
      </c>
      <c r="AD2334" s="520">
        <f t="shared" si="493"/>
        <v>0</v>
      </c>
    </row>
    <row r="2335" spans="16:30">
      <c r="P2335" s="274">
        <f t="shared" si="481"/>
        <v>1</v>
      </c>
      <c r="Q2335" s="285">
        <f t="shared" si="482"/>
        <v>18</v>
      </c>
      <c r="R2335" s="286">
        <f t="shared" si="483"/>
        <v>0</v>
      </c>
      <c r="S2335" s="287">
        <f t="shared" si="484"/>
        <v>0</v>
      </c>
      <c r="T2335" s="286">
        <f t="shared" si="485"/>
        <v>0</v>
      </c>
      <c r="U2335" s="287">
        <f t="shared" si="486"/>
        <v>0</v>
      </c>
      <c r="V2335" s="287">
        <f t="shared" si="487"/>
        <v>0</v>
      </c>
      <c r="W2335" s="287">
        <f t="shared" si="488"/>
        <v>0</v>
      </c>
      <c r="X2335" s="287">
        <f t="shared" si="489"/>
        <v>0</v>
      </c>
      <c r="Y2335" s="288">
        <f t="shared" si="490"/>
        <v>1900</v>
      </c>
      <c r="Z2335" s="287">
        <f t="shared" si="491"/>
        <v>1</v>
      </c>
      <c r="AA2335" s="519">
        <f>0</f>
        <v>0</v>
      </c>
      <c r="AB2335" s="520">
        <f>0</f>
        <v>0</v>
      </c>
      <c r="AC2335" s="519">
        <f t="shared" si="492"/>
        <v>0</v>
      </c>
      <c r="AD2335" s="520">
        <f t="shared" si="493"/>
        <v>0</v>
      </c>
    </row>
    <row r="2336" spans="16:30">
      <c r="P2336" s="274">
        <f t="shared" si="481"/>
        <v>1</v>
      </c>
      <c r="Q2336" s="285">
        <f t="shared" si="482"/>
        <v>18</v>
      </c>
      <c r="R2336" s="286">
        <f t="shared" si="483"/>
        <v>0</v>
      </c>
      <c r="S2336" s="287">
        <f t="shared" si="484"/>
        <v>0</v>
      </c>
      <c r="T2336" s="286">
        <f t="shared" si="485"/>
        <v>0</v>
      </c>
      <c r="U2336" s="287">
        <f t="shared" si="486"/>
        <v>0</v>
      </c>
      <c r="V2336" s="287">
        <f t="shared" si="487"/>
        <v>0</v>
      </c>
      <c r="W2336" s="287">
        <f t="shared" si="488"/>
        <v>0</v>
      </c>
      <c r="X2336" s="287">
        <f t="shared" si="489"/>
        <v>0</v>
      </c>
      <c r="Y2336" s="288">
        <f t="shared" si="490"/>
        <v>1900</v>
      </c>
      <c r="Z2336" s="287">
        <f t="shared" si="491"/>
        <v>1</v>
      </c>
      <c r="AA2336" s="519">
        <f>0</f>
        <v>0</v>
      </c>
      <c r="AB2336" s="520">
        <f>0</f>
        <v>0</v>
      </c>
      <c r="AC2336" s="519">
        <f t="shared" si="492"/>
        <v>0</v>
      </c>
      <c r="AD2336" s="520">
        <f t="shared" si="493"/>
        <v>0</v>
      </c>
    </row>
    <row r="2337" spans="16:30">
      <c r="P2337" s="274">
        <f t="shared" si="481"/>
        <v>1</v>
      </c>
      <c r="Q2337" s="285">
        <f t="shared" si="482"/>
        <v>18</v>
      </c>
      <c r="R2337" s="286">
        <f t="shared" si="483"/>
        <v>0</v>
      </c>
      <c r="S2337" s="287">
        <f t="shared" si="484"/>
        <v>0</v>
      </c>
      <c r="T2337" s="286">
        <f t="shared" si="485"/>
        <v>0</v>
      </c>
      <c r="U2337" s="287">
        <f t="shared" si="486"/>
        <v>0</v>
      </c>
      <c r="V2337" s="287">
        <f t="shared" si="487"/>
        <v>0</v>
      </c>
      <c r="W2337" s="287">
        <f t="shared" si="488"/>
        <v>0</v>
      </c>
      <c r="X2337" s="287">
        <f t="shared" si="489"/>
        <v>0</v>
      </c>
      <c r="Y2337" s="288">
        <f t="shared" si="490"/>
        <v>1900</v>
      </c>
      <c r="Z2337" s="287">
        <f t="shared" si="491"/>
        <v>1</v>
      </c>
      <c r="AA2337" s="519">
        <f>0</f>
        <v>0</v>
      </c>
      <c r="AB2337" s="520">
        <f>0</f>
        <v>0</v>
      </c>
      <c r="AC2337" s="519">
        <f t="shared" si="492"/>
        <v>0</v>
      </c>
      <c r="AD2337" s="520">
        <f t="shared" si="493"/>
        <v>0</v>
      </c>
    </row>
    <row r="2338" spans="16:30">
      <c r="P2338" s="274">
        <f t="shared" si="481"/>
        <v>1</v>
      </c>
      <c r="Q2338" s="285">
        <f t="shared" si="482"/>
        <v>18</v>
      </c>
      <c r="R2338" s="286">
        <f t="shared" si="483"/>
        <v>0</v>
      </c>
      <c r="S2338" s="287">
        <f t="shared" si="484"/>
        <v>0</v>
      </c>
      <c r="T2338" s="286">
        <f t="shared" si="485"/>
        <v>0</v>
      </c>
      <c r="U2338" s="287">
        <f t="shared" si="486"/>
        <v>0</v>
      </c>
      <c r="V2338" s="287">
        <f t="shared" si="487"/>
        <v>0</v>
      </c>
      <c r="W2338" s="287">
        <f t="shared" si="488"/>
        <v>0</v>
      </c>
      <c r="X2338" s="287">
        <f t="shared" si="489"/>
        <v>0</v>
      </c>
      <c r="Y2338" s="288">
        <f t="shared" si="490"/>
        <v>1900</v>
      </c>
      <c r="Z2338" s="287">
        <f t="shared" si="491"/>
        <v>1</v>
      </c>
      <c r="AA2338" s="519">
        <f>0</f>
        <v>0</v>
      </c>
      <c r="AB2338" s="520">
        <f>0</f>
        <v>0</v>
      </c>
      <c r="AC2338" s="519">
        <f t="shared" si="492"/>
        <v>0</v>
      </c>
      <c r="AD2338" s="520">
        <f t="shared" si="493"/>
        <v>0</v>
      </c>
    </row>
    <row r="2339" spans="16:30">
      <c r="P2339" s="274">
        <f t="shared" si="481"/>
        <v>1</v>
      </c>
      <c r="Q2339" s="285">
        <f t="shared" si="482"/>
        <v>18</v>
      </c>
      <c r="R2339" s="286">
        <f t="shared" si="483"/>
        <v>0</v>
      </c>
      <c r="S2339" s="287">
        <f t="shared" si="484"/>
        <v>0</v>
      </c>
      <c r="T2339" s="286">
        <f t="shared" si="485"/>
        <v>0</v>
      </c>
      <c r="U2339" s="287">
        <f t="shared" si="486"/>
        <v>0</v>
      </c>
      <c r="V2339" s="287">
        <f t="shared" si="487"/>
        <v>0</v>
      </c>
      <c r="W2339" s="287">
        <f t="shared" si="488"/>
        <v>0</v>
      </c>
      <c r="X2339" s="287">
        <f t="shared" si="489"/>
        <v>0</v>
      </c>
      <c r="Y2339" s="288">
        <f t="shared" si="490"/>
        <v>1900</v>
      </c>
      <c r="Z2339" s="287">
        <f t="shared" si="491"/>
        <v>1</v>
      </c>
      <c r="AA2339" s="519">
        <f>0</f>
        <v>0</v>
      </c>
      <c r="AB2339" s="520">
        <f>0</f>
        <v>0</v>
      </c>
      <c r="AC2339" s="519">
        <f t="shared" si="492"/>
        <v>0</v>
      </c>
      <c r="AD2339" s="520">
        <f t="shared" si="493"/>
        <v>0</v>
      </c>
    </row>
    <row r="2340" spans="16:30">
      <c r="P2340" s="274">
        <f t="shared" si="481"/>
        <v>1</v>
      </c>
      <c r="Q2340" s="285">
        <f t="shared" si="482"/>
        <v>18</v>
      </c>
      <c r="R2340" s="286">
        <f t="shared" si="483"/>
        <v>0</v>
      </c>
      <c r="S2340" s="287">
        <f t="shared" si="484"/>
        <v>0</v>
      </c>
      <c r="T2340" s="286">
        <f t="shared" si="485"/>
        <v>0</v>
      </c>
      <c r="U2340" s="287">
        <f t="shared" si="486"/>
        <v>0</v>
      </c>
      <c r="V2340" s="287">
        <f t="shared" si="487"/>
        <v>0</v>
      </c>
      <c r="W2340" s="287">
        <f t="shared" si="488"/>
        <v>0</v>
      </c>
      <c r="X2340" s="287">
        <f t="shared" si="489"/>
        <v>0</v>
      </c>
      <c r="Y2340" s="288">
        <f t="shared" si="490"/>
        <v>1900</v>
      </c>
      <c r="Z2340" s="287">
        <f t="shared" si="491"/>
        <v>1</v>
      </c>
      <c r="AA2340" s="519">
        <f>0</f>
        <v>0</v>
      </c>
      <c r="AB2340" s="520">
        <f>0</f>
        <v>0</v>
      </c>
      <c r="AC2340" s="519">
        <f t="shared" si="492"/>
        <v>0</v>
      </c>
      <c r="AD2340" s="520">
        <f t="shared" si="493"/>
        <v>0</v>
      </c>
    </row>
    <row r="2341" spans="16:30">
      <c r="P2341" s="274">
        <f t="shared" si="481"/>
        <v>1</v>
      </c>
      <c r="Q2341" s="285">
        <f t="shared" si="482"/>
        <v>18</v>
      </c>
      <c r="R2341" s="286">
        <f t="shared" si="483"/>
        <v>0</v>
      </c>
      <c r="S2341" s="287">
        <f t="shared" si="484"/>
        <v>0</v>
      </c>
      <c r="T2341" s="286">
        <f t="shared" si="485"/>
        <v>0</v>
      </c>
      <c r="U2341" s="287">
        <f t="shared" si="486"/>
        <v>0</v>
      </c>
      <c r="V2341" s="287">
        <f t="shared" si="487"/>
        <v>0</v>
      </c>
      <c r="W2341" s="287">
        <f t="shared" si="488"/>
        <v>0</v>
      </c>
      <c r="X2341" s="287">
        <f t="shared" si="489"/>
        <v>0</v>
      </c>
      <c r="Y2341" s="288">
        <f t="shared" si="490"/>
        <v>1900</v>
      </c>
      <c r="Z2341" s="287">
        <f t="shared" si="491"/>
        <v>1</v>
      </c>
      <c r="AA2341" s="519">
        <f>0</f>
        <v>0</v>
      </c>
      <c r="AB2341" s="520">
        <f>0</f>
        <v>0</v>
      </c>
      <c r="AC2341" s="519">
        <f t="shared" si="492"/>
        <v>0</v>
      </c>
      <c r="AD2341" s="520">
        <f t="shared" si="493"/>
        <v>0</v>
      </c>
    </row>
    <row r="2342" spans="16:30">
      <c r="P2342" s="274">
        <f t="shared" si="481"/>
        <v>1</v>
      </c>
      <c r="Q2342" s="285">
        <f t="shared" si="482"/>
        <v>18</v>
      </c>
      <c r="R2342" s="286">
        <f t="shared" si="483"/>
        <v>0</v>
      </c>
      <c r="S2342" s="287">
        <f t="shared" si="484"/>
        <v>0</v>
      </c>
      <c r="T2342" s="286">
        <f t="shared" si="485"/>
        <v>0</v>
      </c>
      <c r="U2342" s="287">
        <f t="shared" si="486"/>
        <v>0</v>
      </c>
      <c r="V2342" s="287">
        <f t="shared" si="487"/>
        <v>0</v>
      </c>
      <c r="W2342" s="287">
        <f t="shared" si="488"/>
        <v>0</v>
      </c>
      <c r="X2342" s="287">
        <f t="shared" si="489"/>
        <v>0</v>
      </c>
      <c r="Y2342" s="288">
        <f t="shared" si="490"/>
        <v>1900</v>
      </c>
      <c r="Z2342" s="287">
        <f t="shared" si="491"/>
        <v>1</v>
      </c>
      <c r="AA2342" s="519">
        <f>0</f>
        <v>0</v>
      </c>
      <c r="AB2342" s="520">
        <f>0</f>
        <v>0</v>
      </c>
      <c r="AC2342" s="519">
        <f t="shared" si="492"/>
        <v>0</v>
      </c>
      <c r="AD2342" s="520">
        <f t="shared" si="493"/>
        <v>0</v>
      </c>
    </row>
    <row r="2343" spans="16:30">
      <c r="P2343" s="274">
        <f t="shared" si="481"/>
        <v>1</v>
      </c>
      <c r="Q2343" s="285">
        <f t="shared" si="482"/>
        <v>18</v>
      </c>
      <c r="R2343" s="286">
        <f t="shared" si="483"/>
        <v>0</v>
      </c>
      <c r="S2343" s="287">
        <f t="shared" si="484"/>
        <v>0</v>
      </c>
      <c r="T2343" s="286">
        <f t="shared" si="485"/>
        <v>0</v>
      </c>
      <c r="U2343" s="287">
        <f t="shared" si="486"/>
        <v>0</v>
      </c>
      <c r="V2343" s="287">
        <f t="shared" si="487"/>
        <v>0</v>
      </c>
      <c r="W2343" s="287">
        <f t="shared" si="488"/>
        <v>0</v>
      </c>
      <c r="X2343" s="287">
        <f t="shared" si="489"/>
        <v>0</v>
      </c>
      <c r="Y2343" s="288">
        <f t="shared" si="490"/>
        <v>1900</v>
      </c>
      <c r="Z2343" s="287">
        <f t="shared" si="491"/>
        <v>1</v>
      </c>
      <c r="AA2343" s="519">
        <f>0</f>
        <v>0</v>
      </c>
      <c r="AB2343" s="520">
        <f>0</f>
        <v>0</v>
      </c>
      <c r="AC2343" s="519">
        <f t="shared" si="492"/>
        <v>0</v>
      </c>
      <c r="AD2343" s="520">
        <f t="shared" si="493"/>
        <v>0</v>
      </c>
    </row>
    <row r="2344" spans="16:30">
      <c r="P2344" s="274">
        <f t="shared" si="481"/>
        <v>1</v>
      </c>
      <c r="Q2344" s="285">
        <f t="shared" si="482"/>
        <v>18</v>
      </c>
      <c r="R2344" s="286">
        <f t="shared" si="483"/>
        <v>0</v>
      </c>
      <c r="S2344" s="287">
        <f t="shared" si="484"/>
        <v>0</v>
      </c>
      <c r="T2344" s="286">
        <f t="shared" si="485"/>
        <v>0</v>
      </c>
      <c r="U2344" s="287">
        <f t="shared" si="486"/>
        <v>0</v>
      </c>
      <c r="V2344" s="287">
        <f t="shared" si="487"/>
        <v>0</v>
      </c>
      <c r="W2344" s="287">
        <f t="shared" si="488"/>
        <v>0</v>
      </c>
      <c r="X2344" s="287">
        <f t="shared" si="489"/>
        <v>0</v>
      </c>
      <c r="Y2344" s="288">
        <f t="shared" si="490"/>
        <v>1900</v>
      </c>
      <c r="Z2344" s="287">
        <f t="shared" si="491"/>
        <v>1</v>
      </c>
      <c r="AA2344" s="519">
        <f>0</f>
        <v>0</v>
      </c>
      <c r="AB2344" s="520">
        <f>0</f>
        <v>0</v>
      </c>
      <c r="AC2344" s="519">
        <f t="shared" si="492"/>
        <v>0</v>
      </c>
      <c r="AD2344" s="520">
        <f t="shared" si="493"/>
        <v>0</v>
      </c>
    </row>
    <row r="2345" spans="16:30">
      <c r="P2345" s="274">
        <f t="shared" si="481"/>
        <v>1</v>
      </c>
      <c r="Q2345" s="285">
        <f t="shared" si="482"/>
        <v>18</v>
      </c>
      <c r="R2345" s="286">
        <f t="shared" si="483"/>
        <v>0</v>
      </c>
      <c r="S2345" s="287">
        <f t="shared" si="484"/>
        <v>0</v>
      </c>
      <c r="T2345" s="286">
        <f t="shared" si="485"/>
        <v>0</v>
      </c>
      <c r="U2345" s="287">
        <f t="shared" si="486"/>
        <v>0</v>
      </c>
      <c r="V2345" s="287">
        <f t="shared" si="487"/>
        <v>0</v>
      </c>
      <c r="W2345" s="287">
        <f t="shared" si="488"/>
        <v>0</v>
      </c>
      <c r="X2345" s="287">
        <f t="shared" si="489"/>
        <v>0</v>
      </c>
      <c r="Y2345" s="288">
        <f t="shared" si="490"/>
        <v>1900</v>
      </c>
      <c r="Z2345" s="287">
        <f t="shared" si="491"/>
        <v>1</v>
      </c>
      <c r="AA2345" s="519">
        <f>0</f>
        <v>0</v>
      </c>
      <c r="AB2345" s="520">
        <f>0</f>
        <v>0</v>
      </c>
      <c r="AC2345" s="519">
        <f t="shared" si="492"/>
        <v>0</v>
      </c>
      <c r="AD2345" s="520">
        <f t="shared" si="493"/>
        <v>0</v>
      </c>
    </row>
    <row r="2346" spans="16:30">
      <c r="P2346" s="274">
        <f t="shared" si="481"/>
        <v>1</v>
      </c>
      <c r="Q2346" s="285">
        <f t="shared" si="482"/>
        <v>18</v>
      </c>
      <c r="R2346" s="286">
        <f t="shared" si="483"/>
        <v>0</v>
      </c>
      <c r="S2346" s="287">
        <f t="shared" si="484"/>
        <v>0</v>
      </c>
      <c r="T2346" s="286">
        <f t="shared" si="485"/>
        <v>0</v>
      </c>
      <c r="U2346" s="287">
        <f t="shared" si="486"/>
        <v>0</v>
      </c>
      <c r="V2346" s="287">
        <f t="shared" si="487"/>
        <v>0</v>
      </c>
      <c r="W2346" s="287">
        <f t="shared" si="488"/>
        <v>0</v>
      </c>
      <c r="X2346" s="287">
        <f t="shared" si="489"/>
        <v>0</v>
      </c>
      <c r="Y2346" s="288">
        <f t="shared" si="490"/>
        <v>1900</v>
      </c>
      <c r="Z2346" s="287">
        <f t="shared" si="491"/>
        <v>1</v>
      </c>
      <c r="AA2346" s="519">
        <f>0</f>
        <v>0</v>
      </c>
      <c r="AB2346" s="520">
        <f>0</f>
        <v>0</v>
      </c>
      <c r="AC2346" s="519">
        <f t="shared" si="492"/>
        <v>0</v>
      </c>
      <c r="AD2346" s="520">
        <f t="shared" si="493"/>
        <v>0</v>
      </c>
    </row>
    <row r="2347" spans="16:30">
      <c r="P2347" s="274">
        <f t="shared" si="481"/>
        <v>1</v>
      </c>
      <c r="Q2347" s="285">
        <f t="shared" si="482"/>
        <v>18</v>
      </c>
      <c r="R2347" s="286">
        <f t="shared" si="483"/>
        <v>0</v>
      </c>
      <c r="S2347" s="287">
        <f t="shared" si="484"/>
        <v>0</v>
      </c>
      <c r="T2347" s="286">
        <f t="shared" si="485"/>
        <v>0</v>
      </c>
      <c r="U2347" s="287">
        <f t="shared" si="486"/>
        <v>0</v>
      </c>
      <c r="V2347" s="287">
        <f t="shared" si="487"/>
        <v>0</v>
      </c>
      <c r="W2347" s="287">
        <f t="shared" si="488"/>
        <v>0</v>
      </c>
      <c r="X2347" s="287">
        <f t="shared" si="489"/>
        <v>0</v>
      </c>
      <c r="Y2347" s="288">
        <f t="shared" si="490"/>
        <v>1900</v>
      </c>
      <c r="Z2347" s="287">
        <f t="shared" si="491"/>
        <v>1</v>
      </c>
      <c r="AA2347" s="519">
        <f>0</f>
        <v>0</v>
      </c>
      <c r="AB2347" s="520">
        <f>0</f>
        <v>0</v>
      </c>
      <c r="AC2347" s="519">
        <f t="shared" si="492"/>
        <v>0</v>
      </c>
      <c r="AD2347" s="520">
        <f t="shared" si="493"/>
        <v>0</v>
      </c>
    </row>
    <row r="2348" spans="16:30">
      <c r="P2348" s="274">
        <f t="shared" si="481"/>
        <v>1</v>
      </c>
      <c r="Q2348" s="285">
        <f t="shared" si="482"/>
        <v>18</v>
      </c>
      <c r="R2348" s="286">
        <f t="shared" si="483"/>
        <v>0</v>
      </c>
      <c r="S2348" s="287">
        <f t="shared" si="484"/>
        <v>0</v>
      </c>
      <c r="T2348" s="286">
        <f t="shared" si="485"/>
        <v>0</v>
      </c>
      <c r="U2348" s="287">
        <f t="shared" si="486"/>
        <v>0</v>
      </c>
      <c r="V2348" s="287">
        <f t="shared" si="487"/>
        <v>0</v>
      </c>
      <c r="W2348" s="287">
        <f t="shared" si="488"/>
        <v>0</v>
      </c>
      <c r="X2348" s="287">
        <f t="shared" si="489"/>
        <v>0</v>
      </c>
      <c r="Y2348" s="288">
        <f t="shared" si="490"/>
        <v>1900</v>
      </c>
      <c r="Z2348" s="287">
        <f t="shared" si="491"/>
        <v>1</v>
      </c>
      <c r="AA2348" s="519">
        <f>0</f>
        <v>0</v>
      </c>
      <c r="AB2348" s="520">
        <f>0</f>
        <v>0</v>
      </c>
      <c r="AC2348" s="519">
        <f t="shared" si="492"/>
        <v>0</v>
      </c>
      <c r="AD2348" s="520">
        <f t="shared" si="493"/>
        <v>0</v>
      </c>
    </row>
    <row r="2349" spans="16:30">
      <c r="P2349" s="274">
        <f t="shared" si="481"/>
        <v>1</v>
      </c>
      <c r="Q2349" s="285">
        <f t="shared" si="482"/>
        <v>18</v>
      </c>
      <c r="R2349" s="286">
        <f t="shared" si="483"/>
        <v>0</v>
      </c>
      <c r="S2349" s="287">
        <f t="shared" si="484"/>
        <v>0</v>
      </c>
      <c r="T2349" s="286">
        <f t="shared" si="485"/>
        <v>0</v>
      </c>
      <c r="U2349" s="287">
        <f t="shared" si="486"/>
        <v>0</v>
      </c>
      <c r="V2349" s="287">
        <f t="shared" si="487"/>
        <v>0</v>
      </c>
      <c r="W2349" s="287">
        <f t="shared" si="488"/>
        <v>0</v>
      </c>
      <c r="X2349" s="287">
        <f t="shared" si="489"/>
        <v>0</v>
      </c>
      <c r="Y2349" s="288">
        <f t="shared" si="490"/>
        <v>1900</v>
      </c>
      <c r="Z2349" s="287">
        <f t="shared" si="491"/>
        <v>1</v>
      </c>
      <c r="AA2349" s="519">
        <f>0</f>
        <v>0</v>
      </c>
      <c r="AB2349" s="520">
        <f>0</f>
        <v>0</v>
      </c>
      <c r="AC2349" s="519">
        <f t="shared" si="492"/>
        <v>0</v>
      </c>
      <c r="AD2349" s="520">
        <f t="shared" si="493"/>
        <v>0</v>
      </c>
    </row>
    <row r="2350" spans="16:30">
      <c r="P2350" s="274">
        <f t="shared" si="481"/>
        <v>1</v>
      </c>
      <c r="Q2350" s="285">
        <f t="shared" si="482"/>
        <v>18</v>
      </c>
      <c r="R2350" s="286">
        <f t="shared" si="483"/>
        <v>0</v>
      </c>
      <c r="S2350" s="287">
        <f t="shared" si="484"/>
        <v>0</v>
      </c>
      <c r="T2350" s="286">
        <f t="shared" si="485"/>
        <v>0</v>
      </c>
      <c r="U2350" s="287">
        <f t="shared" si="486"/>
        <v>0</v>
      </c>
      <c r="V2350" s="287">
        <f t="shared" si="487"/>
        <v>0</v>
      </c>
      <c r="W2350" s="287">
        <f t="shared" si="488"/>
        <v>0</v>
      </c>
      <c r="X2350" s="287">
        <f t="shared" si="489"/>
        <v>0</v>
      </c>
      <c r="Y2350" s="288">
        <f t="shared" si="490"/>
        <v>1900</v>
      </c>
      <c r="Z2350" s="287">
        <f t="shared" si="491"/>
        <v>1</v>
      </c>
      <c r="AA2350" s="519">
        <f>0</f>
        <v>0</v>
      </c>
      <c r="AB2350" s="520">
        <f>0</f>
        <v>0</v>
      </c>
      <c r="AC2350" s="519">
        <f t="shared" si="492"/>
        <v>0</v>
      </c>
      <c r="AD2350" s="520">
        <f t="shared" si="493"/>
        <v>0</v>
      </c>
    </row>
    <row r="2351" spans="16:30">
      <c r="P2351" s="274">
        <f t="shared" si="481"/>
        <v>1</v>
      </c>
      <c r="Q2351" s="285">
        <f t="shared" si="482"/>
        <v>18</v>
      </c>
      <c r="R2351" s="286">
        <f t="shared" si="483"/>
        <v>0</v>
      </c>
      <c r="S2351" s="287">
        <f t="shared" si="484"/>
        <v>0</v>
      </c>
      <c r="T2351" s="286">
        <f t="shared" si="485"/>
        <v>0</v>
      </c>
      <c r="U2351" s="287">
        <f t="shared" si="486"/>
        <v>0</v>
      </c>
      <c r="V2351" s="287">
        <f t="shared" si="487"/>
        <v>0</v>
      </c>
      <c r="W2351" s="287">
        <f t="shared" si="488"/>
        <v>0</v>
      </c>
      <c r="X2351" s="287">
        <f t="shared" si="489"/>
        <v>0</v>
      </c>
      <c r="Y2351" s="288">
        <f t="shared" si="490"/>
        <v>1900</v>
      </c>
      <c r="Z2351" s="287">
        <f t="shared" si="491"/>
        <v>1</v>
      </c>
      <c r="AA2351" s="519">
        <f>0</f>
        <v>0</v>
      </c>
      <c r="AB2351" s="520">
        <f>0</f>
        <v>0</v>
      </c>
      <c r="AC2351" s="519">
        <f t="shared" si="492"/>
        <v>0</v>
      </c>
      <c r="AD2351" s="520">
        <f t="shared" si="493"/>
        <v>0</v>
      </c>
    </row>
    <row r="2352" spans="16:30">
      <c r="P2352" s="274">
        <f t="shared" si="481"/>
        <v>1</v>
      </c>
      <c r="Q2352" s="285">
        <f t="shared" si="482"/>
        <v>18</v>
      </c>
      <c r="R2352" s="286">
        <f t="shared" si="483"/>
        <v>0</v>
      </c>
      <c r="S2352" s="287">
        <f t="shared" si="484"/>
        <v>0</v>
      </c>
      <c r="T2352" s="286">
        <f t="shared" si="485"/>
        <v>0</v>
      </c>
      <c r="U2352" s="287">
        <f t="shared" si="486"/>
        <v>0</v>
      </c>
      <c r="V2352" s="287">
        <f t="shared" si="487"/>
        <v>0</v>
      </c>
      <c r="W2352" s="287">
        <f t="shared" si="488"/>
        <v>0</v>
      </c>
      <c r="X2352" s="287">
        <f t="shared" si="489"/>
        <v>0</v>
      </c>
      <c r="Y2352" s="288">
        <f t="shared" si="490"/>
        <v>1900</v>
      </c>
      <c r="Z2352" s="287">
        <f t="shared" si="491"/>
        <v>1</v>
      </c>
      <c r="AA2352" s="519">
        <f>0</f>
        <v>0</v>
      </c>
      <c r="AB2352" s="520">
        <f>0</f>
        <v>0</v>
      </c>
      <c r="AC2352" s="519">
        <f t="shared" si="492"/>
        <v>0</v>
      </c>
      <c r="AD2352" s="520">
        <f t="shared" si="493"/>
        <v>0</v>
      </c>
    </row>
    <row r="2353" spans="16:30">
      <c r="P2353" s="274">
        <f t="shared" si="481"/>
        <v>1</v>
      </c>
      <c r="Q2353" s="285">
        <f t="shared" si="482"/>
        <v>18</v>
      </c>
      <c r="R2353" s="286">
        <f t="shared" si="483"/>
        <v>0</v>
      </c>
      <c r="S2353" s="287">
        <f t="shared" si="484"/>
        <v>0</v>
      </c>
      <c r="T2353" s="286">
        <f t="shared" si="485"/>
        <v>0</v>
      </c>
      <c r="U2353" s="287">
        <f t="shared" si="486"/>
        <v>0</v>
      </c>
      <c r="V2353" s="287">
        <f t="shared" si="487"/>
        <v>0</v>
      </c>
      <c r="W2353" s="287">
        <f t="shared" si="488"/>
        <v>0</v>
      </c>
      <c r="X2353" s="287">
        <f t="shared" si="489"/>
        <v>0</v>
      </c>
      <c r="Y2353" s="288">
        <f t="shared" si="490"/>
        <v>1900</v>
      </c>
      <c r="Z2353" s="287">
        <f t="shared" si="491"/>
        <v>1</v>
      </c>
      <c r="AA2353" s="519">
        <f>0</f>
        <v>0</v>
      </c>
      <c r="AB2353" s="520">
        <f>0</f>
        <v>0</v>
      </c>
      <c r="AC2353" s="519">
        <f t="shared" si="492"/>
        <v>0</v>
      </c>
      <c r="AD2353" s="520">
        <f t="shared" si="493"/>
        <v>0</v>
      </c>
    </row>
    <row r="2354" spans="16:30">
      <c r="P2354" s="274">
        <f t="shared" si="481"/>
        <v>1</v>
      </c>
      <c r="Q2354" s="285">
        <f t="shared" si="482"/>
        <v>18</v>
      </c>
      <c r="R2354" s="286">
        <f t="shared" si="483"/>
        <v>0</v>
      </c>
      <c r="S2354" s="287">
        <f t="shared" si="484"/>
        <v>0</v>
      </c>
      <c r="T2354" s="286">
        <f t="shared" si="485"/>
        <v>0</v>
      </c>
      <c r="U2354" s="287">
        <f t="shared" si="486"/>
        <v>0</v>
      </c>
      <c r="V2354" s="287">
        <f t="shared" si="487"/>
        <v>0</v>
      </c>
      <c r="W2354" s="287">
        <f t="shared" si="488"/>
        <v>0</v>
      </c>
      <c r="X2354" s="287">
        <f t="shared" si="489"/>
        <v>0</v>
      </c>
      <c r="Y2354" s="288">
        <f t="shared" si="490"/>
        <v>1900</v>
      </c>
      <c r="Z2354" s="287">
        <f t="shared" si="491"/>
        <v>1</v>
      </c>
      <c r="AA2354" s="519">
        <f>0</f>
        <v>0</v>
      </c>
      <c r="AB2354" s="520">
        <f>0</f>
        <v>0</v>
      </c>
      <c r="AC2354" s="519">
        <f t="shared" si="492"/>
        <v>0</v>
      </c>
      <c r="AD2354" s="520">
        <f t="shared" si="493"/>
        <v>0</v>
      </c>
    </row>
    <row r="2355" spans="16:30">
      <c r="P2355" s="274">
        <f t="shared" si="481"/>
        <v>1</v>
      </c>
      <c r="Q2355" s="285">
        <f t="shared" si="482"/>
        <v>18</v>
      </c>
      <c r="R2355" s="286">
        <f t="shared" si="483"/>
        <v>0</v>
      </c>
      <c r="S2355" s="287">
        <f t="shared" si="484"/>
        <v>0</v>
      </c>
      <c r="T2355" s="286">
        <f t="shared" si="485"/>
        <v>0</v>
      </c>
      <c r="U2355" s="287">
        <f t="shared" si="486"/>
        <v>0</v>
      </c>
      <c r="V2355" s="287">
        <f t="shared" si="487"/>
        <v>0</v>
      </c>
      <c r="W2355" s="287">
        <f t="shared" si="488"/>
        <v>0</v>
      </c>
      <c r="X2355" s="287">
        <f t="shared" si="489"/>
        <v>0</v>
      </c>
      <c r="Y2355" s="288">
        <f t="shared" si="490"/>
        <v>1900</v>
      </c>
      <c r="Z2355" s="287">
        <f t="shared" si="491"/>
        <v>1</v>
      </c>
      <c r="AA2355" s="519">
        <f>0</f>
        <v>0</v>
      </c>
      <c r="AB2355" s="520">
        <f>0</f>
        <v>0</v>
      </c>
      <c r="AC2355" s="519">
        <f t="shared" si="492"/>
        <v>0</v>
      </c>
      <c r="AD2355" s="520">
        <f t="shared" si="493"/>
        <v>0</v>
      </c>
    </row>
    <row r="2356" spans="16:30">
      <c r="P2356" s="274">
        <f t="shared" si="481"/>
        <v>1</v>
      </c>
      <c r="Q2356" s="285">
        <f t="shared" si="482"/>
        <v>18</v>
      </c>
      <c r="R2356" s="286">
        <f t="shared" si="483"/>
        <v>0</v>
      </c>
      <c r="S2356" s="287">
        <f t="shared" si="484"/>
        <v>0</v>
      </c>
      <c r="T2356" s="286">
        <f t="shared" si="485"/>
        <v>0</v>
      </c>
      <c r="U2356" s="287">
        <f t="shared" si="486"/>
        <v>0</v>
      </c>
      <c r="V2356" s="287">
        <f t="shared" si="487"/>
        <v>0</v>
      </c>
      <c r="W2356" s="287">
        <f t="shared" si="488"/>
        <v>0</v>
      </c>
      <c r="X2356" s="287">
        <f t="shared" si="489"/>
        <v>0</v>
      </c>
      <c r="Y2356" s="288">
        <f t="shared" si="490"/>
        <v>1900</v>
      </c>
      <c r="Z2356" s="287">
        <f t="shared" si="491"/>
        <v>1</v>
      </c>
      <c r="AA2356" s="519">
        <f>0</f>
        <v>0</v>
      </c>
      <c r="AB2356" s="520">
        <f>0</f>
        <v>0</v>
      </c>
      <c r="AC2356" s="519">
        <f t="shared" si="492"/>
        <v>0</v>
      </c>
      <c r="AD2356" s="520">
        <f t="shared" si="493"/>
        <v>0</v>
      </c>
    </row>
    <row r="2357" spans="16:30">
      <c r="P2357" s="274">
        <f t="shared" si="481"/>
        <v>1</v>
      </c>
      <c r="Q2357" s="285">
        <f t="shared" si="482"/>
        <v>18</v>
      </c>
      <c r="R2357" s="286">
        <f t="shared" si="483"/>
        <v>0</v>
      </c>
      <c r="S2357" s="287">
        <f t="shared" si="484"/>
        <v>0</v>
      </c>
      <c r="T2357" s="286">
        <f t="shared" si="485"/>
        <v>0</v>
      </c>
      <c r="U2357" s="287">
        <f t="shared" si="486"/>
        <v>0</v>
      </c>
      <c r="V2357" s="287">
        <f t="shared" si="487"/>
        <v>0</v>
      </c>
      <c r="W2357" s="287">
        <f t="shared" si="488"/>
        <v>0</v>
      </c>
      <c r="X2357" s="287">
        <f t="shared" si="489"/>
        <v>0</v>
      </c>
      <c r="Y2357" s="288">
        <f t="shared" si="490"/>
        <v>1900</v>
      </c>
      <c r="Z2357" s="287">
        <f t="shared" si="491"/>
        <v>1</v>
      </c>
      <c r="AA2357" s="519">
        <f>0</f>
        <v>0</v>
      </c>
      <c r="AB2357" s="520">
        <f>0</f>
        <v>0</v>
      </c>
      <c r="AC2357" s="519">
        <f t="shared" si="492"/>
        <v>0</v>
      </c>
      <c r="AD2357" s="520">
        <f t="shared" si="493"/>
        <v>0</v>
      </c>
    </row>
    <row r="2358" spans="16:30">
      <c r="P2358" s="274">
        <f t="shared" si="481"/>
        <v>1</v>
      </c>
      <c r="Q2358" s="285">
        <f t="shared" si="482"/>
        <v>18</v>
      </c>
      <c r="R2358" s="286">
        <f t="shared" si="483"/>
        <v>0</v>
      </c>
      <c r="S2358" s="287">
        <f t="shared" si="484"/>
        <v>0</v>
      </c>
      <c r="T2358" s="286">
        <f t="shared" si="485"/>
        <v>0</v>
      </c>
      <c r="U2358" s="287">
        <f t="shared" si="486"/>
        <v>0</v>
      </c>
      <c r="V2358" s="287">
        <f t="shared" si="487"/>
        <v>0</v>
      </c>
      <c r="W2358" s="287">
        <f t="shared" si="488"/>
        <v>0</v>
      </c>
      <c r="X2358" s="287">
        <f t="shared" si="489"/>
        <v>0</v>
      </c>
      <c r="Y2358" s="288">
        <f t="shared" si="490"/>
        <v>1900</v>
      </c>
      <c r="Z2358" s="287">
        <f t="shared" si="491"/>
        <v>1</v>
      </c>
      <c r="AA2358" s="519">
        <f>0</f>
        <v>0</v>
      </c>
      <c r="AB2358" s="520">
        <f>0</f>
        <v>0</v>
      </c>
      <c r="AC2358" s="519">
        <f t="shared" si="492"/>
        <v>0</v>
      </c>
      <c r="AD2358" s="520">
        <f t="shared" si="493"/>
        <v>0</v>
      </c>
    </row>
    <row r="2359" spans="16:30">
      <c r="P2359" s="274">
        <f t="shared" si="481"/>
        <v>1</v>
      </c>
      <c r="Q2359" s="285">
        <f t="shared" si="482"/>
        <v>18</v>
      </c>
      <c r="R2359" s="286">
        <f t="shared" si="483"/>
        <v>0</v>
      </c>
      <c r="S2359" s="287">
        <f t="shared" si="484"/>
        <v>0</v>
      </c>
      <c r="T2359" s="286">
        <f t="shared" si="485"/>
        <v>0</v>
      </c>
      <c r="U2359" s="287">
        <f t="shared" si="486"/>
        <v>0</v>
      </c>
      <c r="V2359" s="287">
        <f t="shared" si="487"/>
        <v>0</v>
      </c>
      <c r="W2359" s="287">
        <f t="shared" si="488"/>
        <v>0</v>
      </c>
      <c r="X2359" s="287">
        <f t="shared" si="489"/>
        <v>0</v>
      </c>
      <c r="Y2359" s="288">
        <f t="shared" si="490"/>
        <v>1900</v>
      </c>
      <c r="Z2359" s="287">
        <f t="shared" si="491"/>
        <v>1</v>
      </c>
      <c r="AA2359" s="519">
        <f>0</f>
        <v>0</v>
      </c>
      <c r="AB2359" s="520">
        <f>0</f>
        <v>0</v>
      </c>
      <c r="AC2359" s="519">
        <f t="shared" si="492"/>
        <v>0</v>
      </c>
      <c r="AD2359" s="520">
        <f t="shared" si="493"/>
        <v>0</v>
      </c>
    </row>
    <row r="2360" spans="16:30">
      <c r="P2360" s="274">
        <f t="shared" si="481"/>
        <v>1</v>
      </c>
      <c r="Q2360" s="285">
        <f t="shared" si="482"/>
        <v>18</v>
      </c>
      <c r="R2360" s="286">
        <f t="shared" si="483"/>
        <v>0</v>
      </c>
      <c r="S2360" s="287">
        <f t="shared" si="484"/>
        <v>0</v>
      </c>
      <c r="T2360" s="286">
        <f t="shared" si="485"/>
        <v>0</v>
      </c>
      <c r="U2360" s="287">
        <f t="shared" si="486"/>
        <v>0</v>
      </c>
      <c r="V2360" s="287">
        <f t="shared" si="487"/>
        <v>0</v>
      </c>
      <c r="W2360" s="287">
        <f t="shared" si="488"/>
        <v>0</v>
      </c>
      <c r="X2360" s="287">
        <f t="shared" si="489"/>
        <v>0</v>
      </c>
      <c r="Y2360" s="288">
        <f t="shared" si="490"/>
        <v>1900</v>
      </c>
      <c r="Z2360" s="287">
        <f t="shared" si="491"/>
        <v>1</v>
      </c>
      <c r="AA2360" s="519">
        <f>0</f>
        <v>0</v>
      </c>
      <c r="AB2360" s="520">
        <f>0</f>
        <v>0</v>
      </c>
      <c r="AC2360" s="519">
        <f t="shared" si="492"/>
        <v>0</v>
      </c>
      <c r="AD2360" s="520">
        <f t="shared" si="493"/>
        <v>0</v>
      </c>
    </row>
    <row r="2361" spans="16:30">
      <c r="P2361" s="274">
        <f t="shared" si="481"/>
        <v>1</v>
      </c>
      <c r="Q2361" s="285">
        <f t="shared" si="482"/>
        <v>18</v>
      </c>
      <c r="R2361" s="286">
        <f t="shared" si="483"/>
        <v>0</v>
      </c>
      <c r="S2361" s="287">
        <f t="shared" si="484"/>
        <v>0</v>
      </c>
      <c r="T2361" s="286">
        <f t="shared" si="485"/>
        <v>0</v>
      </c>
      <c r="U2361" s="287">
        <f t="shared" si="486"/>
        <v>0</v>
      </c>
      <c r="V2361" s="287">
        <f t="shared" si="487"/>
        <v>0</v>
      </c>
      <c r="W2361" s="287">
        <f t="shared" si="488"/>
        <v>0</v>
      </c>
      <c r="X2361" s="287">
        <f t="shared" si="489"/>
        <v>0</v>
      </c>
      <c r="Y2361" s="288">
        <f t="shared" si="490"/>
        <v>1900</v>
      </c>
      <c r="Z2361" s="287">
        <f t="shared" si="491"/>
        <v>1</v>
      </c>
      <c r="AA2361" s="519">
        <f>0</f>
        <v>0</v>
      </c>
      <c r="AB2361" s="520">
        <f>0</f>
        <v>0</v>
      </c>
      <c r="AC2361" s="519">
        <f t="shared" si="492"/>
        <v>0</v>
      </c>
      <c r="AD2361" s="520">
        <f t="shared" si="493"/>
        <v>0</v>
      </c>
    </row>
    <row r="2362" spans="16:30">
      <c r="P2362" s="274">
        <f t="shared" si="481"/>
        <v>1</v>
      </c>
      <c r="Q2362" s="285">
        <f t="shared" si="482"/>
        <v>18</v>
      </c>
      <c r="R2362" s="286">
        <f t="shared" si="483"/>
        <v>0</v>
      </c>
      <c r="S2362" s="287">
        <f t="shared" si="484"/>
        <v>0</v>
      </c>
      <c r="T2362" s="286">
        <f t="shared" si="485"/>
        <v>0</v>
      </c>
      <c r="U2362" s="287">
        <f t="shared" si="486"/>
        <v>0</v>
      </c>
      <c r="V2362" s="287">
        <f t="shared" si="487"/>
        <v>0</v>
      </c>
      <c r="W2362" s="287">
        <f t="shared" si="488"/>
        <v>0</v>
      </c>
      <c r="X2362" s="287">
        <f t="shared" si="489"/>
        <v>0</v>
      </c>
      <c r="Y2362" s="288">
        <f t="shared" si="490"/>
        <v>1900</v>
      </c>
      <c r="Z2362" s="287">
        <f t="shared" si="491"/>
        <v>1</v>
      </c>
      <c r="AA2362" s="519">
        <f>0</f>
        <v>0</v>
      </c>
      <c r="AB2362" s="520">
        <f>0</f>
        <v>0</v>
      </c>
      <c r="AC2362" s="519">
        <f t="shared" si="492"/>
        <v>0</v>
      </c>
      <c r="AD2362" s="520">
        <f t="shared" si="493"/>
        <v>0</v>
      </c>
    </row>
    <row r="2363" spans="16:30">
      <c r="P2363" s="274">
        <f t="shared" si="481"/>
        <v>1</v>
      </c>
      <c r="Q2363" s="285">
        <f t="shared" si="482"/>
        <v>18</v>
      </c>
      <c r="R2363" s="286">
        <f t="shared" si="483"/>
        <v>0</v>
      </c>
      <c r="S2363" s="287">
        <f t="shared" si="484"/>
        <v>0</v>
      </c>
      <c r="T2363" s="286">
        <f t="shared" si="485"/>
        <v>0</v>
      </c>
      <c r="U2363" s="287">
        <f t="shared" si="486"/>
        <v>0</v>
      </c>
      <c r="V2363" s="287">
        <f t="shared" si="487"/>
        <v>0</v>
      </c>
      <c r="W2363" s="287">
        <f t="shared" si="488"/>
        <v>0</v>
      </c>
      <c r="X2363" s="287">
        <f t="shared" si="489"/>
        <v>0</v>
      </c>
      <c r="Y2363" s="288">
        <f t="shared" si="490"/>
        <v>1900</v>
      </c>
      <c r="Z2363" s="287">
        <f t="shared" si="491"/>
        <v>1</v>
      </c>
      <c r="AA2363" s="519">
        <f>0</f>
        <v>0</v>
      </c>
      <c r="AB2363" s="520">
        <f>0</f>
        <v>0</v>
      </c>
      <c r="AC2363" s="519">
        <f t="shared" si="492"/>
        <v>0</v>
      </c>
      <c r="AD2363" s="520">
        <f t="shared" si="493"/>
        <v>0</v>
      </c>
    </row>
    <row r="2364" spans="16:30">
      <c r="P2364" s="274">
        <f t="shared" si="481"/>
        <v>1</v>
      </c>
      <c r="Q2364" s="285">
        <f t="shared" si="482"/>
        <v>18</v>
      </c>
      <c r="R2364" s="286">
        <f t="shared" si="483"/>
        <v>0</v>
      </c>
      <c r="S2364" s="287">
        <f t="shared" si="484"/>
        <v>0</v>
      </c>
      <c r="T2364" s="286">
        <f t="shared" si="485"/>
        <v>0</v>
      </c>
      <c r="U2364" s="287">
        <f t="shared" si="486"/>
        <v>0</v>
      </c>
      <c r="V2364" s="287">
        <f t="shared" si="487"/>
        <v>0</v>
      </c>
      <c r="W2364" s="287">
        <f t="shared" si="488"/>
        <v>0</v>
      </c>
      <c r="X2364" s="287">
        <f t="shared" si="489"/>
        <v>0</v>
      </c>
      <c r="Y2364" s="288">
        <f t="shared" si="490"/>
        <v>1900</v>
      </c>
      <c r="Z2364" s="287">
        <f t="shared" si="491"/>
        <v>1</v>
      </c>
      <c r="AA2364" s="519">
        <f>0</f>
        <v>0</v>
      </c>
      <c r="AB2364" s="520">
        <f>0</f>
        <v>0</v>
      </c>
      <c r="AC2364" s="519">
        <f t="shared" si="492"/>
        <v>0</v>
      </c>
      <c r="AD2364" s="520">
        <f t="shared" si="493"/>
        <v>0</v>
      </c>
    </row>
    <row r="2365" spans="16:30">
      <c r="P2365" s="274">
        <f t="shared" si="481"/>
        <v>1</v>
      </c>
      <c r="Q2365" s="285">
        <f t="shared" si="482"/>
        <v>18</v>
      </c>
      <c r="R2365" s="286">
        <f t="shared" si="483"/>
        <v>0</v>
      </c>
      <c r="S2365" s="287">
        <f t="shared" si="484"/>
        <v>0</v>
      </c>
      <c r="T2365" s="286">
        <f t="shared" si="485"/>
        <v>0</v>
      </c>
      <c r="U2365" s="287">
        <f t="shared" si="486"/>
        <v>0</v>
      </c>
      <c r="V2365" s="287">
        <f t="shared" si="487"/>
        <v>0</v>
      </c>
      <c r="W2365" s="287">
        <f t="shared" si="488"/>
        <v>0</v>
      </c>
      <c r="X2365" s="287">
        <f t="shared" si="489"/>
        <v>0</v>
      </c>
      <c r="Y2365" s="288">
        <f t="shared" si="490"/>
        <v>1900</v>
      </c>
      <c r="Z2365" s="287">
        <f t="shared" si="491"/>
        <v>1</v>
      </c>
      <c r="AA2365" s="519">
        <f>0</f>
        <v>0</v>
      </c>
      <c r="AB2365" s="520">
        <f>0</f>
        <v>0</v>
      </c>
      <c r="AC2365" s="519">
        <f t="shared" si="492"/>
        <v>0</v>
      </c>
      <c r="AD2365" s="520">
        <f t="shared" si="493"/>
        <v>0</v>
      </c>
    </row>
    <row r="2366" spans="16:30">
      <c r="P2366" s="274">
        <f t="shared" si="481"/>
        <v>1</v>
      </c>
      <c r="Q2366" s="285">
        <f t="shared" si="482"/>
        <v>18</v>
      </c>
      <c r="R2366" s="286">
        <f t="shared" si="483"/>
        <v>0</v>
      </c>
      <c r="S2366" s="287">
        <f t="shared" si="484"/>
        <v>0</v>
      </c>
      <c r="T2366" s="286">
        <f t="shared" si="485"/>
        <v>0</v>
      </c>
      <c r="U2366" s="287">
        <f t="shared" si="486"/>
        <v>0</v>
      </c>
      <c r="V2366" s="287">
        <f t="shared" si="487"/>
        <v>0</v>
      </c>
      <c r="W2366" s="287">
        <f t="shared" si="488"/>
        <v>0</v>
      </c>
      <c r="X2366" s="287">
        <f t="shared" si="489"/>
        <v>0</v>
      </c>
      <c r="Y2366" s="288">
        <f t="shared" si="490"/>
        <v>1900</v>
      </c>
      <c r="Z2366" s="287">
        <f t="shared" si="491"/>
        <v>1</v>
      </c>
      <c r="AA2366" s="519">
        <f>0</f>
        <v>0</v>
      </c>
      <c r="AB2366" s="520">
        <f>0</f>
        <v>0</v>
      </c>
      <c r="AC2366" s="519">
        <f t="shared" si="492"/>
        <v>0</v>
      </c>
      <c r="AD2366" s="520">
        <f t="shared" si="493"/>
        <v>0</v>
      </c>
    </row>
    <row r="2367" spans="16:30">
      <c r="P2367" s="274">
        <f t="shared" si="481"/>
        <v>1</v>
      </c>
      <c r="Q2367" s="285">
        <f t="shared" si="482"/>
        <v>18</v>
      </c>
      <c r="R2367" s="286">
        <f t="shared" si="483"/>
        <v>0</v>
      </c>
      <c r="S2367" s="287">
        <f t="shared" si="484"/>
        <v>0</v>
      </c>
      <c r="T2367" s="286">
        <f t="shared" si="485"/>
        <v>0</v>
      </c>
      <c r="U2367" s="287">
        <f t="shared" si="486"/>
        <v>0</v>
      </c>
      <c r="V2367" s="287">
        <f t="shared" si="487"/>
        <v>0</v>
      </c>
      <c r="W2367" s="287">
        <f t="shared" si="488"/>
        <v>0</v>
      </c>
      <c r="X2367" s="287">
        <f t="shared" si="489"/>
        <v>0</v>
      </c>
      <c r="Y2367" s="288">
        <f t="shared" si="490"/>
        <v>1900</v>
      </c>
      <c r="Z2367" s="287">
        <f t="shared" si="491"/>
        <v>1</v>
      </c>
      <c r="AA2367" s="519">
        <f>0</f>
        <v>0</v>
      </c>
      <c r="AB2367" s="520">
        <f>0</f>
        <v>0</v>
      </c>
      <c r="AC2367" s="519">
        <f t="shared" si="492"/>
        <v>0</v>
      </c>
      <c r="AD2367" s="520">
        <f t="shared" si="493"/>
        <v>0</v>
      </c>
    </row>
    <row r="2368" spans="16:30">
      <c r="P2368" s="274">
        <f t="shared" si="481"/>
        <v>1</v>
      </c>
      <c r="Q2368" s="285">
        <f t="shared" si="482"/>
        <v>18</v>
      </c>
      <c r="R2368" s="286">
        <f t="shared" si="483"/>
        <v>0</v>
      </c>
      <c r="S2368" s="287">
        <f t="shared" si="484"/>
        <v>0</v>
      </c>
      <c r="T2368" s="286">
        <f t="shared" si="485"/>
        <v>0</v>
      </c>
      <c r="U2368" s="287">
        <f t="shared" si="486"/>
        <v>0</v>
      </c>
      <c r="V2368" s="287">
        <f t="shared" si="487"/>
        <v>0</v>
      </c>
      <c r="W2368" s="287">
        <f t="shared" si="488"/>
        <v>0</v>
      </c>
      <c r="X2368" s="287">
        <f t="shared" si="489"/>
        <v>0</v>
      </c>
      <c r="Y2368" s="288">
        <f t="shared" si="490"/>
        <v>1900</v>
      </c>
      <c r="Z2368" s="287">
        <f t="shared" si="491"/>
        <v>1</v>
      </c>
      <c r="AA2368" s="519">
        <f>0</f>
        <v>0</v>
      </c>
      <c r="AB2368" s="520">
        <f>0</f>
        <v>0</v>
      </c>
      <c r="AC2368" s="519">
        <f t="shared" si="492"/>
        <v>0</v>
      </c>
      <c r="AD2368" s="520">
        <f t="shared" si="493"/>
        <v>0</v>
      </c>
    </row>
    <row r="2369" spans="16:30">
      <c r="P2369" s="274">
        <f t="shared" si="481"/>
        <v>1</v>
      </c>
      <c r="Q2369" s="285">
        <f t="shared" si="482"/>
        <v>18</v>
      </c>
      <c r="R2369" s="286">
        <f t="shared" si="483"/>
        <v>0</v>
      </c>
      <c r="S2369" s="287">
        <f t="shared" si="484"/>
        <v>0</v>
      </c>
      <c r="T2369" s="286">
        <f t="shared" si="485"/>
        <v>0</v>
      </c>
      <c r="U2369" s="287">
        <f t="shared" si="486"/>
        <v>0</v>
      </c>
      <c r="V2369" s="287">
        <f t="shared" si="487"/>
        <v>0</v>
      </c>
      <c r="W2369" s="287">
        <f t="shared" si="488"/>
        <v>0</v>
      </c>
      <c r="X2369" s="287">
        <f t="shared" si="489"/>
        <v>0</v>
      </c>
      <c r="Y2369" s="288">
        <f t="shared" si="490"/>
        <v>1900</v>
      </c>
      <c r="Z2369" s="287">
        <f t="shared" si="491"/>
        <v>1</v>
      </c>
      <c r="AA2369" s="519">
        <f>0</f>
        <v>0</v>
      </c>
      <c r="AB2369" s="520">
        <f>0</f>
        <v>0</v>
      </c>
      <c r="AC2369" s="519">
        <f t="shared" si="492"/>
        <v>0</v>
      </c>
      <c r="AD2369" s="520">
        <f t="shared" si="493"/>
        <v>0</v>
      </c>
    </row>
    <row r="2370" spans="16:30">
      <c r="P2370" s="274">
        <f t="shared" si="481"/>
        <v>1</v>
      </c>
      <c r="Q2370" s="285">
        <f t="shared" si="482"/>
        <v>18</v>
      </c>
      <c r="R2370" s="286">
        <f t="shared" si="483"/>
        <v>0</v>
      </c>
      <c r="S2370" s="287">
        <f t="shared" si="484"/>
        <v>0</v>
      </c>
      <c r="T2370" s="286">
        <f t="shared" si="485"/>
        <v>0</v>
      </c>
      <c r="U2370" s="287">
        <f t="shared" si="486"/>
        <v>0</v>
      </c>
      <c r="V2370" s="287">
        <f t="shared" si="487"/>
        <v>0</v>
      </c>
      <c r="W2370" s="287">
        <f t="shared" si="488"/>
        <v>0</v>
      </c>
      <c r="X2370" s="287">
        <f t="shared" si="489"/>
        <v>0</v>
      </c>
      <c r="Y2370" s="288">
        <f t="shared" si="490"/>
        <v>1900</v>
      </c>
      <c r="Z2370" s="287">
        <f t="shared" si="491"/>
        <v>1</v>
      </c>
      <c r="AA2370" s="519">
        <f>0</f>
        <v>0</v>
      </c>
      <c r="AB2370" s="520">
        <f>0</f>
        <v>0</v>
      </c>
      <c r="AC2370" s="519">
        <f t="shared" si="492"/>
        <v>0</v>
      </c>
      <c r="AD2370" s="520">
        <f t="shared" si="493"/>
        <v>0</v>
      </c>
    </row>
    <row r="2371" spans="16:30">
      <c r="P2371" s="274">
        <f t="shared" si="481"/>
        <v>1</v>
      </c>
      <c r="Q2371" s="285">
        <f t="shared" si="482"/>
        <v>18</v>
      </c>
      <c r="R2371" s="286">
        <f t="shared" si="483"/>
        <v>0</v>
      </c>
      <c r="S2371" s="287">
        <f t="shared" si="484"/>
        <v>0</v>
      </c>
      <c r="T2371" s="286">
        <f t="shared" si="485"/>
        <v>0</v>
      </c>
      <c r="U2371" s="287">
        <f t="shared" si="486"/>
        <v>0</v>
      </c>
      <c r="V2371" s="287">
        <f t="shared" si="487"/>
        <v>0</v>
      </c>
      <c r="W2371" s="287">
        <f t="shared" si="488"/>
        <v>0</v>
      </c>
      <c r="X2371" s="287">
        <f t="shared" si="489"/>
        <v>0</v>
      </c>
      <c r="Y2371" s="288">
        <f t="shared" si="490"/>
        <v>1900</v>
      </c>
      <c r="Z2371" s="287">
        <f t="shared" si="491"/>
        <v>1</v>
      </c>
      <c r="AA2371" s="519">
        <f>0</f>
        <v>0</v>
      </c>
      <c r="AB2371" s="520">
        <f>0</f>
        <v>0</v>
      </c>
      <c r="AC2371" s="519">
        <f t="shared" si="492"/>
        <v>0</v>
      </c>
      <c r="AD2371" s="520">
        <f t="shared" si="493"/>
        <v>0</v>
      </c>
    </row>
    <row r="2372" spans="16:30">
      <c r="P2372" s="274">
        <f t="shared" si="481"/>
        <v>1</v>
      </c>
      <c r="Q2372" s="285">
        <f t="shared" si="482"/>
        <v>18</v>
      </c>
      <c r="R2372" s="286">
        <f t="shared" si="483"/>
        <v>0</v>
      </c>
      <c r="S2372" s="287">
        <f t="shared" si="484"/>
        <v>0</v>
      </c>
      <c r="T2372" s="286">
        <f t="shared" si="485"/>
        <v>0</v>
      </c>
      <c r="U2372" s="287">
        <f t="shared" si="486"/>
        <v>0</v>
      </c>
      <c r="V2372" s="287">
        <f t="shared" si="487"/>
        <v>0</v>
      </c>
      <c r="W2372" s="287">
        <f t="shared" si="488"/>
        <v>0</v>
      </c>
      <c r="X2372" s="287">
        <f t="shared" si="489"/>
        <v>0</v>
      </c>
      <c r="Y2372" s="288">
        <f t="shared" si="490"/>
        <v>1900</v>
      </c>
      <c r="Z2372" s="287">
        <f t="shared" si="491"/>
        <v>1</v>
      </c>
      <c r="AA2372" s="519">
        <f>0</f>
        <v>0</v>
      </c>
      <c r="AB2372" s="520">
        <f>0</f>
        <v>0</v>
      </c>
      <c r="AC2372" s="519">
        <f t="shared" si="492"/>
        <v>0</v>
      </c>
      <c r="AD2372" s="520">
        <f t="shared" si="493"/>
        <v>0</v>
      </c>
    </row>
    <row r="2373" spans="16:30">
      <c r="P2373" s="274">
        <f t="shared" si="481"/>
        <v>1</v>
      </c>
      <c r="Q2373" s="285">
        <f t="shared" si="482"/>
        <v>18</v>
      </c>
      <c r="R2373" s="286">
        <f t="shared" si="483"/>
        <v>0</v>
      </c>
      <c r="S2373" s="287">
        <f t="shared" si="484"/>
        <v>0</v>
      </c>
      <c r="T2373" s="286">
        <f t="shared" si="485"/>
        <v>0</v>
      </c>
      <c r="U2373" s="287">
        <f t="shared" si="486"/>
        <v>0</v>
      </c>
      <c r="V2373" s="287">
        <f t="shared" si="487"/>
        <v>0</v>
      </c>
      <c r="W2373" s="287">
        <f t="shared" si="488"/>
        <v>0</v>
      </c>
      <c r="X2373" s="287">
        <f t="shared" si="489"/>
        <v>0</v>
      </c>
      <c r="Y2373" s="288">
        <f t="shared" si="490"/>
        <v>1900</v>
      </c>
      <c r="Z2373" s="287">
        <f t="shared" si="491"/>
        <v>1</v>
      </c>
      <c r="AA2373" s="519">
        <f>0</f>
        <v>0</v>
      </c>
      <c r="AB2373" s="520">
        <f>0</f>
        <v>0</v>
      </c>
      <c r="AC2373" s="519">
        <f t="shared" si="492"/>
        <v>0</v>
      </c>
      <c r="AD2373" s="520">
        <f t="shared" si="493"/>
        <v>0</v>
      </c>
    </row>
    <row r="2374" spans="16:30">
      <c r="P2374" s="274">
        <f t="shared" si="481"/>
        <v>1</v>
      </c>
      <c r="Q2374" s="285">
        <f t="shared" si="482"/>
        <v>18</v>
      </c>
      <c r="R2374" s="286">
        <f t="shared" si="483"/>
        <v>0</v>
      </c>
      <c r="S2374" s="287">
        <f t="shared" si="484"/>
        <v>0</v>
      </c>
      <c r="T2374" s="286">
        <f t="shared" si="485"/>
        <v>0</v>
      </c>
      <c r="U2374" s="287">
        <f t="shared" si="486"/>
        <v>0</v>
      </c>
      <c r="V2374" s="287">
        <f t="shared" si="487"/>
        <v>0</v>
      </c>
      <c r="W2374" s="287">
        <f t="shared" si="488"/>
        <v>0</v>
      </c>
      <c r="X2374" s="287">
        <f t="shared" si="489"/>
        <v>0</v>
      </c>
      <c r="Y2374" s="288">
        <f t="shared" si="490"/>
        <v>1900</v>
      </c>
      <c r="Z2374" s="287">
        <f t="shared" si="491"/>
        <v>1</v>
      </c>
      <c r="AA2374" s="519">
        <f>0</f>
        <v>0</v>
      </c>
      <c r="AB2374" s="520">
        <f>0</f>
        <v>0</v>
      </c>
      <c r="AC2374" s="519">
        <f t="shared" si="492"/>
        <v>0</v>
      </c>
      <c r="AD2374" s="520">
        <f t="shared" si="493"/>
        <v>0</v>
      </c>
    </row>
    <row r="2375" spans="16:30">
      <c r="P2375" s="274">
        <f t="shared" si="481"/>
        <v>1</v>
      </c>
      <c r="Q2375" s="285">
        <f t="shared" si="482"/>
        <v>18</v>
      </c>
      <c r="R2375" s="286">
        <f t="shared" si="483"/>
        <v>0</v>
      </c>
      <c r="S2375" s="287">
        <f t="shared" si="484"/>
        <v>0</v>
      </c>
      <c r="T2375" s="286">
        <f t="shared" si="485"/>
        <v>0</v>
      </c>
      <c r="U2375" s="287">
        <f t="shared" si="486"/>
        <v>0</v>
      </c>
      <c r="V2375" s="287">
        <f t="shared" si="487"/>
        <v>0</v>
      </c>
      <c r="W2375" s="287">
        <f t="shared" si="488"/>
        <v>0</v>
      </c>
      <c r="X2375" s="287">
        <f t="shared" si="489"/>
        <v>0</v>
      </c>
      <c r="Y2375" s="288">
        <f t="shared" si="490"/>
        <v>1900</v>
      </c>
      <c r="Z2375" s="287">
        <f t="shared" si="491"/>
        <v>1</v>
      </c>
      <c r="AA2375" s="519">
        <f>0</f>
        <v>0</v>
      </c>
      <c r="AB2375" s="520">
        <f>0</f>
        <v>0</v>
      </c>
      <c r="AC2375" s="519">
        <f t="shared" si="492"/>
        <v>0</v>
      </c>
      <c r="AD2375" s="520">
        <f t="shared" si="493"/>
        <v>0</v>
      </c>
    </row>
    <row r="2376" spans="16:30">
      <c r="P2376" s="274">
        <f t="shared" ref="P2376:P2439" si="494">IF(Z2376&gt;S2376,IF(Z2376&gt;T2376,1,0),0)</f>
        <v>1</v>
      </c>
      <c r="Q2376" s="285">
        <f t="shared" ref="Q2376:Q2439" si="495">MAX(18,IFERROR(ROUNDDOWN(YEARFRAC(F2376,__valuation_date),0),45))</f>
        <v>18</v>
      </c>
      <c r="R2376" s="286">
        <f t="shared" ref="R2376:R2439" si="496">G2376</f>
        <v>0</v>
      </c>
      <c r="S2376" s="287">
        <f t="shared" ref="S2376:S2439" si="497">N2376</f>
        <v>0</v>
      </c>
      <c r="T2376" s="286">
        <f t="shared" ref="T2376:T2439" si="498">ROUNDUP(YEARFRAC(M2376,L2376),0)</f>
        <v>0</v>
      </c>
      <c r="U2376" s="287">
        <f t="shared" ref="U2376:U2439" si="499">J2376</f>
        <v>0</v>
      </c>
      <c r="V2376" s="287">
        <f t="shared" ref="V2376:V2439" si="500">IF(X2376="Annuity",0,H2376)</f>
        <v>0</v>
      </c>
      <c r="W2376" s="287">
        <f t="shared" ref="W2376:W2439" si="501">IF(X2376="Annuity",H2376*12,H2376)</f>
        <v>0</v>
      </c>
      <c r="X2376" s="287">
        <f t="shared" ref="X2376:X2439" si="502">E2376</f>
        <v>0</v>
      </c>
      <c r="Y2376" s="288">
        <f t="shared" ref="Y2376:Y2439" si="503">YEAR(L2376)</f>
        <v>1900</v>
      </c>
      <c r="Z2376" s="287">
        <f t="shared" ref="Z2376:Z2439" si="504">YEAR($P$2)-Y2376+1</f>
        <v>1</v>
      </c>
      <c r="AA2376" s="519">
        <f>0</f>
        <v>0</v>
      </c>
      <c r="AB2376" s="520">
        <f>0</f>
        <v>0</v>
      </c>
      <c r="AC2376" s="519">
        <f t="shared" ref="AC2376:AC2439" si="505">D2376</f>
        <v>0</v>
      </c>
      <c r="AD2376" s="520">
        <f t="shared" ref="AD2376:AD2439" si="506">O2376</f>
        <v>0</v>
      </c>
    </row>
    <row r="2377" spans="16:30">
      <c r="P2377" s="274">
        <f t="shared" si="494"/>
        <v>1</v>
      </c>
      <c r="Q2377" s="285">
        <f t="shared" si="495"/>
        <v>18</v>
      </c>
      <c r="R2377" s="286">
        <f t="shared" si="496"/>
        <v>0</v>
      </c>
      <c r="S2377" s="287">
        <f t="shared" si="497"/>
        <v>0</v>
      </c>
      <c r="T2377" s="286">
        <f t="shared" si="498"/>
        <v>0</v>
      </c>
      <c r="U2377" s="287">
        <f t="shared" si="499"/>
        <v>0</v>
      </c>
      <c r="V2377" s="287">
        <f t="shared" si="500"/>
        <v>0</v>
      </c>
      <c r="W2377" s="287">
        <f t="shared" si="501"/>
        <v>0</v>
      </c>
      <c r="X2377" s="287">
        <f t="shared" si="502"/>
        <v>0</v>
      </c>
      <c r="Y2377" s="288">
        <f t="shared" si="503"/>
        <v>1900</v>
      </c>
      <c r="Z2377" s="287">
        <f t="shared" si="504"/>
        <v>1</v>
      </c>
      <c r="AA2377" s="519">
        <f>0</f>
        <v>0</v>
      </c>
      <c r="AB2377" s="520">
        <f>0</f>
        <v>0</v>
      </c>
      <c r="AC2377" s="519">
        <f t="shared" si="505"/>
        <v>0</v>
      </c>
      <c r="AD2377" s="520">
        <f t="shared" si="506"/>
        <v>0</v>
      </c>
    </row>
    <row r="2378" spans="16:30">
      <c r="P2378" s="274">
        <f t="shared" si="494"/>
        <v>1</v>
      </c>
      <c r="Q2378" s="285">
        <f t="shared" si="495"/>
        <v>18</v>
      </c>
      <c r="R2378" s="286">
        <f t="shared" si="496"/>
        <v>0</v>
      </c>
      <c r="S2378" s="287">
        <f t="shared" si="497"/>
        <v>0</v>
      </c>
      <c r="T2378" s="286">
        <f t="shared" si="498"/>
        <v>0</v>
      </c>
      <c r="U2378" s="287">
        <f t="shared" si="499"/>
        <v>0</v>
      </c>
      <c r="V2378" s="287">
        <f t="shared" si="500"/>
        <v>0</v>
      </c>
      <c r="W2378" s="287">
        <f t="shared" si="501"/>
        <v>0</v>
      </c>
      <c r="X2378" s="287">
        <f t="shared" si="502"/>
        <v>0</v>
      </c>
      <c r="Y2378" s="288">
        <f t="shared" si="503"/>
        <v>1900</v>
      </c>
      <c r="Z2378" s="287">
        <f t="shared" si="504"/>
        <v>1</v>
      </c>
      <c r="AA2378" s="519">
        <f>0</f>
        <v>0</v>
      </c>
      <c r="AB2378" s="520">
        <f>0</f>
        <v>0</v>
      </c>
      <c r="AC2378" s="519">
        <f t="shared" si="505"/>
        <v>0</v>
      </c>
      <c r="AD2378" s="520">
        <f t="shared" si="506"/>
        <v>0</v>
      </c>
    </row>
    <row r="2379" spans="16:30">
      <c r="P2379" s="274">
        <f t="shared" si="494"/>
        <v>1</v>
      </c>
      <c r="Q2379" s="285">
        <f t="shared" si="495"/>
        <v>18</v>
      </c>
      <c r="R2379" s="286">
        <f t="shared" si="496"/>
        <v>0</v>
      </c>
      <c r="S2379" s="287">
        <f t="shared" si="497"/>
        <v>0</v>
      </c>
      <c r="T2379" s="286">
        <f t="shared" si="498"/>
        <v>0</v>
      </c>
      <c r="U2379" s="287">
        <f t="shared" si="499"/>
        <v>0</v>
      </c>
      <c r="V2379" s="287">
        <f t="shared" si="500"/>
        <v>0</v>
      </c>
      <c r="W2379" s="287">
        <f t="shared" si="501"/>
        <v>0</v>
      </c>
      <c r="X2379" s="287">
        <f t="shared" si="502"/>
        <v>0</v>
      </c>
      <c r="Y2379" s="288">
        <f t="shared" si="503"/>
        <v>1900</v>
      </c>
      <c r="Z2379" s="287">
        <f t="shared" si="504"/>
        <v>1</v>
      </c>
      <c r="AA2379" s="519">
        <f>0</f>
        <v>0</v>
      </c>
      <c r="AB2379" s="520">
        <f>0</f>
        <v>0</v>
      </c>
      <c r="AC2379" s="519">
        <f t="shared" si="505"/>
        <v>0</v>
      </c>
      <c r="AD2379" s="520">
        <f t="shared" si="506"/>
        <v>0</v>
      </c>
    </row>
    <row r="2380" spans="16:30">
      <c r="P2380" s="274">
        <f t="shared" si="494"/>
        <v>1</v>
      </c>
      <c r="Q2380" s="285">
        <f t="shared" si="495"/>
        <v>18</v>
      </c>
      <c r="R2380" s="286">
        <f t="shared" si="496"/>
        <v>0</v>
      </c>
      <c r="S2380" s="287">
        <f t="shared" si="497"/>
        <v>0</v>
      </c>
      <c r="T2380" s="286">
        <f t="shared" si="498"/>
        <v>0</v>
      </c>
      <c r="U2380" s="287">
        <f t="shared" si="499"/>
        <v>0</v>
      </c>
      <c r="V2380" s="287">
        <f t="shared" si="500"/>
        <v>0</v>
      </c>
      <c r="W2380" s="287">
        <f t="shared" si="501"/>
        <v>0</v>
      </c>
      <c r="X2380" s="287">
        <f t="shared" si="502"/>
        <v>0</v>
      </c>
      <c r="Y2380" s="288">
        <f t="shared" si="503"/>
        <v>1900</v>
      </c>
      <c r="Z2380" s="287">
        <f t="shared" si="504"/>
        <v>1</v>
      </c>
      <c r="AA2380" s="519">
        <f>0</f>
        <v>0</v>
      </c>
      <c r="AB2380" s="520">
        <f>0</f>
        <v>0</v>
      </c>
      <c r="AC2380" s="519">
        <f t="shared" si="505"/>
        <v>0</v>
      </c>
      <c r="AD2380" s="520">
        <f t="shared" si="506"/>
        <v>0</v>
      </c>
    </row>
    <row r="2381" spans="16:30">
      <c r="P2381" s="274">
        <f t="shared" si="494"/>
        <v>1</v>
      </c>
      <c r="Q2381" s="285">
        <f t="shared" si="495"/>
        <v>18</v>
      </c>
      <c r="R2381" s="286">
        <f t="shared" si="496"/>
        <v>0</v>
      </c>
      <c r="S2381" s="287">
        <f t="shared" si="497"/>
        <v>0</v>
      </c>
      <c r="T2381" s="286">
        <f t="shared" si="498"/>
        <v>0</v>
      </c>
      <c r="U2381" s="287">
        <f t="shared" si="499"/>
        <v>0</v>
      </c>
      <c r="V2381" s="287">
        <f t="shared" si="500"/>
        <v>0</v>
      </c>
      <c r="W2381" s="287">
        <f t="shared" si="501"/>
        <v>0</v>
      </c>
      <c r="X2381" s="287">
        <f t="shared" si="502"/>
        <v>0</v>
      </c>
      <c r="Y2381" s="288">
        <f t="shared" si="503"/>
        <v>1900</v>
      </c>
      <c r="Z2381" s="287">
        <f t="shared" si="504"/>
        <v>1</v>
      </c>
      <c r="AA2381" s="519">
        <f>0</f>
        <v>0</v>
      </c>
      <c r="AB2381" s="520">
        <f>0</f>
        <v>0</v>
      </c>
      <c r="AC2381" s="519">
        <f t="shared" si="505"/>
        <v>0</v>
      </c>
      <c r="AD2381" s="520">
        <f t="shared" si="506"/>
        <v>0</v>
      </c>
    </row>
    <row r="2382" spans="16:30">
      <c r="P2382" s="274">
        <f t="shared" si="494"/>
        <v>1</v>
      </c>
      <c r="Q2382" s="285">
        <f t="shared" si="495"/>
        <v>18</v>
      </c>
      <c r="R2382" s="286">
        <f t="shared" si="496"/>
        <v>0</v>
      </c>
      <c r="S2382" s="287">
        <f t="shared" si="497"/>
        <v>0</v>
      </c>
      <c r="T2382" s="286">
        <f t="shared" si="498"/>
        <v>0</v>
      </c>
      <c r="U2382" s="287">
        <f t="shared" si="499"/>
        <v>0</v>
      </c>
      <c r="V2382" s="287">
        <f t="shared" si="500"/>
        <v>0</v>
      </c>
      <c r="W2382" s="287">
        <f t="shared" si="501"/>
        <v>0</v>
      </c>
      <c r="X2382" s="287">
        <f t="shared" si="502"/>
        <v>0</v>
      </c>
      <c r="Y2382" s="288">
        <f t="shared" si="503"/>
        <v>1900</v>
      </c>
      <c r="Z2382" s="287">
        <f t="shared" si="504"/>
        <v>1</v>
      </c>
      <c r="AA2382" s="519">
        <f>0</f>
        <v>0</v>
      </c>
      <c r="AB2382" s="520">
        <f>0</f>
        <v>0</v>
      </c>
      <c r="AC2382" s="519">
        <f t="shared" si="505"/>
        <v>0</v>
      </c>
      <c r="AD2382" s="520">
        <f t="shared" si="506"/>
        <v>0</v>
      </c>
    </row>
    <row r="2383" spans="16:30">
      <c r="P2383" s="274">
        <f t="shared" si="494"/>
        <v>1</v>
      </c>
      <c r="Q2383" s="285">
        <f t="shared" si="495"/>
        <v>18</v>
      </c>
      <c r="R2383" s="286">
        <f t="shared" si="496"/>
        <v>0</v>
      </c>
      <c r="S2383" s="287">
        <f t="shared" si="497"/>
        <v>0</v>
      </c>
      <c r="T2383" s="286">
        <f t="shared" si="498"/>
        <v>0</v>
      </c>
      <c r="U2383" s="287">
        <f t="shared" si="499"/>
        <v>0</v>
      </c>
      <c r="V2383" s="287">
        <f t="shared" si="500"/>
        <v>0</v>
      </c>
      <c r="W2383" s="287">
        <f t="shared" si="501"/>
        <v>0</v>
      </c>
      <c r="X2383" s="287">
        <f t="shared" si="502"/>
        <v>0</v>
      </c>
      <c r="Y2383" s="288">
        <f t="shared" si="503"/>
        <v>1900</v>
      </c>
      <c r="Z2383" s="287">
        <f t="shared" si="504"/>
        <v>1</v>
      </c>
      <c r="AA2383" s="519">
        <f>0</f>
        <v>0</v>
      </c>
      <c r="AB2383" s="520">
        <f>0</f>
        <v>0</v>
      </c>
      <c r="AC2383" s="519">
        <f t="shared" si="505"/>
        <v>0</v>
      </c>
      <c r="AD2383" s="520">
        <f t="shared" si="506"/>
        <v>0</v>
      </c>
    </row>
    <row r="2384" spans="16:30">
      <c r="P2384" s="274">
        <f t="shared" si="494"/>
        <v>1</v>
      </c>
      <c r="Q2384" s="285">
        <f t="shared" si="495"/>
        <v>18</v>
      </c>
      <c r="R2384" s="286">
        <f t="shared" si="496"/>
        <v>0</v>
      </c>
      <c r="S2384" s="287">
        <f t="shared" si="497"/>
        <v>0</v>
      </c>
      <c r="T2384" s="286">
        <f t="shared" si="498"/>
        <v>0</v>
      </c>
      <c r="U2384" s="287">
        <f t="shared" si="499"/>
        <v>0</v>
      </c>
      <c r="V2384" s="287">
        <f t="shared" si="500"/>
        <v>0</v>
      </c>
      <c r="W2384" s="287">
        <f t="shared" si="501"/>
        <v>0</v>
      </c>
      <c r="X2384" s="287">
        <f t="shared" si="502"/>
        <v>0</v>
      </c>
      <c r="Y2384" s="288">
        <f t="shared" si="503"/>
        <v>1900</v>
      </c>
      <c r="Z2384" s="287">
        <f t="shared" si="504"/>
        <v>1</v>
      </c>
      <c r="AA2384" s="519">
        <f>0</f>
        <v>0</v>
      </c>
      <c r="AB2384" s="520">
        <f>0</f>
        <v>0</v>
      </c>
      <c r="AC2384" s="519">
        <f t="shared" si="505"/>
        <v>0</v>
      </c>
      <c r="AD2384" s="520">
        <f t="shared" si="506"/>
        <v>0</v>
      </c>
    </row>
    <row r="2385" spans="16:30">
      <c r="P2385" s="274">
        <f t="shared" si="494"/>
        <v>1</v>
      </c>
      <c r="Q2385" s="285">
        <f t="shared" si="495"/>
        <v>18</v>
      </c>
      <c r="R2385" s="286">
        <f t="shared" si="496"/>
        <v>0</v>
      </c>
      <c r="S2385" s="287">
        <f t="shared" si="497"/>
        <v>0</v>
      </c>
      <c r="T2385" s="286">
        <f t="shared" si="498"/>
        <v>0</v>
      </c>
      <c r="U2385" s="287">
        <f t="shared" si="499"/>
        <v>0</v>
      </c>
      <c r="V2385" s="287">
        <f t="shared" si="500"/>
        <v>0</v>
      </c>
      <c r="W2385" s="287">
        <f t="shared" si="501"/>
        <v>0</v>
      </c>
      <c r="X2385" s="287">
        <f t="shared" si="502"/>
        <v>0</v>
      </c>
      <c r="Y2385" s="288">
        <f t="shared" si="503"/>
        <v>1900</v>
      </c>
      <c r="Z2385" s="287">
        <f t="shared" si="504"/>
        <v>1</v>
      </c>
      <c r="AA2385" s="519">
        <f>0</f>
        <v>0</v>
      </c>
      <c r="AB2385" s="520">
        <f>0</f>
        <v>0</v>
      </c>
      <c r="AC2385" s="519">
        <f t="shared" si="505"/>
        <v>0</v>
      </c>
      <c r="AD2385" s="520">
        <f t="shared" si="506"/>
        <v>0</v>
      </c>
    </row>
    <row r="2386" spans="16:30">
      <c r="P2386" s="274">
        <f t="shared" si="494"/>
        <v>1</v>
      </c>
      <c r="Q2386" s="285">
        <f t="shared" si="495"/>
        <v>18</v>
      </c>
      <c r="R2386" s="286">
        <f t="shared" si="496"/>
        <v>0</v>
      </c>
      <c r="S2386" s="287">
        <f t="shared" si="497"/>
        <v>0</v>
      </c>
      <c r="T2386" s="286">
        <f t="shared" si="498"/>
        <v>0</v>
      </c>
      <c r="U2386" s="287">
        <f t="shared" si="499"/>
        <v>0</v>
      </c>
      <c r="V2386" s="287">
        <f t="shared" si="500"/>
        <v>0</v>
      </c>
      <c r="W2386" s="287">
        <f t="shared" si="501"/>
        <v>0</v>
      </c>
      <c r="X2386" s="287">
        <f t="shared" si="502"/>
        <v>0</v>
      </c>
      <c r="Y2386" s="288">
        <f t="shared" si="503"/>
        <v>1900</v>
      </c>
      <c r="Z2386" s="287">
        <f t="shared" si="504"/>
        <v>1</v>
      </c>
      <c r="AA2386" s="519">
        <f>0</f>
        <v>0</v>
      </c>
      <c r="AB2386" s="520">
        <f>0</f>
        <v>0</v>
      </c>
      <c r="AC2386" s="519">
        <f t="shared" si="505"/>
        <v>0</v>
      </c>
      <c r="AD2386" s="520">
        <f t="shared" si="506"/>
        <v>0</v>
      </c>
    </row>
    <row r="2387" spans="16:30">
      <c r="P2387" s="274">
        <f t="shared" si="494"/>
        <v>1</v>
      </c>
      <c r="Q2387" s="285">
        <f t="shared" si="495"/>
        <v>18</v>
      </c>
      <c r="R2387" s="286">
        <f t="shared" si="496"/>
        <v>0</v>
      </c>
      <c r="S2387" s="287">
        <f t="shared" si="497"/>
        <v>0</v>
      </c>
      <c r="T2387" s="286">
        <f t="shared" si="498"/>
        <v>0</v>
      </c>
      <c r="U2387" s="287">
        <f t="shared" si="499"/>
        <v>0</v>
      </c>
      <c r="V2387" s="287">
        <f t="shared" si="500"/>
        <v>0</v>
      </c>
      <c r="W2387" s="287">
        <f t="shared" si="501"/>
        <v>0</v>
      </c>
      <c r="X2387" s="287">
        <f t="shared" si="502"/>
        <v>0</v>
      </c>
      <c r="Y2387" s="288">
        <f t="shared" si="503"/>
        <v>1900</v>
      </c>
      <c r="Z2387" s="287">
        <f t="shared" si="504"/>
        <v>1</v>
      </c>
      <c r="AA2387" s="519">
        <f>0</f>
        <v>0</v>
      </c>
      <c r="AB2387" s="520">
        <f>0</f>
        <v>0</v>
      </c>
      <c r="AC2387" s="519">
        <f t="shared" si="505"/>
        <v>0</v>
      </c>
      <c r="AD2387" s="520">
        <f t="shared" si="506"/>
        <v>0</v>
      </c>
    </row>
    <row r="2388" spans="16:30">
      <c r="P2388" s="274">
        <f t="shared" si="494"/>
        <v>1</v>
      </c>
      <c r="Q2388" s="285">
        <f t="shared" si="495"/>
        <v>18</v>
      </c>
      <c r="R2388" s="286">
        <f t="shared" si="496"/>
        <v>0</v>
      </c>
      <c r="S2388" s="287">
        <f t="shared" si="497"/>
        <v>0</v>
      </c>
      <c r="T2388" s="286">
        <f t="shared" si="498"/>
        <v>0</v>
      </c>
      <c r="U2388" s="287">
        <f t="shared" si="499"/>
        <v>0</v>
      </c>
      <c r="V2388" s="287">
        <f t="shared" si="500"/>
        <v>0</v>
      </c>
      <c r="W2388" s="287">
        <f t="shared" si="501"/>
        <v>0</v>
      </c>
      <c r="X2388" s="287">
        <f t="shared" si="502"/>
        <v>0</v>
      </c>
      <c r="Y2388" s="288">
        <f t="shared" si="503"/>
        <v>1900</v>
      </c>
      <c r="Z2388" s="287">
        <f t="shared" si="504"/>
        <v>1</v>
      </c>
      <c r="AA2388" s="519">
        <f>0</f>
        <v>0</v>
      </c>
      <c r="AB2388" s="520">
        <f>0</f>
        <v>0</v>
      </c>
      <c r="AC2388" s="519">
        <f t="shared" si="505"/>
        <v>0</v>
      </c>
      <c r="AD2388" s="520">
        <f t="shared" si="506"/>
        <v>0</v>
      </c>
    </row>
    <row r="2389" spans="16:30">
      <c r="P2389" s="274">
        <f t="shared" si="494"/>
        <v>1</v>
      </c>
      <c r="Q2389" s="285">
        <f t="shared" si="495"/>
        <v>18</v>
      </c>
      <c r="R2389" s="286">
        <f t="shared" si="496"/>
        <v>0</v>
      </c>
      <c r="S2389" s="287">
        <f t="shared" si="497"/>
        <v>0</v>
      </c>
      <c r="T2389" s="286">
        <f t="shared" si="498"/>
        <v>0</v>
      </c>
      <c r="U2389" s="287">
        <f t="shared" si="499"/>
        <v>0</v>
      </c>
      <c r="V2389" s="287">
        <f t="shared" si="500"/>
        <v>0</v>
      </c>
      <c r="W2389" s="287">
        <f t="shared" si="501"/>
        <v>0</v>
      </c>
      <c r="X2389" s="287">
        <f t="shared" si="502"/>
        <v>0</v>
      </c>
      <c r="Y2389" s="288">
        <f t="shared" si="503"/>
        <v>1900</v>
      </c>
      <c r="Z2389" s="287">
        <f t="shared" si="504"/>
        <v>1</v>
      </c>
      <c r="AA2389" s="519">
        <f>0</f>
        <v>0</v>
      </c>
      <c r="AB2389" s="520">
        <f>0</f>
        <v>0</v>
      </c>
      <c r="AC2389" s="519">
        <f t="shared" si="505"/>
        <v>0</v>
      </c>
      <c r="AD2389" s="520">
        <f t="shared" si="506"/>
        <v>0</v>
      </c>
    </row>
    <row r="2390" spans="16:30">
      <c r="P2390" s="274">
        <f t="shared" si="494"/>
        <v>1</v>
      </c>
      <c r="Q2390" s="285">
        <f t="shared" si="495"/>
        <v>18</v>
      </c>
      <c r="R2390" s="286">
        <f t="shared" si="496"/>
        <v>0</v>
      </c>
      <c r="S2390" s="287">
        <f t="shared" si="497"/>
        <v>0</v>
      </c>
      <c r="T2390" s="286">
        <f t="shared" si="498"/>
        <v>0</v>
      </c>
      <c r="U2390" s="287">
        <f t="shared" si="499"/>
        <v>0</v>
      </c>
      <c r="V2390" s="287">
        <f t="shared" si="500"/>
        <v>0</v>
      </c>
      <c r="W2390" s="287">
        <f t="shared" si="501"/>
        <v>0</v>
      </c>
      <c r="X2390" s="287">
        <f t="shared" si="502"/>
        <v>0</v>
      </c>
      <c r="Y2390" s="288">
        <f t="shared" si="503"/>
        <v>1900</v>
      </c>
      <c r="Z2390" s="287">
        <f t="shared" si="504"/>
        <v>1</v>
      </c>
      <c r="AA2390" s="519">
        <f>0</f>
        <v>0</v>
      </c>
      <c r="AB2390" s="520">
        <f>0</f>
        <v>0</v>
      </c>
      <c r="AC2390" s="519">
        <f t="shared" si="505"/>
        <v>0</v>
      </c>
      <c r="AD2390" s="520">
        <f t="shared" si="506"/>
        <v>0</v>
      </c>
    </row>
    <row r="2391" spans="16:30">
      <c r="P2391" s="274">
        <f t="shared" si="494"/>
        <v>1</v>
      </c>
      <c r="Q2391" s="285">
        <f t="shared" si="495"/>
        <v>18</v>
      </c>
      <c r="R2391" s="286">
        <f t="shared" si="496"/>
        <v>0</v>
      </c>
      <c r="S2391" s="287">
        <f t="shared" si="497"/>
        <v>0</v>
      </c>
      <c r="T2391" s="286">
        <f t="shared" si="498"/>
        <v>0</v>
      </c>
      <c r="U2391" s="287">
        <f t="shared" si="499"/>
        <v>0</v>
      </c>
      <c r="V2391" s="287">
        <f t="shared" si="500"/>
        <v>0</v>
      </c>
      <c r="W2391" s="287">
        <f t="shared" si="501"/>
        <v>0</v>
      </c>
      <c r="X2391" s="287">
        <f t="shared" si="502"/>
        <v>0</v>
      </c>
      <c r="Y2391" s="288">
        <f t="shared" si="503"/>
        <v>1900</v>
      </c>
      <c r="Z2391" s="287">
        <f t="shared" si="504"/>
        <v>1</v>
      </c>
      <c r="AA2391" s="519">
        <f>0</f>
        <v>0</v>
      </c>
      <c r="AB2391" s="520">
        <f>0</f>
        <v>0</v>
      </c>
      <c r="AC2391" s="519">
        <f t="shared" si="505"/>
        <v>0</v>
      </c>
      <c r="AD2391" s="520">
        <f t="shared" si="506"/>
        <v>0</v>
      </c>
    </row>
    <row r="2392" spans="16:30">
      <c r="P2392" s="274">
        <f t="shared" si="494"/>
        <v>1</v>
      </c>
      <c r="Q2392" s="285">
        <f t="shared" si="495"/>
        <v>18</v>
      </c>
      <c r="R2392" s="286">
        <f t="shared" si="496"/>
        <v>0</v>
      </c>
      <c r="S2392" s="287">
        <f t="shared" si="497"/>
        <v>0</v>
      </c>
      <c r="T2392" s="286">
        <f t="shared" si="498"/>
        <v>0</v>
      </c>
      <c r="U2392" s="287">
        <f t="shared" si="499"/>
        <v>0</v>
      </c>
      <c r="V2392" s="287">
        <f t="shared" si="500"/>
        <v>0</v>
      </c>
      <c r="W2392" s="287">
        <f t="shared" si="501"/>
        <v>0</v>
      </c>
      <c r="X2392" s="287">
        <f t="shared" si="502"/>
        <v>0</v>
      </c>
      <c r="Y2392" s="288">
        <f t="shared" si="503"/>
        <v>1900</v>
      </c>
      <c r="Z2392" s="287">
        <f t="shared" si="504"/>
        <v>1</v>
      </c>
      <c r="AA2392" s="519">
        <f>0</f>
        <v>0</v>
      </c>
      <c r="AB2392" s="520">
        <f>0</f>
        <v>0</v>
      </c>
      <c r="AC2392" s="519">
        <f t="shared" si="505"/>
        <v>0</v>
      </c>
      <c r="AD2392" s="520">
        <f t="shared" si="506"/>
        <v>0</v>
      </c>
    </row>
    <row r="2393" spans="16:30">
      <c r="P2393" s="274">
        <f t="shared" si="494"/>
        <v>1</v>
      </c>
      <c r="Q2393" s="285">
        <f t="shared" si="495"/>
        <v>18</v>
      </c>
      <c r="R2393" s="286">
        <f t="shared" si="496"/>
        <v>0</v>
      </c>
      <c r="S2393" s="287">
        <f t="shared" si="497"/>
        <v>0</v>
      </c>
      <c r="T2393" s="286">
        <f t="shared" si="498"/>
        <v>0</v>
      </c>
      <c r="U2393" s="287">
        <f t="shared" si="499"/>
        <v>0</v>
      </c>
      <c r="V2393" s="287">
        <f t="shared" si="500"/>
        <v>0</v>
      </c>
      <c r="W2393" s="287">
        <f t="shared" si="501"/>
        <v>0</v>
      </c>
      <c r="X2393" s="287">
        <f t="shared" si="502"/>
        <v>0</v>
      </c>
      <c r="Y2393" s="288">
        <f t="shared" si="503"/>
        <v>1900</v>
      </c>
      <c r="Z2393" s="287">
        <f t="shared" si="504"/>
        <v>1</v>
      </c>
      <c r="AA2393" s="519">
        <f>0</f>
        <v>0</v>
      </c>
      <c r="AB2393" s="520">
        <f>0</f>
        <v>0</v>
      </c>
      <c r="AC2393" s="519">
        <f t="shared" si="505"/>
        <v>0</v>
      </c>
      <c r="AD2393" s="520">
        <f t="shared" si="506"/>
        <v>0</v>
      </c>
    </row>
    <row r="2394" spans="16:30">
      <c r="P2394" s="274">
        <f t="shared" si="494"/>
        <v>1</v>
      </c>
      <c r="Q2394" s="285">
        <f t="shared" si="495"/>
        <v>18</v>
      </c>
      <c r="R2394" s="286">
        <f t="shared" si="496"/>
        <v>0</v>
      </c>
      <c r="S2394" s="287">
        <f t="shared" si="497"/>
        <v>0</v>
      </c>
      <c r="T2394" s="286">
        <f t="shared" si="498"/>
        <v>0</v>
      </c>
      <c r="U2394" s="287">
        <f t="shared" si="499"/>
        <v>0</v>
      </c>
      <c r="V2394" s="287">
        <f t="shared" si="500"/>
        <v>0</v>
      </c>
      <c r="W2394" s="287">
        <f t="shared" si="501"/>
        <v>0</v>
      </c>
      <c r="X2394" s="287">
        <f t="shared" si="502"/>
        <v>0</v>
      </c>
      <c r="Y2394" s="288">
        <f t="shared" si="503"/>
        <v>1900</v>
      </c>
      <c r="Z2394" s="287">
        <f t="shared" si="504"/>
        <v>1</v>
      </c>
      <c r="AA2394" s="519">
        <f>0</f>
        <v>0</v>
      </c>
      <c r="AB2394" s="520">
        <f>0</f>
        <v>0</v>
      </c>
      <c r="AC2394" s="519">
        <f t="shared" si="505"/>
        <v>0</v>
      </c>
      <c r="AD2394" s="520">
        <f t="shared" si="506"/>
        <v>0</v>
      </c>
    </row>
    <row r="2395" spans="16:30">
      <c r="P2395" s="274">
        <f t="shared" si="494"/>
        <v>1</v>
      </c>
      <c r="Q2395" s="285">
        <f t="shared" si="495"/>
        <v>18</v>
      </c>
      <c r="R2395" s="286">
        <f t="shared" si="496"/>
        <v>0</v>
      </c>
      <c r="S2395" s="287">
        <f t="shared" si="497"/>
        <v>0</v>
      </c>
      <c r="T2395" s="286">
        <f t="shared" si="498"/>
        <v>0</v>
      </c>
      <c r="U2395" s="287">
        <f t="shared" si="499"/>
        <v>0</v>
      </c>
      <c r="V2395" s="287">
        <f t="shared" si="500"/>
        <v>0</v>
      </c>
      <c r="W2395" s="287">
        <f t="shared" si="501"/>
        <v>0</v>
      </c>
      <c r="X2395" s="287">
        <f t="shared" si="502"/>
        <v>0</v>
      </c>
      <c r="Y2395" s="288">
        <f t="shared" si="503"/>
        <v>1900</v>
      </c>
      <c r="Z2395" s="287">
        <f t="shared" si="504"/>
        <v>1</v>
      </c>
      <c r="AA2395" s="519">
        <f>0</f>
        <v>0</v>
      </c>
      <c r="AB2395" s="520">
        <f>0</f>
        <v>0</v>
      </c>
      <c r="AC2395" s="519">
        <f t="shared" si="505"/>
        <v>0</v>
      </c>
      <c r="AD2395" s="520">
        <f t="shared" si="506"/>
        <v>0</v>
      </c>
    </row>
    <row r="2396" spans="16:30">
      <c r="P2396" s="274">
        <f t="shared" si="494"/>
        <v>1</v>
      </c>
      <c r="Q2396" s="285">
        <f t="shared" si="495"/>
        <v>18</v>
      </c>
      <c r="R2396" s="286">
        <f t="shared" si="496"/>
        <v>0</v>
      </c>
      <c r="S2396" s="287">
        <f t="shared" si="497"/>
        <v>0</v>
      </c>
      <c r="T2396" s="286">
        <f t="shared" si="498"/>
        <v>0</v>
      </c>
      <c r="U2396" s="287">
        <f t="shared" si="499"/>
        <v>0</v>
      </c>
      <c r="V2396" s="287">
        <f t="shared" si="500"/>
        <v>0</v>
      </c>
      <c r="W2396" s="287">
        <f t="shared" si="501"/>
        <v>0</v>
      </c>
      <c r="X2396" s="287">
        <f t="shared" si="502"/>
        <v>0</v>
      </c>
      <c r="Y2396" s="288">
        <f t="shared" si="503"/>
        <v>1900</v>
      </c>
      <c r="Z2396" s="287">
        <f t="shared" si="504"/>
        <v>1</v>
      </c>
      <c r="AA2396" s="519">
        <f>0</f>
        <v>0</v>
      </c>
      <c r="AB2396" s="520">
        <f>0</f>
        <v>0</v>
      </c>
      <c r="AC2396" s="519">
        <f t="shared" si="505"/>
        <v>0</v>
      </c>
      <c r="AD2396" s="520">
        <f t="shared" si="506"/>
        <v>0</v>
      </c>
    </row>
    <row r="2397" spans="16:30">
      <c r="P2397" s="274">
        <f t="shared" si="494"/>
        <v>1</v>
      </c>
      <c r="Q2397" s="285">
        <f t="shared" si="495"/>
        <v>18</v>
      </c>
      <c r="R2397" s="286">
        <f t="shared" si="496"/>
        <v>0</v>
      </c>
      <c r="S2397" s="287">
        <f t="shared" si="497"/>
        <v>0</v>
      </c>
      <c r="T2397" s="286">
        <f t="shared" si="498"/>
        <v>0</v>
      </c>
      <c r="U2397" s="287">
        <f t="shared" si="499"/>
        <v>0</v>
      </c>
      <c r="V2397" s="287">
        <f t="shared" si="500"/>
        <v>0</v>
      </c>
      <c r="W2397" s="287">
        <f t="shared" si="501"/>
        <v>0</v>
      </c>
      <c r="X2397" s="287">
        <f t="shared" si="502"/>
        <v>0</v>
      </c>
      <c r="Y2397" s="288">
        <f t="shared" si="503"/>
        <v>1900</v>
      </c>
      <c r="Z2397" s="287">
        <f t="shared" si="504"/>
        <v>1</v>
      </c>
      <c r="AA2397" s="519">
        <f>0</f>
        <v>0</v>
      </c>
      <c r="AB2397" s="520">
        <f>0</f>
        <v>0</v>
      </c>
      <c r="AC2397" s="519">
        <f t="shared" si="505"/>
        <v>0</v>
      </c>
      <c r="AD2397" s="520">
        <f t="shared" si="506"/>
        <v>0</v>
      </c>
    </row>
    <row r="2398" spans="16:30">
      <c r="P2398" s="274">
        <f t="shared" si="494"/>
        <v>1</v>
      </c>
      <c r="Q2398" s="285">
        <f t="shared" si="495"/>
        <v>18</v>
      </c>
      <c r="R2398" s="286">
        <f t="shared" si="496"/>
        <v>0</v>
      </c>
      <c r="S2398" s="287">
        <f t="shared" si="497"/>
        <v>0</v>
      </c>
      <c r="T2398" s="286">
        <f t="shared" si="498"/>
        <v>0</v>
      </c>
      <c r="U2398" s="287">
        <f t="shared" si="499"/>
        <v>0</v>
      </c>
      <c r="V2398" s="287">
        <f t="shared" si="500"/>
        <v>0</v>
      </c>
      <c r="W2398" s="287">
        <f t="shared" si="501"/>
        <v>0</v>
      </c>
      <c r="X2398" s="287">
        <f t="shared" si="502"/>
        <v>0</v>
      </c>
      <c r="Y2398" s="288">
        <f t="shared" si="503"/>
        <v>1900</v>
      </c>
      <c r="Z2398" s="287">
        <f t="shared" si="504"/>
        <v>1</v>
      </c>
      <c r="AA2398" s="519">
        <f>0</f>
        <v>0</v>
      </c>
      <c r="AB2398" s="520">
        <f>0</f>
        <v>0</v>
      </c>
      <c r="AC2398" s="519">
        <f t="shared" si="505"/>
        <v>0</v>
      </c>
      <c r="AD2398" s="520">
        <f t="shared" si="506"/>
        <v>0</v>
      </c>
    </row>
    <row r="2399" spans="16:30">
      <c r="P2399" s="274">
        <f t="shared" si="494"/>
        <v>1</v>
      </c>
      <c r="Q2399" s="285">
        <f t="shared" si="495"/>
        <v>18</v>
      </c>
      <c r="R2399" s="286">
        <f t="shared" si="496"/>
        <v>0</v>
      </c>
      <c r="S2399" s="287">
        <f t="shared" si="497"/>
        <v>0</v>
      </c>
      <c r="T2399" s="286">
        <f t="shared" si="498"/>
        <v>0</v>
      </c>
      <c r="U2399" s="287">
        <f t="shared" si="499"/>
        <v>0</v>
      </c>
      <c r="V2399" s="287">
        <f t="shared" si="500"/>
        <v>0</v>
      </c>
      <c r="W2399" s="287">
        <f t="shared" si="501"/>
        <v>0</v>
      </c>
      <c r="X2399" s="287">
        <f t="shared" si="502"/>
        <v>0</v>
      </c>
      <c r="Y2399" s="288">
        <f t="shared" si="503"/>
        <v>1900</v>
      </c>
      <c r="Z2399" s="287">
        <f t="shared" si="504"/>
        <v>1</v>
      </c>
      <c r="AA2399" s="519">
        <f>0</f>
        <v>0</v>
      </c>
      <c r="AB2399" s="520">
        <f>0</f>
        <v>0</v>
      </c>
      <c r="AC2399" s="519">
        <f t="shared" si="505"/>
        <v>0</v>
      </c>
      <c r="AD2399" s="520">
        <f t="shared" si="506"/>
        <v>0</v>
      </c>
    </row>
    <row r="2400" spans="16:30">
      <c r="P2400" s="274">
        <f t="shared" si="494"/>
        <v>1</v>
      </c>
      <c r="Q2400" s="285">
        <f t="shared" si="495"/>
        <v>18</v>
      </c>
      <c r="R2400" s="286">
        <f t="shared" si="496"/>
        <v>0</v>
      </c>
      <c r="S2400" s="287">
        <f t="shared" si="497"/>
        <v>0</v>
      </c>
      <c r="T2400" s="286">
        <f t="shared" si="498"/>
        <v>0</v>
      </c>
      <c r="U2400" s="287">
        <f t="shared" si="499"/>
        <v>0</v>
      </c>
      <c r="V2400" s="287">
        <f t="shared" si="500"/>
        <v>0</v>
      </c>
      <c r="W2400" s="287">
        <f t="shared" si="501"/>
        <v>0</v>
      </c>
      <c r="X2400" s="287">
        <f t="shared" si="502"/>
        <v>0</v>
      </c>
      <c r="Y2400" s="288">
        <f t="shared" si="503"/>
        <v>1900</v>
      </c>
      <c r="Z2400" s="287">
        <f t="shared" si="504"/>
        <v>1</v>
      </c>
      <c r="AA2400" s="519">
        <f>0</f>
        <v>0</v>
      </c>
      <c r="AB2400" s="520">
        <f>0</f>
        <v>0</v>
      </c>
      <c r="AC2400" s="519">
        <f t="shared" si="505"/>
        <v>0</v>
      </c>
      <c r="AD2400" s="520">
        <f t="shared" si="506"/>
        <v>0</v>
      </c>
    </row>
    <row r="2401" spans="16:30">
      <c r="P2401" s="274">
        <f t="shared" si="494"/>
        <v>1</v>
      </c>
      <c r="Q2401" s="285">
        <f t="shared" si="495"/>
        <v>18</v>
      </c>
      <c r="R2401" s="286">
        <f t="shared" si="496"/>
        <v>0</v>
      </c>
      <c r="S2401" s="287">
        <f t="shared" si="497"/>
        <v>0</v>
      </c>
      <c r="T2401" s="286">
        <f t="shared" si="498"/>
        <v>0</v>
      </c>
      <c r="U2401" s="287">
        <f t="shared" si="499"/>
        <v>0</v>
      </c>
      <c r="V2401" s="287">
        <f t="shared" si="500"/>
        <v>0</v>
      </c>
      <c r="W2401" s="287">
        <f t="shared" si="501"/>
        <v>0</v>
      </c>
      <c r="X2401" s="287">
        <f t="shared" si="502"/>
        <v>0</v>
      </c>
      <c r="Y2401" s="288">
        <f t="shared" si="503"/>
        <v>1900</v>
      </c>
      <c r="Z2401" s="287">
        <f t="shared" si="504"/>
        <v>1</v>
      </c>
      <c r="AA2401" s="519">
        <f>0</f>
        <v>0</v>
      </c>
      <c r="AB2401" s="520">
        <f>0</f>
        <v>0</v>
      </c>
      <c r="AC2401" s="519">
        <f t="shared" si="505"/>
        <v>0</v>
      </c>
      <c r="AD2401" s="520">
        <f t="shared" si="506"/>
        <v>0</v>
      </c>
    </row>
    <row r="2402" spans="16:30">
      <c r="P2402" s="274">
        <f t="shared" si="494"/>
        <v>1</v>
      </c>
      <c r="Q2402" s="285">
        <f t="shared" si="495"/>
        <v>18</v>
      </c>
      <c r="R2402" s="286">
        <f t="shared" si="496"/>
        <v>0</v>
      </c>
      <c r="S2402" s="287">
        <f t="shared" si="497"/>
        <v>0</v>
      </c>
      <c r="T2402" s="286">
        <f t="shared" si="498"/>
        <v>0</v>
      </c>
      <c r="U2402" s="287">
        <f t="shared" si="499"/>
        <v>0</v>
      </c>
      <c r="V2402" s="287">
        <f t="shared" si="500"/>
        <v>0</v>
      </c>
      <c r="W2402" s="287">
        <f t="shared" si="501"/>
        <v>0</v>
      </c>
      <c r="X2402" s="287">
        <f t="shared" si="502"/>
        <v>0</v>
      </c>
      <c r="Y2402" s="288">
        <f t="shared" si="503"/>
        <v>1900</v>
      </c>
      <c r="Z2402" s="287">
        <f t="shared" si="504"/>
        <v>1</v>
      </c>
      <c r="AA2402" s="519">
        <f>0</f>
        <v>0</v>
      </c>
      <c r="AB2402" s="520">
        <f>0</f>
        <v>0</v>
      </c>
      <c r="AC2402" s="519">
        <f t="shared" si="505"/>
        <v>0</v>
      </c>
      <c r="AD2402" s="520">
        <f t="shared" si="506"/>
        <v>0</v>
      </c>
    </row>
    <row r="2403" spans="16:30">
      <c r="P2403" s="274">
        <f t="shared" si="494"/>
        <v>1</v>
      </c>
      <c r="Q2403" s="285">
        <f t="shared" si="495"/>
        <v>18</v>
      </c>
      <c r="R2403" s="286">
        <f t="shared" si="496"/>
        <v>0</v>
      </c>
      <c r="S2403" s="287">
        <f t="shared" si="497"/>
        <v>0</v>
      </c>
      <c r="T2403" s="286">
        <f t="shared" si="498"/>
        <v>0</v>
      </c>
      <c r="U2403" s="287">
        <f t="shared" si="499"/>
        <v>0</v>
      </c>
      <c r="V2403" s="287">
        <f t="shared" si="500"/>
        <v>0</v>
      </c>
      <c r="W2403" s="287">
        <f t="shared" si="501"/>
        <v>0</v>
      </c>
      <c r="X2403" s="287">
        <f t="shared" si="502"/>
        <v>0</v>
      </c>
      <c r="Y2403" s="288">
        <f t="shared" si="503"/>
        <v>1900</v>
      </c>
      <c r="Z2403" s="287">
        <f t="shared" si="504"/>
        <v>1</v>
      </c>
      <c r="AA2403" s="519">
        <f>0</f>
        <v>0</v>
      </c>
      <c r="AB2403" s="520">
        <f>0</f>
        <v>0</v>
      </c>
      <c r="AC2403" s="519">
        <f t="shared" si="505"/>
        <v>0</v>
      </c>
      <c r="AD2403" s="520">
        <f t="shared" si="506"/>
        <v>0</v>
      </c>
    </row>
    <row r="2404" spans="16:30">
      <c r="P2404" s="274">
        <f t="shared" si="494"/>
        <v>1</v>
      </c>
      <c r="Q2404" s="285">
        <f t="shared" si="495"/>
        <v>18</v>
      </c>
      <c r="R2404" s="286">
        <f t="shared" si="496"/>
        <v>0</v>
      </c>
      <c r="S2404" s="287">
        <f t="shared" si="497"/>
        <v>0</v>
      </c>
      <c r="T2404" s="286">
        <f t="shared" si="498"/>
        <v>0</v>
      </c>
      <c r="U2404" s="287">
        <f t="shared" si="499"/>
        <v>0</v>
      </c>
      <c r="V2404" s="287">
        <f t="shared" si="500"/>
        <v>0</v>
      </c>
      <c r="W2404" s="287">
        <f t="shared" si="501"/>
        <v>0</v>
      </c>
      <c r="X2404" s="287">
        <f t="shared" si="502"/>
        <v>0</v>
      </c>
      <c r="Y2404" s="288">
        <f t="shared" si="503"/>
        <v>1900</v>
      </c>
      <c r="Z2404" s="287">
        <f t="shared" si="504"/>
        <v>1</v>
      </c>
      <c r="AA2404" s="519">
        <f>0</f>
        <v>0</v>
      </c>
      <c r="AB2404" s="520">
        <f>0</f>
        <v>0</v>
      </c>
      <c r="AC2404" s="519">
        <f t="shared" si="505"/>
        <v>0</v>
      </c>
      <c r="AD2404" s="520">
        <f t="shared" si="506"/>
        <v>0</v>
      </c>
    </row>
    <row r="2405" spans="16:30">
      <c r="P2405" s="274">
        <f t="shared" si="494"/>
        <v>1</v>
      </c>
      <c r="Q2405" s="285">
        <f t="shared" si="495"/>
        <v>18</v>
      </c>
      <c r="R2405" s="286">
        <f t="shared" si="496"/>
        <v>0</v>
      </c>
      <c r="S2405" s="287">
        <f t="shared" si="497"/>
        <v>0</v>
      </c>
      <c r="T2405" s="286">
        <f t="shared" si="498"/>
        <v>0</v>
      </c>
      <c r="U2405" s="287">
        <f t="shared" si="499"/>
        <v>0</v>
      </c>
      <c r="V2405" s="287">
        <f t="shared" si="500"/>
        <v>0</v>
      </c>
      <c r="W2405" s="287">
        <f t="shared" si="501"/>
        <v>0</v>
      </c>
      <c r="X2405" s="287">
        <f t="shared" si="502"/>
        <v>0</v>
      </c>
      <c r="Y2405" s="288">
        <f t="shared" si="503"/>
        <v>1900</v>
      </c>
      <c r="Z2405" s="287">
        <f t="shared" si="504"/>
        <v>1</v>
      </c>
      <c r="AA2405" s="519">
        <f>0</f>
        <v>0</v>
      </c>
      <c r="AB2405" s="520">
        <f>0</f>
        <v>0</v>
      </c>
      <c r="AC2405" s="519">
        <f t="shared" si="505"/>
        <v>0</v>
      </c>
      <c r="AD2405" s="520">
        <f t="shared" si="506"/>
        <v>0</v>
      </c>
    </row>
    <row r="2406" spans="16:30">
      <c r="P2406" s="274">
        <f t="shared" si="494"/>
        <v>1</v>
      </c>
      <c r="Q2406" s="285">
        <f t="shared" si="495"/>
        <v>18</v>
      </c>
      <c r="R2406" s="286">
        <f t="shared" si="496"/>
        <v>0</v>
      </c>
      <c r="S2406" s="287">
        <f t="shared" si="497"/>
        <v>0</v>
      </c>
      <c r="T2406" s="286">
        <f t="shared" si="498"/>
        <v>0</v>
      </c>
      <c r="U2406" s="287">
        <f t="shared" si="499"/>
        <v>0</v>
      </c>
      <c r="V2406" s="287">
        <f t="shared" si="500"/>
        <v>0</v>
      </c>
      <c r="W2406" s="287">
        <f t="shared" si="501"/>
        <v>0</v>
      </c>
      <c r="X2406" s="287">
        <f t="shared" si="502"/>
        <v>0</v>
      </c>
      <c r="Y2406" s="288">
        <f t="shared" si="503"/>
        <v>1900</v>
      </c>
      <c r="Z2406" s="287">
        <f t="shared" si="504"/>
        <v>1</v>
      </c>
      <c r="AA2406" s="519">
        <f>0</f>
        <v>0</v>
      </c>
      <c r="AB2406" s="520">
        <f>0</f>
        <v>0</v>
      </c>
      <c r="AC2406" s="519">
        <f t="shared" si="505"/>
        <v>0</v>
      </c>
      <c r="AD2406" s="520">
        <f t="shared" si="506"/>
        <v>0</v>
      </c>
    </row>
    <row r="2407" spans="16:30">
      <c r="P2407" s="274">
        <f t="shared" si="494"/>
        <v>1</v>
      </c>
      <c r="Q2407" s="285">
        <f t="shared" si="495"/>
        <v>18</v>
      </c>
      <c r="R2407" s="286">
        <f t="shared" si="496"/>
        <v>0</v>
      </c>
      <c r="S2407" s="287">
        <f t="shared" si="497"/>
        <v>0</v>
      </c>
      <c r="T2407" s="286">
        <f t="shared" si="498"/>
        <v>0</v>
      </c>
      <c r="U2407" s="287">
        <f t="shared" si="499"/>
        <v>0</v>
      </c>
      <c r="V2407" s="287">
        <f t="shared" si="500"/>
        <v>0</v>
      </c>
      <c r="W2407" s="287">
        <f t="shared" si="501"/>
        <v>0</v>
      </c>
      <c r="X2407" s="287">
        <f t="shared" si="502"/>
        <v>0</v>
      </c>
      <c r="Y2407" s="288">
        <f t="shared" si="503"/>
        <v>1900</v>
      </c>
      <c r="Z2407" s="287">
        <f t="shared" si="504"/>
        <v>1</v>
      </c>
      <c r="AA2407" s="519">
        <f>0</f>
        <v>0</v>
      </c>
      <c r="AB2407" s="520">
        <f>0</f>
        <v>0</v>
      </c>
      <c r="AC2407" s="519">
        <f t="shared" si="505"/>
        <v>0</v>
      </c>
      <c r="AD2407" s="520">
        <f t="shared" si="506"/>
        <v>0</v>
      </c>
    </row>
    <row r="2408" spans="16:30">
      <c r="P2408" s="274">
        <f t="shared" si="494"/>
        <v>1</v>
      </c>
      <c r="Q2408" s="285">
        <f t="shared" si="495"/>
        <v>18</v>
      </c>
      <c r="R2408" s="286">
        <f t="shared" si="496"/>
        <v>0</v>
      </c>
      <c r="S2408" s="287">
        <f t="shared" si="497"/>
        <v>0</v>
      </c>
      <c r="T2408" s="286">
        <f t="shared" si="498"/>
        <v>0</v>
      </c>
      <c r="U2408" s="287">
        <f t="shared" si="499"/>
        <v>0</v>
      </c>
      <c r="V2408" s="287">
        <f t="shared" si="500"/>
        <v>0</v>
      </c>
      <c r="W2408" s="287">
        <f t="shared" si="501"/>
        <v>0</v>
      </c>
      <c r="X2408" s="287">
        <f t="shared" si="502"/>
        <v>0</v>
      </c>
      <c r="Y2408" s="288">
        <f t="shared" si="503"/>
        <v>1900</v>
      </c>
      <c r="Z2408" s="287">
        <f t="shared" si="504"/>
        <v>1</v>
      </c>
      <c r="AA2408" s="519">
        <f>0</f>
        <v>0</v>
      </c>
      <c r="AB2408" s="520">
        <f>0</f>
        <v>0</v>
      </c>
      <c r="AC2408" s="519">
        <f t="shared" si="505"/>
        <v>0</v>
      </c>
      <c r="AD2408" s="520">
        <f t="shared" si="506"/>
        <v>0</v>
      </c>
    </row>
    <row r="2409" spans="16:30">
      <c r="P2409" s="274">
        <f t="shared" si="494"/>
        <v>1</v>
      </c>
      <c r="Q2409" s="285">
        <f t="shared" si="495"/>
        <v>18</v>
      </c>
      <c r="R2409" s="286">
        <f t="shared" si="496"/>
        <v>0</v>
      </c>
      <c r="S2409" s="287">
        <f t="shared" si="497"/>
        <v>0</v>
      </c>
      <c r="T2409" s="286">
        <f t="shared" si="498"/>
        <v>0</v>
      </c>
      <c r="U2409" s="287">
        <f t="shared" si="499"/>
        <v>0</v>
      </c>
      <c r="V2409" s="287">
        <f t="shared" si="500"/>
        <v>0</v>
      </c>
      <c r="W2409" s="287">
        <f t="shared" si="501"/>
        <v>0</v>
      </c>
      <c r="X2409" s="287">
        <f t="shared" si="502"/>
        <v>0</v>
      </c>
      <c r="Y2409" s="288">
        <f t="shared" si="503"/>
        <v>1900</v>
      </c>
      <c r="Z2409" s="287">
        <f t="shared" si="504"/>
        <v>1</v>
      </c>
      <c r="AA2409" s="519">
        <f>0</f>
        <v>0</v>
      </c>
      <c r="AB2409" s="520">
        <f>0</f>
        <v>0</v>
      </c>
      <c r="AC2409" s="519">
        <f t="shared" si="505"/>
        <v>0</v>
      </c>
      <c r="AD2409" s="520">
        <f t="shared" si="506"/>
        <v>0</v>
      </c>
    </row>
    <row r="2410" spans="16:30">
      <c r="P2410" s="274">
        <f t="shared" si="494"/>
        <v>1</v>
      </c>
      <c r="Q2410" s="285">
        <f t="shared" si="495"/>
        <v>18</v>
      </c>
      <c r="R2410" s="286">
        <f t="shared" si="496"/>
        <v>0</v>
      </c>
      <c r="S2410" s="287">
        <f t="shared" si="497"/>
        <v>0</v>
      </c>
      <c r="T2410" s="286">
        <f t="shared" si="498"/>
        <v>0</v>
      </c>
      <c r="U2410" s="287">
        <f t="shared" si="499"/>
        <v>0</v>
      </c>
      <c r="V2410" s="287">
        <f t="shared" si="500"/>
        <v>0</v>
      </c>
      <c r="W2410" s="287">
        <f t="shared" si="501"/>
        <v>0</v>
      </c>
      <c r="X2410" s="287">
        <f t="shared" si="502"/>
        <v>0</v>
      </c>
      <c r="Y2410" s="288">
        <f t="shared" si="503"/>
        <v>1900</v>
      </c>
      <c r="Z2410" s="287">
        <f t="shared" si="504"/>
        <v>1</v>
      </c>
      <c r="AA2410" s="519">
        <f>0</f>
        <v>0</v>
      </c>
      <c r="AB2410" s="520">
        <f>0</f>
        <v>0</v>
      </c>
      <c r="AC2410" s="519">
        <f t="shared" si="505"/>
        <v>0</v>
      </c>
      <c r="AD2410" s="520">
        <f t="shared" si="506"/>
        <v>0</v>
      </c>
    </row>
    <row r="2411" spans="16:30">
      <c r="P2411" s="274">
        <f t="shared" si="494"/>
        <v>1</v>
      </c>
      <c r="Q2411" s="285">
        <f t="shared" si="495"/>
        <v>18</v>
      </c>
      <c r="R2411" s="286">
        <f t="shared" si="496"/>
        <v>0</v>
      </c>
      <c r="S2411" s="287">
        <f t="shared" si="497"/>
        <v>0</v>
      </c>
      <c r="T2411" s="286">
        <f t="shared" si="498"/>
        <v>0</v>
      </c>
      <c r="U2411" s="287">
        <f t="shared" si="499"/>
        <v>0</v>
      </c>
      <c r="V2411" s="287">
        <f t="shared" si="500"/>
        <v>0</v>
      </c>
      <c r="W2411" s="287">
        <f t="shared" si="501"/>
        <v>0</v>
      </c>
      <c r="X2411" s="287">
        <f t="shared" si="502"/>
        <v>0</v>
      </c>
      <c r="Y2411" s="288">
        <f t="shared" si="503"/>
        <v>1900</v>
      </c>
      <c r="Z2411" s="287">
        <f t="shared" si="504"/>
        <v>1</v>
      </c>
      <c r="AA2411" s="519">
        <f>0</f>
        <v>0</v>
      </c>
      <c r="AB2411" s="520">
        <f>0</f>
        <v>0</v>
      </c>
      <c r="AC2411" s="519">
        <f t="shared" si="505"/>
        <v>0</v>
      </c>
      <c r="AD2411" s="520">
        <f t="shared" si="506"/>
        <v>0</v>
      </c>
    </row>
    <row r="2412" spans="16:30">
      <c r="P2412" s="274">
        <f t="shared" si="494"/>
        <v>1</v>
      </c>
      <c r="Q2412" s="285">
        <f t="shared" si="495"/>
        <v>18</v>
      </c>
      <c r="R2412" s="286">
        <f t="shared" si="496"/>
        <v>0</v>
      </c>
      <c r="S2412" s="287">
        <f t="shared" si="497"/>
        <v>0</v>
      </c>
      <c r="T2412" s="286">
        <f t="shared" si="498"/>
        <v>0</v>
      </c>
      <c r="U2412" s="287">
        <f t="shared" si="499"/>
        <v>0</v>
      </c>
      <c r="V2412" s="287">
        <f t="shared" si="500"/>
        <v>0</v>
      </c>
      <c r="W2412" s="287">
        <f t="shared" si="501"/>
        <v>0</v>
      </c>
      <c r="X2412" s="287">
        <f t="shared" si="502"/>
        <v>0</v>
      </c>
      <c r="Y2412" s="288">
        <f t="shared" si="503"/>
        <v>1900</v>
      </c>
      <c r="Z2412" s="287">
        <f t="shared" si="504"/>
        <v>1</v>
      </c>
      <c r="AA2412" s="519">
        <f>0</f>
        <v>0</v>
      </c>
      <c r="AB2412" s="520">
        <f>0</f>
        <v>0</v>
      </c>
      <c r="AC2412" s="519">
        <f t="shared" si="505"/>
        <v>0</v>
      </c>
      <c r="AD2412" s="520">
        <f t="shared" si="506"/>
        <v>0</v>
      </c>
    </row>
    <row r="2413" spans="16:30">
      <c r="P2413" s="274">
        <f t="shared" si="494"/>
        <v>1</v>
      </c>
      <c r="Q2413" s="285">
        <f t="shared" si="495"/>
        <v>18</v>
      </c>
      <c r="R2413" s="286">
        <f t="shared" si="496"/>
        <v>0</v>
      </c>
      <c r="S2413" s="287">
        <f t="shared" si="497"/>
        <v>0</v>
      </c>
      <c r="T2413" s="286">
        <f t="shared" si="498"/>
        <v>0</v>
      </c>
      <c r="U2413" s="287">
        <f t="shared" si="499"/>
        <v>0</v>
      </c>
      <c r="V2413" s="287">
        <f t="shared" si="500"/>
        <v>0</v>
      </c>
      <c r="W2413" s="287">
        <f t="shared" si="501"/>
        <v>0</v>
      </c>
      <c r="X2413" s="287">
        <f t="shared" si="502"/>
        <v>0</v>
      </c>
      <c r="Y2413" s="288">
        <f t="shared" si="503"/>
        <v>1900</v>
      </c>
      <c r="Z2413" s="287">
        <f t="shared" si="504"/>
        <v>1</v>
      </c>
      <c r="AA2413" s="519">
        <f>0</f>
        <v>0</v>
      </c>
      <c r="AB2413" s="520">
        <f>0</f>
        <v>0</v>
      </c>
      <c r="AC2413" s="519">
        <f t="shared" si="505"/>
        <v>0</v>
      </c>
      <c r="AD2413" s="520">
        <f t="shared" si="506"/>
        <v>0</v>
      </c>
    </row>
    <row r="2414" spans="16:30">
      <c r="P2414" s="274">
        <f t="shared" si="494"/>
        <v>1</v>
      </c>
      <c r="Q2414" s="285">
        <f t="shared" si="495"/>
        <v>18</v>
      </c>
      <c r="R2414" s="286">
        <f t="shared" si="496"/>
        <v>0</v>
      </c>
      <c r="S2414" s="287">
        <f t="shared" si="497"/>
        <v>0</v>
      </c>
      <c r="T2414" s="286">
        <f t="shared" si="498"/>
        <v>0</v>
      </c>
      <c r="U2414" s="287">
        <f t="shared" si="499"/>
        <v>0</v>
      </c>
      <c r="V2414" s="287">
        <f t="shared" si="500"/>
        <v>0</v>
      </c>
      <c r="W2414" s="287">
        <f t="shared" si="501"/>
        <v>0</v>
      </c>
      <c r="X2414" s="287">
        <f t="shared" si="502"/>
        <v>0</v>
      </c>
      <c r="Y2414" s="288">
        <f t="shared" si="503"/>
        <v>1900</v>
      </c>
      <c r="Z2414" s="287">
        <f t="shared" si="504"/>
        <v>1</v>
      </c>
      <c r="AA2414" s="519">
        <f>0</f>
        <v>0</v>
      </c>
      <c r="AB2414" s="520">
        <f>0</f>
        <v>0</v>
      </c>
      <c r="AC2414" s="519">
        <f t="shared" si="505"/>
        <v>0</v>
      </c>
      <c r="AD2414" s="520">
        <f t="shared" si="506"/>
        <v>0</v>
      </c>
    </row>
    <row r="2415" spans="16:30">
      <c r="P2415" s="274">
        <f t="shared" si="494"/>
        <v>1</v>
      </c>
      <c r="Q2415" s="285">
        <f t="shared" si="495"/>
        <v>18</v>
      </c>
      <c r="R2415" s="286">
        <f t="shared" si="496"/>
        <v>0</v>
      </c>
      <c r="S2415" s="287">
        <f t="shared" si="497"/>
        <v>0</v>
      </c>
      <c r="T2415" s="286">
        <f t="shared" si="498"/>
        <v>0</v>
      </c>
      <c r="U2415" s="287">
        <f t="shared" si="499"/>
        <v>0</v>
      </c>
      <c r="V2415" s="287">
        <f t="shared" si="500"/>
        <v>0</v>
      </c>
      <c r="W2415" s="287">
        <f t="shared" si="501"/>
        <v>0</v>
      </c>
      <c r="X2415" s="287">
        <f t="shared" si="502"/>
        <v>0</v>
      </c>
      <c r="Y2415" s="288">
        <f t="shared" si="503"/>
        <v>1900</v>
      </c>
      <c r="Z2415" s="287">
        <f t="shared" si="504"/>
        <v>1</v>
      </c>
      <c r="AA2415" s="519">
        <f>0</f>
        <v>0</v>
      </c>
      <c r="AB2415" s="520">
        <f>0</f>
        <v>0</v>
      </c>
      <c r="AC2415" s="519">
        <f t="shared" si="505"/>
        <v>0</v>
      </c>
      <c r="AD2415" s="520">
        <f t="shared" si="506"/>
        <v>0</v>
      </c>
    </row>
    <row r="2416" spans="16:30">
      <c r="P2416" s="274">
        <f t="shared" si="494"/>
        <v>1</v>
      </c>
      <c r="Q2416" s="285">
        <f t="shared" si="495"/>
        <v>18</v>
      </c>
      <c r="R2416" s="286">
        <f t="shared" si="496"/>
        <v>0</v>
      </c>
      <c r="S2416" s="287">
        <f t="shared" si="497"/>
        <v>0</v>
      </c>
      <c r="T2416" s="286">
        <f t="shared" si="498"/>
        <v>0</v>
      </c>
      <c r="U2416" s="287">
        <f t="shared" si="499"/>
        <v>0</v>
      </c>
      <c r="V2416" s="287">
        <f t="shared" si="500"/>
        <v>0</v>
      </c>
      <c r="W2416" s="287">
        <f t="shared" si="501"/>
        <v>0</v>
      </c>
      <c r="X2416" s="287">
        <f t="shared" si="502"/>
        <v>0</v>
      </c>
      <c r="Y2416" s="288">
        <f t="shared" si="503"/>
        <v>1900</v>
      </c>
      <c r="Z2416" s="287">
        <f t="shared" si="504"/>
        <v>1</v>
      </c>
      <c r="AA2416" s="519">
        <f>0</f>
        <v>0</v>
      </c>
      <c r="AB2416" s="520">
        <f>0</f>
        <v>0</v>
      </c>
      <c r="AC2416" s="519">
        <f t="shared" si="505"/>
        <v>0</v>
      </c>
      <c r="AD2416" s="520">
        <f t="shared" si="506"/>
        <v>0</v>
      </c>
    </row>
    <row r="2417" spans="16:30">
      <c r="P2417" s="274">
        <f t="shared" si="494"/>
        <v>1</v>
      </c>
      <c r="Q2417" s="285">
        <f t="shared" si="495"/>
        <v>18</v>
      </c>
      <c r="R2417" s="286">
        <f t="shared" si="496"/>
        <v>0</v>
      </c>
      <c r="S2417" s="287">
        <f t="shared" si="497"/>
        <v>0</v>
      </c>
      <c r="T2417" s="286">
        <f t="shared" si="498"/>
        <v>0</v>
      </c>
      <c r="U2417" s="287">
        <f t="shared" si="499"/>
        <v>0</v>
      </c>
      <c r="V2417" s="287">
        <f t="shared" si="500"/>
        <v>0</v>
      </c>
      <c r="W2417" s="287">
        <f t="shared" si="501"/>
        <v>0</v>
      </c>
      <c r="X2417" s="287">
        <f t="shared" si="502"/>
        <v>0</v>
      </c>
      <c r="Y2417" s="288">
        <f t="shared" si="503"/>
        <v>1900</v>
      </c>
      <c r="Z2417" s="287">
        <f t="shared" si="504"/>
        <v>1</v>
      </c>
      <c r="AA2417" s="519">
        <f>0</f>
        <v>0</v>
      </c>
      <c r="AB2417" s="520">
        <f>0</f>
        <v>0</v>
      </c>
      <c r="AC2417" s="519">
        <f t="shared" si="505"/>
        <v>0</v>
      </c>
      <c r="AD2417" s="520">
        <f t="shared" si="506"/>
        <v>0</v>
      </c>
    </row>
    <row r="2418" spans="16:30">
      <c r="P2418" s="274">
        <f t="shared" si="494"/>
        <v>1</v>
      </c>
      <c r="Q2418" s="285">
        <f t="shared" si="495"/>
        <v>18</v>
      </c>
      <c r="R2418" s="286">
        <f t="shared" si="496"/>
        <v>0</v>
      </c>
      <c r="S2418" s="287">
        <f t="shared" si="497"/>
        <v>0</v>
      </c>
      <c r="T2418" s="286">
        <f t="shared" si="498"/>
        <v>0</v>
      </c>
      <c r="U2418" s="287">
        <f t="shared" si="499"/>
        <v>0</v>
      </c>
      <c r="V2418" s="287">
        <f t="shared" si="500"/>
        <v>0</v>
      </c>
      <c r="W2418" s="287">
        <f t="shared" si="501"/>
        <v>0</v>
      </c>
      <c r="X2418" s="287">
        <f t="shared" si="502"/>
        <v>0</v>
      </c>
      <c r="Y2418" s="288">
        <f t="shared" si="503"/>
        <v>1900</v>
      </c>
      <c r="Z2418" s="287">
        <f t="shared" si="504"/>
        <v>1</v>
      </c>
      <c r="AA2418" s="519">
        <f>0</f>
        <v>0</v>
      </c>
      <c r="AB2418" s="520">
        <f>0</f>
        <v>0</v>
      </c>
      <c r="AC2418" s="519">
        <f t="shared" si="505"/>
        <v>0</v>
      </c>
      <c r="AD2418" s="520">
        <f t="shared" si="506"/>
        <v>0</v>
      </c>
    </row>
    <row r="2419" spans="16:30">
      <c r="P2419" s="274">
        <f t="shared" si="494"/>
        <v>1</v>
      </c>
      <c r="Q2419" s="285">
        <f t="shared" si="495"/>
        <v>18</v>
      </c>
      <c r="R2419" s="286">
        <f t="shared" si="496"/>
        <v>0</v>
      </c>
      <c r="S2419" s="287">
        <f t="shared" si="497"/>
        <v>0</v>
      </c>
      <c r="T2419" s="286">
        <f t="shared" si="498"/>
        <v>0</v>
      </c>
      <c r="U2419" s="287">
        <f t="shared" si="499"/>
        <v>0</v>
      </c>
      <c r="V2419" s="287">
        <f t="shared" si="500"/>
        <v>0</v>
      </c>
      <c r="W2419" s="287">
        <f t="shared" si="501"/>
        <v>0</v>
      </c>
      <c r="X2419" s="287">
        <f t="shared" si="502"/>
        <v>0</v>
      </c>
      <c r="Y2419" s="288">
        <f t="shared" si="503"/>
        <v>1900</v>
      </c>
      <c r="Z2419" s="287">
        <f t="shared" si="504"/>
        <v>1</v>
      </c>
      <c r="AA2419" s="519">
        <f>0</f>
        <v>0</v>
      </c>
      <c r="AB2419" s="520">
        <f>0</f>
        <v>0</v>
      </c>
      <c r="AC2419" s="519">
        <f t="shared" si="505"/>
        <v>0</v>
      </c>
      <c r="AD2419" s="520">
        <f t="shared" si="506"/>
        <v>0</v>
      </c>
    </row>
    <row r="2420" spans="16:30">
      <c r="P2420" s="274">
        <f t="shared" si="494"/>
        <v>1</v>
      </c>
      <c r="Q2420" s="285">
        <f t="shared" si="495"/>
        <v>18</v>
      </c>
      <c r="R2420" s="286">
        <f t="shared" si="496"/>
        <v>0</v>
      </c>
      <c r="S2420" s="287">
        <f t="shared" si="497"/>
        <v>0</v>
      </c>
      <c r="T2420" s="286">
        <f t="shared" si="498"/>
        <v>0</v>
      </c>
      <c r="U2420" s="287">
        <f t="shared" si="499"/>
        <v>0</v>
      </c>
      <c r="V2420" s="287">
        <f t="shared" si="500"/>
        <v>0</v>
      </c>
      <c r="W2420" s="287">
        <f t="shared" si="501"/>
        <v>0</v>
      </c>
      <c r="X2420" s="287">
        <f t="shared" si="502"/>
        <v>0</v>
      </c>
      <c r="Y2420" s="288">
        <f t="shared" si="503"/>
        <v>1900</v>
      </c>
      <c r="Z2420" s="287">
        <f t="shared" si="504"/>
        <v>1</v>
      </c>
      <c r="AA2420" s="519">
        <f>0</f>
        <v>0</v>
      </c>
      <c r="AB2420" s="520">
        <f>0</f>
        <v>0</v>
      </c>
      <c r="AC2420" s="519">
        <f t="shared" si="505"/>
        <v>0</v>
      </c>
      <c r="AD2420" s="520">
        <f t="shared" si="506"/>
        <v>0</v>
      </c>
    </row>
    <row r="2421" spans="16:30">
      <c r="P2421" s="274">
        <f t="shared" si="494"/>
        <v>1</v>
      </c>
      <c r="Q2421" s="285">
        <f t="shared" si="495"/>
        <v>18</v>
      </c>
      <c r="R2421" s="286">
        <f t="shared" si="496"/>
        <v>0</v>
      </c>
      <c r="S2421" s="287">
        <f t="shared" si="497"/>
        <v>0</v>
      </c>
      <c r="T2421" s="286">
        <f t="shared" si="498"/>
        <v>0</v>
      </c>
      <c r="U2421" s="287">
        <f t="shared" si="499"/>
        <v>0</v>
      </c>
      <c r="V2421" s="287">
        <f t="shared" si="500"/>
        <v>0</v>
      </c>
      <c r="W2421" s="287">
        <f t="shared" si="501"/>
        <v>0</v>
      </c>
      <c r="X2421" s="287">
        <f t="shared" si="502"/>
        <v>0</v>
      </c>
      <c r="Y2421" s="288">
        <f t="shared" si="503"/>
        <v>1900</v>
      </c>
      <c r="Z2421" s="287">
        <f t="shared" si="504"/>
        <v>1</v>
      </c>
      <c r="AA2421" s="519">
        <f>0</f>
        <v>0</v>
      </c>
      <c r="AB2421" s="520">
        <f>0</f>
        <v>0</v>
      </c>
      <c r="AC2421" s="519">
        <f t="shared" si="505"/>
        <v>0</v>
      </c>
      <c r="AD2421" s="520">
        <f t="shared" si="506"/>
        <v>0</v>
      </c>
    </row>
    <row r="2422" spans="16:30">
      <c r="P2422" s="274">
        <f t="shared" si="494"/>
        <v>1</v>
      </c>
      <c r="Q2422" s="285">
        <f t="shared" si="495"/>
        <v>18</v>
      </c>
      <c r="R2422" s="286">
        <f t="shared" si="496"/>
        <v>0</v>
      </c>
      <c r="S2422" s="287">
        <f t="shared" si="497"/>
        <v>0</v>
      </c>
      <c r="T2422" s="286">
        <f t="shared" si="498"/>
        <v>0</v>
      </c>
      <c r="U2422" s="287">
        <f t="shared" si="499"/>
        <v>0</v>
      </c>
      <c r="V2422" s="287">
        <f t="shared" si="500"/>
        <v>0</v>
      </c>
      <c r="W2422" s="287">
        <f t="shared" si="501"/>
        <v>0</v>
      </c>
      <c r="X2422" s="287">
        <f t="shared" si="502"/>
        <v>0</v>
      </c>
      <c r="Y2422" s="288">
        <f t="shared" si="503"/>
        <v>1900</v>
      </c>
      <c r="Z2422" s="287">
        <f t="shared" si="504"/>
        <v>1</v>
      </c>
      <c r="AA2422" s="519">
        <f>0</f>
        <v>0</v>
      </c>
      <c r="AB2422" s="520">
        <f>0</f>
        <v>0</v>
      </c>
      <c r="AC2422" s="519">
        <f t="shared" si="505"/>
        <v>0</v>
      </c>
      <c r="AD2422" s="520">
        <f t="shared" si="506"/>
        <v>0</v>
      </c>
    </row>
    <row r="2423" spans="16:30">
      <c r="P2423" s="274">
        <f t="shared" si="494"/>
        <v>1</v>
      </c>
      <c r="Q2423" s="285">
        <f t="shared" si="495"/>
        <v>18</v>
      </c>
      <c r="R2423" s="286">
        <f t="shared" si="496"/>
        <v>0</v>
      </c>
      <c r="S2423" s="287">
        <f t="shared" si="497"/>
        <v>0</v>
      </c>
      <c r="T2423" s="286">
        <f t="shared" si="498"/>
        <v>0</v>
      </c>
      <c r="U2423" s="287">
        <f t="shared" si="499"/>
        <v>0</v>
      </c>
      <c r="V2423" s="287">
        <f t="shared" si="500"/>
        <v>0</v>
      </c>
      <c r="W2423" s="287">
        <f t="shared" si="501"/>
        <v>0</v>
      </c>
      <c r="X2423" s="287">
        <f t="shared" si="502"/>
        <v>0</v>
      </c>
      <c r="Y2423" s="288">
        <f t="shared" si="503"/>
        <v>1900</v>
      </c>
      <c r="Z2423" s="287">
        <f t="shared" si="504"/>
        <v>1</v>
      </c>
      <c r="AA2423" s="519">
        <f>0</f>
        <v>0</v>
      </c>
      <c r="AB2423" s="520">
        <f>0</f>
        <v>0</v>
      </c>
      <c r="AC2423" s="519">
        <f t="shared" si="505"/>
        <v>0</v>
      </c>
      <c r="AD2423" s="520">
        <f t="shared" si="506"/>
        <v>0</v>
      </c>
    </row>
    <row r="2424" spans="16:30">
      <c r="P2424" s="274">
        <f t="shared" si="494"/>
        <v>1</v>
      </c>
      <c r="Q2424" s="285">
        <f t="shared" si="495"/>
        <v>18</v>
      </c>
      <c r="R2424" s="286">
        <f t="shared" si="496"/>
        <v>0</v>
      </c>
      <c r="S2424" s="287">
        <f t="shared" si="497"/>
        <v>0</v>
      </c>
      <c r="T2424" s="286">
        <f t="shared" si="498"/>
        <v>0</v>
      </c>
      <c r="U2424" s="287">
        <f t="shared" si="499"/>
        <v>0</v>
      </c>
      <c r="V2424" s="287">
        <f t="shared" si="500"/>
        <v>0</v>
      </c>
      <c r="W2424" s="287">
        <f t="shared" si="501"/>
        <v>0</v>
      </c>
      <c r="X2424" s="287">
        <f t="shared" si="502"/>
        <v>0</v>
      </c>
      <c r="Y2424" s="288">
        <f t="shared" si="503"/>
        <v>1900</v>
      </c>
      <c r="Z2424" s="287">
        <f t="shared" si="504"/>
        <v>1</v>
      </c>
      <c r="AA2424" s="519">
        <f>0</f>
        <v>0</v>
      </c>
      <c r="AB2424" s="520">
        <f>0</f>
        <v>0</v>
      </c>
      <c r="AC2424" s="519">
        <f t="shared" si="505"/>
        <v>0</v>
      </c>
      <c r="AD2424" s="520">
        <f t="shared" si="506"/>
        <v>0</v>
      </c>
    </row>
    <row r="2425" spans="16:30">
      <c r="P2425" s="274">
        <f t="shared" si="494"/>
        <v>1</v>
      </c>
      <c r="Q2425" s="285">
        <f t="shared" si="495"/>
        <v>18</v>
      </c>
      <c r="R2425" s="286">
        <f t="shared" si="496"/>
        <v>0</v>
      </c>
      <c r="S2425" s="287">
        <f t="shared" si="497"/>
        <v>0</v>
      </c>
      <c r="T2425" s="286">
        <f t="shared" si="498"/>
        <v>0</v>
      </c>
      <c r="U2425" s="287">
        <f t="shared" si="499"/>
        <v>0</v>
      </c>
      <c r="V2425" s="287">
        <f t="shared" si="500"/>
        <v>0</v>
      </c>
      <c r="W2425" s="287">
        <f t="shared" si="501"/>
        <v>0</v>
      </c>
      <c r="X2425" s="287">
        <f t="shared" si="502"/>
        <v>0</v>
      </c>
      <c r="Y2425" s="288">
        <f t="shared" si="503"/>
        <v>1900</v>
      </c>
      <c r="Z2425" s="287">
        <f t="shared" si="504"/>
        <v>1</v>
      </c>
      <c r="AA2425" s="519">
        <f>0</f>
        <v>0</v>
      </c>
      <c r="AB2425" s="520">
        <f>0</f>
        <v>0</v>
      </c>
      <c r="AC2425" s="519">
        <f t="shared" si="505"/>
        <v>0</v>
      </c>
      <c r="AD2425" s="520">
        <f t="shared" si="506"/>
        <v>0</v>
      </c>
    </row>
    <row r="2426" spans="16:30">
      <c r="P2426" s="274">
        <f t="shared" si="494"/>
        <v>1</v>
      </c>
      <c r="Q2426" s="285">
        <f t="shared" si="495"/>
        <v>18</v>
      </c>
      <c r="R2426" s="286">
        <f t="shared" si="496"/>
        <v>0</v>
      </c>
      <c r="S2426" s="287">
        <f t="shared" si="497"/>
        <v>0</v>
      </c>
      <c r="T2426" s="286">
        <f t="shared" si="498"/>
        <v>0</v>
      </c>
      <c r="U2426" s="287">
        <f t="shared" si="499"/>
        <v>0</v>
      </c>
      <c r="V2426" s="287">
        <f t="shared" si="500"/>
        <v>0</v>
      </c>
      <c r="W2426" s="287">
        <f t="shared" si="501"/>
        <v>0</v>
      </c>
      <c r="X2426" s="287">
        <f t="shared" si="502"/>
        <v>0</v>
      </c>
      <c r="Y2426" s="288">
        <f t="shared" si="503"/>
        <v>1900</v>
      </c>
      <c r="Z2426" s="287">
        <f t="shared" si="504"/>
        <v>1</v>
      </c>
      <c r="AA2426" s="519">
        <f>0</f>
        <v>0</v>
      </c>
      <c r="AB2426" s="520">
        <f>0</f>
        <v>0</v>
      </c>
      <c r="AC2426" s="519">
        <f t="shared" si="505"/>
        <v>0</v>
      </c>
      <c r="AD2426" s="520">
        <f t="shared" si="506"/>
        <v>0</v>
      </c>
    </row>
    <row r="2427" spans="16:30">
      <c r="P2427" s="274">
        <f t="shared" si="494"/>
        <v>1</v>
      </c>
      <c r="Q2427" s="285">
        <f t="shared" si="495"/>
        <v>18</v>
      </c>
      <c r="R2427" s="286">
        <f t="shared" si="496"/>
        <v>0</v>
      </c>
      <c r="S2427" s="287">
        <f t="shared" si="497"/>
        <v>0</v>
      </c>
      <c r="T2427" s="286">
        <f t="shared" si="498"/>
        <v>0</v>
      </c>
      <c r="U2427" s="287">
        <f t="shared" si="499"/>
        <v>0</v>
      </c>
      <c r="V2427" s="287">
        <f t="shared" si="500"/>
        <v>0</v>
      </c>
      <c r="W2427" s="287">
        <f t="shared" si="501"/>
        <v>0</v>
      </c>
      <c r="X2427" s="287">
        <f t="shared" si="502"/>
        <v>0</v>
      </c>
      <c r="Y2427" s="288">
        <f t="shared" si="503"/>
        <v>1900</v>
      </c>
      <c r="Z2427" s="287">
        <f t="shared" si="504"/>
        <v>1</v>
      </c>
      <c r="AA2427" s="519">
        <f>0</f>
        <v>0</v>
      </c>
      <c r="AB2427" s="520">
        <f>0</f>
        <v>0</v>
      </c>
      <c r="AC2427" s="519">
        <f t="shared" si="505"/>
        <v>0</v>
      </c>
      <c r="AD2427" s="520">
        <f t="shared" si="506"/>
        <v>0</v>
      </c>
    </row>
    <row r="2428" spans="16:30">
      <c r="P2428" s="274">
        <f t="shared" si="494"/>
        <v>1</v>
      </c>
      <c r="Q2428" s="285">
        <f t="shared" si="495"/>
        <v>18</v>
      </c>
      <c r="R2428" s="286">
        <f t="shared" si="496"/>
        <v>0</v>
      </c>
      <c r="S2428" s="287">
        <f t="shared" si="497"/>
        <v>0</v>
      </c>
      <c r="T2428" s="286">
        <f t="shared" si="498"/>
        <v>0</v>
      </c>
      <c r="U2428" s="287">
        <f t="shared" si="499"/>
        <v>0</v>
      </c>
      <c r="V2428" s="287">
        <f t="shared" si="500"/>
        <v>0</v>
      </c>
      <c r="W2428" s="287">
        <f t="shared" si="501"/>
        <v>0</v>
      </c>
      <c r="X2428" s="287">
        <f t="shared" si="502"/>
        <v>0</v>
      </c>
      <c r="Y2428" s="288">
        <f t="shared" si="503"/>
        <v>1900</v>
      </c>
      <c r="Z2428" s="287">
        <f t="shared" si="504"/>
        <v>1</v>
      </c>
      <c r="AA2428" s="519">
        <f>0</f>
        <v>0</v>
      </c>
      <c r="AB2428" s="520">
        <f>0</f>
        <v>0</v>
      </c>
      <c r="AC2428" s="519">
        <f t="shared" si="505"/>
        <v>0</v>
      </c>
      <c r="AD2428" s="520">
        <f t="shared" si="506"/>
        <v>0</v>
      </c>
    </row>
    <row r="2429" spans="16:30">
      <c r="P2429" s="274">
        <f t="shared" si="494"/>
        <v>1</v>
      </c>
      <c r="Q2429" s="285">
        <f t="shared" si="495"/>
        <v>18</v>
      </c>
      <c r="R2429" s="286">
        <f t="shared" si="496"/>
        <v>0</v>
      </c>
      <c r="S2429" s="287">
        <f t="shared" si="497"/>
        <v>0</v>
      </c>
      <c r="T2429" s="286">
        <f t="shared" si="498"/>
        <v>0</v>
      </c>
      <c r="U2429" s="287">
        <f t="shared" si="499"/>
        <v>0</v>
      </c>
      <c r="V2429" s="287">
        <f t="shared" si="500"/>
        <v>0</v>
      </c>
      <c r="W2429" s="287">
        <f t="shared" si="501"/>
        <v>0</v>
      </c>
      <c r="X2429" s="287">
        <f t="shared" si="502"/>
        <v>0</v>
      </c>
      <c r="Y2429" s="288">
        <f t="shared" si="503"/>
        <v>1900</v>
      </c>
      <c r="Z2429" s="287">
        <f t="shared" si="504"/>
        <v>1</v>
      </c>
      <c r="AA2429" s="519">
        <f>0</f>
        <v>0</v>
      </c>
      <c r="AB2429" s="520">
        <f>0</f>
        <v>0</v>
      </c>
      <c r="AC2429" s="519">
        <f t="shared" si="505"/>
        <v>0</v>
      </c>
      <c r="AD2429" s="520">
        <f t="shared" si="506"/>
        <v>0</v>
      </c>
    </row>
    <row r="2430" spans="16:30">
      <c r="P2430" s="274">
        <f t="shared" si="494"/>
        <v>1</v>
      </c>
      <c r="Q2430" s="285">
        <f t="shared" si="495"/>
        <v>18</v>
      </c>
      <c r="R2430" s="286">
        <f t="shared" si="496"/>
        <v>0</v>
      </c>
      <c r="S2430" s="287">
        <f t="shared" si="497"/>
        <v>0</v>
      </c>
      <c r="T2430" s="286">
        <f t="shared" si="498"/>
        <v>0</v>
      </c>
      <c r="U2430" s="287">
        <f t="shared" si="499"/>
        <v>0</v>
      </c>
      <c r="V2430" s="287">
        <f t="shared" si="500"/>
        <v>0</v>
      </c>
      <c r="W2430" s="287">
        <f t="shared" si="501"/>
        <v>0</v>
      </c>
      <c r="X2430" s="287">
        <f t="shared" si="502"/>
        <v>0</v>
      </c>
      <c r="Y2430" s="288">
        <f t="shared" si="503"/>
        <v>1900</v>
      </c>
      <c r="Z2430" s="287">
        <f t="shared" si="504"/>
        <v>1</v>
      </c>
      <c r="AA2430" s="519">
        <f>0</f>
        <v>0</v>
      </c>
      <c r="AB2430" s="520">
        <f>0</f>
        <v>0</v>
      </c>
      <c r="AC2430" s="519">
        <f t="shared" si="505"/>
        <v>0</v>
      </c>
      <c r="AD2430" s="520">
        <f t="shared" si="506"/>
        <v>0</v>
      </c>
    </row>
    <row r="2431" spans="16:30">
      <c r="P2431" s="274">
        <f t="shared" si="494"/>
        <v>1</v>
      </c>
      <c r="Q2431" s="285">
        <f t="shared" si="495"/>
        <v>18</v>
      </c>
      <c r="R2431" s="286">
        <f t="shared" si="496"/>
        <v>0</v>
      </c>
      <c r="S2431" s="287">
        <f t="shared" si="497"/>
        <v>0</v>
      </c>
      <c r="T2431" s="286">
        <f t="shared" si="498"/>
        <v>0</v>
      </c>
      <c r="U2431" s="287">
        <f t="shared" si="499"/>
        <v>0</v>
      </c>
      <c r="V2431" s="287">
        <f t="shared" si="500"/>
        <v>0</v>
      </c>
      <c r="W2431" s="287">
        <f t="shared" si="501"/>
        <v>0</v>
      </c>
      <c r="X2431" s="287">
        <f t="shared" si="502"/>
        <v>0</v>
      </c>
      <c r="Y2431" s="288">
        <f t="shared" si="503"/>
        <v>1900</v>
      </c>
      <c r="Z2431" s="287">
        <f t="shared" si="504"/>
        <v>1</v>
      </c>
      <c r="AA2431" s="519">
        <f>0</f>
        <v>0</v>
      </c>
      <c r="AB2431" s="520">
        <f>0</f>
        <v>0</v>
      </c>
      <c r="AC2431" s="519">
        <f t="shared" si="505"/>
        <v>0</v>
      </c>
      <c r="AD2431" s="520">
        <f t="shared" si="506"/>
        <v>0</v>
      </c>
    </row>
    <row r="2432" spans="16:30">
      <c r="P2432" s="274">
        <f t="shared" si="494"/>
        <v>1</v>
      </c>
      <c r="Q2432" s="285">
        <f t="shared" si="495"/>
        <v>18</v>
      </c>
      <c r="R2432" s="286">
        <f t="shared" si="496"/>
        <v>0</v>
      </c>
      <c r="S2432" s="287">
        <f t="shared" si="497"/>
        <v>0</v>
      </c>
      <c r="T2432" s="286">
        <f t="shared" si="498"/>
        <v>0</v>
      </c>
      <c r="U2432" s="287">
        <f t="shared" si="499"/>
        <v>0</v>
      </c>
      <c r="V2432" s="287">
        <f t="shared" si="500"/>
        <v>0</v>
      </c>
      <c r="W2432" s="287">
        <f t="shared" si="501"/>
        <v>0</v>
      </c>
      <c r="X2432" s="287">
        <f t="shared" si="502"/>
        <v>0</v>
      </c>
      <c r="Y2432" s="288">
        <f t="shared" si="503"/>
        <v>1900</v>
      </c>
      <c r="Z2432" s="287">
        <f t="shared" si="504"/>
        <v>1</v>
      </c>
      <c r="AA2432" s="519">
        <f>0</f>
        <v>0</v>
      </c>
      <c r="AB2432" s="520">
        <f>0</f>
        <v>0</v>
      </c>
      <c r="AC2432" s="519">
        <f t="shared" si="505"/>
        <v>0</v>
      </c>
      <c r="AD2432" s="520">
        <f t="shared" si="506"/>
        <v>0</v>
      </c>
    </row>
    <row r="2433" spans="16:30">
      <c r="P2433" s="274">
        <f t="shared" si="494"/>
        <v>1</v>
      </c>
      <c r="Q2433" s="285">
        <f t="shared" si="495"/>
        <v>18</v>
      </c>
      <c r="R2433" s="286">
        <f t="shared" si="496"/>
        <v>0</v>
      </c>
      <c r="S2433" s="287">
        <f t="shared" si="497"/>
        <v>0</v>
      </c>
      <c r="T2433" s="286">
        <f t="shared" si="498"/>
        <v>0</v>
      </c>
      <c r="U2433" s="287">
        <f t="shared" si="499"/>
        <v>0</v>
      </c>
      <c r="V2433" s="287">
        <f t="shared" si="500"/>
        <v>0</v>
      </c>
      <c r="W2433" s="287">
        <f t="shared" si="501"/>
        <v>0</v>
      </c>
      <c r="X2433" s="287">
        <f t="shared" si="502"/>
        <v>0</v>
      </c>
      <c r="Y2433" s="288">
        <f t="shared" si="503"/>
        <v>1900</v>
      </c>
      <c r="Z2433" s="287">
        <f t="shared" si="504"/>
        <v>1</v>
      </c>
      <c r="AA2433" s="519">
        <f>0</f>
        <v>0</v>
      </c>
      <c r="AB2433" s="520">
        <f>0</f>
        <v>0</v>
      </c>
      <c r="AC2433" s="519">
        <f t="shared" si="505"/>
        <v>0</v>
      </c>
      <c r="AD2433" s="520">
        <f t="shared" si="506"/>
        <v>0</v>
      </c>
    </row>
    <row r="2434" spans="16:30">
      <c r="P2434" s="274">
        <f t="shared" si="494"/>
        <v>1</v>
      </c>
      <c r="Q2434" s="285">
        <f t="shared" si="495"/>
        <v>18</v>
      </c>
      <c r="R2434" s="286">
        <f t="shared" si="496"/>
        <v>0</v>
      </c>
      <c r="S2434" s="287">
        <f t="shared" si="497"/>
        <v>0</v>
      </c>
      <c r="T2434" s="286">
        <f t="shared" si="498"/>
        <v>0</v>
      </c>
      <c r="U2434" s="287">
        <f t="shared" si="499"/>
        <v>0</v>
      </c>
      <c r="V2434" s="287">
        <f t="shared" si="500"/>
        <v>0</v>
      </c>
      <c r="W2434" s="287">
        <f t="shared" si="501"/>
        <v>0</v>
      </c>
      <c r="X2434" s="287">
        <f t="shared" si="502"/>
        <v>0</v>
      </c>
      <c r="Y2434" s="288">
        <f t="shared" si="503"/>
        <v>1900</v>
      </c>
      <c r="Z2434" s="287">
        <f t="shared" si="504"/>
        <v>1</v>
      </c>
      <c r="AA2434" s="519">
        <f>0</f>
        <v>0</v>
      </c>
      <c r="AB2434" s="520">
        <f>0</f>
        <v>0</v>
      </c>
      <c r="AC2434" s="519">
        <f t="shared" si="505"/>
        <v>0</v>
      </c>
      <c r="AD2434" s="520">
        <f t="shared" si="506"/>
        <v>0</v>
      </c>
    </row>
    <row r="2435" spans="16:30">
      <c r="P2435" s="274">
        <f t="shared" si="494"/>
        <v>1</v>
      </c>
      <c r="Q2435" s="285">
        <f t="shared" si="495"/>
        <v>18</v>
      </c>
      <c r="R2435" s="286">
        <f t="shared" si="496"/>
        <v>0</v>
      </c>
      <c r="S2435" s="287">
        <f t="shared" si="497"/>
        <v>0</v>
      </c>
      <c r="T2435" s="286">
        <f t="shared" si="498"/>
        <v>0</v>
      </c>
      <c r="U2435" s="287">
        <f t="shared" si="499"/>
        <v>0</v>
      </c>
      <c r="V2435" s="287">
        <f t="shared" si="500"/>
        <v>0</v>
      </c>
      <c r="W2435" s="287">
        <f t="shared" si="501"/>
        <v>0</v>
      </c>
      <c r="X2435" s="287">
        <f t="shared" si="502"/>
        <v>0</v>
      </c>
      <c r="Y2435" s="288">
        <f t="shared" si="503"/>
        <v>1900</v>
      </c>
      <c r="Z2435" s="287">
        <f t="shared" si="504"/>
        <v>1</v>
      </c>
      <c r="AA2435" s="519">
        <f>0</f>
        <v>0</v>
      </c>
      <c r="AB2435" s="520">
        <f>0</f>
        <v>0</v>
      </c>
      <c r="AC2435" s="519">
        <f t="shared" si="505"/>
        <v>0</v>
      </c>
      <c r="AD2435" s="520">
        <f t="shared" si="506"/>
        <v>0</v>
      </c>
    </row>
    <row r="2436" spans="16:30">
      <c r="P2436" s="274">
        <f t="shared" si="494"/>
        <v>1</v>
      </c>
      <c r="Q2436" s="285">
        <f t="shared" si="495"/>
        <v>18</v>
      </c>
      <c r="R2436" s="286">
        <f t="shared" si="496"/>
        <v>0</v>
      </c>
      <c r="S2436" s="287">
        <f t="shared" si="497"/>
        <v>0</v>
      </c>
      <c r="T2436" s="286">
        <f t="shared" si="498"/>
        <v>0</v>
      </c>
      <c r="U2436" s="287">
        <f t="shared" si="499"/>
        <v>0</v>
      </c>
      <c r="V2436" s="287">
        <f t="shared" si="500"/>
        <v>0</v>
      </c>
      <c r="W2436" s="287">
        <f t="shared" si="501"/>
        <v>0</v>
      </c>
      <c r="X2436" s="287">
        <f t="shared" si="502"/>
        <v>0</v>
      </c>
      <c r="Y2436" s="288">
        <f t="shared" si="503"/>
        <v>1900</v>
      </c>
      <c r="Z2436" s="287">
        <f t="shared" si="504"/>
        <v>1</v>
      </c>
      <c r="AA2436" s="519">
        <f>0</f>
        <v>0</v>
      </c>
      <c r="AB2436" s="520">
        <f>0</f>
        <v>0</v>
      </c>
      <c r="AC2436" s="519">
        <f t="shared" si="505"/>
        <v>0</v>
      </c>
      <c r="AD2436" s="520">
        <f t="shared" si="506"/>
        <v>0</v>
      </c>
    </row>
    <row r="2437" spans="16:30">
      <c r="P2437" s="274">
        <f t="shared" si="494"/>
        <v>1</v>
      </c>
      <c r="Q2437" s="285">
        <f t="shared" si="495"/>
        <v>18</v>
      </c>
      <c r="R2437" s="286">
        <f t="shared" si="496"/>
        <v>0</v>
      </c>
      <c r="S2437" s="287">
        <f t="shared" si="497"/>
        <v>0</v>
      </c>
      <c r="T2437" s="286">
        <f t="shared" si="498"/>
        <v>0</v>
      </c>
      <c r="U2437" s="287">
        <f t="shared" si="499"/>
        <v>0</v>
      </c>
      <c r="V2437" s="287">
        <f t="shared" si="500"/>
        <v>0</v>
      </c>
      <c r="W2437" s="287">
        <f t="shared" si="501"/>
        <v>0</v>
      </c>
      <c r="X2437" s="287">
        <f t="shared" si="502"/>
        <v>0</v>
      </c>
      <c r="Y2437" s="288">
        <f t="shared" si="503"/>
        <v>1900</v>
      </c>
      <c r="Z2437" s="287">
        <f t="shared" si="504"/>
        <v>1</v>
      </c>
      <c r="AA2437" s="519">
        <f>0</f>
        <v>0</v>
      </c>
      <c r="AB2437" s="520">
        <f>0</f>
        <v>0</v>
      </c>
      <c r="AC2437" s="519">
        <f t="shared" si="505"/>
        <v>0</v>
      </c>
      <c r="AD2437" s="520">
        <f t="shared" si="506"/>
        <v>0</v>
      </c>
    </row>
    <row r="2438" spans="16:30">
      <c r="P2438" s="274">
        <f t="shared" si="494"/>
        <v>1</v>
      </c>
      <c r="Q2438" s="285">
        <f t="shared" si="495"/>
        <v>18</v>
      </c>
      <c r="R2438" s="286">
        <f t="shared" si="496"/>
        <v>0</v>
      </c>
      <c r="S2438" s="287">
        <f t="shared" si="497"/>
        <v>0</v>
      </c>
      <c r="T2438" s="286">
        <f t="shared" si="498"/>
        <v>0</v>
      </c>
      <c r="U2438" s="287">
        <f t="shared" si="499"/>
        <v>0</v>
      </c>
      <c r="V2438" s="287">
        <f t="shared" si="500"/>
        <v>0</v>
      </c>
      <c r="W2438" s="287">
        <f t="shared" si="501"/>
        <v>0</v>
      </c>
      <c r="X2438" s="287">
        <f t="shared" si="502"/>
        <v>0</v>
      </c>
      <c r="Y2438" s="288">
        <f t="shared" si="503"/>
        <v>1900</v>
      </c>
      <c r="Z2438" s="287">
        <f t="shared" si="504"/>
        <v>1</v>
      </c>
      <c r="AA2438" s="519">
        <f>0</f>
        <v>0</v>
      </c>
      <c r="AB2438" s="520">
        <f>0</f>
        <v>0</v>
      </c>
      <c r="AC2438" s="519">
        <f t="shared" si="505"/>
        <v>0</v>
      </c>
      <c r="AD2438" s="520">
        <f t="shared" si="506"/>
        <v>0</v>
      </c>
    </row>
    <row r="2439" spans="16:30">
      <c r="P2439" s="274">
        <f t="shared" si="494"/>
        <v>1</v>
      </c>
      <c r="Q2439" s="285">
        <f t="shared" si="495"/>
        <v>18</v>
      </c>
      <c r="R2439" s="286">
        <f t="shared" si="496"/>
        <v>0</v>
      </c>
      <c r="S2439" s="287">
        <f t="shared" si="497"/>
        <v>0</v>
      </c>
      <c r="T2439" s="286">
        <f t="shared" si="498"/>
        <v>0</v>
      </c>
      <c r="U2439" s="287">
        <f t="shared" si="499"/>
        <v>0</v>
      </c>
      <c r="V2439" s="287">
        <f t="shared" si="500"/>
        <v>0</v>
      </c>
      <c r="W2439" s="287">
        <f t="shared" si="501"/>
        <v>0</v>
      </c>
      <c r="X2439" s="287">
        <f t="shared" si="502"/>
        <v>0</v>
      </c>
      <c r="Y2439" s="288">
        <f t="shared" si="503"/>
        <v>1900</v>
      </c>
      <c r="Z2439" s="287">
        <f t="shared" si="504"/>
        <v>1</v>
      </c>
      <c r="AA2439" s="519">
        <f>0</f>
        <v>0</v>
      </c>
      <c r="AB2439" s="520">
        <f>0</f>
        <v>0</v>
      </c>
      <c r="AC2439" s="519">
        <f t="shared" si="505"/>
        <v>0</v>
      </c>
      <c r="AD2439" s="520">
        <f t="shared" si="506"/>
        <v>0</v>
      </c>
    </row>
    <row r="2440" spans="16:30">
      <c r="P2440" s="274">
        <f t="shared" ref="P2440:P2503" si="507">IF(Z2440&gt;S2440,IF(Z2440&gt;T2440,1,0),0)</f>
        <v>1</v>
      </c>
      <c r="Q2440" s="285">
        <f t="shared" ref="Q2440:Q2503" si="508">MAX(18,IFERROR(ROUNDDOWN(YEARFRAC(F2440,__valuation_date),0),45))</f>
        <v>18</v>
      </c>
      <c r="R2440" s="286">
        <f t="shared" ref="R2440:R2503" si="509">G2440</f>
        <v>0</v>
      </c>
      <c r="S2440" s="287">
        <f t="shared" ref="S2440:S2503" si="510">N2440</f>
        <v>0</v>
      </c>
      <c r="T2440" s="286">
        <f t="shared" ref="T2440:T2503" si="511">ROUNDUP(YEARFRAC(M2440,L2440),0)</f>
        <v>0</v>
      </c>
      <c r="U2440" s="287">
        <f t="shared" ref="U2440:U2503" si="512">J2440</f>
        <v>0</v>
      </c>
      <c r="V2440" s="287">
        <f t="shared" ref="V2440:V2503" si="513">IF(X2440="Annuity",0,H2440)</f>
        <v>0</v>
      </c>
      <c r="W2440" s="287">
        <f t="shared" ref="W2440:W2503" si="514">IF(X2440="Annuity",H2440*12,H2440)</f>
        <v>0</v>
      </c>
      <c r="X2440" s="287">
        <f t="shared" ref="X2440:X2503" si="515">E2440</f>
        <v>0</v>
      </c>
      <c r="Y2440" s="288">
        <f t="shared" ref="Y2440:Y2503" si="516">YEAR(L2440)</f>
        <v>1900</v>
      </c>
      <c r="Z2440" s="287">
        <f t="shared" ref="Z2440:Z2503" si="517">YEAR($P$2)-Y2440+1</f>
        <v>1</v>
      </c>
      <c r="AA2440" s="519">
        <f>0</f>
        <v>0</v>
      </c>
      <c r="AB2440" s="520">
        <f>0</f>
        <v>0</v>
      </c>
      <c r="AC2440" s="519">
        <f t="shared" ref="AC2440:AC2503" si="518">D2440</f>
        <v>0</v>
      </c>
      <c r="AD2440" s="520">
        <f t="shared" ref="AD2440:AD2503" si="519">O2440</f>
        <v>0</v>
      </c>
    </row>
    <row r="2441" spans="16:30">
      <c r="P2441" s="274">
        <f t="shared" si="507"/>
        <v>1</v>
      </c>
      <c r="Q2441" s="285">
        <f t="shared" si="508"/>
        <v>18</v>
      </c>
      <c r="R2441" s="286">
        <f t="shared" si="509"/>
        <v>0</v>
      </c>
      <c r="S2441" s="287">
        <f t="shared" si="510"/>
        <v>0</v>
      </c>
      <c r="T2441" s="286">
        <f t="shared" si="511"/>
        <v>0</v>
      </c>
      <c r="U2441" s="287">
        <f t="shared" si="512"/>
        <v>0</v>
      </c>
      <c r="V2441" s="287">
        <f t="shared" si="513"/>
        <v>0</v>
      </c>
      <c r="W2441" s="287">
        <f t="shared" si="514"/>
        <v>0</v>
      </c>
      <c r="X2441" s="287">
        <f t="shared" si="515"/>
        <v>0</v>
      </c>
      <c r="Y2441" s="288">
        <f t="shared" si="516"/>
        <v>1900</v>
      </c>
      <c r="Z2441" s="287">
        <f t="shared" si="517"/>
        <v>1</v>
      </c>
      <c r="AA2441" s="519">
        <f>0</f>
        <v>0</v>
      </c>
      <c r="AB2441" s="520">
        <f>0</f>
        <v>0</v>
      </c>
      <c r="AC2441" s="519">
        <f t="shared" si="518"/>
        <v>0</v>
      </c>
      <c r="AD2441" s="520">
        <f t="shared" si="519"/>
        <v>0</v>
      </c>
    </row>
    <row r="2442" spans="16:30">
      <c r="P2442" s="274">
        <f t="shared" si="507"/>
        <v>1</v>
      </c>
      <c r="Q2442" s="285">
        <f t="shared" si="508"/>
        <v>18</v>
      </c>
      <c r="R2442" s="286">
        <f t="shared" si="509"/>
        <v>0</v>
      </c>
      <c r="S2442" s="287">
        <f t="shared" si="510"/>
        <v>0</v>
      </c>
      <c r="T2442" s="286">
        <f t="shared" si="511"/>
        <v>0</v>
      </c>
      <c r="U2442" s="287">
        <f t="shared" si="512"/>
        <v>0</v>
      </c>
      <c r="V2442" s="287">
        <f t="shared" si="513"/>
        <v>0</v>
      </c>
      <c r="W2442" s="287">
        <f t="shared" si="514"/>
        <v>0</v>
      </c>
      <c r="X2442" s="287">
        <f t="shared" si="515"/>
        <v>0</v>
      </c>
      <c r="Y2442" s="288">
        <f t="shared" si="516"/>
        <v>1900</v>
      </c>
      <c r="Z2442" s="287">
        <f t="shared" si="517"/>
        <v>1</v>
      </c>
      <c r="AA2442" s="519">
        <f>0</f>
        <v>0</v>
      </c>
      <c r="AB2442" s="520">
        <f>0</f>
        <v>0</v>
      </c>
      <c r="AC2442" s="519">
        <f t="shared" si="518"/>
        <v>0</v>
      </c>
      <c r="AD2442" s="520">
        <f t="shared" si="519"/>
        <v>0</v>
      </c>
    </row>
    <row r="2443" spans="16:30">
      <c r="P2443" s="274">
        <f t="shared" si="507"/>
        <v>1</v>
      </c>
      <c r="Q2443" s="285">
        <f t="shared" si="508"/>
        <v>18</v>
      </c>
      <c r="R2443" s="286">
        <f t="shared" si="509"/>
        <v>0</v>
      </c>
      <c r="S2443" s="287">
        <f t="shared" si="510"/>
        <v>0</v>
      </c>
      <c r="T2443" s="286">
        <f t="shared" si="511"/>
        <v>0</v>
      </c>
      <c r="U2443" s="287">
        <f t="shared" si="512"/>
        <v>0</v>
      </c>
      <c r="V2443" s="287">
        <f t="shared" si="513"/>
        <v>0</v>
      </c>
      <c r="W2443" s="287">
        <f t="shared" si="514"/>
        <v>0</v>
      </c>
      <c r="X2443" s="287">
        <f t="shared" si="515"/>
        <v>0</v>
      </c>
      <c r="Y2443" s="288">
        <f t="shared" si="516"/>
        <v>1900</v>
      </c>
      <c r="Z2443" s="287">
        <f t="shared" si="517"/>
        <v>1</v>
      </c>
      <c r="AA2443" s="519">
        <f>0</f>
        <v>0</v>
      </c>
      <c r="AB2443" s="520">
        <f>0</f>
        <v>0</v>
      </c>
      <c r="AC2443" s="519">
        <f t="shared" si="518"/>
        <v>0</v>
      </c>
      <c r="AD2443" s="520">
        <f t="shared" si="519"/>
        <v>0</v>
      </c>
    </row>
    <row r="2444" spans="16:30">
      <c r="P2444" s="274">
        <f t="shared" si="507"/>
        <v>1</v>
      </c>
      <c r="Q2444" s="285">
        <f t="shared" si="508"/>
        <v>18</v>
      </c>
      <c r="R2444" s="286">
        <f t="shared" si="509"/>
        <v>0</v>
      </c>
      <c r="S2444" s="287">
        <f t="shared" si="510"/>
        <v>0</v>
      </c>
      <c r="T2444" s="286">
        <f t="shared" si="511"/>
        <v>0</v>
      </c>
      <c r="U2444" s="287">
        <f t="shared" si="512"/>
        <v>0</v>
      </c>
      <c r="V2444" s="287">
        <f t="shared" si="513"/>
        <v>0</v>
      </c>
      <c r="W2444" s="287">
        <f t="shared" si="514"/>
        <v>0</v>
      </c>
      <c r="X2444" s="287">
        <f t="shared" si="515"/>
        <v>0</v>
      </c>
      <c r="Y2444" s="288">
        <f t="shared" si="516"/>
        <v>1900</v>
      </c>
      <c r="Z2444" s="287">
        <f t="shared" si="517"/>
        <v>1</v>
      </c>
      <c r="AA2444" s="519">
        <f>0</f>
        <v>0</v>
      </c>
      <c r="AB2444" s="520">
        <f>0</f>
        <v>0</v>
      </c>
      <c r="AC2444" s="519">
        <f t="shared" si="518"/>
        <v>0</v>
      </c>
      <c r="AD2444" s="520">
        <f t="shared" si="519"/>
        <v>0</v>
      </c>
    </row>
    <row r="2445" spans="16:30">
      <c r="P2445" s="274">
        <f t="shared" si="507"/>
        <v>1</v>
      </c>
      <c r="Q2445" s="285">
        <f t="shared" si="508"/>
        <v>18</v>
      </c>
      <c r="R2445" s="286">
        <f t="shared" si="509"/>
        <v>0</v>
      </c>
      <c r="S2445" s="287">
        <f t="shared" si="510"/>
        <v>0</v>
      </c>
      <c r="T2445" s="286">
        <f t="shared" si="511"/>
        <v>0</v>
      </c>
      <c r="U2445" s="287">
        <f t="shared" si="512"/>
        <v>0</v>
      </c>
      <c r="V2445" s="287">
        <f t="shared" si="513"/>
        <v>0</v>
      </c>
      <c r="W2445" s="287">
        <f t="shared" si="514"/>
        <v>0</v>
      </c>
      <c r="X2445" s="287">
        <f t="shared" si="515"/>
        <v>0</v>
      </c>
      <c r="Y2445" s="288">
        <f t="shared" si="516"/>
        <v>1900</v>
      </c>
      <c r="Z2445" s="287">
        <f t="shared" si="517"/>
        <v>1</v>
      </c>
      <c r="AA2445" s="519">
        <f>0</f>
        <v>0</v>
      </c>
      <c r="AB2445" s="520">
        <f>0</f>
        <v>0</v>
      </c>
      <c r="AC2445" s="519">
        <f t="shared" si="518"/>
        <v>0</v>
      </c>
      <c r="AD2445" s="520">
        <f t="shared" si="519"/>
        <v>0</v>
      </c>
    </row>
    <row r="2446" spans="16:30">
      <c r="P2446" s="274">
        <f t="shared" si="507"/>
        <v>1</v>
      </c>
      <c r="Q2446" s="285">
        <f t="shared" si="508"/>
        <v>18</v>
      </c>
      <c r="R2446" s="286">
        <f t="shared" si="509"/>
        <v>0</v>
      </c>
      <c r="S2446" s="287">
        <f t="shared" si="510"/>
        <v>0</v>
      </c>
      <c r="T2446" s="286">
        <f t="shared" si="511"/>
        <v>0</v>
      </c>
      <c r="U2446" s="287">
        <f t="shared" si="512"/>
        <v>0</v>
      </c>
      <c r="V2446" s="287">
        <f t="shared" si="513"/>
        <v>0</v>
      </c>
      <c r="W2446" s="287">
        <f t="shared" si="514"/>
        <v>0</v>
      </c>
      <c r="X2446" s="287">
        <f t="shared" si="515"/>
        <v>0</v>
      </c>
      <c r="Y2446" s="288">
        <f t="shared" si="516"/>
        <v>1900</v>
      </c>
      <c r="Z2446" s="287">
        <f t="shared" si="517"/>
        <v>1</v>
      </c>
      <c r="AA2446" s="519">
        <f>0</f>
        <v>0</v>
      </c>
      <c r="AB2446" s="520">
        <f>0</f>
        <v>0</v>
      </c>
      <c r="AC2446" s="519">
        <f t="shared" si="518"/>
        <v>0</v>
      </c>
      <c r="AD2446" s="520">
        <f t="shared" si="519"/>
        <v>0</v>
      </c>
    </row>
    <row r="2447" spans="16:30">
      <c r="P2447" s="274">
        <f t="shared" si="507"/>
        <v>1</v>
      </c>
      <c r="Q2447" s="285">
        <f t="shared" si="508"/>
        <v>18</v>
      </c>
      <c r="R2447" s="286">
        <f t="shared" si="509"/>
        <v>0</v>
      </c>
      <c r="S2447" s="287">
        <f t="shared" si="510"/>
        <v>0</v>
      </c>
      <c r="T2447" s="286">
        <f t="shared" si="511"/>
        <v>0</v>
      </c>
      <c r="U2447" s="287">
        <f t="shared" si="512"/>
        <v>0</v>
      </c>
      <c r="V2447" s="287">
        <f t="shared" si="513"/>
        <v>0</v>
      </c>
      <c r="W2447" s="287">
        <f t="shared" si="514"/>
        <v>0</v>
      </c>
      <c r="X2447" s="287">
        <f t="shared" si="515"/>
        <v>0</v>
      </c>
      <c r="Y2447" s="288">
        <f t="shared" si="516"/>
        <v>1900</v>
      </c>
      <c r="Z2447" s="287">
        <f t="shared" si="517"/>
        <v>1</v>
      </c>
      <c r="AA2447" s="519">
        <f>0</f>
        <v>0</v>
      </c>
      <c r="AB2447" s="520">
        <f>0</f>
        <v>0</v>
      </c>
      <c r="AC2447" s="519">
        <f t="shared" si="518"/>
        <v>0</v>
      </c>
      <c r="AD2447" s="520">
        <f t="shared" si="519"/>
        <v>0</v>
      </c>
    </row>
    <row r="2448" spans="16:30">
      <c r="P2448" s="274">
        <f t="shared" si="507"/>
        <v>1</v>
      </c>
      <c r="Q2448" s="285">
        <f t="shared" si="508"/>
        <v>18</v>
      </c>
      <c r="R2448" s="286">
        <f t="shared" si="509"/>
        <v>0</v>
      </c>
      <c r="S2448" s="287">
        <f t="shared" si="510"/>
        <v>0</v>
      </c>
      <c r="T2448" s="286">
        <f t="shared" si="511"/>
        <v>0</v>
      </c>
      <c r="U2448" s="287">
        <f t="shared" si="512"/>
        <v>0</v>
      </c>
      <c r="V2448" s="287">
        <f t="shared" si="513"/>
        <v>0</v>
      </c>
      <c r="W2448" s="287">
        <f t="shared" si="514"/>
        <v>0</v>
      </c>
      <c r="X2448" s="287">
        <f t="shared" si="515"/>
        <v>0</v>
      </c>
      <c r="Y2448" s="288">
        <f t="shared" si="516"/>
        <v>1900</v>
      </c>
      <c r="Z2448" s="287">
        <f t="shared" si="517"/>
        <v>1</v>
      </c>
      <c r="AA2448" s="519">
        <f>0</f>
        <v>0</v>
      </c>
      <c r="AB2448" s="520">
        <f>0</f>
        <v>0</v>
      </c>
      <c r="AC2448" s="519">
        <f t="shared" si="518"/>
        <v>0</v>
      </c>
      <c r="AD2448" s="520">
        <f t="shared" si="519"/>
        <v>0</v>
      </c>
    </row>
    <row r="2449" spans="16:30">
      <c r="P2449" s="274">
        <f t="shared" si="507"/>
        <v>1</v>
      </c>
      <c r="Q2449" s="285">
        <f t="shared" si="508"/>
        <v>18</v>
      </c>
      <c r="R2449" s="286">
        <f t="shared" si="509"/>
        <v>0</v>
      </c>
      <c r="S2449" s="287">
        <f t="shared" si="510"/>
        <v>0</v>
      </c>
      <c r="T2449" s="286">
        <f t="shared" si="511"/>
        <v>0</v>
      </c>
      <c r="U2449" s="287">
        <f t="shared" si="512"/>
        <v>0</v>
      </c>
      <c r="V2449" s="287">
        <f t="shared" si="513"/>
        <v>0</v>
      </c>
      <c r="W2449" s="287">
        <f t="shared" si="514"/>
        <v>0</v>
      </c>
      <c r="X2449" s="287">
        <f t="shared" si="515"/>
        <v>0</v>
      </c>
      <c r="Y2449" s="288">
        <f t="shared" si="516"/>
        <v>1900</v>
      </c>
      <c r="Z2449" s="287">
        <f t="shared" si="517"/>
        <v>1</v>
      </c>
      <c r="AA2449" s="519">
        <f>0</f>
        <v>0</v>
      </c>
      <c r="AB2449" s="520">
        <f>0</f>
        <v>0</v>
      </c>
      <c r="AC2449" s="519">
        <f t="shared" si="518"/>
        <v>0</v>
      </c>
      <c r="AD2449" s="520">
        <f t="shared" si="519"/>
        <v>0</v>
      </c>
    </row>
    <row r="2450" spans="16:30">
      <c r="P2450" s="274">
        <f t="shared" si="507"/>
        <v>1</v>
      </c>
      <c r="Q2450" s="285">
        <f t="shared" si="508"/>
        <v>18</v>
      </c>
      <c r="R2450" s="286">
        <f t="shared" si="509"/>
        <v>0</v>
      </c>
      <c r="S2450" s="287">
        <f t="shared" si="510"/>
        <v>0</v>
      </c>
      <c r="T2450" s="286">
        <f t="shared" si="511"/>
        <v>0</v>
      </c>
      <c r="U2450" s="287">
        <f t="shared" si="512"/>
        <v>0</v>
      </c>
      <c r="V2450" s="287">
        <f t="shared" si="513"/>
        <v>0</v>
      </c>
      <c r="W2450" s="287">
        <f t="shared" si="514"/>
        <v>0</v>
      </c>
      <c r="X2450" s="287">
        <f t="shared" si="515"/>
        <v>0</v>
      </c>
      <c r="Y2450" s="288">
        <f t="shared" si="516"/>
        <v>1900</v>
      </c>
      <c r="Z2450" s="287">
        <f t="shared" si="517"/>
        <v>1</v>
      </c>
      <c r="AA2450" s="519">
        <f>0</f>
        <v>0</v>
      </c>
      <c r="AB2450" s="520">
        <f>0</f>
        <v>0</v>
      </c>
      <c r="AC2450" s="519">
        <f t="shared" si="518"/>
        <v>0</v>
      </c>
      <c r="AD2450" s="520">
        <f t="shared" si="519"/>
        <v>0</v>
      </c>
    </row>
    <row r="2451" spans="16:30">
      <c r="P2451" s="274">
        <f t="shared" si="507"/>
        <v>1</v>
      </c>
      <c r="Q2451" s="285">
        <f t="shared" si="508"/>
        <v>18</v>
      </c>
      <c r="R2451" s="286">
        <f t="shared" si="509"/>
        <v>0</v>
      </c>
      <c r="S2451" s="287">
        <f t="shared" si="510"/>
        <v>0</v>
      </c>
      <c r="T2451" s="286">
        <f t="shared" si="511"/>
        <v>0</v>
      </c>
      <c r="U2451" s="287">
        <f t="shared" si="512"/>
        <v>0</v>
      </c>
      <c r="V2451" s="287">
        <f t="shared" si="513"/>
        <v>0</v>
      </c>
      <c r="W2451" s="287">
        <f t="shared" si="514"/>
        <v>0</v>
      </c>
      <c r="X2451" s="287">
        <f t="shared" si="515"/>
        <v>0</v>
      </c>
      <c r="Y2451" s="288">
        <f t="shared" si="516"/>
        <v>1900</v>
      </c>
      <c r="Z2451" s="287">
        <f t="shared" si="517"/>
        <v>1</v>
      </c>
      <c r="AA2451" s="519">
        <f>0</f>
        <v>0</v>
      </c>
      <c r="AB2451" s="520">
        <f>0</f>
        <v>0</v>
      </c>
      <c r="AC2451" s="519">
        <f t="shared" si="518"/>
        <v>0</v>
      </c>
      <c r="AD2451" s="520">
        <f t="shared" si="519"/>
        <v>0</v>
      </c>
    </row>
    <row r="2452" spans="16:30">
      <c r="P2452" s="274">
        <f t="shared" si="507"/>
        <v>1</v>
      </c>
      <c r="Q2452" s="285">
        <f t="shared" si="508"/>
        <v>18</v>
      </c>
      <c r="R2452" s="286">
        <f t="shared" si="509"/>
        <v>0</v>
      </c>
      <c r="S2452" s="287">
        <f t="shared" si="510"/>
        <v>0</v>
      </c>
      <c r="T2452" s="286">
        <f t="shared" si="511"/>
        <v>0</v>
      </c>
      <c r="U2452" s="287">
        <f t="shared" si="512"/>
        <v>0</v>
      </c>
      <c r="V2452" s="287">
        <f t="shared" si="513"/>
        <v>0</v>
      </c>
      <c r="W2452" s="287">
        <f t="shared" si="514"/>
        <v>0</v>
      </c>
      <c r="X2452" s="287">
        <f t="shared" si="515"/>
        <v>0</v>
      </c>
      <c r="Y2452" s="288">
        <f t="shared" si="516"/>
        <v>1900</v>
      </c>
      <c r="Z2452" s="287">
        <f t="shared" si="517"/>
        <v>1</v>
      </c>
      <c r="AA2452" s="519">
        <f>0</f>
        <v>0</v>
      </c>
      <c r="AB2452" s="520">
        <f>0</f>
        <v>0</v>
      </c>
      <c r="AC2452" s="519">
        <f t="shared" si="518"/>
        <v>0</v>
      </c>
      <c r="AD2452" s="520">
        <f t="shared" si="519"/>
        <v>0</v>
      </c>
    </row>
    <row r="2453" spans="16:30">
      <c r="P2453" s="274">
        <f t="shared" si="507"/>
        <v>1</v>
      </c>
      <c r="Q2453" s="285">
        <f t="shared" si="508"/>
        <v>18</v>
      </c>
      <c r="R2453" s="286">
        <f t="shared" si="509"/>
        <v>0</v>
      </c>
      <c r="S2453" s="287">
        <f t="shared" si="510"/>
        <v>0</v>
      </c>
      <c r="T2453" s="286">
        <f t="shared" si="511"/>
        <v>0</v>
      </c>
      <c r="U2453" s="287">
        <f t="shared" si="512"/>
        <v>0</v>
      </c>
      <c r="V2453" s="287">
        <f t="shared" si="513"/>
        <v>0</v>
      </c>
      <c r="W2453" s="287">
        <f t="shared" si="514"/>
        <v>0</v>
      </c>
      <c r="X2453" s="287">
        <f t="shared" si="515"/>
        <v>0</v>
      </c>
      <c r="Y2453" s="288">
        <f t="shared" si="516"/>
        <v>1900</v>
      </c>
      <c r="Z2453" s="287">
        <f t="shared" si="517"/>
        <v>1</v>
      </c>
      <c r="AA2453" s="519">
        <f>0</f>
        <v>0</v>
      </c>
      <c r="AB2453" s="520">
        <f>0</f>
        <v>0</v>
      </c>
      <c r="AC2453" s="519">
        <f t="shared" si="518"/>
        <v>0</v>
      </c>
      <c r="AD2453" s="520">
        <f t="shared" si="519"/>
        <v>0</v>
      </c>
    </row>
    <row r="2454" spans="16:30">
      <c r="P2454" s="274">
        <f t="shared" si="507"/>
        <v>1</v>
      </c>
      <c r="Q2454" s="285">
        <f t="shared" si="508"/>
        <v>18</v>
      </c>
      <c r="R2454" s="286">
        <f t="shared" si="509"/>
        <v>0</v>
      </c>
      <c r="S2454" s="287">
        <f t="shared" si="510"/>
        <v>0</v>
      </c>
      <c r="T2454" s="286">
        <f t="shared" si="511"/>
        <v>0</v>
      </c>
      <c r="U2454" s="287">
        <f t="shared" si="512"/>
        <v>0</v>
      </c>
      <c r="V2454" s="287">
        <f t="shared" si="513"/>
        <v>0</v>
      </c>
      <c r="W2454" s="287">
        <f t="shared" si="514"/>
        <v>0</v>
      </c>
      <c r="X2454" s="287">
        <f t="shared" si="515"/>
        <v>0</v>
      </c>
      <c r="Y2454" s="288">
        <f t="shared" si="516"/>
        <v>1900</v>
      </c>
      <c r="Z2454" s="287">
        <f t="shared" si="517"/>
        <v>1</v>
      </c>
      <c r="AA2454" s="519">
        <f>0</f>
        <v>0</v>
      </c>
      <c r="AB2454" s="520">
        <f>0</f>
        <v>0</v>
      </c>
      <c r="AC2454" s="519">
        <f t="shared" si="518"/>
        <v>0</v>
      </c>
      <c r="AD2454" s="520">
        <f t="shared" si="519"/>
        <v>0</v>
      </c>
    </row>
    <row r="2455" spans="16:30">
      <c r="P2455" s="274">
        <f t="shared" si="507"/>
        <v>1</v>
      </c>
      <c r="Q2455" s="285">
        <f t="shared" si="508"/>
        <v>18</v>
      </c>
      <c r="R2455" s="286">
        <f t="shared" si="509"/>
        <v>0</v>
      </c>
      <c r="S2455" s="287">
        <f t="shared" si="510"/>
        <v>0</v>
      </c>
      <c r="T2455" s="286">
        <f t="shared" si="511"/>
        <v>0</v>
      </c>
      <c r="U2455" s="287">
        <f t="shared" si="512"/>
        <v>0</v>
      </c>
      <c r="V2455" s="287">
        <f t="shared" si="513"/>
        <v>0</v>
      </c>
      <c r="W2455" s="287">
        <f t="shared" si="514"/>
        <v>0</v>
      </c>
      <c r="X2455" s="287">
        <f t="shared" si="515"/>
        <v>0</v>
      </c>
      <c r="Y2455" s="288">
        <f t="shared" si="516"/>
        <v>1900</v>
      </c>
      <c r="Z2455" s="287">
        <f t="shared" si="517"/>
        <v>1</v>
      </c>
      <c r="AA2455" s="519">
        <f>0</f>
        <v>0</v>
      </c>
      <c r="AB2455" s="520">
        <f>0</f>
        <v>0</v>
      </c>
      <c r="AC2455" s="519">
        <f t="shared" si="518"/>
        <v>0</v>
      </c>
      <c r="AD2455" s="520">
        <f t="shared" si="519"/>
        <v>0</v>
      </c>
    </row>
    <row r="2456" spans="16:30">
      <c r="P2456" s="274">
        <f t="shared" si="507"/>
        <v>1</v>
      </c>
      <c r="Q2456" s="285">
        <f t="shared" si="508"/>
        <v>18</v>
      </c>
      <c r="R2456" s="286">
        <f t="shared" si="509"/>
        <v>0</v>
      </c>
      <c r="S2456" s="287">
        <f t="shared" si="510"/>
        <v>0</v>
      </c>
      <c r="T2456" s="286">
        <f t="shared" si="511"/>
        <v>0</v>
      </c>
      <c r="U2456" s="287">
        <f t="shared" si="512"/>
        <v>0</v>
      </c>
      <c r="V2456" s="287">
        <f t="shared" si="513"/>
        <v>0</v>
      </c>
      <c r="W2456" s="287">
        <f t="shared" si="514"/>
        <v>0</v>
      </c>
      <c r="X2456" s="287">
        <f t="shared" si="515"/>
        <v>0</v>
      </c>
      <c r="Y2456" s="288">
        <f t="shared" si="516"/>
        <v>1900</v>
      </c>
      <c r="Z2456" s="287">
        <f t="shared" si="517"/>
        <v>1</v>
      </c>
      <c r="AA2456" s="519">
        <f>0</f>
        <v>0</v>
      </c>
      <c r="AB2456" s="520">
        <f>0</f>
        <v>0</v>
      </c>
      <c r="AC2456" s="519">
        <f t="shared" si="518"/>
        <v>0</v>
      </c>
      <c r="AD2456" s="520">
        <f t="shared" si="519"/>
        <v>0</v>
      </c>
    </row>
    <row r="2457" spans="16:30">
      <c r="P2457" s="274">
        <f t="shared" si="507"/>
        <v>1</v>
      </c>
      <c r="Q2457" s="285">
        <f t="shared" si="508"/>
        <v>18</v>
      </c>
      <c r="R2457" s="286">
        <f t="shared" si="509"/>
        <v>0</v>
      </c>
      <c r="S2457" s="287">
        <f t="shared" si="510"/>
        <v>0</v>
      </c>
      <c r="T2457" s="286">
        <f t="shared" si="511"/>
        <v>0</v>
      </c>
      <c r="U2457" s="287">
        <f t="shared" si="512"/>
        <v>0</v>
      </c>
      <c r="V2457" s="287">
        <f t="shared" si="513"/>
        <v>0</v>
      </c>
      <c r="W2457" s="287">
        <f t="shared" si="514"/>
        <v>0</v>
      </c>
      <c r="X2457" s="287">
        <f t="shared" si="515"/>
        <v>0</v>
      </c>
      <c r="Y2457" s="288">
        <f t="shared" si="516"/>
        <v>1900</v>
      </c>
      <c r="Z2457" s="287">
        <f t="shared" si="517"/>
        <v>1</v>
      </c>
      <c r="AA2457" s="519">
        <f>0</f>
        <v>0</v>
      </c>
      <c r="AB2457" s="520">
        <f>0</f>
        <v>0</v>
      </c>
      <c r="AC2457" s="519">
        <f t="shared" si="518"/>
        <v>0</v>
      </c>
      <c r="AD2457" s="520">
        <f t="shared" si="519"/>
        <v>0</v>
      </c>
    </row>
    <row r="2458" spans="16:30">
      <c r="P2458" s="274">
        <f t="shared" si="507"/>
        <v>1</v>
      </c>
      <c r="Q2458" s="285">
        <f t="shared" si="508"/>
        <v>18</v>
      </c>
      <c r="R2458" s="286">
        <f t="shared" si="509"/>
        <v>0</v>
      </c>
      <c r="S2458" s="287">
        <f t="shared" si="510"/>
        <v>0</v>
      </c>
      <c r="T2458" s="286">
        <f t="shared" si="511"/>
        <v>0</v>
      </c>
      <c r="U2458" s="287">
        <f t="shared" si="512"/>
        <v>0</v>
      </c>
      <c r="V2458" s="287">
        <f t="shared" si="513"/>
        <v>0</v>
      </c>
      <c r="W2458" s="287">
        <f t="shared" si="514"/>
        <v>0</v>
      </c>
      <c r="X2458" s="287">
        <f t="shared" si="515"/>
        <v>0</v>
      </c>
      <c r="Y2458" s="288">
        <f t="shared" si="516"/>
        <v>1900</v>
      </c>
      <c r="Z2458" s="287">
        <f t="shared" si="517"/>
        <v>1</v>
      </c>
      <c r="AA2458" s="519">
        <f>0</f>
        <v>0</v>
      </c>
      <c r="AB2458" s="520">
        <f>0</f>
        <v>0</v>
      </c>
      <c r="AC2458" s="519">
        <f t="shared" si="518"/>
        <v>0</v>
      </c>
      <c r="AD2458" s="520">
        <f t="shared" si="519"/>
        <v>0</v>
      </c>
    </row>
    <row r="2459" spans="16:30">
      <c r="P2459" s="274">
        <f t="shared" si="507"/>
        <v>1</v>
      </c>
      <c r="Q2459" s="285">
        <f t="shared" si="508"/>
        <v>18</v>
      </c>
      <c r="R2459" s="286">
        <f t="shared" si="509"/>
        <v>0</v>
      </c>
      <c r="S2459" s="287">
        <f t="shared" si="510"/>
        <v>0</v>
      </c>
      <c r="T2459" s="286">
        <f t="shared" si="511"/>
        <v>0</v>
      </c>
      <c r="U2459" s="287">
        <f t="shared" si="512"/>
        <v>0</v>
      </c>
      <c r="V2459" s="287">
        <f t="shared" si="513"/>
        <v>0</v>
      </c>
      <c r="W2459" s="287">
        <f t="shared" si="514"/>
        <v>0</v>
      </c>
      <c r="X2459" s="287">
        <f t="shared" si="515"/>
        <v>0</v>
      </c>
      <c r="Y2459" s="288">
        <f t="shared" si="516"/>
        <v>1900</v>
      </c>
      <c r="Z2459" s="287">
        <f t="shared" si="517"/>
        <v>1</v>
      </c>
      <c r="AA2459" s="519">
        <f>0</f>
        <v>0</v>
      </c>
      <c r="AB2459" s="520">
        <f>0</f>
        <v>0</v>
      </c>
      <c r="AC2459" s="519">
        <f t="shared" si="518"/>
        <v>0</v>
      </c>
      <c r="AD2459" s="520">
        <f t="shared" si="519"/>
        <v>0</v>
      </c>
    </row>
    <row r="2460" spans="16:30">
      <c r="P2460" s="274">
        <f t="shared" si="507"/>
        <v>1</v>
      </c>
      <c r="Q2460" s="285">
        <f t="shared" si="508"/>
        <v>18</v>
      </c>
      <c r="R2460" s="286">
        <f t="shared" si="509"/>
        <v>0</v>
      </c>
      <c r="S2460" s="287">
        <f t="shared" si="510"/>
        <v>0</v>
      </c>
      <c r="T2460" s="286">
        <f t="shared" si="511"/>
        <v>0</v>
      </c>
      <c r="U2460" s="287">
        <f t="shared" si="512"/>
        <v>0</v>
      </c>
      <c r="V2460" s="287">
        <f t="shared" si="513"/>
        <v>0</v>
      </c>
      <c r="W2460" s="287">
        <f t="shared" si="514"/>
        <v>0</v>
      </c>
      <c r="X2460" s="287">
        <f t="shared" si="515"/>
        <v>0</v>
      </c>
      <c r="Y2460" s="288">
        <f t="shared" si="516"/>
        <v>1900</v>
      </c>
      <c r="Z2460" s="287">
        <f t="shared" si="517"/>
        <v>1</v>
      </c>
      <c r="AA2460" s="519">
        <f>0</f>
        <v>0</v>
      </c>
      <c r="AB2460" s="520">
        <f>0</f>
        <v>0</v>
      </c>
      <c r="AC2460" s="519">
        <f t="shared" si="518"/>
        <v>0</v>
      </c>
      <c r="AD2460" s="520">
        <f t="shared" si="519"/>
        <v>0</v>
      </c>
    </row>
    <row r="2461" spans="16:30">
      <c r="P2461" s="274">
        <f t="shared" si="507"/>
        <v>1</v>
      </c>
      <c r="Q2461" s="285">
        <f t="shared" si="508"/>
        <v>18</v>
      </c>
      <c r="R2461" s="286">
        <f t="shared" si="509"/>
        <v>0</v>
      </c>
      <c r="S2461" s="287">
        <f t="shared" si="510"/>
        <v>0</v>
      </c>
      <c r="T2461" s="286">
        <f t="shared" si="511"/>
        <v>0</v>
      </c>
      <c r="U2461" s="287">
        <f t="shared" si="512"/>
        <v>0</v>
      </c>
      <c r="V2461" s="287">
        <f t="shared" si="513"/>
        <v>0</v>
      </c>
      <c r="W2461" s="287">
        <f t="shared" si="514"/>
        <v>0</v>
      </c>
      <c r="X2461" s="287">
        <f t="shared" si="515"/>
        <v>0</v>
      </c>
      <c r="Y2461" s="288">
        <f t="shared" si="516"/>
        <v>1900</v>
      </c>
      <c r="Z2461" s="287">
        <f t="shared" si="517"/>
        <v>1</v>
      </c>
      <c r="AA2461" s="519">
        <f>0</f>
        <v>0</v>
      </c>
      <c r="AB2461" s="520">
        <f>0</f>
        <v>0</v>
      </c>
      <c r="AC2461" s="519">
        <f t="shared" si="518"/>
        <v>0</v>
      </c>
      <c r="AD2461" s="520">
        <f t="shared" si="519"/>
        <v>0</v>
      </c>
    </row>
    <row r="2462" spans="16:30">
      <c r="P2462" s="274">
        <f t="shared" si="507"/>
        <v>1</v>
      </c>
      <c r="Q2462" s="285">
        <f t="shared" si="508"/>
        <v>18</v>
      </c>
      <c r="R2462" s="286">
        <f t="shared" si="509"/>
        <v>0</v>
      </c>
      <c r="S2462" s="287">
        <f t="shared" si="510"/>
        <v>0</v>
      </c>
      <c r="T2462" s="286">
        <f t="shared" si="511"/>
        <v>0</v>
      </c>
      <c r="U2462" s="287">
        <f t="shared" si="512"/>
        <v>0</v>
      </c>
      <c r="V2462" s="287">
        <f t="shared" si="513"/>
        <v>0</v>
      </c>
      <c r="W2462" s="287">
        <f t="shared" si="514"/>
        <v>0</v>
      </c>
      <c r="X2462" s="287">
        <f t="shared" si="515"/>
        <v>0</v>
      </c>
      <c r="Y2462" s="288">
        <f t="shared" si="516"/>
        <v>1900</v>
      </c>
      <c r="Z2462" s="287">
        <f t="shared" si="517"/>
        <v>1</v>
      </c>
      <c r="AA2462" s="519">
        <f>0</f>
        <v>0</v>
      </c>
      <c r="AB2462" s="520">
        <f>0</f>
        <v>0</v>
      </c>
      <c r="AC2462" s="519">
        <f t="shared" si="518"/>
        <v>0</v>
      </c>
      <c r="AD2462" s="520">
        <f t="shared" si="519"/>
        <v>0</v>
      </c>
    </row>
    <row r="2463" spans="16:30">
      <c r="P2463" s="274">
        <f t="shared" si="507"/>
        <v>1</v>
      </c>
      <c r="Q2463" s="285">
        <f t="shared" si="508"/>
        <v>18</v>
      </c>
      <c r="R2463" s="286">
        <f t="shared" si="509"/>
        <v>0</v>
      </c>
      <c r="S2463" s="287">
        <f t="shared" si="510"/>
        <v>0</v>
      </c>
      <c r="T2463" s="286">
        <f t="shared" si="511"/>
        <v>0</v>
      </c>
      <c r="U2463" s="287">
        <f t="shared" si="512"/>
        <v>0</v>
      </c>
      <c r="V2463" s="287">
        <f t="shared" si="513"/>
        <v>0</v>
      </c>
      <c r="W2463" s="287">
        <f t="shared" si="514"/>
        <v>0</v>
      </c>
      <c r="X2463" s="287">
        <f t="shared" si="515"/>
        <v>0</v>
      </c>
      <c r="Y2463" s="288">
        <f t="shared" si="516"/>
        <v>1900</v>
      </c>
      <c r="Z2463" s="287">
        <f t="shared" si="517"/>
        <v>1</v>
      </c>
      <c r="AA2463" s="519">
        <f>0</f>
        <v>0</v>
      </c>
      <c r="AB2463" s="520">
        <f>0</f>
        <v>0</v>
      </c>
      <c r="AC2463" s="519">
        <f t="shared" si="518"/>
        <v>0</v>
      </c>
      <c r="AD2463" s="520">
        <f t="shared" si="519"/>
        <v>0</v>
      </c>
    </row>
    <row r="2464" spans="16:30">
      <c r="P2464" s="274">
        <f t="shared" si="507"/>
        <v>1</v>
      </c>
      <c r="Q2464" s="285">
        <f t="shared" si="508"/>
        <v>18</v>
      </c>
      <c r="R2464" s="286">
        <f t="shared" si="509"/>
        <v>0</v>
      </c>
      <c r="S2464" s="287">
        <f t="shared" si="510"/>
        <v>0</v>
      </c>
      <c r="T2464" s="286">
        <f t="shared" si="511"/>
        <v>0</v>
      </c>
      <c r="U2464" s="287">
        <f t="shared" si="512"/>
        <v>0</v>
      </c>
      <c r="V2464" s="287">
        <f t="shared" si="513"/>
        <v>0</v>
      </c>
      <c r="W2464" s="287">
        <f t="shared" si="514"/>
        <v>0</v>
      </c>
      <c r="X2464" s="287">
        <f t="shared" si="515"/>
        <v>0</v>
      </c>
      <c r="Y2464" s="288">
        <f t="shared" si="516"/>
        <v>1900</v>
      </c>
      <c r="Z2464" s="287">
        <f t="shared" si="517"/>
        <v>1</v>
      </c>
      <c r="AA2464" s="519">
        <f>0</f>
        <v>0</v>
      </c>
      <c r="AB2464" s="520">
        <f>0</f>
        <v>0</v>
      </c>
      <c r="AC2464" s="519">
        <f t="shared" si="518"/>
        <v>0</v>
      </c>
      <c r="AD2464" s="520">
        <f t="shared" si="519"/>
        <v>0</v>
      </c>
    </row>
    <row r="2465" spans="16:30">
      <c r="P2465" s="274">
        <f t="shared" si="507"/>
        <v>1</v>
      </c>
      <c r="Q2465" s="285">
        <f t="shared" si="508"/>
        <v>18</v>
      </c>
      <c r="R2465" s="286">
        <f t="shared" si="509"/>
        <v>0</v>
      </c>
      <c r="S2465" s="287">
        <f t="shared" si="510"/>
        <v>0</v>
      </c>
      <c r="T2465" s="286">
        <f t="shared" si="511"/>
        <v>0</v>
      </c>
      <c r="U2465" s="287">
        <f t="shared" si="512"/>
        <v>0</v>
      </c>
      <c r="V2465" s="287">
        <f t="shared" si="513"/>
        <v>0</v>
      </c>
      <c r="W2465" s="287">
        <f t="shared" si="514"/>
        <v>0</v>
      </c>
      <c r="X2465" s="287">
        <f t="shared" si="515"/>
        <v>0</v>
      </c>
      <c r="Y2465" s="288">
        <f t="shared" si="516"/>
        <v>1900</v>
      </c>
      <c r="Z2465" s="287">
        <f t="shared" si="517"/>
        <v>1</v>
      </c>
      <c r="AA2465" s="519">
        <f>0</f>
        <v>0</v>
      </c>
      <c r="AB2465" s="520">
        <f>0</f>
        <v>0</v>
      </c>
      <c r="AC2465" s="519">
        <f t="shared" si="518"/>
        <v>0</v>
      </c>
      <c r="AD2465" s="520">
        <f t="shared" si="519"/>
        <v>0</v>
      </c>
    </row>
    <row r="2466" spans="16:30">
      <c r="P2466" s="274">
        <f t="shared" si="507"/>
        <v>1</v>
      </c>
      <c r="Q2466" s="285">
        <f t="shared" si="508"/>
        <v>18</v>
      </c>
      <c r="R2466" s="286">
        <f t="shared" si="509"/>
        <v>0</v>
      </c>
      <c r="S2466" s="287">
        <f t="shared" si="510"/>
        <v>0</v>
      </c>
      <c r="T2466" s="286">
        <f t="shared" si="511"/>
        <v>0</v>
      </c>
      <c r="U2466" s="287">
        <f t="shared" si="512"/>
        <v>0</v>
      </c>
      <c r="V2466" s="287">
        <f t="shared" si="513"/>
        <v>0</v>
      </c>
      <c r="W2466" s="287">
        <f t="shared" si="514"/>
        <v>0</v>
      </c>
      <c r="X2466" s="287">
        <f t="shared" si="515"/>
        <v>0</v>
      </c>
      <c r="Y2466" s="288">
        <f t="shared" si="516"/>
        <v>1900</v>
      </c>
      <c r="Z2466" s="287">
        <f t="shared" si="517"/>
        <v>1</v>
      </c>
      <c r="AA2466" s="519">
        <f>0</f>
        <v>0</v>
      </c>
      <c r="AB2466" s="520">
        <f>0</f>
        <v>0</v>
      </c>
      <c r="AC2466" s="519">
        <f t="shared" si="518"/>
        <v>0</v>
      </c>
      <c r="AD2466" s="520">
        <f t="shared" si="519"/>
        <v>0</v>
      </c>
    </row>
    <row r="2467" spans="16:30">
      <c r="P2467" s="274">
        <f t="shared" si="507"/>
        <v>1</v>
      </c>
      <c r="Q2467" s="285">
        <f t="shared" si="508"/>
        <v>18</v>
      </c>
      <c r="R2467" s="286">
        <f t="shared" si="509"/>
        <v>0</v>
      </c>
      <c r="S2467" s="287">
        <f t="shared" si="510"/>
        <v>0</v>
      </c>
      <c r="T2467" s="286">
        <f t="shared" si="511"/>
        <v>0</v>
      </c>
      <c r="U2467" s="287">
        <f t="shared" si="512"/>
        <v>0</v>
      </c>
      <c r="V2467" s="287">
        <f t="shared" si="513"/>
        <v>0</v>
      </c>
      <c r="W2467" s="287">
        <f t="shared" si="514"/>
        <v>0</v>
      </c>
      <c r="X2467" s="287">
        <f t="shared" si="515"/>
        <v>0</v>
      </c>
      <c r="Y2467" s="288">
        <f t="shared" si="516"/>
        <v>1900</v>
      </c>
      <c r="Z2467" s="287">
        <f t="shared" si="517"/>
        <v>1</v>
      </c>
      <c r="AA2467" s="519">
        <f>0</f>
        <v>0</v>
      </c>
      <c r="AB2467" s="520">
        <f>0</f>
        <v>0</v>
      </c>
      <c r="AC2467" s="519">
        <f t="shared" si="518"/>
        <v>0</v>
      </c>
      <c r="AD2467" s="520">
        <f t="shared" si="519"/>
        <v>0</v>
      </c>
    </row>
    <row r="2468" spans="16:30">
      <c r="P2468" s="274">
        <f t="shared" si="507"/>
        <v>1</v>
      </c>
      <c r="Q2468" s="285">
        <f t="shared" si="508"/>
        <v>18</v>
      </c>
      <c r="R2468" s="286">
        <f t="shared" si="509"/>
        <v>0</v>
      </c>
      <c r="S2468" s="287">
        <f t="shared" si="510"/>
        <v>0</v>
      </c>
      <c r="T2468" s="286">
        <f t="shared" si="511"/>
        <v>0</v>
      </c>
      <c r="U2468" s="287">
        <f t="shared" si="512"/>
        <v>0</v>
      </c>
      <c r="V2468" s="287">
        <f t="shared" si="513"/>
        <v>0</v>
      </c>
      <c r="W2468" s="287">
        <f t="shared" si="514"/>
        <v>0</v>
      </c>
      <c r="X2468" s="287">
        <f t="shared" si="515"/>
        <v>0</v>
      </c>
      <c r="Y2468" s="288">
        <f t="shared" si="516"/>
        <v>1900</v>
      </c>
      <c r="Z2468" s="287">
        <f t="shared" si="517"/>
        <v>1</v>
      </c>
      <c r="AA2468" s="519">
        <f>0</f>
        <v>0</v>
      </c>
      <c r="AB2468" s="520">
        <f>0</f>
        <v>0</v>
      </c>
      <c r="AC2468" s="519">
        <f t="shared" si="518"/>
        <v>0</v>
      </c>
      <c r="AD2468" s="520">
        <f t="shared" si="519"/>
        <v>0</v>
      </c>
    </row>
    <row r="2469" spans="16:30">
      <c r="P2469" s="274">
        <f t="shared" si="507"/>
        <v>1</v>
      </c>
      <c r="Q2469" s="285">
        <f t="shared" si="508"/>
        <v>18</v>
      </c>
      <c r="R2469" s="286">
        <f t="shared" si="509"/>
        <v>0</v>
      </c>
      <c r="S2469" s="287">
        <f t="shared" si="510"/>
        <v>0</v>
      </c>
      <c r="T2469" s="286">
        <f t="shared" si="511"/>
        <v>0</v>
      </c>
      <c r="U2469" s="287">
        <f t="shared" si="512"/>
        <v>0</v>
      </c>
      <c r="V2469" s="287">
        <f t="shared" si="513"/>
        <v>0</v>
      </c>
      <c r="W2469" s="287">
        <f t="shared" si="514"/>
        <v>0</v>
      </c>
      <c r="X2469" s="287">
        <f t="shared" si="515"/>
        <v>0</v>
      </c>
      <c r="Y2469" s="288">
        <f t="shared" si="516"/>
        <v>1900</v>
      </c>
      <c r="Z2469" s="287">
        <f t="shared" si="517"/>
        <v>1</v>
      </c>
      <c r="AA2469" s="519">
        <f>0</f>
        <v>0</v>
      </c>
      <c r="AB2469" s="520">
        <f>0</f>
        <v>0</v>
      </c>
      <c r="AC2469" s="519">
        <f t="shared" si="518"/>
        <v>0</v>
      </c>
      <c r="AD2469" s="520">
        <f t="shared" si="519"/>
        <v>0</v>
      </c>
    </row>
    <row r="2470" spans="16:30">
      <c r="P2470" s="274">
        <f t="shared" si="507"/>
        <v>1</v>
      </c>
      <c r="Q2470" s="285">
        <f t="shared" si="508"/>
        <v>18</v>
      </c>
      <c r="R2470" s="286">
        <f t="shared" si="509"/>
        <v>0</v>
      </c>
      <c r="S2470" s="287">
        <f t="shared" si="510"/>
        <v>0</v>
      </c>
      <c r="T2470" s="286">
        <f t="shared" si="511"/>
        <v>0</v>
      </c>
      <c r="U2470" s="287">
        <f t="shared" si="512"/>
        <v>0</v>
      </c>
      <c r="V2470" s="287">
        <f t="shared" si="513"/>
        <v>0</v>
      </c>
      <c r="W2470" s="287">
        <f t="shared" si="514"/>
        <v>0</v>
      </c>
      <c r="X2470" s="287">
        <f t="shared" si="515"/>
        <v>0</v>
      </c>
      <c r="Y2470" s="288">
        <f t="shared" si="516"/>
        <v>1900</v>
      </c>
      <c r="Z2470" s="287">
        <f t="shared" si="517"/>
        <v>1</v>
      </c>
      <c r="AA2470" s="519">
        <f>0</f>
        <v>0</v>
      </c>
      <c r="AB2470" s="520">
        <f>0</f>
        <v>0</v>
      </c>
      <c r="AC2470" s="519">
        <f t="shared" si="518"/>
        <v>0</v>
      </c>
      <c r="AD2470" s="520">
        <f t="shared" si="519"/>
        <v>0</v>
      </c>
    </row>
    <row r="2471" spans="16:30">
      <c r="P2471" s="274">
        <f t="shared" si="507"/>
        <v>1</v>
      </c>
      <c r="Q2471" s="285">
        <f t="shared" si="508"/>
        <v>18</v>
      </c>
      <c r="R2471" s="286">
        <f t="shared" si="509"/>
        <v>0</v>
      </c>
      <c r="S2471" s="287">
        <f t="shared" si="510"/>
        <v>0</v>
      </c>
      <c r="T2471" s="286">
        <f t="shared" si="511"/>
        <v>0</v>
      </c>
      <c r="U2471" s="287">
        <f t="shared" si="512"/>
        <v>0</v>
      </c>
      <c r="V2471" s="287">
        <f t="shared" si="513"/>
        <v>0</v>
      </c>
      <c r="W2471" s="287">
        <f t="shared" si="514"/>
        <v>0</v>
      </c>
      <c r="X2471" s="287">
        <f t="shared" si="515"/>
        <v>0</v>
      </c>
      <c r="Y2471" s="288">
        <f t="shared" si="516"/>
        <v>1900</v>
      </c>
      <c r="Z2471" s="287">
        <f t="shared" si="517"/>
        <v>1</v>
      </c>
      <c r="AA2471" s="519">
        <f>0</f>
        <v>0</v>
      </c>
      <c r="AB2471" s="520">
        <f>0</f>
        <v>0</v>
      </c>
      <c r="AC2471" s="519">
        <f t="shared" si="518"/>
        <v>0</v>
      </c>
      <c r="AD2471" s="520">
        <f t="shared" si="519"/>
        <v>0</v>
      </c>
    </row>
    <row r="2472" spans="16:30">
      <c r="P2472" s="274">
        <f t="shared" si="507"/>
        <v>1</v>
      </c>
      <c r="Q2472" s="285">
        <f t="shared" si="508"/>
        <v>18</v>
      </c>
      <c r="R2472" s="286">
        <f t="shared" si="509"/>
        <v>0</v>
      </c>
      <c r="S2472" s="287">
        <f t="shared" si="510"/>
        <v>0</v>
      </c>
      <c r="T2472" s="286">
        <f t="shared" si="511"/>
        <v>0</v>
      </c>
      <c r="U2472" s="287">
        <f t="shared" si="512"/>
        <v>0</v>
      </c>
      <c r="V2472" s="287">
        <f t="shared" si="513"/>
        <v>0</v>
      </c>
      <c r="W2472" s="287">
        <f t="shared" si="514"/>
        <v>0</v>
      </c>
      <c r="X2472" s="287">
        <f t="shared" si="515"/>
        <v>0</v>
      </c>
      <c r="Y2472" s="288">
        <f t="shared" si="516"/>
        <v>1900</v>
      </c>
      <c r="Z2472" s="287">
        <f t="shared" si="517"/>
        <v>1</v>
      </c>
      <c r="AA2472" s="519">
        <f>0</f>
        <v>0</v>
      </c>
      <c r="AB2472" s="520">
        <f>0</f>
        <v>0</v>
      </c>
      <c r="AC2472" s="519">
        <f t="shared" si="518"/>
        <v>0</v>
      </c>
      <c r="AD2472" s="520">
        <f t="shared" si="519"/>
        <v>0</v>
      </c>
    </row>
    <row r="2473" spans="16:30">
      <c r="P2473" s="274">
        <f t="shared" si="507"/>
        <v>1</v>
      </c>
      <c r="Q2473" s="285">
        <f t="shared" si="508"/>
        <v>18</v>
      </c>
      <c r="R2473" s="286">
        <f t="shared" si="509"/>
        <v>0</v>
      </c>
      <c r="S2473" s="287">
        <f t="shared" si="510"/>
        <v>0</v>
      </c>
      <c r="T2473" s="286">
        <f t="shared" si="511"/>
        <v>0</v>
      </c>
      <c r="U2473" s="287">
        <f t="shared" si="512"/>
        <v>0</v>
      </c>
      <c r="V2473" s="287">
        <f t="shared" si="513"/>
        <v>0</v>
      </c>
      <c r="W2473" s="287">
        <f t="shared" si="514"/>
        <v>0</v>
      </c>
      <c r="X2473" s="287">
        <f t="shared" si="515"/>
        <v>0</v>
      </c>
      <c r="Y2473" s="288">
        <f t="shared" si="516"/>
        <v>1900</v>
      </c>
      <c r="Z2473" s="287">
        <f t="shared" si="517"/>
        <v>1</v>
      </c>
      <c r="AA2473" s="519">
        <f>0</f>
        <v>0</v>
      </c>
      <c r="AB2473" s="520">
        <f>0</f>
        <v>0</v>
      </c>
      <c r="AC2473" s="519">
        <f t="shared" si="518"/>
        <v>0</v>
      </c>
      <c r="AD2473" s="520">
        <f t="shared" si="519"/>
        <v>0</v>
      </c>
    </row>
    <row r="2474" spans="16:30">
      <c r="P2474" s="274">
        <f t="shared" si="507"/>
        <v>1</v>
      </c>
      <c r="Q2474" s="285">
        <f t="shared" si="508"/>
        <v>18</v>
      </c>
      <c r="R2474" s="286">
        <f t="shared" si="509"/>
        <v>0</v>
      </c>
      <c r="S2474" s="287">
        <f t="shared" si="510"/>
        <v>0</v>
      </c>
      <c r="T2474" s="286">
        <f t="shared" si="511"/>
        <v>0</v>
      </c>
      <c r="U2474" s="287">
        <f t="shared" si="512"/>
        <v>0</v>
      </c>
      <c r="V2474" s="287">
        <f t="shared" si="513"/>
        <v>0</v>
      </c>
      <c r="W2474" s="287">
        <f t="shared" si="514"/>
        <v>0</v>
      </c>
      <c r="X2474" s="287">
        <f t="shared" si="515"/>
        <v>0</v>
      </c>
      <c r="Y2474" s="288">
        <f t="shared" si="516"/>
        <v>1900</v>
      </c>
      <c r="Z2474" s="287">
        <f t="shared" si="517"/>
        <v>1</v>
      </c>
      <c r="AA2474" s="519">
        <f>0</f>
        <v>0</v>
      </c>
      <c r="AB2474" s="520">
        <f>0</f>
        <v>0</v>
      </c>
      <c r="AC2474" s="519">
        <f t="shared" si="518"/>
        <v>0</v>
      </c>
      <c r="AD2474" s="520">
        <f t="shared" si="519"/>
        <v>0</v>
      </c>
    </row>
    <row r="2475" spans="16:30">
      <c r="P2475" s="274">
        <f t="shared" si="507"/>
        <v>1</v>
      </c>
      <c r="Q2475" s="285">
        <f t="shared" si="508"/>
        <v>18</v>
      </c>
      <c r="R2475" s="286">
        <f t="shared" si="509"/>
        <v>0</v>
      </c>
      <c r="S2475" s="287">
        <f t="shared" si="510"/>
        <v>0</v>
      </c>
      <c r="T2475" s="286">
        <f t="shared" si="511"/>
        <v>0</v>
      </c>
      <c r="U2475" s="287">
        <f t="shared" si="512"/>
        <v>0</v>
      </c>
      <c r="V2475" s="287">
        <f t="shared" si="513"/>
        <v>0</v>
      </c>
      <c r="W2475" s="287">
        <f t="shared" si="514"/>
        <v>0</v>
      </c>
      <c r="X2475" s="287">
        <f t="shared" si="515"/>
        <v>0</v>
      </c>
      <c r="Y2475" s="288">
        <f t="shared" si="516"/>
        <v>1900</v>
      </c>
      <c r="Z2475" s="287">
        <f t="shared" si="517"/>
        <v>1</v>
      </c>
      <c r="AA2475" s="519">
        <f>0</f>
        <v>0</v>
      </c>
      <c r="AB2475" s="520">
        <f>0</f>
        <v>0</v>
      </c>
      <c r="AC2475" s="519">
        <f t="shared" si="518"/>
        <v>0</v>
      </c>
      <c r="AD2475" s="520">
        <f t="shared" si="519"/>
        <v>0</v>
      </c>
    </row>
    <row r="2476" spans="16:30">
      <c r="P2476" s="274">
        <f t="shared" si="507"/>
        <v>1</v>
      </c>
      <c r="Q2476" s="285">
        <f t="shared" si="508"/>
        <v>18</v>
      </c>
      <c r="R2476" s="286">
        <f t="shared" si="509"/>
        <v>0</v>
      </c>
      <c r="S2476" s="287">
        <f t="shared" si="510"/>
        <v>0</v>
      </c>
      <c r="T2476" s="286">
        <f t="shared" si="511"/>
        <v>0</v>
      </c>
      <c r="U2476" s="287">
        <f t="shared" si="512"/>
        <v>0</v>
      </c>
      <c r="V2476" s="287">
        <f t="shared" si="513"/>
        <v>0</v>
      </c>
      <c r="W2476" s="287">
        <f t="shared" si="514"/>
        <v>0</v>
      </c>
      <c r="X2476" s="287">
        <f t="shared" si="515"/>
        <v>0</v>
      </c>
      <c r="Y2476" s="288">
        <f t="shared" si="516"/>
        <v>1900</v>
      </c>
      <c r="Z2476" s="287">
        <f t="shared" si="517"/>
        <v>1</v>
      </c>
      <c r="AA2476" s="519">
        <f>0</f>
        <v>0</v>
      </c>
      <c r="AB2476" s="520">
        <f>0</f>
        <v>0</v>
      </c>
      <c r="AC2476" s="519">
        <f t="shared" si="518"/>
        <v>0</v>
      </c>
      <c r="AD2476" s="520">
        <f t="shared" si="519"/>
        <v>0</v>
      </c>
    </row>
    <row r="2477" spans="16:30">
      <c r="P2477" s="274">
        <f t="shared" si="507"/>
        <v>1</v>
      </c>
      <c r="Q2477" s="285">
        <f t="shared" si="508"/>
        <v>18</v>
      </c>
      <c r="R2477" s="286">
        <f t="shared" si="509"/>
        <v>0</v>
      </c>
      <c r="S2477" s="287">
        <f t="shared" si="510"/>
        <v>0</v>
      </c>
      <c r="T2477" s="286">
        <f t="shared" si="511"/>
        <v>0</v>
      </c>
      <c r="U2477" s="287">
        <f t="shared" si="512"/>
        <v>0</v>
      </c>
      <c r="V2477" s="287">
        <f t="shared" si="513"/>
        <v>0</v>
      </c>
      <c r="W2477" s="287">
        <f t="shared" si="514"/>
        <v>0</v>
      </c>
      <c r="X2477" s="287">
        <f t="shared" si="515"/>
        <v>0</v>
      </c>
      <c r="Y2477" s="288">
        <f t="shared" si="516"/>
        <v>1900</v>
      </c>
      <c r="Z2477" s="287">
        <f t="shared" si="517"/>
        <v>1</v>
      </c>
      <c r="AA2477" s="519">
        <f>0</f>
        <v>0</v>
      </c>
      <c r="AB2477" s="520">
        <f>0</f>
        <v>0</v>
      </c>
      <c r="AC2477" s="519">
        <f t="shared" si="518"/>
        <v>0</v>
      </c>
      <c r="AD2477" s="520">
        <f t="shared" si="519"/>
        <v>0</v>
      </c>
    </row>
    <row r="2478" spans="16:30">
      <c r="P2478" s="274">
        <f t="shared" si="507"/>
        <v>1</v>
      </c>
      <c r="Q2478" s="285">
        <f t="shared" si="508"/>
        <v>18</v>
      </c>
      <c r="R2478" s="286">
        <f t="shared" si="509"/>
        <v>0</v>
      </c>
      <c r="S2478" s="287">
        <f t="shared" si="510"/>
        <v>0</v>
      </c>
      <c r="T2478" s="286">
        <f t="shared" si="511"/>
        <v>0</v>
      </c>
      <c r="U2478" s="287">
        <f t="shared" si="512"/>
        <v>0</v>
      </c>
      <c r="V2478" s="287">
        <f t="shared" si="513"/>
        <v>0</v>
      </c>
      <c r="W2478" s="287">
        <f t="shared" si="514"/>
        <v>0</v>
      </c>
      <c r="X2478" s="287">
        <f t="shared" si="515"/>
        <v>0</v>
      </c>
      <c r="Y2478" s="288">
        <f t="shared" si="516"/>
        <v>1900</v>
      </c>
      <c r="Z2478" s="287">
        <f t="shared" si="517"/>
        <v>1</v>
      </c>
      <c r="AA2478" s="519">
        <f>0</f>
        <v>0</v>
      </c>
      <c r="AB2478" s="520">
        <f>0</f>
        <v>0</v>
      </c>
      <c r="AC2478" s="519">
        <f t="shared" si="518"/>
        <v>0</v>
      </c>
      <c r="AD2478" s="520">
        <f t="shared" si="519"/>
        <v>0</v>
      </c>
    </row>
    <row r="2479" spans="16:30">
      <c r="P2479" s="274">
        <f t="shared" si="507"/>
        <v>1</v>
      </c>
      <c r="Q2479" s="285">
        <f t="shared" si="508"/>
        <v>18</v>
      </c>
      <c r="R2479" s="286">
        <f t="shared" si="509"/>
        <v>0</v>
      </c>
      <c r="S2479" s="287">
        <f t="shared" si="510"/>
        <v>0</v>
      </c>
      <c r="T2479" s="286">
        <f t="shared" si="511"/>
        <v>0</v>
      </c>
      <c r="U2479" s="287">
        <f t="shared" si="512"/>
        <v>0</v>
      </c>
      <c r="V2479" s="287">
        <f t="shared" si="513"/>
        <v>0</v>
      </c>
      <c r="W2479" s="287">
        <f t="shared" si="514"/>
        <v>0</v>
      </c>
      <c r="X2479" s="287">
        <f t="shared" si="515"/>
        <v>0</v>
      </c>
      <c r="Y2479" s="288">
        <f t="shared" si="516"/>
        <v>1900</v>
      </c>
      <c r="Z2479" s="287">
        <f t="shared" si="517"/>
        <v>1</v>
      </c>
      <c r="AA2479" s="519">
        <f>0</f>
        <v>0</v>
      </c>
      <c r="AB2479" s="520">
        <f>0</f>
        <v>0</v>
      </c>
      <c r="AC2479" s="519">
        <f t="shared" si="518"/>
        <v>0</v>
      </c>
      <c r="AD2479" s="520">
        <f t="shared" si="519"/>
        <v>0</v>
      </c>
    </row>
    <row r="2480" spans="16:30">
      <c r="P2480" s="274">
        <f t="shared" si="507"/>
        <v>1</v>
      </c>
      <c r="Q2480" s="285">
        <f t="shared" si="508"/>
        <v>18</v>
      </c>
      <c r="R2480" s="286">
        <f t="shared" si="509"/>
        <v>0</v>
      </c>
      <c r="S2480" s="287">
        <f t="shared" si="510"/>
        <v>0</v>
      </c>
      <c r="T2480" s="286">
        <f t="shared" si="511"/>
        <v>0</v>
      </c>
      <c r="U2480" s="287">
        <f t="shared" si="512"/>
        <v>0</v>
      </c>
      <c r="V2480" s="287">
        <f t="shared" si="513"/>
        <v>0</v>
      </c>
      <c r="W2480" s="287">
        <f t="shared" si="514"/>
        <v>0</v>
      </c>
      <c r="X2480" s="287">
        <f t="shared" si="515"/>
        <v>0</v>
      </c>
      <c r="Y2480" s="288">
        <f t="shared" si="516"/>
        <v>1900</v>
      </c>
      <c r="Z2480" s="287">
        <f t="shared" si="517"/>
        <v>1</v>
      </c>
      <c r="AA2480" s="519">
        <f>0</f>
        <v>0</v>
      </c>
      <c r="AB2480" s="520">
        <f>0</f>
        <v>0</v>
      </c>
      <c r="AC2480" s="519">
        <f t="shared" si="518"/>
        <v>0</v>
      </c>
      <c r="AD2480" s="520">
        <f t="shared" si="519"/>
        <v>0</v>
      </c>
    </row>
    <row r="2481" spans="16:30">
      <c r="P2481" s="274">
        <f t="shared" si="507"/>
        <v>1</v>
      </c>
      <c r="Q2481" s="285">
        <f t="shared" si="508"/>
        <v>18</v>
      </c>
      <c r="R2481" s="286">
        <f t="shared" si="509"/>
        <v>0</v>
      </c>
      <c r="S2481" s="287">
        <f t="shared" si="510"/>
        <v>0</v>
      </c>
      <c r="T2481" s="286">
        <f t="shared" si="511"/>
        <v>0</v>
      </c>
      <c r="U2481" s="287">
        <f t="shared" si="512"/>
        <v>0</v>
      </c>
      <c r="V2481" s="287">
        <f t="shared" si="513"/>
        <v>0</v>
      </c>
      <c r="W2481" s="287">
        <f t="shared" si="514"/>
        <v>0</v>
      </c>
      <c r="X2481" s="287">
        <f t="shared" si="515"/>
        <v>0</v>
      </c>
      <c r="Y2481" s="288">
        <f t="shared" si="516"/>
        <v>1900</v>
      </c>
      <c r="Z2481" s="287">
        <f t="shared" si="517"/>
        <v>1</v>
      </c>
      <c r="AA2481" s="519">
        <f>0</f>
        <v>0</v>
      </c>
      <c r="AB2481" s="520">
        <f>0</f>
        <v>0</v>
      </c>
      <c r="AC2481" s="519">
        <f t="shared" si="518"/>
        <v>0</v>
      </c>
      <c r="AD2481" s="520">
        <f t="shared" si="519"/>
        <v>0</v>
      </c>
    </row>
    <row r="2482" spans="16:30">
      <c r="P2482" s="274">
        <f t="shared" si="507"/>
        <v>1</v>
      </c>
      <c r="Q2482" s="285">
        <f t="shared" si="508"/>
        <v>18</v>
      </c>
      <c r="R2482" s="286">
        <f t="shared" si="509"/>
        <v>0</v>
      </c>
      <c r="S2482" s="287">
        <f t="shared" si="510"/>
        <v>0</v>
      </c>
      <c r="T2482" s="286">
        <f t="shared" si="511"/>
        <v>0</v>
      </c>
      <c r="U2482" s="287">
        <f t="shared" si="512"/>
        <v>0</v>
      </c>
      <c r="V2482" s="287">
        <f t="shared" si="513"/>
        <v>0</v>
      </c>
      <c r="W2482" s="287">
        <f t="shared" si="514"/>
        <v>0</v>
      </c>
      <c r="X2482" s="287">
        <f t="shared" si="515"/>
        <v>0</v>
      </c>
      <c r="Y2482" s="288">
        <f t="shared" si="516"/>
        <v>1900</v>
      </c>
      <c r="Z2482" s="287">
        <f t="shared" si="517"/>
        <v>1</v>
      </c>
      <c r="AA2482" s="519">
        <f>0</f>
        <v>0</v>
      </c>
      <c r="AB2482" s="520">
        <f>0</f>
        <v>0</v>
      </c>
      <c r="AC2482" s="519">
        <f t="shared" si="518"/>
        <v>0</v>
      </c>
      <c r="AD2482" s="520">
        <f t="shared" si="519"/>
        <v>0</v>
      </c>
    </row>
    <row r="2483" spans="16:30">
      <c r="P2483" s="274">
        <f t="shared" si="507"/>
        <v>1</v>
      </c>
      <c r="Q2483" s="285">
        <f t="shared" si="508"/>
        <v>18</v>
      </c>
      <c r="R2483" s="286">
        <f t="shared" si="509"/>
        <v>0</v>
      </c>
      <c r="S2483" s="287">
        <f t="shared" si="510"/>
        <v>0</v>
      </c>
      <c r="T2483" s="286">
        <f t="shared" si="511"/>
        <v>0</v>
      </c>
      <c r="U2483" s="287">
        <f t="shared" si="512"/>
        <v>0</v>
      </c>
      <c r="V2483" s="287">
        <f t="shared" si="513"/>
        <v>0</v>
      </c>
      <c r="W2483" s="287">
        <f t="shared" si="514"/>
        <v>0</v>
      </c>
      <c r="X2483" s="287">
        <f t="shared" si="515"/>
        <v>0</v>
      </c>
      <c r="Y2483" s="288">
        <f t="shared" si="516"/>
        <v>1900</v>
      </c>
      <c r="Z2483" s="287">
        <f t="shared" si="517"/>
        <v>1</v>
      </c>
      <c r="AA2483" s="519">
        <f>0</f>
        <v>0</v>
      </c>
      <c r="AB2483" s="520">
        <f>0</f>
        <v>0</v>
      </c>
      <c r="AC2483" s="519">
        <f t="shared" si="518"/>
        <v>0</v>
      </c>
      <c r="AD2483" s="520">
        <f t="shared" si="519"/>
        <v>0</v>
      </c>
    </row>
    <row r="2484" spans="16:30">
      <c r="P2484" s="274">
        <f t="shared" si="507"/>
        <v>1</v>
      </c>
      <c r="Q2484" s="285">
        <f t="shared" si="508"/>
        <v>18</v>
      </c>
      <c r="R2484" s="286">
        <f t="shared" si="509"/>
        <v>0</v>
      </c>
      <c r="S2484" s="287">
        <f t="shared" si="510"/>
        <v>0</v>
      </c>
      <c r="T2484" s="286">
        <f t="shared" si="511"/>
        <v>0</v>
      </c>
      <c r="U2484" s="287">
        <f t="shared" si="512"/>
        <v>0</v>
      </c>
      <c r="V2484" s="287">
        <f t="shared" si="513"/>
        <v>0</v>
      </c>
      <c r="W2484" s="287">
        <f t="shared" si="514"/>
        <v>0</v>
      </c>
      <c r="X2484" s="287">
        <f t="shared" si="515"/>
        <v>0</v>
      </c>
      <c r="Y2484" s="288">
        <f t="shared" si="516"/>
        <v>1900</v>
      </c>
      <c r="Z2484" s="287">
        <f t="shared" si="517"/>
        <v>1</v>
      </c>
      <c r="AA2484" s="519">
        <f>0</f>
        <v>0</v>
      </c>
      <c r="AB2484" s="520">
        <f>0</f>
        <v>0</v>
      </c>
      <c r="AC2484" s="519">
        <f t="shared" si="518"/>
        <v>0</v>
      </c>
      <c r="AD2484" s="520">
        <f t="shared" si="519"/>
        <v>0</v>
      </c>
    </row>
    <row r="2485" spans="16:30">
      <c r="P2485" s="274">
        <f t="shared" si="507"/>
        <v>1</v>
      </c>
      <c r="Q2485" s="285">
        <f t="shared" si="508"/>
        <v>18</v>
      </c>
      <c r="R2485" s="286">
        <f t="shared" si="509"/>
        <v>0</v>
      </c>
      <c r="S2485" s="287">
        <f t="shared" si="510"/>
        <v>0</v>
      </c>
      <c r="T2485" s="286">
        <f t="shared" si="511"/>
        <v>0</v>
      </c>
      <c r="U2485" s="287">
        <f t="shared" si="512"/>
        <v>0</v>
      </c>
      <c r="V2485" s="287">
        <f t="shared" si="513"/>
        <v>0</v>
      </c>
      <c r="W2485" s="287">
        <f t="shared" si="514"/>
        <v>0</v>
      </c>
      <c r="X2485" s="287">
        <f t="shared" si="515"/>
        <v>0</v>
      </c>
      <c r="Y2485" s="288">
        <f t="shared" si="516"/>
        <v>1900</v>
      </c>
      <c r="Z2485" s="287">
        <f t="shared" si="517"/>
        <v>1</v>
      </c>
      <c r="AA2485" s="519">
        <f>0</f>
        <v>0</v>
      </c>
      <c r="AB2485" s="520">
        <f>0</f>
        <v>0</v>
      </c>
      <c r="AC2485" s="519">
        <f t="shared" si="518"/>
        <v>0</v>
      </c>
      <c r="AD2485" s="520">
        <f t="shared" si="519"/>
        <v>0</v>
      </c>
    </row>
    <row r="2486" spans="16:30">
      <c r="P2486" s="274">
        <f t="shared" si="507"/>
        <v>1</v>
      </c>
      <c r="Q2486" s="285">
        <f t="shared" si="508"/>
        <v>18</v>
      </c>
      <c r="R2486" s="286">
        <f t="shared" si="509"/>
        <v>0</v>
      </c>
      <c r="S2486" s="287">
        <f t="shared" si="510"/>
        <v>0</v>
      </c>
      <c r="T2486" s="286">
        <f t="shared" si="511"/>
        <v>0</v>
      </c>
      <c r="U2486" s="287">
        <f t="shared" si="512"/>
        <v>0</v>
      </c>
      <c r="V2486" s="287">
        <f t="shared" si="513"/>
        <v>0</v>
      </c>
      <c r="W2486" s="287">
        <f t="shared" si="514"/>
        <v>0</v>
      </c>
      <c r="X2486" s="287">
        <f t="shared" si="515"/>
        <v>0</v>
      </c>
      <c r="Y2486" s="288">
        <f t="shared" si="516"/>
        <v>1900</v>
      </c>
      <c r="Z2486" s="287">
        <f t="shared" si="517"/>
        <v>1</v>
      </c>
      <c r="AA2486" s="519">
        <f>0</f>
        <v>0</v>
      </c>
      <c r="AB2486" s="520">
        <f>0</f>
        <v>0</v>
      </c>
      <c r="AC2486" s="519">
        <f t="shared" si="518"/>
        <v>0</v>
      </c>
      <c r="AD2486" s="520">
        <f t="shared" si="519"/>
        <v>0</v>
      </c>
    </row>
    <row r="2487" spans="16:30">
      <c r="P2487" s="274">
        <f t="shared" si="507"/>
        <v>1</v>
      </c>
      <c r="Q2487" s="285">
        <f t="shared" si="508"/>
        <v>18</v>
      </c>
      <c r="R2487" s="286">
        <f t="shared" si="509"/>
        <v>0</v>
      </c>
      <c r="S2487" s="287">
        <f t="shared" si="510"/>
        <v>0</v>
      </c>
      <c r="T2487" s="286">
        <f t="shared" si="511"/>
        <v>0</v>
      </c>
      <c r="U2487" s="287">
        <f t="shared" si="512"/>
        <v>0</v>
      </c>
      <c r="V2487" s="287">
        <f t="shared" si="513"/>
        <v>0</v>
      </c>
      <c r="W2487" s="287">
        <f t="shared" si="514"/>
        <v>0</v>
      </c>
      <c r="X2487" s="287">
        <f t="shared" si="515"/>
        <v>0</v>
      </c>
      <c r="Y2487" s="288">
        <f t="shared" si="516"/>
        <v>1900</v>
      </c>
      <c r="Z2487" s="287">
        <f t="shared" si="517"/>
        <v>1</v>
      </c>
      <c r="AA2487" s="519">
        <f>0</f>
        <v>0</v>
      </c>
      <c r="AB2487" s="520">
        <f>0</f>
        <v>0</v>
      </c>
      <c r="AC2487" s="519">
        <f t="shared" si="518"/>
        <v>0</v>
      </c>
      <c r="AD2487" s="520">
        <f t="shared" si="519"/>
        <v>0</v>
      </c>
    </row>
    <row r="2488" spans="16:30">
      <c r="P2488" s="274">
        <f t="shared" si="507"/>
        <v>1</v>
      </c>
      <c r="Q2488" s="285">
        <f t="shared" si="508"/>
        <v>18</v>
      </c>
      <c r="R2488" s="286">
        <f t="shared" si="509"/>
        <v>0</v>
      </c>
      <c r="S2488" s="287">
        <f t="shared" si="510"/>
        <v>0</v>
      </c>
      <c r="T2488" s="286">
        <f t="shared" si="511"/>
        <v>0</v>
      </c>
      <c r="U2488" s="287">
        <f t="shared" si="512"/>
        <v>0</v>
      </c>
      <c r="V2488" s="287">
        <f t="shared" si="513"/>
        <v>0</v>
      </c>
      <c r="W2488" s="287">
        <f t="shared" si="514"/>
        <v>0</v>
      </c>
      <c r="X2488" s="287">
        <f t="shared" si="515"/>
        <v>0</v>
      </c>
      <c r="Y2488" s="288">
        <f t="shared" si="516"/>
        <v>1900</v>
      </c>
      <c r="Z2488" s="287">
        <f t="shared" si="517"/>
        <v>1</v>
      </c>
      <c r="AA2488" s="519">
        <f>0</f>
        <v>0</v>
      </c>
      <c r="AB2488" s="520">
        <f>0</f>
        <v>0</v>
      </c>
      <c r="AC2488" s="519">
        <f t="shared" si="518"/>
        <v>0</v>
      </c>
      <c r="AD2488" s="520">
        <f t="shared" si="519"/>
        <v>0</v>
      </c>
    </row>
    <row r="2489" spans="16:30">
      <c r="P2489" s="274">
        <f t="shared" si="507"/>
        <v>1</v>
      </c>
      <c r="Q2489" s="285">
        <f t="shared" si="508"/>
        <v>18</v>
      </c>
      <c r="R2489" s="286">
        <f t="shared" si="509"/>
        <v>0</v>
      </c>
      <c r="S2489" s="287">
        <f t="shared" si="510"/>
        <v>0</v>
      </c>
      <c r="T2489" s="286">
        <f t="shared" si="511"/>
        <v>0</v>
      </c>
      <c r="U2489" s="287">
        <f t="shared" si="512"/>
        <v>0</v>
      </c>
      <c r="V2489" s="287">
        <f t="shared" si="513"/>
        <v>0</v>
      </c>
      <c r="W2489" s="287">
        <f t="shared" si="514"/>
        <v>0</v>
      </c>
      <c r="X2489" s="287">
        <f t="shared" si="515"/>
        <v>0</v>
      </c>
      <c r="Y2489" s="288">
        <f t="shared" si="516"/>
        <v>1900</v>
      </c>
      <c r="Z2489" s="287">
        <f t="shared" si="517"/>
        <v>1</v>
      </c>
      <c r="AA2489" s="519">
        <f>0</f>
        <v>0</v>
      </c>
      <c r="AB2489" s="520">
        <f>0</f>
        <v>0</v>
      </c>
      <c r="AC2489" s="519">
        <f t="shared" si="518"/>
        <v>0</v>
      </c>
      <c r="AD2489" s="520">
        <f t="shared" si="519"/>
        <v>0</v>
      </c>
    </row>
    <row r="2490" spans="16:30">
      <c r="P2490" s="274">
        <f t="shared" si="507"/>
        <v>1</v>
      </c>
      <c r="Q2490" s="285">
        <f t="shared" si="508"/>
        <v>18</v>
      </c>
      <c r="R2490" s="286">
        <f t="shared" si="509"/>
        <v>0</v>
      </c>
      <c r="S2490" s="287">
        <f t="shared" si="510"/>
        <v>0</v>
      </c>
      <c r="T2490" s="286">
        <f t="shared" si="511"/>
        <v>0</v>
      </c>
      <c r="U2490" s="287">
        <f t="shared" si="512"/>
        <v>0</v>
      </c>
      <c r="V2490" s="287">
        <f t="shared" si="513"/>
        <v>0</v>
      </c>
      <c r="W2490" s="287">
        <f t="shared" si="514"/>
        <v>0</v>
      </c>
      <c r="X2490" s="287">
        <f t="shared" si="515"/>
        <v>0</v>
      </c>
      <c r="Y2490" s="288">
        <f t="shared" si="516"/>
        <v>1900</v>
      </c>
      <c r="Z2490" s="287">
        <f t="shared" si="517"/>
        <v>1</v>
      </c>
      <c r="AA2490" s="519">
        <f>0</f>
        <v>0</v>
      </c>
      <c r="AB2490" s="520">
        <f>0</f>
        <v>0</v>
      </c>
      <c r="AC2490" s="519">
        <f t="shared" si="518"/>
        <v>0</v>
      </c>
      <c r="AD2490" s="520">
        <f t="shared" si="519"/>
        <v>0</v>
      </c>
    </row>
    <row r="2491" spans="16:30">
      <c r="P2491" s="274">
        <f t="shared" si="507"/>
        <v>1</v>
      </c>
      <c r="Q2491" s="285">
        <f t="shared" si="508"/>
        <v>18</v>
      </c>
      <c r="R2491" s="286">
        <f t="shared" si="509"/>
        <v>0</v>
      </c>
      <c r="S2491" s="287">
        <f t="shared" si="510"/>
        <v>0</v>
      </c>
      <c r="T2491" s="286">
        <f t="shared" si="511"/>
        <v>0</v>
      </c>
      <c r="U2491" s="287">
        <f t="shared" si="512"/>
        <v>0</v>
      </c>
      <c r="V2491" s="287">
        <f t="shared" si="513"/>
        <v>0</v>
      </c>
      <c r="W2491" s="287">
        <f t="shared" si="514"/>
        <v>0</v>
      </c>
      <c r="X2491" s="287">
        <f t="shared" si="515"/>
        <v>0</v>
      </c>
      <c r="Y2491" s="288">
        <f t="shared" si="516"/>
        <v>1900</v>
      </c>
      <c r="Z2491" s="287">
        <f t="shared" si="517"/>
        <v>1</v>
      </c>
      <c r="AA2491" s="519">
        <f>0</f>
        <v>0</v>
      </c>
      <c r="AB2491" s="520">
        <f>0</f>
        <v>0</v>
      </c>
      <c r="AC2491" s="519">
        <f t="shared" si="518"/>
        <v>0</v>
      </c>
      <c r="AD2491" s="520">
        <f t="shared" si="519"/>
        <v>0</v>
      </c>
    </row>
    <row r="2492" spans="16:30">
      <c r="P2492" s="274">
        <f t="shared" si="507"/>
        <v>1</v>
      </c>
      <c r="Q2492" s="285">
        <f t="shared" si="508"/>
        <v>18</v>
      </c>
      <c r="R2492" s="286">
        <f t="shared" si="509"/>
        <v>0</v>
      </c>
      <c r="S2492" s="287">
        <f t="shared" si="510"/>
        <v>0</v>
      </c>
      <c r="T2492" s="286">
        <f t="shared" si="511"/>
        <v>0</v>
      </c>
      <c r="U2492" s="287">
        <f t="shared" si="512"/>
        <v>0</v>
      </c>
      <c r="V2492" s="287">
        <f t="shared" si="513"/>
        <v>0</v>
      </c>
      <c r="W2492" s="287">
        <f t="shared" si="514"/>
        <v>0</v>
      </c>
      <c r="X2492" s="287">
        <f t="shared" si="515"/>
        <v>0</v>
      </c>
      <c r="Y2492" s="288">
        <f t="shared" si="516"/>
        <v>1900</v>
      </c>
      <c r="Z2492" s="287">
        <f t="shared" si="517"/>
        <v>1</v>
      </c>
      <c r="AA2492" s="519">
        <f>0</f>
        <v>0</v>
      </c>
      <c r="AB2492" s="520">
        <f>0</f>
        <v>0</v>
      </c>
      <c r="AC2492" s="519">
        <f t="shared" si="518"/>
        <v>0</v>
      </c>
      <c r="AD2492" s="520">
        <f t="shared" si="519"/>
        <v>0</v>
      </c>
    </row>
    <row r="2493" spans="16:30">
      <c r="P2493" s="274">
        <f t="shared" si="507"/>
        <v>1</v>
      </c>
      <c r="Q2493" s="285">
        <f t="shared" si="508"/>
        <v>18</v>
      </c>
      <c r="R2493" s="286">
        <f t="shared" si="509"/>
        <v>0</v>
      </c>
      <c r="S2493" s="287">
        <f t="shared" si="510"/>
        <v>0</v>
      </c>
      <c r="T2493" s="286">
        <f t="shared" si="511"/>
        <v>0</v>
      </c>
      <c r="U2493" s="287">
        <f t="shared" si="512"/>
        <v>0</v>
      </c>
      <c r="V2493" s="287">
        <f t="shared" si="513"/>
        <v>0</v>
      </c>
      <c r="W2493" s="287">
        <f t="shared" si="514"/>
        <v>0</v>
      </c>
      <c r="X2493" s="287">
        <f t="shared" si="515"/>
        <v>0</v>
      </c>
      <c r="Y2493" s="288">
        <f t="shared" si="516"/>
        <v>1900</v>
      </c>
      <c r="Z2493" s="287">
        <f t="shared" si="517"/>
        <v>1</v>
      </c>
      <c r="AA2493" s="519">
        <f>0</f>
        <v>0</v>
      </c>
      <c r="AB2493" s="520">
        <f>0</f>
        <v>0</v>
      </c>
      <c r="AC2493" s="519">
        <f t="shared" si="518"/>
        <v>0</v>
      </c>
      <c r="AD2493" s="520">
        <f t="shared" si="519"/>
        <v>0</v>
      </c>
    </row>
    <row r="2494" spans="16:30">
      <c r="P2494" s="274">
        <f t="shared" si="507"/>
        <v>1</v>
      </c>
      <c r="Q2494" s="285">
        <f t="shared" si="508"/>
        <v>18</v>
      </c>
      <c r="R2494" s="286">
        <f t="shared" si="509"/>
        <v>0</v>
      </c>
      <c r="S2494" s="287">
        <f t="shared" si="510"/>
        <v>0</v>
      </c>
      <c r="T2494" s="286">
        <f t="shared" si="511"/>
        <v>0</v>
      </c>
      <c r="U2494" s="287">
        <f t="shared" si="512"/>
        <v>0</v>
      </c>
      <c r="V2494" s="287">
        <f t="shared" si="513"/>
        <v>0</v>
      </c>
      <c r="W2494" s="287">
        <f t="shared" si="514"/>
        <v>0</v>
      </c>
      <c r="X2494" s="287">
        <f t="shared" si="515"/>
        <v>0</v>
      </c>
      <c r="Y2494" s="288">
        <f t="shared" si="516"/>
        <v>1900</v>
      </c>
      <c r="Z2494" s="287">
        <f t="shared" si="517"/>
        <v>1</v>
      </c>
      <c r="AA2494" s="519">
        <f>0</f>
        <v>0</v>
      </c>
      <c r="AB2494" s="520">
        <f>0</f>
        <v>0</v>
      </c>
      <c r="AC2494" s="519">
        <f t="shared" si="518"/>
        <v>0</v>
      </c>
      <c r="AD2494" s="520">
        <f t="shared" si="519"/>
        <v>0</v>
      </c>
    </row>
    <row r="2495" spans="16:30">
      <c r="P2495" s="274">
        <f t="shared" si="507"/>
        <v>1</v>
      </c>
      <c r="Q2495" s="285">
        <f t="shared" si="508"/>
        <v>18</v>
      </c>
      <c r="R2495" s="286">
        <f t="shared" si="509"/>
        <v>0</v>
      </c>
      <c r="S2495" s="287">
        <f t="shared" si="510"/>
        <v>0</v>
      </c>
      <c r="T2495" s="286">
        <f t="shared" si="511"/>
        <v>0</v>
      </c>
      <c r="U2495" s="287">
        <f t="shared" si="512"/>
        <v>0</v>
      </c>
      <c r="V2495" s="287">
        <f t="shared" si="513"/>
        <v>0</v>
      </c>
      <c r="W2495" s="287">
        <f t="shared" si="514"/>
        <v>0</v>
      </c>
      <c r="X2495" s="287">
        <f t="shared" si="515"/>
        <v>0</v>
      </c>
      <c r="Y2495" s="288">
        <f t="shared" si="516"/>
        <v>1900</v>
      </c>
      <c r="Z2495" s="287">
        <f t="shared" si="517"/>
        <v>1</v>
      </c>
      <c r="AA2495" s="519">
        <f>0</f>
        <v>0</v>
      </c>
      <c r="AB2495" s="520">
        <f>0</f>
        <v>0</v>
      </c>
      <c r="AC2495" s="519">
        <f t="shared" si="518"/>
        <v>0</v>
      </c>
      <c r="AD2495" s="520">
        <f t="shared" si="519"/>
        <v>0</v>
      </c>
    </row>
    <row r="2496" spans="16:30">
      <c r="P2496" s="274">
        <f t="shared" si="507"/>
        <v>1</v>
      </c>
      <c r="Q2496" s="285">
        <f t="shared" si="508"/>
        <v>18</v>
      </c>
      <c r="R2496" s="286">
        <f t="shared" si="509"/>
        <v>0</v>
      </c>
      <c r="S2496" s="287">
        <f t="shared" si="510"/>
        <v>0</v>
      </c>
      <c r="T2496" s="286">
        <f t="shared" si="511"/>
        <v>0</v>
      </c>
      <c r="U2496" s="287">
        <f t="shared" si="512"/>
        <v>0</v>
      </c>
      <c r="V2496" s="287">
        <f t="shared" si="513"/>
        <v>0</v>
      </c>
      <c r="W2496" s="287">
        <f t="shared" si="514"/>
        <v>0</v>
      </c>
      <c r="X2496" s="287">
        <f t="shared" si="515"/>
        <v>0</v>
      </c>
      <c r="Y2496" s="288">
        <f t="shared" si="516"/>
        <v>1900</v>
      </c>
      <c r="Z2496" s="287">
        <f t="shared" si="517"/>
        <v>1</v>
      </c>
      <c r="AA2496" s="519">
        <f>0</f>
        <v>0</v>
      </c>
      <c r="AB2496" s="520">
        <f>0</f>
        <v>0</v>
      </c>
      <c r="AC2496" s="519">
        <f t="shared" si="518"/>
        <v>0</v>
      </c>
      <c r="AD2496" s="520">
        <f t="shared" si="519"/>
        <v>0</v>
      </c>
    </row>
    <row r="2497" spans="16:30">
      <c r="P2497" s="274">
        <f t="shared" si="507"/>
        <v>1</v>
      </c>
      <c r="Q2497" s="285">
        <f t="shared" si="508"/>
        <v>18</v>
      </c>
      <c r="R2497" s="286">
        <f t="shared" si="509"/>
        <v>0</v>
      </c>
      <c r="S2497" s="287">
        <f t="shared" si="510"/>
        <v>0</v>
      </c>
      <c r="T2497" s="286">
        <f t="shared" si="511"/>
        <v>0</v>
      </c>
      <c r="U2497" s="287">
        <f t="shared" si="512"/>
        <v>0</v>
      </c>
      <c r="V2497" s="287">
        <f t="shared" si="513"/>
        <v>0</v>
      </c>
      <c r="W2497" s="287">
        <f t="shared" si="514"/>
        <v>0</v>
      </c>
      <c r="X2497" s="287">
        <f t="shared" si="515"/>
        <v>0</v>
      </c>
      <c r="Y2497" s="288">
        <f t="shared" si="516"/>
        <v>1900</v>
      </c>
      <c r="Z2497" s="287">
        <f t="shared" si="517"/>
        <v>1</v>
      </c>
      <c r="AA2497" s="519">
        <f>0</f>
        <v>0</v>
      </c>
      <c r="AB2497" s="520">
        <f>0</f>
        <v>0</v>
      </c>
      <c r="AC2497" s="519">
        <f t="shared" si="518"/>
        <v>0</v>
      </c>
      <c r="AD2497" s="520">
        <f t="shared" si="519"/>
        <v>0</v>
      </c>
    </row>
    <row r="2498" spans="16:30">
      <c r="P2498" s="274">
        <f t="shared" si="507"/>
        <v>1</v>
      </c>
      <c r="Q2498" s="285">
        <f t="shared" si="508"/>
        <v>18</v>
      </c>
      <c r="R2498" s="286">
        <f t="shared" si="509"/>
        <v>0</v>
      </c>
      <c r="S2498" s="287">
        <f t="shared" si="510"/>
        <v>0</v>
      </c>
      <c r="T2498" s="286">
        <f t="shared" si="511"/>
        <v>0</v>
      </c>
      <c r="U2498" s="287">
        <f t="shared" si="512"/>
        <v>0</v>
      </c>
      <c r="V2498" s="287">
        <f t="shared" si="513"/>
        <v>0</v>
      </c>
      <c r="W2498" s="287">
        <f t="shared" si="514"/>
        <v>0</v>
      </c>
      <c r="X2498" s="287">
        <f t="shared" si="515"/>
        <v>0</v>
      </c>
      <c r="Y2498" s="288">
        <f t="shared" si="516"/>
        <v>1900</v>
      </c>
      <c r="Z2498" s="287">
        <f t="shared" si="517"/>
        <v>1</v>
      </c>
      <c r="AA2498" s="519">
        <f>0</f>
        <v>0</v>
      </c>
      <c r="AB2498" s="520">
        <f>0</f>
        <v>0</v>
      </c>
      <c r="AC2498" s="519">
        <f t="shared" si="518"/>
        <v>0</v>
      </c>
      <c r="AD2498" s="520">
        <f t="shared" si="519"/>
        <v>0</v>
      </c>
    </row>
    <row r="2499" spans="16:30">
      <c r="P2499" s="274">
        <f t="shared" si="507"/>
        <v>1</v>
      </c>
      <c r="Q2499" s="285">
        <f t="shared" si="508"/>
        <v>18</v>
      </c>
      <c r="R2499" s="286">
        <f t="shared" si="509"/>
        <v>0</v>
      </c>
      <c r="S2499" s="287">
        <f t="shared" si="510"/>
        <v>0</v>
      </c>
      <c r="T2499" s="286">
        <f t="shared" si="511"/>
        <v>0</v>
      </c>
      <c r="U2499" s="287">
        <f t="shared" si="512"/>
        <v>0</v>
      </c>
      <c r="V2499" s="287">
        <f t="shared" si="513"/>
        <v>0</v>
      </c>
      <c r="W2499" s="287">
        <f t="shared" si="514"/>
        <v>0</v>
      </c>
      <c r="X2499" s="287">
        <f t="shared" si="515"/>
        <v>0</v>
      </c>
      <c r="Y2499" s="288">
        <f t="shared" si="516"/>
        <v>1900</v>
      </c>
      <c r="Z2499" s="287">
        <f t="shared" si="517"/>
        <v>1</v>
      </c>
      <c r="AA2499" s="519">
        <f>0</f>
        <v>0</v>
      </c>
      <c r="AB2499" s="520">
        <f>0</f>
        <v>0</v>
      </c>
      <c r="AC2499" s="519">
        <f t="shared" si="518"/>
        <v>0</v>
      </c>
      <c r="AD2499" s="520">
        <f t="shared" si="519"/>
        <v>0</v>
      </c>
    </row>
    <row r="2500" spans="16:30">
      <c r="P2500" s="274">
        <f t="shared" si="507"/>
        <v>1</v>
      </c>
      <c r="Q2500" s="285">
        <f t="shared" si="508"/>
        <v>18</v>
      </c>
      <c r="R2500" s="286">
        <f t="shared" si="509"/>
        <v>0</v>
      </c>
      <c r="S2500" s="287">
        <f t="shared" si="510"/>
        <v>0</v>
      </c>
      <c r="T2500" s="286">
        <f t="shared" si="511"/>
        <v>0</v>
      </c>
      <c r="U2500" s="287">
        <f t="shared" si="512"/>
        <v>0</v>
      </c>
      <c r="V2500" s="287">
        <f t="shared" si="513"/>
        <v>0</v>
      </c>
      <c r="W2500" s="287">
        <f t="shared" si="514"/>
        <v>0</v>
      </c>
      <c r="X2500" s="287">
        <f t="shared" si="515"/>
        <v>0</v>
      </c>
      <c r="Y2500" s="288">
        <f t="shared" si="516"/>
        <v>1900</v>
      </c>
      <c r="Z2500" s="287">
        <f t="shared" si="517"/>
        <v>1</v>
      </c>
      <c r="AA2500" s="519">
        <f>0</f>
        <v>0</v>
      </c>
      <c r="AB2500" s="520">
        <f>0</f>
        <v>0</v>
      </c>
      <c r="AC2500" s="519">
        <f t="shared" si="518"/>
        <v>0</v>
      </c>
      <c r="AD2500" s="520">
        <f t="shared" si="519"/>
        <v>0</v>
      </c>
    </row>
    <row r="2501" spans="16:30">
      <c r="P2501" s="274">
        <f t="shared" si="507"/>
        <v>1</v>
      </c>
      <c r="Q2501" s="285">
        <f t="shared" si="508"/>
        <v>18</v>
      </c>
      <c r="R2501" s="286">
        <f t="shared" si="509"/>
        <v>0</v>
      </c>
      <c r="S2501" s="287">
        <f t="shared" si="510"/>
        <v>0</v>
      </c>
      <c r="T2501" s="286">
        <f t="shared" si="511"/>
        <v>0</v>
      </c>
      <c r="U2501" s="287">
        <f t="shared" si="512"/>
        <v>0</v>
      </c>
      <c r="V2501" s="287">
        <f t="shared" si="513"/>
        <v>0</v>
      </c>
      <c r="W2501" s="287">
        <f t="shared" si="514"/>
        <v>0</v>
      </c>
      <c r="X2501" s="287">
        <f t="shared" si="515"/>
        <v>0</v>
      </c>
      <c r="Y2501" s="288">
        <f t="shared" si="516"/>
        <v>1900</v>
      </c>
      <c r="Z2501" s="287">
        <f t="shared" si="517"/>
        <v>1</v>
      </c>
      <c r="AA2501" s="519">
        <f>0</f>
        <v>0</v>
      </c>
      <c r="AB2501" s="520">
        <f>0</f>
        <v>0</v>
      </c>
      <c r="AC2501" s="519">
        <f t="shared" si="518"/>
        <v>0</v>
      </c>
      <c r="AD2501" s="520">
        <f t="shared" si="519"/>
        <v>0</v>
      </c>
    </row>
    <row r="2502" spans="16:30">
      <c r="P2502" s="274">
        <f t="shared" si="507"/>
        <v>1</v>
      </c>
      <c r="Q2502" s="285">
        <f t="shared" si="508"/>
        <v>18</v>
      </c>
      <c r="R2502" s="286">
        <f t="shared" si="509"/>
        <v>0</v>
      </c>
      <c r="S2502" s="287">
        <f t="shared" si="510"/>
        <v>0</v>
      </c>
      <c r="T2502" s="286">
        <f t="shared" si="511"/>
        <v>0</v>
      </c>
      <c r="U2502" s="287">
        <f t="shared" si="512"/>
        <v>0</v>
      </c>
      <c r="V2502" s="287">
        <f t="shared" si="513"/>
        <v>0</v>
      </c>
      <c r="W2502" s="287">
        <f t="shared" si="514"/>
        <v>0</v>
      </c>
      <c r="X2502" s="287">
        <f t="shared" si="515"/>
        <v>0</v>
      </c>
      <c r="Y2502" s="288">
        <f t="shared" si="516"/>
        <v>1900</v>
      </c>
      <c r="Z2502" s="287">
        <f t="shared" si="517"/>
        <v>1</v>
      </c>
      <c r="AA2502" s="519">
        <f>0</f>
        <v>0</v>
      </c>
      <c r="AB2502" s="520">
        <f>0</f>
        <v>0</v>
      </c>
      <c r="AC2502" s="519">
        <f t="shared" si="518"/>
        <v>0</v>
      </c>
      <c r="AD2502" s="520">
        <f t="shared" si="519"/>
        <v>0</v>
      </c>
    </row>
    <row r="2503" spans="16:30">
      <c r="P2503" s="274">
        <f t="shared" si="507"/>
        <v>1</v>
      </c>
      <c r="Q2503" s="285">
        <f t="shared" si="508"/>
        <v>18</v>
      </c>
      <c r="R2503" s="286">
        <f t="shared" si="509"/>
        <v>0</v>
      </c>
      <c r="S2503" s="287">
        <f t="shared" si="510"/>
        <v>0</v>
      </c>
      <c r="T2503" s="286">
        <f t="shared" si="511"/>
        <v>0</v>
      </c>
      <c r="U2503" s="287">
        <f t="shared" si="512"/>
        <v>0</v>
      </c>
      <c r="V2503" s="287">
        <f t="shared" si="513"/>
        <v>0</v>
      </c>
      <c r="W2503" s="287">
        <f t="shared" si="514"/>
        <v>0</v>
      </c>
      <c r="X2503" s="287">
        <f t="shared" si="515"/>
        <v>0</v>
      </c>
      <c r="Y2503" s="288">
        <f t="shared" si="516"/>
        <v>1900</v>
      </c>
      <c r="Z2503" s="287">
        <f t="shared" si="517"/>
        <v>1</v>
      </c>
      <c r="AA2503" s="519">
        <f>0</f>
        <v>0</v>
      </c>
      <c r="AB2503" s="520">
        <f>0</f>
        <v>0</v>
      </c>
      <c r="AC2503" s="519">
        <f t="shared" si="518"/>
        <v>0</v>
      </c>
      <c r="AD2503" s="520">
        <f t="shared" si="519"/>
        <v>0</v>
      </c>
    </row>
    <row r="2504" spans="16:30">
      <c r="P2504" s="274">
        <f t="shared" ref="P2504:P2567" si="520">IF(Z2504&gt;S2504,IF(Z2504&gt;T2504,1,0),0)</f>
        <v>1</v>
      </c>
      <c r="Q2504" s="285">
        <f t="shared" ref="Q2504:Q2567" si="521">MAX(18,IFERROR(ROUNDDOWN(YEARFRAC(F2504,__valuation_date),0),45))</f>
        <v>18</v>
      </c>
      <c r="R2504" s="286">
        <f t="shared" ref="R2504:R2567" si="522">G2504</f>
        <v>0</v>
      </c>
      <c r="S2504" s="287">
        <f t="shared" ref="S2504:S2567" si="523">N2504</f>
        <v>0</v>
      </c>
      <c r="T2504" s="286">
        <f t="shared" ref="T2504:T2567" si="524">ROUNDUP(YEARFRAC(M2504,L2504),0)</f>
        <v>0</v>
      </c>
      <c r="U2504" s="287">
        <f t="shared" ref="U2504:U2567" si="525">J2504</f>
        <v>0</v>
      </c>
      <c r="V2504" s="287">
        <f t="shared" ref="V2504:V2567" si="526">IF(X2504="Annuity",0,H2504)</f>
        <v>0</v>
      </c>
      <c r="W2504" s="287">
        <f t="shared" ref="W2504:W2567" si="527">IF(X2504="Annuity",H2504*12,H2504)</f>
        <v>0</v>
      </c>
      <c r="X2504" s="287">
        <f t="shared" ref="X2504:X2567" si="528">E2504</f>
        <v>0</v>
      </c>
      <c r="Y2504" s="288">
        <f t="shared" ref="Y2504:Y2567" si="529">YEAR(L2504)</f>
        <v>1900</v>
      </c>
      <c r="Z2504" s="287">
        <f t="shared" ref="Z2504:Z2567" si="530">YEAR($P$2)-Y2504+1</f>
        <v>1</v>
      </c>
      <c r="AA2504" s="519">
        <f>0</f>
        <v>0</v>
      </c>
      <c r="AB2504" s="520">
        <f>0</f>
        <v>0</v>
      </c>
      <c r="AC2504" s="519">
        <f t="shared" ref="AC2504:AC2567" si="531">D2504</f>
        <v>0</v>
      </c>
      <c r="AD2504" s="520">
        <f t="shared" ref="AD2504:AD2567" si="532">O2504</f>
        <v>0</v>
      </c>
    </row>
    <row r="2505" spans="16:30">
      <c r="P2505" s="274">
        <f t="shared" si="520"/>
        <v>1</v>
      </c>
      <c r="Q2505" s="285">
        <f t="shared" si="521"/>
        <v>18</v>
      </c>
      <c r="R2505" s="286">
        <f t="shared" si="522"/>
        <v>0</v>
      </c>
      <c r="S2505" s="287">
        <f t="shared" si="523"/>
        <v>0</v>
      </c>
      <c r="T2505" s="286">
        <f t="shared" si="524"/>
        <v>0</v>
      </c>
      <c r="U2505" s="287">
        <f t="shared" si="525"/>
        <v>0</v>
      </c>
      <c r="V2505" s="287">
        <f t="shared" si="526"/>
        <v>0</v>
      </c>
      <c r="W2505" s="287">
        <f t="shared" si="527"/>
        <v>0</v>
      </c>
      <c r="X2505" s="287">
        <f t="shared" si="528"/>
        <v>0</v>
      </c>
      <c r="Y2505" s="288">
        <f t="shared" si="529"/>
        <v>1900</v>
      </c>
      <c r="Z2505" s="287">
        <f t="shared" si="530"/>
        <v>1</v>
      </c>
      <c r="AA2505" s="519">
        <f>0</f>
        <v>0</v>
      </c>
      <c r="AB2505" s="520">
        <f>0</f>
        <v>0</v>
      </c>
      <c r="AC2505" s="519">
        <f t="shared" si="531"/>
        <v>0</v>
      </c>
      <c r="AD2505" s="520">
        <f t="shared" si="532"/>
        <v>0</v>
      </c>
    </row>
    <row r="2506" spans="16:30">
      <c r="P2506" s="274">
        <f t="shared" si="520"/>
        <v>1</v>
      </c>
      <c r="Q2506" s="285">
        <f t="shared" si="521"/>
        <v>18</v>
      </c>
      <c r="R2506" s="286">
        <f t="shared" si="522"/>
        <v>0</v>
      </c>
      <c r="S2506" s="287">
        <f t="shared" si="523"/>
        <v>0</v>
      </c>
      <c r="T2506" s="286">
        <f t="shared" si="524"/>
        <v>0</v>
      </c>
      <c r="U2506" s="287">
        <f t="shared" si="525"/>
        <v>0</v>
      </c>
      <c r="V2506" s="287">
        <f t="shared" si="526"/>
        <v>0</v>
      </c>
      <c r="W2506" s="287">
        <f t="shared" si="527"/>
        <v>0</v>
      </c>
      <c r="X2506" s="287">
        <f t="shared" si="528"/>
        <v>0</v>
      </c>
      <c r="Y2506" s="288">
        <f t="shared" si="529"/>
        <v>1900</v>
      </c>
      <c r="Z2506" s="287">
        <f t="shared" si="530"/>
        <v>1</v>
      </c>
      <c r="AA2506" s="519">
        <f>0</f>
        <v>0</v>
      </c>
      <c r="AB2506" s="520">
        <f>0</f>
        <v>0</v>
      </c>
      <c r="AC2506" s="519">
        <f t="shared" si="531"/>
        <v>0</v>
      </c>
      <c r="AD2506" s="520">
        <f t="shared" si="532"/>
        <v>0</v>
      </c>
    </row>
    <row r="2507" spans="16:30">
      <c r="P2507" s="274">
        <f t="shared" si="520"/>
        <v>1</v>
      </c>
      <c r="Q2507" s="285">
        <f t="shared" si="521"/>
        <v>18</v>
      </c>
      <c r="R2507" s="286">
        <f t="shared" si="522"/>
        <v>0</v>
      </c>
      <c r="S2507" s="287">
        <f t="shared" si="523"/>
        <v>0</v>
      </c>
      <c r="T2507" s="286">
        <f t="shared" si="524"/>
        <v>0</v>
      </c>
      <c r="U2507" s="287">
        <f t="shared" si="525"/>
        <v>0</v>
      </c>
      <c r="V2507" s="287">
        <f t="shared" si="526"/>
        <v>0</v>
      </c>
      <c r="W2507" s="287">
        <f t="shared" si="527"/>
        <v>0</v>
      </c>
      <c r="X2507" s="287">
        <f t="shared" si="528"/>
        <v>0</v>
      </c>
      <c r="Y2507" s="288">
        <f t="shared" si="529"/>
        <v>1900</v>
      </c>
      <c r="Z2507" s="287">
        <f t="shared" si="530"/>
        <v>1</v>
      </c>
      <c r="AA2507" s="519">
        <f>0</f>
        <v>0</v>
      </c>
      <c r="AB2507" s="520">
        <f>0</f>
        <v>0</v>
      </c>
      <c r="AC2507" s="519">
        <f t="shared" si="531"/>
        <v>0</v>
      </c>
      <c r="AD2507" s="520">
        <f t="shared" si="532"/>
        <v>0</v>
      </c>
    </row>
    <row r="2508" spans="16:30">
      <c r="P2508" s="274">
        <f t="shared" si="520"/>
        <v>1</v>
      </c>
      <c r="Q2508" s="285">
        <f t="shared" si="521"/>
        <v>18</v>
      </c>
      <c r="R2508" s="286">
        <f t="shared" si="522"/>
        <v>0</v>
      </c>
      <c r="S2508" s="287">
        <f t="shared" si="523"/>
        <v>0</v>
      </c>
      <c r="T2508" s="286">
        <f t="shared" si="524"/>
        <v>0</v>
      </c>
      <c r="U2508" s="287">
        <f t="shared" si="525"/>
        <v>0</v>
      </c>
      <c r="V2508" s="287">
        <f t="shared" si="526"/>
        <v>0</v>
      </c>
      <c r="W2508" s="287">
        <f t="shared" si="527"/>
        <v>0</v>
      </c>
      <c r="X2508" s="287">
        <f t="shared" si="528"/>
        <v>0</v>
      </c>
      <c r="Y2508" s="288">
        <f t="shared" si="529"/>
        <v>1900</v>
      </c>
      <c r="Z2508" s="287">
        <f t="shared" si="530"/>
        <v>1</v>
      </c>
      <c r="AA2508" s="519">
        <f>0</f>
        <v>0</v>
      </c>
      <c r="AB2508" s="520">
        <f>0</f>
        <v>0</v>
      </c>
      <c r="AC2508" s="519">
        <f t="shared" si="531"/>
        <v>0</v>
      </c>
      <c r="AD2508" s="520">
        <f t="shared" si="532"/>
        <v>0</v>
      </c>
    </row>
    <row r="2509" spans="16:30">
      <c r="P2509" s="274">
        <f t="shared" si="520"/>
        <v>1</v>
      </c>
      <c r="Q2509" s="285">
        <f t="shared" si="521"/>
        <v>18</v>
      </c>
      <c r="R2509" s="286">
        <f t="shared" si="522"/>
        <v>0</v>
      </c>
      <c r="S2509" s="287">
        <f t="shared" si="523"/>
        <v>0</v>
      </c>
      <c r="T2509" s="286">
        <f t="shared" si="524"/>
        <v>0</v>
      </c>
      <c r="U2509" s="287">
        <f t="shared" si="525"/>
        <v>0</v>
      </c>
      <c r="V2509" s="287">
        <f t="shared" si="526"/>
        <v>0</v>
      </c>
      <c r="W2509" s="287">
        <f t="shared" si="527"/>
        <v>0</v>
      </c>
      <c r="X2509" s="287">
        <f t="shared" si="528"/>
        <v>0</v>
      </c>
      <c r="Y2509" s="288">
        <f t="shared" si="529"/>
        <v>1900</v>
      </c>
      <c r="Z2509" s="287">
        <f t="shared" si="530"/>
        <v>1</v>
      </c>
      <c r="AA2509" s="519">
        <f>0</f>
        <v>0</v>
      </c>
      <c r="AB2509" s="520">
        <f>0</f>
        <v>0</v>
      </c>
      <c r="AC2509" s="519">
        <f t="shared" si="531"/>
        <v>0</v>
      </c>
      <c r="AD2509" s="520">
        <f t="shared" si="532"/>
        <v>0</v>
      </c>
    </row>
    <row r="2510" spans="16:30">
      <c r="P2510" s="274">
        <f t="shared" si="520"/>
        <v>1</v>
      </c>
      <c r="Q2510" s="285">
        <f t="shared" si="521"/>
        <v>18</v>
      </c>
      <c r="R2510" s="286">
        <f t="shared" si="522"/>
        <v>0</v>
      </c>
      <c r="S2510" s="287">
        <f t="shared" si="523"/>
        <v>0</v>
      </c>
      <c r="T2510" s="286">
        <f t="shared" si="524"/>
        <v>0</v>
      </c>
      <c r="U2510" s="287">
        <f t="shared" si="525"/>
        <v>0</v>
      </c>
      <c r="V2510" s="287">
        <f t="shared" si="526"/>
        <v>0</v>
      </c>
      <c r="W2510" s="287">
        <f t="shared" si="527"/>
        <v>0</v>
      </c>
      <c r="X2510" s="287">
        <f t="shared" si="528"/>
        <v>0</v>
      </c>
      <c r="Y2510" s="288">
        <f t="shared" si="529"/>
        <v>1900</v>
      </c>
      <c r="Z2510" s="287">
        <f t="shared" si="530"/>
        <v>1</v>
      </c>
      <c r="AA2510" s="519">
        <f>0</f>
        <v>0</v>
      </c>
      <c r="AB2510" s="520">
        <f>0</f>
        <v>0</v>
      </c>
      <c r="AC2510" s="519">
        <f t="shared" si="531"/>
        <v>0</v>
      </c>
      <c r="AD2510" s="520">
        <f t="shared" si="532"/>
        <v>0</v>
      </c>
    </row>
    <row r="2511" spans="16:30">
      <c r="P2511" s="274">
        <f t="shared" si="520"/>
        <v>1</v>
      </c>
      <c r="Q2511" s="285">
        <f t="shared" si="521"/>
        <v>18</v>
      </c>
      <c r="R2511" s="286">
        <f t="shared" si="522"/>
        <v>0</v>
      </c>
      <c r="S2511" s="287">
        <f t="shared" si="523"/>
        <v>0</v>
      </c>
      <c r="T2511" s="286">
        <f t="shared" si="524"/>
        <v>0</v>
      </c>
      <c r="U2511" s="287">
        <f t="shared" si="525"/>
        <v>0</v>
      </c>
      <c r="V2511" s="287">
        <f t="shared" si="526"/>
        <v>0</v>
      </c>
      <c r="W2511" s="287">
        <f t="shared" si="527"/>
        <v>0</v>
      </c>
      <c r="X2511" s="287">
        <f t="shared" si="528"/>
        <v>0</v>
      </c>
      <c r="Y2511" s="288">
        <f t="shared" si="529"/>
        <v>1900</v>
      </c>
      <c r="Z2511" s="287">
        <f t="shared" si="530"/>
        <v>1</v>
      </c>
      <c r="AA2511" s="519">
        <f>0</f>
        <v>0</v>
      </c>
      <c r="AB2511" s="520">
        <f>0</f>
        <v>0</v>
      </c>
      <c r="AC2511" s="519">
        <f t="shared" si="531"/>
        <v>0</v>
      </c>
      <c r="AD2511" s="520">
        <f t="shared" si="532"/>
        <v>0</v>
      </c>
    </row>
    <row r="2512" spans="16:30">
      <c r="P2512" s="274">
        <f t="shared" si="520"/>
        <v>1</v>
      </c>
      <c r="Q2512" s="285">
        <f t="shared" si="521"/>
        <v>18</v>
      </c>
      <c r="R2512" s="286">
        <f t="shared" si="522"/>
        <v>0</v>
      </c>
      <c r="S2512" s="287">
        <f t="shared" si="523"/>
        <v>0</v>
      </c>
      <c r="T2512" s="286">
        <f t="shared" si="524"/>
        <v>0</v>
      </c>
      <c r="U2512" s="287">
        <f t="shared" si="525"/>
        <v>0</v>
      </c>
      <c r="V2512" s="287">
        <f t="shared" si="526"/>
        <v>0</v>
      </c>
      <c r="W2512" s="287">
        <f t="shared" si="527"/>
        <v>0</v>
      </c>
      <c r="X2512" s="287">
        <f t="shared" si="528"/>
        <v>0</v>
      </c>
      <c r="Y2512" s="288">
        <f t="shared" si="529"/>
        <v>1900</v>
      </c>
      <c r="Z2512" s="287">
        <f t="shared" si="530"/>
        <v>1</v>
      </c>
      <c r="AA2512" s="519">
        <f>0</f>
        <v>0</v>
      </c>
      <c r="AB2512" s="520">
        <f>0</f>
        <v>0</v>
      </c>
      <c r="AC2512" s="519">
        <f t="shared" si="531"/>
        <v>0</v>
      </c>
      <c r="AD2512" s="520">
        <f t="shared" si="532"/>
        <v>0</v>
      </c>
    </row>
    <row r="2513" spans="16:30">
      <c r="P2513" s="274">
        <f t="shared" si="520"/>
        <v>1</v>
      </c>
      <c r="Q2513" s="285">
        <f t="shared" si="521"/>
        <v>18</v>
      </c>
      <c r="R2513" s="286">
        <f t="shared" si="522"/>
        <v>0</v>
      </c>
      <c r="S2513" s="287">
        <f t="shared" si="523"/>
        <v>0</v>
      </c>
      <c r="T2513" s="286">
        <f t="shared" si="524"/>
        <v>0</v>
      </c>
      <c r="U2513" s="287">
        <f t="shared" si="525"/>
        <v>0</v>
      </c>
      <c r="V2513" s="287">
        <f t="shared" si="526"/>
        <v>0</v>
      </c>
      <c r="W2513" s="287">
        <f t="shared" si="527"/>
        <v>0</v>
      </c>
      <c r="X2513" s="287">
        <f t="shared" si="528"/>
        <v>0</v>
      </c>
      <c r="Y2513" s="288">
        <f t="shared" si="529"/>
        <v>1900</v>
      </c>
      <c r="Z2513" s="287">
        <f t="shared" si="530"/>
        <v>1</v>
      </c>
      <c r="AA2513" s="519">
        <f>0</f>
        <v>0</v>
      </c>
      <c r="AB2513" s="520">
        <f>0</f>
        <v>0</v>
      </c>
      <c r="AC2513" s="519">
        <f t="shared" si="531"/>
        <v>0</v>
      </c>
      <c r="AD2513" s="520">
        <f t="shared" si="532"/>
        <v>0</v>
      </c>
    </row>
    <row r="2514" spans="16:30">
      <c r="P2514" s="274">
        <f t="shared" si="520"/>
        <v>1</v>
      </c>
      <c r="Q2514" s="285">
        <f t="shared" si="521"/>
        <v>18</v>
      </c>
      <c r="R2514" s="286">
        <f t="shared" si="522"/>
        <v>0</v>
      </c>
      <c r="S2514" s="287">
        <f t="shared" si="523"/>
        <v>0</v>
      </c>
      <c r="T2514" s="286">
        <f t="shared" si="524"/>
        <v>0</v>
      </c>
      <c r="U2514" s="287">
        <f t="shared" si="525"/>
        <v>0</v>
      </c>
      <c r="V2514" s="287">
        <f t="shared" si="526"/>
        <v>0</v>
      </c>
      <c r="W2514" s="287">
        <f t="shared" si="527"/>
        <v>0</v>
      </c>
      <c r="X2514" s="287">
        <f t="shared" si="528"/>
        <v>0</v>
      </c>
      <c r="Y2514" s="288">
        <f t="shared" si="529"/>
        <v>1900</v>
      </c>
      <c r="Z2514" s="287">
        <f t="shared" si="530"/>
        <v>1</v>
      </c>
      <c r="AA2514" s="519">
        <f>0</f>
        <v>0</v>
      </c>
      <c r="AB2514" s="520">
        <f>0</f>
        <v>0</v>
      </c>
      <c r="AC2514" s="519">
        <f t="shared" si="531"/>
        <v>0</v>
      </c>
      <c r="AD2514" s="520">
        <f t="shared" si="532"/>
        <v>0</v>
      </c>
    </row>
    <row r="2515" spans="16:30">
      <c r="P2515" s="274">
        <f t="shared" si="520"/>
        <v>1</v>
      </c>
      <c r="Q2515" s="285">
        <f t="shared" si="521"/>
        <v>18</v>
      </c>
      <c r="R2515" s="286">
        <f t="shared" si="522"/>
        <v>0</v>
      </c>
      <c r="S2515" s="287">
        <f t="shared" si="523"/>
        <v>0</v>
      </c>
      <c r="T2515" s="286">
        <f t="shared" si="524"/>
        <v>0</v>
      </c>
      <c r="U2515" s="287">
        <f t="shared" si="525"/>
        <v>0</v>
      </c>
      <c r="V2515" s="287">
        <f t="shared" si="526"/>
        <v>0</v>
      </c>
      <c r="W2515" s="287">
        <f t="shared" si="527"/>
        <v>0</v>
      </c>
      <c r="X2515" s="287">
        <f t="shared" si="528"/>
        <v>0</v>
      </c>
      <c r="Y2515" s="288">
        <f t="shared" si="529"/>
        <v>1900</v>
      </c>
      <c r="Z2515" s="287">
        <f t="shared" si="530"/>
        <v>1</v>
      </c>
      <c r="AA2515" s="519">
        <f>0</f>
        <v>0</v>
      </c>
      <c r="AB2515" s="520">
        <f>0</f>
        <v>0</v>
      </c>
      <c r="AC2515" s="519">
        <f t="shared" si="531"/>
        <v>0</v>
      </c>
      <c r="AD2515" s="520">
        <f t="shared" si="532"/>
        <v>0</v>
      </c>
    </row>
    <row r="2516" spans="16:30">
      <c r="P2516" s="274">
        <f t="shared" si="520"/>
        <v>1</v>
      </c>
      <c r="Q2516" s="285">
        <f t="shared" si="521"/>
        <v>18</v>
      </c>
      <c r="R2516" s="286">
        <f t="shared" si="522"/>
        <v>0</v>
      </c>
      <c r="S2516" s="287">
        <f t="shared" si="523"/>
        <v>0</v>
      </c>
      <c r="T2516" s="286">
        <f t="shared" si="524"/>
        <v>0</v>
      </c>
      <c r="U2516" s="287">
        <f t="shared" si="525"/>
        <v>0</v>
      </c>
      <c r="V2516" s="287">
        <f t="shared" si="526"/>
        <v>0</v>
      </c>
      <c r="W2516" s="287">
        <f t="shared" si="527"/>
        <v>0</v>
      </c>
      <c r="X2516" s="287">
        <f t="shared" si="528"/>
        <v>0</v>
      </c>
      <c r="Y2516" s="288">
        <f t="shared" si="529"/>
        <v>1900</v>
      </c>
      <c r="Z2516" s="287">
        <f t="shared" si="530"/>
        <v>1</v>
      </c>
      <c r="AA2516" s="519">
        <f>0</f>
        <v>0</v>
      </c>
      <c r="AB2516" s="520">
        <f>0</f>
        <v>0</v>
      </c>
      <c r="AC2516" s="519">
        <f t="shared" si="531"/>
        <v>0</v>
      </c>
      <c r="AD2516" s="520">
        <f t="shared" si="532"/>
        <v>0</v>
      </c>
    </row>
    <row r="2517" spans="16:30">
      <c r="P2517" s="274">
        <f t="shared" si="520"/>
        <v>1</v>
      </c>
      <c r="Q2517" s="285">
        <f t="shared" si="521"/>
        <v>18</v>
      </c>
      <c r="R2517" s="286">
        <f t="shared" si="522"/>
        <v>0</v>
      </c>
      <c r="S2517" s="287">
        <f t="shared" si="523"/>
        <v>0</v>
      </c>
      <c r="T2517" s="286">
        <f t="shared" si="524"/>
        <v>0</v>
      </c>
      <c r="U2517" s="287">
        <f t="shared" si="525"/>
        <v>0</v>
      </c>
      <c r="V2517" s="287">
        <f t="shared" si="526"/>
        <v>0</v>
      </c>
      <c r="W2517" s="287">
        <f t="shared" si="527"/>
        <v>0</v>
      </c>
      <c r="X2517" s="287">
        <f t="shared" si="528"/>
        <v>0</v>
      </c>
      <c r="Y2517" s="288">
        <f t="shared" si="529"/>
        <v>1900</v>
      </c>
      <c r="Z2517" s="287">
        <f t="shared" si="530"/>
        <v>1</v>
      </c>
      <c r="AA2517" s="519">
        <f>0</f>
        <v>0</v>
      </c>
      <c r="AB2517" s="520">
        <f>0</f>
        <v>0</v>
      </c>
      <c r="AC2517" s="519">
        <f t="shared" si="531"/>
        <v>0</v>
      </c>
      <c r="AD2517" s="520">
        <f t="shared" si="532"/>
        <v>0</v>
      </c>
    </row>
    <row r="2518" spans="16:30">
      <c r="P2518" s="274">
        <f t="shared" si="520"/>
        <v>1</v>
      </c>
      <c r="Q2518" s="285">
        <f t="shared" si="521"/>
        <v>18</v>
      </c>
      <c r="R2518" s="286">
        <f t="shared" si="522"/>
        <v>0</v>
      </c>
      <c r="S2518" s="287">
        <f t="shared" si="523"/>
        <v>0</v>
      </c>
      <c r="T2518" s="286">
        <f t="shared" si="524"/>
        <v>0</v>
      </c>
      <c r="U2518" s="287">
        <f t="shared" si="525"/>
        <v>0</v>
      </c>
      <c r="V2518" s="287">
        <f t="shared" si="526"/>
        <v>0</v>
      </c>
      <c r="W2518" s="287">
        <f t="shared" si="527"/>
        <v>0</v>
      </c>
      <c r="X2518" s="287">
        <f t="shared" si="528"/>
        <v>0</v>
      </c>
      <c r="Y2518" s="288">
        <f t="shared" si="529"/>
        <v>1900</v>
      </c>
      <c r="Z2518" s="287">
        <f t="shared" si="530"/>
        <v>1</v>
      </c>
      <c r="AA2518" s="519">
        <f>0</f>
        <v>0</v>
      </c>
      <c r="AB2518" s="520">
        <f>0</f>
        <v>0</v>
      </c>
      <c r="AC2518" s="519">
        <f t="shared" si="531"/>
        <v>0</v>
      </c>
      <c r="AD2518" s="520">
        <f t="shared" si="532"/>
        <v>0</v>
      </c>
    </row>
    <row r="2519" spans="16:30">
      <c r="P2519" s="274">
        <f t="shared" si="520"/>
        <v>1</v>
      </c>
      <c r="Q2519" s="285">
        <f t="shared" si="521"/>
        <v>18</v>
      </c>
      <c r="R2519" s="286">
        <f t="shared" si="522"/>
        <v>0</v>
      </c>
      <c r="S2519" s="287">
        <f t="shared" si="523"/>
        <v>0</v>
      </c>
      <c r="T2519" s="286">
        <f t="shared" si="524"/>
        <v>0</v>
      </c>
      <c r="U2519" s="287">
        <f t="shared" si="525"/>
        <v>0</v>
      </c>
      <c r="V2519" s="287">
        <f t="shared" si="526"/>
        <v>0</v>
      </c>
      <c r="W2519" s="287">
        <f t="shared" si="527"/>
        <v>0</v>
      </c>
      <c r="X2519" s="287">
        <f t="shared" si="528"/>
        <v>0</v>
      </c>
      <c r="Y2519" s="288">
        <f t="shared" si="529"/>
        <v>1900</v>
      </c>
      <c r="Z2519" s="287">
        <f t="shared" si="530"/>
        <v>1</v>
      </c>
      <c r="AA2519" s="519">
        <f>0</f>
        <v>0</v>
      </c>
      <c r="AB2519" s="520">
        <f>0</f>
        <v>0</v>
      </c>
      <c r="AC2519" s="519">
        <f t="shared" si="531"/>
        <v>0</v>
      </c>
      <c r="AD2519" s="520">
        <f t="shared" si="532"/>
        <v>0</v>
      </c>
    </row>
    <row r="2520" spans="16:30">
      <c r="P2520" s="274">
        <f t="shared" si="520"/>
        <v>1</v>
      </c>
      <c r="Q2520" s="285">
        <f t="shared" si="521"/>
        <v>18</v>
      </c>
      <c r="R2520" s="286">
        <f t="shared" si="522"/>
        <v>0</v>
      </c>
      <c r="S2520" s="287">
        <f t="shared" si="523"/>
        <v>0</v>
      </c>
      <c r="T2520" s="286">
        <f t="shared" si="524"/>
        <v>0</v>
      </c>
      <c r="U2520" s="287">
        <f t="shared" si="525"/>
        <v>0</v>
      </c>
      <c r="V2520" s="287">
        <f t="shared" si="526"/>
        <v>0</v>
      </c>
      <c r="W2520" s="287">
        <f t="shared" si="527"/>
        <v>0</v>
      </c>
      <c r="X2520" s="287">
        <f t="shared" si="528"/>
        <v>0</v>
      </c>
      <c r="Y2520" s="288">
        <f t="shared" si="529"/>
        <v>1900</v>
      </c>
      <c r="Z2520" s="287">
        <f t="shared" si="530"/>
        <v>1</v>
      </c>
      <c r="AA2520" s="519">
        <f>0</f>
        <v>0</v>
      </c>
      <c r="AB2520" s="520">
        <f>0</f>
        <v>0</v>
      </c>
      <c r="AC2520" s="519">
        <f t="shared" si="531"/>
        <v>0</v>
      </c>
      <c r="AD2520" s="520">
        <f t="shared" si="532"/>
        <v>0</v>
      </c>
    </row>
    <row r="2521" spans="16:30">
      <c r="P2521" s="274">
        <f t="shared" si="520"/>
        <v>1</v>
      </c>
      <c r="Q2521" s="285">
        <f t="shared" si="521"/>
        <v>18</v>
      </c>
      <c r="R2521" s="286">
        <f t="shared" si="522"/>
        <v>0</v>
      </c>
      <c r="S2521" s="287">
        <f t="shared" si="523"/>
        <v>0</v>
      </c>
      <c r="T2521" s="286">
        <f t="shared" si="524"/>
        <v>0</v>
      </c>
      <c r="U2521" s="287">
        <f t="shared" si="525"/>
        <v>0</v>
      </c>
      <c r="V2521" s="287">
        <f t="shared" si="526"/>
        <v>0</v>
      </c>
      <c r="W2521" s="287">
        <f t="shared" si="527"/>
        <v>0</v>
      </c>
      <c r="X2521" s="287">
        <f t="shared" si="528"/>
        <v>0</v>
      </c>
      <c r="Y2521" s="288">
        <f t="shared" si="529"/>
        <v>1900</v>
      </c>
      <c r="Z2521" s="287">
        <f t="shared" si="530"/>
        <v>1</v>
      </c>
      <c r="AA2521" s="519">
        <f>0</f>
        <v>0</v>
      </c>
      <c r="AB2521" s="520">
        <f>0</f>
        <v>0</v>
      </c>
      <c r="AC2521" s="519">
        <f t="shared" si="531"/>
        <v>0</v>
      </c>
      <c r="AD2521" s="520">
        <f t="shared" si="532"/>
        <v>0</v>
      </c>
    </row>
    <row r="2522" spans="16:30">
      <c r="P2522" s="274">
        <f t="shared" si="520"/>
        <v>1</v>
      </c>
      <c r="Q2522" s="285">
        <f t="shared" si="521"/>
        <v>18</v>
      </c>
      <c r="R2522" s="286">
        <f t="shared" si="522"/>
        <v>0</v>
      </c>
      <c r="S2522" s="287">
        <f t="shared" si="523"/>
        <v>0</v>
      </c>
      <c r="T2522" s="286">
        <f t="shared" si="524"/>
        <v>0</v>
      </c>
      <c r="U2522" s="287">
        <f t="shared" si="525"/>
        <v>0</v>
      </c>
      <c r="V2522" s="287">
        <f t="shared" si="526"/>
        <v>0</v>
      </c>
      <c r="W2522" s="287">
        <f t="shared" si="527"/>
        <v>0</v>
      </c>
      <c r="X2522" s="287">
        <f t="shared" si="528"/>
        <v>0</v>
      </c>
      <c r="Y2522" s="288">
        <f t="shared" si="529"/>
        <v>1900</v>
      </c>
      <c r="Z2522" s="287">
        <f t="shared" si="530"/>
        <v>1</v>
      </c>
      <c r="AA2522" s="519">
        <f>0</f>
        <v>0</v>
      </c>
      <c r="AB2522" s="520">
        <f>0</f>
        <v>0</v>
      </c>
      <c r="AC2522" s="519">
        <f t="shared" si="531"/>
        <v>0</v>
      </c>
      <c r="AD2522" s="520">
        <f t="shared" si="532"/>
        <v>0</v>
      </c>
    </row>
    <row r="2523" spans="16:30">
      <c r="P2523" s="274">
        <f t="shared" si="520"/>
        <v>1</v>
      </c>
      <c r="Q2523" s="285">
        <f t="shared" si="521"/>
        <v>18</v>
      </c>
      <c r="R2523" s="286">
        <f t="shared" si="522"/>
        <v>0</v>
      </c>
      <c r="S2523" s="287">
        <f t="shared" si="523"/>
        <v>0</v>
      </c>
      <c r="T2523" s="286">
        <f t="shared" si="524"/>
        <v>0</v>
      </c>
      <c r="U2523" s="287">
        <f t="shared" si="525"/>
        <v>0</v>
      </c>
      <c r="V2523" s="287">
        <f t="shared" si="526"/>
        <v>0</v>
      </c>
      <c r="W2523" s="287">
        <f t="shared" si="527"/>
        <v>0</v>
      </c>
      <c r="X2523" s="287">
        <f t="shared" si="528"/>
        <v>0</v>
      </c>
      <c r="Y2523" s="288">
        <f t="shared" si="529"/>
        <v>1900</v>
      </c>
      <c r="Z2523" s="287">
        <f t="shared" si="530"/>
        <v>1</v>
      </c>
      <c r="AA2523" s="519">
        <f>0</f>
        <v>0</v>
      </c>
      <c r="AB2523" s="520">
        <f>0</f>
        <v>0</v>
      </c>
      <c r="AC2523" s="519">
        <f t="shared" si="531"/>
        <v>0</v>
      </c>
      <c r="AD2523" s="520">
        <f t="shared" si="532"/>
        <v>0</v>
      </c>
    </row>
    <row r="2524" spans="16:30">
      <c r="P2524" s="274">
        <f t="shared" si="520"/>
        <v>1</v>
      </c>
      <c r="Q2524" s="285">
        <f t="shared" si="521"/>
        <v>18</v>
      </c>
      <c r="R2524" s="286">
        <f t="shared" si="522"/>
        <v>0</v>
      </c>
      <c r="S2524" s="287">
        <f t="shared" si="523"/>
        <v>0</v>
      </c>
      <c r="T2524" s="286">
        <f t="shared" si="524"/>
        <v>0</v>
      </c>
      <c r="U2524" s="287">
        <f t="shared" si="525"/>
        <v>0</v>
      </c>
      <c r="V2524" s="287">
        <f t="shared" si="526"/>
        <v>0</v>
      </c>
      <c r="W2524" s="287">
        <f t="shared" si="527"/>
        <v>0</v>
      </c>
      <c r="X2524" s="287">
        <f t="shared" si="528"/>
        <v>0</v>
      </c>
      <c r="Y2524" s="288">
        <f t="shared" si="529"/>
        <v>1900</v>
      </c>
      <c r="Z2524" s="287">
        <f t="shared" si="530"/>
        <v>1</v>
      </c>
      <c r="AA2524" s="519">
        <f>0</f>
        <v>0</v>
      </c>
      <c r="AB2524" s="520">
        <f>0</f>
        <v>0</v>
      </c>
      <c r="AC2524" s="519">
        <f t="shared" si="531"/>
        <v>0</v>
      </c>
      <c r="AD2524" s="520">
        <f t="shared" si="532"/>
        <v>0</v>
      </c>
    </row>
    <row r="2525" spans="16:30">
      <c r="P2525" s="274">
        <f t="shared" si="520"/>
        <v>1</v>
      </c>
      <c r="Q2525" s="285">
        <f t="shared" si="521"/>
        <v>18</v>
      </c>
      <c r="R2525" s="286">
        <f t="shared" si="522"/>
        <v>0</v>
      </c>
      <c r="S2525" s="287">
        <f t="shared" si="523"/>
        <v>0</v>
      </c>
      <c r="T2525" s="286">
        <f t="shared" si="524"/>
        <v>0</v>
      </c>
      <c r="U2525" s="287">
        <f t="shared" si="525"/>
        <v>0</v>
      </c>
      <c r="V2525" s="287">
        <f t="shared" si="526"/>
        <v>0</v>
      </c>
      <c r="W2525" s="287">
        <f t="shared" si="527"/>
        <v>0</v>
      </c>
      <c r="X2525" s="287">
        <f t="shared" si="528"/>
        <v>0</v>
      </c>
      <c r="Y2525" s="288">
        <f t="shared" si="529"/>
        <v>1900</v>
      </c>
      <c r="Z2525" s="287">
        <f t="shared" si="530"/>
        <v>1</v>
      </c>
      <c r="AA2525" s="519">
        <f>0</f>
        <v>0</v>
      </c>
      <c r="AB2525" s="520">
        <f>0</f>
        <v>0</v>
      </c>
      <c r="AC2525" s="519">
        <f t="shared" si="531"/>
        <v>0</v>
      </c>
      <c r="AD2525" s="520">
        <f t="shared" si="532"/>
        <v>0</v>
      </c>
    </row>
    <row r="2526" spans="16:30">
      <c r="P2526" s="274">
        <f t="shared" si="520"/>
        <v>1</v>
      </c>
      <c r="Q2526" s="285">
        <f t="shared" si="521"/>
        <v>18</v>
      </c>
      <c r="R2526" s="286">
        <f t="shared" si="522"/>
        <v>0</v>
      </c>
      <c r="S2526" s="287">
        <f t="shared" si="523"/>
        <v>0</v>
      </c>
      <c r="T2526" s="286">
        <f t="shared" si="524"/>
        <v>0</v>
      </c>
      <c r="U2526" s="287">
        <f t="shared" si="525"/>
        <v>0</v>
      </c>
      <c r="V2526" s="287">
        <f t="shared" si="526"/>
        <v>0</v>
      </c>
      <c r="W2526" s="287">
        <f t="shared" si="527"/>
        <v>0</v>
      </c>
      <c r="X2526" s="287">
        <f t="shared" si="528"/>
        <v>0</v>
      </c>
      <c r="Y2526" s="288">
        <f t="shared" si="529"/>
        <v>1900</v>
      </c>
      <c r="Z2526" s="287">
        <f t="shared" si="530"/>
        <v>1</v>
      </c>
      <c r="AA2526" s="519">
        <f>0</f>
        <v>0</v>
      </c>
      <c r="AB2526" s="520">
        <f>0</f>
        <v>0</v>
      </c>
      <c r="AC2526" s="519">
        <f t="shared" si="531"/>
        <v>0</v>
      </c>
      <c r="AD2526" s="520">
        <f t="shared" si="532"/>
        <v>0</v>
      </c>
    </row>
    <row r="2527" spans="16:30">
      <c r="P2527" s="274">
        <f t="shared" si="520"/>
        <v>1</v>
      </c>
      <c r="Q2527" s="285">
        <f t="shared" si="521"/>
        <v>18</v>
      </c>
      <c r="R2527" s="286">
        <f t="shared" si="522"/>
        <v>0</v>
      </c>
      <c r="S2527" s="287">
        <f t="shared" si="523"/>
        <v>0</v>
      </c>
      <c r="T2527" s="286">
        <f t="shared" si="524"/>
        <v>0</v>
      </c>
      <c r="U2527" s="287">
        <f t="shared" si="525"/>
        <v>0</v>
      </c>
      <c r="V2527" s="287">
        <f t="shared" si="526"/>
        <v>0</v>
      </c>
      <c r="W2527" s="287">
        <f t="shared" si="527"/>
        <v>0</v>
      </c>
      <c r="X2527" s="287">
        <f t="shared" si="528"/>
        <v>0</v>
      </c>
      <c r="Y2527" s="288">
        <f t="shared" si="529"/>
        <v>1900</v>
      </c>
      <c r="Z2527" s="287">
        <f t="shared" si="530"/>
        <v>1</v>
      </c>
      <c r="AA2527" s="519">
        <f>0</f>
        <v>0</v>
      </c>
      <c r="AB2527" s="520">
        <f>0</f>
        <v>0</v>
      </c>
      <c r="AC2527" s="519">
        <f t="shared" si="531"/>
        <v>0</v>
      </c>
      <c r="AD2527" s="520">
        <f t="shared" si="532"/>
        <v>0</v>
      </c>
    </row>
    <row r="2528" spans="16:30">
      <c r="P2528" s="274">
        <f t="shared" si="520"/>
        <v>1</v>
      </c>
      <c r="Q2528" s="285">
        <f t="shared" si="521"/>
        <v>18</v>
      </c>
      <c r="R2528" s="286">
        <f t="shared" si="522"/>
        <v>0</v>
      </c>
      <c r="S2528" s="287">
        <f t="shared" si="523"/>
        <v>0</v>
      </c>
      <c r="T2528" s="286">
        <f t="shared" si="524"/>
        <v>0</v>
      </c>
      <c r="U2528" s="287">
        <f t="shared" si="525"/>
        <v>0</v>
      </c>
      <c r="V2528" s="287">
        <f t="shared" si="526"/>
        <v>0</v>
      </c>
      <c r="W2528" s="287">
        <f t="shared" si="527"/>
        <v>0</v>
      </c>
      <c r="X2528" s="287">
        <f t="shared" si="528"/>
        <v>0</v>
      </c>
      <c r="Y2528" s="288">
        <f t="shared" si="529"/>
        <v>1900</v>
      </c>
      <c r="Z2528" s="287">
        <f t="shared" si="530"/>
        <v>1</v>
      </c>
      <c r="AA2528" s="519">
        <f>0</f>
        <v>0</v>
      </c>
      <c r="AB2528" s="520">
        <f>0</f>
        <v>0</v>
      </c>
      <c r="AC2528" s="519">
        <f t="shared" si="531"/>
        <v>0</v>
      </c>
      <c r="AD2528" s="520">
        <f t="shared" si="532"/>
        <v>0</v>
      </c>
    </row>
    <row r="2529" spans="16:30">
      <c r="P2529" s="274">
        <f t="shared" si="520"/>
        <v>1</v>
      </c>
      <c r="Q2529" s="285">
        <f t="shared" si="521"/>
        <v>18</v>
      </c>
      <c r="R2529" s="286">
        <f t="shared" si="522"/>
        <v>0</v>
      </c>
      <c r="S2529" s="287">
        <f t="shared" si="523"/>
        <v>0</v>
      </c>
      <c r="T2529" s="286">
        <f t="shared" si="524"/>
        <v>0</v>
      </c>
      <c r="U2529" s="287">
        <f t="shared" si="525"/>
        <v>0</v>
      </c>
      <c r="V2529" s="287">
        <f t="shared" si="526"/>
        <v>0</v>
      </c>
      <c r="W2529" s="287">
        <f t="shared" si="527"/>
        <v>0</v>
      </c>
      <c r="X2529" s="287">
        <f t="shared" si="528"/>
        <v>0</v>
      </c>
      <c r="Y2529" s="288">
        <f t="shared" si="529"/>
        <v>1900</v>
      </c>
      <c r="Z2529" s="287">
        <f t="shared" si="530"/>
        <v>1</v>
      </c>
      <c r="AA2529" s="519">
        <f>0</f>
        <v>0</v>
      </c>
      <c r="AB2529" s="520">
        <f>0</f>
        <v>0</v>
      </c>
      <c r="AC2529" s="519">
        <f t="shared" si="531"/>
        <v>0</v>
      </c>
      <c r="AD2529" s="520">
        <f t="shared" si="532"/>
        <v>0</v>
      </c>
    </row>
    <row r="2530" spans="16:30">
      <c r="P2530" s="274">
        <f t="shared" si="520"/>
        <v>1</v>
      </c>
      <c r="Q2530" s="285">
        <f t="shared" si="521"/>
        <v>18</v>
      </c>
      <c r="R2530" s="286">
        <f t="shared" si="522"/>
        <v>0</v>
      </c>
      <c r="S2530" s="287">
        <f t="shared" si="523"/>
        <v>0</v>
      </c>
      <c r="T2530" s="286">
        <f t="shared" si="524"/>
        <v>0</v>
      </c>
      <c r="U2530" s="287">
        <f t="shared" si="525"/>
        <v>0</v>
      </c>
      <c r="V2530" s="287">
        <f t="shared" si="526"/>
        <v>0</v>
      </c>
      <c r="W2530" s="287">
        <f t="shared" si="527"/>
        <v>0</v>
      </c>
      <c r="X2530" s="287">
        <f t="shared" si="528"/>
        <v>0</v>
      </c>
      <c r="Y2530" s="288">
        <f t="shared" si="529"/>
        <v>1900</v>
      </c>
      <c r="Z2530" s="287">
        <f t="shared" si="530"/>
        <v>1</v>
      </c>
      <c r="AA2530" s="519">
        <f>0</f>
        <v>0</v>
      </c>
      <c r="AB2530" s="520">
        <f>0</f>
        <v>0</v>
      </c>
      <c r="AC2530" s="519">
        <f t="shared" si="531"/>
        <v>0</v>
      </c>
      <c r="AD2530" s="520">
        <f t="shared" si="532"/>
        <v>0</v>
      </c>
    </row>
    <row r="2531" spans="16:30">
      <c r="P2531" s="274">
        <f t="shared" si="520"/>
        <v>1</v>
      </c>
      <c r="Q2531" s="285">
        <f t="shared" si="521"/>
        <v>18</v>
      </c>
      <c r="R2531" s="286">
        <f t="shared" si="522"/>
        <v>0</v>
      </c>
      <c r="S2531" s="287">
        <f t="shared" si="523"/>
        <v>0</v>
      </c>
      <c r="T2531" s="286">
        <f t="shared" si="524"/>
        <v>0</v>
      </c>
      <c r="U2531" s="287">
        <f t="shared" si="525"/>
        <v>0</v>
      </c>
      <c r="V2531" s="287">
        <f t="shared" si="526"/>
        <v>0</v>
      </c>
      <c r="W2531" s="287">
        <f t="shared" si="527"/>
        <v>0</v>
      </c>
      <c r="X2531" s="287">
        <f t="shared" si="528"/>
        <v>0</v>
      </c>
      <c r="Y2531" s="288">
        <f t="shared" si="529"/>
        <v>1900</v>
      </c>
      <c r="Z2531" s="287">
        <f t="shared" si="530"/>
        <v>1</v>
      </c>
      <c r="AA2531" s="519">
        <f>0</f>
        <v>0</v>
      </c>
      <c r="AB2531" s="520">
        <f>0</f>
        <v>0</v>
      </c>
      <c r="AC2531" s="519">
        <f t="shared" si="531"/>
        <v>0</v>
      </c>
      <c r="AD2531" s="520">
        <f t="shared" si="532"/>
        <v>0</v>
      </c>
    </row>
    <row r="2532" spans="16:30">
      <c r="P2532" s="274">
        <f t="shared" si="520"/>
        <v>1</v>
      </c>
      <c r="Q2532" s="285">
        <f t="shared" si="521"/>
        <v>18</v>
      </c>
      <c r="R2532" s="286">
        <f t="shared" si="522"/>
        <v>0</v>
      </c>
      <c r="S2532" s="287">
        <f t="shared" si="523"/>
        <v>0</v>
      </c>
      <c r="T2532" s="286">
        <f t="shared" si="524"/>
        <v>0</v>
      </c>
      <c r="U2532" s="287">
        <f t="shared" si="525"/>
        <v>0</v>
      </c>
      <c r="V2532" s="287">
        <f t="shared" si="526"/>
        <v>0</v>
      </c>
      <c r="W2532" s="287">
        <f t="shared" si="527"/>
        <v>0</v>
      </c>
      <c r="X2532" s="287">
        <f t="shared" si="528"/>
        <v>0</v>
      </c>
      <c r="Y2532" s="288">
        <f t="shared" si="529"/>
        <v>1900</v>
      </c>
      <c r="Z2532" s="287">
        <f t="shared" si="530"/>
        <v>1</v>
      </c>
      <c r="AA2532" s="519">
        <f>0</f>
        <v>0</v>
      </c>
      <c r="AB2532" s="520">
        <f>0</f>
        <v>0</v>
      </c>
      <c r="AC2532" s="519">
        <f t="shared" si="531"/>
        <v>0</v>
      </c>
      <c r="AD2532" s="520">
        <f t="shared" si="532"/>
        <v>0</v>
      </c>
    </row>
    <row r="2533" spans="16:30">
      <c r="P2533" s="274">
        <f t="shared" si="520"/>
        <v>1</v>
      </c>
      <c r="Q2533" s="285">
        <f t="shared" si="521"/>
        <v>18</v>
      </c>
      <c r="R2533" s="286">
        <f t="shared" si="522"/>
        <v>0</v>
      </c>
      <c r="S2533" s="287">
        <f t="shared" si="523"/>
        <v>0</v>
      </c>
      <c r="T2533" s="286">
        <f t="shared" si="524"/>
        <v>0</v>
      </c>
      <c r="U2533" s="287">
        <f t="shared" si="525"/>
        <v>0</v>
      </c>
      <c r="V2533" s="287">
        <f t="shared" si="526"/>
        <v>0</v>
      </c>
      <c r="W2533" s="287">
        <f t="shared" si="527"/>
        <v>0</v>
      </c>
      <c r="X2533" s="287">
        <f t="shared" si="528"/>
        <v>0</v>
      </c>
      <c r="Y2533" s="288">
        <f t="shared" si="529"/>
        <v>1900</v>
      </c>
      <c r="Z2533" s="287">
        <f t="shared" si="530"/>
        <v>1</v>
      </c>
      <c r="AA2533" s="519">
        <f>0</f>
        <v>0</v>
      </c>
      <c r="AB2533" s="520">
        <f>0</f>
        <v>0</v>
      </c>
      <c r="AC2533" s="519">
        <f t="shared" si="531"/>
        <v>0</v>
      </c>
      <c r="AD2533" s="520">
        <f t="shared" si="532"/>
        <v>0</v>
      </c>
    </row>
    <row r="2534" spans="16:30">
      <c r="P2534" s="274">
        <f t="shared" si="520"/>
        <v>1</v>
      </c>
      <c r="Q2534" s="285">
        <f t="shared" si="521"/>
        <v>18</v>
      </c>
      <c r="R2534" s="286">
        <f t="shared" si="522"/>
        <v>0</v>
      </c>
      <c r="S2534" s="287">
        <f t="shared" si="523"/>
        <v>0</v>
      </c>
      <c r="T2534" s="286">
        <f t="shared" si="524"/>
        <v>0</v>
      </c>
      <c r="U2534" s="287">
        <f t="shared" si="525"/>
        <v>0</v>
      </c>
      <c r="V2534" s="287">
        <f t="shared" si="526"/>
        <v>0</v>
      </c>
      <c r="W2534" s="287">
        <f t="shared" si="527"/>
        <v>0</v>
      </c>
      <c r="X2534" s="287">
        <f t="shared" si="528"/>
        <v>0</v>
      </c>
      <c r="Y2534" s="288">
        <f t="shared" si="529"/>
        <v>1900</v>
      </c>
      <c r="Z2534" s="287">
        <f t="shared" si="530"/>
        <v>1</v>
      </c>
      <c r="AA2534" s="519">
        <f>0</f>
        <v>0</v>
      </c>
      <c r="AB2534" s="520">
        <f>0</f>
        <v>0</v>
      </c>
      <c r="AC2534" s="519">
        <f t="shared" si="531"/>
        <v>0</v>
      </c>
      <c r="AD2534" s="520">
        <f t="shared" si="532"/>
        <v>0</v>
      </c>
    </row>
    <row r="2535" spans="16:30">
      <c r="P2535" s="274">
        <f t="shared" si="520"/>
        <v>1</v>
      </c>
      <c r="Q2535" s="285">
        <f t="shared" si="521"/>
        <v>18</v>
      </c>
      <c r="R2535" s="286">
        <f t="shared" si="522"/>
        <v>0</v>
      </c>
      <c r="S2535" s="287">
        <f t="shared" si="523"/>
        <v>0</v>
      </c>
      <c r="T2535" s="286">
        <f t="shared" si="524"/>
        <v>0</v>
      </c>
      <c r="U2535" s="287">
        <f t="shared" si="525"/>
        <v>0</v>
      </c>
      <c r="V2535" s="287">
        <f t="shared" si="526"/>
        <v>0</v>
      </c>
      <c r="W2535" s="287">
        <f t="shared" si="527"/>
        <v>0</v>
      </c>
      <c r="X2535" s="287">
        <f t="shared" si="528"/>
        <v>0</v>
      </c>
      <c r="Y2535" s="288">
        <f t="shared" si="529"/>
        <v>1900</v>
      </c>
      <c r="Z2535" s="287">
        <f t="shared" si="530"/>
        <v>1</v>
      </c>
      <c r="AA2535" s="519">
        <f>0</f>
        <v>0</v>
      </c>
      <c r="AB2535" s="520">
        <f>0</f>
        <v>0</v>
      </c>
      <c r="AC2535" s="519">
        <f t="shared" si="531"/>
        <v>0</v>
      </c>
      <c r="AD2535" s="520">
        <f t="shared" si="532"/>
        <v>0</v>
      </c>
    </row>
    <row r="2536" spans="16:30">
      <c r="P2536" s="274">
        <f t="shared" si="520"/>
        <v>1</v>
      </c>
      <c r="Q2536" s="285">
        <f t="shared" si="521"/>
        <v>18</v>
      </c>
      <c r="R2536" s="286">
        <f t="shared" si="522"/>
        <v>0</v>
      </c>
      <c r="S2536" s="287">
        <f t="shared" si="523"/>
        <v>0</v>
      </c>
      <c r="T2536" s="286">
        <f t="shared" si="524"/>
        <v>0</v>
      </c>
      <c r="U2536" s="287">
        <f t="shared" si="525"/>
        <v>0</v>
      </c>
      <c r="V2536" s="287">
        <f t="shared" si="526"/>
        <v>0</v>
      </c>
      <c r="W2536" s="287">
        <f t="shared" si="527"/>
        <v>0</v>
      </c>
      <c r="X2536" s="287">
        <f t="shared" si="528"/>
        <v>0</v>
      </c>
      <c r="Y2536" s="288">
        <f t="shared" si="529"/>
        <v>1900</v>
      </c>
      <c r="Z2536" s="287">
        <f t="shared" si="530"/>
        <v>1</v>
      </c>
      <c r="AA2536" s="519">
        <f>0</f>
        <v>0</v>
      </c>
      <c r="AB2536" s="520">
        <f>0</f>
        <v>0</v>
      </c>
      <c r="AC2536" s="519">
        <f t="shared" si="531"/>
        <v>0</v>
      </c>
      <c r="AD2536" s="520">
        <f t="shared" si="532"/>
        <v>0</v>
      </c>
    </row>
    <row r="2537" spans="16:30">
      <c r="P2537" s="274">
        <f t="shared" si="520"/>
        <v>1</v>
      </c>
      <c r="Q2537" s="285">
        <f t="shared" si="521"/>
        <v>18</v>
      </c>
      <c r="R2537" s="286">
        <f t="shared" si="522"/>
        <v>0</v>
      </c>
      <c r="S2537" s="287">
        <f t="shared" si="523"/>
        <v>0</v>
      </c>
      <c r="T2537" s="286">
        <f t="shared" si="524"/>
        <v>0</v>
      </c>
      <c r="U2537" s="287">
        <f t="shared" si="525"/>
        <v>0</v>
      </c>
      <c r="V2537" s="287">
        <f t="shared" si="526"/>
        <v>0</v>
      </c>
      <c r="W2537" s="287">
        <f t="shared" si="527"/>
        <v>0</v>
      </c>
      <c r="X2537" s="287">
        <f t="shared" si="528"/>
        <v>0</v>
      </c>
      <c r="Y2537" s="288">
        <f t="shared" si="529"/>
        <v>1900</v>
      </c>
      <c r="Z2537" s="287">
        <f t="shared" si="530"/>
        <v>1</v>
      </c>
      <c r="AA2537" s="519">
        <f>0</f>
        <v>0</v>
      </c>
      <c r="AB2537" s="520">
        <f>0</f>
        <v>0</v>
      </c>
      <c r="AC2537" s="519">
        <f t="shared" si="531"/>
        <v>0</v>
      </c>
      <c r="AD2537" s="520">
        <f t="shared" si="532"/>
        <v>0</v>
      </c>
    </row>
    <row r="2538" spans="16:30">
      <c r="P2538" s="274">
        <f t="shared" si="520"/>
        <v>1</v>
      </c>
      <c r="Q2538" s="285">
        <f t="shared" si="521"/>
        <v>18</v>
      </c>
      <c r="R2538" s="286">
        <f t="shared" si="522"/>
        <v>0</v>
      </c>
      <c r="S2538" s="287">
        <f t="shared" si="523"/>
        <v>0</v>
      </c>
      <c r="T2538" s="286">
        <f t="shared" si="524"/>
        <v>0</v>
      </c>
      <c r="U2538" s="287">
        <f t="shared" si="525"/>
        <v>0</v>
      </c>
      <c r="V2538" s="287">
        <f t="shared" si="526"/>
        <v>0</v>
      </c>
      <c r="W2538" s="287">
        <f t="shared" si="527"/>
        <v>0</v>
      </c>
      <c r="X2538" s="287">
        <f t="shared" si="528"/>
        <v>0</v>
      </c>
      <c r="Y2538" s="288">
        <f t="shared" si="529"/>
        <v>1900</v>
      </c>
      <c r="Z2538" s="287">
        <f t="shared" si="530"/>
        <v>1</v>
      </c>
      <c r="AA2538" s="519">
        <f>0</f>
        <v>0</v>
      </c>
      <c r="AB2538" s="520">
        <f>0</f>
        <v>0</v>
      </c>
      <c r="AC2538" s="519">
        <f t="shared" si="531"/>
        <v>0</v>
      </c>
      <c r="AD2538" s="520">
        <f t="shared" si="532"/>
        <v>0</v>
      </c>
    </row>
    <row r="2539" spans="16:30">
      <c r="P2539" s="274">
        <f t="shared" si="520"/>
        <v>1</v>
      </c>
      <c r="Q2539" s="285">
        <f t="shared" si="521"/>
        <v>18</v>
      </c>
      <c r="R2539" s="286">
        <f t="shared" si="522"/>
        <v>0</v>
      </c>
      <c r="S2539" s="287">
        <f t="shared" si="523"/>
        <v>0</v>
      </c>
      <c r="T2539" s="286">
        <f t="shared" si="524"/>
        <v>0</v>
      </c>
      <c r="U2539" s="287">
        <f t="shared" si="525"/>
        <v>0</v>
      </c>
      <c r="V2539" s="287">
        <f t="shared" si="526"/>
        <v>0</v>
      </c>
      <c r="W2539" s="287">
        <f t="shared" si="527"/>
        <v>0</v>
      </c>
      <c r="X2539" s="287">
        <f t="shared" si="528"/>
        <v>0</v>
      </c>
      <c r="Y2539" s="288">
        <f t="shared" si="529"/>
        <v>1900</v>
      </c>
      <c r="Z2539" s="287">
        <f t="shared" si="530"/>
        <v>1</v>
      </c>
      <c r="AA2539" s="519">
        <f>0</f>
        <v>0</v>
      </c>
      <c r="AB2539" s="520">
        <f>0</f>
        <v>0</v>
      </c>
      <c r="AC2539" s="519">
        <f t="shared" si="531"/>
        <v>0</v>
      </c>
      <c r="AD2539" s="520">
        <f t="shared" si="532"/>
        <v>0</v>
      </c>
    </row>
    <row r="2540" spans="16:30">
      <c r="P2540" s="274">
        <f t="shared" si="520"/>
        <v>1</v>
      </c>
      <c r="Q2540" s="285">
        <f t="shared" si="521"/>
        <v>18</v>
      </c>
      <c r="R2540" s="286">
        <f t="shared" si="522"/>
        <v>0</v>
      </c>
      <c r="S2540" s="287">
        <f t="shared" si="523"/>
        <v>0</v>
      </c>
      <c r="T2540" s="286">
        <f t="shared" si="524"/>
        <v>0</v>
      </c>
      <c r="U2540" s="287">
        <f t="shared" si="525"/>
        <v>0</v>
      </c>
      <c r="V2540" s="287">
        <f t="shared" si="526"/>
        <v>0</v>
      </c>
      <c r="W2540" s="287">
        <f t="shared" si="527"/>
        <v>0</v>
      </c>
      <c r="X2540" s="287">
        <f t="shared" si="528"/>
        <v>0</v>
      </c>
      <c r="Y2540" s="288">
        <f t="shared" si="529"/>
        <v>1900</v>
      </c>
      <c r="Z2540" s="287">
        <f t="shared" si="530"/>
        <v>1</v>
      </c>
      <c r="AA2540" s="519">
        <f>0</f>
        <v>0</v>
      </c>
      <c r="AB2540" s="520">
        <f>0</f>
        <v>0</v>
      </c>
      <c r="AC2540" s="519">
        <f t="shared" si="531"/>
        <v>0</v>
      </c>
      <c r="AD2540" s="520">
        <f t="shared" si="532"/>
        <v>0</v>
      </c>
    </row>
    <row r="2541" spans="16:30">
      <c r="P2541" s="274">
        <f t="shared" si="520"/>
        <v>1</v>
      </c>
      <c r="Q2541" s="285">
        <f t="shared" si="521"/>
        <v>18</v>
      </c>
      <c r="R2541" s="286">
        <f t="shared" si="522"/>
        <v>0</v>
      </c>
      <c r="S2541" s="287">
        <f t="shared" si="523"/>
        <v>0</v>
      </c>
      <c r="T2541" s="286">
        <f t="shared" si="524"/>
        <v>0</v>
      </c>
      <c r="U2541" s="287">
        <f t="shared" si="525"/>
        <v>0</v>
      </c>
      <c r="V2541" s="287">
        <f t="shared" si="526"/>
        <v>0</v>
      </c>
      <c r="W2541" s="287">
        <f t="shared" si="527"/>
        <v>0</v>
      </c>
      <c r="X2541" s="287">
        <f t="shared" si="528"/>
        <v>0</v>
      </c>
      <c r="Y2541" s="288">
        <f t="shared" si="529"/>
        <v>1900</v>
      </c>
      <c r="Z2541" s="287">
        <f t="shared" si="530"/>
        <v>1</v>
      </c>
      <c r="AA2541" s="519">
        <f>0</f>
        <v>0</v>
      </c>
      <c r="AB2541" s="520">
        <f>0</f>
        <v>0</v>
      </c>
      <c r="AC2541" s="519">
        <f t="shared" si="531"/>
        <v>0</v>
      </c>
      <c r="AD2541" s="520">
        <f t="shared" si="532"/>
        <v>0</v>
      </c>
    </row>
    <row r="2542" spans="16:30">
      <c r="P2542" s="274">
        <f t="shared" si="520"/>
        <v>1</v>
      </c>
      <c r="Q2542" s="285">
        <f t="shared" si="521"/>
        <v>18</v>
      </c>
      <c r="R2542" s="286">
        <f t="shared" si="522"/>
        <v>0</v>
      </c>
      <c r="S2542" s="287">
        <f t="shared" si="523"/>
        <v>0</v>
      </c>
      <c r="T2542" s="286">
        <f t="shared" si="524"/>
        <v>0</v>
      </c>
      <c r="U2542" s="287">
        <f t="shared" si="525"/>
        <v>0</v>
      </c>
      <c r="V2542" s="287">
        <f t="shared" si="526"/>
        <v>0</v>
      </c>
      <c r="W2542" s="287">
        <f t="shared" si="527"/>
        <v>0</v>
      </c>
      <c r="X2542" s="287">
        <f t="shared" si="528"/>
        <v>0</v>
      </c>
      <c r="Y2542" s="288">
        <f t="shared" si="529"/>
        <v>1900</v>
      </c>
      <c r="Z2542" s="287">
        <f t="shared" si="530"/>
        <v>1</v>
      </c>
      <c r="AA2542" s="519">
        <f>0</f>
        <v>0</v>
      </c>
      <c r="AB2542" s="520">
        <f>0</f>
        <v>0</v>
      </c>
      <c r="AC2542" s="519">
        <f t="shared" si="531"/>
        <v>0</v>
      </c>
      <c r="AD2542" s="520">
        <f t="shared" si="532"/>
        <v>0</v>
      </c>
    </row>
    <row r="2543" spans="16:30">
      <c r="P2543" s="274">
        <f t="shared" si="520"/>
        <v>1</v>
      </c>
      <c r="Q2543" s="285">
        <f t="shared" si="521"/>
        <v>18</v>
      </c>
      <c r="R2543" s="286">
        <f t="shared" si="522"/>
        <v>0</v>
      </c>
      <c r="S2543" s="287">
        <f t="shared" si="523"/>
        <v>0</v>
      </c>
      <c r="T2543" s="286">
        <f t="shared" si="524"/>
        <v>0</v>
      </c>
      <c r="U2543" s="287">
        <f t="shared" si="525"/>
        <v>0</v>
      </c>
      <c r="V2543" s="287">
        <f t="shared" si="526"/>
        <v>0</v>
      </c>
      <c r="W2543" s="287">
        <f t="shared" si="527"/>
        <v>0</v>
      </c>
      <c r="X2543" s="287">
        <f t="shared" si="528"/>
        <v>0</v>
      </c>
      <c r="Y2543" s="288">
        <f t="shared" si="529"/>
        <v>1900</v>
      </c>
      <c r="Z2543" s="287">
        <f t="shared" si="530"/>
        <v>1</v>
      </c>
      <c r="AA2543" s="519">
        <f>0</f>
        <v>0</v>
      </c>
      <c r="AB2543" s="520">
        <f>0</f>
        <v>0</v>
      </c>
      <c r="AC2543" s="519">
        <f t="shared" si="531"/>
        <v>0</v>
      </c>
      <c r="AD2543" s="520">
        <f t="shared" si="532"/>
        <v>0</v>
      </c>
    </row>
    <row r="2544" spans="16:30">
      <c r="P2544" s="274">
        <f t="shared" si="520"/>
        <v>1</v>
      </c>
      <c r="Q2544" s="285">
        <f t="shared" si="521"/>
        <v>18</v>
      </c>
      <c r="R2544" s="286">
        <f t="shared" si="522"/>
        <v>0</v>
      </c>
      <c r="S2544" s="287">
        <f t="shared" si="523"/>
        <v>0</v>
      </c>
      <c r="T2544" s="286">
        <f t="shared" si="524"/>
        <v>0</v>
      </c>
      <c r="U2544" s="287">
        <f t="shared" si="525"/>
        <v>0</v>
      </c>
      <c r="V2544" s="287">
        <f t="shared" si="526"/>
        <v>0</v>
      </c>
      <c r="W2544" s="287">
        <f t="shared" si="527"/>
        <v>0</v>
      </c>
      <c r="X2544" s="287">
        <f t="shared" si="528"/>
        <v>0</v>
      </c>
      <c r="Y2544" s="288">
        <f t="shared" si="529"/>
        <v>1900</v>
      </c>
      <c r="Z2544" s="287">
        <f t="shared" si="530"/>
        <v>1</v>
      </c>
      <c r="AA2544" s="519">
        <f>0</f>
        <v>0</v>
      </c>
      <c r="AB2544" s="520">
        <f>0</f>
        <v>0</v>
      </c>
      <c r="AC2544" s="519">
        <f t="shared" si="531"/>
        <v>0</v>
      </c>
      <c r="AD2544" s="520">
        <f t="shared" si="532"/>
        <v>0</v>
      </c>
    </row>
    <row r="2545" spans="16:30">
      <c r="P2545" s="274">
        <f t="shared" si="520"/>
        <v>1</v>
      </c>
      <c r="Q2545" s="285">
        <f t="shared" si="521"/>
        <v>18</v>
      </c>
      <c r="R2545" s="286">
        <f t="shared" si="522"/>
        <v>0</v>
      </c>
      <c r="S2545" s="287">
        <f t="shared" si="523"/>
        <v>0</v>
      </c>
      <c r="T2545" s="286">
        <f t="shared" si="524"/>
        <v>0</v>
      </c>
      <c r="U2545" s="287">
        <f t="shared" si="525"/>
        <v>0</v>
      </c>
      <c r="V2545" s="287">
        <f t="shared" si="526"/>
        <v>0</v>
      </c>
      <c r="W2545" s="287">
        <f t="shared" si="527"/>
        <v>0</v>
      </c>
      <c r="X2545" s="287">
        <f t="shared" si="528"/>
        <v>0</v>
      </c>
      <c r="Y2545" s="288">
        <f t="shared" si="529"/>
        <v>1900</v>
      </c>
      <c r="Z2545" s="287">
        <f t="shared" si="530"/>
        <v>1</v>
      </c>
      <c r="AA2545" s="519">
        <f>0</f>
        <v>0</v>
      </c>
      <c r="AB2545" s="520">
        <f>0</f>
        <v>0</v>
      </c>
      <c r="AC2545" s="519">
        <f t="shared" si="531"/>
        <v>0</v>
      </c>
      <c r="AD2545" s="520">
        <f t="shared" si="532"/>
        <v>0</v>
      </c>
    </row>
    <row r="2546" spans="16:30">
      <c r="P2546" s="274">
        <f t="shared" si="520"/>
        <v>1</v>
      </c>
      <c r="Q2546" s="285">
        <f t="shared" si="521"/>
        <v>18</v>
      </c>
      <c r="R2546" s="286">
        <f t="shared" si="522"/>
        <v>0</v>
      </c>
      <c r="S2546" s="287">
        <f t="shared" si="523"/>
        <v>0</v>
      </c>
      <c r="T2546" s="286">
        <f t="shared" si="524"/>
        <v>0</v>
      </c>
      <c r="U2546" s="287">
        <f t="shared" si="525"/>
        <v>0</v>
      </c>
      <c r="V2546" s="287">
        <f t="shared" si="526"/>
        <v>0</v>
      </c>
      <c r="W2546" s="287">
        <f t="shared" si="527"/>
        <v>0</v>
      </c>
      <c r="X2546" s="287">
        <f t="shared" si="528"/>
        <v>0</v>
      </c>
      <c r="Y2546" s="288">
        <f t="shared" si="529"/>
        <v>1900</v>
      </c>
      <c r="Z2546" s="287">
        <f t="shared" si="530"/>
        <v>1</v>
      </c>
      <c r="AA2546" s="519">
        <f>0</f>
        <v>0</v>
      </c>
      <c r="AB2546" s="520">
        <f>0</f>
        <v>0</v>
      </c>
      <c r="AC2546" s="519">
        <f t="shared" si="531"/>
        <v>0</v>
      </c>
      <c r="AD2546" s="520">
        <f t="shared" si="532"/>
        <v>0</v>
      </c>
    </row>
    <row r="2547" spans="16:30">
      <c r="P2547" s="274">
        <f t="shared" si="520"/>
        <v>1</v>
      </c>
      <c r="Q2547" s="285">
        <f t="shared" si="521"/>
        <v>18</v>
      </c>
      <c r="R2547" s="286">
        <f t="shared" si="522"/>
        <v>0</v>
      </c>
      <c r="S2547" s="287">
        <f t="shared" si="523"/>
        <v>0</v>
      </c>
      <c r="T2547" s="286">
        <f t="shared" si="524"/>
        <v>0</v>
      </c>
      <c r="U2547" s="287">
        <f t="shared" si="525"/>
        <v>0</v>
      </c>
      <c r="V2547" s="287">
        <f t="shared" si="526"/>
        <v>0</v>
      </c>
      <c r="W2547" s="287">
        <f t="shared" si="527"/>
        <v>0</v>
      </c>
      <c r="X2547" s="287">
        <f t="shared" si="528"/>
        <v>0</v>
      </c>
      <c r="Y2547" s="288">
        <f t="shared" si="529"/>
        <v>1900</v>
      </c>
      <c r="Z2547" s="287">
        <f t="shared" si="530"/>
        <v>1</v>
      </c>
      <c r="AA2547" s="519">
        <f>0</f>
        <v>0</v>
      </c>
      <c r="AB2547" s="520">
        <f>0</f>
        <v>0</v>
      </c>
      <c r="AC2547" s="519">
        <f t="shared" si="531"/>
        <v>0</v>
      </c>
      <c r="AD2547" s="520">
        <f t="shared" si="532"/>
        <v>0</v>
      </c>
    </row>
    <row r="2548" spans="16:30">
      <c r="P2548" s="274">
        <f t="shared" si="520"/>
        <v>1</v>
      </c>
      <c r="Q2548" s="285">
        <f t="shared" si="521"/>
        <v>18</v>
      </c>
      <c r="R2548" s="286">
        <f t="shared" si="522"/>
        <v>0</v>
      </c>
      <c r="S2548" s="287">
        <f t="shared" si="523"/>
        <v>0</v>
      </c>
      <c r="T2548" s="286">
        <f t="shared" si="524"/>
        <v>0</v>
      </c>
      <c r="U2548" s="287">
        <f t="shared" si="525"/>
        <v>0</v>
      </c>
      <c r="V2548" s="287">
        <f t="shared" si="526"/>
        <v>0</v>
      </c>
      <c r="W2548" s="287">
        <f t="shared" si="527"/>
        <v>0</v>
      </c>
      <c r="X2548" s="287">
        <f t="shared" si="528"/>
        <v>0</v>
      </c>
      <c r="Y2548" s="288">
        <f t="shared" si="529"/>
        <v>1900</v>
      </c>
      <c r="Z2548" s="287">
        <f t="shared" si="530"/>
        <v>1</v>
      </c>
      <c r="AA2548" s="519">
        <f>0</f>
        <v>0</v>
      </c>
      <c r="AB2548" s="520">
        <f>0</f>
        <v>0</v>
      </c>
      <c r="AC2548" s="519">
        <f t="shared" si="531"/>
        <v>0</v>
      </c>
      <c r="AD2548" s="520">
        <f t="shared" si="532"/>
        <v>0</v>
      </c>
    </row>
    <row r="2549" spans="16:30">
      <c r="P2549" s="274">
        <f t="shared" si="520"/>
        <v>1</v>
      </c>
      <c r="Q2549" s="285">
        <f t="shared" si="521"/>
        <v>18</v>
      </c>
      <c r="R2549" s="286">
        <f t="shared" si="522"/>
        <v>0</v>
      </c>
      <c r="S2549" s="287">
        <f t="shared" si="523"/>
        <v>0</v>
      </c>
      <c r="T2549" s="286">
        <f t="shared" si="524"/>
        <v>0</v>
      </c>
      <c r="U2549" s="287">
        <f t="shared" si="525"/>
        <v>0</v>
      </c>
      <c r="V2549" s="287">
        <f t="shared" si="526"/>
        <v>0</v>
      </c>
      <c r="W2549" s="287">
        <f t="shared" si="527"/>
        <v>0</v>
      </c>
      <c r="X2549" s="287">
        <f t="shared" si="528"/>
        <v>0</v>
      </c>
      <c r="Y2549" s="288">
        <f t="shared" si="529"/>
        <v>1900</v>
      </c>
      <c r="Z2549" s="287">
        <f t="shared" si="530"/>
        <v>1</v>
      </c>
      <c r="AA2549" s="519">
        <f>0</f>
        <v>0</v>
      </c>
      <c r="AB2549" s="520">
        <f>0</f>
        <v>0</v>
      </c>
      <c r="AC2549" s="519">
        <f t="shared" si="531"/>
        <v>0</v>
      </c>
      <c r="AD2549" s="520">
        <f t="shared" si="532"/>
        <v>0</v>
      </c>
    </row>
    <row r="2550" spans="16:30">
      <c r="P2550" s="274">
        <f t="shared" si="520"/>
        <v>1</v>
      </c>
      <c r="Q2550" s="285">
        <f t="shared" si="521"/>
        <v>18</v>
      </c>
      <c r="R2550" s="286">
        <f t="shared" si="522"/>
        <v>0</v>
      </c>
      <c r="S2550" s="287">
        <f t="shared" si="523"/>
        <v>0</v>
      </c>
      <c r="T2550" s="286">
        <f t="shared" si="524"/>
        <v>0</v>
      </c>
      <c r="U2550" s="287">
        <f t="shared" si="525"/>
        <v>0</v>
      </c>
      <c r="V2550" s="287">
        <f t="shared" si="526"/>
        <v>0</v>
      </c>
      <c r="W2550" s="287">
        <f t="shared" si="527"/>
        <v>0</v>
      </c>
      <c r="X2550" s="287">
        <f t="shared" si="528"/>
        <v>0</v>
      </c>
      <c r="Y2550" s="288">
        <f t="shared" si="529"/>
        <v>1900</v>
      </c>
      <c r="Z2550" s="287">
        <f t="shared" si="530"/>
        <v>1</v>
      </c>
      <c r="AA2550" s="519">
        <f>0</f>
        <v>0</v>
      </c>
      <c r="AB2550" s="520">
        <f>0</f>
        <v>0</v>
      </c>
      <c r="AC2550" s="519">
        <f t="shared" si="531"/>
        <v>0</v>
      </c>
      <c r="AD2550" s="520">
        <f t="shared" si="532"/>
        <v>0</v>
      </c>
    </row>
    <row r="2551" spans="16:30">
      <c r="P2551" s="274">
        <f t="shared" si="520"/>
        <v>1</v>
      </c>
      <c r="Q2551" s="285">
        <f t="shared" si="521"/>
        <v>18</v>
      </c>
      <c r="R2551" s="286">
        <f t="shared" si="522"/>
        <v>0</v>
      </c>
      <c r="S2551" s="287">
        <f t="shared" si="523"/>
        <v>0</v>
      </c>
      <c r="T2551" s="286">
        <f t="shared" si="524"/>
        <v>0</v>
      </c>
      <c r="U2551" s="287">
        <f t="shared" si="525"/>
        <v>0</v>
      </c>
      <c r="V2551" s="287">
        <f t="shared" si="526"/>
        <v>0</v>
      </c>
      <c r="W2551" s="287">
        <f t="shared" si="527"/>
        <v>0</v>
      </c>
      <c r="X2551" s="287">
        <f t="shared" si="528"/>
        <v>0</v>
      </c>
      <c r="Y2551" s="288">
        <f t="shared" si="529"/>
        <v>1900</v>
      </c>
      <c r="Z2551" s="287">
        <f t="shared" si="530"/>
        <v>1</v>
      </c>
      <c r="AA2551" s="519">
        <f>0</f>
        <v>0</v>
      </c>
      <c r="AB2551" s="520">
        <f>0</f>
        <v>0</v>
      </c>
      <c r="AC2551" s="519">
        <f t="shared" si="531"/>
        <v>0</v>
      </c>
      <c r="AD2551" s="520">
        <f t="shared" si="532"/>
        <v>0</v>
      </c>
    </row>
    <row r="2552" spans="16:30">
      <c r="P2552" s="274">
        <f t="shared" si="520"/>
        <v>1</v>
      </c>
      <c r="Q2552" s="285">
        <f t="shared" si="521"/>
        <v>18</v>
      </c>
      <c r="R2552" s="286">
        <f t="shared" si="522"/>
        <v>0</v>
      </c>
      <c r="S2552" s="287">
        <f t="shared" si="523"/>
        <v>0</v>
      </c>
      <c r="T2552" s="286">
        <f t="shared" si="524"/>
        <v>0</v>
      </c>
      <c r="U2552" s="287">
        <f t="shared" si="525"/>
        <v>0</v>
      </c>
      <c r="V2552" s="287">
        <f t="shared" si="526"/>
        <v>0</v>
      </c>
      <c r="W2552" s="287">
        <f t="shared" si="527"/>
        <v>0</v>
      </c>
      <c r="X2552" s="287">
        <f t="shared" si="528"/>
        <v>0</v>
      </c>
      <c r="Y2552" s="288">
        <f t="shared" si="529"/>
        <v>1900</v>
      </c>
      <c r="Z2552" s="287">
        <f t="shared" si="530"/>
        <v>1</v>
      </c>
      <c r="AA2552" s="519">
        <f>0</f>
        <v>0</v>
      </c>
      <c r="AB2552" s="520">
        <f>0</f>
        <v>0</v>
      </c>
      <c r="AC2552" s="519">
        <f t="shared" si="531"/>
        <v>0</v>
      </c>
      <c r="AD2552" s="520">
        <f t="shared" si="532"/>
        <v>0</v>
      </c>
    </row>
    <row r="2553" spans="16:30">
      <c r="P2553" s="274">
        <f t="shared" si="520"/>
        <v>1</v>
      </c>
      <c r="Q2553" s="285">
        <f t="shared" si="521"/>
        <v>18</v>
      </c>
      <c r="R2553" s="286">
        <f t="shared" si="522"/>
        <v>0</v>
      </c>
      <c r="S2553" s="287">
        <f t="shared" si="523"/>
        <v>0</v>
      </c>
      <c r="T2553" s="286">
        <f t="shared" si="524"/>
        <v>0</v>
      </c>
      <c r="U2553" s="287">
        <f t="shared" si="525"/>
        <v>0</v>
      </c>
      <c r="V2553" s="287">
        <f t="shared" si="526"/>
        <v>0</v>
      </c>
      <c r="W2553" s="287">
        <f t="shared" si="527"/>
        <v>0</v>
      </c>
      <c r="X2553" s="287">
        <f t="shared" si="528"/>
        <v>0</v>
      </c>
      <c r="Y2553" s="288">
        <f t="shared" si="529"/>
        <v>1900</v>
      </c>
      <c r="Z2553" s="287">
        <f t="shared" si="530"/>
        <v>1</v>
      </c>
      <c r="AA2553" s="519">
        <f>0</f>
        <v>0</v>
      </c>
      <c r="AB2553" s="520">
        <f>0</f>
        <v>0</v>
      </c>
      <c r="AC2553" s="519">
        <f t="shared" si="531"/>
        <v>0</v>
      </c>
      <c r="AD2553" s="520">
        <f t="shared" si="532"/>
        <v>0</v>
      </c>
    </row>
    <row r="2554" spans="16:30">
      <c r="P2554" s="274">
        <f t="shared" si="520"/>
        <v>1</v>
      </c>
      <c r="Q2554" s="285">
        <f t="shared" si="521"/>
        <v>18</v>
      </c>
      <c r="R2554" s="286">
        <f t="shared" si="522"/>
        <v>0</v>
      </c>
      <c r="S2554" s="287">
        <f t="shared" si="523"/>
        <v>0</v>
      </c>
      <c r="T2554" s="286">
        <f t="shared" si="524"/>
        <v>0</v>
      </c>
      <c r="U2554" s="287">
        <f t="shared" si="525"/>
        <v>0</v>
      </c>
      <c r="V2554" s="287">
        <f t="shared" si="526"/>
        <v>0</v>
      </c>
      <c r="W2554" s="287">
        <f t="shared" si="527"/>
        <v>0</v>
      </c>
      <c r="X2554" s="287">
        <f t="shared" si="528"/>
        <v>0</v>
      </c>
      <c r="Y2554" s="288">
        <f t="shared" si="529"/>
        <v>1900</v>
      </c>
      <c r="Z2554" s="287">
        <f t="shared" si="530"/>
        <v>1</v>
      </c>
      <c r="AA2554" s="519">
        <f>0</f>
        <v>0</v>
      </c>
      <c r="AB2554" s="520">
        <f>0</f>
        <v>0</v>
      </c>
      <c r="AC2554" s="519">
        <f t="shared" si="531"/>
        <v>0</v>
      </c>
      <c r="AD2554" s="520">
        <f t="shared" si="532"/>
        <v>0</v>
      </c>
    </row>
    <row r="2555" spans="16:30">
      <c r="P2555" s="274">
        <f t="shared" si="520"/>
        <v>1</v>
      </c>
      <c r="Q2555" s="285">
        <f t="shared" si="521"/>
        <v>18</v>
      </c>
      <c r="R2555" s="286">
        <f t="shared" si="522"/>
        <v>0</v>
      </c>
      <c r="S2555" s="287">
        <f t="shared" si="523"/>
        <v>0</v>
      </c>
      <c r="T2555" s="286">
        <f t="shared" si="524"/>
        <v>0</v>
      </c>
      <c r="U2555" s="287">
        <f t="shared" si="525"/>
        <v>0</v>
      </c>
      <c r="V2555" s="287">
        <f t="shared" si="526"/>
        <v>0</v>
      </c>
      <c r="W2555" s="287">
        <f t="shared" si="527"/>
        <v>0</v>
      </c>
      <c r="X2555" s="287">
        <f t="shared" si="528"/>
        <v>0</v>
      </c>
      <c r="Y2555" s="288">
        <f t="shared" si="529"/>
        <v>1900</v>
      </c>
      <c r="Z2555" s="287">
        <f t="shared" si="530"/>
        <v>1</v>
      </c>
      <c r="AA2555" s="519">
        <f>0</f>
        <v>0</v>
      </c>
      <c r="AB2555" s="520">
        <f>0</f>
        <v>0</v>
      </c>
      <c r="AC2555" s="519">
        <f t="shared" si="531"/>
        <v>0</v>
      </c>
      <c r="AD2555" s="520">
        <f t="shared" si="532"/>
        <v>0</v>
      </c>
    </row>
    <row r="2556" spans="16:30">
      <c r="P2556" s="274">
        <f t="shared" si="520"/>
        <v>1</v>
      </c>
      <c r="Q2556" s="285">
        <f t="shared" si="521"/>
        <v>18</v>
      </c>
      <c r="R2556" s="286">
        <f t="shared" si="522"/>
        <v>0</v>
      </c>
      <c r="S2556" s="287">
        <f t="shared" si="523"/>
        <v>0</v>
      </c>
      <c r="T2556" s="286">
        <f t="shared" si="524"/>
        <v>0</v>
      </c>
      <c r="U2556" s="287">
        <f t="shared" si="525"/>
        <v>0</v>
      </c>
      <c r="V2556" s="287">
        <f t="shared" si="526"/>
        <v>0</v>
      </c>
      <c r="W2556" s="287">
        <f t="shared" si="527"/>
        <v>0</v>
      </c>
      <c r="X2556" s="287">
        <f t="shared" si="528"/>
        <v>0</v>
      </c>
      <c r="Y2556" s="288">
        <f t="shared" si="529"/>
        <v>1900</v>
      </c>
      <c r="Z2556" s="287">
        <f t="shared" si="530"/>
        <v>1</v>
      </c>
      <c r="AA2556" s="519">
        <f>0</f>
        <v>0</v>
      </c>
      <c r="AB2556" s="520">
        <f>0</f>
        <v>0</v>
      </c>
      <c r="AC2556" s="519">
        <f t="shared" si="531"/>
        <v>0</v>
      </c>
      <c r="AD2556" s="520">
        <f t="shared" si="532"/>
        <v>0</v>
      </c>
    </row>
    <row r="2557" spans="16:30">
      <c r="P2557" s="274">
        <f t="shared" si="520"/>
        <v>1</v>
      </c>
      <c r="Q2557" s="285">
        <f t="shared" si="521"/>
        <v>18</v>
      </c>
      <c r="R2557" s="286">
        <f t="shared" si="522"/>
        <v>0</v>
      </c>
      <c r="S2557" s="287">
        <f t="shared" si="523"/>
        <v>0</v>
      </c>
      <c r="T2557" s="286">
        <f t="shared" si="524"/>
        <v>0</v>
      </c>
      <c r="U2557" s="287">
        <f t="shared" si="525"/>
        <v>0</v>
      </c>
      <c r="V2557" s="287">
        <f t="shared" si="526"/>
        <v>0</v>
      </c>
      <c r="W2557" s="287">
        <f t="shared" si="527"/>
        <v>0</v>
      </c>
      <c r="X2557" s="287">
        <f t="shared" si="528"/>
        <v>0</v>
      </c>
      <c r="Y2557" s="288">
        <f t="shared" si="529"/>
        <v>1900</v>
      </c>
      <c r="Z2557" s="287">
        <f t="shared" si="530"/>
        <v>1</v>
      </c>
      <c r="AA2557" s="519">
        <f>0</f>
        <v>0</v>
      </c>
      <c r="AB2557" s="520">
        <f>0</f>
        <v>0</v>
      </c>
      <c r="AC2557" s="519">
        <f t="shared" si="531"/>
        <v>0</v>
      </c>
      <c r="AD2557" s="520">
        <f t="shared" si="532"/>
        <v>0</v>
      </c>
    </row>
    <row r="2558" spans="16:30">
      <c r="P2558" s="274">
        <f t="shared" si="520"/>
        <v>1</v>
      </c>
      <c r="Q2558" s="285">
        <f t="shared" si="521"/>
        <v>18</v>
      </c>
      <c r="R2558" s="286">
        <f t="shared" si="522"/>
        <v>0</v>
      </c>
      <c r="S2558" s="287">
        <f t="shared" si="523"/>
        <v>0</v>
      </c>
      <c r="T2558" s="286">
        <f t="shared" si="524"/>
        <v>0</v>
      </c>
      <c r="U2558" s="287">
        <f t="shared" si="525"/>
        <v>0</v>
      </c>
      <c r="V2558" s="287">
        <f t="shared" si="526"/>
        <v>0</v>
      </c>
      <c r="W2558" s="287">
        <f t="shared" si="527"/>
        <v>0</v>
      </c>
      <c r="X2558" s="287">
        <f t="shared" si="528"/>
        <v>0</v>
      </c>
      <c r="Y2558" s="288">
        <f t="shared" si="529"/>
        <v>1900</v>
      </c>
      <c r="Z2558" s="287">
        <f t="shared" si="530"/>
        <v>1</v>
      </c>
      <c r="AA2558" s="519">
        <f>0</f>
        <v>0</v>
      </c>
      <c r="AB2558" s="520">
        <f>0</f>
        <v>0</v>
      </c>
      <c r="AC2558" s="519">
        <f t="shared" si="531"/>
        <v>0</v>
      </c>
      <c r="AD2558" s="520">
        <f t="shared" si="532"/>
        <v>0</v>
      </c>
    </row>
    <row r="2559" spans="16:30">
      <c r="P2559" s="274">
        <f t="shared" si="520"/>
        <v>1</v>
      </c>
      <c r="Q2559" s="285">
        <f t="shared" si="521"/>
        <v>18</v>
      </c>
      <c r="R2559" s="286">
        <f t="shared" si="522"/>
        <v>0</v>
      </c>
      <c r="S2559" s="287">
        <f t="shared" si="523"/>
        <v>0</v>
      </c>
      <c r="T2559" s="286">
        <f t="shared" si="524"/>
        <v>0</v>
      </c>
      <c r="U2559" s="287">
        <f t="shared" si="525"/>
        <v>0</v>
      </c>
      <c r="V2559" s="287">
        <f t="shared" si="526"/>
        <v>0</v>
      </c>
      <c r="W2559" s="287">
        <f t="shared" si="527"/>
        <v>0</v>
      </c>
      <c r="X2559" s="287">
        <f t="shared" si="528"/>
        <v>0</v>
      </c>
      <c r="Y2559" s="288">
        <f t="shared" si="529"/>
        <v>1900</v>
      </c>
      <c r="Z2559" s="287">
        <f t="shared" si="530"/>
        <v>1</v>
      </c>
      <c r="AA2559" s="519">
        <f>0</f>
        <v>0</v>
      </c>
      <c r="AB2559" s="520">
        <f>0</f>
        <v>0</v>
      </c>
      <c r="AC2559" s="519">
        <f t="shared" si="531"/>
        <v>0</v>
      </c>
      <c r="AD2559" s="520">
        <f t="shared" si="532"/>
        <v>0</v>
      </c>
    </row>
    <row r="2560" spans="16:30">
      <c r="P2560" s="274">
        <f t="shared" si="520"/>
        <v>1</v>
      </c>
      <c r="Q2560" s="285">
        <f t="shared" si="521"/>
        <v>18</v>
      </c>
      <c r="R2560" s="286">
        <f t="shared" si="522"/>
        <v>0</v>
      </c>
      <c r="S2560" s="287">
        <f t="shared" si="523"/>
        <v>0</v>
      </c>
      <c r="T2560" s="286">
        <f t="shared" si="524"/>
        <v>0</v>
      </c>
      <c r="U2560" s="287">
        <f t="shared" si="525"/>
        <v>0</v>
      </c>
      <c r="V2560" s="287">
        <f t="shared" si="526"/>
        <v>0</v>
      </c>
      <c r="W2560" s="287">
        <f t="shared" si="527"/>
        <v>0</v>
      </c>
      <c r="X2560" s="287">
        <f t="shared" si="528"/>
        <v>0</v>
      </c>
      <c r="Y2560" s="288">
        <f t="shared" si="529"/>
        <v>1900</v>
      </c>
      <c r="Z2560" s="287">
        <f t="shared" si="530"/>
        <v>1</v>
      </c>
      <c r="AA2560" s="519">
        <f>0</f>
        <v>0</v>
      </c>
      <c r="AB2560" s="520">
        <f>0</f>
        <v>0</v>
      </c>
      <c r="AC2560" s="519">
        <f t="shared" si="531"/>
        <v>0</v>
      </c>
      <c r="AD2560" s="520">
        <f t="shared" si="532"/>
        <v>0</v>
      </c>
    </row>
    <row r="2561" spans="16:30">
      <c r="P2561" s="274">
        <f t="shared" si="520"/>
        <v>1</v>
      </c>
      <c r="Q2561" s="285">
        <f t="shared" si="521"/>
        <v>18</v>
      </c>
      <c r="R2561" s="286">
        <f t="shared" si="522"/>
        <v>0</v>
      </c>
      <c r="S2561" s="287">
        <f t="shared" si="523"/>
        <v>0</v>
      </c>
      <c r="T2561" s="286">
        <f t="shared" si="524"/>
        <v>0</v>
      </c>
      <c r="U2561" s="287">
        <f t="shared" si="525"/>
        <v>0</v>
      </c>
      <c r="V2561" s="287">
        <f t="shared" si="526"/>
        <v>0</v>
      </c>
      <c r="W2561" s="287">
        <f t="shared" si="527"/>
        <v>0</v>
      </c>
      <c r="X2561" s="287">
        <f t="shared" si="528"/>
        <v>0</v>
      </c>
      <c r="Y2561" s="288">
        <f t="shared" si="529"/>
        <v>1900</v>
      </c>
      <c r="Z2561" s="287">
        <f t="shared" si="530"/>
        <v>1</v>
      </c>
      <c r="AA2561" s="519">
        <f>0</f>
        <v>0</v>
      </c>
      <c r="AB2561" s="520">
        <f>0</f>
        <v>0</v>
      </c>
      <c r="AC2561" s="519">
        <f t="shared" si="531"/>
        <v>0</v>
      </c>
      <c r="AD2561" s="520">
        <f t="shared" si="532"/>
        <v>0</v>
      </c>
    </row>
    <row r="2562" spans="16:30">
      <c r="P2562" s="274">
        <f t="shared" si="520"/>
        <v>1</v>
      </c>
      <c r="Q2562" s="285">
        <f t="shared" si="521"/>
        <v>18</v>
      </c>
      <c r="R2562" s="286">
        <f t="shared" si="522"/>
        <v>0</v>
      </c>
      <c r="S2562" s="287">
        <f t="shared" si="523"/>
        <v>0</v>
      </c>
      <c r="T2562" s="286">
        <f t="shared" si="524"/>
        <v>0</v>
      </c>
      <c r="U2562" s="287">
        <f t="shared" si="525"/>
        <v>0</v>
      </c>
      <c r="V2562" s="287">
        <f t="shared" si="526"/>
        <v>0</v>
      </c>
      <c r="W2562" s="287">
        <f t="shared" si="527"/>
        <v>0</v>
      </c>
      <c r="X2562" s="287">
        <f t="shared" si="528"/>
        <v>0</v>
      </c>
      <c r="Y2562" s="288">
        <f t="shared" si="529"/>
        <v>1900</v>
      </c>
      <c r="Z2562" s="287">
        <f t="shared" si="530"/>
        <v>1</v>
      </c>
      <c r="AA2562" s="519">
        <f>0</f>
        <v>0</v>
      </c>
      <c r="AB2562" s="520">
        <f>0</f>
        <v>0</v>
      </c>
      <c r="AC2562" s="519">
        <f t="shared" si="531"/>
        <v>0</v>
      </c>
      <c r="AD2562" s="520">
        <f t="shared" si="532"/>
        <v>0</v>
      </c>
    </row>
    <row r="2563" spans="16:30">
      <c r="P2563" s="274">
        <f t="shared" si="520"/>
        <v>1</v>
      </c>
      <c r="Q2563" s="285">
        <f t="shared" si="521"/>
        <v>18</v>
      </c>
      <c r="R2563" s="286">
        <f t="shared" si="522"/>
        <v>0</v>
      </c>
      <c r="S2563" s="287">
        <f t="shared" si="523"/>
        <v>0</v>
      </c>
      <c r="T2563" s="286">
        <f t="shared" si="524"/>
        <v>0</v>
      </c>
      <c r="U2563" s="287">
        <f t="shared" si="525"/>
        <v>0</v>
      </c>
      <c r="V2563" s="287">
        <f t="shared" si="526"/>
        <v>0</v>
      </c>
      <c r="W2563" s="287">
        <f t="shared" si="527"/>
        <v>0</v>
      </c>
      <c r="X2563" s="287">
        <f t="shared" si="528"/>
        <v>0</v>
      </c>
      <c r="Y2563" s="288">
        <f t="shared" si="529"/>
        <v>1900</v>
      </c>
      <c r="Z2563" s="287">
        <f t="shared" si="530"/>
        <v>1</v>
      </c>
      <c r="AA2563" s="519">
        <f>0</f>
        <v>0</v>
      </c>
      <c r="AB2563" s="520">
        <f>0</f>
        <v>0</v>
      </c>
      <c r="AC2563" s="519">
        <f t="shared" si="531"/>
        <v>0</v>
      </c>
      <c r="AD2563" s="520">
        <f t="shared" si="532"/>
        <v>0</v>
      </c>
    </row>
    <row r="2564" spans="16:30">
      <c r="P2564" s="274">
        <f t="shared" si="520"/>
        <v>1</v>
      </c>
      <c r="Q2564" s="285">
        <f t="shared" si="521"/>
        <v>18</v>
      </c>
      <c r="R2564" s="286">
        <f t="shared" si="522"/>
        <v>0</v>
      </c>
      <c r="S2564" s="287">
        <f t="shared" si="523"/>
        <v>0</v>
      </c>
      <c r="T2564" s="286">
        <f t="shared" si="524"/>
        <v>0</v>
      </c>
      <c r="U2564" s="287">
        <f t="shared" si="525"/>
        <v>0</v>
      </c>
      <c r="V2564" s="287">
        <f t="shared" si="526"/>
        <v>0</v>
      </c>
      <c r="W2564" s="287">
        <f t="shared" si="527"/>
        <v>0</v>
      </c>
      <c r="X2564" s="287">
        <f t="shared" si="528"/>
        <v>0</v>
      </c>
      <c r="Y2564" s="288">
        <f t="shared" si="529"/>
        <v>1900</v>
      </c>
      <c r="Z2564" s="287">
        <f t="shared" si="530"/>
        <v>1</v>
      </c>
      <c r="AA2564" s="519">
        <f>0</f>
        <v>0</v>
      </c>
      <c r="AB2564" s="520">
        <f>0</f>
        <v>0</v>
      </c>
      <c r="AC2564" s="519">
        <f t="shared" si="531"/>
        <v>0</v>
      </c>
      <c r="AD2564" s="520">
        <f t="shared" si="532"/>
        <v>0</v>
      </c>
    </row>
    <row r="2565" spans="16:30">
      <c r="P2565" s="274">
        <f t="shared" si="520"/>
        <v>1</v>
      </c>
      <c r="Q2565" s="285">
        <f t="shared" si="521"/>
        <v>18</v>
      </c>
      <c r="R2565" s="286">
        <f t="shared" si="522"/>
        <v>0</v>
      </c>
      <c r="S2565" s="287">
        <f t="shared" si="523"/>
        <v>0</v>
      </c>
      <c r="T2565" s="286">
        <f t="shared" si="524"/>
        <v>0</v>
      </c>
      <c r="U2565" s="287">
        <f t="shared" si="525"/>
        <v>0</v>
      </c>
      <c r="V2565" s="287">
        <f t="shared" si="526"/>
        <v>0</v>
      </c>
      <c r="W2565" s="287">
        <f t="shared" si="527"/>
        <v>0</v>
      </c>
      <c r="X2565" s="287">
        <f t="shared" si="528"/>
        <v>0</v>
      </c>
      <c r="Y2565" s="288">
        <f t="shared" si="529"/>
        <v>1900</v>
      </c>
      <c r="Z2565" s="287">
        <f t="shared" si="530"/>
        <v>1</v>
      </c>
      <c r="AA2565" s="519">
        <f>0</f>
        <v>0</v>
      </c>
      <c r="AB2565" s="520">
        <f>0</f>
        <v>0</v>
      </c>
      <c r="AC2565" s="519">
        <f t="shared" si="531"/>
        <v>0</v>
      </c>
      <c r="AD2565" s="520">
        <f t="shared" si="532"/>
        <v>0</v>
      </c>
    </row>
    <row r="2566" spans="16:30">
      <c r="P2566" s="274">
        <f t="shared" si="520"/>
        <v>1</v>
      </c>
      <c r="Q2566" s="285">
        <f t="shared" si="521"/>
        <v>18</v>
      </c>
      <c r="R2566" s="286">
        <f t="shared" si="522"/>
        <v>0</v>
      </c>
      <c r="S2566" s="287">
        <f t="shared" si="523"/>
        <v>0</v>
      </c>
      <c r="T2566" s="286">
        <f t="shared" si="524"/>
        <v>0</v>
      </c>
      <c r="U2566" s="287">
        <f t="shared" si="525"/>
        <v>0</v>
      </c>
      <c r="V2566" s="287">
        <f t="shared" si="526"/>
        <v>0</v>
      </c>
      <c r="W2566" s="287">
        <f t="shared" si="527"/>
        <v>0</v>
      </c>
      <c r="X2566" s="287">
        <f t="shared" si="528"/>
        <v>0</v>
      </c>
      <c r="Y2566" s="288">
        <f t="shared" si="529"/>
        <v>1900</v>
      </c>
      <c r="Z2566" s="287">
        <f t="shared" si="530"/>
        <v>1</v>
      </c>
      <c r="AA2566" s="519">
        <f>0</f>
        <v>0</v>
      </c>
      <c r="AB2566" s="520">
        <f>0</f>
        <v>0</v>
      </c>
      <c r="AC2566" s="519">
        <f t="shared" si="531"/>
        <v>0</v>
      </c>
      <c r="AD2566" s="520">
        <f t="shared" si="532"/>
        <v>0</v>
      </c>
    </row>
    <row r="2567" spans="16:30">
      <c r="P2567" s="274">
        <f t="shared" si="520"/>
        <v>1</v>
      </c>
      <c r="Q2567" s="285">
        <f t="shared" si="521"/>
        <v>18</v>
      </c>
      <c r="R2567" s="286">
        <f t="shared" si="522"/>
        <v>0</v>
      </c>
      <c r="S2567" s="287">
        <f t="shared" si="523"/>
        <v>0</v>
      </c>
      <c r="T2567" s="286">
        <f t="shared" si="524"/>
        <v>0</v>
      </c>
      <c r="U2567" s="287">
        <f t="shared" si="525"/>
        <v>0</v>
      </c>
      <c r="V2567" s="287">
        <f t="shared" si="526"/>
        <v>0</v>
      </c>
      <c r="W2567" s="287">
        <f t="shared" si="527"/>
        <v>0</v>
      </c>
      <c r="X2567" s="287">
        <f t="shared" si="528"/>
        <v>0</v>
      </c>
      <c r="Y2567" s="288">
        <f t="shared" si="529"/>
        <v>1900</v>
      </c>
      <c r="Z2567" s="287">
        <f t="shared" si="530"/>
        <v>1</v>
      </c>
      <c r="AA2567" s="519">
        <f>0</f>
        <v>0</v>
      </c>
      <c r="AB2567" s="520">
        <f>0</f>
        <v>0</v>
      </c>
      <c r="AC2567" s="519">
        <f t="shared" si="531"/>
        <v>0</v>
      </c>
      <c r="AD2567" s="520">
        <f t="shared" si="532"/>
        <v>0</v>
      </c>
    </row>
    <row r="2568" spans="16:30">
      <c r="P2568" s="274">
        <f t="shared" ref="P2568:P2631" si="533">IF(Z2568&gt;S2568,IF(Z2568&gt;T2568,1,0),0)</f>
        <v>1</v>
      </c>
      <c r="Q2568" s="285">
        <f t="shared" ref="Q2568:Q2631" si="534">MAX(18,IFERROR(ROUNDDOWN(YEARFRAC(F2568,__valuation_date),0),45))</f>
        <v>18</v>
      </c>
      <c r="R2568" s="286">
        <f t="shared" ref="R2568:R2631" si="535">G2568</f>
        <v>0</v>
      </c>
      <c r="S2568" s="287">
        <f t="shared" ref="S2568:S2631" si="536">N2568</f>
        <v>0</v>
      </c>
      <c r="T2568" s="286">
        <f t="shared" ref="T2568:T2631" si="537">ROUNDUP(YEARFRAC(M2568,L2568),0)</f>
        <v>0</v>
      </c>
      <c r="U2568" s="287">
        <f t="shared" ref="U2568:U2631" si="538">J2568</f>
        <v>0</v>
      </c>
      <c r="V2568" s="287">
        <f t="shared" ref="V2568:V2631" si="539">IF(X2568="Annuity",0,H2568)</f>
        <v>0</v>
      </c>
      <c r="W2568" s="287">
        <f t="shared" ref="W2568:W2631" si="540">IF(X2568="Annuity",H2568*12,H2568)</f>
        <v>0</v>
      </c>
      <c r="X2568" s="287">
        <f t="shared" ref="X2568:X2631" si="541">E2568</f>
        <v>0</v>
      </c>
      <c r="Y2568" s="288">
        <f t="shared" ref="Y2568:Y2631" si="542">YEAR(L2568)</f>
        <v>1900</v>
      </c>
      <c r="Z2568" s="287">
        <f t="shared" ref="Z2568:Z2631" si="543">YEAR($P$2)-Y2568+1</f>
        <v>1</v>
      </c>
      <c r="AA2568" s="519">
        <f>0</f>
        <v>0</v>
      </c>
      <c r="AB2568" s="520">
        <f>0</f>
        <v>0</v>
      </c>
      <c r="AC2568" s="519">
        <f t="shared" ref="AC2568:AC2631" si="544">D2568</f>
        <v>0</v>
      </c>
      <c r="AD2568" s="520">
        <f t="shared" ref="AD2568:AD2631" si="545">O2568</f>
        <v>0</v>
      </c>
    </row>
    <row r="2569" spans="16:30">
      <c r="P2569" s="274">
        <f t="shared" si="533"/>
        <v>1</v>
      </c>
      <c r="Q2569" s="285">
        <f t="shared" si="534"/>
        <v>18</v>
      </c>
      <c r="R2569" s="286">
        <f t="shared" si="535"/>
        <v>0</v>
      </c>
      <c r="S2569" s="287">
        <f t="shared" si="536"/>
        <v>0</v>
      </c>
      <c r="T2569" s="286">
        <f t="shared" si="537"/>
        <v>0</v>
      </c>
      <c r="U2569" s="287">
        <f t="shared" si="538"/>
        <v>0</v>
      </c>
      <c r="V2569" s="287">
        <f t="shared" si="539"/>
        <v>0</v>
      </c>
      <c r="W2569" s="287">
        <f t="shared" si="540"/>
        <v>0</v>
      </c>
      <c r="X2569" s="287">
        <f t="shared" si="541"/>
        <v>0</v>
      </c>
      <c r="Y2569" s="288">
        <f t="shared" si="542"/>
        <v>1900</v>
      </c>
      <c r="Z2569" s="287">
        <f t="shared" si="543"/>
        <v>1</v>
      </c>
      <c r="AA2569" s="519">
        <f>0</f>
        <v>0</v>
      </c>
      <c r="AB2569" s="520">
        <f>0</f>
        <v>0</v>
      </c>
      <c r="AC2569" s="519">
        <f t="shared" si="544"/>
        <v>0</v>
      </c>
      <c r="AD2569" s="520">
        <f t="shared" si="545"/>
        <v>0</v>
      </c>
    </row>
    <row r="2570" spans="16:30">
      <c r="P2570" s="274">
        <f t="shared" si="533"/>
        <v>1</v>
      </c>
      <c r="Q2570" s="285">
        <f t="shared" si="534"/>
        <v>18</v>
      </c>
      <c r="R2570" s="286">
        <f t="shared" si="535"/>
        <v>0</v>
      </c>
      <c r="S2570" s="287">
        <f t="shared" si="536"/>
        <v>0</v>
      </c>
      <c r="T2570" s="286">
        <f t="shared" si="537"/>
        <v>0</v>
      </c>
      <c r="U2570" s="287">
        <f t="shared" si="538"/>
        <v>0</v>
      </c>
      <c r="V2570" s="287">
        <f t="shared" si="539"/>
        <v>0</v>
      </c>
      <c r="W2570" s="287">
        <f t="shared" si="540"/>
        <v>0</v>
      </c>
      <c r="X2570" s="287">
        <f t="shared" si="541"/>
        <v>0</v>
      </c>
      <c r="Y2570" s="288">
        <f t="shared" si="542"/>
        <v>1900</v>
      </c>
      <c r="Z2570" s="287">
        <f t="shared" si="543"/>
        <v>1</v>
      </c>
      <c r="AA2570" s="519">
        <f>0</f>
        <v>0</v>
      </c>
      <c r="AB2570" s="520">
        <f>0</f>
        <v>0</v>
      </c>
      <c r="AC2570" s="519">
        <f t="shared" si="544"/>
        <v>0</v>
      </c>
      <c r="AD2570" s="520">
        <f t="shared" si="545"/>
        <v>0</v>
      </c>
    </row>
    <row r="2571" spans="16:30">
      <c r="P2571" s="274">
        <f t="shared" si="533"/>
        <v>1</v>
      </c>
      <c r="Q2571" s="285">
        <f t="shared" si="534"/>
        <v>18</v>
      </c>
      <c r="R2571" s="286">
        <f t="shared" si="535"/>
        <v>0</v>
      </c>
      <c r="S2571" s="287">
        <f t="shared" si="536"/>
        <v>0</v>
      </c>
      <c r="T2571" s="286">
        <f t="shared" si="537"/>
        <v>0</v>
      </c>
      <c r="U2571" s="287">
        <f t="shared" si="538"/>
        <v>0</v>
      </c>
      <c r="V2571" s="287">
        <f t="shared" si="539"/>
        <v>0</v>
      </c>
      <c r="W2571" s="287">
        <f t="shared" si="540"/>
        <v>0</v>
      </c>
      <c r="X2571" s="287">
        <f t="shared" si="541"/>
        <v>0</v>
      </c>
      <c r="Y2571" s="288">
        <f t="shared" si="542"/>
        <v>1900</v>
      </c>
      <c r="Z2571" s="287">
        <f t="shared" si="543"/>
        <v>1</v>
      </c>
      <c r="AA2571" s="519">
        <f>0</f>
        <v>0</v>
      </c>
      <c r="AB2571" s="520">
        <f>0</f>
        <v>0</v>
      </c>
      <c r="AC2571" s="519">
        <f t="shared" si="544"/>
        <v>0</v>
      </c>
      <c r="AD2571" s="520">
        <f t="shared" si="545"/>
        <v>0</v>
      </c>
    </row>
    <row r="2572" spans="16:30">
      <c r="P2572" s="274">
        <f t="shared" si="533"/>
        <v>1</v>
      </c>
      <c r="Q2572" s="285">
        <f t="shared" si="534"/>
        <v>18</v>
      </c>
      <c r="R2572" s="286">
        <f t="shared" si="535"/>
        <v>0</v>
      </c>
      <c r="S2572" s="287">
        <f t="shared" si="536"/>
        <v>0</v>
      </c>
      <c r="T2572" s="286">
        <f t="shared" si="537"/>
        <v>0</v>
      </c>
      <c r="U2572" s="287">
        <f t="shared" si="538"/>
        <v>0</v>
      </c>
      <c r="V2572" s="287">
        <f t="shared" si="539"/>
        <v>0</v>
      </c>
      <c r="W2572" s="287">
        <f t="shared" si="540"/>
        <v>0</v>
      </c>
      <c r="X2572" s="287">
        <f t="shared" si="541"/>
        <v>0</v>
      </c>
      <c r="Y2572" s="288">
        <f t="shared" si="542"/>
        <v>1900</v>
      </c>
      <c r="Z2572" s="287">
        <f t="shared" si="543"/>
        <v>1</v>
      </c>
      <c r="AA2572" s="519">
        <f>0</f>
        <v>0</v>
      </c>
      <c r="AB2572" s="520">
        <f>0</f>
        <v>0</v>
      </c>
      <c r="AC2572" s="519">
        <f t="shared" si="544"/>
        <v>0</v>
      </c>
      <c r="AD2572" s="520">
        <f t="shared" si="545"/>
        <v>0</v>
      </c>
    </row>
    <row r="2573" spans="16:30">
      <c r="P2573" s="274">
        <f t="shared" si="533"/>
        <v>1</v>
      </c>
      <c r="Q2573" s="285">
        <f t="shared" si="534"/>
        <v>18</v>
      </c>
      <c r="R2573" s="286">
        <f t="shared" si="535"/>
        <v>0</v>
      </c>
      <c r="S2573" s="287">
        <f t="shared" si="536"/>
        <v>0</v>
      </c>
      <c r="T2573" s="286">
        <f t="shared" si="537"/>
        <v>0</v>
      </c>
      <c r="U2573" s="287">
        <f t="shared" si="538"/>
        <v>0</v>
      </c>
      <c r="V2573" s="287">
        <f t="shared" si="539"/>
        <v>0</v>
      </c>
      <c r="W2573" s="287">
        <f t="shared" si="540"/>
        <v>0</v>
      </c>
      <c r="X2573" s="287">
        <f t="shared" si="541"/>
        <v>0</v>
      </c>
      <c r="Y2573" s="288">
        <f t="shared" si="542"/>
        <v>1900</v>
      </c>
      <c r="Z2573" s="287">
        <f t="shared" si="543"/>
        <v>1</v>
      </c>
      <c r="AA2573" s="519">
        <f>0</f>
        <v>0</v>
      </c>
      <c r="AB2573" s="520">
        <f>0</f>
        <v>0</v>
      </c>
      <c r="AC2573" s="519">
        <f t="shared" si="544"/>
        <v>0</v>
      </c>
      <c r="AD2573" s="520">
        <f t="shared" si="545"/>
        <v>0</v>
      </c>
    </row>
    <row r="2574" spans="16:30">
      <c r="P2574" s="274">
        <f t="shared" si="533"/>
        <v>1</v>
      </c>
      <c r="Q2574" s="285">
        <f t="shared" si="534"/>
        <v>18</v>
      </c>
      <c r="R2574" s="286">
        <f t="shared" si="535"/>
        <v>0</v>
      </c>
      <c r="S2574" s="287">
        <f t="shared" si="536"/>
        <v>0</v>
      </c>
      <c r="T2574" s="286">
        <f t="shared" si="537"/>
        <v>0</v>
      </c>
      <c r="U2574" s="287">
        <f t="shared" si="538"/>
        <v>0</v>
      </c>
      <c r="V2574" s="287">
        <f t="shared" si="539"/>
        <v>0</v>
      </c>
      <c r="W2574" s="287">
        <f t="shared" si="540"/>
        <v>0</v>
      </c>
      <c r="X2574" s="287">
        <f t="shared" si="541"/>
        <v>0</v>
      </c>
      <c r="Y2574" s="288">
        <f t="shared" si="542"/>
        <v>1900</v>
      </c>
      <c r="Z2574" s="287">
        <f t="shared" si="543"/>
        <v>1</v>
      </c>
      <c r="AA2574" s="519">
        <f>0</f>
        <v>0</v>
      </c>
      <c r="AB2574" s="520">
        <f>0</f>
        <v>0</v>
      </c>
      <c r="AC2574" s="519">
        <f t="shared" si="544"/>
        <v>0</v>
      </c>
      <c r="AD2574" s="520">
        <f t="shared" si="545"/>
        <v>0</v>
      </c>
    </row>
    <row r="2575" spans="16:30">
      <c r="P2575" s="274">
        <f t="shared" si="533"/>
        <v>1</v>
      </c>
      <c r="Q2575" s="285">
        <f t="shared" si="534"/>
        <v>18</v>
      </c>
      <c r="R2575" s="286">
        <f t="shared" si="535"/>
        <v>0</v>
      </c>
      <c r="S2575" s="287">
        <f t="shared" si="536"/>
        <v>0</v>
      </c>
      <c r="T2575" s="286">
        <f t="shared" si="537"/>
        <v>0</v>
      </c>
      <c r="U2575" s="287">
        <f t="shared" si="538"/>
        <v>0</v>
      </c>
      <c r="V2575" s="287">
        <f t="shared" si="539"/>
        <v>0</v>
      </c>
      <c r="W2575" s="287">
        <f t="shared" si="540"/>
        <v>0</v>
      </c>
      <c r="X2575" s="287">
        <f t="shared" si="541"/>
        <v>0</v>
      </c>
      <c r="Y2575" s="288">
        <f t="shared" si="542"/>
        <v>1900</v>
      </c>
      <c r="Z2575" s="287">
        <f t="shared" si="543"/>
        <v>1</v>
      </c>
      <c r="AA2575" s="519">
        <f>0</f>
        <v>0</v>
      </c>
      <c r="AB2575" s="520">
        <f>0</f>
        <v>0</v>
      </c>
      <c r="AC2575" s="519">
        <f t="shared" si="544"/>
        <v>0</v>
      </c>
      <c r="AD2575" s="520">
        <f t="shared" si="545"/>
        <v>0</v>
      </c>
    </row>
    <row r="2576" spans="16:30">
      <c r="P2576" s="274">
        <f t="shared" si="533"/>
        <v>1</v>
      </c>
      <c r="Q2576" s="285">
        <f t="shared" si="534"/>
        <v>18</v>
      </c>
      <c r="R2576" s="286">
        <f t="shared" si="535"/>
        <v>0</v>
      </c>
      <c r="S2576" s="287">
        <f t="shared" si="536"/>
        <v>0</v>
      </c>
      <c r="T2576" s="286">
        <f t="shared" si="537"/>
        <v>0</v>
      </c>
      <c r="U2576" s="287">
        <f t="shared" si="538"/>
        <v>0</v>
      </c>
      <c r="V2576" s="287">
        <f t="shared" si="539"/>
        <v>0</v>
      </c>
      <c r="W2576" s="287">
        <f t="shared" si="540"/>
        <v>0</v>
      </c>
      <c r="X2576" s="287">
        <f t="shared" si="541"/>
        <v>0</v>
      </c>
      <c r="Y2576" s="288">
        <f t="shared" si="542"/>
        <v>1900</v>
      </c>
      <c r="Z2576" s="287">
        <f t="shared" si="543"/>
        <v>1</v>
      </c>
      <c r="AA2576" s="519">
        <f>0</f>
        <v>0</v>
      </c>
      <c r="AB2576" s="520">
        <f>0</f>
        <v>0</v>
      </c>
      <c r="AC2576" s="519">
        <f t="shared" si="544"/>
        <v>0</v>
      </c>
      <c r="AD2576" s="520">
        <f t="shared" si="545"/>
        <v>0</v>
      </c>
    </row>
    <row r="2577" spans="16:30">
      <c r="P2577" s="274">
        <f t="shared" si="533"/>
        <v>1</v>
      </c>
      <c r="Q2577" s="285">
        <f t="shared" si="534"/>
        <v>18</v>
      </c>
      <c r="R2577" s="286">
        <f t="shared" si="535"/>
        <v>0</v>
      </c>
      <c r="S2577" s="287">
        <f t="shared" si="536"/>
        <v>0</v>
      </c>
      <c r="T2577" s="286">
        <f t="shared" si="537"/>
        <v>0</v>
      </c>
      <c r="U2577" s="287">
        <f t="shared" si="538"/>
        <v>0</v>
      </c>
      <c r="V2577" s="287">
        <f t="shared" si="539"/>
        <v>0</v>
      </c>
      <c r="W2577" s="287">
        <f t="shared" si="540"/>
        <v>0</v>
      </c>
      <c r="X2577" s="287">
        <f t="shared" si="541"/>
        <v>0</v>
      </c>
      <c r="Y2577" s="288">
        <f t="shared" si="542"/>
        <v>1900</v>
      </c>
      <c r="Z2577" s="287">
        <f t="shared" si="543"/>
        <v>1</v>
      </c>
      <c r="AA2577" s="519">
        <f>0</f>
        <v>0</v>
      </c>
      <c r="AB2577" s="520">
        <f>0</f>
        <v>0</v>
      </c>
      <c r="AC2577" s="519">
        <f t="shared" si="544"/>
        <v>0</v>
      </c>
      <c r="AD2577" s="520">
        <f t="shared" si="545"/>
        <v>0</v>
      </c>
    </row>
    <row r="2578" spans="16:30">
      <c r="P2578" s="274">
        <f t="shared" si="533"/>
        <v>1</v>
      </c>
      <c r="Q2578" s="285">
        <f t="shared" si="534"/>
        <v>18</v>
      </c>
      <c r="R2578" s="286">
        <f t="shared" si="535"/>
        <v>0</v>
      </c>
      <c r="S2578" s="287">
        <f t="shared" si="536"/>
        <v>0</v>
      </c>
      <c r="T2578" s="286">
        <f t="shared" si="537"/>
        <v>0</v>
      </c>
      <c r="U2578" s="287">
        <f t="shared" si="538"/>
        <v>0</v>
      </c>
      <c r="V2578" s="287">
        <f t="shared" si="539"/>
        <v>0</v>
      </c>
      <c r="W2578" s="287">
        <f t="shared" si="540"/>
        <v>0</v>
      </c>
      <c r="X2578" s="287">
        <f t="shared" si="541"/>
        <v>0</v>
      </c>
      <c r="Y2578" s="288">
        <f t="shared" si="542"/>
        <v>1900</v>
      </c>
      <c r="Z2578" s="287">
        <f t="shared" si="543"/>
        <v>1</v>
      </c>
      <c r="AA2578" s="519">
        <f>0</f>
        <v>0</v>
      </c>
      <c r="AB2578" s="520">
        <f>0</f>
        <v>0</v>
      </c>
      <c r="AC2578" s="519">
        <f t="shared" si="544"/>
        <v>0</v>
      </c>
      <c r="AD2578" s="520">
        <f t="shared" si="545"/>
        <v>0</v>
      </c>
    </row>
    <row r="2579" spans="16:30">
      <c r="P2579" s="274">
        <f t="shared" si="533"/>
        <v>1</v>
      </c>
      <c r="Q2579" s="285">
        <f t="shared" si="534"/>
        <v>18</v>
      </c>
      <c r="R2579" s="286">
        <f t="shared" si="535"/>
        <v>0</v>
      </c>
      <c r="S2579" s="287">
        <f t="shared" si="536"/>
        <v>0</v>
      </c>
      <c r="T2579" s="286">
        <f t="shared" si="537"/>
        <v>0</v>
      </c>
      <c r="U2579" s="287">
        <f t="shared" si="538"/>
        <v>0</v>
      </c>
      <c r="V2579" s="287">
        <f t="shared" si="539"/>
        <v>0</v>
      </c>
      <c r="W2579" s="287">
        <f t="shared" si="540"/>
        <v>0</v>
      </c>
      <c r="X2579" s="287">
        <f t="shared" si="541"/>
        <v>0</v>
      </c>
      <c r="Y2579" s="288">
        <f t="shared" si="542"/>
        <v>1900</v>
      </c>
      <c r="Z2579" s="287">
        <f t="shared" si="543"/>
        <v>1</v>
      </c>
      <c r="AA2579" s="519">
        <f>0</f>
        <v>0</v>
      </c>
      <c r="AB2579" s="520">
        <f>0</f>
        <v>0</v>
      </c>
      <c r="AC2579" s="519">
        <f t="shared" si="544"/>
        <v>0</v>
      </c>
      <c r="AD2579" s="520">
        <f t="shared" si="545"/>
        <v>0</v>
      </c>
    </row>
    <row r="2580" spans="16:30">
      <c r="P2580" s="274">
        <f t="shared" si="533"/>
        <v>1</v>
      </c>
      <c r="Q2580" s="285">
        <f t="shared" si="534"/>
        <v>18</v>
      </c>
      <c r="R2580" s="286">
        <f t="shared" si="535"/>
        <v>0</v>
      </c>
      <c r="S2580" s="287">
        <f t="shared" si="536"/>
        <v>0</v>
      </c>
      <c r="T2580" s="286">
        <f t="shared" si="537"/>
        <v>0</v>
      </c>
      <c r="U2580" s="287">
        <f t="shared" si="538"/>
        <v>0</v>
      </c>
      <c r="V2580" s="287">
        <f t="shared" si="539"/>
        <v>0</v>
      </c>
      <c r="W2580" s="287">
        <f t="shared" si="540"/>
        <v>0</v>
      </c>
      <c r="X2580" s="287">
        <f t="shared" si="541"/>
        <v>0</v>
      </c>
      <c r="Y2580" s="288">
        <f t="shared" si="542"/>
        <v>1900</v>
      </c>
      <c r="Z2580" s="287">
        <f t="shared" si="543"/>
        <v>1</v>
      </c>
      <c r="AA2580" s="519">
        <f>0</f>
        <v>0</v>
      </c>
      <c r="AB2580" s="520">
        <f>0</f>
        <v>0</v>
      </c>
      <c r="AC2580" s="519">
        <f t="shared" si="544"/>
        <v>0</v>
      </c>
      <c r="AD2580" s="520">
        <f t="shared" si="545"/>
        <v>0</v>
      </c>
    </row>
    <row r="2581" spans="16:30">
      <c r="P2581" s="274">
        <f t="shared" si="533"/>
        <v>1</v>
      </c>
      <c r="Q2581" s="285">
        <f t="shared" si="534"/>
        <v>18</v>
      </c>
      <c r="R2581" s="286">
        <f t="shared" si="535"/>
        <v>0</v>
      </c>
      <c r="S2581" s="287">
        <f t="shared" si="536"/>
        <v>0</v>
      </c>
      <c r="T2581" s="286">
        <f t="shared" si="537"/>
        <v>0</v>
      </c>
      <c r="U2581" s="287">
        <f t="shared" si="538"/>
        <v>0</v>
      </c>
      <c r="V2581" s="287">
        <f t="shared" si="539"/>
        <v>0</v>
      </c>
      <c r="W2581" s="287">
        <f t="shared" si="540"/>
        <v>0</v>
      </c>
      <c r="X2581" s="287">
        <f t="shared" si="541"/>
        <v>0</v>
      </c>
      <c r="Y2581" s="288">
        <f t="shared" si="542"/>
        <v>1900</v>
      </c>
      <c r="Z2581" s="287">
        <f t="shared" si="543"/>
        <v>1</v>
      </c>
      <c r="AA2581" s="519">
        <f>0</f>
        <v>0</v>
      </c>
      <c r="AB2581" s="520">
        <f>0</f>
        <v>0</v>
      </c>
      <c r="AC2581" s="519">
        <f t="shared" si="544"/>
        <v>0</v>
      </c>
      <c r="AD2581" s="520">
        <f t="shared" si="545"/>
        <v>0</v>
      </c>
    </row>
    <row r="2582" spans="16:30">
      <c r="P2582" s="274">
        <f t="shared" si="533"/>
        <v>1</v>
      </c>
      <c r="Q2582" s="285">
        <f t="shared" si="534"/>
        <v>18</v>
      </c>
      <c r="R2582" s="286">
        <f t="shared" si="535"/>
        <v>0</v>
      </c>
      <c r="S2582" s="287">
        <f t="shared" si="536"/>
        <v>0</v>
      </c>
      <c r="T2582" s="286">
        <f t="shared" si="537"/>
        <v>0</v>
      </c>
      <c r="U2582" s="287">
        <f t="shared" si="538"/>
        <v>0</v>
      </c>
      <c r="V2582" s="287">
        <f t="shared" si="539"/>
        <v>0</v>
      </c>
      <c r="W2582" s="287">
        <f t="shared" si="540"/>
        <v>0</v>
      </c>
      <c r="X2582" s="287">
        <f t="shared" si="541"/>
        <v>0</v>
      </c>
      <c r="Y2582" s="288">
        <f t="shared" si="542"/>
        <v>1900</v>
      </c>
      <c r="Z2582" s="287">
        <f t="shared" si="543"/>
        <v>1</v>
      </c>
      <c r="AA2582" s="519">
        <f>0</f>
        <v>0</v>
      </c>
      <c r="AB2582" s="520">
        <f>0</f>
        <v>0</v>
      </c>
      <c r="AC2582" s="519">
        <f t="shared" si="544"/>
        <v>0</v>
      </c>
      <c r="AD2582" s="520">
        <f t="shared" si="545"/>
        <v>0</v>
      </c>
    </row>
    <row r="2583" spans="16:30">
      <c r="P2583" s="274">
        <f t="shared" si="533"/>
        <v>1</v>
      </c>
      <c r="Q2583" s="285">
        <f t="shared" si="534"/>
        <v>18</v>
      </c>
      <c r="R2583" s="286">
        <f t="shared" si="535"/>
        <v>0</v>
      </c>
      <c r="S2583" s="287">
        <f t="shared" si="536"/>
        <v>0</v>
      </c>
      <c r="T2583" s="286">
        <f t="shared" si="537"/>
        <v>0</v>
      </c>
      <c r="U2583" s="287">
        <f t="shared" si="538"/>
        <v>0</v>
      </c>
      <c r="V2583" s="287">
        <f t="shared" si="539"/>
        <v>0</v>
      </c>
      <c r="W2583" s="287">
        <f t="shared" si="540"/>
        <v>0</v>
      </c>
      <c r="X2583" s="287">
        <f t="shared" si="541"/>
        <v>0</v>
      </c>
      <c r="Y2583" s="288">
        <f t="shared" si="542"/>
        <v>1900</v>
      </c>
      <c r="Z2583" s="287">
        <f t="shared" si="543"/>
        <v>1</v>
      </c>
      <c r="AA2583" s="519">
        <f>0</f>
        <v>0</v>
      </c>
      <c r="AB2583" s="520">
        <f>0</f>
        <v>0</v>
      </c>
      <c r="AC2583" s="519">
        <f t="shared" si="544"/>
        <v>0</v>
      </c>
      <c r="AD2583" s="520">
        <f t="shared" si="545"/>
        <v>0</v>
      </c>
    </row>
    <row r="2584" spans="16:30">
      <c r="P2584" s="274">
        <f t="shared" si="533"/>
        <v>1</v>
      </c>
      <c r="Q2584" s="285">
        <f t="shared" si="534"/>
        <v>18</v>
      </c>
      <c r="R2584" s="286">
        <f t="shared" si="535"/>
        <v>0</v>
      </c>
      <c r="S2584" s="287">
        <f t="shared" si="536"/>
        <v>0</v>
      </c>
      <c r="T2584" s="286">
        <f t="shared" si="537"/>
        <v>0</v>
      </c>
      <c r="U2584" s="287">
        <f t="shared" si="538"/>
        <v>0</v>
      </c>
      <c r="V2584" s="287">
        <f t="shared" si="539"/>
        <v>0</v>
      </c>
      <c r="W2584" s="287">
        <f t="shared" si="540"/>
        <v>0</v>
      </c>
      <c r="X2584" s="287">
        <f t="shared" si="541"/>
        <v>0</v>
      </c>
      <c r="Y2584" s="288">
        <f t="shared" si="542"/>
        <v>1900</v>
      </c>
      <c r="Z2584" s="287">
        <f t="shared" si="543"/>
        <v>1</v>
      </c>
      <c r="AA2584" s="519">
        <f>0</f>
        <v>0</v>
      </c>
      <c r="AB2584" s="520">
        <f>0</f>
        <v>0</v>
      </c>
      <c r="AC2584" s="519">
        <f t="shared" si="544"/>
        <v>0</v>
      </c>
      <c r="AD2584" s="520">
        <f t="shared" si="545"/>
        <v>0</v>
      </c>
    </row>
    <row r="2585" spans="16:30">
      <c r="P2585" s="274">
        <f t="shared" si="533"/>
        <v>1</v>
      </c>
      <c r="Q2585" s="285">
        <f t="shared" si="534"/>
        <v>18</v>
      </c>
      <c r="R2585" s="286">
        <f t="shared" si="535"/>
        <v>0</v>
      </c>
      <c r="S2585" s="287">
        <f t="shared" si="536"/>
        <v>0</v>
      </c>
      <c r="T2585" s="286">
        <f t="shared" si="537"/>
        <v>0</v>
      </c>
      <c r="U2585" s="287">
        <f t="shared" si="538"/>
        <v>0</v>
      </c>
      <c r="V2585" s="287">
        <f t="shared" si="539"/>
        <v>0</v>
      </c>
      <c r="W2585" s="287">
        <f t="shared" si="540"/>
        <v>0</v>
      </c>
      <c r="X2585" s="287">
        <f t="shared" si="541"/>
        <v>0</v>
      </c>
      <c r="Y2585" s="288">
        <f t="shared" si="542"/>
        <v>1900</v>
      </c>
      <c r="Z2585" s="287">
        <f t="shared" si="543"/>
        <v>1</v>
      </c>
      <c r="AA2585" s="519">
        <f>0</f>
        <v>0</v>
      </c>
      <c r="AB2585" s="520">
        <f>0</f>
        <v>0</v>
      </c>
      <c r="AC2585" s="519">
        <f t="shared" si="544"/>
        <v>0</v>
      </c>
      <c r="AD2585" s="520">
        <f t="shared" si="545"/>
        <v>0</v>
      </c>
    </row>
    <row r="2586" spans="16:30">
      <c r="P2586" s="274">
        <f t="shared" si="533"/>
        <v>1</v>
      </c>
      <c r="Q2586" s="285">
        <f t="shared" si="534"/>
        <v>18</v>
      </c>
      <c r="R2586" s="286">
        <f t="shared" si="535"/>
        <v>0</v>
      </c>
      <c r="S2586" s="287">
        <f t="shared" si="536"/>
        <v>0</v>
      </c>
      <c r="T2586" s="286">
        <f t="shared" si="537"/>
        <v>0</v>
      </c>
      <c r="U2586" s="287">
        <f t="shared" si="538"/>
        <v>0</v>
      </c>
      <c r="V2586" s="287">
        <f t="shared" si="539"/>
        <v>0</v>
      </c>
      <c r="W2586" s="287">
        <f t="shared" si="540"/>
        <v>0</v>
      </c>
      <c r="X2586" s="287">
        <f t="shared" si="541"/>
        <v>0</v>
      </c>
      <c r="Y2586" s="288">
        <f t="shared" si="542"/>
        <v>1900</v>
      </c>
      <c r="Z2586" s="287">
        <f t="shared" si="543"/>
        <v>1</v>
      </c>
      <c r="AA2586" s="519">
        <f>0</f>
        <v>0</v>
      </c>
      <c r="AB2586" s="520">
        <f>0</f>
        <v>0</v>
      </c>
      <c r="AC2586" s="519">
        <f t="shared" si="544"/>
        <v>0</v>
      </c>
      <c r="AD2586" s="520">
        <f t="shared" si="545"/>
        <v>0</v>
      </c>
    </row>
    <row r="2587" spans="16:30">
      <c r="P2587" s="274">
        <f t="shared" si="533"/>
        <v>1</v>
      </c>
      <c r="Q2587" s="285">
        <f t="shared" si="534"/>
        <v>18</v>
      </c>
      <c r="R2587" s="286">
        <f t="shared" si="535"/>
        <v>0</v>
      </c>
      <c r="S2587" s="287">
        <f t="shared" si="536"/>
        <v>0</v>
      </c>
      <c r="T2587" s="286">
        <f t="shared" si="537"/>
        <v>0</v>
      </c>
      <c r="U2587" s="287">
        <f t="shared" si="538"/>
        <v>0</v>
      </c>
      <c r="V2587" s="287">
        <f t="shared" si="539"/>
        <v>0</v>
      </c>
      <c r="W2587" s="287">
        <f t="shared" si="540"/>
        <v>0</v>
      </c>
      <c r="X2587" s="287">
        <f t="shared" si="541"/>
        <v>0</v>
      </c>
      <c r="Y2587" s="288">
        <f t="shared" si="542"/>
        <v>1900</v>
      </c>
      <c r="Z2587" s="287">
        <f t="shared" si="543"/>
        <v>1</v>
      </c>
      <c r="AA2587" s="519">
        <f>0</f>
        <v>0</v>
      </c>
      <c r="AB2587" s="520">
        <f>0</f>
        <v>0</v>
      </c>
      <c r="AC2587" s="519">
        <f t="shared" si="544"/>
        <v>0</v>
      </c>
      <c r="AD2587" s="520">
        <f t="shared" si="545"/>
        <v>0</v>
      </c>
    </row>
    <row r="2588" spans="16:30">
      <c r="P2588" s="274">
        <f t="shared" si="533"/>
        <v>1</v>
      </c>
      <c r="Q2588" s="285">
        <f t="shared" si="534"/>
        <v>18</v>
      </c>
      <c r="R2588" s="286">
        <f t="shared" si="535"/>
        <v>0</v>
      </c>
      <c r="S2588" s="287">
        <f t="shared" si="536"/>
        <v>0</v>
      </c>
      <c r="T2588" s="286">
        <f t="shared" si="537"/>
        <v>0</v>
      </c>
      <c r="U2588" s="287">
        <f t="shared" si="538"/>
        <v>0</v>
      </c>
      <c r="V2588" s="287">
        <f t="shared" si="539"/>
        <v>0</v>
      </c>
      <c r="W2588" s="287">
        <f t="shared" si="540"/>
        <v>0</v>
      </c>
      <c r="X2588" s="287">
        <f t="shared" si="541"/>
        <v>0</v>
      </c>
      <c r="Y2588" s="288">
        <f t="shared" si="542"/>
        <v>1900</v>
      </c>
      <c r="Z2588" s="287">
        <f t="shared" si="543"/>
        <v>1</v>
      </c>
      <c r="AA2588" s="519">
        <f>0</f>
        <v>0</v>
      </c>
      <c r="AB2588" s="520">
        <f>0</f>
        <v>0</v>
      </c>
      <c r="AC2588" s="519">
        <f t="shared" si="544"/>
        <v>0</v>
      </c>
      <c r="AD2588" s="520">
        <f t="shared" si="545"/>
        <v>0</v>
      </c>
    </row>
    <row r="2589" spans="16:30">
      <c r="P2589" s="274">
        <f t="shared" si="533"/>
        <v>1</v>
      </c>
      <c r="Q2589" s="285">
        <f t="shared" si="534"/>
        <v>18</v>
      </c>
      <c r="R2589" s="286">
        <f t="shared" si="535"/>
        <v>0</v>
      </c>
      <c r="S2589" s="287">
        <f t="shared" si="536"/>
        <v>0</v>
      </c>
      <c r="T2589" s="286">
        <f t="shared" si="537"/>
        <v>0</v>
      </c>
      <c r="U2589" s="287">
        <f t="shared" si="538"/>
        <v>0</v>
      </c>
      <c r="V2589" s="287">
        <f t="shared" si="539"/>
        <v>0</v>
      </c>
      <c r="W2589" s="287">
        <f t="shared" si="540"/>
        <v>0</v>
      </c>
      <c r="X2589" s="287">
        <f t="shared" si="541"/>
        <v>0</v>
      </c>
      <c r="Y2589" s="288">
        <f t="shared" si="542"/>
        <v>1900</v>
      </c>
      <c r="Z2589" s="287">
        <f t="shared" si="543"/>
        <v>1</v>
      </c>
      <c r="AA2589" s="519">
        <f>0</f>
        <v>0</v>
      </c>
      <c r="AB2589" s="520">
        <f>0</f>
        <v>0</v>
      </c>
      <c r="AC2589" s="519">
        <f t="shared" si="544"/>
        <v>0</v>
      </c>
      <c r="AD2589" s="520">
        <f t="shared" si="545"/>
        <v>0</v>
      </c>
    </row>
    <row r="2590" spans="16:30">
      <c r="P2590" s="274">
        <f t="shared" si="533"/>
        <v>1</v>
      </c>
      <c r="Q2590" s="285">
        <f t="shared" si="534"/>
        <v>18</v>
      </c>
      <c r="R2590" s="286">
        <f t="shared" si="535"/>
        <v>0</v>
      </c>
      <c r="S2590" s="287">
        <f t="shared" si="536"/>
        <v>0</v>
      </c>
      <c r="T2590" s="286">
        <f t="shared" si="537"/>
        <v>0</v>
      </c>
      <c r="U2590" s="287">
        <f t="shared" si="538"/>
        <v>0</v>
      </c>
      <c r="V2590" s="287">
        <f t="shared" si="539"/>
        <v>0</v>
      </c>
      <c r="W2590" s="287">
        <f t="shared" si="540"/>
        <v>0</v>
      </c>
      <c r="X2590" s="287">
        <f t="shared" si="541"/>
        <v>0</v>
      </c>
      <c r="Y2590" s="288">
        <f t="shared" si="542"/>
        <v>1900</v>
      </c>
      <c r="Z2590" s="287">
        <f t="shared" si="543"/>
        <v>1</v>
      </c>
      <c r="AA2590" s="519">
        <f>0</f>
        <v>0</v>
      </c>
      <c r="AB2590" s="520">
        <f>0</f>
        <v>0</v>
      </c>
      <c r="AC2590" s="519">
        <f t="shared" si="544"/>
        <v>0</v>
      </c>
      <c r="AD2590" s="520">
        <f t="shared" si="545"/>
        <v>0</v>
      </c>
    </row>
    <row r="2591" spans="16:30">
      <c r="P2591" s="274">
        <f t="shared" si="533"/>
        <v>1</v>
      </c>
      <c r="Q2591" s="285">
        <f t="shared" si="534"/>
        <v>18</v>
      </c>
      <c r="R2591" s="286">
        <f t="shared" si="535"/>
        <v>0</v>
      </c>
      <c r="S2591" s="287">
        <f t="shared" si="536"/>
        <v>0</v>
      </c>
      <c r="T2591" s="286">
        <f t="shared" si="537"/>
        <v>0</v>
      </c>
      <c r="U2591" s="287">
        <f t="shared" si="538"/>
        <v>0</v>
      </c>
      <c r="V2591" s="287">
        <f t="shared" si="539"/>
        <v>0</v>
      </c>
      <c r="W2591" s="287">
        <f t="shared" si="540"/>
        <v>0</v>
      </c>
      <c r="X2591" s="287">
        <f t="shared" si="541"/>
        <v>0</v>
      </c>
      <c r="Y2591" s="288">
        <f t="shared" si="542"/>
        <v>1900</v>
      </c>
      <c r="Z2591" s="287">
        <f t="shared" si="543"/>
        <v>1</v>
      </c>
      <c r="AA2591" s="519">
        <f>0</f>
        <v>0</v>
      </c>
      <c r="AB2591" s="520">
        <f>0</f>
        <v>0</v>
      </c>
      <c r="AC2591" s="519">
        <f t="shared" si="544"/>
        <v>0</v>
      </c>
      <c r="AD2591" s="520">
        <f t="shared" si="545"/>
        <v>0</v>
      </c>
    </row>
    <row r="2592" spans="16:30">
      <c r="P2592" s="274">
        <f t="shared" si="533"/>
        <v>1</v>
      </c>
      <c r="Q2592" s="285">
        <f t="shared" si="534"/>
        <v>18</v>
      </c>
      <c r="R2592" s="286">
        <f t="shared" si="535"/>
        <v>0</v>
      </c>
      <c r="S2592" s="287">
        <f t="shared" si="536"/>
        <v>0</v>
      </c>
      <c r="T2592" s="286">
        <f t="shared" si="537"/>
        <v>0</v>
      </c>
      <c r="U2592" s="287">
        <f t="shared" si="538"/>
        <v>0</v>
      </c>
      <c r="V2592" s="287">
        <f t="shared" si="539"/>
        <v>0</v>
      </c>
      <c r="W2592" s="287">
        <f t="shared" si="540"/>
        <v>0</v>
      </c>
      <c r="X2592" s="287">
        <f t="shared" si="541"/>
        <v>0</v>
      </c>
      <c r="Y2592" s="288">
        <f t="shared" si="542"/>
        <v>1900</v>
      </c>
      <c r="Z2592" s="287">
        <f t="shared" si="543"/>
        <v>1</v>
      </c>
      <c r="AA2592" s="519">
        <f>0</f>
        <v>0</v>
      </c>
      <c r="AB2592" s="520">
        <f>0</f>
        <v>0</v>
      </c>
      <c r="AC2592" s="519">
        <f t="shared" si="544"/>
        <v>0</v>
      </c>
      <c r="AD2592" s="520">
        <f t="shared" si="545"/>
        <v>0</v>
      </c>
    </row>
    <row r="2593" spans="16:30">
      <c r="P2593" s="274">
        <f t="shared" si="533"/>
        <v>1</v>
      </c>
      <c r="Q2593" s="285">
        <f t="shared" si="534"/>
        <v>18</v>
      </c>
      <c r="R2593" s="286">
        <f t="shared" si="535"/>
        <v>0</v>
      </c>
      <c r="S2593" s="287">
        <f t="shared" si="536"/>
        <v>0</v>
      </c>
      <c r="T2593" s="286">
        <f t="shared" si="537"/>
        <v>0</v>
      </c>
      <c r="U2593" s="287">
        <f t="shared" si="538"/>
        <v>0</v>
      </c>
      <c r="V2593" s="287">
        <f t="shared" si="539"/>
        <v>0</v>
      </c>
      <c r="W2593" s="287">
        <f t="shared" si="540"/>
        <v>0</v>
      </c>
      <c r="X2593" s="287">
        <f t="shared" si="541"/>
        <v>0</v>
      </c>
      <c r="Y2593" s="288">
        <f t="shared" si="542"/>
        <v>1900</v>
      </c>
      <c r="Z2593" s="287">
        <f t="shared" si="543"/>
        <v>1</v>
      </c>
      <c r="AA2593" s="519">
        <f>0</f>
        <v>0</v>
      </c>
      <c r="AB2593" s="520">
        <f>0</f>
        <v>0</v>
      </c>
      <c r="AC2593" s="519">
        <f t="shared" si="544"/>
        <v>0</v>
      </c>
      <c r="AD2593" s="520">
        <f t="shared" si="545"/>
        <v>0</v>
      </c>
    </row>
    <row r="2594" spans="16:30">
      <c r="P2594" s="274">
        <f t="shared" si="533"/>
        <v>1</v>
      </c>
      <c r="Q2594" s="285">
        <f t="shared" si="534"/>
        <v>18</v>
      </c>
      <c r="R2594" s="286">
        <f t="shared" si="535"/>
        <v>0</v>
      </c>
      <c r="S2594" s="287">
        <f t="shared" si="536"/>
        <v>0</v>
      </c>
      <c r="T2594" s="286">
        <f t="shared" si="537"/>
        <v>0</v>
      </c>
      <c r="U2594" s="287">
        <f t="shared" si="538"/>
        <v>0</v>
      </c>
      <c r="V2594" s="287">
        <f t="shared" si="539"/>
        <v>0</v>
      </c>
      <c r="W2594" s="287">
        <f t="shared" si="540"/>
        <v>0</v>
      </c>
      <c r="X2594" s="287">
        <f t="shared" si="541"/>
        <v>0</v>
      </c>
      <c r="Y2594" s="288">
        <f t="shared" si="542"/>
        <v>1900</v>
      </c>
      <c r="Z2594" s="287">
        <f t="shared" si="543"/>
        <v>1</v>
      </c>
      <c r="AA2594" s="519">
        <f>0</f>
        <v>0</v>
      </c>
      <c r="AB2594" s="520">
        <f>0</f>
        <v>0</v>
      </c>
      <c r="AC2594" s="519">
        <f t="shared" si="544"/>
        <v>0</v>
      </c>
      <c r="AD2594" s="520">
        <f t="shared" si="545"/>
        <v>0</v>
      </c>
    </row>
    <row r="2595" spans="16:30">
      <c r="P2595" s="274">
        <f t="shared" si="533"/>
        <v>1</v>
      </c>
      <c r="Q2595" s="285">
        <f t="shared" si="534"/>
        <v>18</v>
      </c>
      <c r="R2595" s="286">
        <f t="shared" si="535"/>
        <v>0</v>
      </c>
      <c r="S2595" s="287">
        <f t="shared" si="536"/>
        <v>0</v>
      </c>
      <c r="T2595" s="286">
        <f t="shared" si="537"/>
        <v>0</v>
      </c>
      <c r="U2595" s="287">
        <f t="shared" si="538"/>
        <v>0</v>
      </c>
      <c r="V2595" s="287">
        <f t="shared" si="539"/>
        <v>0</v>
      </c>
      <c r="W2595" s="287">
        <f t="shared" si="540"/>
        <v>0</v>
      </c>
      <c r="X2595" s="287">
        <f t="shared" si="541"/>
        <v>0</v>
      </c>
      <c r="Y2595" s="288">
        <f t="shared" si="542"/>
        <v>1900</v>
      </c>
      <c r="Z2595" s="287">
        <f t="shared" si="543"/>
        <v>1</v>
      </c>
      <c r="AA2595" s="519">
        <f>0</f>
        <v>0</v>
      </c>
      <c r="AB2595" s="520">
        <f>0</f>
        <v>0</v>
      </c>
      <c r="AC2595" s="519">
        <f t="shared" si="544"/>
        <v>0</v>
      </c>
      <c r="AD2595" s="520">
        <f t="shared" si="545"/>
        <v>0</v>
      </c>
    </row>
    <row r="2596" spans="16:30">
      <c r="P2596" s="274">
        <f t="shared" si="533"/>
        <v>1</v>
      </c>
      <c r="Q2596" s="285">
        <f t="shared" si="534"/>
        <v>18</v>
      </c>
      <c r="R2596" s="286">
        <f t="shared" si="535"/>
        <v>0</v>
      </c>
      <c r="S2596" s="287">
        <f t="shared" si="536"/>
        <v>0</v>
      </c>
      <c r="T2596" s="286">
        <f t="shared" si="537"/>
        <v>0</v>
      </c>
      <c r="U2596" s="287">
        <f t="shared" si="538"/>
        <v>0</v>
      </c>
      <c r="V2596" s="287">
        <f t="shared" si="539"/>
        <v>0</v>
      </c>
      <c r="W2596" s="287">
        <f t="shared" si="540"/>
        <v>0</v>
      </c>
      <c r="X2596" s="287">
        <f t="shared" si="541"/>
        <v>0</v>
      </c>
      <c r="Y2596" s="288">
        <f t="shared" si="542"/>
        <v>1900</v>
      </c>
      <c r="Z2596" s="287">
        <f t="shared" si="543"/>
        <v>1</v>
      </c>
      <c r="AA2596" s="519">
        <f>0</f>
        <v>0</v>
      </c>
      <c r="AB2596" s="520">
        <f>0</f>
        <v>0</v>
      </c>
      <c r="AC2596" s="519">
        <f t="shared" si="544"/>
        <v>0</v>
      </c>
      <c r="AD2596" s="520">
        <f t="shared" si="545"/>
        <v>0</v>
      </c>
    </row>
    <row r="2597" spans="16:30">
      <c r="P2597" s="274">
        <f t="shared" si="533"/>
        <v>1</v>
      </c>
      <c r="Q2597" s="285">
        <f t="shared" si="534"/>
        <v>18</v>
      </c>
      <c r="R2597" s="286">
        <f t="shared" si="535"/>
        <v>0</v>
      </c>
      <c r="S2597" s="287">
        <f t="shared" si="536"/>
        <v>0</v>
      </c>
      <c r="T2597" s="286">
        <f t="shared" si="537"/>
        <v>0</v>
      </c>
      <c r="U2597" s="287">
        <f t="shared" si="538"/>
        <v>0</v>
      </c>
      <c r="V2597" s="287">
        <f t="shared" si="539"/>
        <v>0</v>
      </c>
      <c r="W2597" s="287">
        <f t="shared" si="540"/>
        <v>0</v>
      </c>
      <c r="X2597" s="287">
        <f t="shared" si="541"/>
        <v>0</v>
      </c>
      <c r="Y2597" s="288">
        <f t="shared" si="542"/>
        <v>1900</v>
      </c>
      <c r="Z2597" s="287">
        <f t="shared" si="543"/>
        <v>1</v>
      </c>
      <c r="AA2597" s="519">
        <f>0</f>
        <v>0</v>
      </c>
      <c r="AB2597" s="520">
        <f>0</f>
        <v>0</v>
      </c>
      <c r="AC2597" s="519">
        <f t="shared" si="544"/>
        <v>0</v>
      </c>
      <c r="AD2597" s="520">
        <f t="shared" si="545"/>
        <v>0</v>
      </c>
    </row>
    <row r="2598" spans="16:30">
      <c r="P2598" s="274">
        <f t="shared" si="533"/>
        <v>1</v>
      </c>
      <c r="Q2598" s="285">
        <f t="shared" si="534"/>
        <v>18</v>
      </c>
      <c r="R2598" s="286">
        <f t="shared" si="535"/>
        <v>0</v>
      </c>
      <c r="S2598" s="287">
        <f t="shared" si="536"/>
        <v>0</v>
      </c>
      <c r="T2598" s="286">
        <f t="shared" si="537"/>
        <v>0</v>
      </c>
      <c r="U2598" s="287">
        <f t="shared" si="538"/>
        <v>0</v>
      </c>
      <c r="V2598" s="287">
        <f t="shared" si="539"/>
        <v>0</v>
      </c>
      <c r="W2598" s="287">
        <f t="shared" si="540"/>
        <v>0</v>
      </c>
      <c r="X2598" s="287">
        <f t="shared" si="541"/>
        <v>0</v>
      </c>
      <c r="Y2598" s="288">
        <f t="shared" si="542"/>
        <v>1900</v>
      </c>
      <c r="Z2598" s="287">
        <f t="shared" si="543"/>
        <v>1</v>
      </c>
      <c r="AA2598" s="519">
        <f>0</f>
        <v>0</v>
      </c>
      <c r="AB2598" s="520">
        <f>0</f>
        <v>0</v>
      </c>
      <c r="AC2598" s="519">
        <f t="shared" si="544"/>
        <v>0</v>
      </c>
      <c r="AD2598" s="520">
        <f t="shared" si="545"/>
        <v>0</v>
      </c>
    </row>
    <row r="2599" spans="16:30">
      <c r="P2599" s="274">
        <f t="shared" si="533"/>
        <v>1</v>
      </c>
      <c r="Q2599" s="285">
        <f t="shared" si="534"/>
        <v>18</v>
      </c>
      <c r="R2599" s="286">
        <f t="shared" si="535"/>
        <v>0</v>
      </c>
      <c r="S2599" s="287">
        <f t="shared" si="536"/>
        <v>0</v>
      </c>
      <c r="T2599" s="286">
        <f t="shared" si="537"/>
        <v>0</v>
      </c>
      <c r="U2599" s="287">
        <f t="shared" si="538"/>
        <v>0</v>
      </c>
      <c r="V2599" s="287">
        <f t="shared" si="539"/>
        <v>0</v>
      </c>
      <c r="W2599" s="287">
        <f t="shared" si="540"/>
        <v>0</v>
      </c>
      <c r="X2599" s="287">
        <f t="shared" si="541"/>
        <v>0</v>
      </c>
      <c r="Y2599" s="288">
        <f t="shared" si="542"/>
        <v>1900</v>
      </c>
      <c r="Z2599" s="287">
        <f t="shared" si="543"/>
        <v>1</v>
      </c>
      <c r="AA2599" s="519">
        <f>0</f>
        <v>0</v>
      </c>
      <c r="AB2599" s="520">
        <f>0</f>
        <v>0</v>
      </c>
      <c r="AC2599" s="519">
        <f t="shared" si="544"/>
        <v>0</v>
      </c>
      <c r="AD2599" s="520">
        <f t="shared" si="545"/>
        <v>0</v>
      </c>
    </row>
    <row r="2600" spans="16:30">
      <c r="P2600" s="274">
        <f t="shared" si="533"/>
        <v>1</v>
      </c>
      <c r="Q2600" s="285">
        <f t="shared" si="534"/>
        <v>18</v>
      </c>
      <c r="R2600" s="286">
        <f t="shared" si="535"/>
        <v>0</v>
      </c>
      <c r="S2600" s="287">
        <f t="shared" si="536"/>
        <v>0</v>
      </c>
      <c r="T2600" s="286">
        <f t="shared" si="537"/>
        <v>0</v>
      </c>
      <c r="U2600" s="287">
        <f t="shared" si="538"/>
        <v>0</v>
      </c>
      <c r="V2600" s="287">
        <f t="shared" si="539"/>
        <v>0</v>
      </c>
      <c r="W2600" s="287">
        <f t="shared" si="540"/>
        <v>0</v>
      </c>
      <c r="X2600" s="287">
        <f t="shared" si="541"/>
        <v>0</v>
      </c>
      <c r="Y2600" s="288">
        <f t="shared" si="542"/>
        <v>1900</v>
      </c>
      <c r="Z2600" s="287">
        <f t="shared" si="543"/>
        <v>1</v>
      </c>
      <c r="AA2600" s="519">
        <f>0</f>
        <v>0</v>
      </c>
      <c r="AB2600" s="520">
        <f>0</f>
        <v>0</v>
      </c>
      <c r="AC2600" s="519">
        <f t="shared" si="544"/>
        <v>0</v>
      </c>
      <c r="AD2600" s="520">
        <f t="shared" si="545"/>
        <v>0</v>
      </c>
    </row>
    <row r="2601" spans="16:30">
      <c r="P2601" s="274">
        <f t="shared" si="533"/>
        <v>1</v>
      </c>
      <c r="Q2601" s="285">
        <f t="shared" si="534"/>
        <v>18</v>
      </c>
      <c r="R2601" s="286">
        <f t="shared" si="535"/>
        <v>0</v>
      </c>
      <c r="S2601" s="287">
        <f t="shared" si="536"/>
        <v>0</v>
      </c>
      <c r="T2601" s="286">
        <f t="shared" si="537"/>
        <v>0</v>
      </c>
      <c r="U2601" s="287">
        <f t="shared" si="538"/>
        <v>0</v>
      </c>
      <c r="V2601" s="287">
        <f t="shared" si="539"/>
        <v>0</v>
      </c>
      <c r="W2601" s="287">
        <f t="shared" si="540"/>
        <v>0</v>
      </c>
      <c r="X2601" s="287">
        <f t="shared" si="541"/>
        <v>0</v>
      </c>
      <c r="Y2601" s="288">
        <f t="shared" si="542"/>
        <v>1900</v>
      </c>
      <c r="Z2601" s="287">
        <f t="shared" si="543"/>
        <v>1</v>
      </c>
      <c r="AA2601" s="519">
        <f>0</f>
        <v>0</v>
      </c>
      <c r="AB2601" s="520">
        <f>0</f>
        <v>0</v>
      </c>
      <c r="AC2601" s="519">
        <f t="shared" si="544"/>
        <v>0</v>
      </c>
      <c r="AD2601" s="520">
        <f t="shared" si="545"/>
        <v>0</v>
      </c>
    </row>
    <row r="2602" spans="16:30">
      <c r="P2602" s="274">
        <f t="shared" si="533"/>
        <v>1</v>
      </c>
      <c r="Q2602" s="285">
        <f t="shared" si="534"/>
        <v>18</v>
      </c>
      <c r="R2602" s="286">
        <f t="shared" si="535"/>
        <v>0</v>
      </c>
      <c r="S2602" s="287">
        <f t="shared" si="536"/>
        <v>0</v>
      </c>
      <c r="T2602" s="286">
        <f t="shared" si="537"/>
        <v>0</v>
      </c>
      <c r="U2602" s="287">
        <f t="shared" si="538"/>
        <v>0</v>
      </c>
      <c r="V2602" s="287">
        <f t="shared" si="539"/>
        <v>0</v>
      </c>
      <c r="W2602" s="287">
        <f t="shared" si="540"/>
        <v>0</v>
      </c>
      <c r="X2602" s="287">
        <f t="shared" si="541"/>
        <v>0</v>
      </c>
      <c r="Y2602" s="288">
        <f t="shared" si="542"/>
        <v>1900</v>
      </c>
      <c r="Z2602" s="287">
        <f t="shared" si="543"/>
        <v>1</v>
      </c>
      <c r="AA2602" s="519">
        <f>0</f>
        <v>0</v>
      </c>
      <c r="AB2602" s="520">
        <f>0</f>
        <v>0</v>
      </c>
      <c r="AC2602" s="519">
        <f t="shared" si="544"/>
        <v>0</v>
      </c>
      <c r="AD2602" s="520">
        <f t="shared" si="545"/>
        <v>0</v>
      </c>
    </row>
    <row r="2603" spans="16:30">
      <c r="P2603" s="274">
        <f t="shared" si="533"/>
        <v>1</v>
      </c>
      <c r="Q2603" s="285">
        <f t="shared" si="534"/>
        <v>18</v>
      </c>
      <c r="R2603" s="286">
        <f t="shared" si="535"/>
        <v>0</v>
      </c>
      <c r="S2603" s="287">
        <f t="shared" si="536"/>
        <v>0</v>
      </c>
      <c r="T2603" s="286">
        <f t="shared" si="537"/>
        <v>0</v>
      </c>
      <c r="U2603" s="287">
        <f t="shared" si="538"/>
        <v>0</v>
      </c>
      <c r="V2603" s="287">
        <f t="shared" si="539"/>
        <v>0</v>
      </c>
      <c r="W2603" s="287">
        <f t="shared" si="540"/>
        <v>0</v>
      </c>
      <c r="X2603" s="287">
        <f t="shared" si="541"/>
        <v>0</v>
      </c>
      <c r="Y2603" s="288">
        <f t="shared" si="542"/>
        <v>1900</v>
      </c>
      <c r="Z2603" s="287">
        <f t="shared" si="543"/>
        <v>1</v>
      </c>
      <c r="AA2603" s="519">
        <f>0</f>
        <v>0</v>
      </c>
      <c r="AB2603" s="520">
        <f>0</f>
        <v>0</v>
      </c>
      <c r="AC2603" s="519">
        <f t="shared" si="544"/>
        <v>0</v>
      </c>
      <c r="AD2603" s="520">
        <f t="shared" si="545"/>
        <v>0</v>
      </c>
    </row>
    <row r="2604" spans="16:30">
      <c r="P2604" s="274">
        <f t="shared" si="533"/>
        <v>1</v>
      </c>
      <c r="Q2604" s="285">
        <f t="shared" si="534"/>
        <v>18</v>
      </c>
      <c r="R2604" s="286">
        <f t="shared" si="535"/>
        <v>0</v>
      </c>
      <c r="S2604" s="287">
        <f t="shared" si="536"/>
        <v>0</v>
      </c>
      <c r="T2604" s="286">
        <f t="shared" si="537"/>
        <v>0</v>
      </c>
      <c r="U2604" s="287">
        <f t="shared" si="538"/>
        <v>0</v>
      </c>
      <c r="V2604" s="287">
        <f t="shared" si="539"/>
        <v>0</v>
      </c>
      <c r="W2604" s="287">
        <f t="shared" si="540"/>
        <v>0</v>
      </c>
      <c r="X2604" s="287">
        <f t="shared" si="541"/>
        <v>0</v>
      </c>
      <c r="Y2604" s="288">
        <f t="shared" si="542"/>
        <v>1900</v>
      </c>
      <c r="Z2604" s="287">
        <f t="shared" si="543"/>
        <v>1</v>
      </c>
      <c r="AA2604" s="519">
        <f>0</f>
        <v>0</v>
      </c>
      <c r="AB2604" s="520">
        <f>0</f>
        <v>0</v>
      </c>
      <c r="AC2604" s="519">
        <f t="shared" si="544"/>
        <v>0</v>
      </c>
      <c r="AD2604" s="520">
        <f t="shared" si="545"/>
        <v>0</v>
      </c>
    </row>
    <row r="2605" spans="16:30">
      <c r="P2605" s="274">
        <f t="shared" si="533"/>
        <v>1</v>
      </c>
      <c r="Q2605" s="285">
        <f t="shared" si="534"/>
        <v>18</v>
      </c>
      <c r="R2605" s="286">
        <f t="shared" si="535"/>
        <v>0</v>
      </c>
      <c r="S2605" s="287">
        <f t="shared" si="536"/>
        <v>0</v>
      </c>
      <c r="T2605" s="286">
        <f t="shared" si="537"/>
        <v>0</v>
      </c>
      <c r="U2605" s="287">
        <f t="shared" si="538"/>
        <v>0</v>
      </c>
      <c r="V2605" s="287">
        <f t="shared" si="539"/>
        <v>0</v>
      </c>
      <c r="W2605" s="287">
        <f t="shared" si="540"/>
        <v>0</v>
      </c>
      <c r="X2605" s="287">
        <f t="shared" si="541"/>
        <v>0</v>
      </c>
      <c r="Y2605" s="288">
        <f t="shared" si="542"/>
        <v>1900</v>
      </c>
      <c r="Z2605" s="287">
        <f t="shared" si="543"/>
        <v>1</v>
      </c>
      <c r="AA2605" s="519">
        <f>0</f>
        <v>0</v>
      </c>
      <c r="AB2605" s="520">
        <f>0</f>
        <v>0</v>
      </c>
      <c r="AC2605" s="519">
        <f t="shared" si="544"/>
        <v>0</v>
      </c>
      <c r="AD2605" s="520">
        <f t="shared" si="545"/>
        <v>0</v>
      </c>
    </row>
    <row r="2606" spans="16:30">
      <c r="P2606" s="274">
        <f t="shared" si="533"/>
        <v>1</v>
      </c>
      <c r="Q2606" s="285">
        <f t="shared" si="534"/>
        <v>18</v>
      </c>
      <c r="R2606" s="286">
        <f t="shared" si="535"/>
        <v>0</v>
      </c>
      <c r="S2606" s="287">
        <f t="shared" si="536"/>
        <v>0</v>
      </c>
      <c r="T2606" s="286">
        <f t="shared" si="537"/>
        <v>0</v>
      </c>
      <c r="U2606" s="287">
        <f t="shared" si="538"/>
        <v>0</v>
      </c>
      <c r="V2606" s="287">
        <f t="shared" si="539"/>
        <v>0</v>
      </c>
      <c r="W2606" s="287">
        <f t="shared" si="540"/>
        <v>0</v>
      </c>
      <c r="X2606" s="287">
        <f t="shared" si="541"/>
        <v>0</v>
      </c>
      <c r="Y2606" s="288">
        <f t="shared" si="542"/>
        <v>1900</v>
      </c>
      <c r="Z2606" s="287">
        <f t="shared" si="543"/>
        <v>1</v>
      </c>
      <c r="AA2606" s="519">
        <f>0</f>
        <v>0</v>
      </c>
      <c r="AB2606" s="520">
        <f>0</f>
        <v>0</v>
      </c>
      <c r="AC2606" s="519">
        <f t="shared" si="544"/>
        <v>0</v>
      </c>
      <c r="AD2606" s="520">
        <f t="shared" si="545"/>
        <v>0</v>
      </c>
    </row>
    <row r="2607" spans="16:30">
      <c r="P2607" s="274">
        <f t="shared" si="533"/>
        <v>1</v>
      </c>
      <c r="Q2607" s="285">
        <f t="shared" si="534"/>
        <v>18</v>
      </c>
      <c r="R2607" s="286">
        <f t="shared" si="535"/>
        <v>0</v>
      </c>
      <c r="S2607" s="287">
        <f t="shared" si="536"/>
        <v>0</v>
      </c>
      <c r="T2607" s="286">
        <f t="shared" si="537"/>
        <v>0</v>
      </c>
      <c r="U2607" s="287">
        <f t="shared" si="538"/>
        <v>0</v>
      </c>
      <c r="V2607" s="287">
        <f t="shared" si="539"/>
        <v>0</v>
      </c>
      <c r="W2607" s="287">
        <f t="shared" si="540"/>
        <v>0</v>
      </c>
      <c r="X2607" s="287">
        <f t="shared" si="541"/>
        <v>0</v>
      </c>
      <c r="Y2607" s="288">
        <f t="shared" si="542"/>
        <v>1900</v>
      </c>
      <c r="Z2607" s="287">
        <f t="shared" si="543"/>
        <v>1</v>
      </c>
      <c r="AA2607" s="519">
        <f>0</f>
        <v>0</v>
      </c>
      <c r="AB2607" s="520">
        <f>0</f>
        <v>0</v>
      </c>
      <c r="AC2607" s="519">
        <f t="shared" si="544"/>
        <v>0</v>
      </c>
      <c r="AD2607" s="520">
        <f t="shared" si="545"/>
        <v>0</v>
      </c>
    </row>
    <row r="2608" spans="16:30">
      <c r="P2608" s="274">
        <f t="shared" si="533"/>
        <v>1</v>
      </c>
      <c r="Q2608" s="285">
        <f t="shared" si="534"/>
        <v>18</v>
      </c>
      <c r="R2608" s="286">
        <f t="shared" si="535"/>
        <v>0</v>
      </c>
      <c r="S2608" s="287">
        <f t="shared" si="536"/>
        <v>0</v>
      </c>
      <c r="T2608" s="286">
        <f t="shared" si="537"/>
        <v>0</v>
      </c>
      <c r="U2608" s="287">
        <f t="shared" si="538"/>
        <v>0</v>
      </c>
      <c r="V2608" s="287">
        <f t="shared" si="539"/>
        <v>0</v>
      </c>
      <c r="W2608" s="287">
        <f t="shared" si="540"/>
        <v>0</v>
      </c>
      <c r="X2608" s="287">
        <f t="shared" si="541"/>
        <v>0</v>
      </c>
      <c r="Y2608" s="288">
        <f t="shared" si="542"/>
        <v>1900</v>
      </c>
      <c r="Z2608" s="287">
        <f t="shared" si="543"/>
        <v>1</v>
      </c>
      <c r="AA2608" s="519">
        <f>0</f>
        <v>0</v>
      </c>
      <c r="AB2608" s="520">
        <f>0</f>
        <v>0</v>
      </c>
      <c r="AC2608" s="519">
        <f t="shared" si="544"/>
        <v>0</v>
      </c>
      <c r="AD2608" s="520">
        <f t="shared" si="545"/>
        <v>0</v>
      </c>
    </row>
    <row r="2609" spans="16:30">
      <c r="P2609" s="274">
        <f t="shared" si="533"/>
        <v>1</v>
      </c>
      <c r="Q2609" s="285">
        <f t="shared" si="534"/>
        <v>18</v>
      </c>
      <c r="R2609" s="286">
        <f t="shared" si="535"/>
        <v>0</v>
      </c>
      <c r="S2609" s="287">
        <f t="shared" si="536"/>
        <v>0</v>
      </c>
      <c r="T2609" s="286">
        <f t="shared" si="537"/>
        <v>0</v>
      </c>
      <c r="U2609" s="287">
        <f t="shared" si="538"/>
        <v>0</v>
      </c>
      <c r="V2609" s="287">
        <f t="shared" si="539"/>
        <v>0</v>
      </c>
      <c r="W2609" s="287">
        <f t="shared" si="540"/>
        <v>0</v>
      </c>
      <c r="X2609" s="287">
        <f t="shared" si="541"/>
        <v>0</v>
      </c>
      <c r="Y2609" s="288">
        <f t="shared" si="542"/>
        <v>1900</v>
      </c>
      <c r="Z2609" s="287">
        <f t="shared" si="543"/>
        <v>1</v>
      </c>
      <c r="AA2609" s="519">
        <f>0</f>
        <v>0</v>
      </c>
      <c r="AB2609" s="520">
        <f>0</f>
        <v>0</v>
      </c>
      <c r="AC2609" s="519">
        <f t="shared" si="544"/>
        <v>0</v>
      </c>
      <c r="AD2609" s="520">
        <f t="shared" si="545"/>
        <v>0</v>
      </c>
    </row>
    <row r="2610" spans="16:30">
      <c r="P2610" s="274">
        <f t="shared" si="533"/>
        <v>1</v>
      </c>
      <c r="Q2610" s="285">
        <f t="shared" si="534"/>
        <v>18</v>
      </c>
      <c r="R2610" s="286">
        <f t="shared" si="535"/>
        <v>0</v>
      </c>
      <c r="S2610" s="287">
        <f t="shared" si="536"/>
        <v>0</v>
      </c>
      <c r="T2610" s="286">
        <f t="shared" si="537"/>
        <v>0</v>
      </c>
      <c r="U2610" s="287">
        <f t="shared" si="538"/>
        <v>0</v>
      </c>
      <c r="V2610" s="287">
        <f t="shared" si="539"/>
        <v>0</v>
      </c>
      <c r="W2610" s="287">
        <f t="shared" si="540"/>
        <v>0</v>
      </c>
      <c r="X2610" s="287">
        <f t="shared" si="541"/>
        <v>0</v>
      </c>
      <c r="Y2610" s="288">
        <f t="shared" si="542"/>
        <v>1900</v>
      </c>
      <c r="Z2610" s="287">
        <f t="shared" si="543"/>
        <v>1</v>
      </c>
      <c r="AA2610" s="519">
        <f>0</f>
        <v>0</v>
      </c>
      <c r="AB2610" s="520">
        <f>0</f>
        <v>0</v>
      </c>
      <c r="AC2610" s="519">
        <f t="shared" si="544"/>
        <v>0</v>
      </c>
      <c r="AD2610" s="520">
        <f t="shared" si="545"/>
        <v>0</v>
      </c>
    </row>
    <row r="2611" spans="16:30">
      <c r="P2611" s="274">
        <f t="shared" si="533"/>
        <v>1</v>
      </c>
      <c r="Q2611" s="285">
        <f t="shared" si="534"/>
        <v>18</v>
      </c>
      <c r="R2611" s="286">
        <f t="shared" si="535"/>
        <v>0</v>
      </c>
      <c r="S2611" s="287">
        <f t="shared" si="536"/>
        <v>0</v>
      </c>
      <c r="T2611" s="286">
        <f t="shared" si="537"/>
        <v>0</v>
      </c>
      <c r="U2611" s="287">
        <f t="shared" si="538"/>
        <v>0</v>
      </c>
      <c r="V2611" s="287">
        <f t="shared" si="539"/>
        <v>0</v>
      </c>
      <c r="W2611" s="287">
        <f t="shared" si="540"/>
        <v>0</v>
      </c>
      <c r="X2611" s="287">
        <f t="shared" si="541"/>
        <v>0</v>
      </c>
      <c r="Y2611" s="288">
        <f t="shared" si="542"/>
        <v>1900</v>
      </c>
      <c r="Z2611" s="287">
        <f t="shared" si="543"/>
        <v>1</v>
      </c>
      <c r="AA2611" s="519">
        <f>0</f>
        <v>0</v>
      </c>
      <c r="AB2611" s="520">
        <f>0</f>
        <v>0</v>
      </c>
      <c r="AC2611" s="519">
        <f t="shared" si="544"/>
        <v>0</v>
      </c>
      <c r="AD2611" s="520">
        <f t="shared" si="545"/>
        <v>0</v>
      </c>
    </row>
    <row r="2612" spans="16:30">
      <c r="P2612" s="274">
        <f t="shared" si="533"/>
        <v>1</v>
      </c>
      <c r="Q2612" s="285">
        <f t="shared" si="534"/>
        <v>18</v>
      </c>
      <c r="R2612" s="286">
        <f t="shared" si="535"/>
        <v>0</v>
      </c>
      <c r="S2612" s="287">
        <f t="shared" si="536"/>
        <v>0</v>
      </c>
      <c r="T2612" s="286">
        <f t="shared" si="537"/>
        <v>0</v>
      </c>
      <c r="U2612" s="287">
        <f t="shared" si="538"/>
        <v>0</v>
      </c>
      <c r="V2612" s="287">
        <f t="shared" si="539"/>
        <v>0</v>
      </c>
      <c r="W2612" s="287">
        <f t="shared" si="540"/>
        <v>0</v>
      </c>
      <c r="X2612" s="287">
        <f t="shared" si="541"/>
        <v>0</v>
      </c>
      <c r="Y2612" s="288">
        <f t="shared" si="542"/>
        <v>1900</v>
      </c>
      <c r="Z2612" s="287">
        <f t="shared" si="543"/>
        <v>1</v>
      </c>
      <c r="AA2612" s="519">
        <f>0</f>
        <v>0</v>
      </c>
      <c r="AB2612" s="520">
        <f>0</f>
        <v>0</v>
      </c>
      <c r="AC2612" s="519">
        <f t="shared" si="544"/>
        <v>0</v>
      </c>
      <c r="AD2612" s="520">
        <f t="shared" si="545"/>
        <v>0</v>
      </c>
    </row>
    <row r="2613" spans="16:30">
      <c r="P2613" s="274">
        <f t="shared" si="533"/>
        <v>1</v>
      </c>
      <c r="Q2613" s="285">
        <f t="shared" si="534"/>
        <v>18</v>
      </c>
      <c r="R2613" s="286">
        <f t="shared" si="535"/>
        <v>0</v>
      </c>
      <c r="S2613" s="287">
        <f t="shared" si="536"/>
        <v>0</v>
      </c>
      <c r="T2613" s="286">
        <f t="shared" si="537"/>
        <v>0</v>
      </c>
      <c r="U2613" s="287">
        <f t="shared" si="538"/>
        <v>0</v>
      </c>
      <c r="V2613" s="287">
        <f t="shared" si="539"/>
        <v>0</v>
      </c>
      <c r="W2613" s="287">
        <f t="shared" si="540"/>
        <v>0</v>
      </c>
      <c r="X2613" s="287">
        <f t="shared" si="541"/>
        <v>0</v>
      </c>
      <c r="Y2613" s="288">
        <f t="shared" si="542"/>
        <v>1900</v>
      </c>
      <c r="Z2613" s="287">
        <f t="shared" si="543"/>
        <v>1</v>
      </c>
      <c r="AA2613" s="519">
        <f>0</f>
        <v>0</v>
      </c>
      <c r="AB2613" s="520">
        <f>0</f>
        <v>0</v>
      </c>
      <c r="AC2613" s="519">
        <f t="shared" si="544"/>
        <v>0</v>
      </c>
      <c r="AD2613" s="520">
        <f t="shared" si="545"/>
        <v>0</v>
      </c>
    </row>
    <row r="2614" spans="16:30">
      <c r="P2614" s="274">
        <f t="shared" si="533"/>
        <v>1</v>
      </c>
      <c r="Q2614" s="285">
        <f t="shared" si="534"/>
        <v>18</v>
      </c>
      <c r="R2614" s="286">
        <f t="shared" si="535"/>
        <v>0</v>
      </c>
      <c r="S2614" s="287">
        <f t="shared" si="536"/>
        <v>0</v>
      </c>
      <c r="T2614" s="286">
        <f t="shared" si="537"/>
        <v>0</v>
      </c>
      <c r="U2614" s="287">
        <f t="shared" si="538"/>
        <v>0</v>
      </c>
      <c r="V2614" s="287">
        <f t="shared" si="539"/>
        <v>0</v>
      </c>
      <c r="W2614" s="287">
        <f t="shared" si="540"/>
        <v>0</v>
      </c>
      <c r="X2614" s="287">
        <f t="shared" si="541"/>
        <v>0</v>
      </c>
      <c r="Y2614" s="288">
        <f t="shared" si="542"/>
        <v>1900</v>
      </c>
      <c r="Z2614" s="287">
        <f t="shared" si="543"/>
        <v>1</v>
      </c>
      <c r="AA2614" s="519">
        <f>0</f>
        <v>0</v>
      </c>
      <c r="AB2614" s="520">
        <f>0</f>
        <v>0</v>
      </c>
      <c r="AC2614" s="519">
        <f t="shared" si="544"/>
        <v>0</v>
      </c>
      <c r="AD2614" s="520">
        <f t="shared" si="545"/>
        <v>0</v>
      </c>
    </row>
    <row r="2615" spans="16:30">
      <c r="P2615" s="274">
        <f t="shared" si="533"/>
        <v>1</v>
      </c>
      <c r="Q2615" s="285">
        <f t="shared" si="534"/>
        <v>18</v>
      </c>
      <c r="R2615" s="286">
        <f t="shared" si="535"/>
        <v>0</v>
      </c>
      <c r="S2615" s="287">
        <f t="shared" si="536"/>
        <v>0</v>
      </c>
      <c r="T2615" s="286">
        <f t="shared" si="537"/>
        <v>0</v>
      </c>
      <c r="U2615" s="287">
        <f t="shared" si="538"/>
        <v>0</v>
      </c>
      <c r="V2615" s="287">
        <f t="shared" si="539"/>
        <v>0</v>
      </c>
      <c r="W2615" s="287">
        <f t="shared" si="540"/>
        <v>0</v>
      </c>
      <c r="X2615" s="287">
        <f t="shared" si="541"/>
        <v>0</v>
      </c>
      <c r="Y2615" s="288">
        <f t="shared" si="542"/>
        <v>1900</v>
      </c>
      <c r="Z2615" s="287">
        <f t="shared" si="543"/>
        <v>1</v>
      </c>
      <c r="AA2615" s="519">
        <f>0</f>
        <v>0</v>
      </c>
      <c r="AB2615" s="520">
        <f>0</f>
        <v>0</v>
      </c>
      <c r="AC2615" s="519">
        <f t="shared" si="544"/>
        <v>0</v>
      </c>
      <c r="AD2615" s="520">
        <f t="shared" si="545"/>
        <v>0</v>
      </c>
    </row>
    <row r="2616" spans="16:30">
      <c r="P2616" s="274">
        <f t="shared" si="533"/>
        <v>1</v>
      </c>
      <c r="Q2616" s="285">
        <f t="shared" si="534"/>
        <v>18</v>
      </c>
      <c r="R2616" s="286">
        <f t="shared" si="535"/>
        <v>0</v>
      </c>
      <c r="S2616" s="287">
        <f t="shared" si="536"/>
        <v>0</v>
      </c>
      <c r="T2616" s="286">
        <f t="shared" si="537"/>
        <v>0</v>
      </c>
      <c r="U2616" s="287">
        <f t="shared" si="538"/>
        <v>0</v>
      </c>
      <c r="V2616" s="287">
        <f t="shared" si="539"/>
        <v>0</v>
      </c>
      <c r="W2616" s="287">
        <f t="shared" si="540"/>
        <v>0</v>
      </c>
      <c r="X2616" s="287">
        <f t="shared" si="541"/>
        <v>0</v>
      </c>
      <c r="Y2616" s="288">
        <f t="shared" si="542"/>
        <v>1900</v>
      </c>
      <c r="Z2616" s="287">
        <f t="shared" si="543"/>
        <v>1</v>
      </c>
      <c r="AA2616" s="519">
        <f>0</f>
        <v>0</v>
      </c>
      <c r="AB2616" s="520">
        <f>0</f>
        <v>0</v>
      </c>
      <c r="AC2616" s="519">
        <f t="shared" si="544"/>
        <v>0</v>
      </c>
      <c r="AD2616" s="520">
        <f t="shared" si="545"/>
        <v>0</v>
      </c>
    </row>
    <row r="2617" spans="16:30">
      <c r="P2617" s="274">
        <f t="shared" si="533"/>
        <v>1</v>
      </c>
      <c r="Q2617" s="285">
        <f t="shared" si="534"/>
        <v>18</v>
      </c>
      <c r="R2617" s="286">
        <f t="shared" si="535"/>
        <v>0</v>
      </c>
      <c r="S2617" s="287">
        <f t="shared" si="536"/>
        <v>0</v>
      </c>
      <c r="T2617" s="286">
        <f t="shared" si="537"/>
        <v>0</v>
      </c>
      <c r="U2617" s="287">
        <f t="shared" si="538"/>
        <v>0</v>
      </c>
      <c r="V2617" s="287">
        <f t="shared" si="539"/>
        <v>0</v>
      </c>
      <c r="W2617" s="287">
        <f t="shared" si="540"/>
        <v>0</v>
      </c>
      <c r="X2617" s="287">
        <f t="shared" si="541"/>
        <v>0</v>
      </c>
      <c r="Y2617" s="288">
        <f t="shared" si="542"/>
        <v>1900</v>
      </c>
      <c r="Z2617" s="287">
        <f t="shared" si="543"/>
        <v>1</v>
      </c>
      <c r="AA2617" s="519">
        <f>0</f>
        <v>0</v>
      </c>
      <c r="AB2617" s="520">
        <f>0</f>
        <v>0</v>
      </c>
      <c r="AC2617" s="519">
        <f t="shared" si="544"/>
        <v>0</v>
      </c>
      <c r="AD2617" s="520">
        <f t="shared" si="545"/>
        <v>0</v>
      </c>
    </row>
    <row r="2618" spans="16:30">
      <c r="P2618" s="274">
        <f t="shared" si="533"/>
        <v>1</v>
      </c>
      <c r="Q2618" s="285">
        <f t="shared" si="534"/>
        <v>18</v>
      </c>
      <c r="R2618" s="286">
        <f t="shared" si="535"/>
        <v>0</v>
      </c>
      <c r="S2618" s="287">
        <f t="shared" si="536"/>
        <v>0</v>
      </c>
      <c r="T2618" s="286">
        <f t="shared" si="537"/>
        <v>0</v>
      </c>
      <c r="U2618" s="287">
        <f t="shared" si="538"/>
        <v>0</v>
      </c>
      <c r="V2618" s="287">
        <f t="shared" si="539"/>
        <v>0</v>
      </c>
      <c r="W2618" s="287">
        <f t="shared" si="540"/>
        <v>0</v>
      </c>
      <c r="X2618" s="287">
        <f t="shared" si="541"/>
        <v>0</v>
      </c>
      <c r="Y2618" s="288">
        <f t="shared" si="542"/>
        <v>1900</v>
      </c>
      <c r="Z2618" s="287">
        <f t="shared" si="543"/>
        <v>1</v>
      </c>
      <c r="AA2618" s="519">
        <f>0</f>
        <v>0</v>
      </c>
      <c r="AB2618" s="520">
        <f>0</f>
        <v>0</v>
      </c>
      <c r="AC2618" s="519">
        <f t="shared" si="544"/>
        <v>0</v>
      </c>
      <c r="AD2618" s="520">
        <f t="shared" si="545"/>
        <v>0</v>
      </c>
    </row>
    <row r="2619" spans="16:30">
      <c r="P2619" s="274">
        <f t="shared" si="533"/>
        <v>1</v>
      </c>
      <c r="Q2619" s="285">
        <f t="shared" si="534"/>
        <v>18</v>
      </c>
      <c r="R2619" s="286">
        <f t="shared" si="535"/>
        <v>0</v>
      </c>
      <c r="S2619" s="287">
        <f t="shared" si="536"/>
        <v>0</v>
      </c>
      <c r="T2619" s="286">
        <f t="shared" si="537"/>
        <v>0</v>
      </c>
      <c r="U2619" s="287">
        <f t="shared" si="538"/>
        <v>0</v>
      </c>
      <c r="V2619" s="287">
        <f t="shared" si="539"/>
        <v>0</v>
      </c>
      <c r="W2619" s="287">
        <f t="shared" si="540"/>
        <v>0</v>
      </c>
      <c r="X2619" s="287">
        <f t="shared" si="541"/>
        <v>0</v>
      </c>
      <c r="Y2619" s="288">
        <f t="shared" si="542"/>
        <v>1900</v>
      </c>
      <c r="Z2619" s="287">
        <f t="shared" si="543"/>
        <v>1</v>
      </c>
      <c r="AA2619" s="519">
        <f>0</f>
        <v>0</v>
      </c>
      <c r="AB2619" s="520">
        <f>0</f>
        <v>0</v>
      </c>
      <c r="AC2619" s="519">
        <f t="shared" si="544"/>
        <v>0</v>
      </c>
      <c r="AD2619" s="520">
        <f t="shared" si="545"/>
        <v>0</v>
      </c>
    </row>
    <row r="2620" spans="16:30">
      <c r="P2620" s="274">
        <f t="shared" si="533"/>
        <v>1</v>
      </c>
      <c r="Q2620" s="285">
        <f t="shared" si="534"/>
        <v>18</v>
      </c>
      <c r="R2620" s="286">
        <f t="shared" si="535"/>
        <v>0</v>
      </c>
      <c r="S2620" s="287">
        <f t="shared" si="536"/>
        <v>0</v>
      </c>
      <c r="T2620" s="286">
        <f t="shared" si="537"/>
        <v>0</v>
      </c>
      <c r="U2620" s="287">
        <f t="shared" si="538"/>
        <v>0</v>
      </c>
      <c r="V2620" s="287">
        <f t="shared" si="539"/>
        <v>0</v>
      </c>
      <c r="W2620" s="287">
        <f t="shared" si="540"/>
        <v>0</v>
      </c>
      <c r="X2620" s="287">
        <f t="shared" si="541"/>
        <v>0</v>
      </c>
      <c r="Y2620" s="288">
        <f t="shared" si="542"/>
        <v>1900</v>
      </c>
      <c r="Z2620" s="287">
        <f t="shared" si="543"/>
        <v>1</v>
      </c>
      <c r="AA2620" s="519">
        <f>0</f>
        <v>0</v>
      </c>
      <c r="AB2620" s="520">
        <f>0</f>
        <v>0</v>
      </c>
      <c r="AC2620" s="519">
        <f t="shared" si="544"/>
        <v>0</v>
      </c>
      <c r="AD2620" s="520">
        <f t="shared" si="545"/>
        <v>0</v>
      </c>
    </row>
    <row r="2621" spans="16:30">
      <c r="P2621" s="274">
        <f t="shared" si="533"/>
        <v>1</v>
      </c>
      <c r="Q2621" s="285">
        <f t="shared" si="534"/>
        <v>18</v>
      </c>
      <c r="R2621" s="286">
        <f t="shared" si="535"/>
        <v>0</v>
      </c>
      <c r="S2621" s="287">
        <f t="shared" si="536"/>
        <v>0</v>
      </c>
      <c r="T2621" s="286">
        <f t="shared" si="537"/>
        <v>0</v>
      </c>
      <c r="U2621" s="287">
        <f t="shared" si="538"/>
        <v>0</v>
      </c>
      <c r="V2621" s="287">
        <f t="shared" si="539"/>
        <v>0</v>
      </c>
      <c r="W2621" s="287">
        <f t="shared" si="540"/>
        <v>0</v>
      </c>
      <c r="X2621" s="287">
        <f t="shared" si="541"/>
        <v>0</v>
      </c>
      <c r="Y2621" s="288">
        <f t="shared" si="542"/>
        <v>1900</v>
      </c>
      <c r="Z2621" s="287">
        <f t="shared" si="543"/>
        <v>1</v>
      </c>
      <c r="AA2621" s="519">
        <f>0</f>
        <v>0</v>
      </c>
      <c r="AB2621" s="520">
        <f>0</f>
        <v>0</v>
      </c>
      <c r="AC2621" s="519">
        <f t="shared" si="544"/>
        <v>0</v>
      </c>
      <c r="AD2621" s="520">
        <f t="shared" si="545"/>
        <v>0</v>
      </c>
    </row>
    <row r="2622" spans="16:30">
      <c r="P2622" s="274">
        <f t="shared" si="533"/>
        <v>1</v>
      </c>
      <c r="Q2622" s="285">
        <f t="shared" si="534"/>
        <v>18</v>
      </c>
      <c r="R2622" s="286">
        <f t="shared" si="535"/>
        <v>0</v>
      </c>
      <c r="S2622" s="287">
        <f t="shared" si="536"/>
        <v>0</v>
      </c>
      <c r="T2622" s="286">
        <f t="shared" si="537"/>
        <v>0</v>
      </c>
      <c r="U2622" s="287">
        <f t="shared" si="538"/>
        <v>0</v>
      </c>
      <c r="V2622" s="287">
        <f t="shared" si="539"/>
        <v>0</v>
      </c>
      <c r="W2622" s="287">
        <f t="shared" si="540"/>
        <v>0</v>
      </c>
      <c r="X2622" s="287">
        <f t="shared" si="541"/>
        <v>0</v>
      </c>
      <c r="Y2622" s="288">
        <f t="shared" si="542"/>
        <v>1900</v>
      </c>
      <c r="Z2622" s="287">
        <f t="shared" si="543"/>
        <v>1</v>
      </c>
      <c r="AA2622" s="519">
        <f>0</f>
        <v>0</v>
      </c>
      <c r="AB2622" s="520">
        <f>0</f>
        <v>0</v>
      </c>
      <c r="AC2622" s="519">
        <f t="shared" si="544"/>
        <v>0</v>
      </c>
      <c r="AD2622" s="520">
        <f t="shared" si="545"/>
        <v>0</v>
      </c>
    </row>
    <row r="2623" spans="16:30">
      <c r="P2623" s="274">
        <f t="shared" si="533"/>
        <v>1</v>
      </c>
      <c r="Q2623" s="285">
        <f t="shared" si="534"/>
        <v>18</v>
      </c>
      <c r="R2623" s="286">
        <f t="shared" si="535"/>
        <v>0</v>
      </c>
      <c r="S2623" s="287">
        <f t="shared" si="536"/>
        <v>0</v>
      </c>
      <c r="T2623" s="286">
        <f t="shared" si="537"/>
        <v>0</v>
      </c>
      <c r="U2623" s="287">
        <f t="shared" si="538"/>
        <v>0</v>
      </c>
      <c r="V2623" s="287">
        <f t="shared" si="539"/>
        <v>0</v>
      </c>
      <c r="W2623" s="287">
        <f t="shared" si="540"/>
        <v>0</v>
      </c>
      <c r="X2623" s="287">
        <f t="shared" si="541"/>
        <v>0</v>
      </c>
      <c r="Y2623" s="288">
        <f t="shared" si="542"/>
        <v>1900</v>
      </c>
      <c r="Z2623" s="287">
        <f t="shared" si="543"/>
        <v>1</v>
      </c>
      <c r="AA2623" s="519">
        <f>0</f>
        <v>0</v>
      </c>
      <c r="AB2623" s="520">
        <f>0</f>
        <v>0</v>
      </c>
      <c r="AC2623" s="519">
        <f t="shared" si="544"/>
        <v>0</v>
      </c>
      <c r="AD2623" s="520">
        <f t="shared" si="545"/>
        <v>0</v>
      </c>
    </row>
    <row r="2624" spans="16:30">
      <c r="P2624" s="274">
        <f t="shared" si="533"/>
        <v>1</v>
      </c>
      <c r="Q2624" s="285">
        <f t="shared" si="534"/>
        <v>18</v>
      </c>
      <c r="R2624" s="286">
        <f t="shared" si="535"/>
        <v>0</v>
      </c>
      <c r="S2624" s="287">
        <f t="shared" si="536"/>
        <v>0</v>
      </c>
      <c r="T2624" s="286">
        <f t="shared" si="537"/>
        <v>0</v>
      </c>
      <c r="U2624" s="287">
        <f t="shared" si="538"/>
        <v>0</v>
      </c>
      <c r="V2624" s="287">
        <f t="shared" si="539"/>
        <v>0</v>
      </c>
      <c r="W2624" s="287">
        <f t="shared" si="540"/>
        <v>0</v>
      </c>
      <c r="X2624" s="287">
        <f t="shared" si="541"/>
        <v>0</v>
      </c>
      <c r="Y2624" s="288">
        <f t="shared" si="542"/>
        <v>1900</v>
      </c>
      <c r="Z2624" s="287">
        <f t="shared" si="543"/>
        <v>1</v>
      </c>
      <c r="AA2624" s="519">
        <f>0</f>
        <v>0</v>
      </c>
      <c r="AB2624" s="520">
        <f>0</f>
        <v>0</v>
      </c>
      <c r="AC2624" s="519">
        <f t="shared" si="544"/>
        <v>0</v>
      </c>
      <c r="AD2624" s="520">
        <f t="shared" si="545"/>
        <v>0</v>
      </c>
    </row>
    <row r="2625" spans="16:30">
      <c r="P2625" s="274">
        <f t="shared" si="533"/>
        <v>1</v>
      </c>
      <c r="Q2625" s="285">
        <f t="shared" si="534"/>
        <v>18</v>
      </c>
      <c r="R2625" s="286">
        <f t="shared" si="535"/>
        <v>0</v>
      </c>
      <c r="S2625" s="287">
        <f t="shared" si="536"/>
        <v>0</v>
      </c>
      <c r="T2625" s="286">
        <f t="shared" si="537"/>
        <v>0</v>
      </c>
      <c r="U2625" s="287">
        <f t="shared" si="538"/>
        <v>0</v>
      </c>
      <c r="V2625" s="287">
        <f t="shared" si="539"/>
        <v>0</v>
      </c>
      <c r="W2625" s="287">
        <f t="shared" si="540"/>
        <v>0</v>
      </c>
      <c r="X2625" s="287">
        <f t="shared" si="541"/>
        <v>0</v>
      </c>
      <c r="Y2625" s="288">
        <f t="shared" si="542"/>
        <v>1900</v>
      </c>
      <c r="Z2625" s="287">
        <f t="shared" si="543"/>
        <v>1</v>
      </c>
      <c r="AA2625" s="519">
        <f>0</f>
        <v>0</v>
      </c>
      <c r="AB2625" s="520">
        <f>0</f>
        <v>0</v>
      </c>
      <c r="AC2625" s="519">
        <f t="shared" si="544"/>
        <v>0</v>
      </c>
      <c r="AD2625" s="520">
        <f t="shared" si="545"/>
        <v>0</v>
      </c>
    </row>
    <row r="2626" spans="16:30">
      <c r="P2626" s="274">
        <f t="shared" si="533"/>
        <v>1</v>
      </c>
      <c r="Q2626" s="285">
        <f t="shared" si="534"/>
        <v>18</v>
      </c>
      <c r="R2626" s="286">
        <f t="shared" si="535"/>
        <v>0</v>
      </c>
      <c r="S2626" s="287">
        <f t="shared" si="536"/>
        <v>0</v>
      </c>
      <c r="T2626" s="286">
        <f t="shared" si="537"/>
        <v>0</v>
      </c>
      <c r="U2626" s="287">
        <f t="shared" si="538"/>
        <v>0</v>
      </c>
      <c r="V2626" s="287">
        <f t="shared" si="539"/>
        <v>0</v>
      </c>
      <c r="W2626" s="287">
        <f t="shared" si="540"/>
        <v>0</v>
      </c>
      <c r="X2626" s="287">
        <f t="shared" si="541"/>
        <v>0</v>
      </c>
      <c r="Y2626" s="288">
        <f t="shared" si="542"/>
        <v>1900</v>
      </c>
      <c r="Z2626" s="287">
        <f t="shared" si="543"/>
        <v>1</v>
      </c>
      <c r="AA2626" s="519">
        <f>0</f>
        <v>0</v>
      </c>
      <c r="AB2626" s="520">
        <f>0</f>
        <v>0</v>
      </c>
      <c r="AC2626" s="519">
        <f t="shared" si="544"/>
        <v>0</v>
      </c>
      <c r="AD2626" s="520">
        <f t="shared" si="545"/>
        <v>0</v>
      </c>
    </row>
    <row r="2627" spans="16:30">
      <c r="P2627" s="274">
        <f t="shared" si="533"/>
        <v>1</v>
      </c>
      <c r="Q2627" s="285">
        <f t="shared" si="534"/>
        <v>18</v>
      </c>
      <c r="R2627" s="286">
        <f t="shared" si="535"/>
        <v>0</v>
      </c>
      <c r="S2627" s="287">
        <f t="shared" si="536"/>
        <v>0</v>
      </c>
      <c r="T2627" s="286">
        <f t="shared" si="537"/>
        <v>0</v>
      </c>
      <c r="U2627" s="287">
        <f t="shared" si="538"/>
        <v>0</v>
      </c>
      <c r="V2627" s="287">
        <f t="shared" si="539"/>
        <v>0</v>
      </c>
      <c r="W2627" s="287">
        <f t="shared" si="540"/>
        <v>0</v>
      </c>
      <c r="X2627" s="287">
        <f t="shared" si="541"/>
        <v>0</v>
      </c>
      <c r="Y2627" s="288">
        <f t="shared" si="542"/>
        <v>1900</v>
      </c>
      <c r="Z2627" s="287">
        <f t="shared" si="543"/>
        <v>1</v>
      </c>
      <c r="AA2627" s="519">
        <f>0</f>
        <v>0</v>
      </c>
      <c r="AB2627" s="520">
        <f>0</f>
        <v>0</v>
      </c>
      <c r="AC2627" s="519">
        <f t="shared" si="544"/>
        <v>0</v>
      </c>
      <c r="AD2627" s="520">
        <f t="shared" si="545"/>
        <v>0</v>
      </c>
    </row>
    <row r="2628" spans="16:30">
      <c r="P2628" s="274">
        <f t="shared" si="533"/>
        <v>1</v>
      </c>
      <c r="Q2628" s="285">
        <f t="shared" si="534"/>
        <v>18</v>
      </c>
      <c r="R2628" s="286">
        <f t="shared" si="535"/>
        <v>0</v>
      </c>
      <c r="S2628" s="287">
        <f t="shared" si="536"/>
        <v>0</v>
      </c>
      <c r="T2628" s="286">
        <f t="shared" si="537"/>
        <v>0</v>
      </c>
      <c r="U2628" s="287">
        <f t="shared" si="538"/>
        <v>0</v>
      </c>
      <c r="V2628" s="287">
        <f t="shared" si="539"/>
        <v>0</v>
      </c>
      <c r="W2628" s="287">
        <f t="shared" si="540"/>
        <v>0</v>
      </c>
      <c r="X2628" s="287">
        <f t="shared" si="541"/>
        <v>0</v>
      </c>
      <c r="Y2628" s="288">
        <f t="shared" si="542"/>
        <v>1900</v>
      </c>
      <c r="Z2628" s="287">
        <f t="shared" si="543"/>
        <v>1</v>
      </c>
      <c r="AA2628" s="519">
        <f>0</f>
        <v>0</v>
      </c>
      <c r="AB2628" s="520">
        <f>0</f>
        <v>0</v>
      </c>
      <c r="AC2628" s="519">
        <f t="shared" si="544"/>
        <v>0</v>
      </c>
      <c r="AD2628" s="520">
        <f t="shared" si="545"/>
        <v>0</v>
      </c>
    </row>
    <row r="2629" spans="16:30">
      <c r="P2629" s="274">
        <f t="shared" si="533"/>
        <v>1</v>
      </c>
      <c r="Q2629" s="285">
        <f t="shared" si="534"/>
        <v>18</v>
      </c>
      <c r="R2629" s="286">
        <f t="shared" si="535"/>
        <v>0</v>
      </c>
      <c r="S2629" s="287">
        <f t="shared" si="536"/>
        <v>0</v>
      </c>
      <c r="T2629" s="286">
        <f t="shared" si="537"/>
        <v>0</v>
      </c>
      <c r="U2629" s="287">
        <f t="shared" si="538"/>
        <v>0</v>
      </c>
      <c r="V2629" s="287">
        <f t="shared" si="539"/>
        <v>0</v>
      </c>
      <c r="W2629" s="287">
        <f t="shared" si="540"/>
        <v>0</v>
      </c>
      <c r="X2629" s="287">
        <f t="shared" si="541"/>
        <v>0</v>
      </c>
      <c r="Y2629" s="288">
        <f t="shared" si="542"/>
        <v>1900</v>
      </c>
      <c r="Z2629" s="287">
        <f t="shared" si="543"/>
        <v>1</v>
      </c>
      <c r="AA2629" s="519">
        <f>0</f>
        <v>0</v>
      </c>
      <c r="AB2629" s="520">
        <f>0</f>
        <v>0</v>
      </c>
      <c r="AC2629" s="519">
        <f t="shared" si="544"/>
        <v>0</v>
      </c>
      <c r="AD2629" s="520">
        <f t="shared" si="545"/>
        <v>0</v>
      </c>
    </row>
    <row r="2630" spans="16:30">
      <c r="P2630" s="274">
        <f t="shared" si="533"/>
        <v>1</v>
      </c>
      <c r="Q2630" s="285">
        <f t="shared" si="534"/>
        <v>18</v>
      </c>
      <c r="R2630" s="286">
        <f t="shared" si="535"/>
        <v>0</v>
      </c>
      <c r="S2630" s="287">
        <f t="shared" si="536"/>
        <v>0</v>
      </c>
      <c r="T2630" s="286">
        <f t="shared" si="537"/>
        <v>0</v>
      </c>
      <c r="U2630" s="287">
        <f t="shared" si="538"/>
        <v>0</v>
      </c>
      <c r="V2630" s="287">
        <f t="shared" si="539"/>
        <v>0</v>
      </c>
      <c r="W2630" s="287">
        <f t="shared" si="540"/>
        <v>0</v>
      </c>
      <c r="X2630" s="287">
        <f t="shared" si="541"/>
        <v>0</v>
      </c>
      <c r="Y2630" s="288">
        <f t="shared" si="542"/>
        <v>1900</v>
      </c>
      <c r="Z2630" s="287">
        <f t="shared" si="543"/>
        <v>1</v>
      </c>
      <c r="AA2630" s="519">
        <f>0</f>
        <v>0</v>
      </c>
      <c r="AB2630" s="520">
        <f>0</f>
        <v>0</v>
      </c>
      <c r="AC2630" s="519">
        <f t="shared" si="544"/>
        <v>0</v>
      </c>
      <c r="AD2630" s="520">
        <f t="shared" si="545"/>
        <v>0</v>
      </c>
    </row>
    <row r="2631" spans="16:30">
      <c r="P2631" s="274">
        <f t="shared" si="533"/>
        <v>1</v>
      </c>
      <c r="Q2631" s="285">
        <f t="shared" si="534"/>
        <v>18</v>
      </c>
      <c r="R2631" s="286">
        <f t="shared" si="535"/>
        <v>0</v>
      </c>
      <c r="S2631" s="287">
        <f t="shared" si="536"/>
        <v>0</v>
      </c>
      <c r="T2631" s="286">
        <f t="shared" si="537"/>
        <v>0</v>
      </c>
      <c r="U2631" s="287">
        <f t="shared" si="538"/>
        <v>0</v>
      </c>
      <c r="V2631" s="287">
        <f t="shared" si="539"/>
        <v>0</v>
      </c>
      <c r="W2631" s="287">
        <f t="shared" si="540"/>
        <v>0</v>
      </c>
      <c r="X2631" s="287">
        <f t="shared" si="541"/>
        <v>0</v>
      </c>
      <c r="Y2631" s="288">
        <f t="shared" si="542"/>
        <v>1900</v>
      </c>
      <c r="Z2631" s="287">
        <f t="shared" si="543"/>
        <v>1</v>
      </c>
      <c r="AA2631" s="519">
        <f>0</f>
        <v>0</v>
      </c>
      <c r="AB2631" s="520">
        <f>0</f>
        <v>0</v>
      </c>
      <c r="AC2631" s="519">
        <f t="shared" si="544"/>
        <v>0</v>
      </c>
      <c r="AD2631" s="520">
        <f t="shared" si="545"/>
        <v>0</v>
      </c>
    </row>
    <row r="2632" spans="16:30">
      <c r="P2632" s="274">
        <f t="shared" ref="P2632:P2695" si="546">IF(Z2632&gt;S2632,IF(Z2632&gt;T2632,1,0),0)</f>
        <v>1</v>
      </c>
      <c r="Q2632" s="285">
        <f t="shared" ref="Q2632:Q2695" si="547">MAX(18,IFERROR(ROUNDDOWN(YEARFRAC(F2632,__valuation_date),0),45))</f>
        <v>18</v>
      </c>
      <c r="R2632" s="286">
        <f t="shared" ref="R2632:R2695" si="548">G2632</f>
        <v>0</v>
      </c>
      <c r="S2632" s="287">
        <f t="shared" ref="S2632:S2695" si="549">N2632</f>
        <v>0</v>
      </c>
      <c r="T2632" s="286">
        <f t="shared" ref="T2632:T2695" si="550">ROUNDUP(YEARFRAC(M2632,L2632),0)</f>
        <v>0</v>
      </c>
      <c r="U2632" s="287">
        <f t="shared" ref="U2632:U2695" si="551">J2632</f>
        <v>0</v>
      </c>
      <c r="V2632" s="287">
        <f t="shared" ref="V2632:V2695" si="552">IF(X2632="Annuity",0,H2632)</f>
        <v>0</v>
      </c>
      <c r="W2632" s="287">
        <f t="shared" ref="W2632:W2695" si="553">IF(X2632="Annuity",H2632*12,H2632)</f>
        <v>0</v>
      </c>
      <c r="X2632" s="287">
        <f t="shared" ref="X2632:X2695" si="554">E2632</f>
        <v>0</v>
      </c>
      <c r="Y2632" s="288">
        <f t="shared" ref="Y2632:Y2695" si="555">YEAR(L2632)</f>
        <v>1900</v>
      </c>
      <c r="Z2632" s="287">
        <f t="shared" ref="Z2632:Z2695" si="556">YEAR($P$2)-Y2632+1</f>
        <v>1</v>
      </c>
      <c r="AA2632" s="519">
        <f>0</f>
        <v>0</v>
      </c>
      <c r="AB2632" s="520">
        <f>0</f>
        <v>0</v>
      </c>
      <c r="AC2632" s="519">
        <f t="shared" ref="AC2632:AC2695" si="557">D2632</f>
        <v>0</v>
      </c>
      <c r="AD2632" s="520">
        <f t="shared" ref="AD2632:AD2695" si="558">O2632</f>
        <v>0</v>
      </c>
    </row>
    <row r="2633" spans="16:30">
      <c r="P2633" s="274">
        <f t="shared" si="546"/>
        <v>1</v>
      </c>
      <c r="Q2633" s="285">
        <f t="shared" si="547"/>
        <v>18</v>
      </c>
      <c r="R2633" s="286">
        <f t="shared" si="548"/>
        <v>0</v>
      </c>
      <c r="S2633" s="287">
        <f t="shared" si="549"/>
        <v>0</v>
      </c>
      <c r="T2633" s="286">
        <f t="shared" si="550"/>
        <v>0</v>
      </c>
      <c r="U2633" s="287">
        <f t="shared" si="551"/>
        <v>0</v>
      </c>
      <c r="V2633" s="287">
        <f t="shared" si="552"/>
        <v>0</v>
      </c>
      <c r="W2633" s="287">
        <f t="shared" si="553"/>
        <v>0</v>
      </c>
      <c r="X2633" s="287">
        <f t="shared" si="554"/>
        <v>0</v>
      </c>
      <c r="Y2633" s="288">
        <f t="shared" si="555"/>
        <v>1900</v>
      </c>
      <c r="Z2633" s="287">
        <f t="shared" si="556"/>
        <v>1</v>
      </c>
      <c r="AA2633" s="519">
        <f>0</f>
        <v>0</v>
      </c>
      <c r="AB2633" s="520">
        <f>0</f>
        <v>0</v>
      </c>
      <c r="AC2633" s="519">
        <f t="shared" si="557"/>
        <v>0</v>
      </c>
      <c r="AD2633" s="520">
        <f t="shared" si="558"/>
        <v>0</v>
      </c>
    </row>
    <row r="2634" spans="16:30">
      <c r="P2634" s="274">
        <f t="shared" si="546"/>
        <v>1</v>
      </c>
      <c r="Q2634" s="285">
        <f t="shared" si="547"/>
        <v>18</v>
      </c>
      <c r="R2634" s="286">
        <f t="shared" si="548"/>
        <v>0</v>
      </c>
      <c r="S2634" s="287">
        <f t="shared" si="549"/>
        <v>0</v>
      </c>
      <c r="T2634" s="286">
        <f t="shared" si="550"/>
        <v>0</v>
      </c>
      <c r="U2634" s="287">
        <f t="shared" si="551"/>
        <v>0</v>
      </c>
      <c r="V2634" s="287">
        <f t="shared" si="552"/>
        <v>0</v>
      </c>
      <c r="W2634" s="287">
        <f t="shared" si="553"/>
        <v>0</v>
      </c>
      <c r="X2634" s="287">
        <f t="shared" si="554"/>
        <v>0</v>
      </c>
      <c r="Y2634" s="288">
        <f t="shared" si="555"/>
        <v>1900</v>
      </c>
      <c r="Z2634" s="287">
        <f t="shared" si="556"/>
        <v>1</v>
      </c>
      <c r="AA2634" s="519">
        <f>0</f>
        <v>0</v>
      </c>
      <c r="AB2634" s="520">
        <f>0</f>
        <v>0</v>
      </c>
      <c r="AC2634" s="519">
        <f t="shared" si="557"/>
        <v>0</v>
      </c>
      <c r="AD2634" s="520">
        <f t="shared" si="558"/>
        <v>0</v>
      </c>
    </row>
    <row r="2635" spans="16:30">
      <c r="P2635" s="274">
        <f t="shared" si="546"/>
        <v>1</v>
      </c>
      <c r="Q2635" s="285">
        <f t="shared" si="547"/>
        <v>18</v>
      </c>
      <c r="R2635" s="286">
        <f t="shared" si="548"/>
        <v>0</v>
      </c>
      <c r="S2635" s="287">
        <f t="shared" si="549"/>
        <v>0</v>
      </c>
      <c r="T2635" s="286">
        <f t="shared" si="550"/>
        <v>0</v>
      </c>
      <c r="U2635" s="287">
        <f t="shared" si="551"/>
        <v>0</v>
      </c>
      <c r="V2635" s="287">
        <f t="shared" si="552"/>
        <v>0</v>
      </c>
      <c r="W2635" s="287">
        <f t="shared" si="553"/>
        <v>0</v>
      </c>
      <c r="X2635" s="287">
        <f t="shared" si="554"/>
        <v>0</v>
      </c>
      <c r="Y2635" s="288">
        <f t="shared" si="555"/>
        <v>1900</v>
      </c>
      <c r="Z2635" s="287">
        <f t="shared" si="556"/>
        <v>1</v>
      </c>
      <c r="AA2635" s="519">
        <f>0</f>
        <v>0</v>
      </c>
      <c r="AB2635" s="520">
        <f>0</f>
        <v>0</v>
      </c>
      <c r="AC2635" s="519">
        <f t="shared" si="557"/>
        <v>0</v>
      </c>
      <c r="AD2635" s="520">
        <f t="shared" si="558"/>
        <v>0</v>
      </c>
    </row>
    <row r="2636" spans="16:30">
      <c r="P2636" s="274">
        <f t="shared" si="546"/>
        <v>1</v>
      </c>
      <c r="Q2636" s="285">
        <f t="shared" si="547"/>
        <v>18</v>
      </c>
      <c r="R2636" s="286">
        <f t="shared" si="548"/>
        <v>0</v>
      </c>
      <c r="S2636" s="287">
        <f t="shared" si="549"/>
        <v>0</v>
      </c>
      <c r="T2636" s="286">
        <f t="shared" si="550"/>
        <v>0</v>
      </c>
      <c r="U2636" s="287">
        <f t="shared" si="551"/>
        <v>0</v>
      </c>
      <c r="V2636" s="287">
        <f t="shared" si="552"/>
        <v>0</v>
      </c>
      <c r="W2636" s="287">
        <f t="shared" si="553"/>
        <v>0</v>
      </c>
      <c r="X2636" s="287">
        <f t="shared" si="554"/>
        <v>0</v>
      </c>
      <c r="Y2636" s="288">
        <f t="shared" si="555"/>
        <v>1900</v>
      </c>
      <c r="Z2636" s="287">
        <f t="shared" si="556"/>
        <v>1</v>
      </c>
      <c r="AA2636" s="519">
        <f>0</f>
        <v>0</v>
      </c>
      <c r="AB2636" s="520">
        <f>0</f>
        <v>0</v>
      </c>
      <c r="AC2636" s="519">
        <f t="shared" si="557"/>
        <v>0</v>
      </c>
      <c r="AD2636" s="520">
        <f t="shared" si="558"/>
        <v>0</v>
      </c>
    </row>
    <row r="2637" spans="16:30">
      <c r="P2637" s="274">
        <f t="shared" si="546"/>
        <v>1</v>
      </c>
      <c r="Q2637" s="285">
        <f t="shared" si="547"/>
        <v>18</v>
      </c>
      <c r="R2637" s="286">
        <f t="shared" si="548"/>
        <v>0</v>
      </c>
      <c r="S2637" s="287">
        <f t="shared" si="549"/>
        <v>0</v>
      </c>
      <c r="T2637" s="286">
        <f t="shared" si="550"/>
        <v>0</v>
      </c>
      <c r="U2637" s="287">
        <f t="shared" si="551"/>
        <v>0</v>
      </c>
      <c r="V2637" s="287">
        <f t="shared" si="552"/>
        <v>0</v>
      </c>
      <c r="W2637" s="287">
        <f t="shared" si="553"/>
        <v>0</v>
      </c>
      <c r="X2637" s="287">
        <f t="shared" si="554"/>
        <v>0</v>
      </c>
      <c r="Y2637" s="288">
        <f t="shared" si="555"/>
        <v>1900</v>
      </c>
      <c r="Z2637" s="287">
        <f t="shared" si="556"/>
        <v>1</v>
      </c>
      <c r="AA2637" s="519">
        <f>0</f>
        <v>0</v>
      </c>
      <c r="AB2637" s="520">
        <f>0</f>
        <v>0</v>
      </c>
      <c r="AC2637" s="519">
        <f t="shared" si="557"/>
        <v>0</v>
      </c>
      <c r="AD2637" s="520">
        <f t="shared" si="558"/>
        <v>0</v>
      </c>
    </row>
    <row r="2638" spans="16:30">
      <c r="P2638" s="274">
        <f t="shared" si="546"/>
        <v>1</v>
      </c>
      <c r="Q2638" s="285">
        <f t="shared" si="547"/>
        <v>18</v>
      </c>
      <c r="R2638" s="286">
        <f t="shared" si="548"/>
        <v>0</v>
      </c>
      <c r="S2638" s="287">
        <f t="shared" si="549"/>
        <v>0</v>
      </c>
      <c r="T2638" s="286">
        <f t="shared" si="550"/>
        <v>0</v>
      </c>
      <c r="U2638" s="287">
        <f t="shared" si="551"/>
        <v>0</v>
      </c>
      <c r="V2638" s="287">
        <f t="shared" si="552"/>
        <v>0</v>
      </c>
      <c r="W2638" s="287">
        <f t="shared" si="553"/>
        <v>0</v>
      </c>
      <c r="X2638" s="287">
        <f t="shared" si="554"/>
        <v>0</v>
      </c>
      <c r="Y2638" s="288">
        <f t="shared" si="555"/>
        <v>1900</v>
      </c>
      <c r="Z2638" s="287">
        <f t="shared" si="556"/>
        <v>1</v>
      </c>
      <c r="AA2638" s="519">
        <f>0</f>
        <v>0</v>
      </c>
      <c r="AB2638" s="520">
        <f>0</f>
        <v>0</v>
      </c>
      <c r="AC2638" s="519">
        <f t="shared" si="557"/>
        <v>0</v>
      </c>
      <c r="AD2638" s="520">
        <f t="shared" si="558"/>
        <v>0</v>
      </c>
    </row>
    <row r="2639" spans="16:30">
      <c r="P2639" s="274">
        <f t="shared" si="546"/>
        <v>1</v>
      </c>
      <c r="Q2639" s="285">
        <f t="shared" si="547"/>
        <v>18</v>
      </c>
      <c r="R2639" s="286">
        <f t="shared" si="548"/>
        <v>0</v>
      </c>
      <c r="S2639" s="287">
        <f t="shared" si="549"/>
        <v>0</v>
      </c>
      <c r="T2639" s="286">
        <f t="shared" si="550"/>
        <v>0</v>
      </c>
      <c r="U2639" s="287">
        <f t="shared" si="551"/>
        <v>0</v>
      </c>
      <c r="V2639" s="287">
        <f t="shared" si="552"/>
        <v>0</v>
      </c>
      <c r="W2639" s="287">
        <f t="shared" si="553"/>
        <v>0</v>
      </c>
      <c r="X2639" s="287">
        <f t="shared" si="554"/>
        <v>0</v>
      </c>
      <c r="Y2639" s="288">
        <f t="shared" si="555"/>
        <v>1900</v>
      </c>
      <c r="Z2639" s="287">
        <f t="shared" si="556"/>
        <v>1</v>
      </c>
      <c r="AA2639" s="519">
        <f>0</f>
        <v>0</v>
      </c>
      <c r="AB2639" s="520">
        <f>0</f>
        <v>0</v>
      </c>
      <c r="AC2639" s="519">
        <f t="shared" si="557"/>
        <v>0</v>
      </c>
      <c r="AD2639" s="520">
        <f t="shared" si="558"/>
        <v>0</v>
      </c>
    </row>
    <row r="2640" spans="16:30">
      <c r="P2640" s="274">
        <f t="shared" si="546"/>
        <v>1</v>
      </c>
      <c r="Q2640" s="285">
        <f t="shared" si="547"/>
        <v>18</v>
      </c>
      <c r="R2640" s="286">
        <f t="shared" si="548"/>
        <v>0</v>
      </c>
      <c r="S2640" s="287">
        <f t="shared" si="549"/>
        <v>0</v>
      </c>
      <c r="T2640" s="286">
        <f t="shared" si="550"/>
        <v>0</v>
      </c>
      <c r="U2640" s="287">
        <f t="shared" si="551"/>
        <v>0</v>
      </c>
      <c r="V2640" s="287">
        <f t="shared" si="552"/>
        <v>0</v>
      </c>
      <c r="W2640" s="287">
        <f t="shared" si="553"/>
        <v>0</v>
      </c>
      <c r="X2640" s="287">
        <f t="shared" si="554"/>
        <v>0</v>
      </c>
      <c r="Y2640" s="288">
        <f t="shared" si="555"/>
        <v>1900</v>
      </c>
      <c r="Z2640" s="287">
        <f t="shared" si="556"/>
        <v>1</v>
      </c>
      <c r="AA2640" s="519">
        <f>0</f>
        <v>0</v>
      </c>
      <c r="AB2640" s="520">
        <f>0</f>
        <v>0</v>
      </c>
      <c r="AC2640" s="519">
        <f t="shared" si="557"/>
        <v>0</v>
      </c>
      <c r="AD2640" s="520">
        <f t="shared" si="558"/>
        <v>0</v>
      </c>
    </row>
    <row r="2641" spans="16:30">
      <c r="P2641" s="274">
        <f t="shared" si="546"/>
        <v>1</v>
      </c>
      <c r="Q2641" s="285">
        <f t="shared" si="547"/>
        <v>18</v>
      </c>
      <c r="R2641" s="286">
        <f t="shared" si="548"/>
        <v>0</v>
      </c>
      <c r="S2641" s="287">
        <f t="shared" si="549"/>
        <v>0</v>
      </c>
      <c r="T2641" s="286">
        <f t="shared" si="550"/>
        <v>0</v>
      </c>
      <c r="U2641" s="287">
        <f t="shared" si="551"/>
        <v>0</v>
      </c>
      <c r="V2641" s="287">
        <f t="shared" si="552"/>
        <v>0</v>
      </c>
      <c r="W2641" s="287">
        <f t="shared" si="553"/>
        <v>0</v>
      </c>
      <c r="X2641" s="287">
        <f t="shared" si="554"/>
        <v>0</v>
      </c>
      <c r="Y2641" s="288">
        <f t="shared" si="555"/>
        <v>1900</v>
      </c>
      <c r="Z2641" s="287">
        <f t="shared" si="556"/>
        <v>1</v>
      </c>
      <c r="AA2641" s="519">
        <f>0</f>
        <v>0</v>
      </c>
      <c r="AB2641" s="520">
        <f>0</f>
        <v>0</v>
      </c>
      <c r="AC2641" s="519">
        <f t="shared" si="557"/>
        <v>0</v>
      </c>
      <c r="AD2641" s="520">
        <f t="shared" si="558"/>
        <v>0</v>
      </c>
    </row>
    <row r="2642" spans="16:30">
      <c r="P2642" s="274">
        <f t="shared" si="546"/>
        <v>1</v>
      </c>
      <c r="Q2642" s="285">
        <f t="shared" si="547"/>
        <v>18</v>
      </c>
      <c r="R2642" s="286">
        <f t="shared" si="548"/>
        <v>0</v>
      </c>
      <c r="S2642" s="287">
        <f t="shared" si="549"/>
        <v>0</v>
      </c>
      <c r="T2642" s="286">
        <f t="shared" si="550"/>
        <v>0</v>
      </c>
      <c r="U2642" s="287">
        <f t="shared" si="551"/>
        <v>0</v>
      </c>
      <c r="V2642" s="287">
        <f t="shared" si="552"/>
        <v>0</v>
      </c>
      <c r="W2642" s="287">
        <f t="shared" si="553"/>
        <v>0</v>
      </c>
      <c r="X2642" s="287">
        <f t="shared" si="554"/>
        <v>0</v>
      </c>
      <c r="Y2642" s="288">
        <f t="shared" si="555"/>
        <v>1900</v>
      </c>
      <c r="Z2642" s="287">
        <f t="shared" si="556"/>
        <v>1</v>
      </c>
      <c r="AA2642" s="519">
        <f>0</f>
        <v>0</v>
      </c>
      <c r="AB2642" s="520">
        <f>0</f>
        <v>0</v>
      </c>
      <c r="AC2642" s="519">
        <f t="shared" si="557"/>
        <v>0</v>
      </c>
      <c r="AD2642" s="520">
        <f t="shared" si="558"/>
        <v>0</v>
      </c>
    </row>
    <row r="2643" spans="16:30">
      <c r="P2643" s="274">
        <f t="shared" si="546"/>
        <v>1</v>
      </c>
      <c r="Q2643" s="285">
        <f t="shared" si="547"/>
        <v>18</v>
      </c>
      <c r="R2643" s="286">
        <f t="shared" si="548"/>
        <v>0</v>
      </c>
      <c r="S2643" s="287">
        <f t="shared" si="549"/>
        <v>0</v>
      </c>
      <c r="T2643" s="286">
        <f t="shared" si="550"/>
        <v>0</v>
      </c>
      <c r="U2643" s="287">
        <f t="shared" si="551"/>
        <v>0</v>
      </c>
      <c r="V2643" s="287">
        <f t="shared" si="552"/>
        <v>0</v>
      </c>
      <c r="W2643" s="287">
        <f t="shared" si="553"/>
        <v>0</v>
      </c>
      <c r="X2643" s="287">
        <f t="shared" si="554"/>
        <v>0</v>
      </c>
      <c r="Y2643" s="288">
        <f t="shared" si="555"/>
        <v>1900</v>
      </c>
      <c r="Z2643" s="287">
        <f t="shared" si="556"/>
        <v>1</v>
      </c>
      <c r="AA2643" s="519">
        <f>0</f>
        <v>0</v>
      </c>
      <c r="AB2643" s="520">
        <f>0</f>
        <v>0</v>
      </c>
      <c r="AC2643" s="519">
        <f t="shared" si="557"/>
        <v>0</v>
      </c>
      <c r="AD2643" s="520">
        <f t="shared" si="558"/>
        <v>0</v>
      </c>
    </row>
    <row r="2644" spans="16:30">
      <c r="P2644" s="274">
        <f t="shared" si="546"/>
        <v>1</v>
      </c>
      <c r="Q2644" s="285">
        <f t="shared" si="547"/>
        <v>18</v>
      </c>
      <c r="R2644" s="286">
        <f t="shared" si="548"/>
        <v>0</v>
      </c>
      <c r="S2644" s="287">
        <f t="shared" si="549"/>
        <v>0</v>
      </c>
      <c r="T2644" s="286">
        <f t="shared" si="550"/>
        <v>0</v>
      </c>
      <c r="U2644" s="287">
        <f t="shared" si="551"/>
        <v>0</v>
      </c>
      <c r="V2644" s="287">
        <f t="shared" si="552"/>
        <v>0</v>
      </c>
      <c r="W2644" s="287">
        <f t="shared" si="553"/>
        <v>0</v>
      </c>
      <c r="X2644" s="287">
        <f t="shared" si="554"/>
        <v>0</v>
      </c>
      <c r="Y2644" s="288">
        <f t="shared" si="555"/>
        <v>1900</v>
      </c>
      <c r="Z2644" s="287">
        <f t="shared" si="556"/>
        <v>1</v>
      </c>
      <c r="AA2644" s="519">
        <f>0</f>
        <v>0</v>
      </c>
      <c r="AB2644" s="520">
        <f>0</f>
        <v>0</v>
      </c>
      <c r="AC2644" s="519">
        <f t="shared" si="557"/>
        <v>0</v>
      </c>
      <c r="AD2644" s="520">
        <f t="shared" si="558"/>
        <v>0</v>
      </c>
    </row>
    <row r="2645" spans="16:30">
      <c r="P2645" s="274">
        <f t="shared" si="546"/>
        <v>1</v>
      </c>
      <c r="Q2645" s="285">
        <f t="shared" si="547"/>
        <v>18</v>
      </c>
      <c r="R2645" s="286">
        <f t="shared" si="548"/>
        <v>0</v>
      </c>
      <c r="S2645" s="287">
        <f t="shared" si="549"/>
        <v>0</v>
      </c>
      <c r="T2645" s="286">
        <f t="shared" si="550"/>
        <v>0</v>
      </c>
      <c r="U2645" s="287">
        <f t="shared" si="551"/>
        <v>0</v>
      </c>
      <c r="V2645" s="287">
        <f t="shared" si="552"/>
        <v>0</v>
      </c>
      <c r="W2645" s="287">
        <f t="shared" si="553"/>
        <v>0</v>
      </c>
      <c r="X2645" s="287">
        <f t="shared" si="554"/>
        <v>0</v>
      </c>
      <c r="Y2645" s="288">
        <f t="shared" si="555"/>
        <v>1900</v>
      </c>
      <c r="Z2645" s="287">
        <f t="shared" si="556"/>
        <v>1</v>
      </c>
      <c r="AA2645" s="519">
        <f>0</f>
        <v>0</v>
      </c>
      <c r="AB2645" s="520">
        <f>0</f>
        <v>0</v>
      </c>
      <c r="AC2645" s="519">
        <f t="shared" si="557"/>
        <v>0</v>
      </c>
      <c r="AD2645" s="520">
        <f t="shared" si="558"/>
        <v>0</v>
      </c>
    </row>
    <row r="2646" spans="16:30">
      <c r="P2646" s="274">
        <f t="shared" si="546"/>
        <v>1</v>
      </c>
      <c r="Q2646" s="285">
        <f t="shared" si="547"/>
        <v>18</v>
      </c>
      <c r="R2646" s="286">
        <f t="shared" si="548"/>
        <v>0</v>
      </c>
      <c r="S2646" s="287">
        <f t="shared" si="549"/>
        <v>0</v>
      </c>
      <c r="T2646" s="286">
        <f t="shared" si="550"/>
        <v>0</v>
      </c>
      <c r="U2646" s="287">
        <f t="shared" si="551"/>
        <v>0</v>
      </c>
      <c r="V2646" s="287">
        <f t="shared" si="552"/>
        <v>0</v>
      </c>
      <c r="W2646" s="287">
        <f t="shared" si="553"/>
        <v>0</v>
      </c>
      <c r="X2646" s="287">
        <f t="shared" si="554"/>
        <v>0</v>
      </c>
      <c r="Y2646" s="288">
        <f t="shared" si="555"/>
        <v>1900</v>
      </c>
      <c r="Z2646" s="287">
        <f t="shared" si="556"/>
        <v>1</v>
      </c>
      <c r="AA2646" s="519">
        <f>0</f>
        <v>0</v>
      </c>
      <c r="AB2646" s="520">
        <f>0</f>
        <v>0</v>
      </c>
      <c r="AC2646" s="519">
        <f t="shared" si="557"/>
        <v>0</v>
      </c>
      <c r="AD2646" s="520">
        <f t="shared" si="558"/>
        <v>0</v>
      </c>
    </row>
    <row r="2647" spans="16:30">
      <c r="P2647" s="274">
        <f t="shared" si="546"/>
        <v>1</v>
      </c>
      <c r="Q2647" s="285">
        <f t="shared" si="547"/>
        <v>18</v>
      </c>
      <c r="R2647" s="286">
        <f t="shared" si="548"/>
        <v>0</v>
      </c>
      <c r="S2647" s="287">
        <f t="shared" si="549"/>
        <v>0</v>
      </c>
      <c r="T2647" s="286">
        <f t="shared" si="550"/>
        <v>0</v>
      </c>
      <c r="U2647" s="287">
        <f t="shared" si="551"/>
        <v>0</v>
      </c>
      <c r="V2647" s="287">
        <f t="shared" si="552"/>
        <v>0</v>
      </c>
      <c r="W2647" s="287">
        <f t="shared" si="553"/>
        <v>0</v>
      </c>
      <c r="X2647" s="287">
        <f t="shared" si="554"/>
        <v>0</v>
      </c>
      <c r="Y2647" s="288">
        <f t="shared" si="555"/>
        <v>1900</v>
      </c>
      <c r="Z2647" s="287">
        <f t="shared" si="556"/>
        <v>1</v>
      </c>
      <c r="AA2647" s="519">
        <f>0</f>
        <v>0</v>
      </c>
      <c r="AB2647" s="520">
        <f>0</f>
        <v>0</v>
      </c>
      <c r="AC2647" s="519">
        <f t="shared" si="557"/>
        <v>0</v>
      </c>
      <c r="AD2647" s="520">
        <f t="shared" si="558"/>
        <v>0</v>
      </c>
    </row>
    <row r="2648" spans="16:30">
      <c r="P2648" s="274">
        <f t="shared" si="546"/>
        <v>1</v>
      </c>
      <c r="Q2648" s="285">
        <f t="shared" si="547"/>
        <v>18</v>
      </c>
      <c r="R2648" s="286">
        <f t="shared" si="548"/>
        <v>0</v>
      </c>
      <c r="S2648" s="287">
        <f t="shared" si="549"/>
        <v>0</v>
      </c>
      <c r="T2648" s="286">
        <f t="shared" si="550"/>
        <v>0</v>
      </c>
      <c r="U2648" s="287">
        <f t="shared" si="551"/>
        <v>0</v>
      </c>
      <c r="V2648" s="287">
        <f t="shared" si="552"/>
        <v>0</v>
      </c>
      <c r="W2648" s="287">
        <f t="shared" si="553"/>
        <v>0</v>
      </c>
      <c r="X2648" s="287">
        <f t="shared" si="554"/>
        <v>0</v>
      </c>
      <c r="Y2648" s="288">
        <f t="shared" si="555"/>
        <v>1900</v>
      </c>
      <c r="Z2648" s="287">
        <f t="shared" si="556"/>
        <v>1</v>
      </c>
      <c r="AA2648" s="519">
        <f>0</f>
        <v>0</v>
      </c>
      <c r="AB2648" s="520">
        <f>0</f>
        <v>0</v>
      </c>
      <c r="AC2648" s="519">
        <f t="shared" si="557"/>
        <v>0</v>
      </c>
      <c r="AD2648" s="520">
        <f t="shared" si="558"/>
        <v>0</v>
      </c>
    </row>
    <row r="2649" spans="16:30">
      <c r="P2649" s="274">
        <f t="shared" si="546"/>
        <v>1</v>
      </c>
      <c r="Q2649" s="285">
        <f t="shared" si="547"/>
        <v>18</v>
      </c>
      <c r="R2649" s="286">
        <f t="shared" si="548"/>
        <v>0</v>
      </c>
      <c r="S2649" s="287">
        <f t="shared" si="549"/>
        <v>0</v>
      </c>
      <c r="T2649" s="286">
        <f t="shared" si="550"/>
        <v>0</v>
      </c>
      <c r="U2649" s="287">
        <f t="shared" si="551"/>
        <v>0</v>
      </c>
      <c r="V2649" s="287">
        <f t="shared" si="552"/>
        <v>0</v>
      </c>
      <c r="W2649" s="287">
        <f t="shared" si="553"/>
        <v>0</v>
      </c>
      <c r="X2649" s="287">
        <f t="shared" si="554"/>
        <v>0</v>
      </c>
      <c r="Y2649" s="288">
        <f t="shared" si="555"/>
        <v>1900</v>
      </c>
      <c r="Z2649" s="287">
        <f t="shared" si="556"/>
        <v>1</v>
      </c>
      <c r="AA2649" s="519">
        <f>0</f>
        <v>0</v>
      </c>
      <c r="AB2649" s="520">
        <f>0</f>
        <v>0</v>
      </c>
      <c r="AC2649" s="519">
        <f t="shared" si="557"/>
        <v>0</v>
      </c>
      <c r="AD2649" s="520">
        <f t="shared" si="558"/>
        <v>0</v>
      </c>
    </row>
    <row r="2650" spans="16:30">
      <c r="P2650" s="274">
        <f t="shared" si="546"/>
        <v>1</v>
      </c>
      <c r="Q2650" s="285">
        <f t="shared" si="547"/>
        <v>18</v>
      </c>
      <c r="R2650" s="286">
        <f t="shared" si="548"/>
        <v>0</v>
      </c>
      <c r="S2650" s="287">
        <f t="shared" si="549"/>
        <v>0</v>
      </c>
      <c r="T2650" s="286">
        <f t="shared" si="550"/>
        <v>0</v>
      </c>
      <c r="U2650" s="287">
        <f t="shared" si="551"/>
        <v>0</v>
      </c>
      <c r="V2650" s="287">
        <f t="shared" si="552"/>
        <v>0</v>
      </c>
      <c r="W2650" s="287">
        <f t="shared" si="553"/>
        <v>0</v>
      </c>
      <c r="X2650" s="287">
        <f t="shared" si="554"/>
        <v>0</v>
      </c>
      <c r="Y2650" s="288">
        <f t="shared" si="555"/>
        <v>1900</v>
      </c>
      <c r="Z2650" s="287">
        <f t="shared" si="556"/>
        <v>1</v>
      </c>
      <c r="AA2650" s="519">
        <f>0</f>
        <v>0</v>
      </c>
      <c r="AB2650" s="520">
        <f>0</f>
        <v>0</v>
      </c>
      <c r="AC2650" s="519">
        <f t="shared" si="557"/>
        <v>0</v>
      </c>
      <c r="AD2650" s="520">
        <f t="shared" si="558"/>
        <v>0</v>
      </c>
    </row>
    <row r="2651" spans="16:30">
      <c r="P2651" s="274">
        <f t="shared" si="546"/>
        <v>1</v>
      </c>
      <c r="Q2651" s="285">
        <f t="shared" si="547"/>
        <v>18</v>
      </c>
      <c r="R2651" s="286">
        <f t="shared" si="548"/>
        <v>0</v>
      </c>
      <c r="S2651" s="287">
        <f t="shared" si="549"/>
        <v>0</v>
      </c>
      <c r="T2651" s="286">
        <f t="shared" si="550"/>
        <v>0</v>
      </c>
      <c r="U2651" s="287">
        <f t="shared" si="551"/>
        <v>0</v>
      </c>
      <c r="V2651" s="287">
        <f t="shared" si="552"/>
        <v>0</v>
      </c>
      <c r="W2651" s="287">
        <f t="shared" si="553"/>
        <v>0</v>
      </c>
      <c r="X2651" s="287">
        <f t="shared" si="554"/>
        <v>0</v>
      </c>
      <c r="Y2651" s="288">
        <f t="shared" si="555"/>
        <v>1900</v>
      </c>
      <c r="Z2651" s="287">
        <f t="shared" si="556"/>
        <v>1</v>
      </c>
      <c r="AA2651" s="519">
        <f>0</f>
        <v>0</v>
      </c>
      <c r="AB2651" s="520">
        <f>0</f>
        <v>0</v>
      </c>
      <c r="AC2651" s="519">
        <f t="shared" si="557"/>
        <v>0</v>
      </c>
      <c r="AD2651" s="520">
        <f t="shared" si="558"/>
        <v>0</v>
      </c>
    </row>
    <row r="2652" spans="16:30">
      <c r="P2652" s="274">
        <f t="shared" si="546"/>
        <v>1</v>
      </c>
      <c r="Q2652" s="285">
        <f t="shared" si="547"/>
        <v>18</v>
      </c>
      <c r="R2652" s="286">
        <f t="shared" si="548"/>
        <v>0</v>
      </c>
      <c r="S2652" s="287">
        <f t="shared" si="549"/>
        <v>0</v>
      </c>
      <c r="T2652" s="286">
        <f t="shared" si="550"/>
        <v>0</v>
      </c>
      <c r="U2652" s="287">
        <f t="shared" si="551"/>
        <v>0</v>
      </c>
      <c r="V2652" s="287">
        <f t="shared" si="552"/>
        <v>0</v>
      </c>
      <c r="W2652" s="287">
        <f t="shared" si="553"/>
        <v>0</v>
      </c>
      <c r="X2652" s="287">
        <f t="shared" si="554"/>
        <v>0</v>
      </c>
      <c r="Y2652" s="288">
        <f t="shared" si="555"/>
        <v>1900</v>
      </c>
      <c r="Z2652" s="287">
        <f t="shared" si="556"/>
        <v>1</v>
      </c>
      <c r="AA2652" s="519">
        <f>0</f>
        <v>0</v>
      </c>
      <c r="AB2652" s="520">
        <f>0</f>
        <v>0</v>
      </c>
      <c r="AC2652" s="519">
        <f t="shared" si="557"/>
        <v>0</v>
      </c>
      <c r="AD2652" s="520">
        <f t="shared" si="558"/>
        <v>0</v>
      </c>
    </row>
    <row r="2653" spans="16:30">
      <c r="P2653" s="274">
        <f t="shared" si="546"/>
        <v>1</v>
      </c>
      <c r="Q2653" s="285">
        <f t="shared" si="547"/>
        <v>18</v>
      </c>
      <c r="R2653" s="286">
        <f t="shared" si="548"/>
        <v>0</v>
      </c>
      <c r="S2653" s="287">
        <f t="shared" si="549"/>
        <v>0</v>
      </c>
      <c r="T2653" s="286">
        <f t="shared" si="550"/>
        <v>0</v>
      </c>
      <c r="U2653" s="287">
        <f t="shared" si="551"/>
        <v>0</v>
      </c>
      <c r="V2653" s="287">
        <f t="shared" si="552"/>
        <v>0</v>
      </c>
      <c r="W2653" s="287">
        <f t="shared" si="553"/>
        <v>0</v>
      </c>
      <c r="X2653" s="287">
        <f t="shared" si="554"/>
        <v>0</v>
      </c>
      <c r="Y2653" s="288">
        <f t="shared" si="555"/>
        <v>1900</v>
      </c>
      <c r="Z2653" s="287">
        <f t="shared" si="556"/>
        <v>1</v>
      </c>
      <c r="AA2653" s="519">
        <f>0</f>
        <v>0</v>
      </c>
      <c r="AB2653" s="520">
        <f>0</f>
        <v>0</v>
      </c>
      <c r="AC2653" s="519">
        <f t="shared" si="557"/>
        <v>0</v>
      </c>
      <c r="AD2653" s="520">
        <f t="shared" si="558"/>
        <v>0</v>
      </c>
    </row>
    <row r="2654" spans="16:30">
      <c r="P2654" s="274">
        <f t="shared" si="546"/>
        <v>1</v>
      </c>
      <c r="Q2654" s="285">
        <f t="shared" si="547"/>
        <v>18</v>
      </c>
      <c r="R2654" s="286">
        <f t="shared" si="548"/>
        <v>0</v>
      </c>
      <c r="S2654" s="287">
        <f t="shared" si="549"/>
        <v>0</v>
      </c>
      <c r="T2654" s="286">
        <f t="shared" si="550"/>
        <v>0</v>
      </c>
      <c r="U2654" s="287">
        <f t="shared" si="551"/>
        <v>0</v>
      </c>
      <c r="V2654" s="287">
        <f t="shared" si="552"/>
        <v>0</v>
      </c>
      <c r="W2654" s="287">
        <f t="shared" si="553"/>
        <v>0</v>
      </c>
      <c r="X2654" s="287">
        <f t="shared" si="554"/>
        <v>0</v>
      </c>
      <c r="Y2654" s="288">
        <f t="shared" si="555"/>
        <v>1900</v>
      </c>
      <c r="Z2654" s="287">
        <f t="shared" si="556"/>
        <v>1</v>
      </c>
      <c r="AA2654" s="519">
        <f>0</f>
        <v>0</v>
      </c>
      <c r="AB2654" s="520">
        <f>0</f>
        <v>0</v>
      </c>
      <c r="AC2654" s="519">
        <f t="shared" si="557"/>
        <v>0</v>
      </c>
      <c r="AD2654" s="520">
        <f t="shared" si="558"/>
        <v>0</v>
      </c>
    </row>
    <row r="2655" spans="16:30">
      <c r="P2655" s="274">
        <f t="shared" si="546"/>
        <v>1</v>
      </c>
      <c r="Q2655" s="285">
        <f t="shared" si="547"/>
        <v>18</v>
      </c>
      <c r="R2655" s="286">
        <f t="shared" si="548"/>
        <v>0</v>
      </c>
      <c r="S2655" s="287">
        <f t="shared" si="549"/>
        <v>0</v>
      </c>
      <c r="T2655" s="286">
        <f t="shared" si="550"/>
        <v>0</v>
      </c>
      <c r="U2655" s="287">
        <f t="shared" si="551"/>
        <v>0</v>
      </c>
      <c r="V2655" s="287">
        <f t="shared" si="552"/>
        <v>0</v>
      </c>
      <c r="W2655" s="287">
        <f t="shared" si="553"/>
        <v>0</v>
      </c>
      <c r="X2655" s="287">
        <f t="shared" si="554"/>
        <v>0</v>
      </c>
      <c r="Y2655" s="288">
        <f t="shared" si="555"/>
        <v>1900</v>
      </c>
      <c r="Z2655" s="287">
        <f t="shared" si="556"/>
        <v>1</v>
      </c>
      <c r="AA2655" s="519">
        <f>0</f>
        <v>0</v>
      </c>
      <c r="AB2655" s="520">
        <f>0</f>
        <v>0</v>
      </c>
      <c r="AC2655" s="519">
        <f t="shared" si="557"/>
        <v>0</v>
      </c>
      <c r="AD2655" s="520">
        <f t="shared" si="558"/>
        <v>0</v>
      </c>
    </row>
    <row r="2656" spans="16:30">
      <c r="P2656" s="274">
        <f t="shared" si="546"/>
        <v>1</v>
      </c>
      <c r="Q2656" s="285">
        <f t="shared" si="547"/>
        <v>18</v>
      </c>
      <c r="R2656" s="286">
        <f t="shared" si="548"/>
        <v>0</v>
      </c>
      <c r="S2656" s="287">
        <f t="shared" si="549"/>
        <v>0</v>
      </c>
      <c r="T2656" s="286">
        <f t="shared" si="550"/>
        <v>0</v>
      </c>
      <c r="U2656" s="287">
        <f t="shared" si="551"/>
        <v>0</v>
      </c>
      <c r="V2656" s="287">
        <f t="shared" si="552"/>
        <v>0</v>
      </c>
      <c r="W2656" s="287">
        <f t="shared" si="553"/>
        <v>0</v>
      </c>
      <c r="X2656" s="287">
        <f t="shared" si="554"/>
        <v>0</v>
      </c>
      <c r="Y2656" s="288">
        <f t="shared" si="555"/>
        <v>1900</v>
      </c>
      <c r="Z2656" s="287">
        <f t="shared" si="556"/>
        <v>1</v>
      </c>
      <c r="AA2656" s="519">
        <f>0</f>
        <v>0</v>
      </c>
      <c r="AB2656" s="520">
        <f>0</f>
        <v>0</v>
      </c>
      <c r="AC2656" s="519">
        <f t="shared" si="557"/>
        <v>0</v>
      </c>
      <c r="AD2656" s="520">
        <f t="shared" si="558"/>
        <v>0</v>
      </c>
    </row>
    <row r="2657" spans="16:30">
      <c r="P2657" s="274">
        <f t="shared" si="546"/>
        <v>1</v>
      </c>
      <c r="Q2657" s="285">
        <f t="shared" si="547"/>
        <v>18</v>
      </c>
      <c r="R2657" s="286">
        <f t="shared" si="548"/>
        <v>0</v>
      </c>
      <c r="S2657" s="287">
        <f t="shared" si="549"/>
        <v>0</v>
      </c>
      <c r="T2657" s="286">
        <f t="shared" si="550"/>
        <v>0</v>
      </c>
      <c r="U2657" s="287">
        <f t="shared" si="551"/>
        <v>0</v>
      </c>
      <c r="V2657" s="287">
        <f t="shared" si="552"/>
        <v>0</v>
      </c>
      <c r="W2657" s="287">
        <f t="shared" si="553"/>
        <v>0</v>
      </c>
      <c r="X2657" s="287">
        <f t="shared" si="554"/>
        <v>0</v>
      </c>
      <c r="Y2657" s="288">
        <f t="shared" si="555"/>
        <v>1900</v>
      </c>
      <c r="Z2657" s="287">
        <f t="shared" si="556"/>
        <v>1</v>
      </c>
      <c r="AA2657" s="519">
        <f>0</f>
        <v>0</v>
      </c>
      <c r="AB2657" s="520">
        <f>0</f>
        <v>0</v>
      </c>
      <c r="AC2657" s="519">
        <f t="shared" si="557"/>
        <v>0</v>
      </c>
      <c r="AD2657" s="520">
        <f t="shared" si="558"/>
        <v>0</v>
      </c>
    </row>
    <row r="2658" spans="16:30">
      <c r="P2658" s="274">
        <f t="shared" si="546"/>
        <v>1</v>
      </c>
      <c r="Q2658" s="285">
        <f t="shared" si="547"/>
        <v>18</v>
      </c>
      <c r="R2658" s="286">
        <f t="shared" si="548"/>
        <v>0</v>
      </c>
      <c r="S2658" s="287">
        <f t="shared" si="549"/>
        <v>0</v>
      </c>
      <c r="T2658" s="286">
        <f t="shared" si="550"/>
        <v>0</v>
      </c>
      <c r="U2658" s="287">
        <f t="shared" si="551"/>
        <v>0</v>
      </c>
      <c r="V2658" s="287">
        <f t="shared" si="552"/>
        <v>0</v>
      </c>
      <c r="W2658" s="287">
        <f t="shared" si="553"/>
        <v>0</v>
      </c>
      <c r="X2658" s="287">
        <f t="shared" si="554"/>
        <v>0</v>
      </c>
      <c r="Y2658" s="288">
        <f t="shared" si="555"/>
        <v>1900</v>
      </c>
      <c r="Z2658" s="287">
        <f t="shared" si="556"/>
        <v>1</v>
      </c>
      <c r="AA2658" s="519">
        <f>0</f>
        <v>0</v>
      </c>
      <c r="AB2658" s="520">
        <f>0</f>
        <v>0</v>
      </c>
      <c r="AC2658" s="519">
        <f t="shared" si="557"/>
        <v>0</v>
      </c>
      <c r="AD2658" s="520">
        <f t="shared" si="558"/>
        <v>0</v>
      </c>
    </row>
    <row r="2659" spans="16:30">
      <c r="P2659" s="274">
        <f t="shared" si="546"/>
        <v>1</v>
      </c>
      <c r="Q2659" s="285">
        <f t="shared" si="547"/>
        <v>18</v>
      </c>
      <c r="R2659" s="286">
        <f t="shared" si="548"/>
        <v>0</v>
      </c>
      <c r="S2659" s="287">
        <f t="shared" si="549"/>
        <v>0</v>
      </c>
      <c r="T2659" s="286">
        <f t="shared" si="550"/>
        <v>0</v>
      </c>
      <c r="U2659" s="287">
        <f t="shared" si="551"/>
        <v>0</v>
      </c>
      <c r="V2659" s="287">
        <f t="shared" si="552"/>
        <v>0</v>
      </c>
      <c r="W2659" s="287">
        <f t="shared" si="553"/>
        <v>0</v>
      </c>
      <c r="X2659" s="287">
        <f t="shared" si="554"/>
        <v>0</v>
      </c>
      <c r="Y2659" s="288">
        <f t="shared" si="555"/>
        <v>1900</v>
      </c>
      <c r="Z2659" s="287">
        <f t="shared" si="556"/>
        <v>1</v>
      </c>
      <c r="AA2659" s="519">
        <f>0</f>
        <v>0</v>
      </c>
      <c r="AB2659" s="520">
        <f>0</f>
        <v>0</v>
      </c>
      <c r="AC2659" s="519">
        <f t="shared" si="557"/>
        <v>0</v>
      </c>
      <c r="AD2659" s="520">
        <f t="shared" si="558"/>
        <v>0</v>
      </c>
    </row>
    <row r="2660" spans="16:30">
      <c r="P2660" s="274">
        <f t="shared" si="546"/>
        <v>1</v>
      </c>
      <c r="Q2660" s="285">
        <f t="shared" si="547"/>
        <v>18</v>
      </c>
      <c r="R2660" s="286">
        <f t="shared" si="548"/>
        <v>0</v>
      </c>
      <c r="S2660" s="287">
        <f t="shared" si="549"/>
        <v>0</v>
      </c>
      <c r="T2660" s="286">
        <f t="shared" si="550"/>
        <v>0</v>
      </c>
      <c r="U2660" s="287">
        <f t="shared" si="551"/>
        <v>0</v>
      </c>
      <c r="V2660" s="287">
        <f t="shared" si="552"/>
        <v>0</v>
      </c>
      <c r="W2660" s="287">
        <f t="shared" si="553"/>
        <v>0</v>
      </c>
      <c r="X2660" s="287">
        <f t="shared" si="554"/>
        <v>0</v>
      </c>
      <c r="Y2660" s="288">
        <f t="shared" si="555"/>
        <v>1900</v>
      </c>
      <c r="Z2660" s="287">
        <f t="shared" si="556"/>
        <v>1</v>
      </c>
      <c r="AA2660" s="519">
        <f>0</f>
        <v>0</v>
      </c>
      <c r="AB2660" s="520">
        <f>0</f>
        <v>0</v>
      </c>
      <c r="AC2660" s="519">
        <f t="shared" si="557"/>
        <v>0</v>
      </c>
      <c r="AD2660" s="520">
        <f t="shared" si="558"/>
        <v>0</v>
      </c>
    </row>
    <row r="2661" spans="16:30">
      <c r="P2661" s="274">
        <f t="shared" si="546"/>
        <v>1</v>
      </c>
      <c r="Q2661" s="285">
        <f t="shared" si="547"/>
        <v>18</v>
      </c>
      <c r="R2661" s="286">
        <f t="shared" si="548"/>
        <v>0</v>
      </c>
      <c r="S2661" s="287">
        <f t="shared" si="549"/>
        <v>0</v>
      </c>
      <c r="T2661" s="286">
        <f t="shared" si="550"/>
        <v>0</v>
      </c>
      <c r="U2661" s="287">
        <f t="shared" si="551"/>
        <v>0</v>
      </c>
      <c r="V2661" s="287">
        <f t="shared" si="552"/>
        <v>0</v>
      </c>
      <c r="W2661" s="287">
        <f t="shared" si="553"/>
        <v>0</v>
      </c>
      <c r="X2661" s="287">
        <f t="shared" si="554"/>
        <v>0</v>
      </c>
      <c r="Y2661" s="288">
        <f t="shared" si="555"/>
        <v>1900</v>
      </c>
      <c r="Z2661" s="287">
        <f t="shared" si="556"/>
        <v>1</v>
      </c>
      <c r="AA2661" s="519">
        <f>0</f>
        <v>0</v>
      </c>
      <c r="AB2661" s="520">
        <f>0</f>
        <v>0</v>
      </c>
      <c r="AC2661" s="519">
        <f t="shared" si="557"/>
        <v>0</v>
      </c>
      <c r="AD2661" s="520">
        <f t="shared" si="558"/>
        <v>0</v>
      </c>
    </row>
    <row r="2662" spans="16:30">
      <c r="P2662" s="274">
        <f t="shared" si="546"/>
        <v>1</v>
      </c>
      <c r="Q2662" s="285">
        <f t="shared" si="547"/>
        <v>18</v>
      </c>
      <c r="R2662" s="286">
        <f t="shared" si="548"/>
        <v>0</v>
      </c>
      <c r="S2662" s="287">
        <f t="shared" si="549"/>
        <v>0</v>
      </c>
      <c r="T2662" s="286">
        <f t="shared" si="550"/>
        <v>0</v>
      </c>
      <c r="U2662" s="287">
        <f t="shared" si="551"/>
        <v>0</v>
      </c>
      <c r="V2662" s="287">
        <f t="shared" si="552"/>
        <v>0</v>
      </c>
      <c r="W2662" s="287">
        <f t="shared" si="553"/>
        <v>0</v>
      </c>
      <c r="X2662" s="287">
        <f t="shared" si="554"/>
        <v>0</v>
      </c>
      <c r="Y2662" s="288">
        <f t="shared" si="555"/>
        <v>1900</v>
      </c>
      <c r="Z2662" s="287">
        <f t="shared" si="556"/>
        <v>1</v>
      </c>
      <c r="AA2662" s="519">
        <f>0</f>
        <v>0</v>
      </c>
      <c r="AB2662" s="520">
        <f>0</f>
        <v>0</v>
      </c>
      <c r="AC2662" s="519">
        <f t="shared" si="557"/>
        <v>0</v>
      </c>
      <c r="AD2662" s="520">
        <f t="shared" si="558"/>
        <v>0</v>
      </c>
    </row>
    <row r="2663" spans="16:30">
      <c r="P2663" s="274">
        <f t="shared" si="546"/>
        <v>1</v>
      </c>
      <c r="Q2663" s="285">
        <f t="shared" si="547"/>
        <v>18</v>
      </c>
      <c r="R2663" s="286">
        <f t="shared" si="548"/>
        <v>0</v>
      </c>
      <c r="S2663" s="287">
        <f t="shared" si="549"/>
        <v>0</v>
      </c>
      <c r="T2663" s="286">
        <f t="shared" si="550"/>
        <v>0</v>
      </c>
      <c r="U2663" s="287">
        <f t="shared" si="551"/>
        <v>0</v>
      </c>
      <c r="V2663" s="287">
        <f t="shared" si="552"/>
        <v>0</v>
      </c>
      <c r="W2663" s="287">
        <f t="shared" si="553"/>
        <v>0</v>
      </c>
      <c r="X2663" s="287">
        <f t="shared" si="554"/>
        <v>0</v>
      </c>
      <c r="Y2663" s="288">
        <f t="shared" si="555"/>
        <v>1900</v>
      </c>
      <c r="Z2663" s="287">
        <f t="shared" si="556"/>
        <v>1</v>
      </c>
      <c r="AA2663" s="519">
        <f>0</f>
        <v>0</v>
      </c>
      <c r="AB2663" s="520">
        <f>0</f>
        <v>0</v>
      </c>
      <c r="AC2663" s="519">
        <f t="shared" si="557"/>
        <v>0</v>
      </c>
      <c r="AD2663" s="520">
        <f t="shared" si="558"/>
        <v>0</v>
      </c>
    </row>
    <row r="2664" spans="16:30">
      <c r="P2664" s="274">
        <f t="shared" si="546"/>
        <v>1</v>
      </c>
      <c r="Q2664" s="285">
        <f t="shared" si="547"/>
        <v>18</v>
      </c>
      <c r="R2664" s="286">
        <f t="shared" si="548"/>
        <v>0</v>
      </c>
      <c r="S2664" s="287">
        <f t="shared" si="549"/>
        <v>0</v>
      </c>
      <c r="T2664" s="286">
        <f t="shared" si="550"/>
        <v>0</v>
      </c>
      <c r="U2664" s="287">
        <f t="shared" si="551"/>
        <v>0</v>
      </c>
      <c r="V2664" s="287">
        <f t="shared" si="552"/>
        <v>0</v>
      </c>
      <c r="W2664" s="287">
        <f t="shared" si="553"/>
        <v>0</v>
      </c>
      <c r="X2664" s="287">
        <f t="shared" si="554"/>
        <v>0</v>
      </c>
      <c r="Y2664" s="288">
        <f t="shared" si="555"/>
        <v>1900</v>
      </c>
      <c r="Z2664" s="287">
        <f t="shared" si="556"/>
        <v>1</v>
      </c>
      <c r="AA2664" s="519">
        <f>0</f>
        <v>0</v>
      </c>
      <c r="AB2664" s="520">
        <f>0</f>
        <v>0</v>
      </c>
      <c r="AC2664" s="519">
        <f t="shared" si="557"/>
        <v>0</v>
      </c>
      <c r="AD2664" s="520">
        <f t="shared" si="558"/>
        <v>0</v>
      </c>
    </row>
    <row r="2665" spans="16:30">
      <c r="P2665" s="274">
        <f t="shared" si="546"/>
        <v>1</v>
      </c>
      <c r="Q2665" s="285">
        <f t="shared" si="547"/>
        <v>18</v>
      </c>
      <c r="R2665" s="286">
        <f t="shared" si="548"/>
        <v>0</v>
      </c>
      <c r="S2665" s="287">
        <f t="shared" si="549"/>
        <v>0</v>
      </c>
      <c r="T2665" s="286">
        <f t="shared" si="550"/>
        <v>0</v>
      </c>
      <c r="U2665" s="287">
        <f t="shared" si="551"/>
        <v>0</v>
      </c>
      <c r="V2665" s="287">
        <f t="shared" si="552"/>
        <v>0</v>
      </c>
      <c r="W2665" s="287">
        <f t="shared" si="553"/>
        <v>0</v>
      </c>
      <c r="X2665" s="287">
        <f t="shared" si="554"/>
        <v>0</v>
      </c>
      <c r="Y2665" s="288">
        <f t="shared" si="555"/>
        <v>1900</v>
      </c>
      <c r="Z2665" s="287">
        <f t="shared" si="556"/>
        <v>1</v>
      </c>
      <c r="AA2665" s="519">
        <f>0</f>
        <v>0</v>
      </c>
      <c r="AB2665" s="520">
        <f>0</f>
        <v>0</v>
      </c>
      <c r="AC2665" s="519">
        <f t="shared" si="557"/>
        <v>0</v>
      </c>
      <c r="AD2665" s="520">
        <f t="shared" si="558"/>
        <v>0</v>
      </c>
    </row>
    <row r="2666" spans="16:30">
      <c r="P2666" s="274">
        <f t="shared" si="546"/>
        <v>1</v>
      </c>
      <c r="Q2666" s="285">
        <f t="shared" si="547"/>
        <v>18</v>
      </c>
      <c r="R2666" s="286">
        <f t="shared" si="548"/>
        <v>0</v>
      </c>
      <c r="S2666" s="287">
        <f t="shared" si="549"/>
        <v>0</v>
      </c>
      <c r="T2666" s="286">
        <f t="shared" si="550"/>
        <v>0</v>
      </c>
      <c r="U2666" s="287">
        <f t="shared" si="551"/>
        <v>0</v>
      </c>
      <c r="V2666" s="287">
        <f t="shared" si="552"/>
        <v>0</v>
      </c>
      <c r="W2666" s="287">
        <f t="shared" si="553"/>
        <v>0</v>
      </c>
      <c r="X2666" s="287">
        <f t="shared" si="554"/>
        <v>0</v>
      </c>
      <c r="Y2666" s="288">
        <f t="shared" si="555"/>
        <v>1900</v>
      </c>
      <c r="Z2666" s="287">
        <f t="shared" si="556"/>
        <v>1</v>
      </c>
      <c r="AA2666" s="519">
        <f>0</f>
        <v>0</v>
      </c>
      <c r="AB2666" s="520">
        <f>0</f>
        <v>0</v>
      </c>
      <c r="AC2666" s="519">
        <f t="shared" si="557"/>
        <v>0</v>
      </c>
      <c r="AD2666" s="520">
        <f t="shared" si="558"/>
        <v>0</v>
      </c>
    </row>
    <row r="2667" spans="16:30">
      <c r="P2667" s="274">
        <f t="shared" si="546"/>
        <v>1</v>
      </c>
      <c r="Q2667" s="285">
        <f t="shared" si="547"/>
        <v>18</v>
      </c>
      <c r="R2667" s="286">
        <f t="shared" si="548"/>
        <v>0</v>
      </c>
      <c r="S2667" s="287">
        <f t="shared" si="549"/>
        <v>0</v>
      </c>
      <c r="T2667" s="286">
        <f t="shared" si="550"/>
        <v>0</v>
      </c>
      <c r="U2667" s="287">
        <f t="shared" si="551"/>
        <v>0</v>
      </c>
      <c r="V2667" s="287">
        <f t="shared" si="552"/>
        <v>0</v>
      </c>
      <c r="W2667" s="287">
        <f t="shared" si="553"/>
        <v>0</v>
      </c>
      <c r="X2667" s="287">
        <f t="shared" si="554"/>
        <v>0</v>
      </c>
      <c r="Y2667" s="288">
        <f t="shared" si="555"/>
        <v>1900</v>
      </c>
      <c r="Z2667" s="287">
        <f t="shared" si="556"/>
        <v>1</v>
      </c>
      <c r="AA2667" s="519">
        <f>0</f>
        <v>0</v>
      </c>
      <c r="AB2667" s="520">
        <f>0</f>
        <v>0</v>
      </c>
      <c r="AC2667" s="519">
        <f t="shared" si="557"/>
        <v>0</v>
      </c>
      <c r="AD2667" s="520">
        <f t="shared" si="558"/>
        <v>0</v>
      </c>
    </row>
    <row r="2668" spans="16:30">
      <c r="P2668" s="274">
        <f t="shared" si="546"/>
        <v>1</v>
      </c>
      <c r="Q2668" s="285">
        <f t="shared" si="547"/>
        <v>18</v>
      </c>
      <c r="R2668" s="286">
        <f t="shared" si="548"/>
        <v>0</v>
      </c>
      <c r="S2668" s="287">
        <f t="shared" si="549"/>
        <v>0</v>
      </c>
      <c r="T2668" s="286">
        <f t="shared" si="550"/>
        <v>0</v>
      </c>
      <c r="U2668" s="287">
        <f t="shared" si="551"/>
        <v>0</v>
      </c>
      <c r="V2668" s="287">
        <f t="shared" si="552"/>
        <v>0</v>
      </c>
      <c r="W2668" s="287">
        <f t="shared" si="553"/>
        <v>0</v>
      </c>
      <c r="X2668" s="287">
        <f t="shared" si="554"/>
        <v>0</v>
      </c>
      <c r="Y2668" s="288">
        <f t="shared" si="555"/>
        <v>1900</v>
      </c>
      <c r="Z2668" s="287">
        <f t="shared" si="556"/>
        <v>1</v>
      </c>
      <c r="AA2668" s="519">
        <f>0</f>
        <v>0</v>
      </c>
      <c r="AB2668" s="520">
        <f>0</f>
        <v>0</v>
      </c>
      <c r="AC2668" s="519">
        <f t="shared" si="557"/>
        <v>0</v>
      </c>
      <c r="AD2668" s="520">
        <f t="shared" si="558"/>
        <v>0</v>
      </c>
    </row>
    <row r="2669" spans="16:30">
      <c r="P2669" s="274">
        <f t="shared" si="546"/>
        <v>1</v>
      </c>
      <c r="Q2669" s="285">
        <f t="shared" si="547"/>
        <v>18</v>
      </c>
      <c r="R2669" s="286">
        <f t="shared" si="548"/>
        <v>0</v>
      </c>
      <c r="S2669" s="287">
        <f t="shared" si="549"/>
        <v>0</v>
      </c>
      <c r="T2669" s="286">
        <f t="shared" si="550"/>
        <v>0</v>
      </c>
      <c r="U2669" s="287">
        <f t="shared" si="551"/>
        <v>0</v>
      </c>
      <c r="V2669" s="287">
        <f t="shared" si="552"/>
        <v>0</v>
      </c>
      <c r="W2669" s="287">
        <f t="shared" si="553"/>
        <v>0</v>
      </c>
      <c r="X2669" s="287">
        <f t="shared" si="554"/>
        <v>0</v>
      </c>
      <c r="Y2669" s="288">
        <f t="shared" si="555"/>
        <v>1900</v>
      </c>
      <c r="Z2669" s="287">
        <f t="shared" si="556"/>
        <v>1</v>
      </c>
      <c r="AA2669" s="519">
        <f>0</f>
        <v>0</v>
      </c>
      <c r="AB2669" s="520">
        <f>0</f>
        <v>0</v>
      </c>
      <c r="AC2669" s="519">
        <f t="shared" si="557"/>
        <v>0</v>
      </c>
      <c r="AD2669" s="520">
        <f t="shared" si="558"/>
        <v>0</v>
      </c>
    </row>
    <row r="2670" spans="16:30">
      <c r="P2670" s="274">
        <f t="shared" si="546"/>
        <v>1</v>
      </c>
      <c r="Q2670" s="285">
        <f t="shared" si="547"/>
        <v>18</v>
      </c>
      <c r="R2670" s="286">
        <f t="shared" si="548"/>
        <v>0</v>
      </c>
      <c r="S2670" s="287">
        <f t="shared" si="549"/>
        <v>0</v>
      </c>
      <c r="T2670" s="286">
        <f t="shared" si="550"/>
        <v>0</v>
      </c>
      <c r="U2670" s="287">
        <f t="shared" si="551"/>
        <v>0</v>
      </c>
      <c r="V2670" s="287">
        <f t="shared" si="552"/>
        <v>0</v>
      </c>
      <c r="W2670" s="287">
        <f t="shared" si="553"/>
        <v>0</v>
      </c>
      <c r="X2670" s="287">
        <f t="shared" si="554"/>
        <v>0</v>
      </c>
      <c r="Y2670" s="288">
        <f t="shared" si="555"/>
        <v>1900</v>
      </c>
      <c r="Z2670" s="287">
        <f t="shared" si="556"/>
        <v>1</v>
      </c>
      <c r="AA2670" s="519">
        <f>0</f>
        <v>0</v>
      </c>
      <c r="AB2670" s="520">
        <f>0</f>
        <v>0</v>
      </c>
      <c r="AC2670" s="519">
        <f t="shared" si="557"/>
        <v>0</v>
      </c>
      <c r="AD2670" s="520">
        <f t="shared" si="558"/>
        <v>0</v>
      </c>
    </row>
    <row r="2671" spans="16:30">
      <c r="P2671" s="274">
        <f t="shared" si="546"/>
        <v>1</v>
      </c>
      <c r="Q2671" s="285">
        <f t="shared" si="547"/>
        <v>18</v>
      </c>
      <c r="R2671" s="286">
        <f t="shared" si="548"/>
        <v>0</v>
      </c>
      <c r="S2671" s="287">
        <f t="shared" si="549"/>
        <v>0</v>
      </c>
      <c r="T2671" s="286">
        <f t="shared" si="550"/>
        <v>0</v>
      </c>
      <c r="U2671" s="287">
        <f t="shared" si="551"/>
        <v>0</v>
      </c>
      <c r="V2671" s="287">
        <f t="shared" si="552"/>
        <v>0</v>
      </c>
      <c r="W2671" s="287">
        <f t="shared" si="553"/>
        <v>0</v>
      </c>
      <c r="X2671" s="287">
        <f t="shared" si="554"/>
        <v>0</v>
      </c>
      <c r="Y2671" s="288">
        <f t="shared" si="555"/>
        <v>1900</v>
      </c>
      <c r="Z2671" s="287">
        <f t="shared" si="556"/>
        <v>1</v>
      </c>
      <c r="AA2671" s="519">
        <f>0</f>
        <v>0</v>
      </c>
      <c r="AB2671" s="520">
        <f>0</f>
        <v>0</v>
      </c>
      <c r="AC2671" s="519">
        <f t="shared" si="557"/>
        <v>0</v>
      </c>
      <c r="AD2671" s="520">
        <f t="shared" si="558"/>
        <v>0</v>
      </c>
    </row>
    <row r="2672" spans="16:30">
      <c r="P2672" s="274">
        <f t="shared" si="546"/>
        <v>1</v>
      </c>
      <c r="Q2672" s="285">
        <f t="shared" si="547"/>
        <v>18</v>
      </c>
      <c r="R2672" s="286">
        <f t="shared" si="548"/>
        <v>0</v>
      </c>
      <c r="S2672" s="287">
        <f t="shared" si="549"/>
        <v>0</v>
      </c>
      <c r="T2672" s="286">
        <f t="shared" si="550"/>
        <v>0</v>
      </c>
      <c r="U2672" s="287">
        <f t="shared" si="551"/>
        <v>0</v>
      </c>
      <c r="V2672" s="287">
        <f t="shared" si="552"/>
        <v>0</v>
      </c>
      <c r="W2672" s="287">
        <f t="shared" si="553"/>
        <v>0</v>
      </c>
      <c r="X2672" s="287">
        <f t="shared" si="554"/>
        <v>0</v>
      </c>
      <c r="Y2672" s="288">
        <f t="shared" si="555"/>
        <v>1900</v>
      </c>
      <c r="Z2672" s="287">
        <f t="shared" si="556"/>
        <v>1</v>
      </c>
      <c r="AA2672" s="519">
        <f>0</f>
        <v>0</v>
      </c>
      <c r="AB2672" s="520">
        <f>0</f>
        <v>0</v>
      </c>
      <c r="AC2672" s="519">
        <f t="shared" si="557"/>
        <v>0</v>
      </c>
      <c r="AD2672" s="520">
        <f t="shared" si="558"/>
        <v>0</v>
      </c>
    </row>
    <row r="2673" spans="16:30">
      <c r="P2673" s="274">
        <f t="shared" si="546"/>
        <v>1</v>
      </c>
      <c r="Q2673" s="285">
        <f t="shared" si="547"/>
        <v>18</v>
      </c>
      <c r="R2673" s="286">
        <f t="shared" si="548"/>
        <v>0</v>
      </c>
      <c r="S2673" s="287">
        <f t="shared" si="549"/>
        <v>0</v>
      </c>
      <c r="T2673" s="286">
        <f t="shared" si="550"/>
        <v>0</v>
      </c>
      <c r="U2673" s="287">
        <f t="shared" si="551"/>
        <v>0</v>
      </c>
      <c r="V2673" s="287">
        <f t="shared" si="552"/>
        <v>0</v>
      </c>
      <c r="W2673" s="287">
        <f t="shared" si="553"/>
        <v>0</v>
      </c>
      <c r="X2673" s="287">
        <f t="shared" si="554"/>
        <v>0</v>
      </c>
      <c r="Y2673" s="288">
        <f t="shared" si="555"/>
        <v>1900</v>
      </c>
      <c r="Z2673" s="287">
        <f t="shared" si="556"/>
        <v>1</v>
      </c>
      <c r="AA2673" s="519">
        <f>0</f>
        <v>0</v>
      </c>
      <c r="AB2673" s="520">
        <f>0</f>
        <v>0</v>
      </c>
      <c r="AC2673" s="519">
        <f t="shared" si="557"/>
        <v>0</v>
      </c>
      <c r="AD2673" s="520">
        <f t="shared" si="558"/>
        <v>0</v>
      </c>
    </row>
    <row r="2674" spans="16:30">
      <c r="P2674" s="274">
        <f t="shared" si="546"/>
        <v>1</v>
      </c>
      <c r="Q2674" s="285">
        <f t="shared" si="547"/>
        <v>18</v>
      </c>
      <c r="R2674" s="286">
        <f t="shared" si="548"/>
        <v>0</v>
      </c>
      <c r="S2674" s="287">
        <f t="shared" si="549"/>
        <v>0</v>
      </c>
      <c r="T2674" s="286">
        <f t="shared" si="550"/>
        <v>0</v>
      </c>
      <c r="U2674" s="287">
        <f t="shared" si="551"/>
        <v>0</v>
      </c>
      <c r="V2674" s="287">
        <f t="shared" si="552"/>
        <v>0</v>
      </c>
      <c r="W2674" s="287">
        <f t="shared" si="553"/>
        <v>0</v>
      </c>
      <c r="X2674" s="287">
        <f t="shared" si="554"/>
        <v>0</v>
      </c>
      <c r="Y2674" s="288">
        <f t="shared" si="555"/>
        <v>1900</v>
      </c>
      <c r="Z2674" s="287">
        <f t="shared" si="556"/>
        <v>1</v>
      </c>
      <c r="AA2674" s="519">
        <f>0</f>
        <v>0</v>
      </c>
      <c r="AB2674" s="520">
        <f>0</f>
        <v>0</v>
      </c>
      <c r="AC2674" s="519">
        <f t="shared" si="557"/>
        <v>0</v>
      </c>
      <c r="AD2674" s="520">
        <f t="shared" si="558"/>
        <v>0</v>
      </c>
    </row>
    <row r="2675" spans="16:30">
      <c r="P2675" s="274">
        <f t="shared" si="546"/>
        <v>1</v>
      </c>
      <c r="Q2675" s="285">
        <f t="shared" si="547"/>
        <v>18</v>
      </c>
      <c r="R2675" s="286">
        <f t="shared" si="548"/>
        <v>0</v>
      </c>
      <c r="S2675" s="287">
        <f t="shared" si="549"/>
        <v>0</v>
      </c>
      <c r="T2675" s="286">
        <f t="shared" si="550"/>
        <v>0</v>
      </c>
      <c r="U2675" s="287">
        <f t="shared" si="551"/>
        <v>0</v>
      </c>
      <c r="V2675" s="287">
        <f t="shared" si="552"/>
        <v>0</v>
      </c>
      <c r="W2675" s="287">
        <f t="shared" si="553"/>
        <v>0</v>
      </c>
      <c r="X2675" s="287">
        <f t="shared" si="554"/>
        <v>0</v>
      </c>
      <c r="Y2675" s="288">
        <f t="shared" si="555"/>
        <v>1900</v>
      </c>
      <c r="Z2675" s="287">
        <f t="shared" si="556"/>
        <v>1</v>
      </c>
      <c r="AA2675" s="519">
        <f>0</f>
        <v>0</v>
      </c>
      <c r="AB2675" s="520">
        <f>0</f>
        <v>0</v>
      </c>
      <c r="AC2675" s="519">
        <f t="shared" si="557"/>
        <v>0</v>
      </c>
      <c r="AD2675" s="520">
        <f t="shared" si="558"/>
        <v>0</v>
      </c>
    </row>
    <row r="2676" spans="16:30">
      <c r="P2676" s="274">
        <f t="shared" si="546"/>
        <v>1</v>
      </c>
      <c r="Q2676" s="285">
        <f t="shared" si="547"/>
        <v>18</v>
      </c>
      <c r="R2676" s="286">
        <f t="shared" si="548"/>
        <v>0</v>
      </c>
      <c r="S2676" s="287">
        <f t="shared" si="549"/>
        <v>0</v>
      </c>
      <c r="T2676" s="286">
        <f t="shared" si="550"/>
        <v>0</v>
      </c>
      <c r="U2676" s="287">
        <f t="shared" si="551"/>
        <v>0</v>
      </c>
      <c r="V2676" s="287">
        <f t="shared" si="552"/>
        <v>0</v>
      </c>
      <c r="W2676" s="287">
        <f t="shared" si="553"/>
        <v>0</v>
      </c>
      <c r="X2676" s="287">
        <f t="shared" si="554"/>
        <v>0</v>
      </c>
      <c r="Y2676" s="288">
        <f t="shared" si="555"/>
        <v>1900</v>
      </c>
      <c r="Z2676" s="287">
        <f t="shared" si="556"/>
        <v>1</v>
      </c>
      <c r="AA2676" s="519">
        <f>0</f>
        <v>0</v>
      </c>
      <c r="AB2676" s="520">
        <f>0</f>
        <v>0</v>
      </c>
      <c r="AC2676" s="519">
        <f t="shared" si="557"/>
        <v>0</v>
      </c>
      <c r="AD2676" s="520">
        <f t="shared" si="558"/>
        <v>0</v>
      </c>
    </row>
    <row r="2677" spans="16:30">
      <c r="P2677" s="274">
        <f t="shared" si="546"/>
        <v>1</v>
      </c>
      <c r="Q2677" s="285">
        <f t="shared" si="547"/>
        <v>18</v>
      </c>
      <c r="R2677" s="286">
        <f t="shared" si="548"/>
        <v>0</v>
      </c>
      <c r="S2677" s="287">
        <f t="shared" si="549"/>
        <v>0</v>
      </c>
      <c r="T2677" s="286">
        <f t="shared" si="550"/>
        <v>0</v>
      </c>
      <c r="U2677" s="287">
        <f t="shared" si="551"/>
        <v>0</v>
      </c>
      <c r="V2677" s="287">
        <f t="shared" si="552"/>
        <v>0</v>
      </c>
      <c r="W2677" s="287">
        <f t="shared" si="553"/>
        <v>0</v>
      </c>
      <c r="X2677" s="287">
        <f t="shared" si="554"/>
        <v>0</v>
      </c>
      <c r="Y2677" s="288">
        <f t="shared" si="555"/>
        <v>1900</v>
      </c>
      <c r="Z2677" s="287">
        <f t="shared" si="556"/>
        <v>1</v>
      </c>
      <c r="AA2677" s="519">
        <f>0</f>
        <v>0</v>
      </c>
      <c r="AB2677" s="520">
        <f>0</f>
        <v>0</v>
      </c>
      <c r="AC2677" s="519">
        <f t="shared" si="557"/>
        <v>0</v>
      </c>
      <c r="AD2677" s="520">
        <f t="shared" si="558"/>
        <v>0</v>
      </c>
    </row>
    <row r="2678" spans="16:30">
      <c r="P2678" s="274">
        <f t="shared" si="546"/>
        <v>1</v>
      </c>
      <c r="Q2678" s="285">
        <f t="shared" si="547"/>
        <v>18</v>
      </c>
      <c r="R2678" s="286">
        <f t="shared" si="548"/>
        <v>0</v>
      </c>
      <c r="S2678" s="287">
        <f t="shared" si="549"/>
        <v>0</v>
      </c>
      <c r="T2678" s="286">
        <f t="shared" si="550"/>
        <v>0</v>
      </c>
      <c r="U2678" s="287">
        <f t="shared" si="551"/>
        <v>0</v>
      </c>
      <c r="V2678" s="287">
        <f t="shared" si="552"/>
        <v>0</v>
      </c>
      <c r="W2678" s="287">
        <f t="shared" si="553"/>
        <v>0</v>
      </c>
      <c r="X2678" s="287">
        <f t="shared" si="554"/>
        <v>0</v>
      </c>
      <c r="Y2678" s="288">
        <f t="shared" si="555"/>
        <v>1900</v>
      </c>
      <c r="Z2678" s="287">
        <f t="shared" si="556"/>
        <v>1</v>
      </c>
      <c r="AA2678" s="519">
        <f>0</f>
        <v>0</v>
      </c>
      <c r="AB2678" s="520">
        <f>0</f>
        <v>0</v>
      </c>
      <c r="AC2678" s="519">
        <f t="shared" si="557"/>
        <v>0</v>
      </c>
      <c r="AD2678" s="520">
        <f t="shared" si="558"/>
        <v>0</v>
      </c>
    </row>
    <row r="2679" spans="16:30">
      <c r="P2679" s="274">
        <f t="shared" si="546"/>
        <v>1</v>
      </c>
      <c r="Q2679" s="285">
        <f t="shared" si="547"/>
        <v>18</v>
      </c>
      <c r="R2679" s="286">
        <f t="shared" si="548"/>
        <v>0</v>
      </c>
      <c r="S2679" s="287">
        <f t="shared" si="549"/>
        <v>0</v>
      </c>
      <c r="T2679" s="286">
        <f t="shared" si="550"/>
        <v>0</v>
      </c>
      <c r="U2679" s="287">
        <f t="shared" si="551"/>
        <v>0</v>
      </c>
      <c r="V2679" s="287">
        <f t="shared" si="552"/>
        <v>0</v>
      </c>
      <c r="W2679" s="287">
        <f t="shared" si="553"/>
        <v>0</v>
      </c>
      <c r="X2679" s="287">
        <f t="shared" si="554"/>
        <v>0</v>
      </c>
      <c r="Y2679" s="288">
        <f t="shared" si="555"/>
        <v>1900</v>
      </c>
      <c r="Z2679" s="287">
        <f t="shared" si="556"/>
        <v>1</v>
      </c>
      <c r="AA2679" s="519">
        <f>0</f>
        <v>0</v>
      </c>
      <c r="AB2679" s="520">
        <f>0</f>
        <v>0</v>
      </c>
      <c r="AC2679" s="519">
        <f t="shared" si="557"/>
        <v>0</v>
      </c>
      <c r="AD2679" s="520">
        <f t="shared" si="558"/>
        <v>0</v>
      </c>
    </row>
    <row r="2680" spans="16:30">
      <c r="P2680" s="274">
        <f t="shared" si="546"/>
        <v>1</v>
      </c>
      <c r="Q2680" s="285">
        <f t="shared" si="547"/>
        <v>18</v>
      </c>
      <c r="R2680" s="286">
        <f t="shared" si="548"/>
        <v>0</v>
      </c>
      <c r="S2680" s="287">
        <f t="shared" si="549"/>
        <v>0</v>
      </c>
      <c r="T2680" s="286">
        <f t="shared" si="550"/>
        <v>0</v>
      </c>
      <c r="U2680" s="287">
        <f t="shared" si="551"/>
        <v>0</v>
      </c>
      <c r="V2680" s="287">
        <f t="shared" si="552"/>
        <v>0</v>
      </c>
      <c r="W2680" s="287">
        <f t="shared" si="553"/>
        <v>0</v>
      </c>
      <c r="X2680" s="287">
        <f t="shared" si="554"/>
        <v>0</v>
      </c>
      <c r="Y2680" s="288">
        <f t="shared" si="555"/>
        <v>1900</v>
      </c>
      <c r="Z2680" s="287">
        <f t="shared" si="556"/>
        <v>1</v>
      </c>
      <c r="AA2680" s="519">
        <f>0</f>
        <v>0</v>
      </c>
      <c r="AB2680" s="520">
        <f>0</f>
        <v>0</v>
      </c>
      <c r="AC2680" s="519">
        <f t="shared" si="557"/>
        <v>0</v>
      </c>
      <c r="AD2680" s="520">
        <f t="shared" si="558"/>
        <v>0</v>
      </c>
    </row>
    <row r="2681" spans="16:30">
      <c r="P2681" s="274">
        <f t="shared" si="546"/>
        <v>1</v>
      </c>
      <c r="Q2681" s="285">
        <f t="shared" si="547"/>
        <v>18</v>
      </c>
      <c r="R2681" s="286">
        <f t="shared" si="548"/>
        <v>0</v>
      </c>
      <c r="S2681" s="287">
        <f t="shared" si="549"/>
        <v>0</v>
      </c>
      <c r="T2681" s="286">
        <f t="shared" si="550"/>
        <v>0</v>
      </c>
      <c r="U2681" s="287">
        <f t="shared" si="551"/>
        <v>0</v>
      </c>
      <c r="V2681" s="287">
        <f t="shared" si="552"/>
        <v>0</v>
      </c>
      <c r="W2681" s="287">
        <f t="shared" si="553"/>
        <v>0</v>
      </c>
      <c r="X2681" s="287">
        <f t="shared" si="554"/>
        <v>0</v>
      </c>
      <c r="Y2681" s="288">
        <f t="shared" si="555"/>
        <v>1900</v>
      </c>
      <c r="Z2681" s="287">
        <f t="shared" si="556"/>
        <v>1</v>
      </c>
      <c r="AA2681" s="519">
        <f>0</f>
        <v>0</v>
      </c>
      <c r="AB2681" s="520">
        <f>0</f>
        <v>0</v>
      </c>
      <c r="AC2681" s="519">
        <f t="shared" si="557"/>
        <v>0</v>
      </c>
      <c r="AD2681" s="520">
        <f t="shared" si="558"/>
        <v>0</v>
      </c>
    </row>
    <row r="2682" spans="16:30">
      <c r="P2682" s="274">
        <f t="shared" si="546"/>
        <v>1</v>
      </c>
      <c r="Q2682" s="285">
        <f t="shared" si="547"/>
        <v>18</v>
      </c>
      <c r="R2682" s="286">
        <f t="shared" si="548"/>
        <v>0</v>
      </c>
      <c r="S2682" s="287">
        <f t="shared" si="549"/>
        <v>0</v>
      </c>
      <c r="T2682" s="286">
        <f t="shared" si="550"/>
        <v>0</v>
      </c>
      <c r="U2682" s="287">
        <f t="shared" si="551"/>
        <v>0</v>
      </c>
      <c r="V2682" s="287">
        <f t="shared" si="552"/>
        <v>0</v>
      </c>
      <c r="W2682" s="287">
        <f t="shared" si="553"/>
        <v>0</v>
      </c>
      <c r="X2682" s="287">
        <f t="shared" si="554"/>
        <v>0</v>
      </c>
      <c r="Y2682" s="288">
        <f t="shared" si="555"/>
        <v>1900</v>
      </c>
      <c r="Z2682" s="287">
        <f t="shared" si="556"/>
        <v>1</v>
      </c>
      <c r="AA2682" s="519">
        <f>0</f>
        <v>0</v>
      </c>
      <c r="AB2682" s="520">
        <f>0</f>
        <v>0</v>
      </c>
      <c r="AC2682" s="519">
        <f t="shared" si="557"/>
        <v>0</v>
      </c>
      <c r="AD2682" s="520">
        <f t="shared" si="558"/>
        <v>0</v>
      </c>
    </row>
    <row r="2683" spans="16:30">
      <c r="P2683" s="274">
        <f t="shared" si="546"/>
        <v>1</v>
      </c>
      <c r="Q2683" s="285">
        <f t="shared" si="547"/>
        <v>18</v>
      </c>
      <c r="R2683" s="286">
        <f t="shared" si="548"/>
        <v>0</v>
      </c>
      <c r="S2683" s="287">
        <f t="shared" si="549"/>
        <v>0</v>
      </c>
      <c r="T2683" s="286">
        <f t="shared" si="550"/>
        <v>0</v>
      </c>
      <c r="U2683" s="287">
        <f t="shared" si="551"/>
        <v>0</v>
      </c>
      <c r="V2683" s="287">
        <f t="shared" si="552"/>
        <v>0</v>
      </c>
      <c r="W2683" s="287">
        <f t="shared" si="553"/>
        <v>0</v>
      </c>
      <c r="X2683" s="287">
        <f t="shared" si="554"/>
        <v>0</v>
      </c>
      <c r="Y2683" s="288">
        <f t="shared" si="555"/>
        <v>1900</v>
      </c>
      <c r="Z2683" s="287">
        <f t="shared" si="556"/>
        <v>1</v>
      </c>
      <c r="AA2683" s="519">
        <f>0</f>
        <v>0</v>
      </c>
      <c r="AB2683" s="520">
        <f>0</f>
        <v>0</v>
      </c>
      <c r="AC2683" s="519">
        <f t="shared" si="557"/>
        <v>0</v>
      </c>
      <c r="AD2683" s="520">
        <f t="shared" si="558"/>
        <v>0</v>
      </c>
    </row>
    <row r="2684" spans="16:30">
      <c r="P2684" s="274">
        <f t="shared" si="546"/>
        <v>1</v>
      </c>
      <c r="Q2684" s="285">
        <f t="shared" si="547"/>
        <v>18</v>
      </c>
      <c r="R2684" s="286">
        <f t="shared" si="548"/>
        <v>0</v>
      </c>
      <c r="S2684" s="287">
        <f t="shared" si="549"/>
        <v>0</v>
      </c>
      <c r="T2684" s="286">
        <f t="shared" si="550"/>
        <v>0</v>
      </c>
      <c r="U2684" s="287">
        <f t="shared" si="551"/>
        <v>0</v>
      </c>
      <c r="V2684" s="287">
        <f t="shared" si="552"/>
        <v>0</v>
      </c>
      <c r="W2684" s="287">
        <f t="shared" si="553"/>
        <v>0</v>
      </c>
      <c r="X2684" s="287">
        <f t="shared" si="554"/>
        <v>0</v>
      </c>
      <c r="Y2684" s="288">
        <f t="shared" si="555"/>
        <v>1900</v>
      </c>
      <c r="Z2684" s="287">
        <f t="shared" si="556"/>
        <v>1</v>
      </c>
      <c r="AA2684" s="519">
        <f>0</f>
        <v>0</v>
      </c>
      <c r="AB2684" s="520">
        <f>0</f>
        <v>0</v>
      </c>
      <c r="AC2684" s="519">
        <f t="shared" si="557"/>
        <v>0</v>
      </c>
      <c r="AD2684" s="520">
        <f t="shared" si="558"/>
        <v>0</v>
      </c>
    </row>
    <row r="2685" spans="16:30">
      <c r="P2685" s="274">
        <f t="shared" si="546"/>
        <v>1</v>
      </c>
      <c r="Q2685" s="285">
        <f t="shared" si="547"/>
        <v>18</v>
      </c>
      <c r="R2685" s="286">
        <f t="shared" si="548"/>
        <v>0</v>
      </c>
      <c r="S2685" s="287">
        <f t="shared" si="549"/>
        <v>0</v>
      </c>
      <c r="T2685" s="286">
        <f t="shared" si="550"/>
        <v>0</v>
      </c>
      <c r="U2685" s="287">
        <f t="shared" si="551"/>
        <v>0</v>
      </c>
      <c r="V2685" s="287">
        <f t="shared" si="552"/>
        <v>0</v>
      </c>
      <c r="W2685" s="287">
        <f t="shared" si="553"/>
        <v>0</v>
      </c>
      <c r="X2685" s="287">
        <f t="shared" si="554"/>
        <v>0</v>
      </c>
      <c r="Y2685" s="288">
        <f t="shared" si="555"/>
        <v>1900</v>
      </c>
      <c r="Z2685" s="287">
        <f t="shared" si="556"/>
        <v>1</v>
      </c>
      <c r="AA2685" s="519">
        <f>0</f>
        <v>0</v>
      </c>
      <c r="AB2685" s="520">
        <f>0</f>
        <v>0</v>
      </c>
      <c r="AC2685" s="519">
        <f t="shared" si="557"/>
        <v>0</v>
      </c>
      <c r="AD2685" s="520">
        <f t="shared" si="558"/>
        <v>0</v>
      </c>
    </row>
    <row r="2686" spans="16:30">
      <c r="P2686" s="274">
        <f t="shared" si="546"/>
        <v>1</v>
      </c>
      <c r="Q2686" s="285">
        <f t="shared" si="547"/>
        <v>18</v>
      </c>
      <c r="R2686" s="286">
        <f t="shared" si="548"/>
        <v>0</v>
      </c>
      <c r="S2686" s="287">
        <f t="shared" si="549"/>
        <v>0</v>
      </c>
      <c r="T2686" s="286">
        <f t="shared" si="550"/>
        <v>0</v>
      </c>
      <c r="U2686" s="287">
        <f t="shared" si="551"/>
        <v>0</v>
      </c>
      <c r="V2686" s="287">
        <f t="shared" si="552"/>
        <v>0</v>
      </c>
      <c r="W2686" s="287">
        <f t="shared" si="553"/>
        <v>0</v>
      </c>
      <c r="X2686" s="287">
        <f t="shared" si="554"/>
        <v>0</v>
      </c>
      <c r="Y2686" s="288">
        <f t="shared" si="555"/>
        <v>1900</v>
      </c>
      <c r="Z2686" s="287">
        <f t="shared" si="556"/>
        <v>1</v>
      </c>
      <c r="AA2686" s="519">
        <f>0</f>
        <v>0</v>
      </c>
      <c r="AB2686" s="520">
        <f>0</f>
        <v>0</v>
      </c>
      <c r="AC2686" s="519">
        <f t="shared" si="557"/>
        <v>0</v>
      </c>
      <c r="AD2686" s="520">
        <f t="shared" si="558"/>
        <v>0</v>
      </c>
    </row>
    <row r="2687" spans="16:30">
      <c r="P2687" s="274">
        <f t="shared" si="546"/>
        <v>1</v>
      </c>
      <c r="Q2687" s="285">
        <f t="shared" si="547"/>
        <v>18</v>
      </c>
      <c r="R2687" s="286">
        <f t="shared" si="548"/>
        <v>0</v>
      </c>
      <c r="S2687" s="287">
        <f t="shared" si="549"/>
        <v>0</v>
      </c>
      <c r="T2687" s="286">
        <f t="shared" si="550"/>
        <v>0</v>
      </c>
      <c r="U2687" s="287">
        <f t="shared" si="551"/>
        <v>0</v>
      </c>
      <c r="V2687" s="287">
        <f t="shared" si="552"/>
        <v>0</v>
      </c>
      <c r="W2687" s="287">
        <f t="shared" si="553"/>
        <v>0</v>
      </c>
      <c r="X2687" s="287">
        <f t="shared" si="554"/>
        <v>0</v>
      </c>
      <c r="Y2687" s="288">
        <f t="shared" si="555"/>
        <v>1900</v>
      </c>
      <c r="Z2687" s="287">
        <f t="shared" si="556"/>
        <v>1</v>
      </c>
      <c r="AA2687" s="519">
        <f>0</f>
        <v>0</v>
      </c>
      <c r="AB2687" s="520">
        <f>0</f>
        <v>0</v>
      </c>
      <c r="AC2687" s="519">
        <f t="shared" si="557"/>
        <v>0</v>
      </c>
      <c r="AD2687" s="520">
        <f t="shared" si="558"/>
        <v>0</v>
      </c>
    </row>
    <row r="2688" spans="16:30">
      <c r="P2688" s="274">
        <f t="shared" si="546"/>
        <v>1</v>
      </c>
      <c r="Q2688" s="285">
        <f t="shared" si="547"/>
        <v>18</v>
      </c>
      <c r="R2688" s="286">
        <f t="shared" si="548"/>
        <v>0</v>
      </c>
      <c r="S2688" s="287">
        <f t="shared" si="549"/>
        <v>0</v>
      </c>
      <c r="T2688" s="286">
        <f t="shared" si="550"/>
        <v>0</v>
      </c>
      <c r="U2688" s="287">
        <f t="shared" si="551"/>
        <v>0</v>
      </c>
      <c r="V2688" s="287">
        <f t="shared" si="552"/>
        <v>0</v>
      </c>
      <c r="W2688" s="287">
        <f t="shared" si="553"/>
        <v>0</v>
      </c>
      <c r="X2688" s="287">
        <f t="shared" si="554"/>
        <v>0</v>
      </c>
      <c r="Y2688" s="288">
        <f t="shared" si="555"/>
        <v>1900</v>
      </c>
      <c r="Z2688" s="287">
        <f t="shared" si="556"/>
        <v>1</v>
      </c>
      <c r="AA2688" s="519">
        <f>0</f>
        <v>0</v>
      </c>
      <c r="AB2688" s="520">
        <f>0</f>
        <v>0</v>
      </c>
      <c r="AC2688" s="519">
        <f t="shared" si="557"/>
        <v>0</v>
      </c>
      <c r="AD2688" s="520">
        <f t="shared" si="558"/>
        <v>0</v>
      </c>
    </row>
    <row r="2689" spans="16:30">
      <c r="P2689" s="274">
        <f t="shared" si="546"/>
        <v>1</v>
      </c>
      <c r="Q2689" s="285">
        <f t="shared" si="547"/>
        <v>18</v>
      </c>
      <c r="R2689" s="286">
        <f t="shared" si="548"/>
        <v>0</v>
      </c>
      <c r="S2689" s="287">
        <f t="shared" si="549"/>
        <v>0</v>
      </c>
      <c r="T2689" s="286">
        <f t="shared" si="550"/>
        <v>0</v>
      </c>
      <c r="U2689" s="287">
        <f t="shared" si="551"/>
        <v>0</v>
      </c>
      <c r="V2689" s="287">
        <f t="shared" si="552"/>
        <v>0</v>
      </c>
      <c r="W2689" s="287">
        <f t="shared" si="553"/>
        <v>0</v>
      </c>
      <c r="X2689" s="287">
        <f t="shared" si="554"/>
        <v>0</v>
      </c>
      <c r="Y2689" s="288">
        <f t="shared" si="555"/>
        <v>1900</v>
      </c>
      <c r="Z2689" s="287">
        <f t="shared" si="556"/>
        <v>1</v>
      </c>
      <c r="AA2689" s="519">
        <f>0</f>
        <v>0</v>
      </c>
      <c r="AB2689" s="520">
        <f>0</f>
        <v>0</v>
      </c>
      <c r="AC2689" s="519">
        <f t="shared" si="557"/>
        <v>0</v>
      </c>
      <c r="AD2689" s="520">
        <f t="shared" si="558"/>
        <v>0</v>
      </c>
    </row>
    <row r="2690" spans="16:30">
      <c r="P2690" s="274">
        <f t="shared" si="546"/>
        <v>1</v>
      </c>
      <c r="Q2690" s="285">
        <f t="shared" si="547"/>
        <v>18</v>
      </c>
      <c r="R2690" s="286">
        <f t="shared" si="548"/>
        <v>0</v>
      </c>
      <c r="S2690" s="287">
        <f t="shared" si="549"/>
        <v>0</v>
      </c>
      <c r="T2690" s="286">
        <f t="shared" si="550"/>
        <v>0</v>
      </c>
      <c r="U2690" s="287">
        <f t="shared" si="551"/>
        <v>0</v>
      </c>
      <c r="V2690" s="287">
        <f t="shared" si="552"/>
        <v>0</v>
      </c>
      <c r="W2690" s="287">
        <f t="shared" si="553"/>
        <v>0</v>
      </c>
      <c r="X2690" s="287">
        <f t="shared" si="554"/>
        <v>0</v>
      </c>
      <c r="Y2690" s="288">
        <f t="shared" si="555"/>
        <v>1900</v>
      </c>
      <c r="Z2690" s="287">
        <f t="shared" si="556"/>
        <v>1</v>
      </c>
      <c r="AA2690" s="519">
        <f>0</f>
        <v>0</v>
      </c>
      <c r="AB2690" s="520">
        <f>0</f>
        <v>0</v>
      </c>
      <c r="AC2690" s="519">
        <f t="shared" si="557"/>
        <v>0</v>
      </c>
      <c r="AD2690" s="520">
        <f t="shared" si="558"/>
        <v>0</v>
      </c>
    </row>
    <row r="2691" spans="16:30">
      <c r="P2691" s="274">
        <f t="shared" si="546"/>
        <v>1</v>
      </c>
      <c r="Q2691" s="285">
        <f t="shared" si="547"/>
        <v>18</v>
      </c>
      <c r="R2691" s="286">
        <f t="shared" si="548"/>
        <v>0</v>
      </c>
      <c r="S2691" s="287">
        <f t="shared" si="549"/>
        <v>0</v>
      </c>
      <c r="T2691" s="286">
        <f t="shared" si="550"/>
        <v>0</v>
      </c>
      <c r="U2691" s="287">
        <f t="shared" si="551"/>
        <v>0</v>
      </c>
      <c r="V2691" s="287">
        <f t="shared" si="552"/>
        <v>0</v>
      </c>
      <c r="W2691" s="287">
        <f t="shared" si="553"/>
        <v>0</v>
      </c>
      <c r="X2691" s="287">
        <f t="shared" si="554"/>
        <v>0</v>
      </c>
      <c r="Y2691" s="288">
        <f t="shared" si="555"/>
        <v>1900</v>
      </c>
      <c r="Z2691" s="287">
        <f t="shared" si="556"/>
        <v>1</v>
      </c>
      <c r="AA2691" s="519">
        <f>0</f>
        <v>0</v>
      </c>
      <c r="AB2691" s="520">
        <f>0</f>
        <v>0</v>
      </c>
      <c r="AC2691" s="519">
        <f t="shared" si="557"/>
        <v>0</v>
      </c>
      <c r="AD2691" s="520">
        <f t="shared" si="558"/>
        <v>0</v>
      </c>
    </row>
    <row r="2692" spans="16:30">
      <c r="P2692" s="274">
        <f t="shared" si="546"/>
        <v>1</v>
      </c>
      <c r="Q2692" s="285">
        <f t="shared" si="547"/>
        <v>18</v>
      </c>
      <c r="R2692" s="286">
        <f t="shared" si="548"/>
        <v>0</v>
      </c>
      <c r="S2692" s="287">
        <f t="shared" si="549"/>
        <v>0</v>
      </c>
      <c r="T2692" s="286">
        <f t="shared" si="550"/>
        <v>0</v>
      </c>
      <c r="U2692" s="287">
        <f t="shared" si="551"/>
        <v>0</v>
      </c>
      <c r="V2692" s="287">
        <f t="shared" si="552"/>
        <v>0</v>
      </c>
      <c r="W2692" s="287">
        <f t="shared" si="553"/>
        <v>0</v>
      </c>
      <c r="X2692" s="287">
        <f t="shared" si="554"/>
        <v>0</v>
      </c>
      <c r="Y2692" s="288">
        <f t="shared" si="555"/>
        <v>1900</v>
      </c>
      <c r="Z2692" s="287">
        <f t="shared" si="556"/>
        <v>1</v>
      </c>
      <c r="AA2692" s="519">
        <f>0</f>
        <v>0</v>
      </c>
      <c r="AB2692" s="520">
        <f>0</f>
        <v>0</v>
      </c>
      <c r="AC2692" s="519">
        <f t="shared" si="557"/>
        <v>0</v>
      </c>
      <c r="AD2692" s="520">
        <f t="shared" si="558"/>
        <v>0</v>
      </c>
    </row>
    <row r="2693" spans="16:30">
      <c r="P2693" s="274">
        <f t="shared" si="546"/>
        <v>1</v>
      </c>
      <c r="Q2693" s="285">
        <f t="shared" si="547"/>
        <v>18</v>
      </c>
      <c r="R2693" s="286">
        <f t="shared" si="548"/>
        <v>0</v>
      </c>
      <c r="S2693" s="287">
        <f t="shared" si="549"/>
        <v>0</v>
      </c>
      <c r="T2693" s="286">
        <f t="shared" si="550"/>
        <v>0</v>
      </c>
      <c r="U2693" s="287">
        <f t="shared" si="551"/>
        <v>0</v>
      </c>
      <c r="V2693" s="287">
        <f t="shared" si="552"/>
        <v>0</v>
      </c>
      <c r="W2693" s="287">
        <f t="shared" si="553"/>
        <v>0</v>
      </c>
      <c r="X2693" s="287">
        <f t="shared" si="554"/>
        <v>0</v>
      </c>
      <c r="Y2693" s="288">
        <f t="shared" si="555"/>
        <v>1900</v>
      </c>
      <c r="Z2693" s="287">
        <f t="shared" si="556"/>
        <v>1</v>
      </c>
      <c r="AA2693" s="519">
        <f>0</f>
        <v>0</v>
      </c>
      <c r="AB2693" s="520">
        <f>0</f>
        <v>0</v>
      </c>
      <c r="AC2693" s="519">
        <f t="shared" si="557"/>
        <v>0</v>
      </c>
      <c r="AD2693" s="520">
        <f t="shared" si="558"/>
        <v>0</v>
      </c>
    </row>
    <row r="2694" spans="16:30">
      <c r="P2694" s="274">
        <f t="shared" si="546"/>
        <v>1</v>
      </c>
      <c r="Q2694" s="285">
        <f t="shared" si="547"/>
        <v>18</v>
      </c>
      <c r="R2694" s="286">
        <f t="shared" si="548"/>
        <v>0</v>
      </c>
      <c r="S2694" s="287">
        <f t="shared" si="549"/>
        <v>0</v>
      </c>
      <c r="T2694" s="286">
        <f t="shared" si="550"/>
        <v>0</v>
      </c>
      <c r="U2694" s="287">
        <f t="shared" si="551"/>
        <v>0</v>
      </c>
      <c r="V2694" s="287">
        <f t="shared" si="552"/>
        <v>0</v>
      </c>
      <c r="W2694" s="287">
        <f t="shared" si="553"/>
        <v>0</v>
      </c>
      <c r="X2694" s="287">
        <f t="shared" si="554"/>
        <v>0</v>
      </c>
      <c r="Y2694" s="288">
        <f t="shared" si="555"/>
        <v>1900</v>
      </c>
      <c r="Z2694" s="287">
        <f t="shared" si="556"/>
        <v>1</v>
      </c>
      <c r="AA2694" s="519">
        <f>0</f>
        <v>0</v>
      </c>
      <c r="AB2694" s="520">
        <f>0</f>
        <v>0</v>
      </c>
      <c r="AC2694" s="519">
        <f t="shared" si="557"/>
        <v>0</v>
      </c>
      <c r="AD2694" s="520">
        <f t="shared" si="558"/>
        <v>0</v>
      </c>
    </row>
    <row r="2695" spans="16:30">
      <c r="P2695" s="274">
        <f t="shared" si="546"/>
        <v>1</v>
      </c>
      <c r="Q2695" s="285">
        <f t="shared" si="547"/>
        <v>18</v>
      </c>
      <c r="R2695" s="286">
        <f t="shared" si="548"/>
        <v>0</v>
      </c>
      <c r="S2695" s="287">
        <f t="shared" si="549"/>
        <v>0</v>
      </c>
      <c r="T2695" s="286">
        <f t="shared" si="550"/>
        <v>0</v>
      </c>
      <c r="U2695" s="287">
        <f t="shared" si="551"/>
        <v>0</v>
      </c>
      <c r="V2695" s="287">
        <f t="shared" si="552"/>
        <v>0</v>
      </c>
      <c r="W2695" s="287">
        <f t="shared" si="553"/>
        <v>0</v>
      </c>
      <c r="X2695" s="287">
        <f t="shared" si="554"/>
        <v>0</v>
      </c>
      <c r="Y2695" s="288">
        <f t="shared" si="555"/>
        <v>1900</v>
      </c>
      <c r="Z2695" s="287">
        <f t="shared" si="556"/>
        <v>1</v>
      </c>
      <c r="AA2695" s="519">
        <f>0</f>
        <v>0</v>
      </c>
      <c r="AB2695" s="520">
        <f>0</f>
        <v>0</v>
      </c>
      <c r="AC2695" s="519">
        <f t="shared" si="557"/>
        <v>0</v>
      </c>
      <c r="AD2695" s="520">
        <f t="shared" si="558"/>
        <v>0</v>
      </c>
    </row>
    <row r="2696" spans="16:30">
      <c r="P2696" s="274">
        <f t="shared" ref="P2696:P2759" si="559">IF(Z2696&gt;S2696,IF(Z2696&gt;T2696,1,0),0)</f>
        <v>1</v>
      </c>
      <c r="Q2696" s="285">
        <f t="shared" ref="Q2696:Q2759" si="560">MAX(18,IFERROR(ROUNDDOWN(YEARFRAC(F2696,__valuation_date),0),45))</f>
        <v>18</v>
      </c>
      <c r="R2696" s="286">
        <f t="shared" ref="R2696:R2759" si="561">G2696</f>
        <v>0</v>
      </c>
      <c r="S2696" s="287">
        <f t="shared" ref="S2696:S2759" si="562">N2696</f>
        <v>0</v>
      </c>
      <c r="T2696" s="286">
        <f t="shared" ref="T2696:T2759" si="563">ROUNDUP(YEARFRAC(M2696,L2696),0)</f>
        <v>0</v>
      </c>
      <c r="U2696" s="287">
        <f t="shared" ref="U2696:U2759" si="564">J2696</f>
        <v>0</v>
      </c>
      <c r="V2696" s="287">
        <f t="shared" ref="V2696:V2759" si="565">IF(X2696="Annuity",0,H2696)</f>
        <v>0</v>
      </c>
      <c r="W2696" s="287">
        <f t="shared" ref="W2696:W2759" si="566">IF(X2696="Annuity",H2696*12,H2696)</f>
        <v>0</v>
      </c>
      <c r="X2696" s="287">
        <f t="shared" ref="X2696:X2759" si="567">E2696</f>
        <v>0</v>
      </c>
      <c r="Y2696" s="288">
        <f t="shared" ref="Y2696:Y2759" si="568">YEAR(L2696)</f>
        <v>1900</v>
      </c>
      <c r="Z2696" s="287">
        <f t="shared" ref="Z2696:Z2759" si="569">YEAR($P$2)-Y2696+1</f>
        <v>1</v>
      </c>
      <c r="AA2696" s="519">
        <f>0</f>
        <v>0</v>
      </c>
      <c r="AB2696" s="520">
        <f>0</f>
        <v>0</v>
      </c>
      <c r="AC2696" s="519">
        <f t="shared" ref="AC2696:AC2759" si="570">D2696</f>
        <v>0</v>
      </c>
      <c r="AD2696" s="520">
        <f t="shared" ref="AD2696:AD2759" si="571">O2696</f>
        <v>0</v>
      </c>
    </row>
    <row r="2697" spans="16:30">
      <c r="P2697" s="274">
        <f t="shared" si="559"/>
        <v>1</v>
      </c>
      <c r="Q2697" s="285">
        <f t="shared" si="560"/>
        <v>18</v>
      </c>
      <c r="R2697" s="286">
        <f t="shared" si="561"/>
        <v>0</v>
      </c>
      <c r="S2697" s="287">
        <f t="shared" si="562"/>
        <v>0</v>
      </c>
      <c r="T2697" s="286">
        <f t="shared" si="563"/>
        <v>0</v>
      </c>
      <c r="U2697" s="287">
        <f t="shared" si="564"/>
        <v>0</v>
      </c>
      <c r="V2697" s="287">
        <f t="shared" si="565"/>
        <v>0</v>
      </c>
      <c r="W2697" s="287">
        <f t="shared" si="566"/>
        <v>0</v>
      </c>
      <c r="X2697" s="287">
        <f t="shared" si="567"/>
        <v>0</v>
      </c>
      <c r="Y2697" s="288">
        <f t="shared" si="568"/>
        <v>1900</v>
      </c>
      <c r="Z2697" s="287">
        <f t="shared" si="569"/>
        <v>1</v>
      </c>
      <c r="AA2697" s="519">
        <f>0</f>
        <v>0</v>
      </c>
      <c r="AB2697" s="520">
        <f>0</f>
        <v>0</v>
      </c>
      <c r="AC2697" s="519">
        <f t="shared" si="570"/>
        <v>0</v>
      </c>
      <c r="AD2697" s="520">
        <f t="shared" si="571"/>
        <v>0</v>
      </c>
    </row>
    <row r="2698" spans="16:30">
      <c r="P2698" s="274">
        <f t="shared" si="559"/>
        <v>1</v>
      </c>
      <c r="Q2698" s="285">
        <f t="shared" si="560"/>
        <v>18</v>
      </c>
      <c r="R2698" s="286">
        <f t="shared" si="561"/>
        <v>0</v>
      </c>
      <c r="S2698" s="287">
        <f t="shared" si="562"/>
        <v>0</v>
      </c>
      <c r="T2698" s="286">
        <f t="shared" si="563"/>
        <v>0</v>
      </c>
      <c r="U2698" s="287">
        <f t="shared" si="564"/>
        <v>0</v>
      </c>
      <c r="V2698" s="287">
        <f t="shared" si="565"/>
        <v>0</v>
      </c>
      <c r="W2698" s="287">
        <f t="shared" si="566"/>
        <v>0</v>
      </c>
      <c r="X2698" s="287">
        <f t="shared" si="567"/>
        <v>0</v>
      </c>
      <c r="Y2698" s="288">
        <f t="shared" si="568"/>
        <v>1900</v>
      </c>
      <c r="Z2698" s="287">
        <f t="shared" si="569"/>
        <v>1</v>
      </c>
      <c r="AA2698" s="519">
        <f>0</f>
        <v>0</v>
      </c>
      <c r="AB2698" s="520">
        <f>0</f>
        <v>0</v>
      </c>
      <c r="AC2698" s="519">
        <f t="shared" si="570"/>
        <v>0</v>
      </c>
      <c r="AD2698" s="520">
        <f t="shared" si="571"/>
        <v>0</v>
      </c>
    </row>
    <row r="2699" spans="16:30">
      <c r="P2699" s="274">
        <f t="shared" si="559"/>
        <v>1</v>
      </c>
      <c r="Q2699" s="285">
        <f t="shared" si="560"/>
        <v>18</v>
      </c>
      <c r="R2699" s="286">
        <f t="shared" si="561"/>
        <v>0</v>
      </c>
      <c r="S2699" s="287">
        <f t="shared" si="562"/>
        <v>0</v>
      </c>
      <c r="T2699" s="286">
        <f t="shared" si="563"/>
        <v>0</v>
      </c>
      <c r="U2699" s="287">
        <f t="shared" si="564"/>
        <v>0</v>
      </c>
      <c r="V2699" s="287">
        <f t="shared" si="565"/>
        <v>0</v>
      </c>
      <c r="W2699" s="287">
        <f t="shared" si="566"/>
        <v>0</v>
      </c>
      <c r="X2699" s="287">
        <f t="shared" si="567"/>
        <v>0</v>
      </c>
      <c r="Y2699" s="288">
        <f t="shared" si="568"/>
        <v>1900</v>
      </c>
      <c r="Z2699" s="287">
        <f t="shared" si="569"/>
        <v>1</v>
      </c>
      <c r="AA2699" s="519">
        <f>0</f>
        <v>0</v>
      </c>
      <c r="AB2699" s="520">
        <f>0</f>
        <v>0</v>
      </c>
      <c r="AC2699" s="519">
        <f t="shared" si="570"/>
        <v>0</v>
      </c>
      <c r="AD2699" s="520">
        <f t="shared" si="571"/>
        <v>0</v>
      </c>
    </row>
    <row r="2700" spans="16:30">
      <c r="P2700" s="274">
        <f t="shared" si="559"/>
        <v>1</v>
      </c>
      <c r="Q2700" s="285">
        <f t="shared" si="560"/>
        <v>18</v>
      </c>
      <c r="R2700" s="286">
        <f t="shared" si="561"/>
        <v>0</v>
      </c>
      <c r="S2700" s="287">
        <f t="shared" si="562"/>
        <v>0</v>
      </c>
      <c r="T2700" s="286">
        <f t="shared" si="563"/>
        <v>0</v>
      </c>
      <c r="U2700" s="287">
        <f t="shared" si="564"/>
        <v>0</v>
      </c>
      <c r="V2700" s="287">
        <f t="shared" si="565"/>
        <v>0</v>
      </c>
      <c r="W2700" s="287">
        <f t="shared" si="566"/>
        <v>0</v>
      </c>
      <c r="X2700" s="287">
        <f t="shared" si="567"/>
        <v>0</v>
      </c>
      <c r="Y2700" s="288">
        <f t="shared" si="568"/>
        <v>1900</v>
      </c>
      <c r="Z2700" s="287">
        <f t="shared" si="569"/>
        <v>1</v>
      </c>
      <c r="AA2700" s="519">
        <f>0</f>
        <v>0</v>
      </c>
      <c r="AB2700" s="520">
        <f>0</f>
        <v>0</v>
      </c>
      <c r="AC2700" s="519">
        <f t="shared" si="570"/>
        <v>0</v>
      </c>
      <c r="AD2700" s="520">
        <f t="shared" si="571"/>
        <v>0</v>
      </c>
    </row>
    <row r="2701" spans="16:30">
      <c r="P2701" s="274">
        <f t="shared" si="559"/>
        <v>1</v>
      </c>
      <c r="Q2701" s="285">
        <f t="shared" si="560"/>
        <v>18</v>
      </c>
      <c r="R2701" s="286">
        <f t="shared" si="561"/>
        <v>0</v>
      </c>
      <c r="S2701" s="287">
        <f t="shared" si="562"/>
        <v>0</v>
      </c>
      <c r="T2701" s="286">
        <f t="shared" si="563"/>
        <v>0</v>
      </c>
      <c r="U2701" s="287">
        <f t="shared" si="564"/>
        <v>0</v>
      </c>
      <c r="V2701" s="287">
        <f t="shared" si="565"/>
        <v>0</v>
      </c>
      <c r="W2701" s="287">
        <f t="shared" si="566"/>
        <v>0</v>
      </c>
      <c r="X2701" s="287">
        <f t="shared" si="567"/>
        <v>0</v>
      </c>
      <c r="Y2701" s="288">
        <f t="shared" si="568"/>
        <v>1900</v>
      </c>
      <c r="Z2701" s="287">
        <f t="shared" si="569"/>
        <v>1</v>
      </c>
      <c r="AA2701" s="519">
        <f>0</f>
        <v>0</v>
      </c>
      <c r="AB2701" s="520">
        <f>0</f>
        <v>0</v>
      </c>
      <c r="AC2701" s="519">
        <f t="shared" si="570"/>
        <v>0</v>
      </c>
      <c r="AD2701" s="520">
        <f t="shared" si="571"/>
        <v>0</v>
      </c>
    </row>
    <row r="2702" spans="16:30">
      <c r="P2702" s="274">
        <f t="shared" si="559"/>
        <v>1</v>
      </c>
      <c r="Q2702" s="285">
        <f t="shared" si="560"/>
        <v>18</v>
      </c>
      <c r="R2702" s="286">
        <f t="shared" si="561"/>
        <v>0</v>
      </c>
      <c r="S2702" s="287">
        <f t="shared" si="562"/>
        <v>0</v>
      </c>
      <c r="T2702" s="286">
        <f t="shared" si="563"/>
        <v>0</v>
      </c>
      <c r="U2702" s="287">
        <f t="shared" si="564"/>
        <v>0</v>
      </c>
      <c r="V2702" s="287">
        <f t="shared" si="565"/>
        <v>0</v>
      </c>
      <c r="W2702" s="287">
        <f t="shared" si="566"/>
        <v>0</v>
      </c>
      <c r="X2702" s="287">
        <f t="shared" si="567"/>
        <v>0</v>
      </c>
      <c r="Y2702" s="288">
        <f t="shared" si="568"/>
        <v>1900</v>
      </c>
      <c r="Z2702" s="287">
        <f t="shared" si="569"/>
        <v>1</v>
      </c>
      <c r="AA2702" s="519">
        <f>0</f>
        <v>0</v>
      </c>
      <c r="AB2702" s="520">
        <f>0</f>
        <v>0</v>
      </c>
      <c r="AC2702" s="519">
        <f t="shared" si="570"/>
        <v>0</v>
      </c>
      <c r="AD2702" s="520">
        <f t="shared" si="571"/>
        <v>0</v>
      </c>
    </row>
    <row r="2703" spans="16:30">
      <c r="P2703" s="274">
        <f t="shared" si="559"/>
        <v>1</v>
      </c>
      <c r="Q2703" s="285">
        <f t="shared" si="560"/>
        <v>18</v>
      </c>
      <c r="R2703" s="286">
        <f t="shared" si="561"/>
        <v>0</v>
      </c>
      <c r="S2703" s="287">
        <f t="shared" si="562"/>
        <v>0</v>
      </c>
      <c r="T2703" s="286">
        <f t="shared" si="563"/>
        <v>0</v>
      </c>
      <c r="U2703" s="287">
        <f t="shared" si="564"/>
        <v>0</v>
      </c>
      <c r="V2703" s="287">
        <f t="shared" si="565"/>
        <v>0</v>
      </c>
      <c r="W2703" s="287">
        <f t="shared" si="566"/>
        <v>0</v>
      </c>
      <c r="X2703" s="287">
        <f t="shared" si="567"/>
        <v>0</v>
      </c>
      <c r="Y2703" s="288">
        <f t="shared" si="568"/>
        <v>1900</v>
      </c>
      <c r="Z2703" s="287">
        <f t="shared" si="569"/>
        <v>1</v>
      </c>
      <c r="AA2703" s="519">
        <f>0</f>
        <v>0</v>
      </c>
      <c r="AB2703" s="520">
        <f>0</f>
        <v>0</v>
      </c>
      <c r="AC2703" s="519">
        <f t="shared" si="570"/>
        <v>0</v>
      </c>
      <c r="AD2703" s="520">
        <f t="shared" si="571"/>
        <v>0</v>
      </c>
    </row>
    <row r="2704" spans="16:30">
      <c r="P2704" s="274">
        <f t="shared" si="559"/>
        <v>1</v>
      </c>
      <c r="Q2704" s="285">
        <f t="shared" si="560"/>
        <v>18</v>
      </c>
      <c r="R2704" s="286">
        <f t="shared" si="561"/>
        <v>0</v>
      </c>
      <c r="S2704" s="287">
        <f t="shared" si="562"/>
        <v>0</v>
      </c>
      <c r="T2704" s="286">
        <f t="shared" si="563"/>
        <v>0</v>
      </c>
      <c r="U2704" s="287">
        <f t="shared" si="564"/>
        <v>0</v>
      </c>
      <c r="V2704" s="287">
        <f t="shared" si="565"/>
        <v>0</v>
      </c>
      <c r="W2704" s="287">
        <f t="shared" si="566"/>
        <v>0</v>
      </c>
      <c r="X2704" s="287">
        <f t="shared" si="567"/>
        <v>0</v>
      </c>
      <c r="Y2704" s="288">
        <f t="shared" si="568"/>
        <v>1900</v>
      </c>
      <c r="Z2704" s="287">
        <f t="shared" si="569"/>
        <v>1</v>
      </c>
      <c r="AA2704" s="519">
        <f>0</f>
        <v>0</v>
      </c>
      <c r="AB2704" s="520">
        <f>0</f>
        <v>0</v>
      </c>
      <c r="AC2704" s="519">
        <f t="shared" si="570"/>
        <v>0</v>
      </c>
      <c r="AD2704" s="520">
        <f t="shared" si="571"/>
        <v>0</v>
      </c>
    </row>
    <row r="2705" spans="16:30">
      <c r="P2705" s="274">
        <f t="shared" si="559"/>
        <v>1</v>
      </c>
      <c r="Q2705" s="285">
        <f t="shared" si="560"/>
        <v>18</v>
      </c>
      <c r="R2705" s="286">
        <f t="shared" si="561"/>
        <v>0</v>
      </c>
      <c r="S2705" s="287">
        <f t="shared" si="562"/>
        <v>0</v>
      </c>
      <c r="T2705" s="286">
        <f t="shared" si="563"/>
        <v>0</v>
      </c>
      <c r="U2705" s="287">
        <f t="shared" si="564"/>
        <v>0</v>
      </c>
      <c r="V2705" s="287">
        <f t="shared" si="565"/>
        <v>0</v>
      </c>
      <c r="W2705" s="287">
        <f t="shared" si="566"/>
        <v>0</v>
      </c>
      <c r="X2705" s="287">
        <f t="shared" si="567"/>
        <v>0</v>
      </c>
      <c r="Y2705" s="288">
        <f t="shared" si="568"/>
        <v>1900</v>
      </c>
      <c r="Z2705" s="287">
        <f t="shared" si="569"/>
        <v>1</v>
      </c>
      <c r="AA2705" s="519">
        <f>0</f>
        <v>0</v>
      </c>
      <c r="AB2705" s="520">
        <f>0</f>
        <v>0</v>
      </c>
      <c r="AC2705" s="519">
        <f t="shared" si="570"/>
        <v>0</v>
      </c>
      <c r="AD2705" s="520">
        <f t="shared" si="571"/>
        <v>0</v>
      </c>
    </row>
    <row r="2706" spans="16:30">
      <c r="P2706" s="274">
        <f t="shared" si="559"/>
        <v>1</v>
      </c>
      <c r="Q2706" s="285">
        <f t="shared" si="560"/>
        <v>18</v>
      </c>
      <c r="R2706" s="286">
        <f t="shared" si="561"/>
        <v>0</v>
      </c>
      <c r="S2706" s="287">
        <f t="shared" si="562"/>
        <v>0</v>
      </c>
      <c r="T2706" s="286">
        <f t="shared" si="563"/>
        <v>0</v>
      </c>
      <c r="U2706" s="287">
        <f t="shared" si="564"/>
        <v>0</v>
      </c>
      <c r="V2706" s="287">
        <f t="shared" si="565"/>
        <v>0</v>
      </c>
      <c r="W2706" s="287">
        <f t="shared" si="566"/>
        <v>0</v>
      </c>
      <c r="X2706" s="287">
        <f t="shared" si="567"/>
        <v>0</v>
      </c>
      <c r="Y2706" s="288">
        <f t="shared" si="568"/>
        <v>1900</v>
      </c>
      <c r="Z2706" s="287">
        <f t="shared" si="569"/>
        <v>1</v>
      </c>
      <c r="AA2706" s="519">
        <f>0</f>
        <v>0</v>
      </c>
      <c r="AB2706" s="520">
        <f>0</f>
        <v>0</v>
      </c>
      <c r="AC2706" s="519">
        <f t="shared" si="570"/>
        <v>0</v>
      </c>
      <c r="AD2706" s="520">
        <f t="shared" si="571"/>
        <v>0</v>
      </c>
    </row>
    <row r="2707" spans="16:30">
      <c r="P2707" s="274">
        <f t="shared" si="559"/>
        <v>1</v>
      </c>
      <c r="Q2707" s="285">
        <f t="shared" si="560"/>
        <v>18</v>
      </c>
      <c r="R2707" s="286">
        <f t="shared" si="561"/>
        <v>0</v>
      </c>
      <c r="S2707" s="287">
        <f t="shared" si="562"/>
        <v>0</v>
      </c>
      <c r="T2707" s="286">
        <f t="shared" si="563"/>
        <v>0</v>
      </c>
      <c r="U2707" s="287">
        <f t="shared" si="564"/>
        <v>0</v>
      </c>
      <c r="V2707" s="287">
        <f t="shared" si="565"/>
        <v>0</v>
      </c>
      <c r="W2707" s="287">
        <f t="shared" si="566"/>
        <v>0</v>
      </c>
      <c r="X2707" s="287">
        <f t="shared" si="567"/>
        <v>0</v>
      </c>
      <c r="Y2707" s="288">
        <f t="shared" si="568"/>
        <v>1900</v>
      </c>
      <c r="Z2707" s="287">
        <f t="shared" si="569"/>
        <v>1</v>
      </c>
      <c r="AA2707" s="519">
        <f>0</f>
        <v>0</v>
      </c>
      <c r="AB2707" s="520">
        <f>0</f>
        <v>0</v>
      </c>
      <c r="AC2707" s="519">
        <f t="shared" si="570"/>
        <v>0</v>
      </c>
      <c r="AD2707" s="520">
        <f t="shared" si="571"/>
        <v>0</v>
      </c>
    </row>
    <row r="2708" spans="16:30">
      <c r="P2708" s="274">
        <f t="shared" si="559"/>
        <v>1</v>
      </c>
      <c r="Q2708" s="285">
        <f t="shared" si="560"/>
        <v>18</v>
      </c>
      <c r="R2708" s="286">
        <f t="shared" si="561"/>
        <v>0</v>
      </c>
      <c r="S2708" s="287">
        <f t="shared" si="562"/>
        <v>0</v>
      </c>
      <c r="T2708" s="286">
        <f t="shared" si="563"/>
        <v>0</v>
      </c>
      <c r="U2708" s="287">
        <f t="shared" si="564"/>
        <v>0</v>
      </c>
      <c r="V2708" s="287">
        <f t="shared" si="565"/>
        <v>0</v>
      </c>
      <c r="W2708" s="287">
        <f t="shared" si="566"/>
        <v>0</v>
      </c>
      <c r="X2708" s="287">
        <f t="shared" si="567"/>
        <v>0</v>
      </c>
      <c r="Y2708" s="288">
        <f t="shared" si="568"/>
        <v>1900</v>
      </c>
      <c r="Z2708" s="287">
        <f t="shared" si="569"/>
        <v>1</v>
      </c>
      <c r="AA2708" s="519">
        <f>0</f>
        <v>0</v>
      </c>
      <c r="AB2708" s="520">
        <f>0</f>
        <v>0</v>
      </c>
      <c r="AC2708" s="519">
        <f t="shared" si="570"/>
        <v>0</v>
      </c>
      <c r="AD2708" s="520">
        <f t="shared" si="571"/>
        <v>0</v>
      </c>
    </row>
    <row r="2709" spans="16:30">
      <c r="P2709" s="274">
        <f t="shared" si="559"/>
        <v>1</v>
      </c>
      <c r="Q2709" s="285">
        <f t="shared" si="560"/>
        <v>18</v>
      </c>
      <c r="R2709" s="286">
        <f t="shared" si="561"/>
        <v>0</v>
      </c>
      <c r="S2709" s="287">
        <f t="shared" si="562"/>
        <v>0</v>
      </c>
      <c r="T2709" s="286">
        <f t="shared" si="563"/>
        <v>0</v>
      </c>
      <c r="U2709" s="287">
        <f t="shared" si="564"/>
        <v>0</v>
      </c>
      <c r="V2709" s="287">
        <f t="shared" si="565"/>
        <v>0</v>
      </c>
      <c r="W2709" s="287">
        <f t="shared" si="566"/>
        <v>0</v>
      </c>
      <c r="X2709" s="287">
        <f t="shared" si="567"/>
        <v>0</v>
      </c>
      <c r="Y2709" s="288">
        <f t="shared" si="568"/>
        <v>1900</v>
      </c>
      <c r="Z2709" s="287">
        <f t="shared" si="569"/>
        <v>1</v>
      </c>
      <c r="AA2709" s="519">
        <f>0</f>
        <v>0</v>
      </c>
      <c r="AB2709" s="520">
        <f>0</f>
        <v>0</v>
      </c>
      <c r="AC2709" s="519">
        <f t="shared" si="570"/>
        <v>0</v>
      </c>
      <c r="AD2709" s="520">
        <f t="shared" si="571"/>
        <v>0</v>
      </c>
    </row>
    <row r="2710" spans="16:30">
      <c r="P2710" s="274">
        <f t="shared" si="559"/>
        <v>1</v>
      </c>
      <c r="Q2710" s="285">
        <f t="shared" si="560"/>
        <v>18</v>
      </c>
      <c r="R2710" s="286">
        <f t="shared" si="561"/>
        <v>0</v>
      </c>
      <c r="S2710" s="287">
        <f t="shared" si="562"/>
        <v>0</v>
      </c>
      <c r="T2710" s="286">
        <f t="shared" si="563"/>
        <v>0</v>
      </c>
      <c r="U2710" s="287">
        <f t="shared" si="564"/>
        <v>0</v>
      </c>
      <c r="V2710" s="287">
        <f t="shared" si="565"/>
        <v>0</v>
      </c>
      <c r="W2710" s="287">
        <f t="shared" si="566"/>
        <v>0</v>
      </c>
      <c r="X2710" s="287">
        <f t="shared" si="567"/>
        <v>0</v>
      </c>
      <c r="Y2710" s="288">
        <f t="shared" si="568"/>
        <v>1900</v>
      </c>
      <c r="Z2710" s="287">
        <f t="shared" si="569"/>
        <v>1</v>
      </c>
      <c r="AA2710" s="519">
        <f>0</f>
        <v>0</v>
      </c>
      <c r="AB2710" s="520">
        <f>0</f>
        <v>0</v>
      </c>
      <c r="AC2710" s="519">
        <f t="shared" si="570"/>
        <v>0</v>
      </c>
      <c r="AD2710" s="520">
        <f t="shared" si="571"/>
        <v>0</v>
      </c>
    </row>
    <row r="2711" spans="16:30">
      <c r="P2711" s="274">
        <f t="shared" si="559"/>
        <v>1</v>
      </c>
      <c r="Q2711" s="285">
        <f t="shared" si="560"/>
        <v>18</v>
      </c>
      <c r="R2711" s="286">
        <f t="shared" si="561"/>
        <v>0</v>
      </c>
      <c r="S2711" s="287">
        <f t="shared" si="562"/>
        <v>0</v>
      </c>
      <c r="T2711" s="286">
        <f t="shared" si="563"/>
        <v>0</v>
      </c>
      <c r="U2711" s="287">
        <f t="shared" si="564"/>
        <v>0</v>
      </c>
      <c r="V2711" s="287">
        <f t="shared" si="565"/>
        <v>0</v>
      </c>
      <c r="W2711" s="287">
        <f t="shared" si="566"/>
        <v>0</v>
      </c>
      <c r="X2711" s="287">
        <f t="shared" si="567"/>
        <v>0</v>
      </c>
      <c r="Y2711" s="288">
        <f t="shared" si="568"/>
        <v>1900</v>
      </c>
      <c r="Z2711" s="287">
        <f t="shared" si="569"/>
        <v>1</v>
      </c>
      <c r="AA2711" s="519">
        <f>0</f>
        <v>0</v>
      </c>
      <c r="AB2711" s="520">
        <f>0</f>
        <v>0</v>
      </c>
      <c r="AC2711" s="519">
        <f t="shared" si="570"/>
        <v>0</v>
      </c>
      <c r="AD2711" s="520">
        <f t="shared" si="571"/>
        <v>0</v>
      </c>
    </row>
    <row r="2712" spans="16:30">
      <c r="P2712" s="274">
        <f t="shared" si="559"/>
        <v>1</v>
      </c>
      <c r="Q2712" s="285">
        <f t="shared" si="560"/>
        <v>18</v>
      </c>
      <c r="R2712" s="286">
        <f t="shared" si="561"/>
        <v>0</v>
      </c>
      <c r="S2712" s="287">
        <f t="shared" si="562"/>
        <v>0</v>
      </c>
      <c r="T2712" s="286">
        <f t="shared" si="563"/>
        <v>0</v>
      </c>
      <c r="U2712" s="287">
        <f t="shared" si="564"/>
        <v>0</v>
      </c>
      <c r="V2712" s="287">
        <f t="shared" si="565"/>
        <v>0</v>
      </c>
      <c r="W2712" s="287">
        <f t="shared" si="566"/>
        <v>0</v>
      </c>
      <c r="X2712" s="287">
        <f t="shared" si="567"/>
        <v>0</v>
      </c>
      <c r="Y2712" s="288">
        <f t="shared" si="568"/>
        <v>1900</v>
      </c>
      <c r="Z2712" s="287">
        <f t="shared" si="569"/>
        <v>1</v>
      </c>
      <c r="AA2712" s="519">
        <f>0</f>
        <v>0</v>
      </c>
      <c r="AB2712" s="520">
        <f>0</f>
        <v>0</v>
      </c>
      <c r="AC2712" s="519">
        <f t="shared" si="570"/>
        <v>0</v>
      </c>
      <c r="AD2712" s="520">
        <f t="shared" si="571"/>
        <v>0</v>
      </c>
    </row>
    <row r="2713" spans="16:30">
      <c r="P2713" s="274">
        <f t="shared" si="559"/>
        <v>1</v>
      </c>
      <c r="Q2713" s="285">
        <f t="shared" si="560"/>
        <v>18</v>
      </c>
      <c r="R2713" s="286">
        <f t="shared" si="561"/>
        <v>0</v>
      </c>
      <c r="S2713" s="287">
        <f t="shared" si="562"/>
        <v>0</v>
      </c>
      <c r="T2713" s="286">
        <f t="shared" si="563"/>
        <v>0</v>
      </c>
      <c r="U2713" s="287">
        <f t="shared" si="564"/>
        <v>0</v>
      </c>
      <c r="V2713" s="287">
        <f t="shared" si="565"/>
        <v>0</v>
      </c>
      <c r="W2713" s="287">
        <f t="shared" si="566"/>
        <v>0</v>
      </c>
      <c r="X2713" s="287">
        <f t="shared" si="567"/>
        <v>0</v>
      </c>
      <c r="Y2713" s="288">
        <f t="shared" si="568"/>
        <v>1900</v>
      </c>
      <c r="Z2713" s="287">
        <f t="shared" si="569"/>
        <v>1</v>
      </c>
      <c r="AA2713" s="519">
        <f>0</f>
        <v>0</v>
      </c>
      <c r="AB2713" s="520">
        <f>0</f>
        <v>0</v>
      </c>
      <c r="AC2713" s="519">
        <f t="shared" si="570"/>
        <v>0</v>
      </c>
      <c r="AD2713" s="520">
        <f t="shared" si="571"/>
        <v>0</v>
      </c>
    </row>
    <row r="2714" spans="16:30">
      <c r="P2714" s="274">
        <f t="shared" si="559"/>
        <v>1</v>
      </c>
      <c r="Q2714" s="285">
        <f t="shared" si="560"/>
        <v>18</v>
      </c>
      <c r="R2714" s="286">
        <f t="shared" si="561"/>
        <v>0</v>
      </c>
      <c r="S2714" s="287">
        <f t="shared" si="562"/>
        <v>0</v>
      </c>
      <c r="T2714" s="286">
        <f t="shared" si="563"/>
        <v>0</v>
      </c>
      <c r="U2714" s="287">
        <f t="shared" si="564"/>
        <v>0</v>
      </c>
      <c r="V2714" s="287">
        <f t="shared" si="565"/>
        <v>0</v>
      </c>
      <c r="W2714" s="287">
        <f t="shared" si="566"/>
        <v>0</v>
      </c>
      <c r="X2714" s="287">
        <f t="shared" si="567"/>
        <v>0</v>
      </c>
      <c r="Y2714" s="288">
        <f t="shared" si="568"/>
        <v>1900</v>
      </c>
      <c r="Z2714" s="287">
        <f t="shared" si="569"/>
        <v>1</v>
      </c>
      <c r="AA2714" s="519">
        <f>0</f>
        <v>0</v>
      </c>
      <c r="AB2714" s="520">
        <f>0</f>
        <v>0</v>
      </c>
      <c r="AC2714" s="519">
        <f t="shared" si="570"/>
        <v>0</v>
      </c>
      <c r="AD2714" s="520">
        <f t="shared" si="571"/>
        <v>0</v>
      </c>
    </row>
    <row r="2715" spans="16:30">
      <c r="P2715" s="274">
        <f t="shared" si="559"/>
        <v>1</v>
      </c>
      <c r="Q2715" s="285">
        <f t="shared" si="560"/>
        <v>18</v>
      </c>
      <c r="R2715" s="286">
        <f t="shared" si="561"/>
        <v>0</v>
      </c>
      <c r="S2715" s="287">
        <f t="shared" si="562"/>
        <v>0</v>
      </c>
      <c r="T2715" s="286">
        <f t="shared" si="563"/>
        <v>0</v>
      </c>
      <c r="U2715" s="287">
        <f t="shared" si="564"/>
        <v>0</v>
      </c>
      <c r="V2715" s="287">
        <f t="shared" si="565"/>
        <v>0</v>
      </c>
      <c r="W2715" s="287">
        <f t="shared" si="566"/>
        <v>0</v>
      </c>
      <c r="X2715" s="287">
        <f t="shared" si="567"/>
        <v>0</v>
      </c>
      <c r="Y2715" s="288">
        <f t="shared" si="568"/>
        <v>1900</v>
      </c>
      <c r="Z2715" s="287">
        <f t="shared" si="569"/>
        <v>1</v>
      </c>
      <c r="AA2715" s="519">
        <f>0</f>
        <v>0</v>
      </c>
      <c r="AB2715" s="520">
        <f>0</f>
        <v>0</v>
      </c>
      <c r="AC2715" s="519">
        <f t="shared" si="570"/>
        <v>0</v>
      </c>
      <c r="AD2715" s="520">
        <f t="shared" si="571"/>
        <v>0</v>
      </c>
    </row>
    <row r="2716" spans="16:30">
      <c r="P2716" s="274">
        <f t="shared" si="559"/>
        <v>1</v>
      </c>
      <c r="Q2716" s="285">
        <f t="shared" si="560"/>
        <v>18</v>
      </c>
      <c r="R2716" s="286">
        <f t="shared" si="561"/>
        <v>0</v>
      </c>
      <c r="S2716" s="287">
        <f t="shared" si="562"/>
        <v>0</v>
      </c>
      <c r="T2716" s="286">
        <f t="shared" si="563"/>
        <v>0</v>
      </c>
      <c r="U2716" s="287">
        <f t="shared" si="564"/>
        <v>0</v>
      </c>
      <c r="V2716" s="287">
        <f t="shared" si="565"/>
        <v>0</v>
      </c>
      <c r="W2716" s="287">
        <f t="shared" si="566"/>
        <v>0</v>
      </c>
      <c r="X2716" s="287">
        <f t="shared" si="567"/>
        <v>0</v>
      </c>
      <c r="Y2716" s="288">
        <f t="shared" si="568"/>
        <v>1900</v>
      </c>
      <c r="Z2716" s="287">
        <f t="shared" si="569"/>
        <v>1</v>
      </c>
      <c r="AA2716" s="519">
        <f>0</f>
        <v>0</v>
      </c>
      <c r="AB2716" s="520">
        <f>0</f>
        <v>0</v>
      </c>
      <c r="AC2716" s="519">
        <f t="shared" si="570"/>
        <v>0</v>
      </c>
      <c r="AD2716" s="520">
        <f t="shared" si="571"/>
        <v>0</v>
      </c>
    </row>
    <row r="2717" spans="16:30">
      <c r="P2717" s="274">
        <f t="shared" si="559"/>
        <v>1</v>
      </c>
      <c r="Q2717" s="285">
        <f t="shared" si="560"/>
        <v>18</v>
      </c>
      <c r="R2717" s="286">
        <f t="shared" si="561"/>
        <v>0</v>
      </c>
      <c r="S2717" s="287">
        <f t="shared" si="562"/>
        <v>0</v>
      </c>
      <c r="T2717" s="286">
        <f t="shared" si="563"/>
        <v>0</v>
      </c>
      <c r="U2717" s="287">
        <f t="shared" si="564"/>
        <v>0</v>
      </c>
      <c r="V2717" s="287">
        <f t="shared" si="565"/>
        <v>0</v>
      </c>
      <c r="W2717" s="287">
        <f t="shared" si="566"/>
        <v>0</v>
      </c>
      <c r="X2717" s="287">
        <f t="shared" si="567"/>
        <v>0</v>
      </c>
      <c r="Y2717" s="288">
        <f t="shared" si="568"/>
        <v>1900</v>
      </c>
      <c r="Z2717" s="287">
        <f t="shared" si="569"/>
        <v>1</v>
      </c>
      <c r="AA2717" s="519">
        <f>0</f>
        <v>0</v>
      </c>
      <c r="AB2717" s="520">
        <f>0</f>
        <v>0</v>
      </c>
      <c r="AC2717" s="519">
        <f t="shared" si="570"/>
        <v>0</v>
      </c>
      <c r="AD2717" s="520">
        <f t="shared" si="571"/>
        <v>0</v>
      </c>
    </row>
    <row r="2718" spans="16:30">
      <c r="P2718" s="274">
        <f t="shared" si="559"/>
        <v>1</v>
      </c>
      <c r="Q2718" s="285">
        <f t="shared" si="560"/>
        <v>18</v>
      </c>
      <c r="R2718" s="286">
        <f t="shared" si="561"/>
        <v>0</v>
      </c>
      <c r="S2718" s="287">
        <f t="shared" si="562"/>
        <v>0</v>
      </c>
      <c r="T2718" s="286">
        <f t="shared" si="563"/>
        <v>0</v>
      </c>
      <c r="U2718" s="287">
        <f t="shared" si="564"/>
        <v>0</v>
      </c>
      <c r="V2718" s="287">
        <f t="shared" si="565"/>
        <v>0</v>
      </c>
      <c r="W2718" s="287">
        <f t="shared" si="566"/>
        <v>0</v>
      </c>
      <c r="X2718" s="287">
        <f t="shared" si="567"/>
        <v>0</v>
      </c>
      <c r="Y2718" s="288">
        <f t="shared" si="568"/>
        <v>1900</v>
      </c>
      <c r="Z2718" s="287">
        <f t="shared" si="569"/>
        <v>1</v>
      </c>
      <c r="AA2718" s="519">
        <f>0</f>
        <v>0</v>
      </c>
      <c r="AB2718" s="520">
        <f>0</f>
        <v>0</v>
      </c>
      <c r="AC2718" s="519">
        <f t="shared" si="570"/>
        <v>0</v>
      </c>
      <c r="AD2718" s="520">
        <f t="shared" si="571"/>
        <v>0</v>
      </c>
    </row>
    <row r="2719" spans="16:30">
      <c r="P2719" s="274">
        <f t="shared" si="559"/>
        <v>1</v>
      </c>
      <c r="Q2719" s="285">
        <f t="shared" si="560"/>
        <v>18</v>
      </c>
      <c r="R2719" s="286">
        <f t="shared" si="561"/>
        <v>0</v>
      </c>
      <c r="S2719" s="287">
        <f t="shared" si="562"/>
        <v>0</v>
      </c>
      <c r="T2719" s="286">
        <f t="shared" si="563"/>
        <v>0</v>
      </c>
      <c r="U2719" s="287">
        <f t="shared" si="564"/>
        <v>0</v>
      </c>
      <c r="V2719" s="287">
        <f t="shared" si="565"/>
        <v>0</v>
      </c>
      <c r="W2719" s="287">
        <f t="shared" si="566"/>
        <v>0</v>
      </c>
      <c r="X2719" s="287">
        <f t="shared" si="567"/>
        <v>0</v>
      </c>
      <c r="Y2719" s="288">
        <f t="shared" si="568"/>
        <v>1900</v>
      </c>
      <c r="Z2719" s="287">
        <f t="shared" si="569"/>
        <v>1</v>
      </c>
      <c r="AA2719" s="519">
        <f>0</f>
        <v>0</v>
      </c>
      <c r="AB2719" s="520">
        <f>0</f>
        <v>0</v>
      </c>
      <c r="AC2719" s="519">
        <f t="shared" si="570"/>
        <v>0</v>
      </c>
      <c r="AD2719" s="520">
        <f t="shared" si="571"/>
        <v>0</v>
      </c>
    </row>
    <row r="2720" spans="16:30">
      <c r="P2720" s="274">
        <f t="shared" si="559"/>
        <v>1</v>
      </c>
      <c r="Q2720" s="285">
        <f t="shared" si="560"/>
        <v>18</v>
      </c>
      <c r="R2720" s="286">
        <f t="shared" si="561"/>
        <v>0</v>
      </c>
      <c r="S2720" s="287">
        <f t="shared" si="562"/>
        <v>0</v>
      </c>
      <c r="T2720" s="286">
        <f t="shared" si="563"/>
        <v>0</v>
      </c>
      <c r="U2720" s="287">
        <f t="shared" si="564"/>
        <v>0</v>
      </c>
      <c r="V2720" s="287">
        <f t="shared" si="565"/>
        <v>0</v>
      </c>
      <c r="W2720" s="287">
        <f t="shared" si="566"/>
        <v>0</v>
      </c>
      <c r="X2720" s="287">
        <f t="shared" si="567"/>
        <v>0</v>
      </c>
      <c r="Y2720" s="288">
        <f t="shared" si="568"/>
        <v>1900</v>
      </c>
      <c r="Z2720" s="287">
        <f t="shared" si="569"/>
        <v>1</v>
      </c>
      <c r="AA2720" s="519">
        <f>0</f>
        <v>0</v>
      </c>
      <c r="AB2720" s="520">
        <f>0</f>
        <v>0</v>
      </c>
      <c r="AC2720" s="519">
        <f t="shared" si="570"/>
        <v>0</v>
      </c>
      <c r="AD2720" s="520">
        <f t="shared" si="571"/>
        <v>0</v>
      </c>
    </row>
    <row r="2721" spans="16:30">
      <c r="P2721" s="274">
        <f t="shared" si="559"/>
        <v>1</v>
      </c>
      <c r="Q2721" s="285">
        <f t="shared" si="560"/>
        <v>18</v>
      </c>
      <c r="R2721" s="286">
        <f t="shared" si="561"/>
        <v>0</v>
      </c>
      <c r="S2721" s="287">
        <f t="shared" si="562"/>
        <v>0</v>
      </c>
      <c r="T2721" s="286">
        <f t="shared" si="563"/>
        <v>0</v>
      </c>
      <c r="U2721" s="287">
        <f t="shared" si="564"/>
        <v>0</v>
      </c>
      <c r="V2721" s="287">
        <f t="shared" si="565"/>
        <v>0</v>
      </c>
      <c r="W2721" s="287">
        <f t="shared" si="566"/>
        <v>0</v>
      </c>
      <c r="X2721" s="287">
        <f t="shared" si="567"/>
        <v>0</v>
      </c>
      <c r="Y2721" s="288">
        <f t="shared" si="568"/>
        <v>1900</v>
      </c>
      <c r="Z2721" s="287">
        <f t="shared" si="569"/>
        <v>1</v>
      </c>
      <c r="AA2721" s="519">
        <f>0</f>
        <v>0</v>
      </c>
      <c r="AB2721" s="520">
        <f>0</f>
        <v>0</v>
      </c>
      <c r="AC2721" s="519">
        <f t="shared" si="570"/>
        <v>0</v>
      </c>
      <c r="AD2721" s="520">
        <f t="shared" si="571"/>
        <v>0</v>
      </c>
    </row>
    <row r="2722" spans="16:30">
      <c r="P2722" s="274">
        <f t="shared" si="559"/>
        <v>1</v>
      </c>
      <c r="Q2722" s="285">
        <f t="shared" si="560"/>
        <v>18</v>
      </c>
      <c r="R2722" s="286">
        <f t="shared" si="561"/>
        <v>0</v>
      </c>
      <c r="S2722" s="287">
        <f t="shared" si="562"/>
        <v>0</v>
      </c>
      <c r="T2722" s="286">
        <f t="shared" si="563"/>
        <v>0</v>
      </c>
      <c r="U2722" s="287">
        <f t="shared" si="564"/>
        <v>0</v>
      </c>
      <c r="V2722" s="287">
        <f t="shared" si="565"/>
        <v>0</v>
      </c>
      <c r="W2722" s="287">
        <f t="shared" si="566"/>
        <v>0</v>
      </c>
      <c r="X2722" s="287">
        <f t="shared" si="567"/>
        <v>0</v>
      </c>
      <c r="Y2722" s="288">
        <f t="shared" si="568"/>
        <v>1900</v>
      </c>
      <c r="Z2722" s="287">
        <f t="shared" si="569"/>
        <v>1</v>
      </c>
      <c r="AA2722" s="519">
        <f>0</f>
        <v>0</v>
      </c>
      <c r="AB2722" s="520">
        <f>0</f>
        <v>0</v>
      </c>
      <c r="AC2722" s="519">
        <f t="shared" si="570"/>
        <v>0</v>
      </c>
      <c r="AD2722" s="520">
        <f t="shared" si="571"/>
        <v>0</v>
      </c>
    </row>
    <row r="2723" spans="16:30">
      <c r="P2723" s="274">
        <f t="shared" si="559"/>
        <v>1</v>
      </c>
      <c r="Q2723" s="285">
        <f t="shared" si="560"/>
        <v>18</v>
      </c>
      <c r="R2723" s="286">
        <f t="shared" si="561"/>
        <v>0</v>
      </c>
      <c r="S2723" s="287">
        <f t="shared" si="562"/>
        <v>0</v>
      </c>
      <c r="T2723" s="286">
        <f t="shared" si="563"/>
        <v>0</v>
      </c>
      <c r="U2723" s="287">
        <f t="shared" si="564"/>
        <v>0</v>
      </c>
      <c r="V2723" s="287">
        <f t="shared" si="565"/>
        <v>0</v>
      </c>
      <c r="W2723" s="287">
        <f t="shared" si="566"/>
        <v>0</v>
      </c>
      <c r="X2723" s="287">
        <f t="shared" si="567"/>
        <v>0</v>
      </c>
      <c r="Y2723" s="288">
        <f t="shared" si="568"/>
        <v>1900</v>
      </c>
      <c r="Z2723" s="287">
        <f t="shared" si="569"/>
        <v>1</v>
      </c>
      <c r="AA2723" s="519">
        <f>0</f>
        <v>0</v>
      </c>
      <c r="AB2723" s="520">
        <f>0</f>
        <v>0</v>
      </c>
      <c r="AC2723" s="519">
        <f t="shared" si="570"/>
        <v>0</v>
      </c>
      <c r="AD2723" s="520">
        <f t="shared" si="571"/>
        <v>0</v>
      </c>
    </row>
    <row r="2724" spans="16:30">
      <c r="P2724" s="274">
        <f t="shared" si="559"/>
        <v>1</v>
      </c>
      <c r="Q2724" s="285">
        <f t="shared" si="560"/>
        <v>18</v>
      </c>
      <c r="R2724" s="286">
        <f t="shared" si="561"/>
        <v>0</v>
      </c>
      <c r="S2724" s="287">
        <f t="shared" si="562"/>
        <v>0</v>
      </c>
      <c r="T2724" s="286">
        <f t="shared" si="563"/>
        <v>0</v>
      </c>
      <c r="U2724" s="287">
        <f t="shared" si="564"/>
        <v>0</v>
      </c>
      <c r="V2724" s="287">
        <f t="shared" si="565"/>
        <v>0</v>
      </c>
      <c r="W2724" s="287">
        <f t="shared" si="566"/>
        <v>0</v>
      </c>
      <c r="X2724" s="287">
        <f t="shared" si="567"/>
        <v>0</v>
      </c>
      <c r="Y2724" s="288">
        <f t="shared" si="568"/>
        <v>1900</v>
      </c>
      <c r="Z2724" s="287">
        <f t="shared" si="569"/>
        <v>1</v>
      </c>
      <c r="AA2724" s="519">
        <f>0</f>
        <v>0</v>
      </c>
      <c r="AB2724" s="520">
        <f>0</f>
        <v>0</v>
      </c>
      <c r="AC2724" s="519">
        <f t="shared" si="570"/>
        <v>0</v>
      </c>
      <c r="AD2724" s="520">
        <f t="shared" si="571"/>
        <v>0</v>
      </c>
    </row>
    <row r="2725" spans="16:30">
      <c r="P2725" s="274">
        <f t="shared" si="559"/>
        <v>1</v>
      </c>
      <c r="Q2725" s="285">
        <f t="shared" si="560"/>
        <v>18</v>
      </c>
      <c r="R2725" s="286">
        <f t="shared" si="561"/>
        <v>0</v>
      </c>
      <c r="S2725" s="287">
        <f t="shared" si="562"/>
        <v>0</v>
      </c>
      <c r="T2725" s="286">
        <f t="shared" si="563"/>
        <v>0</v>
      </c>
      <c r="U2725" s="287">
        <f t="shared" si="564"/>
        <v>0</v>
      </c>
      <c r="V2725" s="287">
        <f t="shared" si="565"/>
        <v>0</v>
      </c>
      <c r="W2725" s="287">
        <f t="shared" si="566"/>
        <v>0</v>
      </c>
      <c r="X2725" s="287">
        <f t="shared" si="567"/>
        <v>0</v>
      </c>
      <c r="Y2725" s="288">
        <f t="shared" si="568"/>
        <v>1900</v>
      </c>
      <c r="Z2725" s="287">
        <f t="shared" si="569"/>
        <v>1</v>
      </c>
      <c r="AA2725" s="519">
        <f>0</f>
        <v>0</v>
      </c>
      <c r="AB2725" s="520">
        <f>0</f>
        <v>0</v>
      </c>
      <c r="AC2725" s="519">
        <f t="shared" si="570"/>
        <v>0</v>
      </c>
      <c r="AD2725" s="520">
        <f t="shared" si="571"/>
        <v>0</v>
      </c>
    </row>
    <row r="2726" spans="16:30">
      <c r="P2726" s="274">
        <f t="shared" si="559"/>
        <v>1</v>
      </c>
      <c r="Q2726" s="285">
        <f t="shared" si="560"/>
        <v>18</v>
      </c>
      <c r="R2726" s="286">
        <f t="shared" si="561"/>
        <v>0</v>
      </c>
      <c r="S2726" s="287">
        <f t="shared" si="562"/>
        <v>0</v>
      </c>
      <c r="T2726" s="286">
        <f t="shared" si="563"/>
        <v>0</v>
      </c>
      <c r="U2726" s="287">
        <f t="shared" si="564"/>
        <v>0</v>
      </c>
      <c r="V2726" s="287">
        <f t="shared" si="565"/>
        <v>0</v>
      </c>
      <c r="W2726" s="287">
        <f t="shared" si="566"/>
        <v>0</v>
      </c>
      <c r="X2726" s="287">
        <f t="shared" si="567"/>
        <v>0</v>
      </c>
      <c r="Y2726" s="288">
        <f t="shared" si="568"/>
        <v>1900</v>
      </c>
      <c r="Z2726" s="287">
        <f t="shared" si="569"/>
        <v>1</v>
      </c>
      <c r="AA2726" s="519">
        <f>0</f>
        <v>0</v>
      </c>
      <c r="AB2726" s="520">
        <f>0</f>
        <v>0</v>
      </c>
      <c r="AC2726" s="519">
        <f t="shared" si="570"/>
        <v>0</v>
      </c>
      <c r="AD2726" s="520">
        <f t="shared" si="571"/>
        <v>0</v>
      </c>
    </row>
    <row r="2727" spans="16:30">
      <c r="P2727" s="274">
        <f t="shared" si="559"/>
        <v>1</v>
      </c>
      <c r="Q2727" s="285">
        <f t="shared" si="560"/>
        <v>18</v>
      </c>
      <c r="R2727" s="286">
        <f t="shared" si="561"/>
        <v>0</v>
      </c>
      <c r="S2727" s="287">
        <f t="shared" si="562"/>
        <v>0</v>
      </c>
      <c r="T2727" s="286">
        <f t="shared" si="563"/>
        <v>0</v>
      </c>
      <c r="U2727" s="287">
        <f t="shared" si="564"/>
        <v>0</v>
      </c>
      <c r="V2727" s="287">
        <f t="shared" si="565"/>
        <v>0</v>
      </c>
      <c r="W2727" s="287">
        <f t="shared" si="566"/>
        <v>0</v>
      </c>
      <c r="X2727" s="287">
        <f t="shared" si="567"/>
        <v>0</v>
      </c>
      <c r="Y2727" s="288">
        <f t="shared" si="568"/>
        <v>1900</v>
      </c>
      <c r="Z2727" s="287">
        <f t="shared" si="569"/>
        <v>1</v>
      </c>
      <c r="AA2727" s="519">
        <f>0</f>
        <v>0</v>
      </c>
      <c r="AB2727" s="520">
        <f>0</f>
        <v>0</v>
      </c>
      <c r="AC2727" s="519">
        <f t="shared" si="570"/>
        <v>0</v>
      </c>
      <c r="AD2727" s="520">
        <f t="shared" si="571"/>
        <v>0</v>
      </c>
    </row>
    <row r="2728" spans="16:30">
      <c r="P2728" s="274">
        <f t="shared" si="559"/>
        <v>1</v>
      </c>
      <c r="Q2728" s="285">
        <f t="shared" si="560"/>
        <v>18</v>
      </c>
      <c r="R2728" s="286">
        <f t="shared" si="561"/>
        <v>0</v>
      </c>
      <c r="S2728" s="287">
        <f t="shared" si="562"/>
        <v>0</v>
      </c>
      <c r="T2728" s="286">
        <f t="shared" si="563"/>
        <v>0</v>
      </c>
      <c r="U2728" s="287">
        <f t="shared" si="564"/>
        <v>0</v>
      </c>
      <c r="V2728" s="287">
        <f t="shared" si="565"/>
        <v>0</v>
      </c>
      <c r="W2728" s="287">
        <f t="shared" si="566"/>
        <v>0</v>
      </c>
      <c r="X2728" s="287">
        <f t="shared" si="567"/>
        <v>0</v>
      </c>
      <c r="Y2728" s="288">
        <f t="shared" si="568"/>
        <v>1900</v>
      </c>
      <c r="Z2728" s="287">
        <f t="shared" si="569"/>
        <v>1</v>
      </c>
      <c r="AA2728" s="519">
        <f>0</f>
        <v>0</v>
      </c>
      <c r="AB2728" s="520">
        <f>0</f>
        <v>0</v>
      </c>
      <c r="AC2728" s="519">
        <f t="shared" si="570"/>
        <v>0</v>
      </c>
      <c r="AD2728" s="520">
        <f t="shared" si="571"/>
        <v>0</v>
      </c>
    </row>
    <row r="2729" spans="16:30">
      <c r="P2729" s="274">
        <f t="shared" si="559"/>
        <v>1</v>
      </c>
      <c r="Q2729" s="285">
        <f t="shared" si="560"/>
        <v>18</v>
      </c>
      <c r="R2729" s="286">
        <f t="shared" si="561"/>
        <v>0</v>
      </c>
      <c r="S2729" s="287">
        <f t="shared" si="562"/>
        <v>0</v>
      </c>
      <c r="T2729" s="286">
        <f t="shared" si="563"/>
        <v>0</v>
      </c>
      <c r="U2729" s="287">
        <f t="shared" si="564"/>
        <v>0</v>
      </c>
      <c r="V2729" s="287">
        <f t="shared" si="565"/>
        <v>0</v>
      </c>
      <c r="W2729" s="287">
        <f t="shared" si="566"/>
        <v>0</v>
      </c>
      <c r="X2729" s="287">
        <f t="shared" si="567"/>
        <v>0</v>
      </c>
      <c r="Y2729" s="288">
        <f t="shared" si="568"/>
        <v>1900</v>
      </c>
      <c r="Z2729" s="287">
        <f t="shared" si="569"/>
        <v>1</v>
      </c>
      <c r="AA2729" s="519">
        <f>0</f>
        <v>0</v>
      </c>
      <c r="AB2729" s="520">
        <f>0</f>
        <v>0</v>
      </c>
      <c r="AC2729" s="519">
        <f t="shared" si="570"/>
        <v>0</v>
      </c>
      <c r="AD2729" s="520">
        <f t="shared" si="571"/>
        <v>0</v>
      </c>
    </row>
    <row r="2730" spans="16:30">
      <c r="P2730" s="274">
        <f t="shared" si="559"/>
        <v>1</v>
      </c>
      <c r="Q2730" s="285">
        <f t="shared" si="560"/>
        <v>18</v>
      </c>
      <c r="R2730" s="286">
        <f t="shared" si="561"/>
        <v>0</v>
      </c>
      <c r="S2730" s="287">
        <f t="shared" si="562"/>
        <v>0</v>
      </c>
      <c r="T2730" s="286">
        <f t="shared" si="563"/>
        <v>0</v>
      </c>
      <c r="U2730" s="287">
        <f t="shared" si="564"/>
        <v>0</v>
      </c>
      <c r="V2730" s="287">
        <f t="shared" si="565"/>
        <v>0</v>
      </c>
      <c r="W2730" s="287">
        <f t="shared" si="566"/>
        <v>0</v>
      </c>
      <c r="X2730" s="287">
        <f t="shared" si="567"/>
        <v>0</v>
      </c>
      <c r="Y2730" s="288">
        <f t="shared" si="568"/>
        <v>1900</v>
      </c>
      <c r="Z2730" s="287">
        <f t="shared" si="569"/>
        <v>1</v>
      </c>
      <c r="AA2730" s="519">
        <f>0</f>
        <v>0</v>
      </c>
      <c r="AB2730" s="520">
        <f>0</f>
        <v>0</v>
      </c>
      <c r="AC2730" s="519">
        <f t="shared" si="570"/>
        <v>0</v>
      </c>
      <c r="AD2730" s="520">
        <f t="shared" si="571"/>
        <v>0</v>
      </c>
    </row>
    <row r="2731" spans="16:30">
      <c r="P2731" s="274">
        <f t="shared" si="559"/>
        <v>1</v>
      </c>
      <c r="Q2731" s="285">
        <f t="shared" si="560"/>
        <v>18</v>
      </c>
      <c r="R2731" s="286">
        <f t="shared" si="561"/>
        <v>0</v>
      </c>
      <c r="S2731" s="287">
        <f t="shared" si="562"/>
        <v>0</v>
      </c>
      <c r="T2731" s="286">
        <f t="shared" si="563"/>
        <v>0</v>
      </c>
      <c r="U2731" s="287">
        <f t="shared" si="564"/>
        <v>0</v>
      </c>
      <c r="V2731" s="287">
        <f t="shared" si="565"/>
        <v>0</v>
      </c>
      <c r="W2731" s="287">
        <f t="shared" si="566"/>
        <v>0</v>
      </c>
      <c r="X2731" s="287">
        <f t="shared" si="567"/>
        <v>0</v>
      </c>
      <c r="Y2731" s="288">
        <f t="shared" si="568"/>
        <v>1900</v>
      </c>
      <c r="Z2731" s="287">
        <f t="shared" si="569"/>
        <v>1</v>
      </c>
      <c r="AA2731" s="519">
        <f>0</f>
        <v>0</v>
      </c>
      <c r="AB2731" s="520">
        <f>0</f>
        <v>0</v>
      </c>
      <c r="AC2731" s="519">
        <f t="shared" si="570"/>
        <v>0</v>
      </c>
      <c r="AD2731" s="520">
        <f t="shared" si="571"/>
        <v>0</v>
      </c>
    </row>
    <row r="2732" spans="16:30">
      <c r="P2732" s="274">
        <f t="shared" si="559"/>
        <v>1</v>
      </c>
      <c r="Q2732" s="285">
        <f t="shared" si="560"/>
        <v>18</v>
      </c>
      <c r="R2732" s="286">
        <f t="shared" si="561"/>
        <v>0</v>
      </c>
      <c r="S2732" s="287">
        <f t="shared" si="562"/>
        <v>0</v>
      </c>
      <c r="T2732" s="286">
        <f t="shared" si="563"/>
        <v>0</v>
      </c>
      <c r="U2732" s="287">
        <f t="shared" si="564"/>
        <v>0</v>
      </c>
      <c r="V2732" s="287">
        <f t="shared" si="565"/>
        <v>0</v>
      </c>
      <c r="W2732" s="287">
        <f t="shared" si="566"/>
        <v>0</v>
      </c>
      <c r="X2732" s="287">
        <f t="shared" si="567"/>
        <v>0</v>
      </c>
      <c r="Y2732" s="288">
        <f t="shared" si="568"/>
        <v>1900</v>
      </c>
      <c r="Z2732" s="287">
        <f t="shared" si="569"/>
        <v>1</v>
      </c>
      <c r="AA2732" s="519">
        <f>0</f>
        <v>0</v>
      </c>
      <c r="AB2732" s="520">
        <f>0</f>
        <v>0</v>
      </c>
      <c r="AC2732" s="519">
        <f t="shared" si="570"/>
        <v>0</v>
      </c>
      <c r="AD2732" s="520">
        <f t="shared" si="571"/>
        <v>0</v>
      </c>
    </row>
    <row r="2733" spans="16:30">
      <c r="P2733" s="274">
        <f t="shared" si="559"/>
        <v>1</v>
      </c>
      <c r="Q2733" s="285">
        <f t="shared" si="560"/>
        <v>18</v>
      </c>
      <c r="R2733" s="286">
        <f t="shared" si="561"/>
        <v>0</v>
      </c>
      <c r="S2733" s="287">
        <f t="shared" si="562"/>
        <v>0</v>
      </c>
      <c r="T2733" s="286">
        <f t="shared" si="563"/>
        <v>0</v>
      </c>
      <c r="U2733" s="287">
        <f t="shared" si="564"/>
        <v>0</v>
      </c>
      <c r="V2733" s="287">
        <f t="shared" si="565"/>
        <v>0</v>
      </c>
      <c r="W2733" s="287">
        <f t="shared" si="566"/>
        <v>0</v>
      </c>
      <c r="X2733" s="287">
        <f t="shared" si="567"/>
        <v>0</v>
      </c>
      <c r="Y2733" s="288">
        <f t="shared" si="568"/>
        <v>1900</v>
      </c>
      <c r="Z2733" s="287">
        <f t="shared" si="569"/>
        <v>1</v>
      </c>
      <c r="AA2733" s="519">
        <f>0</f>
        <v>0</v>
      </c>
      <c r="AB2733" s="520">
        <f>0</f>
        <v>0</v>
      </c>
      <c r="AC2733" s="519">
        <f t="shared" si="570"/>
        <v>0</v>
      </c>
      <c r="AD2733" s="520">
        <f t="shared" si="571"/>
        <v>0</v>
      </c>
    </row>
    <row r="2734" spans="16:30">
      <c r="P2734" s="274">
        <f t="shared" si="559"/>
        <v>1</v>
      </c>
      <c r="Q2734" s="285">
        <f t="shared" si="560"/>
        <v>18</v>
      </c>
      <c r="R2734" s="286">
        <f t="shared" si="561"/>
        <v>0</v>
      </c>
      <c r="S2734" s="287">
        <f t="shared" si="562"/>
        <v>0</v>
      </c>
      <c r="T2734" s="286">
        <f t="shared" si="563"/>
        <v>0</v>
      </c>
      <c r="U2734" s="287">
        <f t="shared" si="564"/>
        <v>0</v>
      </c>
      <c r="V2734" s="287">
        <f t="shared" si="565"/>
        <v>0</v>
      </c>
      <c r="W2734" s="287">
        <f t="shared" si="566"/>
        <v>0</v>
      </c>
      <c r="X2734" s="287">
        <f t="shared" si="567"/>
        <v>0</v>
      </c>
      <c r="Y2734" s="288">
        <f t="shared" si="568"/>
        <v>1900</v>
      </c>
      <c r="Z2734" s="287">
        <f t="shared" si="569"/>
        <v>1</v>
      </c>
      <c r="AA2734" s="519">
        <f>0</f>
        <v>0</v>
      </c>
      <c r="AB2734" s="520">
        <f>0</f>
        <v>0</v>
      </c>
      <c r="AC2734" s="519">
        <f t="shared" si="570"/>
        <v>0</v>
      </c>
      <c r="AD2734" s="520">
        <f t="shared" si="571"/>
        <v>0</v>
      </c>
    </row>
    <row r="2735" spans="16:30">
      <c r="P2735" s="274">
        <f t="shared" si="559"/>
        <v>1</v>
      </c>
      <c r="Q2735" s="285">
        <f t="shared" si="560"/>
        <v>18</v>
      </c>
      <c r="R2735" s="286">
        <f t="shared" si="561"/>
        <v>0</v>
      </c>
      <c r="S2735" s="287">
        <f t="shared" si="562"/>
        <v>0</v>
      </c>
      <c r="T2735" s="286">
        <f t="shared" si="563"/>
        <v>0</v>
      </c>
      <c r="U2735" s="287">
        <f t="shared" si="564"/>
        <v>0</v>
      </c>
      <c r="V2735" s="287">
        <f t="shared" si="565"/>
        <v>0</v>
      </c>
      <c r="W2735" s="287">
        <f t="shared" si="566"/>
        <v>0</v>
      </c>
      <c r="X2735" s="287">
        <f t="shared" si="567"/>
        <v>0</v>
      </c>
      <c r="Y2735" s="288">
        <f t="shared" si="568"/>
        <v>1900</v>
      </c>
      <c r="Z2735" s="287">
        <f t="shared" si="569"/>
        <v>1</v>
      </c>
      <c r="AA2735" s="519">
        <f>0</f>
        <v>0</v>
      </c>
      <c r="AB2735" s="520">
        <f>0</f>
        <v>0</v>
      </c>
      <c r="AC2735" s="519">
        <f t="shared" si="570"/>
        <v>0</v>
      </c>
      <c r="AD2735" s="520">
        <f t="shared" si="571"/>
        <v>0</v>
      </c>
    </row>
    <row r="2736" spans="16:30">
      <c r="P2736" s="274">
        <f t="shared" si="559"/>
        <v>1</v>
      </c>
      <c r="Q2736" s="285">
        <f t="shared" si="560"/>
        <v>18</v>
      </c>
      <c r="R2736" s="286">
        <f t="shared" si="561"/>
        <v>0</v>
      </c>
      <c r="S2736" s="287">
        <f t="shared" si="562"/>
        <v>0</v>
      </c>
      <c r="T2736" s="286">
        <f t="shared" si="563"/>
        <v>0</v>
      </c>
      <c r="U2736" s="287">
        <f t="shared" si="564"/>
        <v>0</v>
      </c>
      <c r="V2736" s="287">
        <f t="shared" si="565"/>
        <v>0</v>
      </c>
      <c r="W2736" s="287">
        <f t="shared" si="566"/>
        <v>0</v>
      </c>
      <c r="X2736" s="287">
        <f t="shared" si="567"/>
        <v>0</v>
      </c>
      <c r="Y2736" s="288">
        <f t="shared" si="568"/>
        <v>1900</v>
      </c>
      <c r="Z2736" s="287">
        <f t="shared" si="569"/>
        <v>1</v>
      </c>
      <c r="AA2736" s="519">
        <f>0</f>
        <v>0</v>
      </c>
      <c r="AB2736" s="520">
        <f>0</f>
        <v>0</v>
      </c>
      <c r="AC2736" s="519">
        <f t="shared" si="570"/>
        <v>0</v>
      </c>
      <c r="AD2736" s="520">
        <f t="shared" si="571"/>
        <v>0</v>
      </c>
    </row>
    <row r="2737" spans="16:30">
      <c r="P2737" s="274">
        <f t="shared" si="559"/>
        <v>1</v>
      </c>
      <c r="Q2737" s="285">
        <f t="shared" si="560"/>
        <v>18</v>
      </c>
      <c r="R2737" s="286">
        <f t="shared" si="561"/>
        <v>0</v>
      </c>
      <c r="S2737" s="287">
        <f t="shared" si="562"/>
        <v>0</v>
      </c>
      <c r="T2737" s="286">
        <f t="shared" si="563"/>
        <v>0</v>
      </c>
      <c r="U2737" s="287">
        <f t="shared" si="564"/>
        <v>0</v>
      </c>
      <c r="V2737" s="287">
        <f t="shared" si="565"/>
        <v>0</v>
      </c>
      <c r="W2737" s="287">
        <f t="shared" si="566"/>
        <v>0</v>
      </c>
      <c r="X2737" s="287">
        <f t="shared" si="567"/>
        <v>0</v>
      </c>
      <c r="Y2737" s="288">
        <f t="shared" si="568"/>
        <v>1900</v>
      </c>
      <c r="Z2737" s="287">
        <f t="shared" si="569"/>
        <v>1</v>
      </c>
      <c r="AA2737" s="519">
        <f>0</f>
        <v>0</v>
      </c>
      <c r="AB2737" s="520">
        <f>0</f>
        <v>0</v>
      </c>
      <c r="AC2737" s="519">
        <f t="shared" si="570"/>
        <v>0</v>
      </c>
      <c r="AD2737" s="520">
        <f t="shared" si="571"/>
        <v>0</v>
      </c>
    </row>
    <row r="2738" spans="16:30">
      <c r="P2738" s="274">
        <f t="shared" si="559"/>
        <v>1</v>
      </c>
      <c r="Q2738" s="285">
        <f t="shared" si="560"/>
        <v>18</v>
      </c>
      <c r="R2738" s="286">
        <f t="shared" si="561"/>
        <v>0</v>
      </c>
      <c r="S2738" s="287">
        <f t="shared" si="562"/>
        <v>0</v>
      </c>
      <c r="T2738" s="286">
        <f t="shared" si="563"/>
        <v>0</v>
      </c>
      <c r="U2738" s="287">
        <f t="shared" si="564"/>
        <v>0</v>
      </c>
      <c r="V2738" s="287">
        <f t="shared" si="565"/>
        <v>0</v>
      </c>
      <c r="W2738" s="287">
        <f t="shared" si="566"/>
        <v>0</v>
      </c>
      <c r="X2738" s="287">
        <f t="shared" si="567"/>
        <v>0</v>
      </c>
      <c r="Y2738" s="288">
        <f t="shared" si="568"/>
        <v>1900</v>
      </c>
      <c r="Z2738" s="287">
        <f t="shared" si="569"/>
        <v>1</v>
      </c>
      <c r="AA2738" s="519">
        <f>0</f>
        <v>0</v>
      </c>
      <c r="AB2738" s="520">
        <f>0</f>
        <v>0</v>
      </c>
      <c r="AC2738" s="519">
        <f t="shared" si="570"/>
        <v>0</v>
      </c>
      <c r="AD2738" s="520">
        <f t="shared" si="571"/>
        <v>0</v>
      </c>
    </row>
    <row r="2739" spans="16:30">
      <c r="P2739" s="274">
        <f t="shared" si="559"/>
        <v>1</v>
      </c>
      <c r="Q2739" s="285">
        <f t="shared" si="560"/>
        <v>18</v>
      </c>
      <c r="R2739" s="286">
        <f t="shared" si="561"/>
        <v>0</v>
      </c>
      <c r="S2739" s="287">
        <f t="shared" si="562"/>
        <v>0</v>
      </c>
      <c r="T2739" s="286">
        <f t="shared" si="563"/>
        <v>0</v>
      </c>
      <c r="U2739" s="287">
        <f t="shared" si="564"/>
        <v>0</v>
      </c>
      <c r="V2739" s="287">
        <f t="shared" si="565"/>
        <v>0</v>
      </c>
      <c r="W2739" s="287">
        <f t="shared" si="566"/>
        <v>0</v>
      </c>
      <c r="X2739" s="287">
        <f t="shared" si="567"/>
        <v>0</v>
      </c>
      <c r="Y2739" s="288">
        <f t="shared" si="568"/>
        <v>1900</v>
      </c>
      <c r="Z2739" s="287">
        <f t="shared" si="569"/>
        <v>1</v>
      </c>
      <c r="AA2739" s="519">
        <f>0</f>
        <v>0</v>
      </c>
      <c r="AB2739" s="520">
        <f>0</f>
        <v>0</v>
      </c>
      <c r="AC2739" s="519">
        <f t="shared" si="570"/>
        <v>0</v>
      </c>
      <c r="AD2739" s="520">
        <f t="shared" si="571"/>
        <v>0</v>
      </c>
    </row>
    <row r="2740" spans="16:30">
      <c r="P2740" s="274">
        <f t="shared" si="559"/>
        <v>1</v>
      </c>
      <c r="Q2740" s="285">
        <f t="shared" si="560"/>
        <v>18</v>
      </c>
      <c r="R2740" s="286">
        <f t="shared" si="561"/>
        <v>0</v>
      </c>
      <c r="S2740" s="287">
        <f t="shared" si="562"/>
        <v>0</v>
      </c>
      <c r="T2740" s="286">
        <f t="shared" si="563"/>
        <v>0</v>
      </c>
      <c r="U2740" s="287">
        <f t="shared" si="564"/>
        <v>0</v>
      </c>
      <c r="V2740" s="287">
        <f t="shared" si="565"/>
        <v>0</v>
      </c>
      <c r="W2740" s="287">
        <f t="shared" si="566"/>
        <v>0</v>
      </c>
      <c r="X2740" s="287">
        <f t="shared" si="567"/>
        <v>0</v>
      </c>
      <c r="Y2740" s="288">
        <f t="shared" si="568"/>
        <v>1900</v>
      </c>
      <c r="Z2740" s="287">
        <f t="shared" si="569"/>
        <v>1</v>
      </c>
      <c r="AA2740" s="519">
        <f>0</f>
        <v>0</v>
      </c>
      <c r="AB2740" s="520">
        <f>0</f>
        <v>0</v>
      </c>
      <c r="AC2740" s="519">
        <f t="shared" si="570"/>
        <v>0</v>
      </c>
      <c r="AD2740" s="520">
        <f t="shared" si="571"/>
        <v>0</v>
      </c>
    </row>
    <row r="2741" spans="16:30">
      <c r="P2741" s="274">
        <f t="shared" si="559"/>
        <v>1</v>
      </c>
      <c r="Q2741" s="285">
        <f t="shared" si="560"/>
        <v>18</v>
      </c>
      <c r="R2741" s="286">
        <f t="shared" si="561"/>
        <v>0</v>
      </c>
      <c r="S2741" s="287">
        <f t="shared" si="562"/>
        <v>0</v>
      </c>
      <c r="T2741" s="286">
        <f t="shared" si="563"/>
        <v>0</v>
      </c>
      <c r="U2741" s="287">
        <f t="shared" si="564"/>
        <v>0</v>
      </c>
      <c r="V2741" s="287">
        <f t="shared" si="565"/>
        <v>0</v>
      </c>
      <c r="W2741" s="287">
        <f t="shared" si="566"/>
        <v>0</v>
      </c>
      <c r="X2741" s="287">
        <f t="shared" si="567"/>
        <v>0</v>
      </c>
      <c r="Y2741" s="288">
        <f t="shared" si="568"/>
        <v>1900</v>
      </c>
      <c r="Z2741" s="287">
        <f t="shared" si="569"/>
        <v>1</v>
      </c>
      <c r="AA2741" s="519">
        <f>0</f>
        <v>0</v>
      </c>
      <c r="AB2741" s="520">
        <f>0</f>
        <v>0</v>
      </c>
      <c r="AC2741" s="519">
        <f t="shared" si="570"/>
        <v>0</v>
      </c>
      <c r="AD2741" s="520">
        <f t="shared" si="571"/>
        <v>0</v>
      </c>
    </row>
    <row r="2742" spans="16:30">
      <c r="P2742" s="274">
        <f t="shared" si="559"/>
        <v>1</v>
      </c>
      <c r="Q2742" s="285">
        <f t="shared" si="560"/>
        <v>18</v>
      </c>
      <c r="R2742" s="286">
        <f t="shared" si="561"/>
        <v>0</v>
      </c>
      <c r="S2742" s="287">
        <f t="shared" si="562"/>
        <v>0</v>
      </c>
      <c r="T2742" s="286">
        <f t="shared" si="563"/>
        <v>0</v>
      </c>
      <c r="U2742" s="287">
        <f t="shared" si="564"/>
        <v>0</v>
      </c>
      <c r="V2742" s="287">
        <f t="shared" si="565"/>
        <v>0</v>
      </c>
      <c r="W2742" s="287">
        <f t="shared" si="566"/>
        <v>0</v>
      </c>
      <c r="X2742" s="287">
        <f t="shared" si="567"/>
        <v>0</v>
      </c>
      <c r="Y2742" s="288">
        <f t="shared" si="568"/>
        <v>1900</v>
      </c>
      <c r="Z2742" s="287">
        <f t="shared" si="569"/>
        <v>1</v>
      </c>
      <c r="AA2742" s="519">
        <f>0</f>
        <v>0</v>
      </c>
      <c r="AB2742" s="520">
        <f>0</f>
        <v>0</v>
      </c>
      <c r="AC2742" s="519">
        <f t="shared" si="570"/>
        <v>0</v>
      </c>
      <c r="AD2742" s="520">
        <f t="shared" si="571"/>
        <v>0</v>
      </c>
    </row>
    <row r="2743" spans="16:30">
      <c r="P2743" s="274">
        <f t="shared" si="559"/>
        <v>1</v>
      </c>
      <c r="Q2743" s="285">
        <f t="shared" si="560"/>
        <v>18</v>
      </c>
      <c r="R2743" s="286">
        <f t="shared" si="561"/>
        <v>0</v>
      </c>
      <c r="S2743" s="287">
        <f t="shared" si="562"/>
        <v>0</v>
      </c>
      <c r="T2743" s="286">
        <f t="shared" si="563"/>
        <v>0</v>
      </c>
      <c r="U2743" s="287">
        <f t="shared" si="564"/>
        <v>0</v>
      </c>
      <c r="V2743" s="287">
        <f t="shared" si="565"/>
        <v>0</v>
      </c>
      <c r="W2743" s="287">
        <f t="shared" si="566"/>
        <v>0</v>
      </c>
      <c r="X2743" s="287">
        <f t="shared" si="567"/>
        <v>0</v>
      </c>
      <c r="Y2743" s="288">
        <f t="shared" si="568"/>
        <v>1900</v>
      </c>
      <c r="Z2743" s="287">
        <f t="shared" si="569"/>
        <v>1</v>
      </c>
      <c r="AA2743" s="519">
        <f>0</f>
        <v>0</v>
      </c>
      <c r="AB2743" s="520">
        <f>0</f>
        <v>0</v>
      </c>
      <c r="AC2743" s="519">
        <f t="shared" si="570"/>
        <v>0</v>
      </c>
      <c r="AD2743" s="520">
        <f t="shared" si="571"/>
        <v>0</v>
      </c>
    </row>
    <row r="2744" spans="16:30">
      <c r="P2744" s="274">
        <f t="shared" si="559"/>
        <v>1</v>
      </c>
      <c r="Q2744" s="285">
        <f t="shared" si="560"/>
        <v>18</v>
      </c>
      <c r="R2744" s="286">
        <f t="shared" si="561"/>
        <v>0</v>
      </c>
      <c r="S2744" s="287">
        <f t="shared" si="562"/>
        <v>0</v>
      </c>
      <c r="T2744" s="286">
        <f t="shared" si="563"/>
        <v>0</v>
      </c>
      <c r="U2744" s="287">
        <f t="shared" si="564"/>
        <v>0</v>
      </c>
      <c r="V2744" s="287">
        <f t="shared" si="565"/>
        <v>0</v>
      </c>
      <c r="W2744" s="287">
        <f t="shared" si="566"/>
        <v>0</v>
      </c>
      <c r="X2744" s="287">
        <f t="shared" si="567"/>
        <v>0</v>
      </c>
      <c r="Y2744" s="288">
        <f t="shared" si="568"/>
        <v>1900</v>
      </c>
      <c r="Z2744" s="287">
        <f t="shared" si="569"/>
        <v>1</v>
      </c>
      <c r="AA2744" s="519">
        <f>0</f>
        <v>0</v>
      </c>
      <c r="AB2744" s="520">
        <f>0</f>
        <v>0</v>
      </c>
      <c r="AC2744" s="519">
        <f t="shared" si="570"/>
        <v>0</v>
      </c>
      <c r="AD2744" s="520">
        <f t="shared" si="571"/>
        <v>0</v>
      </c>
    </row>
    <row r="2745" spans="16:30">
      <c r="P2745" s="274">
        <f t="shared" si="559"/>
        <v>1</v>
      </c>
      <c r="Q2745" s="285">
        <f t="shared" si="560"/>
        <v>18</v>
      </c>
      <c r="R2745" s="286">
        <f t="shared" si="561"/>
        <v>0</v>
      </c>
      <c r="S2745" s="287">
        <f t="shared" si="562"/>
        <v>0</v>
      </c>
      <c r="T2745" s="286">
        <f t="shared" si="563"/>
        <v>0</v>
      </c>
      <c r="U2745" s="287">
        <f t="shared" si="564"/>
        <v>0</v>
      </c>
      <c r="V2745" s="287">
        <f t="shared" si="565"/>
        <v>0</v>
      </c>
      <c r="W2745" s="287">
        <f t="shared" si="566"/>
        <v>0</v>
      </c>
      <c r="X2745" s="287">
        <f t="shared" si="567"/>
        <v>0</v>
      </c>
      <c r="Y2745" s="288">
        <f t="shared" si="568"/>
        <v>1900</v>
      </c>
      <c r="Z2745" s="287">
        <f t="shared" si="569"/>
        <v>1</v>
      </c>
      <c r="AA2745" s="519">
        <f>0</f>
        <v>0</v>
      </c>
      <c r="AB2745" s="520">
        <f>0</f>
        <v>0</v>
      </c>
      <c r="AC2745" s="519">
        <f t="shared" si="570"/>
        <v>0</v>
      </c>
      <c r="AD2745" s="520">
        <f t="shared" si="571"/>
        <v>0</v>
      </c>
    </row>
    <row r="2746" spans="16:30">
      <c r="P2746" s="274">
        <f t="shared" si="559"/>
        <v>1</v>
      </c>
      <c r="Q2746" s="285">
        <f t="shared" si="560"/>
        <v>18</v>
      </c>
      <c r="R2746" s="286">
        <f t="shared" si="561"/>
        <v>0</v>
      </c>
      <c r="S2746" s="287">
        <f t="shared" si="562"/>
        <v>0</v>
      </c>
      <c r="T2746" s="286">
        <f t="shared" si="563"/>
        <v>0</v>
      </c>
      <c r="U2746" s="287">
        <f t="shared" si="564"/>
        <v>0</v>
      </c>
      <c r="V2746" s="287">
        <f t="shared" si="565"/>
        <v>0</v>
      </c>
      <c r="W2746" s="287">
        <f t="shared" si="566"/>
        <v>0</v>
      </c>
      <c r="X2746" s="287">
        <f t="shared" si="567"/>
        <v>0</v>
      </c>
      <c r="Y2746" s="288">
        <f t="shared" si="568"/>
        <v>1900</v>
      </c>
      <c r="Z2746" s="287">
        <f t="shared" si="569"/>
        <v>1</v>
      </c>
      <c r="AA2746" s="519">
        <f>0</f>
        <v>0</v>
      </c>
      <c r="AB2746" s="520">
        <f>0</f>
        <v>0</v>
      </c>
      <c r="AC2746" s="519">
        <f t="shared" si="570"/>
        <v>0</v>
      </c>
      <c r="AD2746" s="520">
        <f t="shared" si="571"/>
        <v>0</v>
      </c>
    </row>
    <row r="2747" spans="16:30">
      <c r="P2747" s="274">
        <f t="shared" si="559"/>
        <v>1</v>
      </c>
      <c r="Q2747" s="285">
        <f t="shared" si="560"/>
        <v>18</v>
      </c>
      <c r="R2747" s="286">
        <f t="shared" si="561"/>
        <v>0</v>
      </c>
      <c r="S2747" s="287">
        <f t="shared" si="562"/>
        <v>0</v>
      </c>
      <c r="T2747" s="286">
        <f t="shared" si="563"/>
        <v>0</v>
      </c>
      <c r="U2747" s="287">
        <f t="shared" si="564"/>
        <v>0</v>
      </c>
      <c r="V2747" s="287">
        <f t="shared" si="565"/>
        <v>0</v>
      </c>
      <c r="W2747" s="287">
        <f t="shared" si="566"/>
        <v>0</v>
      </c>
      <c r="X2747" s="287">
        <f t="shared" si="567"/>
        <v>0</v>
      </c>
      <c r="Y2747" s="288">
        <f t="shared" si="568"/>
        <v>1900</v>
      </c>
      <c r="Z2747" s="287">
        <f t="shared" si="569"/>
        <v>1</v>
      </c>
      <c r="AA2747" s="519">
        <f>0</f>
        <v>0</v>
      </c>
      <c r="AB2747" s="520">
        <f>0</f>
        <v>0</v>
      </c>
      <c r="AC2747" s="519">
        <f t="shared" si="570"/>
        <v>0</v>
      </c>
      <c r="AD2747" s="520">
        <f t="shared" si="571"/>
        <v>0</v>
      </c>
    </row>
    <row r="2748" spans="16:30">
      <c r="P2748" s="274">
        <f t="shared" si="559"/>
        <v>1</v>
      </c>
      <c r="Q2748" s="285">
        <f t="shared" si="560"/>
        <v>18</v>
      </c>
      <c r="R2748" s="286">
        <f t="shared" si="561"/>
        <v>0</v>
      </c>
      <c r="S2748" s="287">
        <f t="shared" si="562"/>
        <v>0</v>
      </c>
      <c r="T2748" s="286">
        <f t="shared" si="563"/>
        <v>0</v>
      </c>
      <c r="U2748" s="287">
        <f t="shared" si="564"/>
        <v>0</v>
      </c>
      <c r="V2748" s="287">
        <f t="shared" si="565"/>
        <v>0</v>
      </c>
      <c r="W2748" s="287">
        <f t="shared" si="566"/>
        <v>0</v>
      </c>
      <c r="X2748" s="287">
        <f t="shared" si="567"/>
        <v>0</v>
      </c>
      <c r="Y2748" s="288">
        <f t="shared" si="568"/>
        <v>1900</v>
      </c>
      <c r="Z2748" s="287">
        <f t="shared" si="569"/>
        <v>1</v>
      </c>
      <c r="AA2748" s="519">
        <f>0</f>
        <v>0</v>
      </c>
      <c r="AB2748" s="520">
        <f>0</f>
        <v>0</v>
      </c>
      <c r="AC2748" s="519">
        <f t="shared" si="570"/>
        <v>0</v>
      </c>
      <c r="AD2748" s="520">
        <f t="shared" si="571"/>
        <v>0</v>
      </c>
    </row>
    <row r="2749" spans="16:30">
      <c r="P2749" s="274">
        <f t="shared" si="559"/>
        <v>1</v>
      </c>
      <c r="Q2749" s="285">
        <f t="shared" si="560"/>
        <v>18</v>
      </c>
      <c r="R2749" s="286">
        <f t="shared" si="561"/>
        <v>0</v>
      </c>
      <c r="S2749" s="287">
        <f t="shared" si="562"/>
        <v>0</v>
      </c>
      <c r="T2749" s="286">
        <f t="shared" si="563"/>
        <v>0</v>
      </c>
      <c r="U2749" s="287">
        <f t="shared" si="564"/>
        <v>0</v>
      </c>
      <c r="V2749" s="287">
        <f t="shared" si="565"/>
        <v>0</v>
      </c>
      <c r="W2749" s="287">
        <f t="shared" si="566"/>
        <v>0</v>
      </c>
      <c r="X2749" s="287">
        <f t="shared" si="567"/>
        <v>0</v>
      </c>
      <c r="Y2749" s="288">
        <f t="shared" si="568"/>
        <v>1900</v>
      </c>
      <c r="Z2749" s="287">
        <f t="shared" si="569"/>
        <v>1</v>
      </c>
      <c r="AA2749" s="519">
        <f>0</f>
        <v>0</v>
      </c>
      <c r="AB2749" s="520">
        <f>0</f>
        <v>0</v>
      </c>
      <c r="AC2749" s="519">
        <f t="shared" si="570"/>
        <v>0</v>
      </c>
      <c r="AD2749" s="520">
        <f t="shared" si="571"/>
        <v>0</v>
      </c>
    </row>
    <row r="2750" spans="16:30">
      <c r="P2750" s="274">
        <f t="shared" si="559"/>
        <v>1</v>
      </c>
      <c r="Q2750" s="285">
        <f t="shared" si="560"/>
        <v>18</v>
      </c>
      <c r="R2750" s="286">
        <f t="shared" si="561"/>
        <v>0</v>
      </c>
      <c r="S2750" s="287">
        <f t="shared" si="562"/>
        <v>0</v>
      </c>
      <c r="T2750" s="286">
        <f t="shared" si="563"/>
        <v>0</v>
      </c>
      <c r="U2750" s="287">
        <f t="shared" si="564"/>
        <v>0</v>
      </c>
      <c r="V2750" s="287">
        <f t="shared" si="565"/>
        <v>0</v>
      </c>
      <c r="W2750" s="287">
        <f t="shared" si="566"/>
        <v>0</v>
      </c>
      <c r="X2750" s="287">
        <f t="shared" si="567"/>
        <v>0</v>
      </c>
      <c r="Y2750" s="288">
        <f t="shared" si="568"/>
        <v>1900</v>
      </c>
      <c r="Z2750" s="287">
        <f t="shared" si="569"/>
        <v>1</v>
      </c>
      <c r="AA2750" s="519">
        <f>0</f>
        <v>0</v>
      </c>
      <c r="AB2750" s="520">
        <f>0</f>
        <v>0</v>
      </c>
      <c r="AC2750" s="519">
        <f t="shared" si="570"/>
        <v>0</v>
      </c>
      <c r="AD2750" s="520">
        <f t="shared" si="571"/>
        <v>0</v>
      </c>
    </row>
    <row r="2751" spans="16:30">
      <c r="P2751" s="274">
        <f t="shared" si="559"/>
        <v>1</v>
      </c>
      <c r="Q2751" s="285">
        <f t="shared" si="560"/>
        <v>18</v>
      </c>
      <c r="R2751" s="286">
        <f t="shared" si="561"/>
        <v>0</v>
      </c>
      <c r="S2751" s="287">
        <f t="shared" si="562"/>
        <v>0</v>
      </c>
      <c r="T2751" s="286">
        <f t="shared" si="563"/>
        <v>0</v>
      </c>
      <c r="U2751" s="287">
        <f t="shared" si="564"/>
        <v>0</v>
      </c>
      <c r="V2751" s="287">
        <f t="shared" si="565"/>
        <v>0</v>
      </c>
      <c r="W2751" s="287">
        <f t="shared" si="566"/>
        <v>0</v>
      </c>
      <c r="X2751" s="287">
        <f t="shared" si="567"/>
        <v>0</v>
      </c>
      <c r="Y2751" s="288">
        <f t="shared" si="568"/>
        <v>1900</v>
      </c>
      <c r="Z2751" s="287">
        <f t="shared" si="569"/>
        <v>1</v>
      </c>
      <c r="AA2751" s="519">
        <f>0</f>
        <v>0</v>
      </c>
      <c r="AB2751" s="520">
        <f>0</f>
        <v>0</v>
      </c>
      <c r="AC2751" s="519">
        <f t="shared" si="570"/>
        <v>0</v>
      </c>
      <c r="AD2751" s="520">
        <f t="shared" si="571"/>
        <v>0</v>
      </c>
    </row>
    <row r="2752" spans="16:30">
      <c r="P2752" s="274">
        <f t="shared" si="559"/>
        <v>1</v>
      </c>
      <c r="Q2752" s="285">
        <f t="shared" si="560"/>
        <v>18</v>
      </c>
      <c r="R2752" s="286">
        <f t="shared" si="561"/>
        <v>0</v>
      </c>
      <c r="S2752" s="287">
        <f t="shared" si="562"/>
        <v>0</v>
      </c>
      <c r="T2752" s="286">
        <f t="shared" si="563"/>
        <v>0</v>
      </c>
      <c r="U2752" s="287">
        <f t="shared" si="564"/>
        <v>0</v>
      </c>
      <c r="V2752" s="287">
        <f t="shared" si="565"/>
        <v>0</v>
      </c>
      <c r="W2752" s="287">
        <f t="shared" si="566"/>
        <v>0</v>
      </c>
      <c r="X2752" s="287">
        <f t="shared" si="567"/>
        <v>0</v>
      </c>
      <c r="Y2752" s="288">
        <f t="shared" si="568"/>
        <v>1900</v>
      </c>
      <c r="Z2752" s="287">
        <f t="shared" si="569"/>
        <v>1</v>
      </c>
      <c r="AA2752" s="519">
        <f>0</f>
        <v>0</v>
      </c>
      <c r="AB2752" s="520">
        <f>0</f>
        <v>0</v>
      </c>
      <c r="AC2752" s="519">
        <f t="shared" si="570"/>
        <v>0</v>
      </c>
      <c r="AD2752" s="520">
        <f t="shared" si="571"/>
        <v>0</v>
      </c>
    </row>
    <row r="2753" spans="16:30">
      <c r="P2753" s="274">
        <f t="shared" si="559"/>
        <v>1</v>
      </c>
      <c r="Q2753" s="285">
        <f t="shared" si="560"/>
        <v>18</v>
      </c>
      <c r="R2753" s="286">
        <f t="shared" si="561"/>
        <v>0</v>
      </c>
      <c r="S2753" s="287">
        <f t="shared" si="562"/>
        <v>0</v>
      </c>
      <c r="T2753" s="286">
        <f t="shared" si="563"/>
        <v>0</v>
      </c>
      <c r="U2753" s="287">
        <f t="shared" si="564"/>
        <v>0</v>
      </c>
      <c r="V2753" s="287">
        <f t="shared" si="565"/>
        <v>0</v>
      </c>
      <c r="W2753" s="287">
        <f t="shared" si="566"/>
        <v>0</v>
      </c>
      <c r="X2753" s="287">
        <f t="shared" si="567"/>
        <v>0</v>
      </c>
      <c r="Y2753" s="288">
        <f t="shared" si="568"/>
        <v>1900</v>
      </c>
      <c r="Z2753" s="287">
        <f t="shared" si="569"/>
        <v>1</v>
      </c>
      <c r="AA2753" s="519">
        <f>0</f>
        <v>0</v>
      </c>
      <c r="AB2753" s="520">
        <f>0</f>
        <v>0</v>
      </c>
      <c r="AC2753" s="519">
        <f t="shared" si="570"/>
        <v>0</v>
      </c>
      <c r="AD2753" s="520">
        <f t="shared" si="571"/>
        <v>0</v>
      </c>
    </row>
    <row r="2754" spans="16:30">
      <c r="P2754" s="274">
        <f t="shared" si="559"/>
        <v>1</v>
      </c>
      <c r="Q2754" s="285">
        <f t="shared" si="560"/>
        <v>18</v>
      </c>
      <c r="R2754" s="286">
        <f t="shared" si="561"/>
        <v>0</v>
      </c>
      <c r="S2754" s="287">
        <f t="shared" si="562"/>
        <v>0</v>
      </c>
      <c r="T2754" s="286">
        <f t="shared" si="563"/>
        <v>0</v>
      </c>
      <c r="U2754" s="287">
        <f t="shared" si="564"/>
        <v>0</v>
      </c>
      <c r="V2754" s="287">
        <f t="shared" si="565"/>
        <v>0</v>
      </c>
      <c r="W2754" s="287">
        <f t="shared" si="566"/>
        <v>0</v>
      </c>
      <c r="X2754" s="287">
        <f t="shared" si="567"/>
        <v>0</v>
      </c>
      <c r="Y2754" s="288">
        <f t="shared" si="568"/>
        <v>1900</v>
      </c>
      <c r="Z2754" s="287">
        <f t="shared" si="569"/>
        <v>1</v>
      </c>
      <c r="AA2754" s="519">
        <f>0</f>
        <v>0</v>
      </c>
      <c r="AB2754" s="520">
        <f>0</f>
        <v>0</v>
      </c>
      <c r="AC2754" s="519">
        <f t="shared" si="570"/>
        <v>0</v>
      </c>
      <c r="AD2754" s="520">
        <f t="shared" si="571"/>
        <v>0</v>
      </c>
    </row>
    <row r="2755" spans="16:30">
      <c r="P2755" s="274">
        <f t="shared" si="559"/>
        <v>1</v>
      </c>
      <c r="Q2755" s="285">
        <f t="shared" si="560"/>
        <v>18</v>
      </c>
      <c r="R2755" s="286">
        <f t="shared" si="561"/>
        <v>0</v>
      </c>
      <c r="S2755" s="287">
        <f t="shared" si="562"/>
        <v>0</v>
      </c>
      <c r="T2755" s="286">
        <f t="shared" si="563"/>
        <v>0</v>
      </c>
      <c r="U2755" s="287">
        <f t="shared" si="564"/>
        <v>0</v>
      </c>
      <c r="V2755" s="287">
        <f t="shared" si="565"/>
        <v>0</v>
      </c>
      <c r="W2755" s="287">
        <f t="shared" si="566"/>
        <v>0</v>
      </c>
      <c r="X2755" s="287">
        <f t="shared" si="567"/>
        <v>0</v>
      </c>
      <c r="Y2755" s="288">
        <f t="shared" si="568"/>
        <v>1900</v>
      </c>
      <c r="Z2755" s="287">
        <f t="shared" si="569"/>
        <v>1</v>
      </c>
      <c r="AA2755" s="519">
        <f>0</f>
        <v>0</v>
      </c>
      <c r="AB2755" s="520">
        <f>0</f>
        <v>0</v>
      </c>
      <c r="AC2755" s="519">
        <f t="shared" si="570"/>
        <v>0</v>
      </c>
      <c r="AD2755" s="520">
        <f t="shared" si="571"/>
        <v>0</v>
      </c>
    </row>
    <row r="2756" spans="16:30">
      <c r="P2756" s="274">
        <f t="shared" si="559"/>
        <v>1</v>
      </c>
      <c r="Q2756" s="285">
        <f t="shared" si="560"/>
        <v>18</v>
      </c>
      <c r="R2756" s="286">
        <f t="shared" si="561"/>
        <v>0</v>
      </c>
      <c r="S2756" s="287">
        <f t="shared" si="562"/>
        <v>0</v>
      </c>
      <c r="T2756" s="286">
        <f t="shared" si="563"/>
        <v>0</v>
      </c>
      <c r="U2756" s="287">
        <f t="shared" si="564"/>
        <v>0</v>
      </c>
      <c r="V2756" s="287">
        <f t="shared" si="565"/>
        <v>0</v>
      </c>
      <c r="W2756" s="287">
        <f t="shared" si="566"/>
        <v>0</v>
      </c>
      <c r="X2756" s="287">
        <f t="shared" si="567"/>
        <v>0</v>
      </c>
      <c r="Y2756" s="288">
        <f t="shared" si="568"/>
        <v>1900</v>
      </c>
      <c r="Z2756" s="287">
        <f t="shared" si="569"/>
        <v>1</v>
      </c>
      <c r="AA2756" s="519">
        <f>0</f>
        <v>0</v>
      </c>
      <c r="AB2756" s="520">
        <f>0</f>
        <v>0</v>
      </c>
      <c r="AC2756" s="519">
        <f t="shared" si="570"/>
        <v>0</v>
      </c>
      <c r="AD2756" s="520">
        <f t="shared" si="571"/>
        <v>0</v>
      </c>
    </row>
    <row r="2757" spans="16:30">
      <c r="P2757" s="274">
        <f t="shared" si="559"/>
        <v>1</v>
      </c>
      <c r="Q2757" s="285">
        <f t="shared" si="560"/>
        <v>18</v>
      </c>
      <c r="R2757" s="286">
        <f t="shared" si="561"/>
        <v>0</v>
      </c>
      <c r="S2757" s="287">
        <f t="shared" si="562"/>
        <v>0</v>
      </c>
      <c r="T2757" s="286">
        <f t="shared" si="563"/>
        <v>0</v>
      </c>
      <c r="U2757" s="287">
        <f t="shared" si="564"/>
        <v>0</v>
      </c>
      <c r="V2757" s="287">
        <f t="shared" si="565"/>
        <v>0</v>
      </c>
      <c r="W2757" s="287">
        <f t="shared" si="566"/>
        <v>0</v>
      </c>
      <c r="X2757" s="287">
        <f t="shared" si="567"/>
        <v>0</v>
      </c>
      <c r="Y2757" s="288">
        <f t="shared" si="568"/>
        <v>1900</v>
      </c>
      <c r="Z2757" s="287">
        <f t="shared" si="569"/>
        <v>1</v>
      </c>
      <c r="AA2757" s="519">
        <f>0</f>
        <v>0</v>
      </c>
      <c r="AB2757" s="520">
        <f>0</f>
        <v>0</v>
      </c>
      <c r="AC2757" s="519">
        <f t="shared" si="570"/>
        <v>0</v>
      </c>
      <c r="AD2757" s="520">
        <f t="shared" si="571"/>
        <v>0</v>
      </c>
    </row>
    <row r="2758" spans="16:30">
      <c r="P2758" s="274">
        <f t="shared" si="559"/>
        <v>1</v>
      </c>
      <c r="Q2758" s="285">
        <f t="shared" si="560"/>
        <v>18</v>
      </c>
      <c r="R2758" s="286">
        <f t="shared" si="561"/>
        <v>0</v>
      </c>
      <c r="S2758" s="287">
        <f t="shared" si="562"/>
        <v>0</v>
      </c>
      <c r="T2758" s="286">
        <f t="shared" si="563"/>
        <v>0</v>
      </c>
      <c r="U2758" s="287">
        <f t="shared" si="564"/>
        <v>0</v>
      </c>
      <c r="V2758" s="287">
        <f t="shared" si="565"/>
        <v>0</v>
      </c>
      <c r="W2758" s="287">
        <f t="shared" si="566"/>
        <v>0</v>
      </c>
      <c r="X2758" s="287">
        <f t="shared" si="567"/>
        <v>0</v>
      </c>
      <c r="Y2758" s="288">
        <f t="shared" si="568"/>
        <v>1900</v>
      </c>
      <c r="Z2758" s="287">
        <f t="shared" si="569"/>
        <v>1</v>
      </c>
      <c r="AA2758" s="519">
        <f>0</f>
        <v>0</v>
      </c>
      <c r="AB2758" s="520">
        <f>0</f>
        <v>0</v>
      </c>
      <c r="AC2758" s="519">
        <f t="shared" si="570"/>
        <v>0</v>
      </c>
      <c r="AD2758" s="520">
        <f t="shared" si="571"/>
        <v>0</v>
      </c>
    </row>
    <row r="2759" spans="16:30">
      <c r="P2759" s="274">
        <f t="shared" si="559"/>
        <v>1</v>
      </c>
      <c r="Q2759" s="285">
        <f t="shared" si="560"/>
        <v>18</v>
      </c>
      <c r="R2759" s="286">
        <f t="shared" si="561"/>
        <v>0</v>
      </c>
      <c r="S2759" s="287">
        <f t="shared" si="562"/>
        <v>0</v>
      </c>
      <c r="T2759" s="286">
        <f t="shared" si="563"/>
        <v>0</v>
      </c>
      <c r="U2759" s="287">
        <f t="shared" si="564"/>
        <v>0</v>
      </c>
      <c r="V2759" s="287">
        <f t="shared" si="565"/>
        <v>0</v>
      </c>
      <c r="W2759" s="287">
        <f t="shared" si="566"/>
        <v>0</v>
      </c>
      <c r="X2759" s="287">
        <f t="shared" si="567"/>
        <v>0</v>
      </c>
      <c r="Y2759" s="288">
        <f t="shared" si="568"/>
        <v>1900</v>
      </c>
      <c r="Z2759" s="287">
        <f t="shared" si="569"/>
        <v>1</v>
      </c>
      <c r="AA2759" s="519">
        <f>0</f>
        <v>0</v>
      </c>
      <c r="AB2759" s="520">
        <f>0</f>
        <v>0</v>
      </c>
      <c r="AC2759" s="519">
        <f t="shared" si="570"/>
        <v>0</v>
      </c>
      <c r="AD2759" s="520">
        <f t="shared" si="571"/>
        <v>0</v>
      </c>
    </row>
    <row r="2760" spans="16:30">
      <c r="P2760" s="274">
        <f t="shared" ref="P2760:P2823" si="572">IF(Z2760&gt;S2760,IF(Z2760&gt;T2760,1,0),0)</f>
        <v>1</v>
      </c>
      <c r="Q2760" s="285">
        <f t="shared" ref="Q2760:Q2823" si="573">MAX(18,IFERROR(ROUNDDOWN(YEARFRAC(F2760,__valuation_date),0),45))</f>
        <v>18</v>
      </c>
      <c r="R2760" s="286">
        <f t="shared" ref="R2760:R2823" si="574">G2760</f>
        <v>0</v>
      </c>
      <c r="S2760" s="287">
        <f t="shared" ref="S2760:S2823" si="575">N2760</f>
        <v>0</v>
      </c>
      <c r="T2760" s="286">
        <f t="shared" ref="T2760:T2823" si="576">ROUNDUP(YEARFRAC(M2760,L2760),0)</f>
        <v>0</v>
      </c>
      <c r="U2760" s="287">
        <f t="shared" ref="U2760:U2823" si="577">J2760</f>
        <v>0</v>
      </c>
      <c r="V2760" s="287">
        <f t="shared" ref="V2760:V2823" si="578">IF(X2760="Annuity",0,H2760)</f>
        <v>0</v>
      </c>
      <c r="W2760" s="287">
        <f t="shared" ref="W2760:W2823" si="579">IF(X2760="Annuity",H2760*12,H2760)</f>
        <v>0</v>
      </c>
      <c r="X2760" s="287">
        <f t="shared" ref="X2760:X2823" si="580">E2760</f>
        <v>0</v>
      </c>
      <c r="Y2760" s="288">
        <f t="shared" ref="Y2760:Y2823" si="581">YEAR(L2760)</f>
        <v>1900</v>
      </c>
      <c r="Z2760" s="287">
        <f t="shared" ref="Z2760:Z2823" si="582">YEAR($P$2)-Y2760+1</f>
        <v>1</v>
      </c>
      <c r="AA2760" s="519">
        <f>0</f>
        <v>0</v>
      </c>
      <c r="AB2760" s="520">
        <f>0</f>
        <v>0</v>
      </c>
      <c r="AC2760" s="519">
        <f t="shared" ref="AC2760:AC2823" si="583">D2760</f>
        <v>0</v>
      </c>
      <c r="AD2760" s="520">
        <f t="shared" ref="AD2760:AD2823" si="584">O2760</f>
        <v>0</v>
      </c>
    </row>
    <row r="2761" spans="16:30">
      <c r="P2761" s="274">
        <f t="shared" si="572"/>
        <v>1</v>
      </c>
      <c r="Q2761" s="285">
        <f t="shared" si="573"/>
        <v>18</v>
      </c>
      <c r="R2761" s="286">
        <f t="shared" si="574"/>
        <v>0</v>
      </c>
      <c r="S2761" s="287">
        <f t="shared" si="575"/>
        <v>0</v>
      </c>
      <c r="T2761" s="286">
        <f t="shared" si="576"/>
        <v>0</v>
      </c>
      <c r="U2761" s="287">
        <f t="shared" si="577"/>
        <v>0</v>
      </c>
      <c r="V2761" s="287">
        <f t="shared" si="578"/>
        <v>0</v>
      </c>
      <c r="W2761" s="287">
        <f t="shared" si="579"/>
        <v>0</v>
      </c>
      <c r="X2761" s="287">
        <f t="shared" si="580"/>
        <v>0</v>
      </c>
      <c r="Y2761" s="288">
        <f t="shared" si="581"/>
        <v>1900</v>
      </c>
      <c r="Z2761" s="287">
        <f t="shared" si="582"/>
        <v>1</v>
      </c>
      <c r="AA2761" s="519">
        <f>0</f>
        <v>0</v>
      </c>
      <c r="AB2761" s="520">
        <f>0</f>
        <v>0</v>
      </c>
      <c r="AC2761" s="519">
        <f t="shared" si="583"/>
        <v>0</v>
      </c>
      <c r="AD2761" s="520">
        <f t="shared" si="584"/>
        <v>0</v>
      </c>
    </row>
    <row r="2762" spans="16:30">
      <c r="P2762" s="274">
        <f t="shared" si="572"/>
        <v>1</v>
      </c>
      <c r="Q2762" s="285">
        <f t="shared" si="573"/>
        <v>18</v>
      </c>
      <c r="R2762" s="286">
        <f t="shared" si="574"/>
        <v>0</v>
      </c>
      <c r="S2762" s="287">
        <f t="shared" si="575"/>
        <v>0</v>
      </c>
      <c r="T2762" s="286">
        <f t="shared" si="576"/>
        <v>0</v>
      </c>
      <c r="U2762" s="287">
        <f t="shared" si="577"/>
        <v>0</v>
      </c>
      <c r="V2762" s="287">
        <f t="shared" si="578"/>
        <v>0</v>
      </c>
      <c r="W2762" s="287">
        <f t="shared" si="579"/>
        <v>0</v>
      </c>
      <c r="X2762" s="287">
        <f t="shared" si="580"/>
        <v>0</v>
      </c>
      <c r="Y2762" s="288">
        <f t="shared" si="581"/>
        <v>1900</v>
      </c>
      <c r="Z2762" s="287">
        <f t="shared" si="582"/>
        <v>1</v>
      </c>
      <c r="AA2762" s="519">
        <f>0</f>
        <v>0</v>
      </c>
      <c r="AB2762" s="520">
        <f>0</f>
        <v>0</v>
      </c>
      <c r="AC2762" s="519">
        <f t="shared" si="583"/>
        <v>0</v>
      </c>
      <c r="AD2762" s="520">
        <f t="shared" si="584"/>
        <v>0</v>
      </c>
    </row>
    <row r="2763" spans="16:30">
      <c r="P2763" s="274">
        <f t="shared" si="572"/>
        <v>1</v>
      </c>
      <c r="Q2763" s="285">
        <f t="shared" si="573"/>
        <v>18</v>
      </c>
      <c r="R2763" s="286">
        <f t="shared" si="574"/>
        <v>0</v>
      </c>
      <c r="S2763" s="287">
        <f t="shared" si="575"/>
        <v>0</v>
      </c>
      <c r="T2763" s="286">
        <f t="shared" si="576"/>
        <v>0</v>
      </c>
      <c r="U2763" s="287">
        <f t="shared" si="577"/>
        <v>0</v>
      </c>
      <c r="V2763" s="287">
        <f t="shared" si="578"/>
        <v>0</v>
      </c>
      <c r="W2763" s="287">
        <f t="shared" si="579"/>
        <v>0</v>
      </c>
      <c r="X2763" s="287">
        <f t="shared" si="580"/>
        <v>0</v>
      </c>
      <c r="Y2763" s="288">
        <f t="shared" si="581"/>
        <v>1900</v>
      </c>
      <c r="Z2763" s="287">
        <f t="shared" si="582"/>
        <v>1</v>
      </c>
      <c r="AA2763" s="519">
        <f>0</f>
        <v>0</v>
      </c>
      <c r="AB2763" s="520">
        <f>0</f>
        <v>0</v>
      </c>
      <c r="AC2763" s="519">
        <f t="shared" si="583"/>
        <v>0</v>
      </c>
      <c r="AD2763" s="520">
        <f t="shared" si="584"/>
        <v>0</v>
      </c>
    </row>
    <row r="2764" spans="16:30">
      <c r="P2764" s="274">
        <f t="shared" si="572"/>
        <v>1</v>
      </c>
      <c r="Q2764" s="285">
        <f t="shared" si="573"/>
        <v>18</v>
      </c>
      <c r="R2764" s="286">
        <f t="shared" si="574"/>
        <v>0</v>
      </c>
      <c r="S2764" s="287">
        <f t="shared" si="575"/>
        <v>0</v>
      </c>
      <c r="T2764" s="286">
        <f t="shared" si="576"/>
        <v>0</v>
      </c>
      <c r="U2764" s="287">
        <f t="shared" si="577"/>
        <v>0</v>
      </c>
      <c r="V2764" s="287">
        <f t="shared" si="578"/>
        <v>0</v>
      </c>
      <c r="W2764" s="287">
        <f t="shared" si="579"/>
        <v>0</v>
      </c>
      <c r="X2764" s="287">
        <f t="shared" si="580"/>
        <v>0</v>
      </c>
      <c r="Y2764" s="288">
        <f t="shared" si="581"/>
        <v>1900</v>
      </c>
      <c r="Z2764" s="287">
        <f t="shared" si="582"/>
        <v>1</v>
      </c>
      <c r="AA2764" s="519">
        <f>0</f>
        <v>0</v>
      </c>
      <c r="AB2764" s="520">
        <f>0</f>
        <v>0</v>
      </c>
      <c r="AC2764" s="519">
        <f t="shared" si="583"/>
        <v>0</v>
      </c>
      <c r="AD2764" s="520">
        <f t="shared" si="584"/>
        <v>0</v>
      </c>
    </row>
    <row r="2765" spans="16:30">
      <c r="P2765" s="274">
        <f t="shared" si="572"/>
        <v>1</v>
      </c>
      <c r="Q2765" s="285">
        <f t="shared" si="573"/>
        <v>18</v>
      </c>
      <c r="R2765" s="286">
        <f t="shared" si="574"/>
        <v>0</v>
      </c>
      <c r="S2765" s="287">
        <f t="shared" si="575"/>
        <v>0</v>
      </c>
      <c r="T2765" s="286">
        <f t="shared" si="576"/>
        <v>0</v>
      </c>
      <c r="U2765" s="287">
        <f t="shared" si="577"/>
        <v>0</v>
      </c>
      <c r="V2765" s="287">
        <f t="shared" si="578"/>
        <v>0</v>
      </c>
      <c r="W2765" s="287">
        <f t="shared" si="579"/>
        <v>0</v>
      </c>
      <c r="X2765" s="287">
        <f t="shared" si="580"/>
        <v>0</v>
      </c>
      <c r="Y2765" s="288">
        <f t="shared" si="581"/>
        <v>1900</v>
      </c>
      <c r="Z2765" s="287">
        <f t="shared" si="582"/>
        <v>1</v>
      </c>
      <c r="AA2765" s="519">
        <f>0</f>
        <v>0</v>
      </c>
      <c r="AB2765" s="520">
        <f>0</f>
        <v>0</v>
      </c>
      <c r="AC2765" s="519">
        <f t="shared" si="583"/>
        <v>0</v>
      </c>
      <c r="AD2765" s="520">
        <f t="shared" si="584"/>
        <v>0</v>
      </c>
    </row>
    <row r="2766" spans="16:30">
      <c r="P2766" s="274">
        <f t="shared" si="572"/>
        <v>1</v>
      </c>
      <c r="Q2766" s="285">
        <f t="shared" si="573"/>
        <v>18</v>
      </c>
      <c r="R2766" s="286">
        <f t="shared" si="574"/>
        <v>0</v>
      </c>
      <c r="S2766" s="287">
        <f t="shared" si="575"/>
        <v>0</v>
      </c>
      <c r="T2766" s="286">
        <f t="shared" si="576"/>
        <v>0</v>
      </c>
      <c r="U2766" s="287">
        <f t="shared" si="577"/>
        <v>0</v>
      </c>
      <c r="V2766" s="287">
        <f t="shared" si="578"/>
        <v>0</v>
      </c>
      <c r="W2766" s="287">
        <f t="shared" si="579"/>
        <v>0</v>
      </c>
      <c r="X2766" s="287">
        <f t="shared" si="580"/>
        <v>0</v>
      </c>
      <c r="Y2766" s="288">
        <f t="shared" si="581"/>
        <v>1900</v>
      </c>
      <c r="Z2766" s="287">
        <f t="shared" si="582"/>
        <v>1</v>
      </c>
      <c r="AA2766" s="519">
        <f>0</f>
        <v>0</v>
      </c>
      <c r="AB2766" s="520">
        <f>0</f>
        <v>0</v>
      </c>
      <c r="AC2766" s="519">
        <f t="shared" si="583"/>
        <v>0</v>
      </c>
      <c r="AD2766" s="520">
        <f t="shared" si="584"/>
        <v>0</v>
      </c>
    </row>
    <row r="2767" spans="16:30">
      <c r="P2767" s="274">
        <f t="shared" si="572"/>
        <v>1</v>
      </c>
      <c r="Q2767" s="285">
        <f t="shared" si="573"/>
        <v>18</v>
      </c>
      <c r="R2767" s="286">
        <f t="shared" si="574"/>
        <v>0</v>
      </c>
      <c r="S2767" s="287">
        <f t="shared" si="575"/>
        <v>0</v>
      </c>
      <c r="T2767" s="286">
        <f t="shared" si="576"/>
        <v>0</v>
      </c>
      <c r="U2767" s="287">
        <f t="shared" si="577"/>
        <v>0</v>
      </c>
      <c r="V2767" s="287">
        <f t="shared" si="578"/>
        <v>0</v>
      </c>
      <c r="W2767" s="287">
        <f t="shared" si="579"/>
        <v>0</v>
      </c>
      <c r="X2767" s="287">
        <f t="shared" si="580"/>
        <v>0</v>
      </c>
      <c r="Y2767" s="288">
        <f t="shared" si="581"/>
        <v>1900</v>
      </c>
      <c r="Z2767" s="287">
        <f t="shared" si="582"/>
        <v>1</v>
      </c>
      <c r="AA2767" s="519">
        <f>0</f>
        <v>0</v>
      </c>
      <c r="AB2767" s="520">
        <f>0</f>
        <v>0</v>
      </c>
      <c r="AC2767" s="519">
        <f t="shared" si="583"/>
        <v>0</v>
      </c>
      <c r="AD2767" s="520">
        <f t="shared" si="584"/>
        <v>0</v>
      </c>
    </row>
    <row r="2768" spans="16:30">
      <c r="P2768" s="274">
        <f t="shared" si="572"/>
        <v>1</v>
      </c>
      <c r="Q2768" s="285">
        <f t="shared" si="573"/>
        <v>18</v>
      </c>
      <c r="R2768" s="286">
        <f t="shared" si="574"/>
        <v>0</v>
      </c>
      <c r="S2768" s="287">
        <f t="shared" si="575"/>
        <v>0</v>
      </c>
      <c r="T2768" s="286">
        <f t="shared" si="576"/>
        <v>0</v>
      </c>
      <c r="U2768" s="287">
        <f t="shared" si="577"/>
        <v>0</v>
      </c>
      <c r="V2768" s="287">
        <f t="shared" si="578"/>
        <v>0</v>
      </c>
      <c r="W2768" s="287">
        <f t="shared" si="579"/>
        <v>0</v>
      </c>
      <c r="X2768" s="287">
        <f t="shared" si="580"/>
        <v>0</v>
      </c>
      <c r="Y2768" s="288">
        <f t="shared" si="581"/>
        <v>1900</v>
      </c>
      <c r="Z2768" s="287">
        <f t="shared" si="582"/>
        <v>1</v>
      </c>
      <c r="AA2768" s="519">
        <f>0</f>
        <v>0</v>
      </c>
      <c r="AB2768" s="520">
        <f>0</f>
        <v>0</v>
      </c>
      <c r="AC2768" s="519">
        <f t="shared" si="583"/>
        <v>0</v>
      </c>
      <c r="AD2768" s="520">
        <f t="shared" si="584"/>
        <v>0</v>
      </c>
    </row>
    <row r="2769" spans="16:30">
      <c r="P2769" s="274">
        <f t="shared" si="572"/>
        <v>1</v>
      </c>
      <c r="Q2769" s="285">
        <f t="shared" si="573"/>
        <v>18</v>
      </c>
      <c r="R2769" s="286">
        <f t="shared" si="574"/>
        <v>0</v>
      </c>
      <c r="S2769" s="287">
        <f t="shared" si="575"/>
        <v>0</v>
      </c>
      <c r="T2769" s="286">
        <f t="shared" si="576"/>
        <v>0</v>
      </c>
      <c r="U2769" s="287">
        <f t="shared" si="577"/>
        <v>0</v>
      </c>
      <c r="V2769" s="287">
        <f t="shared" si="578"/>
        <v>0</v>
      </c>
      <c r="W2769" s="287">
        <f t="shared" si="579"/>
        <v>0</v>
      </c>
      <c r="X2769" s="287">
        <f t="shared" si="580"/>
        <v>0</v>
      </c>
      <c r="Y2769" s="288">
        <f t="shared" si="581"/>
        <v>1900</v>
      </c>
      <c r="Z2769" s="287">
        <f t="shared" si="582"/>
        <v>1</v>
      </c>
      <c r="AA2769" s="519">
        <f>0</f>
        <v>0</v>
      </c>
      <c r="AB2769" s="520">
        <f>0</f>
        <v>0</v>
      </c>
      <c r="AC2769" s="519">
        <f t="shared" si="583"/>
        <v>0</v>
      </c>
      <c r="AD2769" s="520">
        <f t="shared" si="584"/>
        <v>0</v>
      </c>
    </row>
    <row r="2770" spans="16:30">
      <c r="P2770" s="274">
        <f t="shared" si="572"/>
        <v>1</v>
      </c>
      <c r="Q2770" s="285">
        <f t="shared" si="573"/>
        <v>18</v>
      </c>
      <c r="R2770" s="286">
        <f t="shared" si="574"/>
        <v>0</v>
      </c>
      <c r="S2770" s="287">
        <f t="shared" si="575"/>
        <v>0</v>
      </c>
      <c r="T2770" s="286">
        <f t="shared" si="576"/>
        <v>0</v>
      </c>
      <c r="U2770" s="287">
        <f t="shared" si="577"/>
        <v>0</v>
      </c>
      <c r="V2770" s="287">
        <f t="shared" si="578"/>
        <v>0</v>
      </c>
      <c r="W2770" s="287">
        <f t="shared" si="579"/>
        <v>0</v>
      </c>
      <c r="X2770" s="287">
        <f t="shared" si="580"/>
        <v>0</v>
      </c>
      <c r="Y2770" s="288">
        <f t="shared" si="581"/>
        <v>1900</v>
      </c>
      <c r="Z2770" s="287">
        <f t="shared" si="582"/>
        <v>1</v>
      </c>
      <c r="AA2770" s="519">
        <f>0</f>
        <v>0</v>
      </c>
      <c r="AB2770" s="520">
        <f>0</f>
        <v>0</v>
      </c>
      <c r="AC2770" s="519">
        <f t="shared" si="583"/>
        <v>0</v>
      </c>
      <c r="AD2770" s="520">
        <f t="shared" si="584"/>
        <v>0</v>
      </c>
    </row>
    <row r="2771" spans="16:30">
      <c r="P2771" s="274">
        <f t="shared" si="572"/>
        <v>1</v>
      </c>
      <c r="Q2771" s="285">
        <f t="shared" si="573"/>
        <v>18</v>
      </c>
      <c r="R2771" s="286">
        <f t="shared" si="574"/>
        <v>0</v>
      </c>
      <c r="S2771" s="287">
        <f t="shared" si="575"/>
        <v>0</v>
      </c>
      <c r="T2771" s="286">
        <f t="shared" si="576"/>
        <v>0</v>
      </c>
      <c r="U2771" s="287">
        <f t="shared" si="577"/>
        <v>0</v>
      </c>
      <c r="V2771" s="287">
        <f t="shared" si="578"/>
        <v>0</v>
      </c>
      <c r="W2771" s="287">
        <f t="shared" si="579"/>
        <v>0</v>
      </c>
      <c r="X2771" s="287">
        <f t="shared" si="580"/>
        <v>0</v>
      </c>
      <c r="Y2771" s="288">
        <f t="shared" si="581"/>
        <v>1900</v>
      </c>
      <c r="Z2771" s="287">
        <f t="shared" si="582"/>
        <v>1</v>
      </c>
      <c r="AA2771" s="519">
        <f>0</f>
        <v>0</v>
      </c>
      <c r="AB2771" s="520">
        <f>0</f>
        <v>0</v>
      </c>
      <c r="AC2771" s="519">
        <f t="shared" si="583"/>
        <v>0</v>
      </c>
      <c r="AD2771" s="520">
        <f t="shared" si="584"/>
        <v>0</v>
      </c>
    </row>
    <row r="2772" spans="16:30">
      <c r="P2772" s="274">
        <f t="shared" si="572"/>
        <v>1</v>
      </c>
      <c r="Q2772" s="285">
        <f t="shared" si="573"/>
        <v>18</v>
      </c>
      <c r="R2772" s="286">
        <f t="shared" si="574"/>
        <v>0</v>
      </c>
      <c r="S2772" s="287">
        <f t="shared" si="575"/>
        <v>0</v>
      </c>
      <c r="T2772" s="286">
        <f t="shared" si="576"/>
        <v>0</v>
      </c>
      <c r="U2772" s="287">
        <f t="shared" si="577"/>
        <v>0</v>
      </c>
      <c r="V2772" s="287">
        <f t="shared" si="578"/>
        <v>0</v>
      </c>
      <c r="W2772" s="287">
        <f t="shared" si="579"/>
        <v>0</v>
      </c>
      <c r="X2772" s="287">
        <f t="shared" si="580"/>
        <v>0</v>
      </c>
      <c r="Y2772" s="288">
        <f t="shared" si="581"/>
        <v>1900</v>
      </c>
      <c r="Z2772" s="287">
        <f t="shared" si="582"/>
        <v>1</v>
      </c>
      <c r="AA2772" s="519">
        <f>0</f>
        <v>0</v>
      </c>
      <c r="AB2772" s="520">
        <f>0</f>
        <v>0</v>
      </c>
      <c r="AC2772" s="519">
        <f t="shared" si="583"/>
        <v>0</v>
      </c>
      <c r="AD2772" s="520">
        <f t="shared" si="584"/>
        <v>0</v>
      </c>
    </row>
    <row r="2773" spans="16:30">
      <c r="P2773" s="274">
        <f t="shared" si="572"/>
        <v>1</v>
      </c>
      <c r="Q2773" s="285">
        <f t="shared" si="573"/>
        <v>18</v>
      </c>
      <c r="R2773" s="286">
        <f t="shared" si="574"/>
        <v>0</v>
      </c>
      <c r="S2773" s="287">
        <f t="shared" si="575"/>
        <v>0</v>
      </c>
      <c r="T2773" s="286">
        <f t="shared" si="576"/>
        <v>0</v>
      </c>
      <c r="U2773" s="287">
        <f t="shared" si="577"/>
        <v>0</v>
      </c>
      <c r="V2773" s="287">
        <f t="shared" si="578"/>
        <v>0</v>
      </c>
      <c r="W2773" s="287">
        <f t="shared" si="579"/>
        <v>0</v>
      </c>
      <c r="X2773" s="287">
        <f t="shared" si="580"/>
        <v>0</v>
      </c>
      <c r="Y2773" s="288">
        <f t="shared" si="581"/>
        <v>1900</v>
      </c>
      <c r="Z2773" s="287">
        <f t="shared" si="582"/>
        <v>1</v>
      </c>
      <c r="AA2773" s="519">
        <f>0</f>
        <v>0</v>
      </c>
      <c r="AB2773" s="520">
        <f>0</f>
        <v>0</v>
      </c>
      <c r="AC2773" s="519">
        <f t="shared" si="583"/>
        <v>0</v>
      </c>
      <c r="AD2773" s="520">
        <f t="shared" si="584"/>
        <v>0</v>
      </c>
    </row>
    <row r="2774" spans="16:30">
      <c r="P2774" s="274">
        <f t="shared" si="572"/>
        <v>1</v>
      </c>
      <c r="Q2774" s="285">
        <f t="shared" si="573"/>
        <v>18</v>
      </c>
      <c r="R2774" s="286">
        <f t="shared" si="574"/>
        <v>0</v>
      </c>
      <c r="S2774" s="287">
        <f t="shared" si="575"/>
        <v>0</v>
      </c>
      <c r="T2774" s="286">
        <f t="shared" si="576"/>
        <v>0</v>
      </c>
      <c r="U2774" s="287">
        <f t="shared" si="577"/>
        <v>0</v>
      </c>
      <c r="V2774" s="287">
        <f t="shared" si="578"/>
        <v>0</v>
      </c>
      <c r="W2774" s="287">
        <f t="shared" si="579"/>
        <v>0</v>
      </c>
      <c r="X2774" s="287">
        <f t="shared" si="580"/>
        <v>0</v>
      </c>
      <c r="Y2774" s="288">
        <f t="shared" si="581"/>
        <v>1900</v>
      </c>
      <c r="Z2774" s="287">
        <f t="shared" si="582"/>
        <v>1</v>
      </c>
      <c r="AA2774" s="519">
        <f>0</f>
        <v>0</v>
      </c>
      <c r="AB2774" s="520">
        <f>0</f>
        <v>0</v>
      </c>
      <c r="AC2774" s="519">
        <f t="shared" si="583"/>
        <v>0</v>
      </c>
      <c r="AD2774" s="520">
        <f t="shared" si="584"/>
        <v>0</v>
      </c>
    </row>
    <row r="2775" spans="16:30">
      <c r="P2775" s="274">
        <f t="shared" si="572"/>
        <v>1</v>
      </c>
      <c r="Q2775" s="285">
        <f t="shared" si="573"/>
        <v>18</v>
      </c>
      <c r="R2775" s="286">
        <f t="shared" si="574"/>
        <v>0</v>
      </c>
      <c r="S2775" s="287">
        <f t="shared" si="575"/>
        <v>0</v>
      </c>
      <c r="T2775" s="286">
        <f t="shared" si="576"/>
        <v>0</v>
      </c>
      <c r="U2775" s="287">
        <f t="shared" si="577"/>
        <v>0</v>
      </c>
      <c r="V2775" s="287">
        <f t="shared" si="578"/>
        <v>0</v>
      </c>
      <c r="W2775" s="287">
        <f t="shared" si="579"/>
        <v>0</v>
      </c>
      <c r="X2775" s="287">
        <f t="shared" si="580"/>
        <v>0</v>
      </c>
      <c r="Y2775" s="288">
        <f t="shared" si="581"/>
        <v>1900</v>
      </c>
      <c r="Z2775" s="287">
        <f t="shared" si="582"/>
        <v>1</v>
      </c>
      <c r="AA2775" s="519">
        <f>0</f>
        <v>0</v>
      </c>
      <c r="AB2775" s="520">
        <f>0</f>
        <v>0</v>
      </c>
      <c r="AC2775" s="519">
        <f t="shared" si="583"/>
        <v>0</v>
      </c>
      <c r="AD2775" s="520">
        <f t="shared" si="584"/>
        <v>0</v>
      </c>
    </row>
    <row r="2776" spans="16:30">
      <c r="P2776" s="274">
        <f t="shared" si="572"/>
        <v>1</v>
      </c>
      <c r="Q2776" s="285">
        <f t="shared" si="573"/>
        <v>18</v>
      </c>
      <c r="R2776" s="286">
        <f t="shared" si="574"/>
        <v>0</v>
      </c>
      <c r="S2776" s="287">
        <f t="shared" si="575"/>
        <v>0</v>
      </c>
      <c r="T2776" s="286">
        <f t="shared" si="576"/>
        <v>0</v>
      </c>
      <c r="U2776" s="287">
        <f t="shared" si="577"/>
        <v>0</v>
      </c>
      <c r="V2776" s="287">
        <f t="shared" si="578"/>
        <v>0</v>
      </c>
      <c r="W2776" s="287">
        <f t="shared" si="579"/>
        <v>0</v>
      </c>
      <c r="X2776" s="287">
        <f t="shared" si="580"/>
        <v>0</v>
      </c>
      <c r="Y2776" s="288">
        <f t="shared" si="581"/>
        <v>1900</v>
      </c>
      <c r="Z2776" s="287">
        <f t="shared" si="582"/>
        <v>1</v>
      </c>
      <c r="AA2776" s="519">
        <f>0</f>
        <v>0</v>
      </c>
      <c r="AB2776" s="520">
        <f>0</f>
        <v>0</v>
      </c>
      <c r="AC2776" s="519">
        <f t="shared" si="583"/>
        <v>0</v>
      </c>
      <c r="AD2776" s="520">
        <f t="shared" si="584"/>
        <v>0</v>
      </c>
    </row>
    <row r="2777" spans="16:30">
      <c r="P2777" s="274">
        <f t="shared" si="572"/>
        <v>1</v>
      </c>
      <c r="Q2777" s="285">
        <f t="shared" si="573"/>
        <v>18</v>
      </c>
      <c r="R2777" s="286">
        <f t="shared" si="574"/>
        <v>0</v>
      </c>
      <c r="S2777" s="287">
        <f t="shared" si="575"/>
        <v>0</v>
      </c>
      <c r="T2777" s="286">
        <f t="shared" si="576"/>
        <v>0</v>
      </c>
      <c r="U2777" s="287">
        <f t="shared" si="577"/>
        <v>0</v>
      </c>
      <c r="V2777" s="287">
        <f t="shared" si="578"/>
        <v>0</v>
      </c>
      <c r="W2777" s="287">
        <f t="shared" si="579"/>
        <v>0</v>
      </c>
      <c r="X2777" s="287">
        <f t="shared" si="580"/>
        <v>0</v>
      </c>
      <c r="Y2777" s="288">
        <f t="shared" si="581"/>
        <v>1900</v>
      </c>
      <c r="Z2777" s="287">
        <f t="shared" si="582"/>
        <v>1</v>
      </c>
      <c r="AA2777" s="519">
        <f>0</f>
        <v>0</v>
      </c>
      <c r="AB2777" s="520">
        <f>0</f>
        <v>0</v>
      </c>
      <c r="AC2777" s="519">
        <f t="shared" si="583"/>
        <v>0</v>
      </c>
      <c r="AD2777" s="520">
        <f t="shared" si="584"/>
        <v>0</v>
      </c>
    </row>
    <row r="2778" spans="16:30">
      <c r="P2778" s="274">
        <f t="shared" si="572"/>
        <v>1</v>
      </c>
      <c r="Q2778" s="285">
        <f t="shared" si="573"/>
        <v>18</v>
      </c>
      <c r="R2778" s="286">
        <f t="shared" si="574"/>
        <v>0</v>
      </c>
      <c r="S2778" s="287">
        <f t="shared" si="575"/>
        <v>0</v>
      </c>
      <c r="T2778" s="286">
        <f t="shared" si="576"/>
        <v>0</v>
      </c>
      <c r="U2778" s="287">
        <f t="shared" si="577"/>
        <v>0</v>
      </c>
      <c r="V2778" s="287">
        <f t="shared" si="578"/>
        <v>0</v>
      </c>
      <c r="W2778" s="287">
        <f t="shared" si="579"/>
        <v>0</v>
      </c>
      <c r="X2778" s="287">
        <f t="shared" si="580"/>
        <v>0</v>
      </c>
      <c r="Y2778" s="288">
        <f t="shared" si="581"/>
        <v>1900</v>
      </c>
      <c r="Z2778" s="287">
        <f t="shared" si="582"/>
        <v>1</v>
      </c>
      <c r="AA2778" s="519">
        <f>0</f>
        <v>0</v>
      </c>
      <c r="AB2778" s="520">
        <f>0</f>
        <v>0</v>
      </c>
      <c r="AC2778" s="519">
        <f t="shared" si="583"/>
        <v>0</v>
      </c>
      <c r="AD2778" s="520">
        <f t="shared" si="584"/>
        <v>0</v>
      </c>
    </row>
    <row r="2779" spans="16:30">
      <c r="P2779" s="274">
        <f t="shared" si="572"/>
        <v>1</v>
      </c>
      <c r="Q2779" s="285">
        <f t="shared" si="573"/>
        <v>18</v>
      </c>
      <c r="R2779" s="286">
        <f t="shared" si="574"/>
        <v>0</v>
      </c>
      <c r="S2779" s="287">
        <f t="shared" si="575"/>
        <v>0</v>
      </c>
      <c r="T2779" s="286">
        <f t="shared" si="576"/>
        <v>0</v>
      </c>
      <c r="U2779" s="287">
        <f t="shared" si="577"/>
        <v>0</v>
      </c>
      <c r="V2779" s="287">
        <f t="shared" si="578"/>
        <v>0</v>
      </c>
      <c r="W2779" s="287">
        <f t="shared" si="579"/>
        <v>0</v>
      </c>
      <c r="X2779" s="287">
        <f t="shared" si="580"/>
        <v>0</v>
      </c>
      <c r="Y2779" s="288">
        <f t="shared" si="581"/>
        <v>1900</v>
      </c>
      <c r="Z2779" s="287">
        <f t="shared" si="582"/>
        <v>1</v>
      </c>
      <c r="AA2779" s="519">
        <f>0</f>
        <v>0</v>
      </c>
      <c r="AB2779" s="520">
        <f>0</f>
        <v>0</v>
      </c>
      <c r="AC2779" s="519">
        <f t="shared" si="583"/>
        <v>0</v>
      </c>
      <c r="AD2779" s="520">
        <f t="shared" si="584"/>
        <v>0</v>
      </c>
    </row>
    <row r="2780" spans="16:30">
      <c r="P2780" s="274">
        <f t="shared" si="572"/>
        <v>1</v>
      </c>
      <c r="Q2780" s="285">
        <f t="shared" si="573"/>
        <v>18</v>
      </c>
      <c r="R2780" s="286">
        <f t="shared" si="574"/>
        <v>0</v>
      </c>
      <c r="S2780" s="287">
        <f t="shared" si="575"/>
        <v>0</v>
      </c>
      <c r="T2780" s="286">
        <f t="shared" si="576"/>
        <v>0</v>
      </c>
      <c r="U2780" s="287">
        <f t="shared" si="577"/>
        <v>0</v>
      </c>
      <c r="V2780" s="287">
        <f t="shared" si="578"/>
        <v>0</v>
      </c>
      <c r="W2780" s="287">
        <f t="shared" si="579"/>
        <v>0</v>
      </c>
      <c r="X2780" s="287">
        <f t="shared" si="580"/>
        <v>0</v>
      </c>
      <c r="Y2780" s="288">
        <f t="shared" si="581"/>
        <v>1900</v>
      </c>
      <c r="Z2780" s="287">
        <f t="shared" si="582"/>
        <v>1</v>
      </c>
      <c r="AA2780" s="519">
        <f>0</f>
        <v>0</v>
      </c>
      <c r="AB2780" s="520">
        <f>0</f>
        <v>0</v>
      </c>
      <c r="AC2780" s="519">
        <f t="shared" si="583"/>
        <v>0</v>
      </c>
      <c r="AD2780" s="520">
        <f t="shared" si="584"/>
        <v>0</v>
      </c>
    </row>
    <row r="2781" spans="16:30">
      <c r="P2781" s="274">
        <f t="shared" si="572"/>
        <v>1</v>
      </c>
      <c r="Q2781" s="285">
        <f t="shared" si="573"/>
        <v>18</v>
      </c>
      <c r="R2781" s="286">
        <f t="shared" si="574"/>
        <v>0</v>
      </c>
      <c r="S2781" s="287">
        <f t="shared" si="575"/>
        <v>0</v>
      </c>
      <c r="T2781" s="286">
        <f t="shared" si="576"/>
        <v>0</v>
      </c>
      <c r="U2781" s="287">
        <f t="shared" si="577"/>
        <v>0</v>
      </c>
      <c r="V2781" s="287">
        <f t="shared" si="578"/>
        <v>0</v>
      </c>
      <c r="W2781" s="287">
        <f t="shared" si="579"/>
        <v>0</v>
      </c>
      <c r="X2781" s="287">
        <f t="shared" si="580"/>
        <v>0</v>
      </c>
      <c r="Y2781" s="288">
        <f t="shared" si="581"/>
        <v>1900</v>
      </c>
      <c r="Z2781" s="287">
        <f t="shared" si="582"/>
        <v>1</v>
      </c>
      <c r="AA2781" s="519">
        <f>0</f>
        <v>0</v>
      </c>
      <c r="AB2781" s="520">
        <f>0</f>
        <v>0</v>
      </c>
      <c r="AC2781" s="519">
        <f t="shared" si="583"/>
        <v>0</v>
      </c>
      <c r="AD2781" s="520">
        <f t="shared" si="584"/>
        <v>0</v>
      </c>
    </row>
    <row r="2782" spans="16:30">
      <c r="P2782" s="274">
        <f t="shared" si="572"/>
        <v>1</v>
      </c>
      <c r="Q2782" s="285">
        <f t="shared" si="573"/>
        <v>18</v>
      </c>
      <c r="R2782" s="286">
        <f t="shared" si="574"/>
        <v>0</v>
      </c>
      <c r="S2782" s="287">
        <f t="shared" si="575"/>
        <v>0</v>
      </c>
      <c r="T2782" s="286">
        <f t="shared" si="576"/>
        <v>0</v>
      </c>
      <c r="U2782" s="287">
        <f t="shared" si="577"/>
        <v>0</v>
      </c>
      <c r="V2782" s="287">
        <f t="shared" si="578"/>
        <v>0</v>
      </c>
      <c r="W2782" s="287">
        <f t="shared" si="579"/>
        <v>0</v>
      </c>
      <c r="X2782" s="287">
        <f t="shared" si="580"/>
        <v>0</v>
      </c>
      <c r="Y2782" s="288">
        <f t="shared" si="581"/>
        <v>1900</v>
      </c>
      <c r="Z2782" s="287">
        <f t="shared" si="582"/>
        <v>1</v>
      </c>
      <c r="AA2782" s="519">
        <f>0</f>
        <v>0</v>
      </c>
      <c r="AB2782" s="520">
        <f>0</f>
        <v>0</v>
      </c>
      <c r="AC2782" s="519">
        <f t="shared" si="583"/>
        <v>0</v>
      </c>
      <c r="AD2782" s="520">
        <f t="shared" si="584"/>
        <v>0</v>
      </c>
    </row>
    <row r="2783" spans="16:30">
      <c r="P2783" s="274">
        <f t="shared" si="572"/>
        <v>1</v>
      </c>
      <c r="Q2783" s="285">
        <f t="shared" si="573"/>
        <v>18</v>
      </c>
      <c r="R2783" s="286">
        <f t="shared" si="574"/>
        <v>0</v>
      </c>
      <c r="S2783" s="287">
        <f t="shared" si="575"/>
        <v>0</v>
      </c>
      <c r="T2783" s="286">
        <f t="shared" si="576"/>
        <v>0</v>
      </c>
      <c r="U2783" s="287">
        <f t="shared" si="577"/>
        <v>0</v>
      </c>
      <c r="V2783" s="287">
        <f t="shared" si="578"/>
        <v>0</v>
      </c>
      <c r="W2783" s="287">
        <f t="shared" si="579"/>
        <v>0</v>
      </c>
      <c r="X2783" s="287">
        <f t="shared" si="580"/>
        <v>0</v>
      </c>
      <c r="Y2783" s="288">
        <f t="shared" si="581"/>
        <v>1900</v>
      </c>
      <c r="Z2783" s="287">
        <f t="shared" si="582"/>
        <v>1</v>
      </c>
      <c r="AA2783" s="519">
        <f>0</f>
        <v>0</v>
      </c>
      <c r="AB2783" s="520">
        <f>0</f>
        <v>0</v>
      </c>
      <c r="AC2783" s="519">
        <f t="shared" si="583"/>
        <v>0</v>
      </c>
      <c r="AD2783" s="520">
        <f t="shared" si="584"/>
        <v>0</v>
      </c>
    </row>
    <row r="2784" spans="16:30">
      <c r="P2784" s="274">
        <f t="shared" si="572"/>
        <v>1</v>
      </c>
      <c r="Q2784" s="285">
        <f t="shared" si="573"/>
        <v>18</v>
      </c>
      <c r="R2784" s="286">
        <f t="shared" si="574"/>
        <v>0</v>
      </c>
      <c r="S2784" s="287">
        <f t="shared" si="575"/>
        <v>0</v>
      </c>
      <c r="T2784" s="286">
        <f t="shared" si="576"/>
        <v>0</v>
      </c>
      <c r="U2784" s="287">
        <f t="shared" si="577"/>
        <v>0</v>
      </c>
      <c r="V2784" s="287">
        <f t="shared" si="578"/>
        <v>0</v>
      </c>
      <c r="W2784" s="287">
        <f t="shared" si="579"/>
        <v>0</v>
      </c>
      <c r="X2784" s="287">
        <f t="shared" si="580"/>
        <v>0</v>
      </c>
      <c r="Y2784" s="288">
        <f t="shared" si="581"/>
        <v>1900</v>
      </c>
      <c r="Z2784" s="287">
        <f t="shared" si="582"/>
        <v>1</v>
      </c>
      <c r="AA2784" s="519">
        <f>0</f>
        <v>0</v>
      </c>
      <c r="AB2784" s="520">
        <f>0</f>
        <v>0</v>
      </c>
      <c r="AC2784" s="519">
        <f t="shared" si="583"/>
        <v>0</v>
      </c>
      <c r="AD2784" s="520">
        <f t="shared" si="584"/>
        <v>0</v>
      </c>
    </row>
    <row r="2785" spans="16:30">
      <c r="P2785" s="274">
        <f t="shared" si="572"/>
        <v>1</v>
      </c>
      <c r="Q2785" s="285">
        <f t="shared" si="573"/>
        <v>18</v>
      </c>
      <c r="R2785" s="286">
        <f t="shared" si="574"/>
        <v>0</v>
      </c>
      <c r="S2785" s="287">
        <f t="shared" si="575"/>
        <v>0</v>
      </c>
      <c r="T2785" s="286">
        <f t="shared" si="576"/>
        <v>0</v>
      </c>
      <c r="U2785" s="287">
        <f t="shared" si="577"/>
        <v>0</v>
      </c>
      <c r="V2785" s="287">
        <f t="shared" si="578"/>
        <v>0</v>
      </c>
      <c r="W2785" s="287">
        <f t="shared" si="579"/>
        <v>0</v>
      </c>
      <c r="X2785" s="287">
        <f t="shared" si="580"/>
        <v>0</v>
      </c>
      <c r="Y2785" s="288">
        <f t="shared" si="581"/>
        <v>1900</v>
      </c>
      <c r="Z2785" s="287">
        <f t="shared" si="582"/>
        <v>1</v>
      </c>
      <c r="AA2785" s="519">
        <f>0</f>
        <v>0</v>
      </c>
      <c r="AB2785" s="520">
        <f>0</f>
        <v>0</v>
      </c>
      <c r="AC2785" s="519">
        <f t="shared" si="583"/>
        <v>0</v>
      </c>
      <c r="AD2785" s="520">
        <f t="shared" si="584"/>
        <v>0</v>
      </c>
    </row>
    <row r="2786" spans="16:30">
      <c r="P2786" s="274">
        <f t="shared" si="572"/>
        <v>1</v>
      </c>
      <c r="Q2786" s="285">
        <f t="shared" si="573"/>
        <v>18</v>
      </c>
      <c r="R2786" s="286">
        <f t="shared" si="574"/>
        <v>0</v>
      </c>
      <c r="S2786" s="287">
        <f t="shared" si="575"/>
        <v>0</v>
      </c>
      <c r="T2786" s="286">
        <f t="shared" si="576"/>
        <v>0</v>
      </c>
      <c r="U2786" s="287">
        <f t="shared" si="577"/>
        <v>0</v>
      </c>
      <c r="V2786" s="287">
        <f t="shared" si="578"/>
        <v>0</v>
      </c>
      <c r="W2786" s="287">
        <f t="shared" si="579"/>
        <v>0</v>
      </c>
      <c r="X2786" s="287">
        <f t="shared" si="580"/>
        <v>0</v>
      </c>
      <c r="Y2786" s="288">
        <f t="shared" si="581"/>
        <v>1900</v>
      </c>
      <c r="Z2786" s="287">
        <f t="shared" si="582"/>
        <v>1</v>
      </c>
      <c r="AA2786" s="519">
        <f>0</f>
        <v>0</v>
      </c>
      <c r="AB2786" s="520">
        <f>0</f>
        <v>0</v>
      </c>
      <c r="AC2786" s="519">
        <f t="shared" si="583"/>
        <v>0</v>
      </c>
      <c r="AD2786" s="520">
        <f t="shared" si="584"/>
        <v>0</v>
      </c>
    </row>
    <row r="2787" spans="16:30">
      <c r="P2787" s="274">
        <f t="shared" si="572"/>
        <v>1</v>
      </c>
      <c r="Q2787" s="285">
        <f t="shared" si="573"/>
        <v>18</v>
      </c>
      <c r="R2787" s="286">
        <f t="shared" si="574"/>
        <v>0</v>
      </c>
      <c r="S2787" s="287">
        <f t="shared" si="575"/>
        <v>0</v>
      </c>
      <c r="T2787" s="286">
        <f t="shared" si="576"/>
        <v>0</v>
      </c>
      <c r="U2787" s="287">
        <f t="shared" si="577"/>
        <v>0</v>
      </c>
      <c r="V2787" s="287">
        <f t="shared" si="578"/>
        <v>0</v>
      </c>
      <c r="W2787" s="287">
        <f t="shared" si="579"/>
        <v>0</v>
      </c>
      <c r="X2787" s="287">
        <f t="shared" si="580"/>
        <v>0</v>
      </c>
      <c r="Y2787" s="288">
        <f t="shared" si="581"/>
        <v>1900</v>
      </c>
      <c r="Z2787" s="287">
        <f t="shared" si="582"/>
        <v>1</v>
      </c>
      <c r="AA2787" s="519">
        <f>0</f>
        <v>0</v>
      </c>
      <c r="AB2787" s="520">
        <f>0</f>
        <v>0</v>
      </c>
      <c r="AC2787" s="519">
        <f t="shared" si="583"/>
        <v>0</v>
      </c>
      <c r="AD2787" s="520">
        <f t="shared" si="584"/>
        <v>0</v>
      </c>
    </row>
    <row r="2788" spans="16:30">
      <c r="P2788" s="274">
        <f t="shared" si="572"/>
        <v>1</v>
      </c>
      <c r="Q2788" s="285">
        <f t="shared" si="573"/>
        <v>18</v>
      </c>
      <c r="R2788" s="286">
        <f t="shared" si="574"/>
        <v>0</v>
      </c>
      <c r="S2788" s="287">
        <f t="shared" si="575"/>
        <v>0</v>
      </c>
      <c r="T2788" s="286">
        <f t="shared" si="576"/>
        <v>0</v>
      </c>
      <c r="U2788" s="287">
        <f t="shared" si="577"/>
        <v>0</v>
      </c>
      <c r="V2788" s="287">
        <f t="shared" si="578"/>
        <v>0</v>
      </c>
      <c r="W2788" s="287">
        <f t="shared" si="579"/>
        <v>0</v>
      </c>
      <c r="X2788" s="287">
        <f t="shared" si="580"/>
        <v>0</v>
      </c>
      <c r="Y2788" s="288">
        <f t="shared" si="581"/>
        <v>1900</v>
      </c>
      <c r="Z2788" s="287">
        <f t="shared" si="582"/>
        <v>1</v>
      </c>
      <c r="AA2788" s="519">
        <f>0</f>
        <v>0</v>
      </c>
      <c r="AB2788" s="520">
        <f>0</f>
        <v>0</v>
      </c>
      <c r="AC2788" s="519">
        <f t="shared" si="583"/>
        <v>0</v>
      </c>
      <c r="AD2788" s="520">
        <f t="shared" si="584"/>
        <v>0</v>
      </c>
    </row>
    <row r="2789" spans="16:30">
      <c r="P2789" s="274">
        <f t="shared" si="572"/>
        <v>1</v>
      </c>
      <c r="Q2789" s="285">
        <f t="shared" si="573"/>
        <v>18</v>
      </c>
      <c r="R2789" s="286">
        <f t="shared" si="574"/>
        <v>0</v>
      </c>
      <c r="S2789" s="287">
        <f t="shared" si="575"/>
        <v>0</v>
      </c>
      <c r="T2789" s="286">
        <f t="shared" si="576"/>
        <v>0</v>
      </c>
      <c r="U2789" s="287">
        <f t="shared" si="577"/>
        <v>0</v>
      </c>
      <c r="V2789" s="287">
        <f t="shared" si="578"/>
        <v>0</v>
      </c>
      <c r="W2789" s="287">
        <f t="shared" si="579"/>
        <v>0</v>
      </c>
      <c r="X2789" s="287">
        <f t="shared" si="580"/>
        <v>0</v>
      </c>
      <c r="Y2789" s="288">
        <f t="shared" si="581"/>
        <v>1900</v>
      </c>
      <c r="Z2789" s="287">
        <f t="shared" si="582"/>
        <v>1</v>
      </c>
      <c r="AA2789" s="519">
        <f>0</f>
        <v>0</v>
      </c>
      <c r="AB2789" s="520">
        <f>0</f>
        <v>0</v>
      </c>
      <c r="AC2789" s="519">
        <f t="shared" si="583"/>
        <v>0</v>
      </c>
      <c r="AD2789" s="520">
        <f t="shared" si="584"/>
        <v>0</v>
      </c>
    </row>
    <row r="2790" spans="16:30">
      <c r="P2790" s="274">
        <f t="shared" si="572"/>
        <v>1</v>
      </c>
      <c r="Q2790" s="285">
        <f t="shared" si="573"/>
        <v>18</v>
      </c>
      <c r="R2790" s="286">
        <f t="shared" si="574"/>
        <v>0</v>
      </c>
      <c r="S2790" s="287">
        <f t="shared" si="575"/>
        <v>0</v>
      </c>
      <c r="T2790" s="286">
        <f t="shared" si="576"/>
        <v>0</v>
      </c>
      <c r="U2790" s="287">
        <f t="shared" si="577"/>
        <v>0</v>
      </c>
      <c r="V2790" s="287">
        <f t="shared" si="578"/>
        <v>0</v>
      </c>
      <c r="W2790" s="287">
        <f t="shared" si="579"/>
        <v>0</v>
      </c>
      <c r="X2790" s="287">
        <f t="shared" si="580"/>
        <v>0</v>
      </c>
      <c r="Y2790" s="288">
        <f t="shared" si="581"/>
        <v>1900</v>
      </c>
      <c r="Z2790" s="287">
        <f t="shared" si="582"/>
        <v>1</v>
      </c>
      <c r="AA2790" s="519">
        <f>0</f>
        <v>0</v>
      </c>
      <c r="AB2790" s="520">
        <f>0</f>
        <v>0</v>
      </c>
      <c r="AC2790" s="519">
        <f t="shared" si="583"/>
        <v>0</v>
      </c>
      <c r="AD2790" s="520">
        <f t="shared" si="584"/>
        <v>0</v>
      </c>
    </row>
    <row r="2791" spans="16:30">
      <c r="P2791" s="274">
        <f t="shared" si="572"/>
        <v>1</v>
      </c>
      <c r="Q2791" s="285">
        <f t="shared" si="573"/>
        <v>18</v>
      </c>
      <c r="R2791" s="286">
        <f t="shared" si="574"/>
        <v>0</v>
      </c>
      <c r="S2791" s="287">
        <f t="shared" si="575"/>
        <v>0</v>
      </c>
      <c r="T2791" s="286">
        <f t="shared" si="576"/>
        <v>0</v>
      </c>
      <c r="U2791" s="287">
        <f t="shared" si="577"/>
        <v>0</v>
      </c>
      <c r="V2791" s="287">
        <f t="shared" si="578"/>
        <v>0</v>
      </c>
      <c r="W2791" s="287">
        <f t="shared" si="579"/>
        <v>0</v>
      </c>
      <c r="X2791" s="287">
        <f t="shared" si="580"/>
        <v>0</v>
      </c>
      <c r="Y2791" s="288">
        <f t="shared" si="581"/>
        <v>1900</v>
      </c>
      <c r="Z2791" s="287">
        <f t="shared" si="582"/>
        <v>1</v>
      </c>
      <c r="AA2791" s="519">
        <f>0</f>
        <v>0</v>
      </c>
      <c r="AB2791" s="520">
        <f>0</f>
        <v>0</v>
      </c>
      <c r="AC2791" s="519">
        <f t="shared" si="583"/>
        <v>0</v>
      </c>
      <c r="AD2791" s="520">
        <f t="shared" si="584"/>
        <v>0</v>
      </c>
    </row>
    <row r="2792" spans="16:30">
      <c r="P2792" s="274">
        <f t="shared" si="572"/>
        <v>1</v>
      </c>
      <c r="Q2792" s="285">
        <f t="shared" si="573"/>
        <v>18</v>
      </c>
      <c r="R2792" s="286">
        <f t="shared" si="574"/>
        <v>0</v>
      </c>
      <c r="S2792" s="287">
        <f t="shared" si="575"/>
        <v>0</v>
      </c>
      <c r="T2792" s="286">
        <f t="shared" si="576"/>
        <v>0</v>
      </c>
      <c r="U2792" s="287">
        <f t="shared" si="577"/>
        <v>0</v>
      </c>
      <c r="V2792" s="287">
        <f t="shared" si="578"/>
        <v>0</v>
      </c>
      <c r="W2792" s="287">
        <f t="shared" si="579"/>
        <v>0</v>
      </c>
      <c r="X2792" s="287">
        <f t="shared" si="580"/>
        <v>0</v>
      </c>
      <c r="Y2792" s="288">
        <f t="shared" si="581"/>
        <v>1900</v>
      </c>
      <c r="Z2792" s="287">
        <f t="shared" si="582"/>
        <v>1</v>
      </c>
      <c r="AA2792" s="519">
        <f>0</f>
        <v>0</v>
      </c>
      <c r="AB2792" s="520">
        <f>0</f>
        <v>0</v>
      </c>
      <c r="AC2792" s="519">
        <f t="shared" si="583"/>
        <v>0</v>
      </c>
      <c r="AD2792" s="520">
        <f t="shared" si="584"/>
        <v>0</v>
      </c>
    </row>
    <row r="2793" spans="16:30">
      <c r="P2793" s="274">
        <f t="shared" si="572"/>
        <v>1</v>
      </c>
      <c r="Q2793" s="285">
        <f t="shared" si="573"/>
        <v>18</v>
      </c>
      <c r="R2793" s="286">
        <f t="shared" si="574"/>
        <v>0</v>
      </c>
      <c r="S2793" s="287">
        <f t="shared" si="575"/>
        <v>0</v>
      </c>
      <c r="T2793" s="286">
        <f t="shared" si="576"/>
        <v>0</v>
      </c>
      <c r="U2793" s="287">
        <f t="shared" si="577"/>
        <v>0</v>
      </c>
      <c r="V2793" s="287">
        <f t="shared" si="578"/>
        <v>0</v>
      </c>
      <c r="W2793" s="287">
        <f t="shared" si="579"/>
        <v>0</v>
      </c>
      <c r="X2793" s="287">
        <f t="shared" si="580"/>
        <v>0</v>
      </c>
      <c r="Y2793" s="288">
        <f t="shared" si="581"/>
        <v>1900</v>
      </c>
      <c r="Z2793" s="287">
        <f t="shared" si="582"/>
        <v>1</v>
      </c>
      <c r="AA2793" s="519">
        <f>0</f>
        <v>0</v>
      </c>
      <c r="AB2793" s="520">
        <f>0</f>
        <v>0</v>
      </c>
      <c r="AC2793" s="519">
        <f t="shared" si="583"/>
        <v>0</v>
      </c>
      <c r="AD2793" s="520">
        <f t="shared" si="584"/>
        <v>0</v>
      </c>
    </row>
    <row r="2794" spans="16:30">
      <c r="P2794" s="274">
        <f t="shared" si="572"/>
        <v>1</v>
      </c>
      <c r="Q2794" s="285">
        <f t="shared" si="573"/>
        <v>18</v>
      </c>
      <c r="R2794" s="286">
        <f t="shared" si="574"/>
        <v>0</v>
      </c>
      <c r="S2794" s="287">
        <f t="shared" si="575"/>
        <v>0</v>
      </c>
      <c r="T2794" s="286">
        <f t="shared" si="576"/>
        <v>0</v>
      </c>
      <c r="U2794" s="287">
        <f t="shared" si="577"/>
        <v>0</v>
      </c>
      <c r="V2794" s="287">
        <f t="shared" si="578"/>
        <v>0</v>
      </c>
      <c r="W2794" s="287">
        <f t="shared" si="579"/>
        <v>0</v>
      </c>
      <c r="X2794" s="287">
        <f t="shared" si="580"/>
        <v>0</v>
      </c>
      <c r="Y2794" s="288">
        <f t="shared" si="581"/>
        <v>1900</v>
      </c>
      <c r="Z2794" s="287">
        <f t="shared" si="582"/>
        <v>1</v>
      </c>
      <c r="AA2794" s="519">
        <f>0</f>
        <v>0</v>
      </c>
      <c r="AB2794" s="520">
        <f>0</f>
        <v>0</v>
      </c>
      <c r="AC2794" s="519">
        <f t="shared" si="583"/>
        <v>0</v>
      </c>
      <c r="AD2794" s="520">
        <f t="shared" si="584"/>
        <v>0</v>
      </c>
    </row>
    <row r="2795" spans="16:30">
      <c r="P2795" s="274">
        <f t="shared" si="572"/>
        <v>1</v>
      </c>
      <c r="Q2795" s="285">
        <f t="shared" si="573"/>
        <v>18</v>
      </c>
      <c r="R2795" s="286">
        <f t="shared" si="574"/>
        <v>0</v>
      </c>
      <c r="S2795" s="287">
        <f t="shared" si="575"/>
        <v>0</v>
      </c>
      <c r="T2795" s="286">
        <f t="shared" si="576"/>
        <v>0</v>
      </c>
      <c r="U2795" s="287">
        <f t="shared" si="577"/>
        <v>0</v>
      </c>
      <c r="V2795" s="287">
        <f t="shared" si="578"/>
        <v>0</v>
      </c>
      <c r="W2795" s="287">
        <f t="shared" si="579"/>
        <v>0</v>
      </c>
      <c r="X2795" s="287">
        <f t="shared" si="580"/>
        <v>0</v>
      </c>
      <c r="Y2795" s="288">
        <f t="shared" si="581"/>
        <v>1900</v>
      </c>
      <c r="Z2795" s="287">
        <f t="shared" si="582"/>
        <v>1</v>
      </c>
      <c r="AA2795" s="519">
        <f>0</f>
        <v>0</v>
      </c>
      <c r="AB2795" s="520">
        <f>0</f>
        <v>0</v>
      </c>
      <c r="AC2795" s="519">
        <f t="shared" si="583"/>
        <v>0</v>
      </c>
      <c r="AD2795" s="520">
        <f t="shared" si="584"/>
        <v>0</v>
      </c>
    </row>
    <row r="2796" spans="16:30">
      <c r="P2796" s="274">
        <f t="shared" si="572"/>
        <v>1</v>
      </c>
      <c r="Q2796" s="285">
        <f t="shared" si="573"/>
        <v>18</v>
      </c>
      <c r="R2796" s="286">
        <f t="shared" si="574"/>
        <v>0</v>
      </c>
      <c r="S2796" s="287">
        <f t="shared" si="575"/>
        <v>0</v>
      </c>
      <c r="T2796" s="286">
        <f t="shared" si="576"/>
        <v>0</v>
      </c>
      <c r="U2796" s="287">
        <f t="shared" si="577"/>
        <v>0</v>
      </c>
      <c r="V2796" s="287">
        <f t="shared" si="578"/>
        <v>0</v>
      </c>
      <c r="W2796" s="287">
        <f t="shared" si="579"/>
        <v>0</v>
      </c>
      <c r="X2796" s="287">
        <f t="shared" si="580"/>
        <v>0</v>
      </c>
      <c r="Y2796" s="288">
        <f t="shared" si="581"/>
        <v>1900</v>
      </c>
      <c r="Z2796" s="287">
        <f t="shared" si="582"/>
        <v>1</v>
      </c>
      <c r="AA2796" s="519">
        <f>0</f>
        <v>0</v>
      </c>
      <c r="AB2796" s="520">
        <f>0</f>
        <v>0</v>
      </c>
      <c r="AC2796" s="519">
        <f t="shared" si="583"/>
        <v>0</v>
      </c>
      <c r="AD2796" s="520">
        <f t="shared" si="584"/>
        <v>0</v>
      </c>
    </row>
    <row r="2797" spans="16:30">
      <c r="P2797" s="274">
        <f t="shared" si="572"/>
        <v>1</v>
      </c>
      <c r="Q2797" s="285">
        <f t="shared" si="573"/>
        <v>18</v>
      </c>
      <c r="R2797" s="286">
        <f t="shared" si="574"/>
        <v>0</v>
      </c>
      <c r="S2797" s="287">
        <f t="shared" si="575"/>
        <v>0</v>
      </c>
      <c r="T2797" s="286">
        <f t="shared" si="576"/>
        <v>0</v>
      </c>
      <c r="U2797" s="287">
        <f t="shared" si="577"/>
        <v>0</v>
      </c>
      <c r="V2797" s="287">
        <f t="shared" si="578"/>
        <v>0</v>
      </c>
      <c r="W2797" s="287">
        <f t="shared" si="579"/>
        <v>0</v>
      </c>
      <c r="X2797" s="287">
        <f t="shared" si="580"/>
        <v>0</v>
      </c>
      <c r="Y2797" s="288">
        <f t="shared" si="581"/>
        <v>1900</v>
      </c>
      <c r="Z2797" s="287">
        <f t="shared" si="582"/>
        <v>1</v>
      </c>
      <c r="AA2797" s="519">
        <f>0</f>
        <v>0</v>
      </c>
      <c r="AB2797" s="520">
        <f>0</f>
        <v>0</v>
      </c>
      <c r="AC2797" s="519">
        <f t="shared" si="583"/>
        <v>0</v>
      </c>
      <c r="AD2797" s="520">
        <f t="shared" si="584"/>
        <v>0</v>
      </c>
    </row>
    <row r="2798" spans="16:30">
      <c r="P2798" s="274">
        <f t="shared" si="572"/>
        <v>1</v>
      </c>
      <c r="Q2798" s="285">
        <f t="shared" si="573"/>
        <v>18</v>
      </c>
      <c r="R2798" s="286">
        <f t="shared" si="574"/>
        <v>0</v>
      </c>
      <c r="S2798" s="287">
        <f t="shared" si="575"/>
        <v>0</v>
      </c>
      <c r="T2798" s="286">
        <f t="shared" si="576"/>
        <v>0</v>
      </c>
      <c r="U2798" s="287">
        <f t="shared" si="577"/>
        <v>0</v>
      </c>
      <c r="V2798" s="287">
        <f t="shared" si="578"/>
        <v>0</v>
      </c>
      <c r="W2798" s="287">
        <f t="shared" si="579"/>
        <v>0</v>
      </c>
      <c r="X2798" s="287">
        <f t="shared" si="580"/>
        <v>0</v>
      </c>
      <c r="Y2798" s="288">
        <f t="shared" si="581"/>
        <v>1900</v>
      </c>
      <c r="Z2798" s="287">
        <f t="shared" si="582"/>
        <v>1</v>
      </c>
      <c r="AA2798" s="519">
        <f>0</f>
        <v>0</v>
      </c>
      <c r="AB2798" s="520">
        <f>0</f>
        <v>0</v>
      </c>
      <c r="AC2798" s="519">
        <f t="shared" si="583"/>
        <v>0</v>
      </c>
      <c r="AD2798" s="520">
        <f t="shared" si="584"/>
        <v>0</v>
      </c>
    </row>
    <row r="2799" spans="16:30">
      <c r="P2799" s="274">
        <f t="shared" si="572"/>
        <v>1</v>
      </c>
      <c r="Q2799" s="285">
        <f t="shared" si="573"/>
        <v>18</v>
      </c>
      <c r="R2799" s="286">
        <f t="shared" si="574"/>
        <v>0</v>
      </c>
      <c r="S2799" s="287">
        <f t="shared" si="575"/>
        <v>0</v>
      </c>
      <c r="T2799" s="286">
        <f t="shared" si="576"/>
        <v>0</v>
      </c>
      <c r="U2799" s="287">
        <f t="shared" si="577"/>
        <v>0</v>
      </c>
      <c r="V2799" s="287">
        <f t="shared" si="578"/>
        <v>0</v>
      </c>
      <c r="W2799" s="287">
        <f t="shared" si="579"/>
        <v>0</v>
      </c>
      <c r="X2799" s="287">
        <f t="shared" si="580"/>
        <v>0</v>
      </c>
      <c r="Y2799" s="288">
        <f t="shared" si="581"/>
        <v>1900</v>
      </c>
      <c r="Z2799" s="287">
        <f t="shared" si="582"/>
        <v>1</v>
      </c>
      <c r="AA2799" s="519">
        <f>0</f>
        <v>0</v>
      </c>
      <c r="AB2799" s="520">
        <f>0</f>
        <v>0</v>
      </c>
      <c r="AC2799" s="519">
        <f t="shared" si="583"/>
        <v>0</v>
      </c>
      <c r="AD2799" s="520">
        <f t="shared" si="584"/>
        <v>0</v>
      </c>
    </row>
    <row r="2800" spans="16:30">
      <c r="P2800" s="274">
        <f t="shared" si="572"/>
        <v>1</v>
      </c>
      <c r="Q2800" s="285">
        <f t="shared" si="573"/>
        <v>18</v>
      </c>
      <c r="R2800" s="286">
        <f t="shared" si="574"/>
        <v>0</v>
      </c>
      <c r="S2800" s="287">
        <f t="shared" si="575"/>
        <v>0</v>
      </c>
      <c r="T2800" s="286">
        <f t="shared" si="576"/>
        <v>0</v>
      </c>
      <c r="U2800" s="287">
        <f t="shared" si="577"/>
        <v>0</v>
      </c>
      <c r="V2800" s="287">
        <f t="shared" si="578"/>
        <v>0</v>
      </c>
      <c r="W2800" s="287">
        <f t="shared" si="579"/>
        <v>0</v>
      </c>
      <c r="X2800" s="287">
        <f t="shared" si="580"/>
        <v>0</v>
      </c>
      <c r="Y2800" s="288">
        <f t="shared" si="581"/>
        <v>1900</v>
      </c>
      <c r="Z2800" s="287">
        <f t="shared" si="582"/>
        <v>1</v>
      </c>
      <c r="AA2800" s="519">
        <f>0</f>
        <v>0</v>
      </c>
      <c r="AB2800" s="520">
        <f>0</f>
        <v>0</v>
      </c>
      <c r="AC2800" s="519">
        <f t="shared" si="583"/>
        <v>0</v>
      </c>
      <c r="AD2800" s="520">
        <f t="shared" si="584"/>
        <v>0</v>
      </c>
    </row>
    <row r="2801" spans="16:30">
      <c r="P2801" s="274">
        <f t="shared" si="572"/>
        <v>1</v>
      </c>
      <c r="Q2801" s="285">
        <f t="shared" si="573"/>
        <v>18</v>
      </c>
      <c r="R2801" s="286">
        <f t="shared" si="574"/>
        <v>0</v>
      </c>
      <c r="S2801" s="287">
        <f t="shared" si="575"/>
        <v>0</v>
      </c>
      <c r="T2801" s="286">
        <f t="shared" si="576"/>
        <v>0</v>
      </c>
      <c r="U2801" s="287">
        <f t="shared" si="577"/>
        <v>0</v>
      </c>
      <c r="V2801" s="287">
        <f t="shared" si="578"/>
        <v>0</v>
      </c>
      <c r="W2801" s="287">
        <f t="shared" si="579"/>
        <v>0</v>
      </c>
      <c r="X2801" s="287">
        <f t="shared" si="580"/>
        <v>0</v>
      </c>
      <c r="Y2801" s="288">
        <f t="shared" si="581"/>
        <v>1900</v>
      </c>
      <c r="Z2801" s="287">
        <f t="shared" si="582"/>
        <v>1</v>
      </c>
      <c r="AA2801" s="519">
        <f>0</f>
        <v>0</v>
      </c>
      <c r="AB2801" s="520">
        <f>0</f>
        <v>0</v>
      </c>
      <c r="AC2801" s="519">
        <f t="shared" si="583"/>
        <v>0</v>
      </c>
      <c r="AD2801" s="520">
        <f t="shared" si="584"/>
        <v>0</v>
      </c>
    </row>
    <row r="2802" spans="16:30">
      <c r="P2802" s="274">
        <f t="shared" si="572"/>
        <v>1</v>
      </c>
      <c r="Q2802" s="285">
        <f t="shared" si="573"/>
        <v>18</v>
      </c>
      <c r="R2802" s="286">
        <f t="shared" si="574"/>
        <v>0</v>
      </c>
      <c r="S2802" s="287">
        <f t="shared" si="575"/>
        <v>0</v>
      </c>
      <c r="T2802" s="286">
        <f t="shared" si="576"/>
        <v>0</v>
      </c>
      <c r="U2802" s="287">
        <f t="shared" si="577"/>
        <v>0</v>
      </c>
      <c r="V2802" s="287">
        <f t="shared" si="578"/>
        <v>0</v>
      </c>
      <c r="W2802" s="287">
        <f t="shared" si="579"/>
        <v>0</v>
      </c>
      <c r="X2802" s="287">
        <f t="shared" si="580"/>
        <v>0</v>
      </c>
      <c r="Y2802" s="288">
        <f t="shared" si="581"/>
        <v>1900</v>
      </c>
      <c r="Z2802" s="287">
        <f t="shared" si="582"/>
        <v>1</v>
      </c>
      <c r="AA2802" s="519">
        <f>0</f>
        <v>0</v>
      </c>
      <c r="AB2802" s="520">
        <f>0</f>
        <v>0</v>
      </c>
      <c r="AC2802" s="519">
        <f t="shared" si="583"/>
        <v>0</v>
      </c>
      <c r="AD2802" s="520">
        <f t="shared" si="584"/>
        <v>0</v>
      </c>
    </row>
    <row r="2803" spans="16:30">
      <c r="P2803" s="274">
        <f t="shared" si="572"/>
        <v>1</v>
      </c>
      <c r="Q2803" s="285">
        <f t="shared" si="573"/>
        <v>18</v>
      </c>
      <c r="R2803" s="286">
        <f t="shared" si="574"/>
        <v>0</v>
      </c>
      <c r="S2803" s="287">
        <f t="shared" si="575"/>
        <v>0</v>
      </c>
      <c r="T2803" s="286">
        <f t="shared" si="576"/>
        <v>0</v>
      </c>
      <c r="U2803" s="287">
        <f t="shared" si="577"/>
        <v>0</v>
      </c>
      <c r="V2803" s="287">
        <f t="shared" si="578"/>
        <v>0</v>
      </c>
      <c r="W2803" s="287">
        <f t="shared" si="579"/>
        <v>0</v>
      </c>
      <c r="X2803" s="287">
        <f t="shared" si="580"/>
        <v>0</v>
      </c>
      <c r="Y2803" s="288">
        <f t="shared" si="581"/>
        <v>1900</v>
      </c>
      <c r="Z2803" s="287">
        <f t="shared" si="582"/>
        <v>1</v>
      </c>
      <c r="AA2803" s="519">
        <f>0</f>
        <v>0</v>
      </c>
      <c r="AB2803" s="520">
        <f>0</f>
        <v>0</v>
      </c>
      <c r="AC2803" s="519">
        <f t="shared" si="583"/>
        <v>0</v>
      </c>
      <c r="AD2803" s="520">
        <f t="shared" si="584"/>
        <v>0</v>
      </c>
    </row>
    <row r="2804" spans="16:30">
      <c r="P2804" s="274">
        <f t="shared" si="572"/>
        <v>1</v>
      </c>
      <c r="Q2804" s="285">
        <f t="shared" si="573"/>
        <v>18</v>
      </c>
      <c r="R2804" s="286">
        <f t="shared" si="574"/>
        <v>0</v>
      </c>
      <c r="S2804" s="287">
        <f t="shared" si="575"/>
        <v>0</v>
      </c>
      <c r="T2804" s="286">
        <f t="shared" si="576"/>
        <v>0</v>
      </c>
      <c r="U2804" s="287">
        <f t="shared" si="577"/>
        <v>0</v>
      </c>
      <c r="V2804" s="287">
        <f t="shared" si="578"/>
        <v>0</v>
      </c>
      <c r="W2804" s="287">
        <f t="shared" si="579"/>
        <v>0</v>
      </c>
      <c r="X2804" s="287">
        <f t="shared" si="580"/>
        <v>0</v>
      </c>
      <c r="Y2804" s="288">
        <f t="shared" si="581"/>
        <v>1900</v>
      </c>
      <c r="Z2804" s="287">
        <f t="shared" si="582"/>
        <v>1</v>
      </c>
      <c r="AA2804" s="519">
        <f>0</f>
        <v>0</v>
      </c>
      <c r="AB2804" s="520">
        <f>0</f>
        <v>0</v>
      </c>
      <c r="AC2804" s="519">
        <f t="shared" si="583"/>
        <v>0</v>
      </c>
      <c r="AD2804" s="520">
        <f t="shared" si="584"/>
        <v>0</v>
      </c>
    </row>
    <row r="2805" spans="16:30">
      <c r="P2805" s="274">
        <f t="shared" si="572"/>
        <v>1</v>
      </c>
      <c r="Q2805" s="285">
        <f t="shared" si="573"/>
        <v>18</v>
      </c>
      <c r="R2805" s="286">
        <f t="shared" si="574"/>
        <v>0</v>
      </c>
      <c r="S2805" s="287">
        <f t="shared" si="575"/>
        <v>0</v>
      </c>
      <c r="T2805" s="286">
        <f t="shared" si="576"/>
        <v>0</v>
      </c>
      <c r="U2805" s="287">
        <f t="shared" si="577"/>
        <v>0</v>
      </c>
      <c r="V2805" s="287">
        <f t="shared" si="578"/>
        <v>0</v>
      </c>
      <c r="W2805" s="287">
        <f t="shared" si="579"/>
        <v>0</v>
      </c>
      <c r="X2805" s="287">
        <f t="shared" si="580"/>
        <v>0</v>
      </c>
      <c r="Y2805" s="288">
        <f t="shared" si="581"/>
        <v>1900</v>
      </c>
      <c r="Z2805" s="287">
        <f t="shared" si="582"/>
        <v>1</v>
      </c>
      <c r="AA2805" s="519">
        <f>0</f>
        <v>0</v>
      </c>
      <c r="AB2805" s="520">
        <f>0</f>
        <v>0</v>
      </c>
      <c r="AC2805" s="519">
        <f t="shared" si="583"/>
        <v>0</v>
      </c>
      <c r="AD2805" s="520">
        <f t="shared" si="584"/>
        <v>0</v>
      </c>
    </row>
    <row r="2806" spans="16:30">
      <c r="P2806" s="274">
        <f t="shared" si="572"/>
        <v>1</v>
      </c>
      <c r="Q2806" s="285">
        <f t="shared" si="573"/>
        <v>18</v>
      </c>
      <c r="R2806" s="286">
        <f t="shared" si="574"/>
        <v>0</v>
      </c>
      <c r="S2806" s="287">
        <f t="shared" si="575"/>
        <v>0</v>
      </c>
      <c r="T2806" s="286">
        <f t="shared" si="576"/>
        <v>0</v>
      </c>
      <c r="U2806" s="287">
        <f t="shared" si="577"/>
        <v>0</v>
      </c>
      <c r="V2806" s="287">
        <f t="shared" si="578"/>
        <v>0</v>
      </c>
      <c r="W2806" s="287">
        <f t="shared" si="579"/>
        <v>0</v>
      </c>
      <c r="X2806" s="287">
        <f t="shared" si="580"/>
        <v>0</v>
      </c>
      <c r="Y2806" s="288">
        <f t="shared" si="581"/>
        <v>1900</v>
      </c>
      <c r="Z2806" s="287">
        <f t="shared" si="582"/>
        <v>1</v>
      </c>
      <c r="AA2806" s="519">
        <f>0</f>
        <v>0</v>
      </c>
      <c r="AB2806" s="520">
        <f>0</f>
        <v>0</v>
      </c>
      <c r="AC2806" s="519">
        <f t="shared" si="583"/>
        <v>0</v>
      </c>
      <c r="AD2806" s="520">
        <f t="shared" si="584"/>
        <v>0</v>
      </c>
    </row>
    <row r="2807" spans="16:30">
      <c r="P2807" s="274">
        <f t="shared" si="572"/>
        <v>1</v>
      </c>
      <c r="Q2807" s="285">
        <f t="shared" si="573"/>
        <v>18</v>
      </c>
      <c r="R2807" s="286">
        <f t="shared" si="574"/>
        <v>0</v>
      </c>
      <c r="S2807" s="287">
        <f t="shared" si="575"/>
        <v>0</v>
      </c>
      <c r="T2807" s="286">
        <f t="shared" si="576"/>
        <v>0</v>
      </c>
      <c r="U2807" s="287">
        <f t="shared" si="577"/>
        <v>0</v>
      </c>
      <c r="V2807" s="287">
        <f t="shared" si="578"/>
        <v>0</v>
      </c>
      <c r="W2807" s="287">
        <f t="shared" si="579"/>
        <v>0</v>
      </c>
      <c r="X2807" s="287">
        <f t="shared" si="580"/>
        <v>0</v>
      </c>
      <c r="Y2807" s="288">
        <f t="shared" si="581"/>
        <v>1900</v>
      </c>
      <c r="Z2807" s="287">
        <f t="shared" si="582"/>
        <v>1</v>
      </c>
      <c r="AA2807" s="519">
        <f>0</f>
        <v>0</v>
      </c>
      <c r="AB2807" s="520">
        <f>0</f>
        <v>0</v>
      </c>
      <c r="AC2807" s="519">
        <f t="shared" si="583"/>
        <v>0</v>
      </c>
      <c r="AD2807" s="520">
        <f t="shared" si="584"/>
        <v>0</v>
      </c>
    </row>
    <row r="2808" spans="16:30">
      <c r="P2808" s="274">
        <f t="shared" si="572"/>
        <v>1</v>
      </c>
      <c r="Q2808" s="285">
        <f t="shared" si="573"/>
        <v>18</v>
      </c>
      <c r="R2808" s="286">
        <f t="shared" si="574"/>
        <v>0</v>
      </c>
      <c r="S2808" s="287">
        <f t="shared" si="575"/>
        <v>0</v>
      </c>
      <c r="T2808" s="286">
        <f t="shared" si="576"/>
        <v>0</v>
      </c>
      <c r="U2808" s="287">
        <f t="shared" si="577"/>
        <v>0</v>
      </c>
      <c r="V2808" s="287">
        <f t="shared" si="578"/>
        <v>0</v>
      </c>
      <c r="W2808" s="287">
        <f t="shared" si="579"/>
        <v>0</v>
      </c>
      <c r="X2808" s="287">
        <f t="shared" si="580"/>
        <v>0</v>
      </c>
      <c r="Y2808" s="288">
        <f t="shared" si="581"/>
        <v>1900</v>
      </c>
      <c r="Z2808" s="287">
        <f t="shared" si="582"/>
        <v>1</v>
      </c>
      <c r="AA2808" s="519">
        <f>0</f>
        <v>0</v>
      </c>
      <c r="AB2808" s="520">
        <f>0</f>
        <v>0</v>
      </c>
      <c r="AC2808" s="519">
        <f t="shared" si="583"/>
        <v>0</v>
      </c>
      <c r="AD2808" s="520">
        <f t="shared" si="584"/>
        <v>0</v>
      </c>
    </row>
    <row r="2809" spans="16:30">
      <c r="P2809" s="274">
        <f t="shared" si="572"/>
        <v>1</v>
      </c>
      <c r="Q2809" s="285">
        <f t="shared" si="573"/>
        <v>18</v>
      </c>
      <c r="R2809" s="286">
        <f t="shared" si="574"/>
        <v>0</v>
      </c>
      <c r="S2809" s="287">
        <f t="shared" si="575"/>
        <v>0</v>
      </c>
      <c r="T2809" s="286">
        <f t="shared" si="576"/>
        <v>0</v>
      </c>
      <c r="U2809" s="287">
        <f t="shared" si="577"/>
        <v>0</v>
      </c>
      <c r="V2809" s="287">
        <f t="shared" si="578"/>
        <v>0</v>
      </c>
      <c r="W2809" s="287">
        <f t="shared" si="579"/>
        <v>0</v>
      </c>
      <c r="X2809" s="287">
        <f t="shared" si="580"/>
        <v>0</v>
      </c>
      <c r="Y2809" s="288">
        <f t="shared" si="581"/>
        <v>1900</v>
      </c>
      <c r="Z2809" s="287">
        <f t="shared" si="582"/>
        <v>1</v>
      </c>
      <c r="AA2809" s="519">
        <f>0</f>
        <v>0</v>
      </c>
      <c r="AB2809" s="520">
        <f>0</f>
        <v>0</v>
      </c>
      <c r="AC2809" s="519">
        <f t="shared" si="583"/>
        <v>0</v>
      </c>
      <c r="AD2809" s="520">
        <f t="shared" si="584"/>
        <v>0</v>
      </c>
    </row>
    <row r="2810" spans="16:30">
      <c r="P2810" s="274">
        <f t="shared" si="572"/>
        <v>1</v>
      </c>
      <c r="Q2810" s="285">
        <f t="shared" si="573"/>
        <v>18</v>
      </c>
      <c r="R2810" s="286">
        <f t="shared" si="574"/>
        <v>0</v>
      </c>
      <c r="S2810" s="287">
        <f t="shared" si="575"/>
        <v>0</v>
      </c>
      <c r="T2810" s="286">
        <f t="shared" si="576"/>
        <v>0</v>
      </c>
      <c r="U2810" s="287">
        <f t="shared" si="577"/>
        <v>0</v>
      </c>
      <c r="V2810" s="287">
        <f t="shared" si="578"/>
        <v>0</v>
      </c>
      <c r="W2810" s="287">
        <f t="shared" si="579"/>
        <v>0</v>
      </c>
      <c r="X2810" s="287">
        <f t="shared" si="580"/>
        <v>0</v>
      </c>
      <c r="Y2810" s="288">
        <f t="shared" si="581"/>
        <v>1900</v>
      </c>
      <c r="Z2810" s="287">
        <f t="shared" si="582"/>
        <v>1</v>
      </c>
      <c r="AA2810" s="519">
        <f>0</f>
        <v>0</v>
      </c>
      <c r="AB2810" s="520">
        <f>0</f>
        <v>0</v>
      </c>
      <c r="AC2810" s="519">
        <f t="shared" si="583"/>
        <v>0</v>
      </c>
      <c r="AD2810" s="520">
        <f t="shared" si="584"/>
        <v>0</v>
      </c>
    </row>
    <row r="2811" spans="16:30">
      <c r="P2811" s="274">
        <f t="shared" si="572"/>
        <v>1</v>
      </c>
      <c r="Q2811" s="285">
        <f t="shared" si="573"/>
        <v>18</v>
      </c>
      <c r="R2811" s="286">
        <f t="shared" si="574"/>
        <v>0</v>
      </c>
      <c r="S2811" s="287">
        <f t="shared" si="575"/>
        <v>0</v>
      </c>
      <c r="T2811" s="286">
        <f t="shared" si="576"/>
        <v>0</v>
      </c>
      <c r="U2811" s="287">
        <f t="shared" si="577"/>
        <v>0</v>
      </c>
      <c r="V2811" s="287">
        <f t="shared" si="578"/>
        <v>0</v>
      </c>
      <c r="W2811" s="287">
        <f t="shared" si="579"/>
        <v>0</v>
      </c>
      <c r="X2811" s="287">
        <f t="shared" si="580"/>
        <v>0</v>
      </c>
      <c r="Y2811" s="288">
        <f t="shared" si="581"/>
        <v>1900</v>
      </c>
      <c r="Z2811" s="287">
        <f t="shared" si="582"/>
        <v>1</v>
      </c>
      <c r="AA2811" s="519">
        <f>0</f>
        <v>0</v>
      </c>
      <c r="AB2811" s="520">
        <f>0</f>
        <v>0</v>
      </c>
      <c r="AC2811" s="519">
        <f t="shared" si="583"/>
        <v>0</v>
      </c>
      <c r="AD2811" s="520">
        <f t="shared" si="584"/>
        <v>0</v>
      </c>
    </row>
    <row r="2812" spans="16:30">
      <c r="P2812" s="274">
        <f t="shared" si="572"/>
        <v>1</v>
      </c>
      <c r="Q2812" s="285">
        <f t="shared" si="573"/>
        <v>18</v>
      </c>
      <c r="R2812" s="286">
        <f t="shared" si="574"/>
        <v>0</v>
      </c>
      <c r="S2812" s="287">
        <f t="shared" si="575"/>
        <v>0</v>
      </c>
      <c r="T2812" s="286">
        <f t="shared" si="576"/>
        <v>0</v>
      </c>
      <c r="U2812" s="287">
        <f t="shared" si="577"/>
        <v>0</v>
      </c>
      <c r="V2812" s="287">
        <f t="shared" si="578"/>
        <v>0</v>
      </c>
      <c r="W2812" s="287">
        <f t="shared" si="579"/>
        <v>0</v>
      </c>
      <c r="X2812" s="287">
        <f t="shared" si="580"/>
        <v>0</v>
      </c>
      <c r="Y2812" s="288">
        <f t="shared" si="581"/>
        <v>1900</v>
      </c>
      <c r="Z2812" s="287">
        <f t="shared" si="582"/>
        <v>1</v>
      </c>
      <c r="AA2812" s="519">
        <f>0</f>
        <v>0</v>
      </c>
      <c r="AB2812" s="520">
        <f>0</f>
        <v>0</v>
      </c>
      <c r="AC2812" s="519">
        <f t="shared" si="583"/>
        <v>0</v>
      </c>
      <c r="AD2812" s="520">
        <f t="shared" si="584"/>
        <v>0</v>
      </c>
    </row>
    <row r="2813" spans="16:30">
      <c r="P2813" s="274">
        <f t="shared" si="572"/>
        <v>1</v>
      </c>
      <c r="Q2813" s="285">
        <f t="shared" si="573"/>
        <v>18</v>
      </c>
      <c r="R2813" s="286">
        <f t="shared" si="574"/>
        <v>0</v>
      </c>
      <c r="S2813" s="287">
        <f t="shared" si="575"/>
        <v>0</v>
      </c>
      <c r="T2813" s="286">
        <f t="shared" si="576"/>
        <v>0</v>
      </c>
      <c r="U2813" s="287">
        <f t="shared" si="577"/>
        <v>0</v>
      </c>
      <c r="V2813" s="287">
        <f t="shared" si="578"/>
        <v>0</v>
      </c>
      <c r="W2813" s="287">
        <f t="shared" si="579"/>
        <v>0</v>
      </c>
      <c r="X2813" s="287">
        <f t="shared" si="580"/>
        <v>0</v>
      </c>
      <c r="Y2813" s="288">
        <f t="shared" si="581"/>
        <v>1900</v>
      </c>
      <c r="Z2813" s="287">
        <f t="shared" si="582"/>
        <v>1</v>
      </c>
      <c r="AA2813" s="519">
        <f>0</f>
        <v>0</v>
      </c>
      <c r="AB2813" s="520">
        <f>0</f>
        <v>0</v>
      </c>
      <c r="AC2813" s="519">
        <f t="shared" si="583"/>
        <v>0</v>
      </c>
      <c r="AD2813" s="520">
        <f t="shared" si="584"/>
        <v>0</v>
      </c>
    </row>
    <row r="2814" spans="16:30">
      <c r="P2814" s="274">
        <f t="shared" si="572"/>
        <v>1</v>
      </c>
      <c r="Q2814" s="285">
        <f t="shared" si="573"/>
        <v>18</v>
      </c>
      <c r="R2814" s="286">
        <f t="shared" si="574"/>
        <v>0</v>
      </c>
      <c r="S2814" s="287">
        <f t="shared" si="575"/>
        <v>0</v>
      </c>
      <c r="T2814" s="286">
        <f t="shared" si="576"/>
        <v>0</v>
      </c>
      <c r="U2814" s="287">
        <f t="shared" si="577"/>
        <v>0</v>
      </c>
      <c r="V2814" s="287">
        <f t="shared" si="578"/>
        <v>0</v>
      </c>
      <c r="W2814" s="287">
        <f t="shared" si="579"/>
        <v>0</v>
      </c>
      <c r="X2814" s="287">
        <f t="shared" si="580"/>
        <v>0</v>
      </c>
      <c r="Y2814" s="288">
        <f t="shared" si="581"/>
        <v>1900</v>
      </c>
      <c r="Z2814" s="287">
        <f t="shared" si="582"/>
        <v>1</v>
      </c>
      <c r="AA2814" s="519">
        <f>0</f>
        <v>0</v>
      </c>
      <c r="AB2814" s="520">
        <f>0</f>
        <v>0</v>
      </c>
      <c r="AC2814" s="519">
        <f t="shared" si="583"/>
        <v>0</v>
      </c>
      <c r="AD2814" s="520">
        <f t="shared" si="584"/>
        <v>0</v>
      </c>
    </row>
    <row r="2815" spans="16:30">
      <c r="P2815" s="274">
        <f t="shared" si="572"/>
        <v>1</v>
      </c>
      <c r="Q2815" s="285">
        <f t="shared" si="573"/>
        <v>18</v>
      </c>
      <c r="R2815" s="286">
        <f t="shared" si="574"/>
        <v>0</v>
      </c>
      <c r="S2815" s="287">
        <f t="shared" si="575"/>
        <v>0</v>
      </c>
      <c r="T2815" s="286">
        <f t="shared" si="576"/>
        <v>0</v>
      </c>
      <c r="U2815" s="287">
        <f t="shared" si="577"/>
        <v>0</v>
      </c>
      <c r="V2815" s="287">
        <f t="shared" si="578"/>
        <v>0</v>
      </c>
      <c r="W2815" s="287">
        <f t="shared" si="579"/>
        <v>0</v>
      </c>
      <c r="X2815" s="287">
        <f t="shared" si="580"/>
        <v>0</v>
      </c>
      <c r="Y2815" s="288">
        <f t="shared" si="581"/>
        <v>1900</v>
      </c>
      <c r="Z2815" s="287">
        <f t="shared" si="582"/>
        <v>1</v>
      </c>
      <c r="AA2815" s="519">
        <f>0</f>
        <v>0</v>
      </c>
      <c r="AB2815" s="520">
        <f>0</f>
        <v>0</v>
      </c>
      <c r="AC2815" s="519">
        <f t="shared" si="583"/>
        <v>0</v>
      </c>
      <c r="AD2815" s="520">
        <f t="shared" si="584"/>
        <v>0</v>
      </c>
    </row>
    <row r="2816" spans="16:30">
      <c r="P2816" s="274">
        <f t="shared" si="572"/>
        <v>1</v>
      </c>
      <c r="Q2816" s="285">
        <f t="shared" si="573"/>
        <v>18</v>
      </c>
      <c r="R2816" s="286">
        <f t="shared" si="574"/>
        <v>0</v>
      </c>
      <c r="S2816" s="287">
        <f t="shared" si="575"/>
        <v>0</v>
      </c>
      <c r="T2816" s="286">
        <f t="shared" si="576"/>
        <v>0</v>
      </c>
      <c r="U2816" s="287">
        <f t="shared" si="577"/>
        <v>0</v>
      </c>
      <c r="V2816" s="287">
        <f t="shared" si="578"/>
        <v>0</v>
      </c>
      <c r="W2816" s="287">
        <f t="shared" si="579"/>
        <v>0</v>
      </c>
      <c r="X2816" s="287">
        <f t="shared" si="580"/>
        <v>0</v>
      </c>
      <c r="Y2816" s="288">
        <f t="shared" si="581"/>
        <v>1900</v>
      </c>
      <c r="Z2816" s="287">
        <f t="shared" si="582"/>
        <v>1</v>
      </c>
      <c r="AA2816" s="519">
        <f>0</f>
        <v>0</v>
      </c>
      <c r="AB2816" s="520">
        <f>0</f>
        <v>0</v>
      </c>
      <c r="AC2816" s="519">
        <f t="shared" si="583"/>
        <v>0</v>
      </c>
      <c r="AD2816" s="520">
        <f t="shared" si="584"/>
        <v>0</v>
      </c>
    </row>
    <row r="2817" spans="16:30">
      <c r="P2817" s="274">
        <f t="shared" si="572"/>
        <v>1</v>
      </c>
      <c r="Q2817" s="285">
        <f t="shared" si="573"/>
        <v>18</v>
      </c>
      <c r="R2817" s="286">
        <f t="shared" si="574"/>
        <v>0</v>
      </c>
      <c r="S2817" s="287">
        <f t="shared" si="575"/>
        <v>0</v>
      </c>
      <c r="T2817" s="286">
        <f t="shared" si="576"/>
        <v>0</v>
      </c>
      <c r="U2817" s="287">
        <f t="shared" si="577"/>
        <v>0</v>
      </c>
      <c r="V2817" s="287">
        <f t="shared" si="578"/>
        <v>0</v>
      </c>
      <c r="W2817" s="287">
        <f t="shared" si="579"/>
        <v>0</v>
      </c>
      <c r="X2817" s="287">
        <f t="shared" si="580"/>
        <v>0</v>
      </c>
      <c r="Y2817" s="288">
        <f t="shared" si="581"/>
        <v>1900</v>
      </c>
      <c r="Z2817" s="287">
        <f t="shared" si="582"/>
        <v>1</v>
      </c>
      <c r="AA2817" s="519">
        <f>0</f>
        <v>0</v>
      </c>
      <c r="AB2817" s="520">
        <f>0</f>
        <v>0</v>
      </c>
      <c r="AC2817" s="519">
        <f t="shared" si="583"/>
        <v>0</v>
      </c>
      <c r="AD2817" s="520">
        <f t="shared" si="584"/>
        <v>0</v>
      </c>
    </row>
    <row r="2818" spans="16:30">
      <c r="P2818" s="274">
        <f t="shared" si="572"/>
        <v>1</v>
      </c>
      <c r="Q2818" s="285">
        <f t="shared" si="573"/>
        <v>18</v>
      </c>
      <c r="R2818" s="286">
        <f t="shared" si="574"/>
        <v>0</v>
      </c>
      <c r="S2818" s="287">
        <f t="shared" si="575"/>
        <v>0</v>
      </c>
      <c r="T2818" s="286">
        <f t="shared" si="576"/>
        <v>0</v>
      </c>
      <c r="U2818" s="287">
        <f t="shared" si="577"/>
        <v>0</v>
      </c>
      <c r="V2818" s="287">
        <f t="shared" si="578"/>
        <v>0</v>
      </c>
      <c r="W2818" s="287">
        <f t="shared" si="579"/>
        <v>0</v>
      </c>
      <c r="X2818" s="287">
        <f t="shared" si="580"/>
        <v>0</v>
      </c>
      <c r="Y2818" s="288">
        <f t="shared" si="581"/>
        <v>1900</v>
      </c>
      <c r="Z2818" s="287">
        <f t="shared" si="582"/>
        <v>1</v>
      </c>
      <c r="AA2818" s="519">
        <f>0</f>
        <v>0</v>
      </c>
      <c r="AB2818" s="520">
        <f>0</f>
        <v>0</v>
      </c>
      <c r="AC2818" s="519">
        <f t="shared" si="583"/>
        <v>0</v>
      </c>
      <c r="AD2818" s="520">
        <f t="shared" si="584"/>
        <v>0</v>
      </c>
    </row>
    <row r="2819" spans="16:30">
      <c r="P2819" s="274">
        <f t="shared" si="572"/>
        <v>1</v>
      </c>
      <c r="Q2819" s="285">
        <f t="shared" si="573"/>
        <v>18</v>
      </c>
      <c r="R2819" s="286">
        <f t="shared" si="574"/>
        <v>0</v>
      </c>
      <c r="S2819" s="287">
        <f t="shared" si="575"/>
        <v>0</v>
      </c>
      <c r="T2819" s="286">
        <f t="shared" si="576"/>
        <v>0</v>
      </c>
      <c r="U2819" s="287">
        <f t="shared" si="577"/>
        <v>0</v>
      </c>
      <c r="V2819" s="287">
        <f t="shared" si="578"/>
        <v>0</v>
      </c>
      <c r="W2819" s="287">
        <f t="shared" si="579"/>
        <v>0</v>
      </c>
      <c r="X2819" s="287">
        <f t="shared" si="580"/>
        <v>0</v>
      </c>
      <c r="Y2819" s="288">
        <f t="shared" si="581"/>
        <v>1900</v>
      </c>
      <c r="Z2819" s="287">
        <f t="shared" si="582"/>
        <v>1</v>
      </c>
      <c r="AA2819" s="519">
        <f>0</f>
        <v>0</v>
      </c>
      <c r="AB2819" s="520">
        <f>0</f>
        <v>0</v>
      </c>
      <c r="AC2819" s="519">
        <f t="shared" si="583"/>
        <v>0</v>
      </c>
      <c r="AD2819" s="520">
        <f t="shared" si="584"/>
        <v>0</v>
      </c>
    </row>
    <row r="2820" spans="16:30">
      <c r="P2820" s="274">
        <f t="shared" si="572"/>
        <v>1</v>
      </c>
      <c r="Q2820" s="285">
        <f t="shared" si="573"/>
        <v>18</v>
      </c>
      <c r="R2820" s="286">
        <f t="shared" si="574"/>
        <v>0</v>
      </c>
      <c r="S2820" s="287">
        <f t="shared" si="575"/>
        <v>0</v>
      </c>
      <c r="T2820" s="286">
        <f t="shared" si="576"/>
        <v>0</v>
      </c>
      <c r="U2820" s="287">
        <f t="shared" si="577"/>
        <v>0</v>
      </c>
      <c r="V2820" s="287">
        <f t="shared" si="578"/>
        <v>0</v>
      </c>
      <c r="W2820" s="287">
        <f t="shared" si="579"/>
        <v>0</v>
      </c>
      <c r="X2820" s="287">
        <f t="shared" si="580"/>
        <v>0</v>
      </c>
      <c r="Y2820" s="288">
        <f t="shared" si="581"/>
        <v>1900</v>
      </c>
      <c r="Z2820" s="287">
        <f t="shared" si="582"/>
        <v>1</v>
      </c>
      <c r="AA2820" s="519">
        <f>0</f>
        <v>0</v>
      </c>
      <c r="AB2820" s="520">
        <f>0</f>
        <v>0</v>
      </c>
      <c r="AC2820" s="519">
        <f t="shared" si="583"/>
        <v>0</v>
      </c>
      <c r="AD2820" s="520">
        <f t="shared" si="584"/>
        <v>0</v>
      </c>
    </row>
    <row r="2821" spans="16:30">
      <c r="P2821" s="274">
        <f t="shared" si="572"/>
        <v>1</v>
      </c>
      <c r="Q2821" s="285">
        <f t="shared" si="573"/>
        <v>18</v>
      </c>
      <c r="R2821" s="286">
        <f t="shared" si="574"/>
        <v>0</v>
      </c>
      <c r="S2821" s="287">
        <f t="shared" si="575"/>
        <v>0</v>
      </c>
      <c r="T2821" s="286">
        <f t="shared" si="576"/>
        <v>0</v>
      </c>
      <c r="U2821" s="287">
        <f t="shared" si="577"/>
        <v>0</v>
      </c>
      <c r="V2821" s="287">
        <f t="shared" si="578"/>
        <v>0</v>
      </c>
      <c r="W2821" s="287">
        <f t="shared" si="579"/>
        <v>0</v>
      </c>
      <c r="X2821" s="287">
        <f t="shared" si="580"/>
        <v>0</v>
      </c>
      <c r="Y2821" s="288">
        <f t="shared" si="581"/>
        <v>1900</v>
      </c>
      <c r="Z2821" s="287">
        <f t="shared" si="582"/>
        <v>1</v>
      </c>
      <c r="AA2821" s="519">
        <f>0</f>
        <v>0</v>
      </c>
      <c r="AB2821" s="520">
        <f>0</f>
        <v>0</v>
      </c>
      <c r="AC2821" s="519">
        <f t="shared" si="583"/>
        <v>0</v>
      </c>
      <c r="AD2821" s="520">
        <f t="shared" si="584"/>
        <v>0</v>
      </c>
    </row>
    <row r="2822" spans="16:30">
      <c r="P2822" s="274">
        <f t="shared" si="572"/>
        <v>1</v>
      </c>
      <c r="Q2822" s="285">
        <f t="shared" si="573"/>
        <v>18</v>
      </c>
      <c r="R2822" s="286">
        <f t="shared" si="574"/>
        <v>0</v>
      </c>
      <c r="S2822" s="287">
        <f t="shared" si="575"/>
        <v>0</v>
      </c>
      <c r="T2822" s="286">
        <f t="shared" si="576"/>
        <v>0</v>
      </c>
      <c r="U2822" s="287">
        <f t="shared" si="577"/>
        <v>0</v>
      </c>
      <c r="V2822" s="287">
        <f t="shared" si="578"/>
        <v>0</v>
      </c>
      <c r="W2822" s="287">
        <f t="shared" si="579"/>
        <v>0</v>
      </c>
      <c r="X2822" s="287">
        <f t="shared" si="580"/>
        <v>0</v>
      </c>
      <c r="Y2822" s="288">
        <f t="shared" si="581"/>
        <v>1900</v>
      </c>
      <c r="Z2822" s="287">
        <f t="shared" si="582"/>
        <v>1</v>
      </c>
      <c r="AA2822" s="519">
        <f>0</f>
        <v>0</v>
      </c>
      <c r="AB2822" s="520">
        <f>0</f>
        <v>0</v>
      </c>
      <c r="AC2822" s="519">
        <f t="shared" si="583"/>
        <v>0</v>
      </c>
      <c r="AD2822" s="520">
        <f t="shared" si="584"/>
        <v>0</v>
      </c>
    </row>
    <row r="2823" spans="16:30">
      <c r="P2823" s="274">
        <f t="shared" si="572"/>
        <v>1</v>
      </c>
      <c r="Q2823" s="285">
        <f t="shared" si="573"/>
        <v>18</v>
      </c>
      <c r="R2823" s="286">
        <f t="shared" si="574"/>
        <v>0</v>
      </c>
      <c r="S2823" s="287">
        <f t="shared" si="575"/>
        <v>0</v>
      </c>
      <c r="T2823" s="286">
        <f t="shared" si="576"/>
        <v>0</v>
      </c>
      <c r="U2823" s="287">
        <f t="shared" si="577"/>
        <v>0</v>
      </c>
      <c r="V2823" s="287">
        <f t="shared" si="578"/>
        <v>0</v>
      </c>
      <c r="W2823" s="287">
        <f t="shared" si="579"/>
        <v>0</v>
      </c>
      <c r="X2823" s="287">
        <f t="shared" si="580"/>
        <v>0</v>
      </c>
      <c r="Y2823" s="288">
        <f t="shared" si="581"/>
        <v>1900</v>
      </c>
      <c r="Z2823" s="287">
        <f t="shared" si="582"/>
        <v>1</v>
      </c>
      <c r="AA2823" s="519">
        <f>0</f>
        <v>0</v>
      </c>
      <c r="AB2823" s="520">
        <f>0</f>
        <v>0</v>
      </c>
      <c r="AC2823" s="519">
        <f t="shared" si="583"/>
        <v>0</v>
      </c>
      <c r="AD2823" s="520">
        <f t="shared" si="584"/>
        <v>0</v>
      </c>
    </row>
    <row r="2824" spans="16:30">
      <c r="P2824" s="274">
        <f t="shared" ref="P2824:P2887" si="585">IF(Z2824&gt;S2824,IF(Z2824&gt;T2824,1,0),0)</f>
        <v>1</v>
      </c>
      <c r="Q2824" s="285">
        <f t="shared" ref="Q2824:Q2887" si="586">MAX(18,IFERROR(ROUNDDOWN(YEARFRAC(F2824,__valuation_date),0),45))</f>
        <v>18</v>
      </c>
      <c r="R2824" s="286">
        <f t="shared" ref="R2824:R2887" si="587">G2824</f>
        <v>0</v>
      </c>
      <c r="S2824" s="287">
        <f t="shared" ref="S2824:S2887" si="588">N2824</f>
        <v>0</v>
      </c>
      <c r="T2824" s="286">
        <f t="shared" ref="T2824:T2887" si="589">ROUNDUP(YEARFRAC(M2824,L2824),0)</f>
        <v>0</v>
      </c>
      <c r="U2824" s="287">
        <f t="shared" ref="U2824:U2887" si="590">J2824</f>
        <v>0</v>
      </c>
      <c r="V2824" s="287">
        <f t="shared" ref="V2824:V2887" si="591">IF(X2824="Annuity",0,H2824)</f>
        <v>0</v>
      </c>
      <c r="W2824" s="287">
        <f t="shared" ref="W2824:W2887" si="592">IF(X2824="Annuity",H2824*12,H2824)</f>
        <v>0</v>
      </c>
      <c r="X2824" s="287">
        <f t="shared" ref="X2824:X2887" si="593">E2824</f>
        <v>0</v>
      </c>
      <c r="Y2824" s="288">
        <f t="shared" ref="Y2824:Y2887" si="594">YEAR(L2824)</f>
        <v>1900</v>
      </c>
      <c r="Z2824" s="287">
        <f t="shared" ref="Z2824:Z2887" si="595">YEAR($P$2)-Y2824+1</f>
        <v>1</v>
      </c>
      <c r="AA2824" s="519">
        <f>0</f>
        <v>0</v>
      </c>
      <c r="AB2824" s="520">
        <f>0</f>
        <v>0</v>
      </c>
      <c r="AC2824" s="519">
        <f t="shared" ref="AC2824:AC2887" si="596">D2824</f>
        <v>0</v>
      </c>
      <c r="AD2824" s="520">
        <f t="shared" ref="AD2824:AD2887" si="597">O2824</f>
        <v>0</v>
      </c>
    </row>
    <row r="2825" spans="16:30">
      <c r="P2825" s="274">
        <f t="shared" si="585"/>
        <v>1</v>
      </c>
      <c r="Q2825" s="285">
        <f t="shared" si="586"/>
        <v>18</v>
      </c>
      <c r="R2825" s="286">
        <f t="shared" si="587"/>
        <v>0</v>
      </c>
      <c r="S2825" s="287">
        <f t="shared" si="588"/>
        <v>0</v>
      </c>
      <c r="T2825" s="286">
        <f t="shared" si="589"/>
        <v>0</v>
      </c>
      <c r="U2825" s="287">
        <f t="shared" si="590"/>
        <v>0</v>
      </c>
      <c r="V2825" s="287">
        <f t="shared" si="591"/>
        <v>0</v>
      </c>
      <c r="W2825" s="287">
        <f t="shared" si="592"/>
        <v>0</v>
      </c>
      <c r="X2825" s="287">
        <f t="shared" si="593"/>
        <v>0</v>
      </c>
      <c r="Y2825" s="288">
        <f t="shared" si="594"/>
        <v>1900</v>
      </c>
      <c r="Z2825" s="287">
        <f t="shared" si="595"/>
        <v>1</v>
      </c>
      <c r="AA2825" s="519">
        <f>0</f>
        <v>0</v>
      </c>
      <c r="AB2825" s="520">
        <f>0</f>
        <v>0</v>
      </c>
      <c r="AC2825" s="519">
        <f t="shared" si="596"/>
        <v>0</v>
      </c>
      <c r="AD2825" s="520">
        <f t="shared" si="597"/>
        <v>0</v>
      </c>
    </row>
    <row r="2826" spans="16:30">
      <c r="P2826" s="274">
        <f t="shared" si="585"/>
        <v>1</v>
      </c>
      <c r="Q2826" s="285">
        <f t="shared" si="586"/>
        <v>18</v>
      </c>
      <c r="R2826" s="286">
        <f t="shared" si="587"/>
        <v>0</v>
      </c>
      <c r="S2826" s="287">
        <f t="shared" si="588"/>
        <v>0</v>
      </c>
      <c r="T2826" s="286">
        <f t="shared" si="589"/>
        <v>0</v>
      </c>
      <c r="U2826" s="287">
        <f t="shared" si="590"/>
        <v>0</v>
      </c>
      <c r="V2826" s="287">
        <f t="shared" si="591"/>
        <v>0</v>
      </c>
      <c r="W2826" s="287">
        <f t="shared" si="592"/>
        <v>0</v>
      </c>
      <c r="X2826" s="287">
        <f t="shared" si="593"/>
        <v>0</v>
      </c>
      <c r="Y2826" s="288">
        <f t="shared" si="594"/>
        <v>1900</v>
      </c>
      <c r="Z2826" s="287">
        <f t="shared" si="595"/>
        <v>1</v>
      </c>
      <c r="AA2826" s="519">
        <f>0</f>
        <v>0</v>
      </c>
      <c r="AB2826" s="520">
        <f>0</f>
        <v>0</v>
      </c>
      <c r="AC2826" s="519">
        <f t="shared" si="596"/>
        <v>0</v>
      </c>
      <c r="AD2826" s="520">
        <f t="shared" si="597"/>
        <v>0</v>
      </c>
    </row>
    <row r="2827" spans="16:30">
      <c r="P2827" s="274">
        <f t="shared" si="585"/>
        <v>1</v>
      </c>
      <c r="Q2827" s="285">
        <f t="shared" si="586"/>
        <v>18</v>
      </c>
      <c r="R2827" s="286">
        <f t="shared" si="587"/>
        <v>0</v>
      </c>
      <c r="S2827" s="287">
        <f t="shared" si="588"/>
        <v>0</v>
      </c>
      <c r="T2827" s="286">
        <f t="shared" si="589"/>
        <v>0</v>
      </c>
      <c r="U2827" s="287">
        <f t="shared" si="590"/>
        <v>0</v>
      </c>
      <c r="V2827" s="287">
        <f t="shared" si="591"/>
        <v>0</v>
      </c>
      <c r="W2827" s="287">
        <f t="shared" si="592"/>
        <v>0</v>
      </c>
      <c r="X2827" s="287">
        <f t="shared" si="593"/>
        <v>0</v>
      </c>
      <c r="Y2827" s="288">
        <f t="shared" si="594"/>
        <v>1900</v>
      </c>
      <c r="Z2827" s="287">
        <f t="shared" si="595"/>
        <v>1</v>
      </c>
      <c r="AA2827" s="519">
        <f>0</f>
        <v>0</v>
      </c>
      <c r="AB2827" s="520">
        <f>0</f>
        <v>0</v>
      </c>
      <c r="AC2827" s="519">
        <f t="shared" si="596"/>
        <v>0</v>
      </c>
      <c r="AD2827" s="520">
        <f t="shared" si="597"/>
        <v>0</v>
      </c>
    </row>
    <row r="2828" spans="16:30">
      <c r="P2828" s="274">
        <f t="shared" si="585"/>
        <v>1</v>
      </c>
      <c r="Q2828" s="285">
        <f t="shared" si="586"/>
        <v>18</v>
      </c>
      <c r="R2828" s="286">
        <f t="shared" si="587"/>
        <v>0</v>
      </c>
      <c r="S2828" s="287">
        <f t="shared" si="588"/>
        <v>0</v>
      </c>
      <c r="T2828" s="286">
        <f t="shared" si="589"/>
        <v>0</v>
      </c>
      <c r="U2828" s="287">
        <f t="shared" si="590"/>
        <v>0</v>
      </c>
      <c r="V2828" s="287">
        <f t="shared" si="591"/>
        <v>0</v>
      </c>
      <c r="W2828" s="287">
        <f t="shared" si="592"/>
        <v>0</v>
      </c>
      <c r="X2828" s="287">
        <f t="shared" si="593"/>
        <v>0</v>
      </c>
      <c r="Y2828" s="288">
        <f t="shared" si="594"/>
        <v>1900</v>
      </c>
      <c r="Z2828" s="287">
        <f t="shared" si="595"/>
        <v>1</v>
      </c>
      <c r="AA2828" s="519">
        <f>0</f>
        <v>0</v>
      </c>
      <c r="AB2828" s="520">
        <f>0</f>
        <v>0</v>
      </c>
      <c r="AC2828" s="519">
        <f t="shared" si="596"/>
        <v>0</v>
      </c>
      <c r="AD2828" s="520">
        <f t="shared" si="597"/>
        <v>0</v>
      </c>
    </row>
    <row r="2829" spans="16:30">
      <c r="P2829" s="274">
        <f t="shared" si="585"/>
        <v>1</v>
      </c>
      <c r="Q2829" s="285">
        <f t="shared" si="586"/>
        <v>18</v>
      </c>
      <c r="R2829" s="286">
        <f t="shared" si="587"/>
        <v>0</v>
      </c>
      <c r="S2829" s="287">
        <f t="shared" si="588"/>
        <v>0</v>
      </c>
      <c r="T2829" s="286">
        <f t="shared" si="589"/>
        <v>0</v>
      </c>
      <c r="U2829" s="287">
        <f t="shared" si="590"/>
        <v>0</v>
      </c>
      <c r="V2829" s="287">
        <f t="shared" si="591"/>
        <v>0</v>
      </c>
      <c r="W2829" s="287">
        <f t="shared" si="592"/>
        <v>0</v>
      </c>
      <c r="X2829" s="287">
        <f t="shared" si="593"/>
        <v>0</v>
      </c>
      <c r="Y2829" s="288">
        <f t="shared" si="594"/>
        <v>1900</v>
      </c>
      <c r="Z2829" s="287">
        <f t="shared" si="595"/>
        <v>1</v>
      </c>
      <c r="AA2829" s="519">
        <f>0</f>
        <v>0</v>
      </c>
      <c r="AB2829" s="520">
        <f>0</f>
        <v>0</v>
      </c>
      <c r="AC2829" s="519">
        <f t="shared" si="596"/>
        <v>0</v>
      </c>
      <c r="AD2829" s="520">
        <f t="shared" si="597"/>
        <v>0</v>
      </c>
    </row>
    <row r="2830" spans="16:30">
      <c r="P2830" s="274">
        <f t="shared" si="585"/>
        <v>1</v>
      </c>
      <c r="Q2830" s="285">
        <f t="shared" si="586"/>
        <v>18</v>
      </c>
      <c r="R2830" s="286">
        <f t="shared" si="587"/>
        <v>0</v>
      </c>
      <c r="S2830" s="287">
        <f t="shared" si="588"/>
        <v>0</v>
      </c>
      <c r="T2830" s="286">
        <f t="shared" si="589"/>
        <v>0</v>
      </c>
      <c r="U2830" s="287">
        <f t="shared" si="590"/>
        <v>0</v>
      </c>
      <c r="V2830" s="287">
        <f t="shared" si="591"/>
        <v>0</v>
      </c>
      <c r="W2830" s="287">
        <f t="shared" si="592"/>
        <v>0</v>
      </c>
      <c r="X2830" s="287">
        <f t="shared" si="593"/>
        <v>0</v>
      </c>
      <c r="Y2830" s="288">
        <f t="shared" si="594"/>
        <v>1900</v>
      </c>
      <c r="Z2830" s="287">
        <f t="shared" si="595"/>
        <v>1</v>
      </c>
      <c r="AA2830" s="519">
        <f>0</f>
        <v>0</v>
      </c>
      <c r="AB2830" s="520">
        <f>0</f>
        <v>0</v>
      </c>
      <c r="AC2830" s="519">
        <f t="shared" si="596"/>
        <v>0</v>
      </c>
      <c r="AD2830" s="520">
        <f t="shared" si="597"/>
        <v>0</v>
      </c>
    </row>
    <row r="2831" spans="16:30">
      <c r="P2831" s="274">
        <f t="shared" si="585"/>
        <v>1</v>
      </c>
      <c r="Q2831" s="285">
        <f t="shared" si="586"/>
        <v>18</v>
      </c>
      <c r="R2831" s="286">
        <f t="shared" si="587"/>
        <v>0</v>
      </c>
      <c r="S2831" s="287">
        <f t="shared" si="588"/>
        <v>0</v>
      </c>
      <c r="T2831" s="286">
        <f t="shared" si="589"/>
        <v>0</v>
      </c>
      <c r="U2831" s="287">
        <f t="shared" si="590"/>
        <v>0</v>
      </c>
      <c r="V2831" s="287">
        <f t="shared" si="591"/>
        <v>0</v>
      </c>
      <c r="W2831" s="287">
        <f t="shared" si="592"/>
        <v>0</v>
      </c>
      <c r="X2831" s="287">
        <f t="shared" si="593"/>
        <v>0</v>
      </c>
      <c r="Y2831" s="288">
        <f t="shared" si="594"/>
        <v>1900</v>
      </c>
      <c r="Z2831" s="287">
        <f t="shared" si="595"/>
        <v>1</v>
      </c>
      <c r="AA2831" s="519">
        <f>0</f>
        <v>0</v>
      </c>
      <c r="AB2831" s="520">
        <f>0</f>
        <v>0</v>
      </c>
      <c r="AC2831" s="519">
        <f t="shared" si="596"/>
        <v>0</v>
      </c>
      <c r="AD2831" s="520">
        <f t="shared" si="597"/>
        <v>0</v>
      </c>
    </row>
    <row r="2832" spans="16:30">
      <c r="P2832" s="274">
        <f t="shared" si="585"/>
        <v>1</v>
      </c>
      <c r="Q2832" s="285">
        <f t="shared" si="586"/>
        <v>18</v>
      </c>
      <c r="R2832" s="286">
        <f t="shared" si="587"/>
        <v>0</v>
      </c>
      <c r="S2832" s="287">
        <f t="shared" si="588"/>
        <v>0</v>
      </c>
      <c r="T2832" s="286">
        <f t="shared" si="589"/>
        <v>0</v>
      </c>
      <c r="U2832" s="287">
        <f t="shared" si="590"/>
        <v>0</v>
      </c>
      <c r="V2832" s="287">
        <f t="shared" si="591"/>
        <v>0</v>
      </c>
      <c r="W2832" s="287">
        <f t="shared" si="592"/>
        <v>0</v>
      </c>
      <c r="X2832" s="287">
        <f t="shared" si="593"/>
        <v>0</v>
      </c>
      <c r="Y2832" s="288">
        <f t="shared" si="594"/>
        <v>1900</v>
      </c>
      <c r="Z2832" s="287">
        <f t="shared" si="595"/>
        <v>1</v>
      </c>
      <c r="AA2832" s="519">
        <f>0</f>
        <v>0</v>
      </c>
      <c r="AB2832" s="520">
        <f>0</f>
        <v>0</v>
      </c>
      <c r="AC2832" s="519">
        <f t="shared" si="596"/>
        <v>0</v>
      </c>
      <c r="AD2832" s="520">
        <f t="shared" si="597"/>
        <v>0</v>
      </c>
    </row>
    <row r="2833" spans="16:30">
      <c r="P2833" s="274">
        <f t="shared" si="585"/>
        <v>1</v>
      </c>
      <c r="Q2833" s="285">
        <f t="shared" si="586"/>
        <v>18</v>
      </c>
      <c r="R2833" s="286">
        <f t="shared" si="587"/>
        <v>0</v>
      </c>
      <c r="S2833" s="287">
        <f t="shared" si="588"/>
        <v>0</v>
      </c>
      <c r="T2833" s="286">
        <f t="shared" si="589"/>
        <v>0</v>
      </c>
      <c r="U2833" s="287">
        <f t="shared" si="590"/>
        <v>0</v>
      </c>
      <c r="V2833" s="287">
        <f t="shared" si="591"/>
        <v>0</v>
      </c>
      <c r="W2833" s="287">
        <f t="shared" si="592"/>
        <v>0</v>
      </c>
      <c r="X2833" s="287">
        <f t="shared" si="593"/>
        <v>0</v>
      </c>
      <c r="Y2833" s="288">
        <f t="shared" si="594"/>
        <v>1900</v>
      </c>
      <c r="Z2833" s="287">
        <f t="shared" si="595"/>
        <v>1</v>
      </c>
      <c r="AA2833" s="519">
        <f>0</f>
        <v>0</v>
      </c>
      <c r="AB2833" s="520">
        <f>0</f>
        <v>0</v>
      </c>
      <c r="AC2833" s="519">
        <f t="shared" si="596"/>
        <v>0</v>
      </c>
      <c r="AD2833" s="520">
        <f t="shared" si="597"/>
        <v>0</v>
      </c>
    </row>
    <row r="2834" spans="16:30">
      <c r="P2834" s="274">
        <f t="shared" si="585"/>
        <v>1</v>
      </c>
      <c r="Q2834" s="285">
        <f t="shared" si="586"/>
        <v>18</v>
      </c>
      <c r="R2834" s="286">
        <f t="shared" si="587"/>
        <v>0</v>
      </c>
      <c r="S2834" s="287">
        <f t="shared" si="588"/>
        <v>0</v>
      </c>
      <c r="T2834" s="286">
        <f t="shared" si="589"/>
        <v>0</v>
      </c>
      <c r="U2834" s="287">
        <f t="shared" si="590"/>
        <v>0</v>
      </c>
      <c r="V2834" s="287">
        <f t="shared" si="591"/>
        <v>0</v>
      </c>
      <c r="W2834" s="287">
        <f t="shared" si="592"/>
        <v>0</v>
      </c>
      <c r="X2834" s="287">
        <f t="shared" si="593"/>
        <v>0</v>
      </c>
      <c r="Y2834" s="288">
        <f t="shared" si="594"/>
        <v>1900</v>
      </c>
      <c r="Z2834" s="287">
        <f t="shared" si="595"/>
        <v>1</v>
      </c>
      <c r="AA2834" s="519">
        <f>0</f>
        <v>0</v>
      </c>
      <c r="AB2834" s="520">
        <f>0</f>
        <v>0</v>
      </c>
      <c r="AC2834" s="519">
        <f t="shared" si="596"/>
        <v>0</v>
      </c>
      <c r="AD2834" s="520">
        <f t="shared" si="597"/>
        <v>0</v>
      </c>
    </row>
    <row r="2835" spans="16:30">
      <c r="P2835" s="274">
        <f t="shared" si="585"/>
        <v>1</v>
      </c>
      <c r="Q2835" s="285">
        <f t="shared" si="586"/>
        <v>18</v>
      </c>
      <c r="R2835" s="286">
        <f t="shared" si="587"/>
        <v>0</v>
      </c>
      <c r="S2835" s="287">
        <f t="shared" si="588"/>
        <v>0</v>
      </c>
      <c r="T2835" s="286">
        <f t="shared" si="589"/>
        <v>0</v>
      </c>
      <c r="U2835" s="287">
        <f t="shared" si="590"/>
        <v>0</v>
      </c>
      <c r="V2835" s="287">
        <f t="shared" si="591"/>
        <v>0</v>
      </c>
      <c r="W2835" s="287">
        <f t="shared" si="592"/>
        <v>0</v>
      </c>
      <c r="X2835" s="287">
        <f t="shared" si="593"/>
        <v>0</v>
      </c>
      <c r="Y2835" s="288">
        <f t="shared" si="594"/>
        <v>1900</v>
      </c>
      <c r="Z2835" s="287">
        <f t="shared" si="595"/>
        <v>1</v>
      </c>
      <c r="AA2835" s="519">
        <f>0</f>
        <v>0</v>
      </c>
      <c r="AB2835" s="520">
        <f>0</f>
        <v>0</v>
      </c>
      <c r="AC2835" s="519">
        <f t="shared" si="596"/>
        <v>0</v>
      </c>
      <c r="AD2835" s="520">
        <f t="shared" si="597"/>
        <v>0</v>
      </c>
    </row>
    <row r="2836" spans="16:30">
      <c r="P2836" s="274">
        <f t="shared" si="585"/>
        <v>1</v>
      </c>
      <c r="Q2836" s="285">
        <f t="shared" si="586"/>
        <v>18</v>
      </c>
      <c r="R2836" s="286">
        <f t="shared" si="587"/>
        <v>0</v>
      </c>
      <c r="S2836" s="287">
        <f t="shared" si="588"/>
        <v>0</v>
      </c>
      <c r="T2836" s="286">
        <f t="shared" si="589"/>
        <v>0</v>
      </c>
      <c r="U2836" s="287">
        <f t="shared" si="590"/>
        <v>0</v>
      </c>
      <c r="V2836" s="287">
        <f t="shared" si="591"/>
        <v>0</v>
      </c>
      <c r="W2836" s="287">
        <f t="shared" si="592"/>
        <v>0</v>
      </c>
      <c r="X2836" s="287">
        <f t="shared" si="593"/>
        <v>0</v>
      </c>
      <c r="Y2836" s="288">
        <f t="shared" si="594"/>
        <v>1900</v>
      </c>
      <c r="Z2836" s="287">
        <f t="shared" si="595"/>
        <v>1</v>
      </c>
      <c r="AA2836" s="519">
        <f>0</f>
        <v>0</v>
      </c>
      <c r="AB2836" s="520">
        <f>0</f>
        <v>0</v>
      </c>
      <c r="AC2836" s="519">
        <f t="shared" si="596"/>
        <v>0</v>
      </c>
      <c r="AD2836" s="520">
        <f t="shared" si="597"/>
        <v>0</v>
      </c>
    </row>
    <row r="2837" spans="16:30">
      <c r="P2837" s="274">
        <f t="shared" si="585"/>
        <v>1</v>
      </c>
      <c r="Q2837" s="285">
        <f t="shared" si="586"/>
        <v>18</v>
      </c>
      <c r="R2837" s="286">
        <f t="shared" si="587"/>
        <v>0</v>
      </c>
      <c r="S2837" s="287">
        <f t="shared" si="588"/>
        <v>0</v>
      </c>
      <c r="T2837" s="286">
        <f t="shared" si="589"/>
        <v>0</v>
      </c>
      <c r="U2837" s="287">
        <f t="shared" si="590"/>
        <v>0</v>
      </c>
      <c r="V2837" s="287">
        <f t="shared" si="591"/>
        <v>0</v>
      </c>
      <c r="W2837" s="287">
        <f t="shared" si="592"/>
        <v>0</v>
      </c>
      <c r="X2837" s="287">
        <f t="shared" si="593"/>
        <v>0</v>
      </c>
      <c r="Y2837" s="288">
        <f t="shared" si="594"/>
        <v>1900</v>
      </c>
      <c r="Z2837" s="287">
        <f t="shared" si="595"/>
        <v>1</v>
      </c>
      <c r="AA2837" s="519">
        <f>0</f>
        <v>0</v>
      </c>
      <c r="AB2837" s="520">
        <f>0</f>
        <v>0</v>
      </c>
      <c r="AC2837" s="519">
        <f t="shared" si="596"/>
        <v>0</v>
      </c>
      <c r="AD2837" s="520">
        <f t="shared" si="597"/>
        <v>0</v>
      </c>
    </row>
    <row r="2838" spans="16:30">
      <c r="P2838" s="274">
        <f t="shared" si="585"/>
        <v>1</v>
      </c>
      <c r="Q2838" s="285">
        <f t="shared" si="586"/>
        <v>18</v>
      </c>
      <c r="R2838" s="286">
        <f t="shared" si="587"/>
        <v>0</v>
      </c>
      <c r="S2838" s="287">
        <f t="shared" si="588"/>
        <v>0</v>
      </c>
      <c r="T2838" s="286">
        <f t="shared" si="589"/>
        <v>0</v>
      </c>
      <c r="U2838" s="287">
        <f t="shared" si="590"/>
        <v>0</v>
      </c>
      <c r="V2838" s="287">
        <f t="shared" si="591"/>
        <v>0</v>
      </c>
      <c r="W2838" s="287">
        <f t="shared" si="592"/>
        <v>0</v>
      </c>
      <c r="X2838" s="287">
        <f t="shared" si="593"/>
        <v>0</v>
      </c>
      <c r="Y2838" s="288">
        <f t="shared" si="594"/>
        <v>1900</v>
      </c>
      <c r="Z2838" s="287">
        <f t="shared" si="595"/>
        <v>1</v>
      </c>
      <c r="AA2838" s="519">
        <f>0</f>
        <v>0</v>
      </c>
      <c r="AB2838" s="520">
        <f>0</f>
        <v>0</v>
      </c>
      <c r="AC2838" s="519">
        <f t="shared" si="596"/>
        <v>0</v>
      </c>
      <c r="AD2838" s="520">
        <f t="shared" si="597"/>
        <v>0</v>
      </c>
    </row>
    <row r="2839" spans="16:30">
      <c r="P2839" s="274">
        <f t="shared" si="585"/>
        <v>1</v>
      </c>
      <c r="Q2839" s="285">
        <f t="shared" si="586"/>
        <v>18</v>
      </c>
      <c r="R2839" s="286">
        <f t="shared" si="587"/>
        <v>0</v>
      </c>
      <c r="S2839" s="287">
        <f t="shared" si="588"/>
        <v>0</v>
      </c>
      <c r="T2839" s="286">
        <f t="shared" si="589"/>
        <v>0</v>
      </c>
      <c r="U2839" s="287">
        <f t="shared" si="590"/>
        <v>0</v>
      </c>
      <c r="V2839" s="287">
        <f t="shared" si="591"/>
        <v>0</v>
      </c>
      <c r="W2839" s="287">
        <f t="shared" si="592"/>
        <v>0</v>
      </c>
      <c r="X2839" s="287">
        <f t="shared" si="593"/>
        <v>0</v>
      </c>
      <c r="Y2839" s="288">
        <f t="shared" si="594"/>
        <v>1900</v>
      </c>
      <c r="Z2839" s="287">
        <f t="shared" si="595"/>
        <v>1</v>
      </c>
      <c r="AA2839" s="519">
        <f>0</f>
        <v>0</v>
      </c>
      <c r="AB2839" s="520">
        <f>0</f>
        <v>0</v>
      </c>
      <c r="AC2839" s="519">
        <f t="shared" si="596"/>
        <v>0</v>
      </c>
      <c r="AD2839" s="520">
        <f t="shared" si="597"/>
        <v>0</v>
      </c>
    </row>
    <row r="2840" spans="16:30">
      <c r="P2840" s="274">
        <f t="shared" si="585"/>
        <v>1</v>
      </c>
      <c r="Q2840" s="285">
        <f t="shared" si="586"/>
        <v>18</v>
      </c>
      <c r="R2840" s="286">
        <f t="shared" si="587"/>
        <v>0</v>
      </c>
      <c r="S2840" s="287">
        <f t="shared" si="588"/>
        <v>0</v>
      </c>
      <c r="T2840" s="286">
        <f t="shared" si="589"/>
        <v>0</v>
      </c>
      <c r="U2840" s="287">
        <f t="shared" si="590"/>
        <v>0</v>
      </c>
      <c r="V2840" s="287">
        <f t="shared" si="591"/>
        <v>0</v>
      </c>
      <c r="W2840" s="287">
        <f t="shared" si="592"/>
        <v>0</v>
      </c>
      <c r="X2840" s="287">
        <f t="shared" si="593"/>
        <v>0</v>
      </c>
      <c r="Y2840" s="288">
        <f t="shared" si="594"/>
        <v>1900</v>
      </c>
      <c r="Z2840" s="287">
        <f t="shared" si="595"/>
        <v>1</v>
      </c>
      <c r="AA2840" s="519">
        <f>0</f>
        <v>0</v>
      </c>
      <c r="AB2840" s="520">
        <f>0</f>
        <v>0</v>
      </c>
      <c r="AC2840" s="519">
        <f t="shared" si="596"/>
        <v>0</v>
      </c>
      <c r="AD2840" s="520">
        <f t="shared" si="597"/>
        <v>0</v>
      </c>
    </row>
    <row r="2841" spans="16:30">
      <c r="P2841" s="274">
        <f t="shared" si="585"/>
        <v>1</v>
      </c>
      <c r="Q2841" s="285">
        <f t="shared" si="586"/>
        <v>18</v>
      </c>
      <c r="R2841" s="286">
        <f t="shared" si="587"/>
        <v>0</v>
      </c>
      <c r="S2841" s="287">
        <f t="shared" si="588"/>
        <v>0</v>
      </c>
      <c r="T2841" s="286">
        <f t="shared" si="589"/>
        <v>0</v>
      </c>
      <c r="U2841" s="287">
        <f t="shared" si="590"/>
        <v>0</v>
      </c>
      <c r="V2841" s="287">
        <f t="shared" si="591"/>
        <v>0</v>
      </c>
      <c r="W2841" s="287">
        <f t="shared" si="592"/>
        <v>0</v>
      </c>
      <c r="X2841" s="287">
        <f t="shared" si="593"/>
        <v>0</v>
      </c>
      <c r="Y2841" s="288">
        <f t="shared" si="594"/>
        <v>1900</v>
      </c>
      <c r="Z2841" s="287">
        <f t="shared" si="595"/>
        <v>1</v>
      </c>
      <c r="AA2841" s="519">
        <f>0</f>
        <v>0</v>
      </c>
      <c r="AB2841" s="520">
        <f>0</f>
        <v>0</v>
      </c>
      <c r="AC2841" s="519">
        <f t="shared" si="596"/>
        <v>0</v>
      </c>
      <c r="AD2841" s="520">
        <f t="shared" si="597"/>
        <v>0</v>
      </c>
    </row>
    <row r="2842" spans="16:30">
      <c r="P2842" s="274">
        <f t="shared" si="585"/>
        <v>1</v>
      </c>
      <c r="Q2842" s="285">
        <f t="shared" si="586"/>
        <v>18</v>
      </c>
      <c r="R2842" s="286">
        <f t="shared" si="587"/>
        <v>0</v>
      </c>
      <c r="S2842" s="287">
        <f t="shared" si="588"/>
        <v>0</v>
      </c>
      <c r="T2842" s="286">
        <f t="shared" si="589"/>
        <v>0</v>
      </c>
      <c r="U2842" s="287">
        <f t="shared" si="590"/>
        <v>0</v>
      </c>
      <c r="V2842" s="287">
        <f t="shared" si="591"/>
        <v>0</v>
      </c>
      <c r="W2842" s="287">
        <f t="shared" si="592"/>
        <v>0</v>
      </c>
      <c r="X2842" s="287">
        <f t="shared" si="593"/>
        <v>0</v>
      </c>
      <c r="Y2842" s="288">
        <f t="shared" si="594"/>
        <v>1900</v>
      </c>
      <c r="Z2842" s="287">
        <f t="shared" si="595"/>
        <v>1</v>
      </c>
      <c r="AA2842" s="519">
        <f>0</f>
        <v>0</v>
      </c>
      <c r="AB2842" s="520">
        <f>0</f>
        <v>0</v>
      </c>
      <c r="AC2842" s="519">
        <f t="shared" si="596"/>
        <v>0</v>
      </c>
      <c r="AD2842" s="520">
        <f t="shared" si="597"/>
        <v>0</v>
      </c>
    </row>
    <row r="2843" spans="16:30">
      <c r="P2843" s="274">
        <f t="shared" si="585"/>
        <v>1</v>
      </c>
      <c r="Q2843" s="285">
        <f t="shared" si="586"/>
        <v>18</v>
      </c>
      <c r="R2843" s="286">
        <f t="shared" si="587"/>
        <v>0</v>
      </c>
      <c r="S2843" s="287">
        <f t="shared" si="588"/>
        <v>0</v>
      </c>
      <c r="T2843" s="286">
        <f t="shared" si="589"/>
        <v>0</v>
      </c>
      <c r="U2843" s="287">
        <f t="shared" si="590"/>
        <v>0</v>
      </c>
      <c r="V2843" s="287">
        <f t="shared" si="591"/>
        <v>0</v>
      </c>
      <c r="W2843" s="287">
        <f t="shared" si="592"/>
        <v>0</v>
      </c>
      <c r="X2843" s="287">
        <f t="shared" si="593"/>
        <v>0</v>
      </c>
      <c r="Y2843" s="288">
        <f t="shared" si="594"/>
        <v>1900</v>
      </c>
      <c r="Z2843" s="287">
        <f t="shared" si="595"/>
        <v>1</v>
      </c>
      <c r="AA2843" s="519">
        <f>0</f>
        <v>0</v>
      </c>
      <c r="AB2843" s="520">
        <f>0</f>
        <v>0</v>
      </c>
      <c r="AC2843" s="519">
        <f t="shared" si="596"/>
        <v>0</v>
      </c>
      <c r="AD2843" s="520">
        <f t="shared" si="597"/>
        <v>0</v>
      </c>
    </row>
    <row r="2844" spans="16:30">
      <c r="P2844" s="274">
        <f t="shared" si="585"/>
        <v>1</v>
      </c>
      <c r="Q2844" s="285">
        <f t="shared" si="586"/>
        <v>18</v>
      </c>
      <c r="R2844" s="286">
        <f t="shared" si="587"/>
        <v>0</v>
      </c>
      <c r="S2844" s="287">
        <f t="shared" si="588"/>
        <v>0</v>
      </c>
      <c r="T2844" s="286">
        <f t="shared" si="589"/>
        <v>0</v>
      </c>
      <c r="U2844" s="287">
        <f t="shared" si="590"/>
        <v>0</v>
      </c>
      <c r="V2844" s="287">
        <f t="shared" si="591"/>
        <v>0</v>
      </c>
      <c r="W2844" s="287">
        <f t="shared" si="592"/>
        <v>0</v>
      </c>
      <c r="X2844" s="287">
        <f t="shared" si="593"/>
        <v>0</v>
      </c>
      <c r="Y2844" s="288">
        <f t="shared" si="594"/>
        <v>1900</v>
      </c>
      <c r="Z2844" s="287">
        <f t="shared" si="595"/>
        <v>1</v>
      </c>
      <c r="AA2844" s="519">
        <f>0</f>
        <v>0</v>
      </c>
      <c r="AB2844" s="520">
        <f>0</f>
        <v>0</v>
      </c>
      <c r="AC2844" s="519">
        <f t="shared" si="596"/>
        <v>0</v>
      </c>
      <c r="AD2844" s="520">
        <f t="shared" si="597"/>
        <v>0</v>
      </c>
    </row>
    <row r="2845" spans="16:30">
      <c r="P2845" s="274">
        <f t="shared" si="585"/>
        <v>1</v>
      </c>
      <c r="Q2845" s="285">
        <f t="shared" si="586"/>
        <v>18</v>
      </c>
      <c r="R2845" s="286">
        <f t="shared" si="587"/>
        <v>0</v>
      </c>
      <c r="S2845" s="287">
        <f t="shared" si="588"/>
        <v>0</v>
      </c>
      <c r="T2845" s="286">
        <f t="shared" si="589"/>
        <v>0</v>
      </c>
      <c r="U2845" s="287">
        <f t="shared" si="590"/>
        <v>0</v>
      </c>
      <c r="V2845" s="287">
        <f t="shared" si="591"/>
        <v>0</v>
      </c>
      <c r="W2845" s="287">
        <f t="shared" si="592"/>
        <v>0</v>
      </c>
      <c r="X2845" s="287">
        <f t="shared" si="593"/>
        <v>0</v>
      </c>
      <c r="Y2845" s="288">
        <f t="shared" si="594"/>
        <v>1900</v>
      </c>
      <c r="Z2845" s="287">
        <f t="shared" si="595"/>
        <v>1</v>
      </c>
      <c r="AA2845" s="519">
        <f>0</f>
        <v>0</v>
      </c>
      <c r="AB2845" s="520">
        <f>0</f>
        <v>0</v>
      </c>
      <c r="AC2845" s="519">
        <f t="shared" si="596"/>
        <v>0</v>
      </c>
      <c r="AD2845" s="520">
        <f t="shared" si="597"/>
        <v>0</v>
      </c>
    </row>
    <row r="2846" spans="16:30">
      <c r="P2846" s="274">
        <f t="shared" si="585"/>
        <v>1</v>
      </c>
      <c r="Q2846" s="285">
        <f t="shared" si="586"/>
        <v>18</v>
      </c>
      <c r="R2846" s="286">
        <f t="shared" si="587"/>
        <v>0</v>
      </c>
      <c r="S2846" s="287">
        <f t="shared" si="588"/>
        <v>0</v>
      </c>
      <c r="T2846" s="286">
        <f t="shared" si="589"/>
        <v>0</v>
      </c>
      <c r="U2846" s="287">
        <f t="shared" si="590"/>
        <v>0</v>
      </c>
      <c r="V2846" s="287">
        <f t="shared" si="591"/>
        <v>0</v>
      </c>
      <c r="W2846" s="287">
        <f t="shared" si="592"/>
        <v>0</v>
      </c>
      <c r="X2846" s="287">
        <f t="shared" si="593"/>
        <v>0</v>
      </c>
      <c r="Y2846" s="288">
        <f t="shared" si="594"/>
        <v>1900</v>
      </c>
      <c r="Z2846" s="287">
        <f t="shared" si="595"/>
        <v>1</v>
      </c>
      <c r="AA2846" s="519">
        <f>0</f>
        <v>0</v>
      </c>
      <c r="AB2846" s="520">
        <f>0</f>
        <v>0</v>
      </c>
      <c r="AC2846" s="519">
        <f t="shared" si="596"/>
        <v>0</v>
      </c>
      <c r="AD2846" s="520">
        <f t="shared" si="597"/>
        <v>0</v>
      </c>
    </row>
    <row r="2847" spans="16:30">
      <c r="P2847" s="274">
        <f t="shared" si="585"/>
        <v>1</v>
      </c>
      <c r="Q2847" s="285">
        <f t="shared" si="586"/>
        <v>18</v>
      </c>
      <c r="R2847" s="286">
        <f t="shared" si="587"/>
        <v>0</v>
      </c>
      <c r="S2847" s="287">
        <f t="shared" si="588"/>
        <v>0</v>
      </c>
      <c r="T2847" s="286">
        <f t="shared" si="589"/>
        <v>0</v>
      </c>
      <c r="U2847" s="287">
        <f t="shared" si="590"/>
        <v>0</v>
      </c>
      <c r="V2847" s="287">
        <f t="shared" si="591"/>
        <v>0</v>
      </c>
      <c r="W2847" s="287">
        <f t="shared" si="592"/>
        <v>0</v>
      </c>
      <c r="X2847" s="287">
        <f t="shared" si="593"/>
        <v>0</v>
      </c>
      <c r="Y2847" s="288">
        <f t="shared" si="594"/>
        <v>1900</v>
      </c>
      <c r="Z2847" s="287">
        <f t="shared" si="595"/>
        <v>1</v>
      </c>
      <c r="AA2847" s="519">
        <f>0</f>
        <v>0</v>
      </c>
      <c r="AB2847" s="520">
        <f>0</f>
        <v>0</v>
      </c>
      <c r="AC2847" s="519">
        <f t="shared" si="596"/>
        <v>0</v>
      </c>
      <c r="AD2847" s="520">
        <f t="shared" si="597"/>
        <v>0</v>
      </c>
    </row>
    <row r="2848" spans="16:30">
      <c r="P2848" s="274">
        <f t="shared" si="585"/>
        <v>1</v>
      </c>
      <c r="Q2848" s="285">
        <f t="shared" si="586"/>
        <v>18</v>
      </c>
      <c r="R2848" s="286">
        <f t="shared" si="587"/>
        <v>0</v>
      </c>
      <c r="S2848" s="287">
        <f t="shared" si="588"/>
        <v>0</v>
      </c>
      <c r="T2848" s="286">
        <f t="shared" si="589"/>
        <v>0</v>
      </c>
      <c r="U2848" s="287">
        <f t="shared" si="590"/>
        <v>0</v>
      </c>
      <c r="V2848" s="287">
        <f t="shared" si="591"/>
        <v>0</v>
      </c>
      <c r="W2848" s="287">
        <f t="shared" si="592"/>
        <v>0</v>
      </c>
      <c r="X2848" s="287">
        <f t="shared" si="593"/>
        <v>0</v>
      </c>
      <c r="Y2848" s="288">
        <f t="shared" si="594"/>
        <v>1900</v>
      </c>
      <c r="Z2848" s="287">
        <f t="shared" si="595"/>
        <v>1</v>
      </c>
      <c r="AA2848" s="519">
        <f>0</f>
        <v>0</v>
      </c>
      <c r="AB2848" s="520">
        <f>0</f>
        <v>0</v>
      </c>
      <c r="AC2848" s="519">
        <f t="shared" si="596"/>
        <v>0</v>
      </c>
      <c r="AD2848" s="520">
        <f t="shared" si="597"/>
        <v>0</v>
      </c>
    </row>
    <row r="2849" spans="16:30">
      <c r="P2849" s="274">
        <f t="shared" si="585"/>
        <v>1</v>
      </c>
      <c r="Q2849" s="285">
        <f t="shared" si="586"/>
        <v>18</v>
      </c>
      <c r="R2849" s="286">
        <f t="shared" si="587"/>
        <v>0</v>
      </c>
      <c r="S2849" s="287">
        <f t="shared" si="588"/>
        <v>0</v>
      </c>
      <c r="T2849" s="286">
        <f t="shared" si="589"/>
        <v>0</v>
      </c>
      <c r="U2849" s="287">
        <f t="shared" si="590"/>
        <v>0</v>
      </c>
      <c r="V2849" s="287">
        <f t="shared" si="591"/>
        <v>0</v>
      </c>
      <c r="W2849" s="287">
        <f t="shared" si="592"/>
        <v>0</v>
      </c>
      <c r="X2849" s="287">
        <f t="shared" si="593"/>
        <v>0</v>
      </c>
      <c r="Y2849" s="288">
        <f t="shared" si="594"/>
        <v>1900</v>
      </c>
      <c r="Z2849" s="287">
        <f t="shared" si="595"/>
        <v>1</v>
      </c>
      <c r="AA2849" s="519">
        <f>0</f>
        <v>0</v>
      </c>
      <c r="AB2849" s="520">
        <f>0</f>
        <v>0</v>
      </c>
      <c r="AC2849" s="519">
        <f t="shared" si="596"/>
        <v>0</v>
      </c>
      <c r="AD2849" s="520">
        <f t="shared" si="597"/>
        <v>0</v>
      </c>
    </row>
    <row r="2850" spans="16:30">
      <c r="P2850" s="274">
        <f t="shared" si="585"/>
        <v>1</v>
      </c>
      <c r="Q2850" s="285">
        <f t="shared" si="586"/>
        <v>18</v>
      </c>
      <c r="R2850" s="286">
        <f t="shared" si="587"/>
        <v>0</v>
      </c>
      <c r="S2850" s="287">
        <f t="shared" si="588"/>
        <v>0</v>
      </c>
      <c r="T2850" s="286">
        <f t="shared" si="589"/>
        <v>0</v>
      </c>
      <c r="U2850" s="287">
        <f t="shared" si="590"/>
        <v>0</v>
      </c>
      <c r="V2850" s="287">
        <f t="shared" si="591"/>
        <v>0</v>
      </c>
      <c r="W2850" s="287">
        <f t="shared" si="592"/>
        <v>0</v>
      </c>
      <c r="X2850" s="287">
        <f t="shared" si="593"/>
        <v>0</v>
      </c>
      <c r="Y2850" s="288">
        <f t="shared" si="594"/>
        <v>1900</v>
      </c>
      <c r="Z2850" s="287">
        <f t="shared" si="595"/>
        <v>1</v>
      </c>
      <c r="AA2850" s="519">
        <f>0</f>
        <v>0</v>
      </c>
      <c r="AB2850" s="520">
        <f>0</f>
        <v>0</v>
      </c>
      <c r="AC2850" s="519">
        <f t="shared" si="596"/>
        <v>0</v>
      </c>
      <c r="AD2850" s="520">
        <f t="shared" si="597"/>
        <v>0</v>
      </c>
    </row>
    <row r="2851" spans="16:30">
      <c r="P2851" s="274">
        <f t="shared" si="585"/>
        <v>1</v>
      </c>
      <c r="Q2851" s="285">
        <f t="shared" si="586"/>
        <v>18</v>
      </c>
      <c r="R2851" s="286">
        <f t="shared" si="587"/>
        <v>0</v>
      </c>
      <c r="S2851" s="287">
        <f t="shared" si="588"/>
        <v>0</v>
      </c>
      <c r="T2851" s="286">
        <f t="shared" si="589"/>
        <v>0</v>
      </c>
      <c r="U2851" s="287">
        <f t="shared" si="590"/>
        <v>0</v>
      </c>
      <c r="V2851" s="287">
        <f t="shared" si="591"/>
        <v>0</v>
      </c>
      <c r="W2851" s="287">
        <f t="shared" si="592"/>
        <v>0</v>
      </c>
      <c r="X2851" s="287">
        <f t="shared" si="593"/>
        <v>0</v>
      </c>
      <c r="Y2851" s="288">
        <f t="shared" si="594"/>
        <v>1900</v>
      </c>
      <c r="Z2851" s="287">
        <f t="shared" si="595"/>
        <v>1</v>
      </c>
      <c r="AA2851" s="519">
        <f>0</f>
        <v>0</v>
      </c>
      <c r="AB2851" s="520">
        <f>0</f>
        <v>0</v>
      </c>
      <c r="AC2851" s="519">
        <f t="shared" si="596"/>
        <v>0</v>
      </c>
      <c r="AD2851" s="520">
        <f t="shared" si="597"/>
        <v>0</v>
      </c>
    </row>
    <row r="2852" spans="16:30">
      <c r="P2852" s="274">
        <f t="shared" si="585"/>
        <v>1</v>
      </c>
      <c r="Q2852" s="285">
        <f t="shared" si="586"/>
        <v>18</v>
      </c>
      <c r="R2852" s="286">
        <f t="shared" si="587"/>
        <v>0</v>
      </c>
      <c r="S2852" s="287">
        <f t="shared" si="588"/>
        <v>0</v>
      </c>
      <c r="T2852" s="286">
        <f t="shared" si="589"/>
        <v>0</v>
      </c>
      <c r="U2852" s="287">
        <f t="shared" si="590"/>
        <v>0</v>
      </c>
      <c r="V2852" s="287">
        <f t="shared" si="591"/>
        <v>0</v>
      </c>
      <c r="W2852" s="287">
        <f t="shared" si="592"/>
        <v>0</v>
      </c>
      <c r="X2852" s="287">
        <f t="shared" si="593"/>
        <v>0</v>
      </c>
      <c r="Y2852" s="288">
        <f t="shared" si="594"/>
        <v>1900</v>
      </c>
      <c r="Z2852" s="287">
        <f t="shared" si="595"/>
        <v>1</v>
      </c>
      <c r="AA2852" s="519">
        <f>0</f>
        <v>0</v>
      </c>
      <c r="AB2852" s="520">
        <f>0</f>
        <v>0</v>
      </c>
      <c r="AC2852" s="519">
        <f t="shared" si="596"/>
        <v>0</v>
      </c>
      <c r="AD2852" s="520">
        <f t="shared" si="597"/>
        <v>0</v>
      </c>
    </row>
    <row r="2853" spans="16:30">
      <c r="P2853" s="274">
        <f t="shared" si="585"/>
        <v>1</v>
      </c>
      <c r="Q2853" s="285">
        <f t="shared" si="586"/>
        <v>18</v>
      </c>
      <c r="R2853" s="286">
        <f t="shared" si="587"/>
        <v>0</v>
      </c>
      <c r="S2853" s="287">
        <f t="shared" si="588"/>
        <v>0</v>
      </c>
      <c r="T2853" s="286">
        <f t="shared" si="589"/>
        <v>0</v>
      </c>
      <c r="U2853" s="287">
        <f t="shared" si="590"/>
        <v>0</v>
      </c>
      <c r="V2853" s="287">
        <f t="shared" si="591"/>
        <v>0</v>
      </c>
      <c r="W2853" s="287">
        <f t="shared" si="592"/>
        <v>0</v>
      </c>
      <c r="X2853" s="287">
        <f t="shared" si="593"/>
        <v>0</v>
      </c>
      <c r="Y2853" s="288">
        <f t="shared" si="594"/>
        <v>1900</v>
      </c>
      <c r="Z2853" s="287">
        <f t="shared" si="595"/>
        <v>1</v>
      </c>
      <c r="AA2853" s="519">
        <f>0</f>
        <v>0</v>
      </c>
      <c r="AB2853" s="520">
        <f>0</f>
        <v>0</v>
      </c>
      <c r="AC2853" s="519">
        <f t="shared" si="596"/>
        <v>0</v>
      </c>
      <c r="AD2853" s="520">
        <f t="shared" si="597"/>
        <v>0</v>
      </c>
    </row>
    <row r="2854" spans="16:30">
      <c r="P2854" s="274">
        <f t="shared" si="585"/>
        <v>1</v>
      </c>
      <c r="Q2854" s="285">
        <f t="shared" si="586"/>
        <v>18</v>
      </c>
      <c r="R2854" s="286">
        <f t="shared" si="587"/>
        <v>0</v>
      </c>
      <c r="S2854" s="287">
        <f t="shared" si="588"/>
        <v>0</v>
      </c>
      <c r="T2854" s="286">
        <f t="shared" si="589"/>
        <v>0</v>
      </c>
      <c r="U2854" s="287">
        <f t="shared" si="590"/>
        <v>0</v>
      </c>
      <c r="V2854" s="287">
        <f t="shared" si="591"/>
        <v>0</v>
      </c>
      <c r="W2854" s="287">
        <f t="shared" si="592"/>
        <v>0</v>
      </c>
      <c r="X2854" s="287">
        <f t="shared" si="593"/>
        <v>0</v>
      </c>
      <c r="Y2854" s="288">
        <f t="shared" si="594"/>
        <v>1900</v>
      </c>
      <c r="Z2854" s="287">
        <f t="shared" si="595"/>
        <v>1</v>
      </c>
      <c r="AA2854" s="519">
        <f>0</f>
        <v>0</v>
      </c>
      <c r="AB2854" s="520">
        <f>0</f>
        <v>0</v>
      </c>
      <c r="AC2854" s="519">
        <f t="shared" si="596"/>
        <v>0</v>
      </c>
      <c r="AD2854" s="520">
        <f t="shared" si="597"/>
        <v>0</v>
      </c>
    </row>
    <row r="2855" spans="16:30">
      <c r="P2855" s="274">
        <f t="shared" si="585"/>
        <v>1</v>
      </c>
      <c r="Q2855" s="285">
        <f t="shared" si="586"/>
        <v>18</v>
      </c>
      <c r="R2855" s="286">
        <f t="shared" si="587"/>
        <v>0</v>
      </c>
      <c r="S2855" s="287">
        <f t="shared" si="588"/>
        <v>0</v>
      </c>
      <c r="T2855" s="286">
        <f t="shared" si="589"/>
        <v>0</v>
      </c>
      <c r="U2855" s="287">
        <f t="shared" si="590"/>
        <v>0</v>
      </c>
      <c r="V2855" s="287">
        <f t="shared" si="591"/>
        <v>0</v>
      </c>
      <c r="W2855" s="287">
        <f t="shared" si="592"/>
        <v>0</v>
      </c>
      <c r="X2855" s="287">
        <f t="shared" si="593"/>
        <v>0</v>
      </c>
      <c r="Y2855" s="288">
        <f t="shared" si="594"/>
        <v>1900</v>
      </c>
      <c r="Z2855" s="287">
        <f t="shared" si="595"/>
        <v>1</v>
      </c>
      <c r="AA2855" s="519">
        <f>0</f>
        <v>0</v>
      </c>
      <c r="AB2855" s="520">
        <f>0</f>
        <v>0</v>
      </c>
      <c r="AC2855" s="519">
        <f t="shared" si="596"/>
        <v>0</v>
      </c>
      <c r="AD2855" s="520">
        <f t="shared" si="597"/>
        <v>0</v>
      </c>
    </row>
    <row r="2856" spans="16:30">
      <c r="P2856" s="274">
        <f t="shared" si="585"/>
        <v>1</v>
      </c>
      <c r="Q2856" s="285">
        <f t="shared" si="586"/>
        <v>18</v>
      </c>
      <c r="R2856" s="286">
        <f t="shared" si="587"/>
        <v>0</v>
      </c>
      <c r="S2856" s="287">
        <f t="shared" si="588"/>
        <v>0</v>
      </c>
      <c r="T2856" s="286">
        <f t="shared" si="589"/>
        <v>0</v>
      </c>
      <c r="U2856" s="287">
        <f t="shared" si="590"/>
        <v>0</v>
      </c>
      <c r="V2856" s="287">
        <f t="shared" si="591"/>
        <v>0</v>
      </c>
      <c r="W2856" s="287">
        <f t="shared" si="592"/>
        <v>0</v>
      </c>
      <c r="X2856" s="287">
        <f t="shared" si="593"/>
        <v>0</v>
      </c>
      <c r="Y2856" s="288">
        <f t="shared" si="594"/>
        <v>1900</v>
      </c>
      <c r="Z2856" s="287">
        <f t="shared" si="595"/>
        <v>1</v>
      </c>
      <c r="AA2856" s="519">
        <f>0</f>
        <v>0</v>
      </c>
      <c r="AB2856" s="520">
        <f>0</f>
        <v>0</v>
      </c>
      <c r="AC2856" s="519">
        <f t="shared" si="596"/>
        <v>0</v>
      </c>
      <c r="AD2856" s="520">
        <f t="shared" si="597"/>
        <v>0</v>
      </c>
    </row>
    <row r="2857" spans="16:30">
      <c r="P2857" s="274">
        <f t="shared" si="585"/>
        <v>1</v>
      </c>
      <c r="Q2857" s="285">
        <f t="shared" si="586"/>
        <v>18</v>
      </c>
      <c r="R2857" s="286">
        <f t="shared" si="587"/>
        <v>0</v>
      </c>
      <c r="S2857" s="287">
        <f t="shared" si="588"/>
        <v>0</v>
      </c>
      <c r="T2857" s="286">
        <f t="shared" si="589"/>
        <v>0</v>
      </c>
      <c r="U2857" s="287">
        <f t="shared" si="590"/>
        <v>0</v>
      </c>
      <c r="V2857" s="287">
        <f t="shared" si="591"/>
        <v>0</v>
      </c>
      <c r="W2857" s="287">
        <f t="shared" si="592"/>
        <v>0</v>
      </c>
      <c r="X2857" s="287">
        <f t="shared" si="593"/>
        <v>0</v>
      </c>
      <c r="Y2857" s="288">
        <f t="shared" si="594"/>
        <v>1900</v>
      </c>
      <c r="Z2857" s="287">
        <f t="shared" si="595"/>
        <v>1</v>
      </c>
      <c r="AA2857" s="519">
        <f>0</f>
        <v>0</v>
      </c>
      <c r="AB2857" s="520">
        <f>0</f>
        <v>0</v>
      </c>
      <c r="AC2857" s="519">
        <f t="shared" si="596"/>
        <v>0</v>
      </c>
      <c r="AD2857" s="520">
        <f t="shared" si="597"/>
        <v>0</v>
      </c>
    </row>
    <row r="2858" spans="16:30">
      <c r="P2858" s="274">
        <f t="shared" si="585"/>
        <v>1</v>
      </c>
      <c r="Q2858" s="285">
        <f t="shared" si="586"/>
        <v>18</v>
      </c>
      <c r="R2858" s="286">
        <f t="shared" si="587"/>
        <v>0</v>
      </c>
      <c r="S2858" s="287">
        <f t="shared" si="588"/>
        <v>0</v>
      </c>
      <c r="T2858" s="286">
        <f t="shared" si="589"/>
        <v>0</v>
      </c>
      <c r="U2858" s="287">
        <f t="shared" si="590"/>
        <v>0</v>
      </c>
      <c r="V2858" s="287">
        <f t="shared" si="591"/>
        <v>0</v>
      </c>
      <c r="W2858" s="287">
        <f t="shared" si="592"/>
        <v>0</v>
      </c>
      <c r="X2858" s="287">
        <f t="shared" si="593"/>
        <v>0</v>
      </c>
      <c r="Y2858" s="288">
        <f t="shared" si="594"/>
        <v>1900</v>
      </c>
      <c r="Z2858" s="287">
        <f t="shared" si="595"/>
        <v>1</v>
      </c>
      <c r="AA2858" s="519">
        <f>0</f>
        <v>0</v>
      </c>
      <c r="AB2858" s="520">
        <f>0</f>
        <v>0</v>
      </c>
      <c r="AC2858" s="519">
        <f t="shared" si="596"/>
        <v>0</v>
      </c>
      <c r="AD2858" s="520">
        <f t="shared" si="597"/>
        <v>0</v>
      </c>
    </row>
    <row r="2859" spans="16:30">
      <c r="P2859" s="274">
        <f t="shared" si="585"/>
        <v>1</v>
      </c>
      <c r="Q2859" s="285">
        <f t="shared" si="586"/>
        <v>18</v>
      </c>
      <c r="R2859" s="286">
        <f t="shared" si="587"/>
        <v>0</v>
      </c>
      <c r="S2859" s="287">
        <f t="shared" si="588"/>
        <v>0</v>
      </c>
      <c r="T2859" s="286">
        <f t="shared" si="589"/>
        <v>0</v>
      </c>
      <c r="U2859" s="287">
        <f t="shared" si="590"/>
        <v>0</v>
      </c>
      <c r="V2859" s="287">
        <f t="shared" si="591"/>
        <v>0</v>
      </c>
      <c r="W2859" s="287">
        <f t="shared" si="592"/>
        <v>0</v>
      </c>
      <c r="X2859" s="287">
        <f t="shared" si="593"/>
        <v>0</v>
      </c>
      <c r="Y2859" s="288">
        <f t="shared" si="594"/>
        <v>1900</v>
      </c>
      <c r="Z2859" s="287">
        <f t="shared" si="595"/>
        <v>1</v>
      </c>
      <c r="AA2859" s="519">
        <f>0</f>
        <v>0</v>
      </c>
      <c r="AB2859" s="520">
        <f>0</f>
        <v>0</v>
      </c>
      <c r="AC2859" s="519">
        <f t="shared" si="596"/>
        <v>0</v>
      </c>
      <c r="AD2859" s="520">
        <f t="shared" si="597"/>
        <v>0</v>
      </c>
    </row>
    <row r="2860" spans="16:30">
      <c r="P2860" s="274">
        <f t="shared" si="585"/>
        <v>1</v>
      </c>
      <c r="Q2860" s="285">
        <f t="shared" si="586"/>
        <v>18</v>
      </c>
      <c r="R2860" s="286">
        <f t="shared" si="587"/>
        <v>0</v>
      </c>
      <c r="S2860" s="287">
        <f t="shared" si="588"/>
        <v>0</v>
      </c>
      <c r="T2860" s="286">
        <f t="shared" si="589"/>
        <v>0</v>
      </c>
      <c r="U2860" s="287">
        <f t="shared" si="590"/>
        <v>0</v>
      </c>
      <c r="V2860" s="287">
        <f t="shared" si="591"/>
        <v>0</v>
      </c>
      <c r="W2860" s="287">
        <f t="shared" si="592"/>
        <v>0</v>
      </c>
      <c r="X2860" s="287">
        <f t="shared" si="593"/>
        <v>0</v>
      </c>
      <c r="Y2860" s="288">
        <f t="shared" si="594"/>
        <v>1900</v>
      </c>
      <c r="Z2860" s="287">
        <f t="shared" si="595"/>
        <v>1</v>
      </c>
      <c r="AA2860" s="519">
        <f>0</f>
        <v>0</v>
      </c>
      <c r="AB2860" s="520">
        <f>0</f>
        <v>0</v>
      </c>
      <c r="AC2860" s="519">
        <f t="shared" si="596"/>
        <v>0</v>
      </c>
      <c r="AD2860" s="520">
        <f t="shared" si="597"/>
        <v>0</v>
      </c>
    </row>
    <row r="2861" spans="16:30">
      <c r="P2861" s="274">
        <f t="shared" si="585"/>
        <v>1</v>
      </c>
      <c r="Q2861" s="285">
        <f t="shared" si="586"/>
        <v>18</v>
      </c>
      <c r="R2861" s="286">
        <f t="shared" si="587"/>
        <v>0</v>
      </c>
      <c r="S2861" s="287">
        <f t="shared" si="588"/>
        <v>0</v>
      </c>
      <c r="T2861" s="286">
        <f t="shared" si="589"/>
        <v>0</v>
      </c>
      <c r="U2861" s="287">
        <f t="shared" si="590"/>
        <v>0</v>
      </c>
      <c r="V2861" s="287">
        <f t="shared" si="591"/>
        <v>0</v>
      </c>
      <c r="W2861" s="287">
        <f t="shared" si="592"/>
        <v>0</v>
      </c>
      <c r="X2861" s="287">
        <f t="shared" si="593"/>
        <v>0</v>
      </c>
      <c r="Y2861" s="288">
        <f t="shared" si="594"/>
        <v>1900</v>
      </c>
      <c r="Z2861" s="287">
        <f t="shared" si="595"/>
        <v>1</v>
      </c>
      <c r="AA2861" s="519">
        <f>0</f>
        <v>0</v>
      </c>
      <c r="AB2861" s="520">
        <f>0</f>
        <v>0</v>
      </c>
      <c r="AC2861" s="519">
        <f t="shared" si="596"/>
        <v>0</v>
      </c>
      <c r="AD2861" s="520">
        <f t="shared" si="597"/>
        <v>0</v>
      </c>
    </row>
    <row r="2862" spans="16:30">
      <c r="P2862" s="274">
        <f t="shared" si="585"/>
        <v>1</v>
      </c>
      <c r="Q2862" s="285">
        <f t="shared" si="586"/>
        <v>18</v>
      </c>
      <c r="R2862" s="286">
        <f t="shared" si="587"/>
        <v>0</v>
      </c>
      <c r="S2862" s="287">
        <f t="shared" si="588"/>
        <v>0</v>
      </c>
      <c r="T2862" s="286">
        <f t="shared" si="589"/>
        <v>0</v>
      </c>
      <c r="U2862" s="287">
        <f t="shared" si="590"/>
        <v>0</v>
      </c>
      <c r="V2862" s="287">
        <f t="shared" si="591"/>
        <v>0</v>
      </c>
      <c r="W2862" s="287">
        <f t="shared" si="592"/>
        <v>0</v>
      </c>
      <c r="X2862" s="287">
        <f t="shared" si="593"/>
        <v>0</v>
      </c>
      <c r="Y2862" s="288">
        <f t="shared" si="594"/>
        <v>1900</v>
      </c>
      <c r="Z2862" s="287">
        <f t="shared" si="595"/>
        <v>1</v>
      </c>
      <c r="AA2862" s="519">
        <f>0</f>
        <v>0</v>
      </c>
      <c r="AB2862" s="520">
        <f>0</f>
        <v>0</v>
      </c>
      <c r="AC2862" s="519">
        <f t="shared" si="596"/>
        <v>0</v>
      </c>
      <c r="AD2862" s="520">
        <f t="shared" si="597"/>
        <v>0</v>
      </c>
    </row>
    <row r="2863" spans="16:30">
      <c r="P2863" s="274">
        <f t="shared" si="585"/>
        <v>1</v>
      </c>
      <c r="Q2863" s="285">
        <f t="shared" si="586"/>
        <v>18</v>
      </c>
      <c r="R2863" s="286">
        <f t="shared" si="587"/>
        <v>0</v>
      </c>
      <c r="S2863" s="287">
        <f t="shared" si="588"/>
        <v>0</v>
      </c>
      <c r="T2863" s="286">
        <f t="shared" si="589"/>
        <v>0</v>
      </c>
      <c r="U2863" s="287">
        <f t="shared" si="590"/>
        <v>0</v>
      </c>
      <c r="V2863" s="287">
        <f t="shared" si="591"/>
        <v>0</v>
      </c>
      <c r="W2863" s="287">
        <f t="shared" si="592"/>
        <v>0</v>
      </c>
      <c r="X2863" s="287">
        <f t="shared" si="593"/>
        <v>0</v>
      </c>
      <c r="Y2863" s="288">
        <f t="shared" si="594"/>
        <v>1900</v>
      </c>
      <c r="Z2863" s="287">
        <f t="shared" si="595"/>
        <v>1</v>
      </c>
      <c r="AA2863" s="519">
        <f>0</f>
        <v>0</v>
      </c>
      <c r="AB2863" s="520">
        <f>0</f>
        <v>0</v>
      </c>
      <c r="AC2863" s="519">
        <f t="shared" si="596"/>
        <v>0</v>
      </c>
      <c r="AD2863" s="520">
        <f t="shared" si="597"/>
        <v>0</v>
      </c>
    </row>
    <row r="2864" spans="16:30">
      <c r="P2864" s="274">
        <f t="shared" si="585"/>
        <v>1</v>
      </c>
      <c r="Q2864" s="285">
        <f t="shared" si="586"/>
        <v>18</v>
      </c>
      <c r="R2864" s="286">
        <f t="shared" si="587"/>
        <v>0</v>
      </c>
      <c r="S2864" s="287">
        <f t="shared" si="588"/>
        <v>0</v>
      </c>
      <c r="T2864" s="286">
        <f t="shared" si="589"/>
        <v>0</v>
      </c>
      <c r="U2864" s="287">
        <f t="shared" si="590"/>
        <v>0</v>
      </c>
      <c r="V2864" s="287">
        <f t="shared" si="591"/>
        <v>0</v>
      </c>
      <c r="W2864" s="287">
        <f t="shared" si="592"/>
        <v>0</v>
      </c>
      <c r="X2864" s="287">
        <f t="shared" si="593"/>
        <v>0</v>
      </c>
      <c r="Y2864" s="288">
        <f t="shared" si="594"/>
        <v>1900</v>
      </c>
      <c r="Z2864" s="287">
        <f t="shared" si="595"/>
        <v>1</v>
      </c>
      <c r="AA2864" s="519">
        <f>0</f>
        <v>0</v>
      </c>
      <c r="AB2864" s="520">
        <f>0</f>
        <v>0</v>
      </c>
      <c r="AC2864" s="519">
        <f t="shared" si="596"/>
        <v>0</v>
      </c>
      <c r="AD2864" s="520">
        <f t="shared" si="597"/>
        <v>0</v>
      </c>
    </row>
    <row r="2865" spans="16:30">
      <c r="P2865" s="274">
        <f t="shared" si="585"/>
        <v>1</v>
      </c>
      <c r="Q2865" s="285">
        <f t="shared" si="586"/>
        <v>18</v>
      </c>
      <c r="R2865" s="286">
        <f t="shared" si="587"/>
        <v>0</v>
      </c>
      <c r="S2865" s="287">
        <f t="shared" si="588"/>
        <v>0</v>
      </c>
      <c r="T2865" s="286">
        <f t="shared" si="589"/>
        <v>0</v>
      </c>
      <c r="U2865" s="287">
        <f t="shared" si="590"/>
        <v>0</v>
      </c>
      <c r="V2865" s="287">
        <f t="shared" si="591"/>
        <v>0</v>
      </c>
      <c r="W2865" s="287">
        <f t="shared" si="592"/>
        <v>0</v>
      </c>
      <c r="X2865" s="287">
        <f t="shared" si="593"/>
        <v>0</v>
      </c>
      <c r="Y2865" s="288">
        <f t="shared" si="594"/>
        <v>1900</v>
      </c>
      <c r="Z2865" s="287">
        <f t="shared" si="595"/>
        <v>1</v>
      </c>
      <c r="AA2865" s="519">
        <f>0</f>
        <v>0</v>
      </c>
      <c r="AB2865" s="520">
        <f>0</f>
        <v>0</v>
      </c>
      <c r="AC2865" s="519">
        <f t="shared" si="596"/>
        <v>0</v>
      </c>
      <c r="AD2865" s="520">
        <f t="shared" si="597"/>
        <v>0</v>
      </c>
    </row>
    <row r="2866" spans="16:30">
      <c r="P2866" s="274">
        <f t="shared" si="585"/>
        <v>1</v>
      </c>
      <c r="Q2866" s="285">
        <f t="shared" si="586"/>
        <v>18</v>
      </c>
      <c r="R2866" s="286">
        <f t="shared" si="587"/>
        <v>0</v>
      </c>
      <c r="S2866" s="287">
        <f t="shared" si="588"/>
        <v>0</v>
      </c>
      <c r="T2866" s="286">
        <f t="shared" si="589"/>
        <v>0</v>
      </c>
      <c r="U2866" s="287">
        <f t="shared" si="590"/>
        <v>0</v>
      </c>
      <c r="V2866" s="287">
        <f t="shared" si="591"/>
        <v>0</v>
      </c>
      <c r="W2866" s="287">
        <f t="shared" si="592"/>
        <v>0</v>
      </c>
      <c r="X2866" s="287">
        <f t="shared" si="593"/>
        <v>0</v>
      </c>
      <c r="Y2866" s="288">
        <f t="shared" si="594"/>
        <v>1900</v>
      </c>
      <c r="Z2866" s="287">
        <f t="shared" si="595"/>
        <v>1</v>
      </c>
      <c r="AA2866" s="519">
        <f>0</f>
        <v>0</v>
      </c>
      <c r="AB2866" s="520">
        <f>0</f>
        <v>0</v>
      </c>
      <c r="AC2866" s="519">
        <f t="shared" si="596"/>
        <v>0</v>
      </c>
      <c r="AD2866" s="520">
        <f t="shared" si="597"/>
        <v>0</v>
      </c>
    </row>
    <row r="2867" spans="16:30">
      <c r="P2867" s="274">
        <f t="shared" si="585"/>
        <v>1</v>
      </c>
      <c r="Q2867" s="285">
        <f t="shared" si="586"/>
        <v>18</v>
      </c>
      <c r="R2867" s="286">
        <f t="shared" si="587"/>
        <v>0</v>
      </c>
      <c r="S2867" s="287">
        <f t="shared" si="588"/>
        <v>0</v>
      </c>
      <c r="T2867" s="286">
        <f t="shared" si="589"/>
        <v>0</v>
      </c>
      <c r="U2867" s="287">
        <f t="shared" si="590"/>
        <v>0</v>
      </c>
      <c r="V2867" s="287">
        <f t="shared" si="591"/>
        <v>0</v>
      </c>
      <c r="W2867" s="287">
        <f t="shared" si="592"/>
        <v>0</v>
      </c>
      <c r="X2867" s="287">
        <f t="shared" si="593"/>
        <v>0</v>
      </c>
      <c r="Y2867" s="288">
        <f t="shared" si="594"/>
        <v>1900</v>
      </c>
      <c r="Z2867" s="287">
        <f t="shared" si="595"/>
        <v>1</v>
      </c>
      <c r="AA2867" s="519">
        <f>0</f>
        <v>0</v>
      </c>
      <c r="AB2867" s="520">
        <f>0</f>
        <v>0</v>
      </c>
      <c r="AC2867" s="519">
        <f t="shared" si="596"/>
        <v>0</v>
      </c>
      <c r="AD2867" s="520">
        <f t="shared" si="597"/>
        <v>0</v>
      </c>
    </row>
    <row r="2868" spans="16:30">
      <c r="P2868" s="274">
        <f t="shared" si="585"/>
        <v>1</v>
      </c>
      <c r="Q2868" s="285">
        <f t="shared" si="586"/>
        <v>18</v>
      </c>
      <c r="R2868" s="286">
        <f t="shared" si="587"/>
        <v>0</v>
      </c>
      <c r="S2868" s="287">
        <f t="shared" si="588"/>
        <v>0</v>
      </c>
      <c r="T2868" s="286">
        <f t="shared" si="589"/>
        <v>0</v>
      </c>
      <c r="U2868" s="287">
        <f t="shared" si="590"/>
        <v>0</v>
      </c>
      <c r="V2868" s="287">
        <f t="shared" si="591"/>
        <v>0</v>
      </c>
      <c r="W2868" s="287">
        <f t="shared" si="592"/>
        <v>0</v>
      </c>
      <c r="X2868" s="287">
        <f t="shared" si="593"/>
        <v>0</v>
      </c>
      <c r="Y2868" s="288">
        <f t="shared" si="594"/>
        <v>1900</v>
      </c>
      <c r="Z2868" s="287">
        <f t="shared" si="595"/>
        <v>1</v>
      </c>
      <c r="AA2868" s="519">
        <f>0</f>
        <v>0</v>
      </c>
      <c r="AB2868" s="520">
        <f>0</f>
        <v>0</v>
      </c>
      <c r="AC2868" s="519">
        <f t="shared" si="596"/>
        <v>0</v>
      </c>
      <c r="AD2868" s="520">
        <f t="shared" si="597"/>
        <v>0</v>
      </c>
    </row>
    <row r="2869" spans="16:30">
      <c r="P2869" s="274">
        <f t="shared" si="585"/>
        <v>1</v>
      </c>
      <c r="Q2869" s="285">
        <f t="shared" si="586"/>
        <v>18</v>
      </c>
      <c r="R2869" s="286">
        <f t="shared" si="587"/>
        <v>0</v>
      </c>
      <c r="S2869" s="287">
        <f t="shared" si="588"/>
        <v>0</v>
      </c>
      <c r="T2869" s="286">
        <f t="shared" si="589"/>
        <v>0</v>
      </c>
      <c r="U2869" s="287">
        <f t="shared" si="590"/>
        <v>0</v>
      </c>
      <c r="V2869" s="287">
        <f t="shared" si="591"/>
        <v>0</v>
      </c>
      <c r="W2869" s="287">
        <f t="shared" si="592"/>
        <v>0</v>
      </c>
      <c r="X2869" s="287">
        <f t="shared" si="593"/>
        <v>0</v>
      </c>
      <c r="Y2869" s="288">
        <f t="shared" si="594"/>
        <v>1900</v>
      </c>
      <c r="Z2869" s="287">
        <f t="shared" si="595"/>
        <v>1</v>
      </c>
      <c r="AA2869" s="519">
        <f>0</f>
        <v>0</v>
      </c>
      <c r="AB2869" s="520">
        <f>0</f>
        <v>0</v>
      </c>
      <c r="AC2869" s="519">
        <f t="shared" si="596"/>
        <v>0</v>
      </c>
      <c r="AD2869" s="520">
        <f t="shared" si="597"/>
        <v>0</v>
      </c>
    </row>
    <row r="2870" spans="16:30">
      <c r="P2870" s="274">
        <f t="shared" si="585"/>
        <v>1</v>
      </c>
      <c r="Q2870" s="285">
        <f t="shared" si="586"/>
        <v>18</v>
      </c>
      <c r="R2870" s="286">
        <f t="shared" si="587"/>
        <v>0</v>
      </c>
      <c r="S2870" s="287">
        <f t="shared" si="588"/>
        <v>0</v>
      </c>
      <c r="T2870" s="286">
        <f t="shared" si="589"/>
        <v>0</v>
      </c>
      <c r="U2870" s="287">
        <f t="shared" si="590"/>
        <v>0</v>
      </c>
      <c r="V2870" s="287">
        <f t="shared" si="591"/>
        <v>0</v>
      </c>
      <c r="W2870" s="287">
        <f t="shared" si="592"/>
        <v>0</v>
      </c>
      <c r="X2870" s="287">
        <f t="shared" si="593"/>
        <v>0</v>
      </c>
      <c r="Y2870" s="288">
        <f t="shared" si="594"/>
        <v>1900</v>
      </c>
      <c r="Z2870" s="287">
        <f t="shared" si="595"/>
        <v>1</v>
      </c>
      <c r="AA2870" s="519">
        <f>0</f>
        <v>0</v>
      </c>
      <c r="AB2870" s="520">
        <f>0</f>
        <v>0</v>
      </c>
      <c r="AC2870" s="519">
        <f t="shared" si="596"/>
        <v>0</v>
      </c>
      <c r="AD2870" s="520">
        <f t="shared" si="597"/>
        <v>0</v>
      </c>
    </row>
    <row r="2871" spans="16:30">
      <c r="P2871" s="274">
        <f t="shared" si="585"/>
        <v>1</v>
      </c>
      <c r="Q2871" s="285">
        <f t="shared" si="586"/>
        <v>18</v>
      </c>
      <c r="R2871" s="286">
        <f t="shared" si="587"/>
        <v>0</v>
      </c>
      <c r="S2871" s="287">
        <f t="shared" si="588"/>
        <v>0</v>
      </c>
      <c r="T2871" s="286">
        <f t="shared" si="589"/>
        <v>0</v>
      </c>
      <c r="U2871" s="287">
        <f t="shared" si="590"/>
        <v>0</v>
      </c>
      <c r="V2871" s="287">
        <f t="shared" si="591"/>
        <v>0</v>
      </c>
      <c r="W2871" s="287">
        <f t="shared" si="592"/>
        <v>0</v>
      </c>
      <c r="X2871" s="287">
        <f t="shared" si="593"/>
        <v>0</v>
      </c>
      <c r="Y2871" s="288">
        <f t="shared" si="594"/>
        <v>1900</v>
      </c>
      <c r="Z2871" s="287">
        <f t="shared" si="595"/>
        <v>1</v>
      </c>
      <c r="AA2871" s="519">
        <f>0</f>
        <v>0</v>
      </c>
      <c r="AB2871" s="520">
        <f>0</f>
        <v>0</v>
      </c>
      <c r="AC2871" s="519">
        <f t="shared" si="596"/>
        <v>0</v>
      </c>
      <c r="AD2871" s="520">
        <f t="shared" si="597"/>
        <v>0</v>
      </c>
    </row>
    <row r="2872" spans="16:30">
      <c r="P2872" s="274">
        <f t="shared" si="585"/>
        <v>1</v>
      </c>
      <c r="Q2872" s="285">
        <f t="shared" si="586"/>
        <v>18</v>
      </c>
      <c r="R2872" s="286">
        <f t="shared" si="587"/>
        <v>0</v>
      </c>
      <c r="S2872" s="287">
        <f t="shared" si="588"/>
        <v>0</v>
      </c>
      <c r="T2872" s="286">
        <f t="shared" si="589"/>
        <v>0</v>
      </c>
      <c r="U2872" s="287">
        <f t="shared" si="590"/>
        <v>0</v>
      </c>
      <c r="V2872" s="287">
        <f t="shared" si="591"/>
        <v>0</v>
      </c>
      <c r="W2872" s="287">
        <f t="shared" si="592"/>
        <v>0</v>
      </c>
      <c r="X2872" s="287">
        <f t="shared" si="593"/>
        <v>0</v>
      </c>
      <c r="Y2872" s="288">
        <f t="shared" si="594"/>
        <v>1900</v>
      </c>
      <c r="Z2872" s="287">
        <f t="shared" si="595"/>
        <v>1</v>
      </c>
      <c r="AA2872" s="519">
        <f>0</f>
        <v>0</v>
      </c>
      <c r="AB2872" s="520">
        <f>0</f>
        <v>0</v>
      </c>
      <c r="AC2872" s="519">
        <f t="shared" si="596"/>
        <v>0</v>
      </c>
      <c r="AD2872" s="520">
        <f t="shared" si="597"/>
        <v>0</v>
      </c>
    </row>
    <row r="2873" spans="16:30">
      <c r="P2873" s="274">
        <f t="shared" si="585"/>
        <v>1</v>
      </c>
      <c r="Q2873" s="285">
        <f t="shared" si="586"/>
        <v>18</v>
      </c>
      <c r="R2873" s="286">
        <f t="shared" si="587"/>
        <v>0</v>
      </c>
      <c r="S2873" s="287">
        <f t="shared" si="588"/>
        <v>0</v>
      </c>
      <c r="T2873" s="286">
        <f t="shared" si="589"/>
        <v>0</v>
      </c>
      <c r="U2873" s="287">
        <f t="shared" si="590"/>
        <v>0</v>
      </c>
      <c r="V2873" s="287">
        <f t="shared" si="591"/>
        <v>0</v>
      </c>
      <c r="W2873" s="287">
        <f t="shared" si="592"/>
        <v>0</v>
      </c>
      <c r="X2873" s="287">
        <f t="shared" si="593"/>
        <v>0</v>
      </c>
      <c r="Y2873" s="288">
        <f t="shared" si="594"/>
        <v>1900</v>
      </c>
      <c r="Z2873" s="287">
        <f t="shared" si="595"/>
        <v>1</v>
      </c>
      <c r="AA2873" s="519">
        <f>0</f>
        <v>0</v>
      </c>
      <c r="AB2873" s="520">
        <f>0</f>
        <v>0</v>
      </c>
      <c r="AC2873" s="519">
        <f t="shared" si="596"/>
        <v>0</v>
      </c>
      <c r="AD2873" s="520">
        <f t="shared" si="597"/>
        <v>0</v>
      </c>
    </row>
    <row r="2874" spans="16:30">
      <c r="P2874" s="274">
        <f t="shared" si="585"/>
        <v>1</v>
      </c>
      <c r="Q2874" s="285">
        <f t="shared" si="586"/>
        <v>18</v>
      </c>
      <c r="R2874" s="286">
        <f t="shared" si="587"/>
        <v>0</v>
      </c>
      <c r="S2874" s="287">
        <f t="shared" si="588"/>
        <v>0</v>
      </c>
      <c r="T2874" s="286">
        <f t="shared" si="589"/>
        <v>0</v>
      </c>
      <c r="U2874" s="287">
        <f t="shared" si="590"/>
        <v>0</v>
      </c>
      <c r="V2874" s="287">
        <f t="shared" si="591"/>
        <v>0</v>
      </c>
      <c r="W2874" s="287">
        <f t="shared" si="592"/>
        <v>0</v>
      </c>
      <c r="X2874" s="287">
        <f t="shared" si="593"/>
        <v>0</v>
      </c>
      <c r="Y2874" s="288">
        <f t="shared" si="594"/>
        <v>1900</v>
      </c>
      <c r="Z2874" s="287">
        <f t="shared" si="595"/>
        <v>1</v>
      </c>
      <c r="AA2874" s="519">
        <f>0</f>
        <v>0</v>
      </c>
      <c r="AB2874" s="520">
        <f>0</f>
        <v>0</v>
      </c>
      <c r="AC2874" s="519">
        <f t="shared" si="596"/>
        <v>0</v>
      </c>
      <c r="AD2874" s="520">
        <f t="shared" si="597"/>
        <v>0</v>
      </c>
    </row>
    <row r="2875" spans="16:30">
      <c r="P2875" s="274">
        <f t="shared" si="585"/>
        <v>1</v>
      </c>
      <c r="Q2875" s="285">
        <f t="shared" si="586"/>
        <v>18</v>
      </c>
      <c r="R2875" s="286">
        <f t="shared" si="587"/>
        <v>0</v>
      </c>
      <c r="S2875" s="287">
        <f t="shared" si="588"/>
        <v>0</v>
      </c>
      <c r="T2875" s="286">
        <f t="shared" si="589"/>
        <v>0</v>
      </c>
      <c r="U2875" s="287">
        <f t="shared" si="590"/>
        <v>0</v>
      </c>
      <c r="V2875" s="287">
        <f t="shared" si="591"/>
        <v>0</v>
      </c>
      <c r="W2875" s="287">
        <f t="shared" si="592"/>
        <v>0</v>
      </c>
      <c r="X2875" s="287">
        <f t="shared" si="593"/>
        <v>0</v>
      </c>
      <c r="Y2875" s="288">
        <f t="shared" si="594"/>
        <v>1900</v>
      </c>
      <c r="Z2875" s="287">
        <f t="shared" si="595"/>
        <v>1</v>
      </c>
      <c r="AA2875" s="519">
        <f>0</f>
        <v>0</v>
      </c>
      <c r="AB2875" s="520">
        <f>0</f>
        <v>0</v>
      </c>
      <c r="AC2875" s="519">
        <f t="shared" si="596"/>
        <v>0</v>
      </c>
      <c r="AD2875" s="520">
        <f t="shared" si="597"/>
        <v>0</v>
      </c>
    </row>
    <row r="2876" spans="16:30">
      <c r="P2876" s="274">
        <f t="shared" si="585"/>
        <v>1</v>
      </c>
      <c r="Q2876" s="285">
        <f t="shared" si="586"/>
        <v>18</v>
      </c>
      <c r="R2876" s="286">
        <f t="shared" si="587"/>
        <v>0</v>
      </c>
      <c r="S2876" s="287">
        <f t="shared" si="588"/>
        <v>0</v>
      </c>
      <c r="T2876" s="286">
        <f t="shared" si="589"/>
        <v>0</v>
      </c>
      <c r="U2876" s="287">
        <f t="shared" si="590"/>
        <v>0</v>
      </c>
      <c r="V2876" s="287">
        <f t="shared" si="591"/>
        <v>0</v>
      </c>
      <c r="W2876" s="287">
        <f t="shared" si="592"/>
        <v>0</v>
      </c>
      <c r="X2876" s="287">
        <f t="shared" si="593"/>
        <v>0</v>
      </c>
      <c r="Y2876" s="288">
        <f t="shared" si="594"/>
        <v>1900</v>
      </c>
      <c r="Z2876" s="287">
        <f t="shared" si="595"/>
        <v>1</v>
      </c>
      <c r="AA2876" s="519">
        <f>0</f>
        <v>0</v>
      </c>
      <c r="AB2876" s="520">
        <f>0</f>
        <v>0</v>
      </c>
      <c r="AC2876" s="519">
        <f t="shared" si="596"/>
        <v>0</v>
      </c>
      <c r="AD2876" s="520">
        <f t="shared" si="597"/>
        <v>0</v>
      </c>
    </row>
    <row r="2877" spans="16:30">
      <c r="P2877" s="274">
        <f t="shared" si="585"/>
        <v>1</v>
      </c>
      <c r="Q2877" s="285">
        <f t="shared" si="586"/>
        <v>18</v>
      </c>
      <c r="R2877" s="286">
        <f t="shared" si="587"/>
        <v>0</v>
      </c>
      <c r="S2877" s="287">
        <f t="shared" si="588"/>
        <v>0</v>
      </c>
      <c r="T2877" s="286">
        <f t="shared" si="589"/>
        <v>0</v>
      </c>
      <c r="U2877" s="287">
        <f t="shared" si="590"/>
        <v>0</v>
      </c>
      <c r="V2877" s="287">
        <f t="shared" si="591"/>
        <v>0</v>
      </c>
      <c r="W2877" s="287">
        <f t="shared" si="592"/>
        <v>0</v>
      </c>
      <c r="X2877" s="287">
        <f t="shared" si="593"/>
        <v>0</v>
      </c>
      <c r="Y2877" s="288">
        <f t="shared" si="594"/>
        <v>1900</v>
      </c>
      <c r="Z2877" s="287">
        <f t="shared" si="595"/>
        <v>1</v>
      </c>
      <c r="AA2877" s="519">
        <f>0</f>
        <v>0</v>
      </c>
      <c r="AB2877" s="520">
        <f>0</f>
        <v>0</v>
      </c>
      <c r="AC2877" s="519">
        <f t="shared" si="596"/>
        <v>0</v>
      </c>
      <c r="AD2877" s="520">
        <f t="shared" si="597"/>
        <v>0</v>
      </c>
    </row>
    <row r="2878" spans="16:30">
      <c r="P2878" s="274">
        <f t="shared" si="585"/>
        <v>1</v>
      </c>
      <c r="Q2878" s="285">
        <f t="shared" si="586"/>
        <v>18</v>
      </c>
      <c r="R2878" s="286">
        <f t="shared" si="587"/>
        <v>0</v>
      </c>
      <c r="S2878" s="287">
        <f t="shared" si="588"/>
        <v>0</v>
      </c>
      <c r="T2878" s="286">
        <f t="shared" si="589"/>
        <v>0</v>
      </c>
      <c r="U2878" s="287">
        <f t="shared" si="590"/>
        <v>0</v>
      </c>
      <c r="V2878" s="287">
        <f t="shared" si="591"/>
        <v>0</v>
      </c>
      <c r="W2878" s="287">
        <f t="shared" si="592"/>
        <v>0</v>
      </c>
      <c r="X2878" s="287">
        <f t="shared" si="593"/>
        <v>0</v>
      </c>
      <c r="Y2878" s="288">
        <f t="shared" si="594"/>
        <v>1900</v>
      </c>
      <c r="Z2878" s="287">
        <f t="shared" si="595"/>
        <v>1</v>
      </c>
      <c r="AA2878" s="519">
        <f>0</f>
        <v>0</v>
      </c>
      <c r="AB2878" s="520">
        <f>0</f>
        <v>0</v>
      </c>
      <c r="AC2878" s="519">
        <f t="shared" si="596"/>
        <v>0</v>
      </c>
      <c r="AD2878" s="520">
        <f t="shared" si="597"/>
        <v>0</v>
      </c>
    </row>
    <row r="2879" spans="16:30">
      <c r="P2879" s="274">
        <f t="shared" si="585"/>
        <v>1</v>
      </c>
      <c r="Q2879" s="285">
        <f t="shared" si="586"/>
        <v>18</v>
      </c>
      <c r="R2879" s="286">
        <f t="shared" si="587"/>
        <v>0</v>
      </c>
      <c r="S2879" s="287">
        <f t="shared" si="588"/>
        <v>0</v>
      </c>
      <c r="T2879" s="286">
        <f t="shared" si="589"/>
        <v>0</v>
      </c>
      <c r="U2879" s="287">
        <f t="shared" si="590"/>
        <v>0</v>
      </c>
      <c r="V2879" s="287">
        <f t="shared" si="591"/>
        <v>0</v>
      </c>
      <c r="W2879" s="287">
        <f t="shared" si="592"/>
        <v>0</v>
      </c>
      <c r="X2879" s="287">
        <f t="shared" si="593"/>
        <v>0</v>
      </c>
      <c r="Y2879" s="288">
        <f t="shared" si="594"/>
        <v>1900</v>
      </c>
      <c r="Z2879" s="287">
        <f t="shared" si="595"/>
        <v>1</v>
      </c>
      <c r="AA2879" s="519">
        <f>0</f>
        <v>0</v>
      </c>
      <c r="AB2879" s="520">
        <f>0</f>
        <v>0</v>
      </c>
      <c r="AC2879" s="519">
        <f t="shared" si="596"/>
        <v>0</v>
      </c>
      <c r="AD2879" s="520">
        <f t="shared" si="597"/>
        <v>0</v>
      </c>
    </row>
    <row r="2880" spans="16:30">
      <c r="P2880" s="274">
        <f t="shared" si="585"/>
        <v>1</v>
      </c>
      <c r="Q2880" s="285">
        <f t="shared" si="586"/>
        <v>18</v>
      </c>
      <c r="R2880" s="286">
        <f t="shared" si="587"/>
        <v>0</v>
      </c>
      <c r="S2880" s="287">
        <f t="shared" si="588"/>
        <v>0</v>
      </c>
      <c r="T2880" s="286">
        <f t="shared" si="589"/>
        <v>0</v>
      </c>
      <c r="U2880" s="287">
        <f t="shared" si="590"/>
        <v>0</v>
      </c>
      <c r="V2880" s="287">
        <f t="shared" si="591"/>
        <v>0</v>
      </c>
      <c r="W2880" s="287">
        <f t="shared" si="592"/>
        <v>0</v>
      </c>
      <c r="X2880" s="287">
        <f t="shared" si="593"/>
        <v>0</v>
      </c>
      <c r="Y2880" s="288">
        <f t="shared" si="594"/>
        <v>1900</v>
      </c>
      <c r="Z2880" s="287">
        <f t="shared" si="595"/>
        <v>1</v>
      </c>
      <c r="AA2880" s="519">
        <f>0</f>
        <v>0</v>
      </c>
      <c r="AB2880" s="520">
        <f>0</f>
        <v>0</v>
      </c>
      <c r="AC2880" s="519">
        <f t="shared" si="596"/>
        <v>0</v>
      </c>
      <c r="AD2880" s="520">
        <f t="shared" si="597"/>
        <v>0</v>
      </c>
    </row>
    <row r="2881" spans="16:30">
      <c r="P2881" s="274">
        <f t="shared" si="585"/>
        <v>1</v>
      </c>
      <c r="Q2881" s="285">
        <f t="shared" si="586"/>
        <v>18</v>
      </c>
      <c r="R2881" s="286">
        <f t="shared" si="587"/>
        <v>0</v>
      </c>
      <c r="S2881" s="287">
        <f t="shared" si="588"/>
        <v>0</v>
      </c>
      <c r="T2881" s="286">
        <f t="shared" si="589"/>
        <v>0</v>
      </c>
      <c r="U2881" s="287">
        <f t="shared" si="590"/>
        <v>0</v>
      </c>
      <c r="V2881" s="287">
        <f t="shared" si="591"/>
        <v>0</v>
      </c>
      <c r="W2881" s="287">
        <f t="shared" si="592"/>
        <v>0</v>
      </c>
      <c r="X2881" s="287">
        <f t="shared" si="593"/>
        <v>0</v>
      </c>
      <c r="Y2881" s="288">
        <f t="shared" si="594"/>
        <v>1900</v>
      </c>
      <c r="Z2881" s="287">
        <f t="shared" si="595"/>
        <v>1</v>
      </c>
      <c r="AA2881" s="519">
        <f>0</f>
        <v>0</v>
      </c>
      <c r="AB2881" s="520">
        <f>0</f>
        <v>0</v>
      </c>
      <c r="AC2881" s="519">
        <f t="shared" si="596"/>
        <v>0</v>
      </c>
      <c r="AD2881" s="520">
        <f t="shared" si="597"/>
        <v>0</v>
      </c>
    </row>
    <row r="2882" spans="16:30">
      <c r="P2882" s="274">
        <f t="shared" si="585"/>
        <v>1</v>
      </c>
      <c r="Q2882" s="285">
        <f t="shared" si="586"/>
        <v>18</v>
      </c>
      <c r="R2882" s="286">
        <f t="shared" si="587"/>
        <v>0</v>
      </c>
      <c r="S2882" s="287">
        <f t="shared" si="588"/>
        <v>0</v>
      </c>
      <c r="T2882" s="286">
        <f t="shared" si="589"/>
        <v>0</v>
      </c>
      <c r="U2882" s="287">
        <f t="shared" si="590"/>
        <v>0</v>
      </c>
      <c r="V2882" s="287">
        <f t="shared" si="591"/>
        <v>0</v>
      </c>
      <c r="W2882" s="287">
        <f t="shared" si="592"/>
        <v>0</v>
      </c>
      <c r="X2882" s="287">
        <f t="shared" si="593"/>
        <v>0</v>
      </c>
      <c r="Y2882" s="288">
        <f t="shared" si="594"/>
        <v>1900</v>
      </c>
      <c r="Z2882" s="287">
        <f t="shared" si="595"/>
        <v>1</v>
      </c>
      <c r="AA2882" s="519">
        <f>0</f>
        <v>0</v>
      </c>
      <c r="AB2882" s="520">
        <f>0</f>
        <v>0</v>
      </c>
      <c r="AC2882" s="519">
        <f t="shared" si="596"/>
        <v>0</v>
      </c>
      <c r="AD2882" s="520">
        <f t="shared" si="597"/>
        <v>0</v>
      </c>
    </row>
    <row r="2883" spans="16:30">
      <c r="P2883" s="274">
        <f t="shared" si="585"/>
        <v>1</v>
      </c>
      <c r="Q2883" s="285">
        <f t="shared" si="586"/>
        <v>18</v>
      </c>
      <c r="R2883" s="286">
        <f t="shared" si="587"/>
        <v>0</v>
      </c>
      <c r="S2883" s="287">
        <f t="shared" si="588"/>
        <v>0</v>
      </c>
      <c r="T2883" s="286">
        <f t="shared" si="589"/>
        <v>0</v>
      </c>
      <c r="U2883" s="287">
        <f t="shared" si="590"/>
        <v>0</v>
      </c>
      <c r="V2883" s="287">
        <f t="shared" si="591"/>
        <v>0</v>
      </c>
      <c r="W2883" s="287">
        <f t="shared" si="592"/>
        <v>0</v>
      </c>
      <c r="X2883" s="287">
        <f t="shared" si="593"/>
        <v>0</v>
      </c>
      <c r="Y2883" s="288">
        <f t="shared" si="594"/>
        <v>1900</v>
      </c>
      <c r="Z2883" s="287">
        <f t="shared" si="595"/>
        <v>1</v>
      </c>
      <c r="AA2883" s="519">
        <f>0</f>
        <v>0</v>
      </c>
      <c r="AB2883" s="520">
        <f>0</f>
        <v>0</v>
      </c>
      <c r="AC2883" s="519">
        <f t="shared" si="596"/>
        <v>0</v>
      </c>
      <c r="AD2883" s="520">
        <f t="shared" si="597"/>
        <v>0</v>
      </c>
    </row>
    <row r="2884" spans="16:30">
      <c r="P2884" s="274">
        <f t="shared" si="585"/>
        <v>1</v>
      </c>
      <c r="Q2884" s="285">
        <f t="shared" si="586"/>
        <v>18</v>
      </c>
      <c r="R2884" s="286">
        <f t="shared" si="587"/>
        <v>0</v>
      </c>
      <c r="S2884" s="287">
        <f t="shared" si="588"/>
        <v>0</v>
      </c>
      <c r="T2884" s="286">
        <f t="shared" si="589"/>
        <v>0</v>
      </c>
      <c r="U2884" s="287">
        <f t="shared" si="590"/>
        <v>0</v>
      </c>
      <c r="V2884" s="287">
        <f t="shared" si="591"/>
        <v>0</v>
      </c>
      <c r="W2884" s="287">
        <f t="shared" si="592"/>
        <v>0</v>
      </c>
      <c r="X2884" s="287">
        <f t="shared" si="593"/>
        <v>0</v>
      </c>
      <c r="Y2884" s="288">
        <f t="shared" si="594"/>
        <v>1900</v>
      </c>
      <c r="Z2884" s="287">
        <f t="shared" si="595"/>
        <v>1</v>
      </c>
      <c r="AA2884" s="519">
        <f>0</f>
        <v>0</v>
      </c>
      <c r="AB2884" s="520">
        <f>0</f>
        <v>0</v>
      </c>
      <c r="AC2884" s="519">
        <f t="shared" si="596"/>
        <v>0</v>
      </c>
      <c r="AD2884" s="520">
        <f t="shared" si="597"/>
        <v>0</v>
      </c>
    </row>
    <row r="2885" spans="16:30">
      <c r="P2885" s="274">
        <f t="shared" si="585"/>
        <v>1</v>
      </c>
      <c r="Q2885" s="285">
        <f t="shared" si="586"/>
        <v>18</v>
      </c>
      <c r="R2885" s="286">
        <f t="shared" si="587"/>
        <v>0</v>
      </c>
      <c r="S2885" s="287">
        <f t="shared" si="588"/>
        <v>0</v>
      </c>
      <c r="T2885" s="286">
        <f t="shared" si="589"/>
        <v>0</v>
      </c>
      <c r="U2885" s="287">
        <f t="shared" si="590"/>
        <v>0</v>
      </c>
      <c r="V2885" s="287">
        <f t="shared" si="591"/>
        <v>0</v>
      </c>
      <c r="W2885" s="287">
        <f t="shared" si="592"/>
        <v>0</v>
      </c>
      <c r="X2885" s="287">
        <f t="shared" si="593"/>
        <v>0</v>
      </c>
      <c r="Y2885" s="288">
        <f t="shared" si="594"/>
        <v>1900</v>
      </c>
      <c r="Z2885" s="287">
        <f t="shared" si="595"/>
        <v>1</v>
      </c>
      <c r="AA2885" s="519">
        <f>0</f>
        <v>0</v>
      </c>
      <c r="AB2885" s="520">
        <f>0</f>
        <v>0</v>
      </c>
      <c r="AC2885" s="519">
        <f t="shared" si="596"/>
        <v>0</v>
      </c>
      <c r="AD2885" s="520">
        <f t="shared" si="597"/>
        <v>0</v>
      </c>
    </row>
    <row r="2886" spans="16:30">
      <c r="P2886" s="274">
        <f t="shared" si="585"/>
        <v>1</v>
      </c>
      <c r="Q2886" s="285">
        <f t="shared" si="586"/>
        <v>18</v>
      </c>
      <c r="R2886" s="286">
        <f t="shared" si="587"/>
        <v>0</v>
      </c>
      <c r="S2886" s="287">
        <f t="shared" si="588"/>
        <v>0</v>
      </c>
      <c r="T2886" s="286">
        <f t="shared" si="589"/>
        <v>0</v>
      </c>
      <c r="U2886" s="287">
        <f t="shared" si="590"/>
        <v>0</v>
      </c>
      <c r="V2886" s="287">
        <f t="shared" si="591"/>
        <v>0</v>
      </c>
      <c r="W2886" s="287">
        <f t="shared" si="592"/>
        <v>0</v>
      </c>
      <c r="X2886" s="287">
        <f t="shared" si="593"/>
        <v>0</v>
      </c>
      <c r="Y2886" s="288">
        <f t="shared" si="594"/>
        <v>1900</v>
      </c>
      <c r="Z2886" s="287">
        <f t="shared" si="595"/>
        <v>1</v>
      </c>
      <c r="AA2886" s="519">
        <f>0</f>
        <v>0</v>
      </c>
      <c r="AB2886" s="520">
        <f>0</f>
        <v>0</v>
      </c>
      <c r="AC2886" s="519">
        <f t="shared" si="596"/>
        <v>0</v>
      </c>
      <c r="AD2886" s="520">
        <f t="shared" si="597"/>
        <v>0</v>
      </c>
    </row>
    <row r="2887" spans="16:30">
      <c r="P2887" s="274">
        <f t="shared" si="585"/>
        <v>1</v>
      </c>
      <c r="Q2887" s="285">
        <f t="shared" si="586"/>
        <v>18</v>
      </c>
      <c r="R2887" s="286">
        <f t="shared" si="587"/>
        <v>0</v>
      </c>
      <c r="S2887" s="287">
        <f t="shared" si="588"/>
        <v>0</v>
      </c>
      <c r="T2887" s="286">
        <f t="shared" si="589"/>
        <v>0</v>
      </c>
      <c r="U2887" s="287">
        <f t="shared" si="590"/>
        <v>0</v>
      </c>
      <c r="V2887" s="287">
        <f t="shared" si="591"/>
        <v>0</v>
      </c>
      <c r="W2887" s="287">
        <f t="shared" si="592"/>
        <v>0</v>
      </c>
      <c r="X2887" s="287">
        <f t="shared" si="593"/>
        <v>0</v>
      </c>
      <c r="Y2887" s="288">
        <f t="shared" si="594"/>
        <v>1900</v>
      </c>
      <c r="Z2887" s="287">
        <f t="shared" si="595"/>
        <v>1</v>
      </c>
      <c r="AA2887" s="519">
        <f>0</f>
        <v>0</v>
      </c>
      <c r="AB2887" s="520">
        <f>0</f>
        <v>0</v>
      </c>
      <c r="AC2887" s="519">
        <f t="shared" si="596"/>
        <v>0</v>
      </c>
      <c r="AD2887" s="520">
        <f t="shared" si="597"/>
        <v>0</v>
      </c>
    </row>
    <row r="2888" spans="16:30">
      <c r="P2888" s="274">
        <f t="shared" ref="P2888:P2951" si="598">IF(Z2888&gt;S2888,IF(Z2888&gt;T2888,1,0),0)</f>
        <v>1</v>
      </c>
      <c r="Q2888" s="285">
        <f t="shared" ref="Q2888:Q2951" si="599">MAX(18,IFERROR(ROUNDDOWN(YEARFRAC(F2888,__valuation_date),0),45))</f>
        <v>18</v>
      </c>
      <c r="R2888" s="286">
        <f t="shared" ref="R2888:R2951" si="600">G2888</f>
        <v>0</v>
      </c>
      <c r="S2888" s="287">
        <f t="shared" ref="S2888:S2951" si="601">N2888</f>
        <v>0</v>
      </c>
      <c r="T2888" s="286">
        <f t="shared" ref="T2888:T2951" si="602">ROUNDUP(YEARFRAC(M2888,L2888),0)</f>
        <v>0</v>
      </c>
      <c r="U2888" s="287">
        <f t="shared" ref="U2888:U2951" si="603">J2888</f>
        <v>0</v>
      </c>
      <c r="V2888" s="287">
        <f t="shared" ref="V2888:V2951" si="604">IF(X2888="Annuity",0,H2888)</f>
        <v>0</v>
      </c>
      <c r="W2888" s="287">
        <f t="shared" ref="W2888:W2951" si="605">IF(X2888="Annuity",H2888*12,H2888)</f>
        <v>0</v>
      </c>
      <c r="X2888" s="287">
        <f t="shared" ref="X2888:X2951" si="606">E2888</f>
        <v>0</v>
      </c>
      <c r="Y2888" s="288">
        <f t="shared" ref="Y2888:Y2951" si="607">YEAR(L2888)</f>
        <v>1900</v>
      </c>
      <c r="Z2888" s="287">
        <f t="shared" ref="Z2888:Z2951" si="608">YEAR($P$2)-Y2888+1</f>
        <v>1</v>
      </c>
      <c r="AA2888" s="519">
        <f>0</f>
        <v>0</v>
      </c>
      <c r="AB2888" s="520">
        <f>0</f>
        <v>0</v>
      </c>
      <c r="AC2888" s="519">
        <f t="shared" ref="AC2888:AC2951" si="609">D2888</f>
        <v>0</v>
      </c>
      <c r="AD2888" s="520">
        <f t="shared" ref="AD2888:AD2951" si="610">O2888</f>
        <v>0</v>
      </c>
    </row>
    <row r="2889" spans="16:30">
      <c r="P2889" s="274">
        <f t="shared" si="598"/>
        <v>1</v>
      </c>
      <c r="Q2889" s="285">
        <f t="shared" si="599"/>
        <v>18</v>
      </c>
      <c r="R2889" s="286">
        <f t="shared" si="600"/>
        <v>0</v>
      </c>
      <c r="S2889" s="287">
        <f t="shared" si="601"/>
        <v>0</v>
      </c>
      <c r="T2889" s="286">
        <f t="shared" si="602"/>
        <v>0</v>
      </c>
      <c r="U2889" s="287">
        <f t="shared" si="603"/>
        <v>0</v>
      </c>
      <c r="V2889" s="287">
        <f t="shared" si="604"/>
        <v>0</v>
      </c>
      <c r="W2889" s="287">
        <f t="shared" si="605"/>
        <v>0</v>
      </c>
      <c r="X2889" s="287">
        <f t="shared" si="606"/>
        <v>0</v>
      </c>
      <c r="Y2889" s="288">
        <f t="shared" si="607"/>
        <v>1900</v>
      </c>
      <c r="Z2889" s="287">
        <f t="shared" si="608"/>
        <v>1</v>
      </c>
      <c r="AA2889" s="519">
        <f>0</f>
        <v>0</v>
      </c>
      <c r="AB2889" s="520">
        <f>0</f>
        <v>0</v>
      </c>
      <c r="AC2889" s="519">
        <f t="shared" si="609"/>
        <v>0</v>
      </c>
      <c r="AD2889" s="520">
        <f t="shared" si="610"/>
        <v>0</v>
      </c>
    </row>
    <row r="2890" spans="16:30">
      <c r="P2890" s="274">
        <f t="shared" si="598"/>
        <v>1</v>
      </c>
      <c r="Q2890" s="285">
        <f t="shared" si="599"/>
        <v>18</v>
      </c>
      <c r="R2890" s="286">
        <f t="shared" si="600"/>
        <v>0</v>
      </c>
      <c r="S2890" s="287">
        <f t="shared" si="601"/>
        <v>0</v>
      </c>
      <c r="T2890" s="286">
        <f t="shared" si="602"/>
        <v>0</v>
      </c>
      <c r="U2890" s="287">
        <f t="shared" si="603"/>
        <v>0</v>
      </c>
      <c r="V2890" s="287">
        <f t="shared" si="604"/>
        <v>0</v>
      </c>
      <c r="W2890" s="287">
        <f t="shared" si="605"/>
        <v>0</v>
      </c>
      <c r="X2890" s="287">
        <f t="shared" si="606"/>
        <v>0</v>
      </c>
      <c r="Y2890" s="288">
        <f t="shared" si="607"/>
        <v>1900</v>
      </c>
      <c r="Z2890" s="287">
        <f t="shared" si="608"/>
        <v>1</v>
      </c>
      <c r="AA2890" s="519">
        <f>0</f>
        <v>0</v>
      </c>
      <c r="AB2890" s="520">
        <f>0</f>
        <v>0</v>
      </c>
      <c r="AC2890" s="519">
        <f t="shared" si="609"/>
        <v>0</v>
      </c>
      <c r="AD2890" s="520">
        <f t="shared" si="610"/>
        <v>0</v>
      </c>
    </row>
    <row r="2891" spans="16:30">
      <c r="P2891" s="274">
        <f t="shared" si="598"/>
        <v>1</v>
      </c>
      <c r="Q2891" s="285">
        <f t="shared" si="599"/>
        <v>18</v>
      </c>
      <c r="R2891" s="286">
        <f t="shared" si="600"/>
        <v>0</v>
      </c>
      <c r="S2891" s="287">
        <f t="shared" si="601"/>
        <v>0</v>
      </c>
      <c r="T2891" s="286">
        <f t="shared" si="602"/>
        <v>0</v>
      </c>
      <c r="U2891" s="287">
        <f t="shared" si="603"/>
        <v>0</v>
      </c>
      <c r="V2891" s="287">
        <f t="shared" si="604"/>
        <v>0</v>
      </c>
      <c r="W2891" s="287">
        <f t="shared" si="605"/>
        <v>0</v>
      </c>
      <c r="X2891" s="287">
        <f t="shared" si="606"/>
        <v>0</v>
      </c>
      <c r="Y2891" s="288">
        <f t="shared" si="607"/>
        <v>1900</v>
      </c>
      <c r="Z2891" s="287">
        <f t="shared" si="608"/>
        <v>1</v>
      </c>
      <c r="AA2891" s="519">
        <f>0</f>
        <v>0</v>
      </c>
      <c r="AB2891" s="520">
        <f>0</f>
        <v>0</v>
      </c>
      <c r="AC2891" s="519">
        <f t="shared" si="609"/>
        <v>0</v>
      </c>
      <c r="AD2891" s="520">
        <f t="shared" si="610"/>
        <v>0</v>
      </c>
    </row>
    <row r="2892" spans="16:30">
      <c r="P2892" s="274">
        <f t="shared" si="598"/>
        <v>1</v>
      </c>
      <c r="Q2892" s="285">
        <f t="shared" si="599"/>
        <v>18</v>
      </c>
      <c r="R2892" s="286">
        <f t="shared" si="600"/>
        <v>0</v>
      </c>
      <c r="S2892" s="287">
        <f t="shared" si="601"/>
        <v>0</v>
      </c>
      <c r="T2892" s="286">
        <f t="shared" si="602"/>
        <v>0</v>
      </c>
      <c r="U2892" s="287">
        <f t="shared" si="603"/>
        <v>0</v>
      </c>
      <c r="V2892" s="287">
        <f t="shared" si="604"/>
        <v>0</v>
      </c>
      <c r="W2892" s="287">
        <f t="shared" si="605"/>
        <v>0</v>
      </c>
      <c r="X2892" s="287">
        <f t="shared" si="606"/>
        <v>0</v>
      </c>
      <c r="Y2892" s="288">
        <f t="shared" si="607"/>
        <v>1900</v>
      </c>
      <c r="Z2892" s="287">
        <f t="shared" si="608"/>
        <v>1</v>
      </c>
      <c r="AA2892" s="519">
        <f>0</f>
        <v>0</v>
      </c>
      <c r="AB2892" s="520">
        <f>0</f>
        <v>0</v>
      </c>
      <c r="AC2892" s="519">
        <f t="shared" si="609"/>
        <v>0</v>
      </c>
      <c r="AD2892" s="520">
        <f t="shared" si="610"/>
        <v>0</v>
      </c>
    </row>
    <row r="2893" spans="16:30">
      <c r="P2893" s="274">
        <f t="shared" si="598"/>
        <v>1</v>
      </c>
      <c r="Q2893" s="285">
        <f t="shared" si="599"/>
        <v>18</v>
      </c>
      <c r="R2893" s="286">
        <f t="shared" si="600"/>
        <v>0</v>
      </c>
      <c r="S2893" s="287">
        <f t="shared" si="601"/>
        <v>0</v>
      </c>
      <c r="T2893" s="286">
        <f t="shared" si="602"/>
        <v>0</v>
      </c>
      <c r="U2893" s="287">
        <f t="shared" si="603"/>
        <v>0</v>
      </c>
      <c r="V2893" s="287">
        <f t="shared" si="604"/>
        <v>0</v>
      </c>
      <c r="W2893" s="287">
        <f t="shared" si="605"/>
        <v>0</v>
      </c>
      <c r="X2893" s="287">
        <f t="shared" si="606"/>
        <v>0</v>
      </c>
      <c r="Y2893" s="288">
        <f t="shared" si="607"/>
        <v>1900</v>
      </c>
      <c r="Z2893" s="287">
        <f t="shared" si="608"/>
        <v>1</v>
      </c>
      <c r="AA2893" s="519">
        <f>0</f>
        <v>0</v>
      </c>
      <c r="AB2893" s="520">
        <f>0</f>
        <v>0</v>
      </c>
      <c r="AC2893" s="519">
        <f t="shared" si="609"/>
        <v>0</v>
      </c>
      <c r="AD2893" s="520">
        <f t="shared" si="610"/>
        <v>0</v>
      </c>
    </row>
    <row r="2894" spans="16:30">
      <c r="P2894" s="274">
        <f t="shared" si="598"/>
        <v>1</v>
      </c>
      <c r="Q2894" s="285">
        <f t="shared" si="599"/>
        <v>18</v>
      </c>
      <c r="R2894" s="286">
        <f t="shared" si="600"/>
        <v>0</v>
      </c>
      <c r="S2894" s="287">
        <f t="shared" si="601"/>
        <v>0</v>
      </c>
      <c r="T2894" s="286">
        <f t="shared" si="602"/>
        <v>0</v>
      </c>
      <c r="U2894" s="287">
        <f t="shared" si="603"/>
        <v>0</v>
      </c>
      <c r="V2894" s="287">
        <f t="shared" si="604"/>
        <v>0</v>
      </c>
      <c r="W2894" s="287">
        <f t="shared" si="605"/>
        <v>0</v>
      </c>
      <c r="X2894" s="287">
        <f t="shared" si="606"/>
        <v>0</v>
      </c>
      <c r="Y2894" s="288">
        <f t="shared" si="607"/>
        <v>1900</v>
      </c>
      <c r="Z2894" s="287">
        <f t="shared" si="608"/>
        <v>1</v>
      </c>
      <c r="AA2894" s="519">
        <f>0</f>
        <v>0</v>
      </c>
      <c r="AB2894" s="520">
        <f>0</f>
        <v>0</v>
      </c>
      <c r="AC2894" s="519">
        <f t="shared" si="609"/>
        <v>0</v>
      </c>
      <c r="AD2894" s="520">
        <f t="shared" si="610"/>
        <v>0</v>
      </c>
    </row>
    <row r="2895" spans="16:30">
      <c r="P2895" s="274">
        <f t="shared" si="598"/>
        <v>1</v>
      </c>
      <c r="Q2895" s="285">
        <f t="shared" si="599"/>
        <v>18</v>
      </c>
      <c r="R2895" s="286">
        <f t="shared" si="600"/>
        <v>0</v>
      </c>
      <c r="S2895" s="287">
        <f t="shared" si="601"/>
        <v>0</v>
      </c>
      <c r="T2895" s="286">
        <f t="shared" si="602"/>
        <v>0</v>
      </c>
      <c r="U2895" s="287">
        <f t="shared" si="603"/>
        <v>0</v>
      </c>
      <c r="V2895" s="287">
        <f t="shared" si="604"/>
        <v>0</v>
      </c>
      <c r="W2895" s="287">
        <f t="shared" si="605"/>
        <v>0</v>
      </c>
      <c r="X2895" s="287">
        <f t="shared" si="606"/>
        <v>0</v>
      </c>
      <c r="Y2895" s="288">
        <f t="shared" si="607"/>
        <v>1900</v>
      </c>
      <c r="Z2895" s="287">
        <f t="shared" si="608"/>
        <v>1</v>
      </c>
      <c r="AA2895" s="519">
        <f>0</f>
        <v>0</v>
      </c>
      <c r="AB2895" s="520">
        <f>0</f>
        <v>0</v>
      </c>
      <c r="AC2895" s="519">
        <f t="shared" si="609"/>
        <v>0</v>
      </c>
      <c r="AD2895" s="520">
        <f t="shared" si="610"/>
        <v>0</v>
      </c>
    </row>
    <row r="2896" spans="16:30">
      <c r="P2896" s="274">
        <f t="shared" si="598"/>
        <v>1</v>
      </c>
      <c r="Q2896" s="285">
        <f t="shared" si="599"/>
        <v>18</v>
      </c>
      <c r="R2896" s="286">
        <f t="shared" si="600"/>
        <v>0</v>
      </c>
      <c r="S2896" s="287">
        <f t="shared" si="601"/>
        <v>0</v>
      </c>
      <c r="T2896" s="286">
        <f t="shared" si="602"/>
        <v>0</v>
      </c>
      <c r="U2896" s="287">
        <f t="shared" si="603"/>
        <v>0</v>
      </c>
      <c r="V2896" s="287">
        <f t="shared" si="604"/>
        <v>0</v>
      </c>
      <c r="W2896" s="287">
        <f t="shared" si="605"/>
        <v>0</v>
      </c>
      <c r="X2896" s="287">
        <f t="shared" si="606"/>
        <v>0</v>
      </c>
      <c r="Y2896" s="288">
        <f t="shared" si="607"/>
        <v>1900</v>
      </c>
      <c r="Z2896" s="287">
        <f t="shared" si="608"/>
        <v>1</v>
      </c>
      <c r="AA2896" s="519">
        <f>0</f>
        <v>0</v>
      </c>
      <c r="AB2896" s="520">
        <f>0</f>
        <v>0</v>
      </c>
      <c r="AC2896" s="519">
        <f t="shared" si="609"/>
        <v>0</v>
      </c>
      <c r="AD2896" s="520">
        <f t="shared" si="610"/>
        <v>0</v>
      </c>
    </row>
    <row r="2897" spans="16:30">
      <c r="P2897" s="274">
        <f t="shared" si="598"/>
        <v>1</v>
      </c>
      <c r="Q2897" s="285">
        <f t="shared" si="599"/>
        <v>18</v>
      </c>
      <c r="R2897" s="286">
        <f t="shared" si="600"/>
        <v>0</v>
      </c>
      <c r="S2897" s="287">
        <f t="shared" si="601"/>
        <v>0</v>
      </c>
      <c r="T2897" s="286">
        <f t="shared" si="602"/>
        <v>0</v>
      </c>
      <c r="U2897" s="287">
        <f t="shared" si="603"/>
        <v>0</v>
      </c>
      <c r="V2897" s="287">
        <f t="shared" si="604"/>
        <v>0</v>
      </c>
      <c r="W2897" s="287">
        <f t="shared" si="605"/>
        <v>0</v>
      </c>
      <c r="X2897" s="287">
        <f t="shared" si="606"/>
        <v>0</v>
      </c>
      <c r="Y2897" s="288">
        <f t="shared" si="607"/>
        <v>1900</v>
      </c>
      <c r="Z2897" s="287">
        <f t="shared" si="608"/>
        <v>1</v>
      </c>
      <c r="AA2897" s="519">
        <f>0</f>
        <v>0</v>
      </c>
      <c r="AB2897" s="520">
        <f>0</f>
        <v>0</v>
      </c>
      <c r="AC2897" s="519">
        <f t="shared" si="609"/>
        <v>0</v>
      </c>
      <c r="AD2897" s="520">
        <f t="shared" si="610"/>
        <v>0</v>
      </c>
    </row>
    <row r="2898" spans="16:30">
      <c r="P2898" s="274">
        <f t="shared" si="598"/>
        <v>1</v>
      </c>
      <c r="Q2898" s="285">
        <f t="shared" si="599"/>
        <v>18</v>
      </c>
      <c r="R2898" s="286">
        <f t="shared" si="600"/>
        <v>0</v>
      </c>
      <c r="S2898" s="287">
        <f t="shared" si="601"/>
        <v>0</v>
      </c>
      <c r="T2898" s="286">
        <f t="shared" si="602"/>
        <v>0</v>
      </c>
      <c r="U2898" s="287">
        <f t="shared" si="603"/>
        <v>0</v>
      </c>
      <c r="V2898" s="287">
        <f t="shared" si="604"/>
        <v>0</v>
      </c>
      <c r="W2898" s="287">
        <f t="shared" si="605"/>
        <v>0</v>
      </c>
      <c r="X2898" s="287">
        <f t="shared" si="606"/>
        <v>0</v>
      </c>
      <c r="Y2898" s="288">
        <f t="shared" si="607"/>
        <v>1900</v>
      </c>
      <c r="Z2898" s="287">
        <f t="shared" si="608"/>
        <v>1</v>
      </c>
      <c r="AA2898" s="519">
        <f>0</f>
        <v>0</v>
      </c>
      <c r="AB2898" s="520">
        <f>0</f>
        <v>0</v>
      </c>
      <c r="AC2898" s="519">
        <f t="shared" si="609"/>
        <v>0</v>
      </c>
      <c r="AD2898" s="520">
        <f t="shared" si="610"/>
        <v>0</v>
      </c>
    </row>
    <row r="2899" spans="16:30">
      <c r="P2899" s="274">
        <f t="shared" si="598"/>
        <v>1</v>
      </c>
      <c r="Q2899" s="285">
        <f t="shared" si="599"/>
        <v>18</v>
      </c>
      <c r="R2899" s="286">
        <f t="shared" si="600"/>
        <v>0</v>
      </c>
      <c r="S2899" s="287">
        <f t="shared" si="601"/>
        <v>0</v>
      </c>
      <c r="T2899" s="286">
        <f t="shared" si="602"/>
        <v>0</v>
      </c>
      <c r="U2899" s="287">
        <f t="shared" si="603"/>
        <v>0</v>
      </c>
      <c r="V2899" s="287">
        <f t="shared" si="604"/>
        <v>0</v>
      </c>
      <c r="W2899" s="287">
        <f t="shared" si="605"/>
        <v>0</v>
      </c>
      <c r="X2899" s="287">
        <f t="shared" si="606"/>
        <v>0</v>
      </c>
      <c r="Y2899" s="288">
        <f t="shared" si="607"/>
        <v>1900</v>
      </c>
      <c r="Z2899" s="287">
        <f t="shared" si="608"/>
        <v>1</v>
      </c>
      <c r="AA2899" s="519">
        <f>0</f>
        <v>0</v>
      </c>
      <c r="AB2899" s="520">
        <f>0</f>
        <v>0</v>
      </c>
      <c r="AC2899" s="519">
        <f t="shared" si="609"/>
        <v>0</v>
      </c>
      <c r="AD2899" s="520">
        <f t="shared" si="610"/>
        <v>0</v>
      </c>
    </row>
    <row r="2900" spans="16:30">
      <c r="P2900" s="274">
        <f t="shared" si="598"/>
        <v>1</v>
      </c>
      <c r="Q2900" s="285">
        <f t="shared" si="599"/>
        <v>18</v>
      </c>
      <c r="R2900" s="286">
        <f t="shared" si="600"/>
        <v>0</v>
      </c>
      <c r="S2900" s="287">
        <f t="shared" si="601"/>
        <v>0</v>
      </c>
      <c r="T2900" s="286">
        <f t="shared" si="602"/>
        <v>0</v>
      </c>
      <c r="U2900" s="287">
        <f t="shared" si="603"/>
        <v>0</v>
      </c>
      <c r="V2900" s="287">
        <f t="shared" si="604"/>
        <v>0</v>
      </c>
      <c r="W2900" s="287">
        <f t="shared" si="605"/>
        <v>0</v>
      </c>
      <c r="X2900" s="287">
        <f t="shared" si="606"/>
        <v>0</v>
      </c>
      <c r="Y2900" s="288">
        <f t="shared" si="607"/>
        <v>1900</v>
      </c>
      <c r="Z2900" s="287">
        <f t="shared" si="608"/>
        <v>1</v>
      </c>
      <c r="AA2900" s="519">
        <f>0</f>
        <v>0</v>
      </c>
      <c r="AB2900" s="520">
        <f>0</f>
        <v>0</v>
      </c>
      <c r="AC2900" s="519">
        <f t="shared" si="609"/>
        <v>0</v>
      </c>
      <c r="AD2900" s="520">
        <f t="shared" si="610"/>
        <v>0</v>
      </c>
    </row>
    <row r="2901" spans="16:30">
      <c r="P2901" s="274">
        <f t="shared" si="598"/>
        <v>1</v>
      </c>
      <c r="Q2901" s="285">
        <f t="shared" si="599"/>
        <v>18</v>
      </c>
      <c r="R2901" s="286">
        <f t="shared" si="600"/>
        <v>0</v>
      </c>
      <c r="S2901" s="287">
        <f t="shared" si="601"/>
        <v>0</v>
      </c>
      <c r="T2901" s="286">
        <f t="shared" si="602"/>
        <v>0</v>
      </c>
      <c r="U2901" s="287">
        <f t="shared" si="603"/>
        <v>0</v>
      </c>
      <c r="V2901" s="287">
        <f t="shared" si="604"/>
        <v>0</v>
      </c>
      <c r="W2901" s="287">
        <f t="shared" si="605"/>
        <v>0</v>
      </c>
      <c r="X2901" s="287">
        <f t="shared" si="606"/>
        <v>0</v>
      </c>
      <c r="Y2901" s="288">
        <f t="shared" si="607"/>
        <v>1900</v>
      </c>
      <c r="Z2901" s="287">
        <f t="shared" si="608"/>
        <v>1</v>
      </c>
      <c r="AA2901" s="519">
        <f>0</f>
        <v>0</v>
      </c>
      <c r="AB2901" s="520">
        <f>0</f>
        <v>0</v>
      </c>
      <c r="AC2901" s="519">
        <f t="shared" si="609"/>
        <v>0</v>
      </c>
      <c r="AD2901" s="520">
        <f t="shared" si="610"/>
        <v>0</v>
      </c>
    </row>
    <row r="2902" spans="16:30">
      <c r="P2902" s="274">
        <f t="shared" si="598"/>
        <v>1</v>
      </c>
      <c r="Q2902" s="285">
        <f t="shared" si="599"/>
        <v>18</v>
      </c>
      <c r="R2902" s="286">
        <f t="shared" si="600"/>
        <v>0</v>
      </c>
      <c r="S2902" s="287">
        <f t="shared" si="601"/>
        <v>0</v>
      </c>
      <c r="T2902" s="286">
        <f t="shared" si="602"/>
        <v>0</v>
      </c>
      <c r="U2902" s="287">
        <f t="shared" si="603"/>
        <v>0</v>
      </c>
      <c r="V2902" s="287">
        <f t="shared" si="604"/>
        <v>0</v>
      </c>
      <c r="W2902" s="287">
        <f t="shared" si="605"/>
        <v>0</v>
      </c>
      <c r="X2902" s="287">
        <f t="shared" si="606"/>
        <v>0</v>
      </c>
      <c r="Y2902" s="288">
        <f t="shared" si="607"/>
        <v>1900</v>
      </c>
      <c r="Z2902" s="287">
        <f t="shared" si="608"/>
        <v>1</v>
      </c>
      <c r="AA2902" s="519">
        <f>0</f>
        <v>0</v>
      </c>
      <c r="AB2902" s="520">
        <f>0</f>
        <v>0</v>
      </c>
      <c r="AC2902" s="519">
        <f t="shared" si="609"/>
        <v>0</v>
      </c>
      <c r="AD2902" s="520">
        <f t="shared" si="610"/>
        <v>0</v>
      </c>
    </row>
    <row r="2903" spans="16:30">
      <c r="P2903" s="274">
        <f t="shared" si="598"/>
        <v>1</v>
      </c>
      <c r="Q2903" s="285">
        <f t="shared" si="599"/>
        <v>18</v>
      </c>
      <c r="R2903" s="286">
        <f t="shared" si="600"/>
        <v>0</v>
      </c>
      <c r="S2903" s="287">
        <f t="shared" si="601"/>
        <v>0</v>
      </c>
      <c r="T2903" s="286">
        <f t="shared" si="602"/>
        <v>0</v>
      </c>
      <c r="U2903" s="287">
        <f t="shared" si="603"/>
        <v>0</v>
      </c>
      <c r="V2903" s="287">
        <f t="shared" si="604"/>
        <v>0</v>
      </c>
      <c r="W2903" s="287">
        <f t="shared" si="605"/>
        <v>0</v>
      </c>
      <c r="X2903" s="287">
        <f t="shared" si="606"/>
        <v>0</v>
      </c>
      <c r="Y2903" s="288">
        <f t="shared" si="607"/>
        <v>1900</v>
      </c>
      <c r="Z2903" s="287">
        <f t="shared" si="608"/>
        <v>1</v>
      </c>
      <c r="AA2903" s="519">
        <f>0</f>
        <v>0</v>
      </c>
      <c r="AB2903" s="520">
        <f>0</f>
        <v>0</v>
      </c>
      <c r="AC2903" s="519">
        <f t="shared" si="609"/>
        <v>0</v>
      </c>
      <c r="AD2903" s="520">
        <f t="shared" si="610"/>
        <v>0</v>
      </c>
    </row>
    <row r="2904" spans="16:30">
      <c r="P2904" s="274">
        <f t="shared" si="598"/>
        <v>1</v>
      </c>
      <c r="Q2904" s="285">
        <f t="shared" si="599"/>
        <v>18</v>
      </c>
      <c r="R2904" s="286">
        <f t="shared" si="600"/>
        <v>0</v>
      </c>
      <c r="S2904" s="287">
        <f t="shared" si="601"/>
        <v>0</v>
      </c>
      <c r="T2904" s="286">
        <f t="shared" si="602"/>
        <v>0</v>
      </c>
      <c r="U2904" s="287">
        <f t="shared" si="603"/>
        <v>0</v>
      </c>
      <c r="V2904" s="287">
        <f t="shared" si="604"/>
        <v>0</v>
      </c>
      <c r="W2904" s="287">
        <f t="shared" si="605"/>
        <v>0</v>
      </c>
      <c r="X2904" s="287">
        <f t="shared" si="606"/>
        <v>0</v>
      </c>
      <c r="Y2904" s="288">
        <f t="shared" si="607"/>
        <v>1900</v>
      </c>
      <c r="Z2904" s="287">
        <f t="shared" si="608"/>
        <v>1</v>
      </c>
      <c r="AA2904" s="519">
        <f>0</f>
        <v>0</v>
      </c>
      <c r="AB2904" s="520">
        <f>0</f>
        <v>0</v>
      </c>
      <c r="AC2904" s="519">
        <f t="shared" si="609"/>
        <v>0</v>
      </c>
      <c r="AD2904" s="520">
        <f t="shared" si="610"/>
        <v>0</v>
      </c>
    </row>
    <row r="2905" spans="16:30">
      <c r="P2905" s="274">
        <f t="shared" si="598"/>
        <v>1</v>
      </c>
      <c r="Q2905" s="285">
        <f t="shared" si="599"/>
        <v>18</v>
      </c>
      <c r="R2905" s="286">
        <f t="shared" si="600"/>
        <v>0</v>
      </c>
      <c r="S2905" s="287">
        <f t="shared" si="601"/>
        <v>0</v>
      </c>
      <c r="T2905" s="286">
        <f t="shared" si="602"/>
        <v>0</v>
      </c>
      <c r="U2905" s="287">
        <f t="shared" si="603"/>
        <v>0</v>
      </c>
      <c r="V2905" s="287">
        <f t="shared" si="604"/>
        <v>0</v>
      </c>
      <c r="W2905" s="287">
        <f t="shared" si="605"/>
        <v>0</v>
      </c>
      <c r="X2905" s="287">
        <f t="shared" si="606"/>
        <v>0</v>
      </c>
      <c r="Y2905" s="288">
        <f t="shared" si="607"/>
        <v>1900</v>
      </c>
      <c r="Z2905" s="287">
        <f t="shared" si="608"/>
        <v>1</v>
      </c>
      <c r="AA2905" s="519">
        <f>0</f>
        <v>0</v>
      </c>
      <c r="AB2905" s="520">
        <f>0</f>
        <v>0</v>
      </c>
      <c r="AC2905" s="519">
        <f t="shared" si="609"/>
        <v>0</v>
      </c>
      <c r="AD2905" s="520">
        <f t="shared" si="610"/>
        <v>0</v>
      </c>
    </row>
    <row r="2906" spans="16:30">
      <c r="P2906" s="274">
        <f t="shared" si="598"/>
        <v>1</v>
      </c>
      <c r="Q2906" s="285">
        <f t="shared" si="599"/>
        <v>18</v>
      </c>
      <c r="R2906" s="286">
        <f t="shared" si="600"/>
        <v>0</v>
      </c>
      <c r="S2906" s="287">
        <f t="shared" si="601"/>
        <v>0</v>
      </c>
      <c r="T2906" s="286">
        <f t="shared" si="602"/>
        <v>0</v>
      </c>
      <c r="U2906" s="287">
        <f t="shared" si="603"/>
        <v>0</v>
      </c>
      <c r="V2906" s="287">
        <f t="shared" si="604"/>
        <v>0</v>
      </c>
      <c r="W2906" s="287">
        <f t="shared" si="605"/>
        <v>0</v>
      </c>
      <c r="X2906" s="287">
        <f t="shared" si="606"/>
        <v>0</v>
      </c>
      <c r="Y2906" s="288">
        <f t="shared" si="607"/>
        <v>1900</v>
      </c>
      <c r="Z2906" s="287">
        <f t="shared" si="608"/>
        <v>1</v>
      </c>
      <c r="AA2906" s="519">
        <f>0</f>
        <v>0</v>
      </c>
      <c r="AB2906" s="520">
        <f>0</f>
        <v>0</v>
      </c>
      <c r="AC2906" s="519">
        <f t="shared" si="609"/>
        <v>0</v>
      </c>
      <c r="AD2906" s="520">
        <f t="shared" si="610"/>
        <v>0</v>
      </c>
    </row>
    <row r="2907" spans="16:30">
      <c r="P2907" s="274">
        <f t="shared" si="598"/>
        <v>1</v>
      </c>
      <c r="Q2907" s="285">
        <f t="shared" si="599"/>
        <v>18</v>
      </c>
      <c r="R2907" s="286">
        <f t="shared" si="600"/>
        <v>0</v>
      </c>
      <c r="S2907" s="287">
        <f t="shared" si="601"/>
        <v>0</v>
      </c>
      <c r="T2907" s="286">
        <f t="shared" si="602"/>
        <v>0</v>
      </c>
      <c r="U2907" s="287">
        <f t="shared" si="603"/>
        <v>0</v>
      </c>
      <c r="V2907" s="287">
        <f t="shared" si="604"/>
        <v>0</v>
      </c>
      <c r="W2907" s="287">
        <f t="shared" si="605"/>
        <v>0</v>
      </c>
      <c r="X2907" s="287">
        <f t="shared" si="606"/>
        <v>0</v>
      </c>
      <c r="Y2907" s="288">
        <f t="shared" si="607"/>
        <v>1900</v>
      </c>
      <c r="Z2907" s="287">
        <f t="shared" si="608"/>
        <v>1</v>
      </c>
      <c r="AA2907" s="519">
        <f>0</f>
        <v>0</v>
      </c>
      <c r="AB2907" s="520">
        <f>0</f>
        <v>0</v>
      </c>
      <c r="AC2907" s="519">
        <f t="shared" si="609"/>
        <v>0</v>
      </c>
      <c r="AD2907" s="520">
        <f t="shared" si="610"/>
        <v>0</v>
      </c>
    </row>
    <row r="2908" spans="16:30">
      <c r="P2908" s="274">
        <f t="shared" si="598"/>
        <v>1</v>
      </c>
      <c r="Q2908" s="285">
        <f t="shared" si="599"/>
        <v>18</v>
      </c>
      <c r="R2908" s="286">
        <f t="shared" si="600"/>
        <v>0</v>
      </c>
      <c r="S2908" s="287">
        <f t="shared" si="601"/>
        <v>0</v>
      </c>
      <c r="T2908" s="286">
        <f t="shared" si="602"/>
        <v>0</v>
      </c>
      <c r="U2908" s="287">
        <f t="shared" si="603"/>
        <v>0</v>
      </c>
      <c r="V2908" s="287">
        <f t="shared" si="604"/>
        <v>0</v>
      </c>
      <c r="W2908" s="287">
        <f t="shared" si="605"/>
        <v>0</v>
      </c>
      <c r="X2908" s="287">
        <f t="shared" si="606"/>
        <v>0</v>
      </c>
      <c r="Y2908" s="288">
        <f t="shared" si="607"/>
        <v>1900</v>
      </c>
      <c r="Z2908" s="287">
        <f t="shared" si="608"/>
        <v>1</v>
      </c>
      <c r="AA2908" s="519">
        <f>0</f>
        <v>0</v>
      </c>
      <c r="AB2908" s="520">
        <f>0</f>
        <v>0</v>
      </c>
      <c r="AC2908" s="519">
        <f t="shared" si="609"/>
        <v>0</v>
      </c>
      <c r="AD2908" s="520">
        <f t="shared" si="610"/>
        <v>0</v>
      </c>
    </row>
    <row r="2909" spans="16:30">
      <c r="P2909" s="274">
        <f t="shared" si="598"/>
        <v>1</v>
      </c>
      <c r="Q2909" s="285">
        <f t="shared" si="599"/>
        <v>18</v>
      </c>
      <c r="R2909" s="286">
        <f t="shared" si="600"/>
        <v>0</v>
      </c>
      <c r="S2909" s="287">
        <f t="shared" si="601"/>
        <v>0</v>
      </c>
      <c r="T2909" s="286">
        <f t="shared" si="602"/>
        <v>0</v>
      </c>
      <c r="U2909" s="287">
        <f t="shared" si="603"/>
        <v>0</v>
      </c>
      <c r="V2909" s="287">
        <f t="shared" si="604"/>
        <v>0</v>
      </c>
      <c r="W2909" s="287">
        <f t="shared" si="605"/>
        <v>0</v>
      </c>
      <c r="X2909" s="287">
        <f t="shared" si="606"/>
        <v>0</v>
      </c>
      <c r="Y2909" s="288">
        <f t="shared" si="607"/>
        <v>1900</v>
      </c>
      <c r="Z2909" s="287">
        <f t="shared" si="608"/>
        <v>1</v>
      </c>
      <c r="AA2909" s="519">
        <f>0</f>
        <v>0</v>
      </c>
      <c r="AB2909" s="520">
        <f>0</f>
        <v>0</v>
      </c>
      <c r="AC2909" s="519">
        <f t="shared" si="609"/>
        <v>0</v>
      </c>
      <c r="AD2909" s="520">
        <f t="shared" si="610"/>
        <v>0</v>
      </c>
    </row>
    <row r="2910" spans="16:30">
      <c r="P2910" s="274">
        <f t="shared" si="598"/>
        <v>1</v>
      </c>
      <c r="Q2910" s="285">
        <f t="shared" si="599"/>
        <v>18</v>
      </c>
      <c r="R2910" s="286">
        <f t="shared" si="600"/>
        <v>0</v>
      </c>
      <c r="S2910" s="287">
        <f t="shared" si="601"/>
        <v>0</v>
      </c>
      <c r="T2910" s="286">
        <f t="shared" si="602"/>
        <v>0</v>
      </c>
      <c r="U2910" s="287">
        <f t="shared" si="603"/>
        <v>0</v>
      </c>
      <c r="V2910" s="287">
        <f t="shared" si="604"/>
        <v>0</v>
      </c>
      <c r="W2910" s="287">
        <f t="shared" si="605"/>
        <v>0</v>
      </c>
      <c r="X2910" s="287">
        <f t="shared" si="606"/>
        <v>0</v>
      </c>
      <c r="Y2910" s="288">
        <f t="shared" si="607"/>
        <v>1900</v>
      </c>
      <c r="Z2910" s="287">
        <f t="shared" si="608"/>
        <v>1</v>
      </c>
      <c r="AA2910" s="519">
        <f>0</f>
        <v>0</v>
      </c>
      <c r="AB2910" s="520">
        <f>0</f>
        <v>0</v>
      </c>
      <c r="AC2910" s="519">
        <f t="shared" si="609"/>
        <v>0</v>
      </c>
      <c r="AD2910" s="520">
        <f t="shared" si="610"/>
        <v>0</v>
      </c>
    </row>
    <row r="2911" spans="16:30">
      <c r="P2911" s="274">
        <f t="shared" si="598"/>
        <v>1</v>
      </c>
      <c r="Q2911" s="285">
        <f t="shared" si="599"/>
        <v>18</v>
      </c>
      <c r="R2911" s="286">
        <f t="shared" si="600"/>
        <v>0</v>
      </c>
      <c r="S2911" s="287">
        <f t="shared" si="601"/>
        <v>0</v>
      </c>
      <c r="T2911" s="286">
        <f t="shared" si="602"/>
        <v>0</v>
      </c>
      <c r="U2911" s="287">
        <f t="shared" si="603"/>
        <v>0</v>
      </c>
      <c r="V2911" s="287">
        <f t="shared" si="604"/>
        <v>0</v>
      </c>
      <c r="W2911" s="287">
        <f t="shared" si="605"/>
        <v>0</v>
      </c>
      <c r="X2911" s="287">
        <f t="shared" si="606"/>
        <v>0</v>
      </c>
      <c r="Y2911" s="288">
        <f t="shared" si="607"/>
        <v>1900</v>
      </c>
      <c r="Z2911" s="287">
        <f t="shared" si="608"/>
        <v>1</v>
      </c>
      <c r="AA2911" s="519">
        <f>0</f>
        <v>0</v>
      </c>
      <c r="AB2911" s="520">
        <f>0</f>
        <v>0</v>
      </c>
      <c r="AC2911" s="519">
        <f t="shared" si="609"/>
        <v>0</v>
      </c>
      <c r="AD2911" s="520">
        <f t="shared" si="610"/>
        <v>0</v>
      </c>
    </row>
    <row r="2912" spans="16:30">
      <c r="P2912" s="274">
        <f t="shared" si="598"/>
        <v>1</v>
      </c>
      <c r="Q2912" s="285">
        <f t="shared" si="599"/>
        <v>18</v>
      </c>
      <c r="R2912" s="286">
        <f t="shared" si="600"/>
        <v>0</v>
      </c>
      <c r="S2912" s="287">
        <f t="shared" si="601"/>
        <v>0</v>
      </c>
      <c r="T2912" s="286">
        <f t="shared" si="602"/>
        <v>0</v>
      </c>
      <c r="U2912" s="287">
        <f t="shared" si="603"/>
        <v>0</v>
      </c>
      <c r="V2912" s="287">
        <f t="shared" si="604"/>
        <v>0</v>
      </c>
      <c r="W2912" s="287">
        <f t="shared" si="605"/>
        <v>0</v>
      </c>
      <c r="X2912" s="287">
        <f t="shared" si="606"/>
        <v>0</v>
      </c>
      <c r="Y2912" s="288">
        <f t="shared" si="607"/>
        <v>1900</v>
      </c>
      <c r="Z2912" s="287">
        <f t="shared" si="608"/>
        <v>1</v>
      </c>
      <c r="AA2912" s="519">
        <f>0</f>
        <v>0</v>
      </c>
      <c r="AB2912" s="520">
        <f>0</f>
        <v>0</v>
      </c>
      <c r="AC2912" s="519">
        <f t="shared" si="609"/>
        <v>0</v>
      </c>
      <c r="AD2912" s="520">
        <f t="shared" si="610"/>
        <v>0</v>
      </c>
    </row>
    <row r="2913" spans="16:30">
      <c r="P2913" s="274">
        <f t="shared" si="598"/>
        <v>1</v>
      </c>
      <c r="Q2913" s="285">
        <f t="shared" si="599"/>
        <v>18</v>
      </c>
      <c r="R2913" s="286">
        <f t="shared" si="600"/>
        <v>0</v>
      </c>
      <c r="S2913" s="287">
        <f t="shared" si="601"/>
        <v>0</v>
      </c>
      <c r="T2913" s="286">
        <f t="shared" si="602"/>
        <v>0</v>
      </c>
      <c r="U2913" s="287">
        <f t="shared" si="603"/>
        <v>0</v>
      </c>
      <c r="V2913" s="287">
        <f t="shared" si="604"/>
        <v>0</v>
      </c>
      <c r="W2913" s="287">
        <f t="shared" si="605"/>
        <v>0</v>
      </c>
      <c r="X2913" s="287">
        <f t="shared" si="606"/>
        <v>0</v>
      </c>
      <c r="Y2913" s="288">
        <f t="shared" si="607"/>
        <v>1900</v>
      </c>
      <c r="Z2913" s="287">
        <f t="shared" si="608"/>
        <v>1</v>
      </c>
      <c r="AA2913" s="519">
        <f>0</f>
        <v>0</v>
      </c>
      <c r="AB2913" s="520">
        <f>0</f>
        <v>0</v>
      </c>
      <c r="AC2913" s="519">
        <f t="shared" si="609"/>
        <v>0</v>
      </c>
      <c r="AD2913" s="520">
        <f t="shared" si="610"/>
        <v>0</v>
      </c>
    </row>
    <row r="2914" spans="16:30">
      <c r="P2914" s="274">
        <f t="shared" si="598"/>
        <v>1</v>
      </c>
      <c r="Q2914" s="285">
        <f t="shared" si="599"/>
        <v>18</v>
      </c>
      <c r="R2914" s="286">
        <f t="shared" si="600"/>
        <v>0</v>
      </c>
      <c r="S2914" s="287">
        <f t="shared" si="601"/>
        <v>0</v>
      </c>
      <c r="T2914" s="286">
        <f t="shared" si="602"/>
        <v>0</v>
      </c>
      <c r="U2914" s="287">
        <f t="shared" si="603"/>
        <v>0</v>
      </c>
      <c r="V2914" s="287">
        <f t="shared" si="604"/>
        <v>0</v>
      </c>
      <c r="W2914" s="287">
        <f t="shared" si="605"/>
        <v>0</v>
      </c>
      <c r="X2914" s="287">
        <f t="shared" si="606"/>
        <v>0</v>
      </c>
      <c r="Y2914" s="288">
        <f t="shared" si="607"/>
        <v>1900</v>
      </c>
      <c r="Z2914" s="287">
        <f t="shared" si="608"/>
        <v>1</v>
      </c>
      <c r="AA2914" s="519">
        <f>0</f>
        <v>0</v>
      </c>
      <c r="AB2914" s="520">
        <f>0</f>
        <v>0</v>
      </c>
      <c r="AC2914" s="519">
        <f t="shared" si="609"/>
        <v>0</v>
      </c>
      <c r="AD2914" s="520">
        <f t="shared" si="610"/>
        <v>0</v>
      </c>
    </row>
    <row r="2915" spans="16:30">
      <c r="P2915" s="274">
        <f t="shared" si="598"/>
        <v>1</v>
      </c>
      <c r="Q2915" s="285">
        <f t="shared" si="599"/>
        <v>18</v>
      </c>
      <c r="R2915" s="286">
        <f t="shared" si="600"/>
        <v>0</v>
      </c>
      <c r="S2915" s="287">
        <f t="shared" si="601"/>
        <v>0</v>
      </c>
      <c r="T2915" s="286">
        <f t="shared" si="602"/>
        <v>0</v>
      </c>
      <c r="U2915" s="287">
        <f t="shared" si="603"/>
        <v>0</v>
      </c>
      <c r="V2915" s="287">
        <f t="shared" si="604"/>
        <v>0</v>
      </c>
      <c r="W2915" s="287">
        <f t="shared" si="605"/>
        <v>0</v>
      </c>
      <c r="X2915" s="287">
        <f t="shared" si="606"/>
        <v>0</v>
      </c>
      <c r="Y2915" s="288">
        <f t="shared" si="607"/>
        <v>1900</v>
      </c>
      <c r="Z2915" s="287">
        <f t="shared" si="608"/>
        <v>1</v>
      </c>
      <c r="AA2915" s="519">
        <f>0</f>
        <v>0</v>
      </c>
      <c r="AB2915" s="520">
        <f>0</f>
        <v>0</v>
      </c>
      <c r="AC2915" s="519">
        <f t="shared" si="609"/>
        <v>0</v>
      </c>
      <c r="AD2915" s="520">
        <f t="shared" si="610"/>
        <v>0</v>
      </c>
    </row>
    <row r="2916" spans="16:30">
      <c r="P2916" s="274">
        <f t="shared" si="598"/>
        <v>1</v>
      </c>
      <c r="Q2916" s="285">
        <f t="shared" si="599"/>
        <v>18</v>
      </c>
      <c r="R2916" s="286">
        <f t="shared" si="600"/>
        <v>0</v>
      </c>
      <c r="S2916" s="287">
        <f t="shared" si="601"/>
        <v>0</v>
      </c>
      <c r="T2916" s="286">
        <f t="shared" si="602"/>
        <v>0</v>
      </c>
      <c r="U2916" s="287">
        <f t="shared" si="603"/>
        <v>0</v>
      </c>
      <c r="V2916" s="287">
        <f t="shared" si="604"/>
        <v>0</v>
      </c>
      <c r="W2916" s="287">
        <f t="shared" si="605"/>
        <v>0</v>
      </c>
      <c r="X2916" s="287">
        <f t="shared" si="606"/>
        <v>0</v>
      </c>
      <c r="Y2916" s="288">
        <f t="shared" si="607"/>
        <v>1900</v>
      </c>
      <c r="Z2916" s="287">
        <f t="shared" si="608"/>
        <v>1</v>
      </c>
      <c r="AA2916" s="519">
        <f>0</f>
        <v>0</v>
      </c>
      <c r="AB2916" s="520">
        <f>0</f>
        <v>0</v>
      </c>
      <c r="AC2916" s="519">
        <f t="shared" si="609"/>
        <v>0</v>
      </c>
      <c r="AD2916" s="520">
        <f t="shared" si="610"/>
        <v>0</v>
      </c>
    </row>
    <row r="2917" spans="16:30">
      <c r="P2917" s="274">
        <f t="shared" si="598"/>
        <v>1</v>
      </c>
      <c r="Q2917" s="285">
        <f t="shared" si="599"/>
        <v>18</v>
      </c>
      <c r="R2917" s="286">
        <f t="shared" si="600"/>
        <v>0</v>
      </c>
      <c r="S2917" s="287">
        <f t="shared" si="601"/>
        <v>0</v>
      </c>
      <c r="T2917" s="286">
        <f t="shared" si="602"/>
        <v>0</v>
      </c>
      <c r="U2917" s="287">
        <f t="shared" si="603"/>
        <v>0</v>
      </c>
      <c r="V2917" s="287">
        <f t="shared" si="604"/>
        <v>0</v>
      </c>
      <c r="W2917" s="287">
        <f t="shared" si="605"/>
        <v>0</v>
      </c>
      <c r="X2917" s="287">
        <f t="shared" si="606"/>
        <v>0</v>
      </c>
      <c r="Y2917" s="288">
        <f t="shared" si="607"/>
        <v>1900</v>
      </c>
      <c r="Z2917" s="287">
        <f t="shared" si="608"/>
        <v>1</v>
      </c>
      <c r="AA2917" s="519">
        <f>0</f>
        <v>0</v>
      </c>
      <c r="AB2917" s="520">
        <f>0</f>
        <v>0</v>
      </c>
      <c r="AC2917" s="519">
        <f t="shared" si="609"/>
        <v>0</v>
      </c>
      <c r="AD2917" s="520">
        <f t="shared" si="610"/>
        <v>0</v>
      </c>
    </row>
    <row r="2918" spans="16:30">
      <c r="P2918" s="274">
        <f t="shared" si="598"/>
        <v>1</v>
      </c>
      <c r="Q2918" s="285">
        <f t="shared" si="599"/>
        <v>18</v>
      </c>
      <c r="R2918" s="286">
        <f t="shared" si="600"/>
        <v>0</v>
      </c>
      <c r="S2918" s="287">
        <f t="shared" si="601"/>
        <v>0</v>
      </c>
      <c r="T2918" s="286">
        <f t="shared" si="602"/>
        <v>0</v>
      </c>
      <c r="U2918" s="287">
        <f t="shared" si="603"/>
        <v>0</v>
      </c>
      <c r="V2918" s="287">
        <f t="shared" si="604"/>
        <v>0</v>
      </c>
      <c r="W2918" s="287">
        <f t="shared" si="605"/>
        <v>0</v>
      </c>
      <c r="X2918" s="287">
        <f t="shared" si="606"/>
        <v>0</v>
      </c>
      <c r="Y2918" s="288">
        <f t="shared" si="607"/>
        <v>1900</v>
      </c>
      <c r="Z2918" s="287">
        <f t="shared" si="608"/>
        <v>1</v>
      </c>
      <c r="AA2918" s="519">
        <f>0</f>
        <v>0</v>
      </c>
      <c r="AB2918" s="520">
        <f>0</f>
        <v>0</v>
      </c>
      <c r="AC2918" s="519">
        <f t="shared" si="609"/>
        <v>0</v>
      </c>
      <c r="AD2918" s="520">
        <f t="shared" si="610"/>
        <v>0</v>
      </c>
    </row>
    <row r="2919" spans="16:30">
      <c r="P2919" s="274">
        <f t="shared" si="598"/>
        <v>1</v>
      </c>
      <c r="Q2919" s="285">
        <f t="shared" si="599"/>
        <v>18</v>
      </c>
      <c r="R2919" s="286">
        <f t="shared" si="600"/>
        <v>0</v>
      </c>
      <c r="S2919" s="287">
        <f t="shared" si="601"/>
        <v>0</v>
      </c>
      <c r="T2919" s="286">
        <f t="shared" si="602"/>
        <v>0</v>
      </c>
      <c r="U2919" s="287">
        <f t="shared" si="603"/>
        <v>0</v>
      </c>
      <c r="V2919" s="287">
        <f t="shared" si="604"/>
        <v>0</v>
      </c>
      <c r="W2919" s="287">
        <f t="shared" si="605"/>
        <v>0</v>
      </c>
      <c r="X2919" s="287">
        <f t="shared" si="606"/>
        <v>0</v>
      </c>
      <c r="Y2919" s="288">
        <f t="shared" si="607"/>
        <v>1900</v>
      </c>
      <c r="Z2919" s="287">
        <f t="shared" si="608"/>
        <v>1</v>
      </c>
      <c r="AA2919" s="519">
        <f>0</f>
        <v>0</v>
      </c>
      <c r="AB2919" s="520">
        <f>0</f>
        <v>0</v>
      </c>
      <c r="AC2919" s="519">
        <f t="shared" si="609"/>
        <v>0</v>
      </c>
      <c r="AD2919" s="520">
        <f t="shared" si="610"/>
        <v>0</v>
      </c>
    </row>
    <row r="2920" spans="16:30">
      <c r="P2920" s="274">
        <f t="shared" si="598"/>
        <v>1</v>
      </c>
      <c r="Q2920" s="285">
        <f t="shared" si="599"/>
        <v>18</v>
      </c>
      <c r="R2920" s="286">
        <f t="shared" si="600"/>
        <v>0</v>
      </c>
      <c r="S2920" s="287">
        <f t="shared" si="601"/>
        <v>0</v>
      </c>
      <c r="T2920" s="286">
        <f t="shared" si="602"/>
        <v>0</v>
      </c>
      <c r="U2920" s="287">
        <f t="shared" si="603"/>
        <v>0</v>
      </c>
      <c r="V2920" s="287">
        <f t="shared" si="604"/>
        <v>0</v>
      </c>
      <c r="W2920" s="287">
        <f t="shared" si="605"/>
        <v>0</v>
      </c>
      <c r="X2920" s="287">
        <f t="shared" si="606"/>
        <v>0</v>
      </c>
      <c r="Y2920" s="288">
        <f t="shared" si="607"/>
        <v>1900</v>
      </c>
      <c r="Z2920" s="287">
        <f t="shared" si="608"/>
        <v>1</v>
      </c>
      <c r="AA2920" s="519">
        <f>0</f>
        <v>0</v>
      </c>
      <c r="AB2920" s="520">
        <f>0</f>
        <v>0</v>
      </c>
      <c r="AC2920" s="519">
        <f t="shared" si="609"/>
        <v>0</v>
      </c>
      <c r="AD2920" s="520">
        <f t="shared" si="610"/>
        <v>0</v>
      </c>
    </row>
    <row r="2921" spans="16:30">
      <c r="P2921" s="274">
        <f t="shared" si="598"/>
        <v>1</v>
      </c>
      <c r="Q2921" s="285">
        <f t="shared" si="599"/>
        <v>18</v>
      </c>
      <c r="R2921" s="286">
        <f t="shared" si="600"/>
        <v>0</v>
      </c>
      <c r="S2921" s="287">
        <f t="shared" si="601"/>
        <v>0</v>
      </c>
      <c r="T2921" s="286">
        <f t="shared" si="602"/>
        <v>0</v>
      </c>
      <c r="U2921" s="287">
        <f t="shared" si="603"/>
        <v>0</v>
      </c>
      <c r="V2921" s="287">
        <f t="shared" si="604"/>
        <v>0</v>
      </c>
      <c r="W2921" s="287">
        <f t="shared" si="605"/>
        <v>0</v>
      </c>
      <c r="X2921" s="287">
        <f t="shared" si="606"/>
        <v>0</v>
      </c>
      <c r="Y2921" s="288">
        <f t="shared" si="607"/>
        <v>1900</v>
      </c>
      <c r="Z2921" s="287">
        <f t="shared" si="608"/>
        <v>1</v>
      </c>
      <c r="AA2921" s="519">
        <f>0</f>
        <v>0</v>
      </c>
      <c r="AB2921" s="520">
        <f>0</f>
        <v>0</v>
      </c>
      <c r="AC2921" s="519">
        <f t="shared" si="609"/>
        <v>0</v>
      </c>
      <c r="AD2921" s="520">
        <f t="shared" si="610"/>
        <v>0</v>
      </c>
    </row>
    <row r="2922" spans="16:30">
      <c r="P2922" s="274">
        <f t="shared" si="598"/>
        <v>1</v>
      </c>
      <c r="Q2922" s="285">
        <f t="shared" si="599"/>
        <v>18</v>
      </c>
      <c r="R2922" s="286">
        <f t="shared" si="600"/>
        <v>0</v>
      </c>
      <c r="S2922" s="287">
        <f t="shared" si="601"/>
        <v>0</v>
      </c>
      <c r="T2922" s="286">
        <f t="shared" si="602"/>
        <v>0</v>
      </c>
      <c r="U2922" s="287">
        <f t="shared" si="603"/>
        <v>0</v>
      </c>
      <c r="V2922" s="287">
        <f t="shared" si="604"/>
        <v>0</v>
      </c>
      <c r="W2922" s="287">
        <f t="shared" si="605"/>
        <v>0</v>
      </c>
      <c r="X2922" s="287">
        <f t="shared" si="606"/>
        <v>0</v>
      </c>
      <c r="Y2922" s="288">
        <f t="shared" si="607"/>
        <v>1900</v>
      </c>
      <c r="Z2922" s="287">
        <f t="shared" si="608"/>
        <v>1</v>
      </c>
      <c r="AA2922" s="519">
        <f>0</f>
        <v>0</v>
      </c>
      <c r="AB2922" s="520">
        <f>0</f>
        <v>0</v>
      </c>
      <c r="AC2922" s="519">
        <f t="shared" si="609"/>
        <v>0</v>
      </c>
      <c r="AD2922" s="520">
        <f t="shared" si="610"/>
        <v>0</v>
      </c>
    </row>
    <row r="2923" spans="16:30">
      <c r="P2923" s="274">
        <f t="shared" si="598"/>
        <v>1</v>
      </c>
      <c r="Q2923" s="285">
        <f t="shared" si="599"/>
        <v>18</v>
      </c>
      <c r="R2923" s="286">
        <f t="shared" si="600"/>
        <v>0</v>
      </c>
      <c r="S2923" s="287">
        <f t="shared" si="601"/>
        <v>0</v>
      </c>
      <c r="T2923" s="286">
        <f t="shared" si="602"/>
        <v>0</v>
      </c>
      <c r="U2923" s="287">
        <f t="shared" si="603"/>
        <v>0</v>
      </c>
      <c r="V2923" s="287">
        <f t="shared" si="604"/>
        <v>0</v>
      </c>
      <c r="W2923" s="287">
        <f t="shared" si="605"/>
        <v>0</v>
      </c>
      <c r="X2923" s="287">
        <f t="shared" si="606"/>
        <v>0</v>
      </c>
      <c r="Y2923" s="288">
        <f t="shared" si="607"/>
        <v>1900</v>
      </c>
      <c r="Z2923" s="287">
        <f t="shared" si="608"/>
        <v>1</v>
      </c>
      <c r="AA2923" s="519">
        <f>0</f>
        <v>0</v>
      </c>
      <c r="AB2923" s="520">
        <f>0</f>
        <v>0</v>
      </c>
      <c r="AC2923" s="519">
        <f t="shared" si="609"/>
        <v>0</v>
      </c>
      <c r="AD2923" s="520">
        <f t="shared" si="610"/>
        <v>0</v>
      </c>
    </row>
    <row r="2924" spans="16:30">
      <c r="P2924" s="274">
        <f t="shared" si="598"/>
        <v>1</v>
      </c>
      <c r="Q2924" s="285">
        <f t="shared" si="599"/>
        <v>18</v>
      </c>
      <c r="R2924" s="286">
        <f t="shared" si="600"/>
        <v>0</v>
      </c>
      <c r="S2924" s="287">
        <f t="shared" si="601"/>
        <v>0</v>
      </c>
      <c r="T2924" s="286">
        <f t="shared" si="602"/>
        <v>0</v>
      </c>
      <c r="U2924" s="287">
        <f t="shared" si="603"/>
        <v>0</v>
      </c>
      <c r="V2924" s="287">
        <f t="shared" si="604"/>
        <v>0</v>
      </c>
      <c r="W2924" s="287">
        <f t="shared" si="605"/>
        <v>0</v>
      </c>
      <c r="X2924" s="287">
        <f t="shared" si="606"/>
        <v>0</v>
      </c>
      <c r="Y2924" s="288">
        <f t="shared" si="607"/>
        <v>1900</v>
      </c>
      <c r="Z2924" s="287">
        <f t="shared" si="608"/>
        <v>1</v>
      </c>
      <c r="AA2924" s="519">
        <f>0</f>
        <v>0</v>
      </c>
      <c r="AB2924" s="520">
        <f>0</f>
        <v>0</v>
      </c>
      <c r="AC2924" s="519">
        <f t="shared" si="609"/>
        <v>0</v>
      </c>
      <c r="AD2924" s="520">
        <f t="shared" si="610"/>
        <v>0</v>
      </c>
    </row>
    <row r="2925" spans="16:30">
      <c r="P2925" s="274">
        <f t="shared" si="598"/>
        <v>1</v>
      </c>
      <c r="Q2925" s="285">
        <f t="shared" si="599"/>
        <v>18</v>
      </c>
      <c r="R2925" s="286">
        <f t="shared" si="600"/>
        <v>0</v>
      </c>
      <c r="S2925" s="287">
        <f t="shared" si="601"/>
        <v>0</v>
      </c>
      <c r="T2925" s="286">
        <f t="shared" si="602"/>
        <v>0</v>
      </c>
      <c r="U2925" s="287">
        <f t="shared" si="603"/>
        <v>0</v>
      </c>
      <c r="V2925" s="287">
        <f t="shared" si="604"/>
        <v>0</v>
      </c>
      <c r="W2925" s="287">
        <f t="shared" si="605"/>
        <v>0</v>
      </c>
      <c r="X2925" s="287">
        <f t="shared" si="606"/>
        <v>0</v>
      </c>
      <c r="Y2925" s="288">
        <f t="shared" si="607"/>
        <v>1900</v>
      </c>
      <c r="Z2925" s="287">
        <f t="shared" si="608"/>
        <v>1</v>
      </c>
      <c r="AA2925" s="519">
        <f>0</f>
        <v>0</v>
      </c>
      <c r="AB2925" s="520">
        <f>0</f>
        <v>0</v>
      </c>
      <c r="AC2925" s="519">
        <f t="shared" si="609"/>
        <v>0</v>
      </c>
      <c r="AD2925" s="520">
        <f t="shared" si="610"/>
        <v>0</v>
      </c>
    </row>
    <row r="2926" spans="16:30">
      <c r="P2926" s="274">
        <f t="shared" si="598"/>
        <v>1</v>
      </c>
      <c r="Q2926" s="285">
        <f t="shared" si="599"/>
        <v>18</v>
      </c>
      <c r="R2926" s="286">
        <f t="shared" si="600"/>
        <v>0</v>
      </c>
      <c r="S2926" s="287">
        <f t="shared" si="601"/>
        <v>0</v>
      </c>
      <c r="T2926" s="286">
        <f t="shared" si="602"/>
        <v>0</v>
      </c>
      <c r="U2926" s="287">
        <f t="shared" si="603"/>
        <v>0</v>
      </c>
      <c r="V2926" s="287">
        <f t="shared" si="604"/>
        <v>0</v>
      </c>
      <c r="W2926" s="287">
        <f t="shared" si="605"/>
        <v>0</v>
      </c>
      <c r="X2926" s="287">
        <f t="shared" si="606"/>
        <v>0</v>
      </c>
      <c r="Y2926" s="288">
        <f t="shared" si="607"/>
        <v>1900</v>
      </c>
      <c r="Z2926" s="287">
        <f t="shared" si="608"/>
        <v>1</v>
      </c>
      <c r="AA2926" s="519">
        <f>0</f>
        <v>0</v>
      </c>
      <c r="AB2926" s="520">
        <f>0</f>
        <v>0</v>
      </c>
      <c r="AC2926" s="519">
        <f t="shared" si="609"/>
        <v>0</v>
      </c>
      <c r="AD2926" s="520">
        <f t="shared" si="610"/>
        <v>0</v>
      </c>
    </row>
    <row r="2927" spans="16:30">
      <c r="P2927" s="274">
        <f t="shared" si="598"/>
        <v>1</v>
      </c>
      <c r="Q2927" s="285">
        <f t="shared" si="599"/>
        <v>18</v>
      </c>
      <c r="R2927" s="286">
        <f t="shared" si="600"/>
        <v>0</v>
      </c>
      <c r="S2927" s="287">
        <f t="shared" si="601"/>
        <v>0</v>
      </c>
      <c r="T2927" s="286">
        <f t="shared" si="602"/>
        <v>0</v>
      </c>
      <c r="U2927" s="287">
        <f t="shared" si="603"/>
        <v>0</v>
      </c>
      <c r="V2927" s="287">
        <f t="shared" si="604"/>
        <v>0</v>
      </c>
      <c r="W2927" s="287">
        <f t="shared" si="605"/>
        <v>0</v>
      </c>
      <c r="X2927" s="287">
        <f t="shared" si="606"/>
        <v>0</v>
      </c>
      <c r="Y2927" s="288">
        <f t="shared" si="607"/>
        <v>1900</v>
      </c>
      <c r="Z2927" s="287">
        <f t="shared" si="608"/>
        <v>1</v>
      </c>
      <c r="AA2927" s="519">
        <f>0</f>
        <v>0</v>
      </c>
      <c r="AB2927" s="520">
        <f>0</f>
        <v>0</v>
      </c>
      <c r="AC2927" s="519">
        <f t="shared" si="609"/>
        <v>0</v>
      </c>
      <c r="AD2927" s="520">
        <f t="shared" si="610"/>
        <v>0</v>
      </c>
    </row>
    <row r="2928" spans="16:30">
      <c r="P2928" s="274">
        <f t="shared" si="598"/>
        <v>1</v>
      </c>
      <c r="Q2928" s="285">
        <f t="shared" si="599"/>
        <v>18</v>
      </c>
      <c r="R2928" s="286">
        <f t="shared" si="600"/>
        <v>0</v>
      </c>
      <c r="S2928" s="287">
        <f t="shared" si="601"/>
        <v>0</v>
      </c>
      <c r="T2928" s="286">
        <f t="shared" si="602"/>
        <v>0</v>
      </c>
      <c r="U2928" s="287">
        <f t="shared" si="603"/>
        <v>0</v>
      </c>
      <c r="V2928" s="287">
        <f t="shared" si="604"/>
        <v>0</v>
      </c>
      <c r="W2928" s="287">
        <f t="shared" si="605"/>
        <v>0</v>
      </c>
      <c r="X2928" s="287">
        <f t="shared" si="606"/>
        <v>0</v>
      </c>
      <c r="Y2928" s="288">
        <f t="shared" si="607"/>
        <v>1900</v>
      </c>
      <c r="Z2928" s="287">
        <f t="shared" si="608"/>
        <v>1</v>
      </c>
      <c r="AA2928" s="519">
        <f>0</f>
        <v>0</v>
      </c>
      <c r="AB2928" s="520">
        <f>0</f>
        <v>0</v>
      </c>
      <c r="AC2928" s="519">
        <f t="shared" si="609"/>
        <v>0</v>
      </c>
      <c r="AD2928" s="520">
        <f t="shared" si="610"/>
        <v>0</v>
      </c>
    </row>
    <row r="2929" spans="16:30">
      <c r="P2929" s="274">
        <f t="shared" si="598"/>
        <v>1</v>
      </c>
      <c r="Q2929" s="285">
        <f t="shared" si="599"/>
        <v>18</v>
      </c>
      <c r="R2929" s="286">
        <f t="shared" si="600"/>
        <v>0</v>
      </c>
      <c r="S2929" s="287">
        <f t="shared" si="601"/>
        <v>0</v>
      </c>
      <c r="T2929" s="286">
        <f t="shared" si="602"/>
        <v>0</v>
      </c>
      <c r="U2929" s="287">
        <f t="shared" si="603"/>
        <v>0</v>
      </c>
      <c r="V2929" s="287">
        <f t="shared" si="604"/>
        <v>0</v>
      </c>
      <c r="W2929" s="287">
        <f t="shared" si="605"/>
        <v>0</v>
      </c>
      <c r="X2929" s="287">
        <f t="shared" si="606"/>
        <v>0</v>
      </c>
      <c r="Y2929" s="288">
        <f t="shared" si="607"/>
        <v>1900</v>
      </c>
      <c r="Z2929" s="287">
        <f t="shared" si="608"/>
        <v>1</v>
      </c>
      <c r="AA2929" s="519">
        <f>0</f>
        <v>0</v>
      </c>
      <c r="AB2929" s="520">
        <f>0</f>
        <v>0</v>
      </c>
      <c r="AC2929" s="519">
        <f t="shared" si="609"/>
        <v>0</v>
      </c>
      <c r="AD2929" s="520">
        <f t="shared" si="610"/>
        <v>0</v>
      </c>
    </row>
    <row r="2930" spans="16:30">
      <c r="P2930" s="274">
        <f t="shared" si="598"/>
        <v>1</v>
      </c>
      <c r="Q2930" s="285">
        <f t="shared" si="599"/>
        <v>18</v>
      </c>
      <c r="R2930" s="286">
        <f t="shared" si="600"/>
        <v>0</v>
      </c>
      <c r="S2930" s="287">
        <f t="shared" si="601"/>
        <v>0</v>
      </c>
      <c r="T2930" s="286">
        <f t="shared" si="602"/>
        <v>0</v>
      </c>
      <c r="U2930" s="287">
        <f t="shared" si="603"/>
        <v>0</v>
      </c>
      <c r="V2930" s="287">
        <f t="shared" si="604"/>
        <v>0</v>
      </c>
      <c r="W2930" s="287">
        <f t="shared" si="605"/>
        <v>0</v>
      </c>
      <c r="X2930" s="287">
        <f t="shared" si="606"/>
        <v>0</v>
      </c>
      <c r="Y2930" s="288">
        <f t="shared" si="607"/>
        <v>1900</v>
      </c>
      <c r="Z2930" s="287">
        <f t="shared" si="608"/>
        <v>1</v>
      </c>
      <c r="AA2930" s="519">
        <f>0</f>
        <v>0</v>
      </c>
      <c r="AB2930" s="520">
        <f>0</f>
        <v>0</v>
      </c>
      <c r="AC2930" s="519">
        <f t="shared" si="609"/>
        <v>0</v>
      </c>
      <c r="AD2930" s="520">
        <f t="shared" si="610"/>
        <v>0</v>
      </c>
    </row>
    <row r="2931" spans="16:30">
      <c r="P2931" s="274">
        <f t="shared" si="598"/>
        <v>1</v>
      </c>
      <c r="Q2931" s="285">
        <f t="shared" si="599"/>
        <v>18</v>
      </c>
      <c r="R2931" s="286">
        <f t="shared" si="600"/>
        <v>0</v>
      </c>
      <c r="S2931" s="287">
        <f t="shared" si="601"/>
        <v>0</v>
      </c>
      <c r="T2931" s="286">
        <f t="shared" si="602"/>
        <v>0</v>
      </c>
      <c r="U2931" s="287">
        <f t="shared" si="603"/>
        <v>0</v>
      </c>
      <c r="V2931" s="287">
        <f t="shared" si="604"/>
        <v>0</v>
      </c>
      <c r="W2931" s="287">
        <f t="shared" si="605"/>
        <v>0</v>
      </c>
      <c r="X2931" s="287">
        <f t="shared" si="606"/>
        <v>0</v>
      </c>
      <c r="Y2931" s="288">
        <f t="shared" si="607"/>
        <v>1900</v>
      </c>
      <c r="Z2931" s="287">
        <f t="shared" si="608"/>
        <v>1</v>
      </c>
      <c r="AA2931" s="519">
        <f>0</f>
        <v>0</v>
      </c>
      <c r="AB2931" s="520">
        <f>0</f>
        <v>0</v>
      </c>
      <c r="AC2931" s="519">
        <f t="shared" si="609"/>
        <v>0</v>
      </c>
      <c r="AD2931" s="520">
        <f t="shared" si="610"/>
        <v>0</v>
      </c>
    </row>
    <row r="2932" spans="16:30">
      <c r="P2932" s="274">
        <f t="shared" si="598"/>
        <v>1</v>
      </c>
      <c r="Q2932" s="285">
        <f t="shared" si="599"/>
        <v>18</v>
      </c>
      <c r="R2932" s="286">
        <f t="shared" si="600"/>
        <v>0</v>
      </c>
      <c r="S2932" s="287">
        <f t="shared" si="601"/>
        <v>0</v>
      </c>
      <c r="T2932" s="286">
        <f t="shared" si="602"/>
        <v>0</v>
      </c>
      <c r="U2932" s="287">
        <f t="shared" si="603"/>
        <v>0</v>
      </c>
      <c r="V2932" s="287">
        <f t="shared" si="604"/>
        <v>0</v>
      </c>
      <c r="W2932" s="287">
        <f t="shared" si="605"/>
        <v>0</v>
      </c>
      <c r="X2932" s="287">
        <f t="shared" si="606"/>
        <v>0</v>
      </c>
      <c r="Y2932" s="288">
        <f t="shared" si="607"/>
        <v>1900</v>
      </c>
      <c r="Z2932" s="287">
        <f t="shared" si="608"/>
        <v>1</v>
      </c>
      <c r="AA2932" s="519">
        <f>0</f>
        <v>0</v>
      </c>
      <c r="AB2932" s="520">
        <f>0</f>
        <v>0</v>
      </c>
      <c r="AC2932" s="519">
        <f t="shared" si="609"/>
        <v>0</v>
      </c>
      <c r="AD2932" s="520">
        <f t="shared" si="610"/>
        <v>0</v>
      </c>
    </row>
    <row r="2933" spans="16:30">
      <c r="P2933" s="274">
        <f t="shared" si="598"/>
        <v>1</v>
      </c>
      <c r="Q2933" s="285">
        <f t="shared" si="599"/>
        <v>18</v>
      </c>
      <c r="R2933" s="286">
        <f t="shared" si="600"/>
        <v>0</v>
      </c>
      <c r="S2933" s="287">
        <f t="shared" si="601"/>
        <v>0</v>
      </c>
      <c r="T2933" s="286">
        <f t="shared" si="602"/>
        <v>0</v>
      </c>
      <c r="U2933" s="287">
        <f t="shared" si="603"/>
        <v>0</v>
      </c>
      <c r="V2933" s="287">
        <f t="shared" si="604"/>
        <v>0</v>
      </c>
      <c r="W2933" s="287">
        <f t="shared" si="605"/>
        <v>0</v>
      </c>
      <c r="X2933" s="287">
        <f t="shared" si="606"/>
        <v>0</v>
      </c>
      <c r="Y2933" s="288">
        <f t="shared" si="607"/>
        <v>1900</v>
      </c>
      <c r="Z2933" s="287">
        <f t="shared" si="608"/>
        <v>1</v>
      </c>
      <c r="AA2933" s="519">
        <f>0</f>
        <v>0</v>
      </c>
      <c r="AB2933" s="520">
        <f>0</f>
        <v>0</v>
      </c>
      <c r="AC2933" s="519">
        <f t="shared" si="609"/>
        <v>0</v>
      </c>
      <c r="AD2933" s="520">
        <f t="shared" si="610"/>
        <v>0</v>
      </c>
    </row>
    <row r="2934" spans="16:30">
      <c r="P2934" s="274">
        <f t="shared" si="598"/>
        <v>1</v>
      </c>
      <c r="Q2934" s="285">
        <f t="shared" si="599"/>
        <v>18</v>
      </c>
      <c r="R2934" s="286">
        <f t="shared" si="600"/>
        <v>0</v>
      </c>
      <c r="S2934" s="287">
        <f t="shared" si="601"/>
        <v>0</v>
      </c>
      <c r="T2934" s="286">
        <f t="shared" si="602"/>
        <v>0</v>
      </c>
      <c r="U2934" s="287">
        <f t="shared" si="603"/>
        <v>0</v>
      </c>
      <c r="V2934" s="287">
        <f t="shared" si="604"/>
        <v>0</v>
      </c>
      <c r="W2934" s="287">
        <f t="shared" si="605"/>
        <v>0</v>
      </c>
      <c r="X2934" s="287">
        <f t="shared" si="606"/>
        <v>0</v>
      </c>
      <c r="Y2934" s="288">
        <f t="shared" si="607"/>
        <v>1900</v>
      </c>
      <c r="Z2934" s="287">
        <f t="shared" si="608"/>
        <v>1</v>
      </c>
      <c r="AA2934" s="519">
        <f>0</f>
        <v>0</v>
      </c>
      <c r="AB2934" s="520">
        <f>0</f>
        <v>0</v>
      </c>
      <c r="AC2934" s="519">
        <f t="shared" si="609"/>
        <v>0</v>
      </c>
      <c r="AD2934" s="520">
        <f t="shared" si="610"/>
        <v>0</v>
      </c>
    </row>
    <row r="2935" spans="16:30">
      <c r="P2935" s="274">
        <f t="shared" si="598"/>
        <v>1</v>
      </c>
      <c r="Q2935" s="285">
        <f t="shared" si="599"/>
        <v>18</v>
      </c>
      <c r="R2935" s="286">
        <f t="shared" si="600"/>
        <v>0</v>
      </c>
      <c r="S2935" s="287">
        <f t="shared" si="601"/>
        <v>0</v>
      </c>
      <c r="T2935" s="286">
        <f t="shared" si="602"/>
        <v>0</v>
      </c>
      <c r="U2935" s="287">
        <f t="shared" si="603"/>
        <v>0</v>
      </c>
      <c r="V2935" s="287">
        <f t="shared" si="604"/>
        <v>0</v>
      </c>
      <c r="W2935" s="287">
        <f t="shared" si="605"/>
        <v>0</v>
      </c>
      <c r="X2935" s="287">
        <f t="shared" si="606"/>
        <v>0</v>
      </c>
      <c r="Y2935" s="288">
        <f t="shared" si="607"/>
        <v>1900</v>
      </c>
      <c r="Z2935" s="287">
        <f t="shared" si="608"/>
        <v>1</v>
      </c>
      <c r="AA2935" s="519">
        <f>0</f>
        <v>0</v>
      </c>
      <c r="AB2935" s="520">
        <f>0</f>
        <v>0</v>
      </c>
      <c r="AC2935" s="519">
        <f t="shared" si="609"/>
        <v>0</v>
      </c>
      <c r="AD2935" s="520">
        <f t="shared" si="610"/>
        <v>0</v>
      </c>
    </row>
    <row r="2936" spans="16:30">
      <c r="P2936" s="274">
        <f t="shared" si="598"/>
        <v>1</v>
      </c>
      <c r="Q2936" s="285">
        <f t="shared" si="599"/>
        <v>18</v>
      </c>
      <c r="R2936" s="286">
        <f t="shared" si="600"/>
        <v>0</v>
      </c>
      <c r="S2936" s="287">
        <f t="shared" si="601"/>
        <v>0</v>
      </c>
      <c r="T2936" s="286">
        <f t="shared" si="602"/>
        <v>0</v>
      </c>
      <c r="U2936" s="287">
        <f t="shared" si="603"/>
        <v>0</v>
      </c>
      <c r="V2936" s="287">
        <f t="shared" si="604"/>
        <v>0</v>
      </c>
      <c r="W2936" s="287">
        <f t="shared" si="605"/>
        <v>0</v>
      </c>
      <c r="X2936" s="287">
        <f t="shared" si="606"/>
        <v>0</v>
      </c>
      <c r="Y2936" s="288">
        <f t="shared" si="607"/>
        <v>1900</v>
      </c>
      <c r="Z2936" s="287">
        <f t="shared" si="608"/>
        <v>1</v>
      </c>
      <c r="AA2936" s="519">
        <f>0</f>
        <v>0</v>
      </c>
      <c r="AB2936" s="520">
        <f>0</f>
        <v>0</v>
      </c>
      <c r="AC2936" s="519">
        <f t="shared" si="609"/>
        <v>0</v>
      </c>
      <c r="AD2936" s="520">
        <f t="shared" si="610"/>
        <v>0</v>
      </c>
    </row>
    <row r="2937" spans="16:30">
      <c r="P2937" s="274">
        <f t="shared" si="598"/>
        <v>1</v>
      </c>
      <c r="Q2937" s="285">
        <f t="shared" si="599"/>
        <v>18</v>
      </c>
      <c r="R2937" s="286">
        <f t="shared" si="600"/>
        <v>0</v>
      </c>
      <c r="S2937" s="287">
        <f t="shared" si="601"/>
        <v>0</v>
      </c>
      <c r="T2937" s="286">
        <f t="shared" si="602"/>
        <v>0</v>
      </c>
      <c r="U2937" s="287">
        <f t="shared" si="603"/>
        <v>0</v>
      </c>
      <c r="V2937" s="287">
        <f t="shared" si="604"/>
        <v>0</v>
      </c>
      <c r="W2937" s="287">
        <f t="shared" si="605"/>
        <v>0</v>
      </c>
      <c r="X2937" s="287">
        <f t="shared" si="606"/>
        <v>0</v>
      </c>
      <c r="Y2937" s="288">
        <f t="shared" si="607"/>
        <v>1900</v>
      </c>
      <c r="Z2937" s="287">
        <f t="shared" si="608"/>
        <v>1</v>
      </c>
      <c r="AA2937" s="519">
        <f>0</f>
        <v>0</v>
      </c>
      <c r="AB2937" s="520">
        <f>0</f>
        <v>0</v>
      </c>
      <c r="AC2937" s="519">
        <f t="shared" si="609"/>
        <v>0</v>
      </c>
      <c r="AD2937" s="520">
        <f t="shared" si="610"/>
        <v>0</v>
      </c>
    </row>
    <row r="2938" spans="16:30">
      <c r="P2938" s="274">
        <f t="shared" si="598"/>
        <v>1</v>
      </c>
      <c r="Q2938" s="285">
        <f t="shared" si="599"/>
        <v>18</v>
      </c>
      <c r="R2938" s="286">
        <f t="shared" si="600"/>
        <v>0</v>
      </c>
      <c r="S2938" s="287">
        <f t="shared" si="601"/>
        <v>0</v>
      </c>
      <c r="T2938" s="286">
        <f t="shared" si="602"/>
        <v>0</v>
      </c>
      <c r="U2938" s="287">
        <f t="shared" si="603"/>
        <v>0</v>
      </c>
      <c r="V2938" s="287">
        <f t="shared" si="604"/>
        <v>0</v>
      </c>
      <c r="W2938" s="287">
        <f t="shared" si="605"/>
        <v>0</v>
      </c>
      <c r="X2938" s="287">
        <f t="shared" si="606"/>
        <v>0</v>
      </c>
      <c r="Y2938" s="288">
        <f t="shared" si="607"/>
        <v>1900</v>
      </c>
      <c r="Z2938" s="287">
        <f t="shared" si="608"/>
        <v>1</v>
      </c>
      <c r="AA2938" s="519">
        <f>0</f>
        <v>0</v>
      </c>
      <c r="AB2938" s="520">
        <f>0</f>
        <v>0</v>
      </c>
      <c r="AC2938" s="519">
        <f t="shared" si="609"/>
        <v>0</v>
      </c>
      <c r="AD2938" s="520">
        <f t="shared" si="610"/>
        <v>0</v>
      </c>
    </row>
    <row r="2939" spans="16:30">
      <c r="P2939" s="274">
        <f t="shared" si="598"/>
        <v>1</v>
      </c>
      <c r="Q2939" s="285">
        <f t="shared" si="599"/>
        <v>18</v>
      </c>
      <c r="R2939" s="286">
        <f t="shared" si="600"/>
        <v>0</v>
      </c>
      <c r="S2939" s="287">
        <f t="shared" si="601"/>
        <v>0</v>
      </c>
      <c r="T2939" s="286">
        <f t="shared" si="602"/>
        <v>0</v>
      </c>
      <c r="U2939" s="287">
        <f t="shared" si="603"/>
        <v>0</v>
      </c>
      <c r="V2939" s="287">
        <f t="shared" si="604"/>
        <v>0</v>
      </c>
      <c r="W2939" s="287">
        <f t="shared" si="605"/>
        <v>0</v>
      </c>
      <c r="X2939" s="287">
        <f t="shared" si="606"/>
        <v>0</v>
      </c>
      <c r="Y2939" s="288">
        <f t="shared" si="607"/>
        <v>1900</v>
      </c>
      <c r="Z2939" s="287">
        <f t="shared" si="608"/>
        <v>1</v>
      </c>
      <c r="AA2939" s="519">
        <f>0</f>
        <v>0</v>
      </c>
      <c r="AB2939" s="520">
        <f>0</f>
        <v>0</v>
      </c>
      <c r="AC2939" s="519">
        <f t="shared" si="609"/>
        <v>0</v>
      </c>
      <c r="AD2939" s="520">
        <f t="shared" si="610"/>
        <v>0</v>
      </c>
    </row>
    <row r="2940" spans="16:30">
      <c r="P2940" s="274">
        <f t="shared" si="598"/>
        <v>1</v>
      </c>
      <c r="Q2940" s="285">
        <f t="shared" si="599"/>
        <v>18</v>
      </c>
      <c r="R2940" s="286">
        <f t="shared" si="600"/>
        <v>0</v>
      </c>
      <c r="S2940" s="287">
        <f t="shared" si="601"/>
        <v>0</v>
      </c>
      <c r="T2940" s="286">
        <f t="shared" si="602"/>
        <v>0</v>
      </c>
      <c r="U2940" s="287">
        <f t="shared" si="603"/>
        <v>0</v>
      </c>
      <c r="V2940" s="287">
        <f t="shared" si="604"/>
        <v>0</v>
      </c>
      <c r="W2940" s="287">
        <f t="shared" si="605"/>
        <v>0</v>
      </c>
      <c r="X2940" s="287">
        <f t="shared" si="606"/>
        <v>0</v>
      </c>
      <c r="Y2940" s="288">
        <f t="shared" si="607"/>
        <v>1900</v>
      </c>
      <c r="Z2940" s="287">
        <f t="shared" si="608"/>
        <v>1</v>
      </c>
      <c r="AA2940" s="519">
        <f>0</f>
        <v>0</v>
      </c>
      <c r="AB2940" s="520">
        <f>0</f>
        <v>0</v>
      </c>
      <c r="AC2940" s="519">
        <f t="shared" si="609"/>
        <v>0</v>
      </c>
      <c r="AD2940" s="520">
        <f t="shared" si="610"/>
        <v>0</v>
      </c>
    </row>
    <row r="2941" spans="16:30">
      <c r="P2941" s="274">
        <f t="shared" si="598"/>
        <v>1</v>
      </c>
      <c r="Q2941" s="285">
        <f t="shared" si="599"/>
        <v>18</v>
      </c>
      <c r="R2941" s="286">
        <f t="shared" si="600"/>
        <v>0</v>
      </c>
      <c r="S2941" s="287">
        <f t="shared" si="601"/>
        <v>0</v>
      </c>
      <c r="T2941" s="286">
        <f t="shared" si="602"/>
        <v>0</v>
      </c>
      <c r="U2941" s="287">
        <f t="shared" si="603"/>
        <v>0</v>
      </c>
      <c r="V2941" s="287">
        <f t="shared" si="604"/>
        <v>0</v>
      </c>
      <c r="W2941" s="287">
        <f t="shared" si="605"/>
        <v>0</v>
      </c>
      <c r="X2941" s="287">
        <f t="shared" si="606"/>
        <v>0</v>
      </c>
      <c r="Y2941" s="288">
        <f t="shared" si="607"/>
        <v>1900</v>
      </c>
      <c r="Z2941" s="287">
        <f t="shared" si="608"/>
        <v>1</v>
      </c>
      <c r="AA2941" s="519">
        <f>0</f>
        <v>0</v>
      </c>
      <c r="AB2941" s="520">
        <f>0</f>
        <v>0</v>
      </c>
      <c r="AC2941" s="519">
        <f t="shared" si="609"/>
        <v>0</v>
      </c>
      <c r="AD2941" s="520">
        <f t="shared" si="610"/>
        <v>0</v>
      </c>
    </row>
    <row r="2942" spans="16:30">
      <c r="P2942" s="274">
        <f t="shared" si="598"/>
        <v>1</v>
      </c>
      <c r="Q2942" s="285">
        <f t="shared" si="599"/>
        <v>18</v>
      </c>
      <c r="R2942" s="286">
        <f t="shared" si="600"/>
        <v>0</v>
      </c>
      <c r="S2942" s="287">
        <f t="shared" si="601"/>
        <v>0</v>
      </c>
      <c r="T2942" s="286">
        <f t="shared" si="602"/>
        <v>0</v>
      </c>
      <c r="U2942" s="287">
        <f t="shared" si="603"/>
        <v>0</v>
      </c>
      <c r="V2942" s="287">
        <f t="shared" si="604"/>
        <v>0</v>
      </c>
      <c r="W2942" s="287">
        <f t="shared" si="605"/>
        <v>0</v>
      </c>
      <c r="X2942" s="287">
        <f t="shared" si="606"/>
        <v>0</v>
      </c>
      <c r="Y2942" s="288">
        <f t="shared" si="607"/>
        <v>1900</v>
      </c>
      <c r="Z2942" s="287">
        <f t="shared" si="608"/>
        <v>1</v>
      </c>
      <c r="AA2942" s="519">
        <f>0</f>
        <v>0</v>
      </c>
      <c r="AB2942" s="520">
        <f>0</f>
        <v>0</v>
      </c>
      <c r="AC2942" s="519">
        <f t="shared" si="609"/>
        <v>0</v>
      </c>
      <c r="AD2942" s="520">
        <f t="shared" si="610"/>
        <v>0</v>
      </c>
    </row>
    <row r="2943" spans="16:30">
      <c r="P2943" s="274">
        <f t="shared" si="598"/>
        <v>1</v>
      </c>
      <c r="Q2943" s="285">
        <f t="shared" si="599"/>
        <v>18</v>
      </c>
      <c r="R2943" s="286">
        <f t="shared" si="600"/>
        <v>0</v>
      </c>
      <c r="S2943" s="287">
        <f t="shared" si="601"/>
        <v>0</v>
      </c>
      <c r="T2943" s="286">
        <f t="shared" si="602"/>
        <v>0</v>
      </c>
      <c r="U2943" s="287">
        <f t="shared" si="603"/>
        <v>0</v>
      </c>
      <c r="V2943" s="287">
        <f t="shared" si="604"/>
        <v>0</v>
      </c>
      <c r="W2943" s="287">
        <f t="shared" si="605"/>
        <v>0</v>
      </c>
      <c r="X2943" s="287">
        <f t="shared" si="606"/>
        <v>0</v>
      </c>
      <c r="Y2943" s="288">
        <f t="shared" si="607"/>
        <v>1900</v>
      </c>
      <c r="Z2943" s="287">
        <f t="shared" si="608"/>
        <v>1</v>
      </c>
      <c r="AA2943" s="519">
        <f>0</f>
        <v>0</v>
      </c>
      <c r="AB2943" s="520">
        <f>0</f>
        <v>0</v>
      </c>
      <c r="AC2943" s="519">
        <f t="shared" si="609"/>
        <v>0</v>
      </c>
      <c r="AD2943" s="520">
        <f t="shared" si="610"/>
        <v>0</v>
      </c>
    </row>
    <row r="2944" spans="16:30">
      <c r="P2944" s="274">
        <f t="shared" si="598"/>
        <v>1</v>
      </c>
      <c r="Q2944" s="285">
        <f t="shared" si="599"/>
        <v>18</v>
      </c>
      <c r="R2944" s="286">
        <f t="shared" si="600"/>
        <v>0</v>
      </c>
      <c r="S2944" s="287">
        <f t="shared" si="601"/>
        <v>0</v>
      </c>
      <c r="T2944" s="286">
        <f t="shared" si="602"/>
        <v>0</v>
      </c>
      <c r="U2944" s="287">
        <f t="shared" si="603"/>
        <v>0</v>
      </c>
      <c r="V2944" s="287">
        <f t="shared" si="604"/>
        <v>0</v>
      </c>
      <c r="W2944" s="287">
        <f t="shared" si="605"/>
        <v>0</v>
      </c>
      <c r="X2944" s="287">
        <f t="shared" si="606"/>
        <v>0</v>
      </c>
      <c r="Y2944" s="288">
        <f t="shared" si="607"/>
        <v>1900</v>
      </c>
      <c r="Z2944" s="287">
        <f t="shared" si="608"/>
        <v>1</v>
      </c>
      <c r="AA2944" s="519">
        <f>0</f>
        <v>0</v>
      </c>
      <c r="AB2944" s="520">
        <f>0</f>
        <v>0</v>
      </c>
      <c r="AC2944" s="519">
        <f t="shared" si="609"/>
        <v>0</v>
      </c>
      <c r="AD2944" s="520">
        <f t="shared" si="610"/>
        <v>0</v>
      </c>
    </row>
    <row r="2945" spans="16:30">
      <c r="P2945" s="274">
        <f t="shared" si="598"/>
        <v>1</v>
      </c>
      <c r="Q2945" s="285">
        <f t="shared" si="599"/>
        <v>18</v>
      </c>
      <c r="R2945" s="286">
        <f t="shared" si="600"/>
        <v>0</v>
      </c>
      <c r="S2945" s="287">
        <f t="shared" si="601"/>
        <v>0</v>
      </c>
      <c r="T2945" s="286">
        <f t="shared" si="602"/>
        <v>0</v>
      </c>
      <c r="U2945" s="287">
        <f t="shared" si="603"/>
        <v>0</v>
      </c>
      <c r="V2945" s="287">
        <f t="shared" si="604"/>
        <v>0</v>
      </c>
      <c r="W2945" s="287">
        <f t="shared" si="605"/>
        <v>0</v>
      </c>
      <c r="X2945" s="287">
        <f t="shared" si="606"/>
        <v>0</v>
      </c>
      <c r="Y2945" s="288">
        <f t="shared" si="607"/>
        <v>1900</v>
      </c>
      <c r="Z2945" s="287">
        <f t="shared" si="608"/>
        <v>1</v>
      </c>
      <c r="AA2945" s="519">
        <f>0</f>
        <v>0</v>
      </c>
      <c r="AB2945" s="520">
        <f>0</f>
        <v>0</v>
      </c>
      <c r="AC2945" s="519">
        <f t="shared" si="609"/>
        <v>0</v>
      </c>
      <c r="AD2945" s="520">
        <f t="shared" si="610"/>
        <v>0</v>
      </c>
    </row>
    <row r="2946" spans="16:30">
      <c r="P2946" s="274">
        <f t="shared" si="598"/>
        <v>1</v>
      </c>
      <c r="Q2946" s="285">
        <f t="shared" si="599"/>
        <v>18</v>
      </c>
      <c r="R2946" s="286">
        <f t="shared" si="600"/>
        <v>0</v>
      </c>
      <c r="S2946" s="287">
        <f t="shared" si="601"/>
        <v>0</v>
      </c>
      <c r="T2946" s="286">
        <f t="shared" si="602"/>
        <v>0</v>
      </c>
      <c r="U2946" s="287">
        <f t="shared" si="603"/>
        <v>0</v>
      </c>
      <c r="V2946" s="287">
        <f t="shared" si="604"/>
        <v>0</v>
      </c>
      <c r="W2946" s="287">
        <f t="shared" si="605"/>
        <v>0</v>
      </c>
      <c r="X2946" s="287">
        <f t="shared" si="606"/>
        <v>0</v>
      </c>
      <c r="Y2946" s="288">
        <f t="shared" si="607"/>
        <v>1900</v>
      </c>
      <c r="Z2946" s="287">
        <f t="shared" si="608"/>
        <v>1</v>
      </c>
      <c r="AA2946" s="519">
        <f>0</f>
        <v>0</v>
      </c>
      <c r="AB2946" s="520">
        <f>0</f>
        <v>0</v>
      </c>
      <c r="AC2946" s="519">
        <f t="shared" si="609"/>
        <v>0</v>
      </c>
      <c r="AD2946" s="520">
        <f t="shared" si="610"/>
        <v>0</v>
      </c>
    </row>
    <row r="2947" spans="16:30">
      <c r="P2947" s="274">
        <f t="shared" si="598"/>
        <v>1</v>
      </c>
      <c r="Q2947" s="285">
        <f t="shared" si="599"/>
        <v>18</v>
      </c>
      <c r="R2947" s="286">
        <f t="shared" si="600"/>
        <v>0</v>
      </c>
      <c r="S2947" s="287">
        <f t="shared" si="601"/>
        <v>0</v>
      </c>
      <c r="T2947" s="286">
        <f t="shared" si="602"/>
        <v>0</v>
      </c>
      <c r="U2947" s="287">
        <f t="shared" si="603"/>
        <v>0</v>
      </c>
      <c r="V2947" s="287">
        <f t="shared" si="604"/>
        <v>0</v>
      </c>
      <c r="W2947" s="287">
        <f t="shared" si="605"/>
        <v>0</v>
      </c>
      <c r="X2947" s="287">
        <f t="shared" si="606"/>
        <v>0</v>
      </c>
      <c r="Y2947" s="288">
        <f t="shared" si="607"/>
        <v>1900</v>
      </c>
      <c r="Z2947" s="287">
        <f t="shared" si="608"/>
        <v>1</v>
      </c>
      <c r="AA2947" s="519">
        <f>0</f>
        <v>0</v>
      </c>
      <c r="AB2947" s="520">
        <f>0</f>
        <v>0</v>
      </c>
      <c r="AC2947" s="519">
        <f t="shared" si="609"/>
        <v>0</v>
      </c>
      <c r="AD2947" s="520">
        <f t="shared" si="610"/>
        <v>0</v>
      </c>
    </row>
    <row r="2948" spans="16:30">
      <c r="P2948" s="274">
        <f t="shared" si="598"/>
        <v>1</v>
      </c>
      <c r="Q2948" s="285">
        <f t="shared" si="599"/>
        <v>18</v>
      </c>
      <c r="R2948" s="286">
        <f t="shared" si="600"/>
        <v>0</v>
      </c>
      <c r="S2948" s="287">
        <f t="shared" si="601"/>
        <v>0</v>
      </c>
      <c r="T2948" s="286">
        <f t="shared" si="602"/>
        <v>0</v>
      </c>
      <c r="U2948" s="287">
        <f t="shared" si="603"/>
        <v>0</v>
      </c>
      <c r="V2948" s="287">
        <f t="shared" si="604"/>
        <v>0</v>
      </c>
      <c r="W2948" s="287">
        <f t="shared" si="605"/>
        <v>0</v>
      </c>
      <c r="X2948" s="287">
        <f t="shared" si="606"/>
        <v>0</v>
      </c>
      <c r="Y2948" s="288">
        <f t="shared" si="607"/>
        <v>1900</v>
      </c>
      <c r="Z2948" s="287">
        <f t="shared" si="608"/>
        <v>1</v>
      </c>
      <c r="AA2948" s="519">
        <f>0</f>
        <v>0</v>
      </c>
      <c r="AB2948" s="520">
        <f>0</f>
        <v>0</v>
      </c>
      <c r="AC2948" s="519">
        <f t="shared" si="609"/>
        <v>0</v>
      </c>
      <c r="AD2948" s="520">
        <f t="shared" si="610"/>
        <v>0</v>
      </c>
    </row>
    <row r="2949" spans="16:30">
      <c r="P2949" s="274">
        <f t="shared" si="598"/>
        <v>1</v>
      </c>
      <c r="Q2949" s="285">
        <f t="shared" si="599"/>
        <v>18</v>
      </c>
      <c r="R2949" s="286">
        <f t="shared" si="600"/>
        <v>0</v>
      </c>
      <c r="S2949" s="287">
        <f t="shared" si="601"/>
        <v>0</v>
      </c>
      <c r="T2949" s="286">
        <f t="shared" si="602"/>
        <v>0</v>
      </c>
      <c r="U2949" s="287">
        <f t="shared" si="603"/>
        <v>0</v>
      </c>
      <c r="V2949" s="287">
        <f t="shared" si="604"/>
        <v>0</v>
      </c>
      <c r="W2949" s="287">
        <f t="shared" si="605"/>
        <v>0</v>
      </c>
      <c r="X2949" s="287">
        <f t="shared" si="606"/>
        <v>0</v>
      </c>
      <c r="Y2949" s="288">
        <f t="shared" si="607"/>
        <v>1900</v>
      </c>
      <c r="Z2949" s="287">
        <f t="shared" si="608"/>
        <v>1</v>
      </c>
      <c r="AA2949" s="519">
        <f>0</f>
        <v>0</v>
      </c>
      <c r="AB2949" s="520">
        <f>0</f>
        <v>0</v>
      </c>
      <c r="AC2949" s="519">
        <f t="shared" si="609"/>
        <v>0</v>
      </c>
      <c r="AD2949" s="520">
        <f t="shared" si="610"/>
        <v>0</v>
      </c>
    </row>
    <row r="2950" spans="16:30">
      <c r="P2950" s="274">
        <f t="shared" si="598"/>
        <v>1</v>
      </c>
      <c r="Q2950" s="285">
        <f t="shared" si="599"/>
        <v>18</v>
      </c>
      <c r="R2950" s="286">
        <f t="shared" si="600"/>
        <v>0</v>
      </c>
      <c r="S2950" s="287">
        <f t="shared" si="601"/>
        <v>0</v>
      </c>
      <c r="T2950" s="286">
        <f t="shared" si="602"/>
        <v>0</v>
      </c>
      <c r="U2950" s="287">
        <f t="shared" si="603"/>
        <v>0</v>
      </c>
      <c r="V2950" s="287">
        <f t="shared" si="604"/>
        <v>0</v>
      </c>
      <c r="W2950" s="287">
        <f t="shared" si="605"/>
        <v>0</v>
      </c>
      <c r="X2950" s="287">
        <f t="shared" si="606"/>
        <v>0</v>
      </c>
      <c r="Y2950" s="288">
        <f t="shared" si="607"/>
        <v>1900</v>
      </c>
      <c r="Z2950" s="287">
        <f t="shared" si="608"/>
        <v>1</v>
      </c>
      <c r="AA2950" s="519">
        <f>0</f>
        <v>0</v>
      </c>
      <c r="AB2950" s="520">
        <f>0</f>
        <v>0</v>
      </c>
      <c r="AC2950" s="519">
        <f t="shared" si="609"/>
        <v>0</v>
      </c>
      <c r="AD2950" s="520">
        <f t="shared" si="610"/>
        <v>0</v>
      </c>
    </row>
    <row r="2951" spans="16:30">
      <c r="P2951" s="274">
        <f t="shared" si="598"/>
        <v>1</v>
      </c>
      <c r="Q2951" s="285">
        <f t="shared" si="599"/>
        <v>18</v>
      </c>
      <c r="R2951" s="286">
        <f t="shared" si="600"/>
        <v>0</v>
      </c>
      <c r="S2951" s="287">
        <f t="shared" si="601"/>
        <v>0</v>
      </c>
      <c r="T2951" s="286">
        <f t="shared" si="602"/>
        <v>0</v>
      </c>
      <c r="U2951" s="287">
        <f t="shared" si="603"/>
        <v>0</v>
      </c>
      <c r="V2951" s="287">
        <f t="shared" si="604"/>
        <v>0</v>
      </c>
      <c r="W2951" s="287">
        <f t="shared" si="605"/>
        <v>0</v>
      </c>
      <c r="X2951" s="287">
        <f t="shared" si="606"/>
        <v>0</v>
      </c>
      <c r="Y2951" s="288">
        <f t="shared" si="607"/>
        <v>1900</v>
      </c>
      <c r="Z2951" s="287">
        <f t="shared" si="608"/>
        <v>1</v>
      </c>
      <c r="AA2951" s="519">
        <f>0</f>
        <v>0</v>
      </c>
      <c r="AB2951" s="520">
        <f>0</f>
        <v>0</v>
      </c>
      <c r="AC2951" s="519">
        <f t="shared" si="609"/>
        <v>0</v>
      </c>
      <c r="AD2951" s="520">
        <f t="shared" si="610"/>
        <v>0</v>
      </c>
    </row>
    <row r="2952" spans="16:30">
      <c r="P2952" s="274">
        <f t="shared" ref="P2952:P3015" si="611">IF(Z2952&gt;S2952,IF(Z2952&gt;T2952,1,0),0)</f>
        <v>1</v>
      </c>
      <c r="Q2952" s="285">
        <f t="shared" ref="Q2952:Q3015" si="612">MAX(18,IFERROR(ROUNDDOWN(YEARFRAC(F2952,__valuation_date),0),45))</f>
        <v>18</v>
      </c>
      <c r="R2952" s="286">
        <f t="shared" ref="R2952:R3015" si="613">G2952</f>
        <v>0</v>
      </c>
      <c r="S2952" s="287">
        <f t="shared" ref="S2952:S3015" si="614">N2952</f>
        <v>0</v>
      </c>
      <c r="T2952" s="286">
        <f t="shared" ref="T2952:T3015" si="615">ROUNDUP(YEARFRAC(M2952,L2952),0)</f>
        <v>0</v>
      </c>
      <c r="U2952" s="287">
        <f t="shared" ref="U2952:U3015" si="616">J2952</f>
        <v>0</v>
      </c>
      <c r="V2952" s="287">
        <f t="shared" ref="V2952:V3015" si="617">IF(X2952="Annuity",0,H2952)</f>
        <v>0</v>
      </c>
      <c r="W2952" s="287">
        <f t="shared" ref="W2952:W3015" si="618">IF(X2952="Annuity",H2952*12,H2952)</f>
        <v>0</v>
      </c>
      <c r="X2952" s="287">
        <f t="shared" ref="X2952:X3015" si="619">E2952</f>
        <v>0</v>
      </c>
      <c r="Y2952" s="288">
        <f t="shared" ref="Y2952:Y3015" si="620">YEAR(L2952)</f>
        <v>1900</v>
      </c>
      <c r="Z2952" s="287">
        <f t="shared" ref="Z2952:Z3015" si="621">YEAR($P$2)-Y2952+1</f>
        <v>1</v>
      </c>
      <c r="AA2952" s="519">
        <f>0</f>
        <v>0</v>
      </c>
      <c r="AB2952" s="520">
        <f>0</f>
        <v>0</v>
      </c>
      <c r="AC2952" s="519">
        <f t="shared" ref="AC2952:AC3015" si="622">D2952</f>
        <v>0</v>
      </c>
      <c r="AD2952" s="520">
        <f t="shared" ref="AD2952:AD3015" si="623">O2952</f>
        <v>0</v>
      </c>
    </row>
    <row r="2953" spans="16:30">
      <c r="P2953" s="274">
        <f t="shared" si="611"/>
        <v>1</v>
      </c>
      <c r="Q2953" s="285">
        <f t="shared" si="612"/>
        <v>18</v>
      </c>
      <c r="R2953" s="286">
        <f t="shared" si="613"/>
        <v>0</v>
      </c>
      <c r="S2953" s="287">
        <f t="shared" si="614"/>
        <v>0</v>
      </c>
      <c r="T2953" s="286">
        <f t="shared" si="615"/>
        <v>0</v>
      </c>
      <c r="U2953" s="287">
        <f t="shared" si="616"/>
        <v>0</v>
      </c>
      <c r="V2953" s="287">
        <f t="shared" si="617"/>
        <v>0</v>
      </c>
      <c r="W2953" s="287">
        <f t="shared" si="618"/>
        <v>0</v>
      </c>
      <c r="X2953" s="287">
        <f t="shared" si="619"/>
        <v>0</v>
      </c>
      <c r="Y2953" s="288">
        <f t="shared" si="620"/>
        <v>1900</v>
      </c>
      <c r="Z2953" s="287">
        <f t="shared" si="621"/>
        <v>1</v>
      </c>
      <c r="AA2953" s="519">
        <f>0</f>
        <v>0</v>
      </c>
      <c r="AB2953" s="520">
        <f>0</f>
        <v>0</v>
      </c>
      <c r="AC2953" s="519">
        <f t="shared" si="622"/>
        <v>0</v>
      </c>
      <c r="AD2953" s="520">
        <f t="shared" si="623"/>
        <v>0</v>
      </c>
    </row>
    <row r="2954" spans="16:30">
      <c r="P2954" s="274">
        <f t="shared" si="611"/>
        <v>1</v>
      </c>
      <c r="Q2954" s="285">
        <f t="shared" si="612"/>
        <v>18</v>
      </c>
      <c r="R2954" s="286">
        <f t="shared" si="613"/>
        <v>0</v>
      </c>
      <c r="S2954" s="287">
        <f t="shared" si="614"/>
        <v>0</v>
      </c>
      <c r="T2954" s="286">
        <f t="shared" si="615"/>
        <v>0</v>
      </c>
      <c r="U2954" s="287">
        <f t="shared" si="616"/>
        <v>0</v>
      </c>
      <c r="V2954" s="287">
        <f t="shared" si="617"/>
        <v>0</v>
      </c>
      <c r="W2954" s="287">
        <f t="shared" si="618"/>
        <v>0</v>
      </c>
      <c r="X2954" s="287">
        <f t="shared" si="619"/>
        <v>0</v>
      </c>
      <c r="Y2954" s="288">
        <f t="shared" si="620"/>
        <v>1900</v>
      </c>
      <c r="Z2954" s="287">
        <f t="shared" si="621"/>
        <v>1</v>
      </c>
      <c r="AA2954" s="519">
        <f>0</f>
        <v>0</v>
      </c>
      <c r="AB2954" s="520">
        <f>0</f>
        <v>0</v>
      </c>
      <c r="AC2954" s="519">
        <f t="shared" si="622"/>
        <v>0</v>
      </c>
      <c r="AD2954" s="520">
        <f t="shared" si="623"/>
        <v>0</v>
      </c>
    </row>
    <row r="2955" spans="16:30">
      <c r="P2955" s="274">
        <f t="shared" si="611"/>
        <v>1</v>
      </c>
      <c r="Q2955" s="285">
        <f t="shared" si="612"/>
        <v>18</v>
      </c>
      <c r="R2955" s="286">
        <f t="shared" si="613"/>
        <v>0</v>
      </c>
      <c r="S2955" s="287">
        <f t="shared" si="614"/>
        <v>0</v>
      </c>
      <c r="T2955" s="286">
        <f t="shared" si="615"/>
        <v>0</v>
      </c>
      <c r="U2955" s="287">
        <f t="shared" si="616"/>
        <v>0</v>
      </c>
      <c r="V2955" s="287">
        <f t="shared" si="617"/>
        <v>0</v>
      </c>
      <c r="W2955" s="287">
        <f t="shared" si="618"/>
        <v>0</v>
      </c>
      <c r="X2955" s="287">
        <f t="shared" si="619"/>
        <v>0</v>
      </c>
      <c r="Y2955" s="288">
        <f t="shared" si="620"/>
        <v>1900</v>
      </c>
      <c r="Z2955" s="287">
        <f t="shared" si="621"/>
        <v>1</v>
      </c>
      <c r="AA2955" s="519">
        <f>0</f>
        <v>0</v>
      </c>
      <c r="AB2955" s="520">
        <f>0</f>
        <v>0</v>
      </c>
      <c r="AC2955" s="519">
        <f t="shared" si="622"/>
        <v>0</v>
      </c>
      <c r="AD2955" s="520">
        <f t="shared" si="623"/>
        <v>0</v>
      </c>
    </row>
    <row r="2956" spans="16:30">
      <c r="P2956" s="274">
        <f t="shared" si="611"/>
        <v>1</v>
      </c>
      <c r="Q2956" s="285">
        <f t="shared" si="612"/>
        <v>18</v>
      </c>
      <c r="R2956" s="286">
        <f t="shared" si="613"/>
        <v>0</v>
      </c>
      <c r="S2956" s="287">
        <f t="shared" si="614"/>
        <v>0</v>
      </c>
      <c r="T2956" s="286">
        <f t="shared" si="615"/>
        <v>0</v>
      </c>
      <c r="U2956" s="287">
        <f t="shared" si="616"/>
        <v>0</v>
      </c>
      <c r="V2956" s="287">
        <f t="shared" si="617"/>
        <v>0</v>
      </c>
      <c r="W2956" s="287">
        <f t="shared" si="618"/>
        <v>0</v>
      </c>
      <c r="X2956" s="287">
        <f t="shared" si="619"/>
        <v>0</v>
      </c>
      <c r="Y2956" s="288">
        <f t="shared" si="620"/>
        <v>1900</v>
      </c>
      <c r="Z2956" s="287">
        <f t="shared" si="621"/>
        <v>1</v>
      </c>
      <c r="AA2956" s="519">
        <f>0</f>
        <v>0</v>
      </c>
      <c r="AB2956" s="520">
        <f>0</f>
        <v>0</v>
      </c>
      <c r="AC2956" s="519">
        <f t="shared" si="622"/>
        <v>0</v>
      </c>
      <c r="AD2956" s="520">
        <f t="shared" si="623"/>
        <v>0</v>
      </c>
    </row>
    <row r="2957" spans="16:30">
      <c r="P2957" s="274">
        <f t="shared" si="611"/>
        <v>1</v>
      </c>
      <c r="Q2957" s="285">
        <f t="shared" si="612"/>
        <v>18</v>
      </c>
      <c r="R2957" s="286">
        <f t="shared" si="613"/>
        <v>0</v>
      </c>
      <c r="S2957" s="287">
        <f t="shared" si="614"/>
        <v>0</v>
      </c>
      <c r="T2957" s="286">
        <f t="shared" si="615"/>
        <v>0</v>
      </c>
      <c r="U2957" s="287">
        <f t="shared" si="616"/>
        <v>0</v>
      </c>
      <c r="V2957" s="287">
        <f t="shared" si="617"/>
        <v>0</v>
      </c>
      <c r="W2957" s="287">
        <f t="shared" si="618"/>
        <v>0</v>
      </c>
      <c r="X2957" s="287">
        <f t="shared" si="619"/>
        <v>0</v>
      </c>
      <c r="Y2957" s="288">
        <f t="shared" si="620"/>
        <v>1900</v>
      </c>
      <c r="Z2957" s="287">
        <f t="shared" si="621"/>
        <v>1</v>
      </c>
      <c r="AA2957" s="519">
        <f>0</f>
        <v>0</v>
      </c>
      <c r="AB2957" s="520">
        <f>0</f>
        <v>0</v>
      </c>
      <c r="AC2957" s="519">
        <f t="shared" si="622"/>
        <v>0</v>
      </c>
      <c r="AD2957" s="520">
        <f t="shared" si="623"/>
        <v>0</v>
      </c>
    </row>
    <row r="2958" spans="16:30">
      <c r="P2958" s="274">
        <f t="shared" si="611"/>
        <v>1</v>
      </c>
      <c r="Q2958" s="285">
        <f t="shared" si="612"/>
        <v>18</v>
      </c>
      <c r="R2958" s="286">
        <f t="shared" si="613"/>
        <v>0</v>
      </c>
      <c r="S2958" s="287">
        <f t="shared" si="614"/>
        <v>0</v>
      </c>
      <c r="T2958" s="286">
        <f t="shared" si="615"/>
        <v>0</v>
      </c>
      <c r="U2958" s="287">
        <f t="shared" si="616"/>
        <v>0</v>
      </c>
      <c r="V2958" s="287">
        <f t="shared" si="617"/>
        <v>0</v>
      </c>
      <c r="W2958" s="287">
        <f t="shared" si="618"/>
        <v>0</v>
      </c>
      <c r="X2958" s="287">
        <f t="shared" si="619"/>
        <v>0</v>
      </c>
      <c r="Y2958" s="288">
        <f t="shared" si="620"/>
        <v>1900</v>
      </c>
      <c r="Z2958" s="287">
        <f t="shared" si="621"/>
        <v>1</v>
      </c>
      <c r="AA2958" s="519">
        <f>0</f>
        <v>0</v>
      </c>
      <c r="AB2958" s="520">
        <f>0</f>
        <v>0</v>
      </c>
      <c r="AC2958" s="519">
        <f t="shared" si="622"/>
        <v>0</v>
      </c>
      <c r="AD2958" s="520">
        <f t="shared" si="623"/>
        <v>0</v>
      </c>
    </row>
    <row r="2959" spans="16:30">
      <c r="P2959" s="274">
        <f t="shared" si="611"/>
        <v>1</v>
      </c>
      <c r="Q2959" s="285">
        <f t="shared" si="612"/>
        <v>18</v>
      </c>
      <c r="R2959" s="286">
        <f t="shared" si="613"/>
        <v>0</v>
      </c>
      <c r="S2959" s="287">
        <f t="shared" si="614"/>
        <v>0</v>
      </c>
      <c r="T2959" s="286">
        <f t="shared" si="615"/>
        <v>0</v>
      </c>
      <c r="U2959" s="287">
        <f t="shared" si="616"/>
        <v>0</v>
      </c>
      <c r="V2959" s="287">
        <f t="shared" si="617"/>
        <v>0</v>
      </c>
      <c r="W2959" s="287">
        <f t="shared" si="618"/>
        <v>0</v>
      </c>
      <c r="X2959" s="287">
        <f t="shared" si="619"/>
        <v>0</v>
      </c>
      <c r="Y2959" s="288">
        <f t="shared" si="620"/>
        <v>1900</v>
      </c>
      <c r="Z2959" s="287">
        <f t="shared" si="621"/>
        <v>1</v>
      </c>
      <c r="AA2959" s="519">
        <f>0</f>
        <v>0</v>
      </c>
      <c r="AB2959" s="520">
        <f>0</f>
        <v>0</v>
      </c>
      <c r="AC2959" s="519">
        <f t="shared" si="622"/>
        <v>0</v>
      </c>
      <c r="AD2959" s="520">
        <f t="shared" si="623"/>
        <v>0</v>
      </c>
    </row>
    <row r="2960" spans="16:30">
      <c r="P2960" s="274">
        <f t="shared" si="611"/>
        <v>1</v>
      </c>
      <c r="Q2960" s="285">
        <f t="shared" si="612"/>
        <v>18</v>
      </c>
      <c r="R2960" s="286">
        <f t="shared" si="613"/>
        <v>0</v>
      </c>
      <c r="S2960" s="287">
        <f t="shared" si="614"/>
        <v>0</v>
      </c>
      <c r="T2960" s="286">
        <f t="shared" si="615"/>
        <v>0</v>
      </c>
      <c r="U2960" s="287">
        <f t="shared" si="616"/>
        <v>0</v>
      </c>
      <c r="V2960" s="287">
        <f t="shared" si="617"/>
        <v>0</v>
      </c>
      <c r="W2960" s="287">
        <f t="shared" si="618"/>
        <v>0</v>
      </c>
      <c r="X2960" s="287">
        <f t="shared" si="619"/>
        <v>0</v>
      </c>
      <c r="Y2960" s="288">
        <f t="shared" si="620"/>
        <v>1900</v>
      </c>
      <c r="Z2960" s="287">
        <f t="shared" si="621"/>
        <v>1</v>
      </c>
      <c r="AA2960" s="519">
        <f>0</f>
        <v>0</v>
      </c>
      <c r="AB2960" s="520">
        <f>0</f>
        <v>0</v>
      </c>
      <c r="AC2960" s="519">
        <f t="shared" si="622"/>
        <v>0</v>
      </c>
      <c r="AD2960" s="520">
        <f t="shared" si="623"/>
        <v>0</v>
      </c>
    </row>
    <row r="2961" spans="16:30">
      <c r="P2961" s="274">
        <f t="shared" si="611"/>
        <v>1</v>
      </c>
      <c r="Q2961" s="285">
        <f t="shared" si="612"/>
        <v>18</v>
      </c>
      <c r="R2961" s="286">
        <f t="shared" si="613"/>
        <v>0</v>
      </c>
      <c r="S2961" s="287">
        <f t="shared" si="614"/>
        <v>0</v>
      </c>
      <c r="T2961" s="286">
        <f t="shared" si="615"/>
        <v>0</v>
      </c>
      <c r="U2961" s="287">
        <f t="shared" si="616"/>
        <v>0</v>
      </c>
      <c r="V2961" s="287">
        <f t="shared" si="617"/>
        <v>0</v>
      </c>
      <c r="W2961" s="287">
        <f t="shared" si="618"/>
        <v>0</v>
      </c>
      <c r="X2961" s="287">
        <f t="shared" si="619"/>
        <v>0</v>
      </c>
      <c r="Y2961" s="288">
        <f t="shared" si="620"/>
        <v>1900</v>
      </c>
      <c r="Z2961" s="287">
        <f t="shared" si="621"/>
        <v>1</v>
      </c>
      <c r="AA2961" s="519">
        <f>0</f>
        <v>0</v>
      </c>
      <c r="AB2961" s="520">
        <f>0</f>
        <v>0</v>
      </c>
      <c r="AC2961" s="519">
        <f t="shared" si="622"/>
        <v>0</v>
      </c>
      <c r="AD2961" s="520">
        <f t="shared" si="623"/>
        <v>0</v>
      </c>
    </row>
    <row r="2962" spans="16:30">
      <c r="P2962" s="274">
        <f t="shared" si="611"/>
        <v>1</v>
      </c>
      <c r="Q2962" s="285">
        <f t="shared" si="612"/>
        <v>18</v>
      </c>
      <c r="R2962" s="286">
        <f t="shared" si="613"/>
        <v>0</v>
      </c>
      <c r="S2962" s="287">
        <f t="shared" si="614"/>
        <v>0</v>
      </c>
      <c r="T2962" s="286">
        <f t="shared" si="615"/>
        <v>0</v>
      </c>
      <c r="U2962" s="287">
        <f t="shared" si="616"/>
        <v>0</v>
      </c>
      <c r="V2962" s="287">
        <f t="shared" si="617"/>
        <v>0</v>
      </c>
      <c r="W2962" s="287">
        <f t="shared" si="618"/>
        <v>0</v>
      </c>
      <c r="X2962" s="287">
        <f t="shared" si="619"/>
        <v>0</v>
      </c>
      <c r="Y2962" s="288">
        <f t="shared" si="620"/>
        <v>1900</v>
      </c>
      <c r="Z2962" s="287">
        <f t="shared" si="621"/>
        <v>1</v>
      </c>
      <c r="AA2962" s="519">
        <f>0</f>
        <v>0</v>
      </c>
      <c r="AB2962" s="520">
        <f>0</f>
        <v>0</v>
      </c>
      <c r="AC2962" s="519">
        <f t="shared" si="622"/>
        <v>0</v>
      </c>
      <c r="AD2962" s="520">
        <f t="shared" si="623"/>
        <v>0</v>
      </c>
    </row>
    <row r="2963" spans="16:30">
      <c r="P2963" s="274">
        <f t="shared" si="611"/>
        <v>1</v>
      </c>
      <c r="Q2963" s="285">
        <f t="shared" si="612"/>
        <v>18</v>
      </c>
      <c r="R2963" s="286">
        <f t="shared" si="613"/>
        <v>0</v>
      </c>
      <c r="S2963" s="287">
        <f t="shared" si="614"/>
        <v>0</v>
      </c>
      <c r="T2963" s="286">
        <f t="shared" si="615"/>
        <v>0</v>
      </c>
      <c r="U2963" s="287">
        <f t="shared" si="616"/>
        <v>0</v>
      </c>
      <c r="V2963" s="287">
        <f t="shared" si="617"/>
        <v>0</v>
      </c>
      <c r="W2963" s="287">
        <f t="shared" si="618"/>
        <v>0</v>
      </c>
      <c r="X2963" s="287">
        <f t="shared" si="619"/>
        <v>0</v>
      </c>
      <c r="Y2963" s="288">
        <f t="shared" si="620"/>
        <v>1900</v>
      </c>
      <c r="Z2963" s="287">
        <f t="shared" si="621"/>
        <v>1</v>
      </c>
      <c r="AA2963" s="519">
        <f>0</f>
        <v>0</v>
      </c>
      <c r="AB2963" s="520">
        <f>0</f>
        <v>0</v>
      </c>
      <c r="AC2963" s="519">
        <f t="shared" si="622"/>
        <v>0</v>
      </c>
      <c r="AD2963" s="520">
        <f t="shared" si="623"/>
        <v>0</v>
      </c>
    </row>
    <row r="2964" spans="16:30">
      <c r="P2964" s="274">
        <f t="shared" si="611"/>
        <v>1</v>
      </c>
      <c r="Q2964" s="285">
        <f t="shared" si="612"/>
        <v>18</v>
      </c>
      <c r="R2964" s="286">
        <f t="shared" si="613"/>
        <v>0</v>
      </c>
      <c r="S2964" s="287">
        <f t="shared" si="614"/>
        <v>0</v>
      </c>
      <c r="T2964" s="286">
        <f t="shared" si="615"/>
        <v>0</v>
      </c>
      <c r="U2964" s="287">
        <f t="shared" si="616"/>
        <v>0</v>
      </c>
      <c r="V2964" s="287">
        <f t="shared" si="617"/>
        <v>0</v>
      </c>
      <c r="W2964" s="287">
        <f t="shared" si="618"/>
        <v>0</v>
      </c>
      <c r="X2964" s="287">
        <f t="shared" si="619"/>
        <v>0</v>
      </c>
      <c r="Y2964" s="288">
        <f t="shared" si="620"/>
        <v>1900</v>
      </c>
      <c r="Z2964" s="287">
        <f t="shared" si="621"/>
        <v>1</v>
      </c>
      <c r="AA2964" s="519">
        <f>0</f>
        <v>0</v>
      </c>
      <c r="AB2964" s="520">
        <f>0</f>
        <v>0</v>
      </c>
      <c r="AC2964" s="519">
        <f t="shared" si="622"/>
        <v>0</v>
      </c>
      <c r="AD2964" s="520">
        <f t="shared" si="623"/>
        <v>0</v>
      </c>
    </row>
    <row r="2965" spans="16:30">
      <c r="P2965" s="274">
        <f t="shared" si="611"/>
        <v>1</v>
      </c>
      <c r="Q2965" s="285">
        <f t="shared" si="612"/>
        <v>18</v>
      </c>
      <c r="R2965" s="286">
        <f t="shared" si="613"/>
        <v>0</v>
      </c>
      <c r="S2965" s="287">
        <f t="shared" si="614"/>
        <v>0</v>
      </c>
      <c r="T2965" s="286">
        <f t="shared" si="615"/>
        <v>0</v>
      </c>
      <c r="U2965" s="287">
        <f t="shared" si="616"/>
        <v>0</v>
      </c>
      <c r="V2965" s="287">
        <f t="shared" si="617"/>
        <v>0</v>
      </c>
      <c r="W2965" s="287">
        <f t="shared" si="618"/>
        <v>0</v>
      </c>
      <c r="X2965" s="287">
        <f t="shared" si="619"/>
        <v>0</v>
      </c>
      <c r="Y2965" s="288">
        <f t="shared" si="620"/>
        <v>1900</v>
      </c>
      <c r="Z2965" s="287">
        <f t="shared" si="621"/>
        <v>1</v>
      </c>
      <c r="AA2965" s="519">
        <f>0</f>
        <v>0</v>
      </c>
      <c r="AB2965" s="520">
        <f>0</f>
        <v>0</v>
      </c>
      <c r="AC2965" s="519">
        <f t="shared" si="622"/>
        <v>0</v>
      </c>
      <c r="AD2965" s="520">
        <f t="shared" si="623"/>
        <v>0</v>
      </c>
    </row>
    <row r="2966" spans="16:30">
      <c r="P2966" s="274">
        <f t="shared" si="611"/>
        <v>1</v>
      </c>
      <c r="Q2966" s="285">
        <f t="shared" si="612"/>
        <v>18</v>
      </c>
      <c r="R2966" s="286">
        <f t="shared" si="613"/>
        <v>0</v>
      </c>
      <c r="S2966" s="287">
        <f t="shared" si="614"/>
        <v>0</v>
      </c>
      <c r="T2966" s="286">
        <f t="shared" si="615"/>
        <v>0</v>
      </c>
      <c r="U2966" s="287">
        <f t="shared" si="616"/>
        <v>0</v>
      </c>
      <c r="V2966" s="287">
        <f t="shared" si="617"/>
        <v>0</v>
      </c>
      <c r="W2966" s="287">
        <f t="shared" si="618"/>
        <v>0</v>
      </c>
      <c r="X2966" s="287">
        <f t="shared" si="619"/>
        <v>0</v>
      </c>
      <c r="Y2966" s="288">
        <f t="shared" si="620"/>
        <v>1900</v>
      </c>
      <c r="Z2966" s="287">
        <f t="shared" si="621"/>
        <v>1</v>
      </c>
      <c r="AA2966" s="519">
        <f>0</f>
        <v>0</v>
      </c>
      <c r="AB2966" s="520">
        <f>0</f>
        <v>0</v>
      </c>
      <c r="AC2966" s="519">
        <f t="shared" si="622"/>
        <v>0</v>
      </c>
      <c r="AD2966" s="520">
        <f t="shared" si="623"/>
        <v>0</v>
      </c>
    </row>
    <row r="2967" spans="16:30">
      <c r="P2967" s="274">
        <f t="shared" si="611"/>
        <v>1</v>
      </c>
      <c r="Q2967" s="285">
        <f t="shared" si="612"/>
        <v>18</v>
      </c>
      <c r="R2967" s="286">
        <f t="shared" si="613"/>
        <v>0</v>
      </c>
      <c r="S2967" s="287">
        <f t="shared" si="614"/>
        <v>0</v>
      </c>
      <c r="T2967" s="286">
        <f t="shared" si="615"/>
        <v>0</v>
      </c>
      <c r="U2967" s="287">
        <f t="shared" si="616"/>
        <v>0</v>
      </c>
      <c r="V2967" s="287">
        <f t="shared" si="617"/>
        <v>0</v>
      </c>
      <c r="W2967" s="287">
        <f t="shared" si="618"/>
        <v>0</v>
      </c>
      <c r="X2967" s="287">
        <f t="shared" si="619"/>
        <v>0</v>
      </c>
      <c r="Y2967" s="288">
        <f t="shared" si="620"/>
        <v>1900</v>
      </c>
      <c r="Z2967" s="287">
        <f t="shared" si="621"/>
        <v>1</v>
      </c>
      <c r="AA2967" s="519">
        <f>0</f>
        <v>0</v>
      </c>
      <c r="AB2967" s="520">
        <f>0</f>
        <v>0</v>
      </c>
      <c r="AC2967" s="519">
        <f t="shared" si="622"/>
        <v>0</v>
      </c>
      <c r="AD2967" s="520">
        <f t="shared" si="623"/>
        <v>0</v>
      </c>
    </row>
    <row r="2968" spans="16:30">
      <c r="P2968" s="274">
        <f t="shared" si="611"/>
        <v>1</v>
      </c>
      <c r="Q2968" s="285">
        <f t="shared" si="612"/>
        <v>18</v>
      </c>
      <c r="R2968" s="286">
        <f t="shared" si="613"/>
        <v>0</v>
      </c>
      <c r="S2968" s="287">
        <f t="shared" si="614"/>
        <v>0</v>
      </c>
      <c r="T2968" s="286">
        <f t="shared" si="615"/>
        <v>0</v>
      </c>
      <c r="U2968" s="287">
        <f t="shared" si="616"/>
        <v>0</v>
      </c>
      <c r="V2968" s="287">
        <f t="shared" si="617"/>
        <v>0</v>
      </c>
      <c r="W2968" s="287">
        <f t="shared" si="618"/>
        <v>0</v>
      </c>
      <c r="X2968" s="287">
        <f t="shared" si="619"/>
        <v>0</v>
      </c>
      <c r="Y2968" s="288">
        <f t="shared" si="620"/>
        <v>1900</v>
      </c>
      <c r="Z2968" s="287">
        <f t="shared" si="621"/>
        <v>1</v>
      </c>
      <c r="AA2968" s="519">
        <f>0</f>
        <v>0</v>
      </c>
      <c r="AB2968" s="520">
        <f>0</f>
        <v>0</v>
      </c>
      <c r="AC2968" s="519">
        <f t="shared" si="622"/>
        <v>0</v>
      </c>
      <c r="AD2968" s="520">
        <f t="shared" si="623"/>
        <v>0</v>
      </c>
    </row>
    <row r="2969" spans="16:30">
      <c r="P2969" s="274">
        <f t="shared" si="611"/>
        <v>1</v>
      </c>
      <c r="Q2969" s="285">
        <f t="shared" si="612"/>
        <v>18</v>
      </c>
      <c r="R2969" s="286">
        <f t="shared" si="613"/>
        <v>0</v>
      </c>
      <c r="S2969" s="287">
        <f t="shared" si="614"/>
        <v>0</v>
      </c>
      <c r="T2969" s="286">
        <f t="shared" si="615"/>
        <v>0</v>
      </c>
      <c r="U2969" s="287">
        <f t="shared" si="616"/>
        <v>0</v>
      </c>
      <c r="V2969" s="287">
        <f t="shared" si="617"/>
        <v>0</v>
      </c>
      <c r="W2969" s="287">
        <f t="shared" si="618"/>
        <v>0</v>
      </c>
      <c r="X2969" s="287">
        <f t="shared" si="619"/>
        <v>0</v>
      </c>
      <c r="Y2969" s="288">
        <f t="shared" si="620"/>
        <v>1900</v>
      </c>
      <c r="Z2969" s="287">
        <f t="shared" si="621"/>
        <v>1</v>
      </c>
      <c r="AA2969" s="519">
        <f>0</f>
        <v>0</v>
      </c>
      <c r="AB2969" s="520">
        <f>0</f>
        <v>0</v>
      </c>
      <c r="AC2969" s="519">
        <f t="shared" si="622"/>
        <v>0</v>
      </c>
      <c r="AD2969" s="520">
        <f t="shared" si="623"/>
        <v>0</v>
      </c>
    </row>
    <row r="2970" spans="16:30">
      <c r="P2970" s="274">
        <f t="shared" si="611"/>
        <v>1</v>
      </c>
      <c r="Q2970" s="285">
        <f t="shared" si="612"/>
        <v>18</v>
      </c>
      <c r="R2970" s="286">
        <f t="shared" si="613"/>
        <v>0</v>
      </c>
      <c r="S2970" s="287">
        <f t="shared" si="614"/>
        <v>0</v>
      </c>
      <c r="T2970" s="286">
        <f t="shared" si="615"/>
        <v>0</v>
      </c>
      <c r="U2970" s="287">
        <f t="shared" si="616"/>
        <v>0</v>
      </c>
      <c r="V2970" s="287">
        <f t="shared" si="617"/>
        <v>0</v>
      </c>
      <c r="W2970" s="287">
        <f t="shared" si="618"/>
        <v>0</v>
      </c>
      <c r="X2970" s="287">
        <f t="shared" si="619"/>
        <v>0</v>
      </c>
      <c r="Y2970" s="288">
        <f t="shared" si="620"/>
        <v>1900</v>
      </c>
      <c r="Z2970" s="287">
        <f t="shared" si="621"/>
        <v>1</v>
      </c>
      <c r="AA2970" s="519">
        <f>0</f>
        <v>0</v>
      </c>
      <c r="AB2970" s="520">
        <f>0</f>
        <v>0</v>
      </c>
      <c r="AC2970" s="519">
        <f t="shared" si="622"/>
        <v>0</v>
      </c>
      <c r="AD2970" s="520">
        <f t="shared" si="623"/>
        <v>0</v>
      </c>
    </row>
    <row r="2971" spans="16:30">
      <c r="P2971" s="274">
        <f t="shared" si="611"/>
        <v>1</v>
      </c>
      <c r="Q2971" s="285">
        <f t="shared" si="612"/>
        <v>18</v>
      </c>
      <c r="R2971" s="286">
        <f t="shared" si="613"/>
        <v>0</v>
      </c>
      <c r="S2971" s="287">
        <f t="shared" si="614"/>
        <v>0</v>
      </c>
      <c r="T2971" s="286">
        <f t="shared" si="615"/>
        <v>0</v>
      </c>
      <c r="U2971" s="287">
        <f t="shared" si="616"/>
        <v>0</v>
      </c>
      <c r="V2971" s="287">
        <f t="shared" si="617"/>
        <v>0</v>
      </c>
      <c r="W2971" s="287">
        <f t="shared" si="618"/>
        <v>0</v>
      </c>
      <c r="X2971" s="287">
        <f t="shared" si="619"/>
        <v>0</v>
      </c>
      <c r="Y2971" s="288">
        <f t="shared" si="620"/>
        <v>1900</v>
      </c>
      <c r="Z2971" s="287">
        <f t="shared" si="621"/>
        <v>1</v>
      </c>
      <c r="AA2971" s="519">
        <f>0</f>
        <v>0</v>
      </c>
      <c r="AB2971" s="520">
        <f>0</f>
        <v>0</v>
      </c>
      <c r="AC2971" s="519">
        <f t="shared" si="622"/>
        <v>0</v>
      </c>
      <c r="AD2971" s="520">
        <f t="shared" si="623"/>
        <v>0</v>
      </c>
    </row>
    <row r="2972" spans="16:30">
      <c r="P2972" s="274">
        <f t="shared" si="611"/>
        <v>1</v>
      </c>
      <c r="Q2972" s="285">
        <f t="shared" si="612"/>
        <v>18</v>
      </c>
      <c r="R2972" s="286">
        <f t="shared" si="613"/>
        <v>0</v>
      </c>
      <c r="S2972" s="287">
        <f t="shared" si="614"/>
        <v>0</v>
      </c>
      <c r="T2972" s="286">
        <f t="shared" si="615"/>
        <v>0</v>
      </c>
      <c r="U2972" s="287">
        <f t="shared" si="616"/>
        <v>0</v>
      </c>
      <c r="V2972" s="287">
        <f t="shared" si="617"/>
        <v>0</v>
      </c>
      <c r="W2972" s="287">
        <f t="shared" si="618"/>
        <v>0</v>
      </c>
      <c r="X2972" s="287">
        <f t="shared" si="619"/>
        <v>0</v>
      </c>
      <c r="Y2972" s="288">
        <f t="shared" si="620"/>
        <v>1900</v>
      </c>
      <c r="Z2972" s="287">
        <f t="shared" si="621"/>
        <v>1</v>
      </c>
      <c r="AA2972" s="519">
        <f>0</f>
        <v>0</v>
      </c>
      <c r="AB2972" s="520">
        <f>0</f>
        <v>0</v>
      </c>
      <c r="AC2972" s="519">
        <f t="shared" si="622"/>
        <v>0</v>
      </c>
      <c r="AD2972" s="520">
        <f t="shared" si="623"/>
        <v>0</v>
      </c>
    </row>
    <row r="2973" spans="16:30">
      <c r="P2973" s="274">
        <f t="shared" si="611"/>
        <v>1</v>
      </c>
      <c r="Q2973" s="285">
        <f t="shared" si="612"/>
        <v>18</v>
      </c>
      <c r="R2973" s="286">
        <f t="shared" si="613"/>
        <v>0</v>
      </c>
      <c r="S2973" s="287">
        <f t="shared" si="614"/>
        <v>0</v>
      </c>
      <c r="T2973" s="286">
        <f t="shared" si="615"/>
        <v>0</v>
      </c>
      <c r="U2973" s="287">
        <f t="shared" si="616"/>
        <v>0</v>
      </c>
      <c r="V2973" s="287">
        <f t="shared" si="617"/>
        <v>0</v>
      </c>
      <c r="W2973" s="287">
        <f t="shared" si="618"/>
        <v>0</v>
      </c>
      <c r="X2973" s="287">
        <f t="shared" si="619"/>
        <v>0</v>
      </c>
      <c r="Y2973" s="288">
        <f t="shared" si="620"/>
        <v>1900</v>
      </c>
      <c r="Z2973" s="287">
        <f t="shared" si="621"/>
        <v>1</v>
      </c>
      <c r="AA2973" s="519">
        <f>0</f>
        <v>0</v>
      </c>
      <c r="AB2973" s="520">
        <f>0</f>
        <v>0</v>
      </c>
      <c r="AC2973" s="519">
        <f t="shared" si="622"/>
        <v>0</v>
      </c>
      <c r="AD2973" s="520">
        <f t="shared" si="623"/>
        <v>0</v>
      </c>
    </row>
    <row r="2974" spans="16:30">
      <c r="P2974" s="274">
        <f t="shared" si="611"/>
        <v>1</v>
      </c>
      <c r="Q2974" s="285">
        <f t="shared" si="612"/>
        <v>18</v>
      </c>
      <c r="R2974" s="286">
        <f t="shared" si="613"/>
        <v>0</v>
      </c>
      <c r="S2974" s="287">
        <f t="shared" si="614"/>
        <v>0</v>
      </c>
      <c r="T2974" s="286">
        <f t="shared" si="615"/>
        <v>0</v>
      </c>
      <c r="U2974" s="287">
        <f t="shared" si="616"/>
        <v>0</v>
      </c>
      <c r="V2974" s="287">
        <f t="shared" si="617"/>
        <v>0</v>
      </c>
      <c r="W2974" s="287">
        <f t="shared" si="618"/>
        <v>0</v>
      </c>
      <c r="X2974" s="287">
        <f t="shared" si="619"/>
        <v>0</v>
      </c>
      <c r="Y2974" s="288">
        <f t="shared" si="620"/>
        <v>1900</v>
      </c>
      <c r="Z2974" s="287">
        <f t="shared" si="621"/>
        <v>1</v>
      </c>
      <c r="AA2974" s="519">
        <f>0</f>
        <v>0</v>
      </c>
      <c r="AB2974" s="520">
        <f>0</f>
        <v>0</v>
      </c>
      <c r="AC2974" s="519">
        <f t="shared" si="622"/>
        <v>0</v>
      </c>
      <c r="AD2974" s="520">
        <f t="shared" si="623"/>
        <v>0</v>
      </c>
    </row>
    <row r="2975" spans="16:30">
      <c r="P2975" s="274">
        <f t="shared" si="611"/>
        <v>1</v>
      </c>
      <c r="Q2975" s="285">
        <f t="shared" si="612"/>
        <v>18</v>
      </c>
      <c r="R2975" s="286">
        <f t="shared" si="613"/>
        <v>0</v>
      </c>
      <c r="S2975" s="287">
        <f t="shared" si="614"/>
        <v>0</v>
      </c>
      <c r="T2975" s="286">
        <f t="shared" si="615"/>
        <v>0</v>
      </c>
      <c r="U2975" s="287">
        <f t="shared" si="616"/>
        <v>0</v>
      </c>
      <c r="V2975" s="287">
        <f t="shared" si="617"/>
        <v>0</v>
      </c>
      <c r="W2975" s="287">
        <f t="shared" si="618"/>
        <v>0</v>
      </c>
      <c r="X2975" s="287">
        <f t="shared" si="619"/>
        <v>0</v>
      </c>
      <c r="Y2975" s="288">
        <f t="shared" si="620"/>
        <v>1900</v>
      </c>
      <c r="Z2975" s="287">
        <f t="shared" si="621"/>
        <v>1</v>
      </c>
      <c r="AA2975" s="519">
        <f>0</f>
        <v>0</v>
      </c>
      <c r="AB2975" s="520">
        <f>0</f>
        <v>0</v>
      </c>
      <c r="AC2975" s="519">
        <f t="shared" si="622"/>
        <v>0</v>
      </c>
      <c r="AD2975" s="520">
        <f t="shared" si="623"/>
        <v>0</v>
      </c>
    </row>
    <row r="2976" spans="16:30">
      <c r="P2976" s="274">
        <f t="shared" si="611"/>
        <v>1</v>
      </c>
      <c r="Q2976" s="285">
        <f t="shared" si="612"/>
        <v>18</v>
      </c>
      <c r="R2976" s="286">
        <f t="shared" si="613"/>
        <v>0</v>
      </c>
      <c r="S2976" s="287">
        <f t="shared" si="614"/>
        <v>0</v>
      </c>
      <c r="T2976" s="286">
        <f t="shared" si="615"/>
        <v>0</v>
      </c>
      <c r="U2976" s="287">
        <f t="shared" si="616"/>
        <v>0</v>
      </c>
      <c r="V2976" s="287">
        <f t="shared" si="617"/>
        <v>0</v>
      </c>
      <c r="W2976" s="287">
        <f t="shared" si="618"/>
        <v>0</v>
      </c>
      <c r="X2976" s="287">
        <f t="shared" si="619"/>
        <v>0</v>
      </c>
      <c r="Y2976" s="288">
        <f t="shared" si="620"/>
        <v>1900</v>
      </c>
      <c r="Z2976" s="287">
        <f t="shared" si="621"/>
        <v>1</v>
      </c>
      <c r="AA2976" s="519">
        <f>0</f>
        <v>0</v>
      </c>
      <c r="AB2976" s="520">
        <f>0</f>
        <v>0</v>
      </c>
      <c r="AC2976" s="519">
        <f t="shared" si="622"/>
        <v>0</v>
      </c>
      <c r="AD2976" s="520">
        <f t="shared" si="623"/>
        <v>0</v>
      </c>
    </row>
    <row r="2977" spans="16:30">
      <c r="P2977" s="274">
        <f t="shared" si="611"/>
        <v>1</v>
      </c>
      <c r="Q2977" s="285">
        <f t="shared" si="612"/>
        <v>18</v>
      </c>
      <c r="R2977" s="286">
        <f t="shared" si="613"/>
        <v>0</v>
      </c>
      <c r="S2977" s="287">
        <f t="shared" si="614"/>
        <v>0</v>
      </c>
      <c r="T2977" s="286">
        <f t="shared" si="615"/>
        <v>0</v>
      </c>
      <c r="U2977" s="287">
        <f t="shared" si="616"/>
        <v>0</v>
      </c>
      <c r="V2977" s="287">
        <f t="shared" si="617"/>
        <v>0</v>
      </c>
      <c r="W2977" s="287">
        <f t="shared" si="618"/>
        <v>0</v>
      </c>
      <c r="X2977" s="287">
        <f t="shared" si="619"/>
        <v>0</v>
      </c>
      <c r="Y2977" s="288">
        <f t="shared" si="620"/>
        <v>1900</v>
      </c>
      <c r="Z2977" s="287">
        <f t="shared" si="621"/>
        <v>1</v>
      </c>
      <c r="AA2977" s="519">
        <f>0</f>
        <v>0</v>
      </c>
      <c r="AB2977" s="520">
        <f>0</f>
        <v>0</v>
      </c>
      <c r="AC2977" s="519">
        <f t="shared" si="622"/>
        <v>0</v>
      </c>
      <c r="AD2977" s="520">
        <f t="shared" si="623"/>
        <v>0</v>
      </c>
    </row>
    <row r="2978" spans="16:30">
      <c r="P2978" s="274">
        <f t="shared" si="611"/>
        <v>1</v>
      </c>
      <c r="Q2978" s="285">
        <f t="shared" si="612"/>
        <v>18</v>
      </c>
      <c r="R2978" s="286">
        <f t="shared" si="613"/>
        <v>0</v>
      </c>
      <c r="S2978" s="287">
        <f t="shared" si="614"/>
        <v>0</v>
      </c>
      <c r="T2978" s="286">
        <f t="shared" si="615"/>
        <v>0</v>
      </c>
      <c r="U2978" s="287">
        <f t="shared" si="616"/>
        <v>0</v>
      </c>
      <c r="V2978" s="287">
        <f t="shared" si="617"/>
        <v>0</v>
      </c>
      <c r="W2978" s="287">
        <f t="shared" si="618"/>
        <v>0</v>
      </c>
      <c r="X2978" s="287">
        <f t="shared" si="619"/>
        <v>0</v>
      </c>
      <c r="Y2978" s="288">
        <f t="shared" si="620"/>
        <v>1900</v>
      </c>
      <c r="Z2978" s="287">
        <f t="shared" si="621"/>
        <v>1</v>
      </c>
      <c r="AA2978" s="519">
        <f>0</f>
        <v>0</v>
      </c>
      <c r="AB2978" s="520">
        <f>0</f>
        <v>0</v>
      </c>
      <c r="AC2978" s="519">
        <f t="shared" si="622"/>
        <v>0</v>
      </c>
      <c r="AD2978" s="520">
        <f t="shared" si="623"/>
        <v>0</v>
      </c>
    </row>
    <row r="2979" spans="16:30">
      <c r="P2979" s="274">
        <f t="shared" si="611"/>
        <v>1</v>
      </c>
      <c r="Q2979" s="285">
        <f t="shared" si="612"/>
        <v>18</v>
      </c>
      <c r="R2979" s="286">
        <f t="shared" si="613"/>
        <v>0</v>
      </c>
      <c r="S2979" s="287">
        <f t="shared" si="614"/>
        <v>0</v>
      </c>
      <c r="T2979" s="286">
        <f t="shared" si="615"/>
        <v>0</v>
      </c>
      <c r="U2979" s="287">
        <f t="shared" si="616"/>
        <v>0</v>
      </c>
      <c r="V2979" s="287">
        <f t="shared" si="617"/>
        <v>0</v>
      </c>
      <c r="W2979" s="287">
        <f t="shared" si="618"/>
        <v>0</v>
      </c>
      <c r="X2979" s="287">
        <f t="shared" si="619"/>
        <v>0</v>
      </c>
      <c r="Y2979" s="288">
        <f t="shared" si="620"/>
        <v>1900</v>
      </c>
      <c r="Z2979" s="287">
        <f t="shared" si="621"/>
        <v>1</v>
      </c>
      <c r="AA2979" s="519">
        <f>0</f>
        <v>0</v>
      </c>
      <c r="AB2979" s="520">
        <f>0</f>
        <v>0</v>
      </c>
      <c r="AC2979" s="519">
        <f t="shared" si="622"/>
        <v>0</v>
      </c>
      <c r="AD2979" s="520">
        <f t="shared" si="623"/>
        <v>0</v>
      </c>
    </row>
    <row r="2980" spans="16:30">
      <c r="P2980" s="274">
        <f t="shared" si="611"/>
        <v>1</v>
      </c>
      <c r="Q2980" s="285">
        <f t="shared" si="612"/>
        <v>18</v>
      </c>
      <c r="R2980" s="286">
        <f t="shared" si="613"/>
        <v>0</v>
      </c>
      <c r="S2980" s="287">
        <f t="shared" si="614"/>
        <v>0</v>
      </c>
      <c r="T2980" s="286">
        <f t="shared" si="615"/>
        <v>0</v>
      </c>
      <c r="U2980" s="287">
        <f t="shared" si="616"/>
        <v>0</v>
      </c>
      <c r="V2980" s="287">
        <f t="shared" si="617"/>
        <v>0</v>
      </c>
      <c r="W2980" s="287">
        <f t="shared" si="618"/>
        <v>0</v>
      </c>
      <c r="X2980" s="287">
        <f t="shared" si="619"/>
        <v>0</v>
      </c>
      <c r="Y2980" s="288">
        <f t="shared" si="620"/>
        <v>1900</v>
      </c>
      <c r="Z2980" s="287">
        <f t="shared" si="621"/>
        <v>1</v>
      </c>
      <c r="AA2980" s="519">
        <f>0</f>
        <v>0</v>
      </c>
      <c r="AB2980" s="520">
        <f>0</f>
        <v>0</v>
      </c>
      <c r="AC2980" s="519">
        <f t="shared" si="622"/>
        <v>0</v>
      </c>
      <c r="AD2980" s="520">
        <f t="shared" si="623"/>
        <v>0</v>
      </c>
    </row>
    <row r="2981" spans="16:30">
      <c r="P2981" s="274">
        <f t="shared" si="611"/>
        <v>1</v>
      </c>
      <c r="Q2981" s="285">
        <f t="shared" si="612"/>
        <v>18</v>
      </c>
      <c r="R2981" s="286">
        <f t="shared" si="613"/>
        <v>0</v>
      </c>
      <c r="S2981" s="287">
        <f t="shared" si="614"/>
        <v>0</v>
      </c>
      <c r="T2981" s="286">
        <f t="shared" si="615"/>
        <v>0</v>
      </c>
      <c r="U2981" s="287">
        <f t="shared" si="616"/>
        <v>0</v>
      </c>
      <c r="V2981" s="287">
        <f t="shared" si="617"/>
        <v>0</v>
      </c>
      <c r="W2981" s="287">
        <f t="shared" si="618"/>
        <v>0</v>
      </c>
      <c r="X2981" s="287">
        <f t="shared" si="619"/>
        <v>0</v>
      </c>
      <c r="Y2981" s="288">
        <f t="shared" si="620"/>
        <v>1900</v>
      </c>
      <c r="Z2981" s="287">
        <f t="shared" si="621"/>
        <v>1</v>
      </c>
      <c r="AA2981" s="519">
        <f>0</f>
        <v>0</v>
      </c>
      <c r="AB2981" s="520">
        <f>0</f>
        <v>0</v>
      </c>
      <c r="AC2981" s="519">
        <f t="shared" si="622"/>
        <v>0</v>
      </c>
      <c r="AD2981" s="520">
        <f t="shared" si="623"/>
        <v>0</v>
      </c>
    </row>
    <row r="2982" spans="16:30">
      <c r="P2982" s="274">
        <f t="shared" si="611"/>
        <v>1</v>
      </c>
      <c r="Q2982" s="285">
        <f t="shared" si="612"/>
        <v>18</v>
      </c>
      <c r="R2982" s="286">
        <f t="shared" si="613"/>
        <v>0</v>
      </c>
      <c r="S2982" s="287">
        <f t="shared" si="614"/>
        <v>0</v>
      </c>
      <c r="T2982" s="286">
        <f t="shared" si="615"/>
        <v>0</v>
      </c>
      <c r="U2982" s="287">
        <f t="shared" si="616"/>
        <v>0</v>
      </c>
      <c r="V2982" s="287">
        <f t="shared" si="617"/>
        <v>0</v>
      </c>
      <c r="W2982" s="287">
        <f t="shared" si="618"/>
        <v>0</v>
      </c>
      <c r="X2982" s="287">
        <f t="shared" si="619"/>
        <v>0</v>
      </c>
      <c r="Y2982" s="288">
        <f t="shared" si="620"/>
        <v>1900</v>
      </c>
      <c r="Z2982" s="287">
        <f t="shared" si="621"/>
        <v>1</v>
      </c>
      <c r="AA2982" s="519">
        <f>0</f>
        <v>0</v>
      </c>
      <c r="AB2982" s="520">
        <f>0</f>
        <v>0</v>
      </c>
      <c r="AC2982" s="519">
        <f t="shared" si="622"/>
        <v>0</v>
      </c>
      <c r="AD2982" s="520">
        <f t="shared" si="623"/>
        <v>0</v>
      </c>
    </row>
    <row r="2983" spans="16:30">
      <c r="P2983" s="274">
        <f t="shared" si="611"/>
        <v>1</v>
      </c>
      <c r="Q2983" s="285">
        <f t="shared" si="612"/>
        <v>18</v>
      </c>
      <c r="R2983" s="286">
        <f t="shared" si="613"/>
        <v>0</v>
      </c>
      <c r="S2983" s="287">
        <f t="shared" si="614"/>
        <v>0</v>
      </c>
      <c r="T2983" s="286">
        <f t="shared" si="615"/>
        <v>0</v>
      </c>
      <c r="U2983" s="287">
        <f t="shared" si="616"/>
        <v>0</v>
      </c>
      <c r="V2983" s="287">
        <f t="shared" si="617"/>
        <v>0</v>
      </c>
      <c r="W2983" s="287">
        <f t="shared" si="618"/>
        <v>0</v>
      </c>
      <c r="X2983" s="287">
        <f t="shared" si="619"/>
        <v>0</v>
      </c>
      <c r="Y2983" s="288">
        <f t="shared" si="620"/>
        <v>1900</v>
      </c>
      <c r="Z2983" s="287">
        <f t="shared" si="621"/>
        <v>1</v>
      </c>
      <c r="AA2983" s="519">
        <f>0</f>
        <v>0</v>
      </c>
      <c r="AB2983" s="520">
        <f>0</f>
        <v>0</v>
      </c>
      <c r="AC2983" s="519">
        <f t="shared" si="622"/>
        <v>0</v>
      </c>
      <c r="AD2983" s="520">
        <f t="shared" si="623"/>
        <v>0</v>
      </c>
    </row>
    <row r="2984" spans="16:30">
      <c r="P2984" s="274">
        <f t="shared" si="611"/>
        <v>1</v>
      </c>
      <c r="Q2984" s="285">
        <f t="shared" si="612"/>
        <v>18</v>
      </c>
      <c r="R2984" s="286">
        <f t="shared" si="613"/>
        <v>0</v>
      </c>
      <c r="S2984" s="287">
        <f t="shared" si="614"/>
        <v>0</v>
      </c>
      <c r="T2984" s="286">
        <f t="shared" si="615"/>
        <v>0</v>
      </c>
      <c r="U2984" s="287">
        <f t="shared" si="616"/>
        <v>0</v>
      </c>
      <c r="V2984" s="287">
        <f t="shared" si="617"/>
        <v>0</v>
      </c>
      <c r="W2984" s="287">
        <f t="shared" si="618"/>
        <v>0</v>
      </c>
      <c r="X2984" s="287">
        <f t="shared" si="619"/>
        <v>0</v>
      </c>
      <c r="Y2984" s="288">
        <f t="shared" si="620"/>
        <v>1900</v>
      </c>
      <c r="Z2984" s="287">
        <f t="shared" si="621"/>
        <v>1</v>
      </c>
      <c r="AA2984" s="519">
        <f>0</f>
        <v>0</v>
      </c>
      <c r="AB2984" s="520">
        <f>0</f>
        <v>0</v>
      </c>
      <c r="AC2984" s="519">
        <f t="shared" si="622"/>
        <v>0</v>
      </c>
      <c r="AD2984" s="520">
        <f t="shared" si="623"/>
        <v>0</v>
      </c>
    </row>
    <row r="2985" spans="16:30">
      <c r="P2985" s="274">
        <f t="shared" si="611"/>
        <v>1</v>
      </c>
      <c r="Q2985" s="285">
        <f t="shared" si="612"/>
        <v>18</v>
      </c>
      <c r="R2985" s="286">
        <f t="shared" si="613"/>
        <v>0</v>
      </c>
      <c r="S2985" s="287">
        <f t="shared" si="614"/>
        <v>0</v>
      </c>
      <c r="T2985" s="286">
        <f t="shared" si="615"/>
        <v>0</v>
      </c>
      <c r="U2985" s="287">
        <f t="shared" si="616"/>
        <v>0</v>
      </c>
      <c r="V2985" s="287">
        <f t="shared" si="617"/>
        <v>0</v>
      </c>
      <c r="W2985" s="287">
        <f t="shared" si="618"/>
        <v>0</v>
      </c>
      <c r="X2985" s="287">
        <f t="shared" si="619"/>
        <v>0</v>
      </c>
      <c r="Y2985" s="288">
        <f t="shared" si="620"/>
        <v>1900</v>
      </c>
      <c r="Z2985" s="287">
        <f t="shared" si="621"/>
        <v>1</v>
      </c>
      <c r="AA2985" s="519">
        <f>0</f>
        <v>0</v>
      </c>
      <c r="AB2985" s="520">
        <f>0</f>
        <v>0</v>
      </c>
      <c r="AC2985" s="519">
        <f t="shared" si="622"/>
        <v>0</v>
      </c>
      <c r="AD2985" s="520">
        <f t="shared" si="623"/>
        <v>0</v>
      </c>
    </row>
    <row r="2986" spans="16:30">
      <c r="P2986" s="274">
        <f t="shared" si="611"/>
        <v>1</v>
      </c>
      <c r="Q2986" s="285">
        <f t="shared" si="612"/>
        <v>18</v>
      </c>
      <c r="R2986" s="286">
        <f t="shared" si="613"/>
        <v>0</v>
      </c>
      <c r="S2986" s="287">
        <f t="shared" si="614"/>
        <v>0</v>
      </c>
      <c r="T2986" s="286">
        <f t="shared" si="615"/>
        <v>0</v>
      </c>
      <c r="U2986" s="287">
        <f t="shared" si="616"/>
        <v>0</v>
      </c>
      <c r="V2986" s="287">
        <f t="shared" si="617"/>
        <v>0</v>
      </c>
      <c r="W2986" s="287">
        <f t="shared" si="618"/>
        <v>0</v>
      </c>
      <c r="X2986" s="287">
        <f t="shared" si="619"/>
        <v>0</v>
      </c>
      <c r="Y2986" s="288">
        <f t="shared" si="620"/>
        <v>1900</v>
      </c>
      <c r="Z2986" s="287">
        <f t="shared" si="621"/>
        <v>1</v>
      </c>
      <c r="AA2986" s="519">
        <f>0</f>
        <v>0</v>
      </c>
      <c r="AB2986" s="520">
        <f>0</f>
        <v>0</v>
      </c>
      <c r="AC2986" s="519">
        <f t="shared" si="622"/>
        <v>0</v>
      </c>
      <c r="AD2986" s="520">
        <f t="shared" si="623"/>
        <v>0</v>
      </c>
    </row>
    <row r="2987" spans="16:30">
      <c r="P2987" s="274">
        <f t="shared" si="611"/>
        <v>1</v>
      </c>
      <c r="Q2987" s="285">
        <f t="shared" si="612"/>
        <v>18</v>
      </c>
      <c r="R2987" s="286">
        <f t="shared" si="613"/>
        <v>0</v>
      </c>
      <c r="S2987" s="287">
        <f t="shared" si="614"/>
        <v>0</v>
      </c>
      <c r="T2987" s="286">
        <f t="shared" si="615"/>
        <v>0</v>
      </c>
      <c r="U2987" s="287">
        <f t="shared" si="616"/>
        <v>0</v>
      </c>
      <c r="V2987" s="287">
        <f t="shared" si="617"/>
        <v>0</v>
      </c>
      <c r="W2987" s="287">
        <f t="shared" si="618"/>
        <v>0</v>
      </c>
      <c r="X2987" s="287">
        <f t="shared" si="619"/>
        <v>0</v>
      </c>
      <c r="Y2987" s="288">
        <f t="shared" si="620"/>
        <v>1900</v>
      </c>
      <c r="Z2987" s="287">
        <f t="shared" si="621"/>
        <v>1</v>
      </c>
      <c r="AA2987" s="519">
        <f>0</f>
        <v>0</v>
      </c>
      <c r="AB2987" s="520">
        <f>0</f>
        <v>0</v>
      </c>
      <c r="AC2987" s="519">
        <f t="shared" si="622"/>
        <v>0</v>
      </c>
      <c r="AD2987" s="520">
        <f t="shared" si="623"/>
        <v>0</v>
      </c>
    </row>
    <row r="2988" spans="16:30">
      <c r="P2988" s="274">
        <f t="shared" si="611"/>
        <v>1</v>
      </c>
      <c r="Q2988" s="285">
        <f t="shared" si="612"/>
        <v>18</v>
      </c>
      <c r="R2988" s="286">
        <f t="shared" si="613"/>
        <v>0</v>
      </c>
      <c r="S2988" s="287">
        <f t="shared" si="614"/>
        <v>0</v>
      </c>
      <c r="T2988" s="286">
        <f t="shared" si="615"/>
        <v>0</v>
      </c>
      <c r="U2988" s="287">
        <f t="shared" si="616"/>
        <v>0</v>
      </c>
      <c r="V2988" s="287">
        <f t="shared" si="617"/>
        <v>0</v>
      </c>
      <c r="W2988" s="287">
        <f t="shared" si="618"/>
        <v>0</v>
      </c>
      <c r="X2988" s="287">
        <f t="shared" si="619"/>
        <v>0</v>
      </c>
      <c r="Y2988" s="288">
        <f t="shared" si="620"/>
        <v>1900</v>
      </c>
      <c r="Z2988" s="287">
        <f t="shared" si="621"/>
        <v>1</v>
      </c>
      <c r="AA2988" s="519">
        <f>0</f>
        <v>0</v>
      </c>
      <c r="AB2988" s="520">
        <f>0</f>
        <v>0</v>
      </c>
      <c r="AC2988" s="519">
        <f t="shared" si="622"/>
        <v>0</v>
      </c>
      <c r="AD2988" s="520">
        <f t="shared" si="623"/>
        <v>0</v>
      </c>
    </row>
    <row r="2989" spans="16:30">
      <c r="P2989" s="274">
        <f t="shared" si="611"/>
        <v>1</v>
      </c>
      <c r="Q2989" s="285">
        <f t="shared" si="612"/>
        <v>18</v>
      </c>
      <c r="R2989" s="286">
        <f t="shared" si="613"/>
        <v>0</v>
      </c>
      <c r="S2989" s="287">
        <f t="shared" si="614"/>
        <v>0</v>
      </c>
      <c r="T2989" s="286">
        <f t="shared" si="615"/>
        <v>0</v>
      </c>
      <c r="U2989" s="287">
        <f t="shared" si="616"/>
        <v>0</v>
      </c>
      <c r="V2989" s="287">
        <f t="shared" si="617"/>
        <v>0</v>
      </c>
      <c r="W2989" s="287">
        <f t="shared" si="618"/>
        <v>0</v>
      </c>
      <c r="X2989" s="287">
        <f t="shared" si="619"/>
        <v>0</v>
      </c>
      <c r="Y2989" s="288">
        <f t="shared" si="620"/>
        <v>1900</v>
      </c>
      <c r="Z2989" s="287">
        <f t="shared" si="621"/>
        <v>1</v>
      </c>
      <c r="AA2989" s="519">
        <f>0</f>
        <v>0</v>
      </c>
      <c r="AB2989" s="520">
        <f>0</f>
        <v>0</v>
      </c>
      <c r="AC2989" s="519">
        <f t="shared" si="622"/>
        <v>0</v>
      </c>
      <c r="AD2989" s="520">
        <f t="shared" si="623"/>
        <v>0</v>
      </c>
    </row>
    <row r="2990" spans="16:30">
      <c r="P2990" s="274">
        <f t="shared" si="611"/>
        <v>1</v>
      </c>
      <c r="Q2990" s="285">
        <f t="shared" si="612"/>
        <v>18</v>
      </c>
      <c r="R2990" s="286">
        <f t="shared" si="613"/>
        <v>0</v>
      </c>
      <c r="S2990" s="287">
        <f t="shared" si="614"/>
        <v>0</v>
      </c>
      <c r="T2990" s="286">
        <f t="shared" si="615"/>
        <v>0</v>
      </c>
      <c r="U2990" s="287">
        <f t="shared" si="616"/>
        <v>0</v>
      </c>
      <c r="V2990" s="287">
        <f t="shared" si="617"/>
        <v>0</v>
      </c>
      <c r="W2990" s="287">
        <f t="shared" si="618"/>
        <v>0</v>
      </c>
      <c r="X2990" s="287">
        <f t="shared" si="619"/>
        <v>0</v>
      </c>
      <c r="Y2990" s="288">
        <f t="shared" si="620"/>
        <v>1900</v>
      </c>
      <c r="Z2990" s="287">
        <f t="shared" si="621"/>
        <v>1</v>
      </c>
      <c r="AA2990" s="519">
        <f>0</f>
        <v>0</v>
      </c>
      <c r="AB2990" s="520">
        <f>0</f>
        <v>0</v>
      </c>
      <c r="AC2990" s="519">
        <f t="shared" si="622"/>
        <v>0</v>
      </c>
      <c r="AD2990" s="520">
        <f t="shared" si="623"/>
        <v>0</v>
      </c>
    </row>
    <row r="2991" spans="16:30">
      <c r="P2991" s="274">
        <f t="shared" si="611"/>
        <v>1</v>
      </c>
      <c r="Q2991" s="285">
        <f t="shared" si="612"/>
        <v>18</v>
      </c>
      <c r="R2991" s="286">
        <f t="shared" si="613"/>
        <v>0</v>
      </c>
      <c r="S2991" s="287">
        <f t="shared" si="614"/>
        <v>0</v>
      </c>
      <c r="T2991" s="286">
        <f t="shared" si="615"/>
        <v>0</v>
      </c>
      <c r="U2991" s="287">
        <f t="shared" si="616"/>
        <v>0</v>
      </c>
      <c r="V2991" s="287">
        <f t="shared" si="617"/>
        <v>0</v>
      </c>
      <c r="W2991" s="287">
        <f t="shared" si="618"/>
        <v>0</v>
      </c>
      <c r="X2991" s="287">
        <f t="shared" si="619"/>
        <v>0</v>
      </c>
      <c r="Y2991" s="288">
        <f t="shared" si="620"/>
        <v>1900</v>
      </c>
      <c r="Z2991" s="287">
        <f t="shared" si="621"/>
        <v>1</v>
      </c>
      <c r="AA2991" s="519">
        <f>0</f>
        <v>0</v>
      </c>
      <c r="AB2991" s="520">
        <f>0</f>
        <v>0</v>
      </c>
      <c r="AC2991" s="519">
        <f t="shared" si="622"/>
        <v>0</v>
      </c>
      <c r="AD2991" s="520">
        <f t="shared" si="623"/>
        <v>0</v>
      </c>
    </row>
    <row r="2992" spans="16:30">
      <c r="P2992" s="274">
        <f t="shared" si="611"/>
        <v>1</v>
      </c>
      <c r="Q2992" s="285">
        <f t="shared" si="612"/>
        <v>18</v>
      </c>
      <c r="R2992" s="286">
        <f t="shared" si="613"/>
        <v>0</v>
      </c>
      <c r="S2992" s="287">
        <f t="shared" si="614"/>
        <v>0</v>
      </c>
      <c r="T2992" s="286">
        <f t="shared" si="615"/>
        <v>0</v>
      </c>
      <c r="U2992" s="287">
        <f t="shared" si="616"/>
        <v>0</v>
      </c>
      <c r="V2992" s="287">
        <f t="shared" si="617"/>
        <v>0</v>
      </c>
      <c r="W2992" s="287">
        <f t="shared" si="618"/>
        <v>0</v>
      </c>
      <c r="X2992" s="287">
        <f t="shared" si="619"/>
        <v>0</v>
      </c>
      <c r="Y2992" s="288">
        <f t="shared" si="620"/>
        <v>1900</v>
      </c>
      <c r="Z2992" s="287">
        <f t="shared" si="621"/>
        <v>1</v>
      </c>
      <c r="AA2992" s="519">
        <f>0</f>
        <v>0</v>
      </c>
      <c r="AB2992" s="520">
        <f>0</f>
        <v>0</v>
      </c>
      <c r="AC2992" s="519">
        <f t="shared" si="622"/>
        <v>0</v>
      </c>
      <c r="AD2992" s="520">
        <f t="shared" si="623"/>
        <v>0</v>
      </c>
    </row>
    <row r="2993" spans="16:30">
      <c r="P2993" s="274">
        <f t="shared" si="611"/>
        <v>1</v>
      </c>
      <c r="Q2993" s="285">
        <f t="shared" si="612"/>
        <v>18</v>
      </c>
      <c r="R2993" s="286">
        <f t="shared" si="613"/>
        <v>0</v>
      </c>
      <c r="S2993" s="287">
        <f t="shared" si="614"/>
        <v>0</v>
      </c>
      <c r="T2993" s="286">
        <f t="shared" si="615"/>
        <v>0</v>
      </c>
      <c r="U2993" s="287">
        <f t="shared" si="616"/>
        <v>0</v>
      </c>
      <c r="V2993" s="287">
        <f t="shared" si="617"/>
        <v>0</v>
      </c>
      <c r="W2993" s="287">
        <f t="shared" si="618"/>
        <v>0</v>
      </c>
      <c r="X2993" s="287">
        <f t="shared" si="619"/>
        <v>0</v>
      </c>
      <c r="Y2993" s="288">
        <f t="shared" si="620"/>
        <v>1900</v>
      </c>
      <c r="Z2993" s="287">
        <f t="shared" si="621"/>
        <v>1</v>
      </c>
      <c r="AA2993" s="519">
        <f>0</f>
        <v>0</v>
      </c>
      <c r="AB2993" s="520">
        <f>0</f>
        <v>0</v>
      </c>
      <c r="AC2993" s="519">
        <f t="shared" si="622"/>
        <v>0</v>
      </c>
      <c r="AD2993" s="520">
        <f t="shared" si="623"/>
        <v>0</v>
      </c>
    </row>
    <row r="2994" spans="16:30">
      <c r="P2994" s="274">
        <f t="shared" si="611"/>
        <v>1</v>
      </c>
      <c r="Q2994" s="285">
        <f t="shared" si="612"/>
        <v>18</v>
      </c>
      <c r="R2994" s="286">
        <f t="shared" si="613"/>
        <v>0</v>
      </c>
      <c r="S2994" s="287">
        <f t="shared" si="614"/>
        <v>0</v>
      </c>
      <c r="T2994" s="286">
        <f t="shared" si="615"/>
        <v>0</v>
      </c>
      <c r="U2994" s="287">
        <f t="shared" si="616"/>
        <v>0</v>
      </c>
      <c r="V2994" s="287">
        <f t="shared" si="617"/>
        <v>0</v>
      </c>
      <c r="W2994" s="287">
        <f t="shared" si="618"/>
        <v>0</v>
      </c>
      <c r="X2994" s="287">
        <f t="shared" si="619"/>
        <v>0</v>
      </c>
      <c r="Y2994" s="288">
        <f t="shared" si="620"/>
        <v>1900</v>
      </c>
      <c r="Z2994" s="287">
        <f t="shared" si="621"/>
        <v>1</v>
      </c>
      <c r="AA2994" s="519">
        <f>0</f>
        <v>0</v>
      </c>
      <c r="AB2994" s="520">
        <f>0</f>
        <v>0</v>
      </c>
      <c r="AC2994" s="519">
        <f t="shared" si="622"/>
        <v>0</v>
      </c>
      <c r="AD2994" s="520">
        <f t="shared" si="623"/>
        <v>0</v>
      </c>
    </row>
    <row r="2995" spans="16:30">
      <c r="P2995" s="274">
        <f t="shared" si="611"/>
        <v>1</v>
      </c>
      <c r="Q2995" s="285">
        <f t="shared" si="612"/>
        <v>18</v>
      </c>
      <c r="R2995" s="286">
        <f t="shared" si="613"/>
        <v>0</v>
      </c>
      <c r="S2995" s="287">
        <f t="shared" si="614"/>
        <v>0</v>
      </c>
      <c r="T2995" s="286">
        <f t="shared" si="615"/>
        <v>0</v>
      </c>
      <c r="U2995" s="287">
        <f t="shared" si="616"/>
        <v>0</v>
      </c>
      <c r="V2995" s="287">
        <f t="shared" si="617"/>
        <v>0</v>
      </c>
      <c r="W2995" s="287">
        <f t="shared" si="618"/>
        <v>0</v>
      </c>
      <c r="X2995" s="287">
        <f t="shared" si="619"/>
        <v>0</v>
      </c>
      <c r="Y2995" s="288">
        <f t="shared" si="620"/>
        <v>1900</v>
      </c>
      <c r="Z2995" s="287">
        <f t="shared" si="621"/>
        <v>1</v>
      </c>
      <c r="AA2995" s="519">
        <f>0</f>
        <v>0</v>
      </c>
      <c r="AB2995" s="520">
        <f>0</f>
        <v>0</v>
      </c>
      <c r="AC2995" s="519">
        <f t="shared" si="622"/>
        <v>0</v>
      </c>
      <c r="AD2995" s="520">
        <f t="shared" si="623"/>
        <v>0</v>
      </c>
    </row>
    <row r="2996" spans="16:30">
      <c r="P2996" s="274">
        <f t="shared" si="611"/>
        <v>1</v>
      </c>
      <c r="Q2996" s="285">
        <f t="shared" si="612"/>
        <v>18</v>
      </c>
      <c r="R2996" s="286">
        <f t="shared" si="613"/>
        <v>0</v>
      </c>
      <c r="S2996" s="287">
        <f t="shared" si="614"/>
        <v>0</v>
      </c>
      <c r="T2996" s="286">
        <f t="shared" si="615"/>
        <v>0</v>
      </c>
      <c r="U2996" s="287">
        <f t="shared" si="616"/>
        <v>0</v>
      </c>
      <c r="V2996" s="287">
        <f t="shared" si="617"/>
        <v>0</v>
      </c>
      <c r="W2996" s="287">
        <f t="shared" si="618"/>
        <v>0</v>
      </c>
      <c r="X2996" s="287">
        <f t="shared" si="619"/>
        <v>0</v>
      </c>
      <c r="Y2996" s="288">
        <f t="shared" si="620"/>
        <v>1900</v>
      </c>
      <c r="Z2996" s="287">
        <f t="shared" si="621"/>
        <v>1</v>
      </c>
      <c r="AA2996" s="519">
        <f>0</f>
        <v>0</v>
      </c>
      <c r="AB2996" s="520">
        <f>0</f>
        <v>0</v>
      </c>
      <c r="AC2996" s="519">
        <f t="shared" si="622"/>
        <v>0</v>
      </c>
      <c r="AD2996" s="520">
        <f t="shared" si="623"/>
        <v>0</v>
      </c>
    </row>
    <row r="2997" spans="16:30">
      <c r="P2997" s="274">
        <f t="shared" si="611"/>
        <v>1</v>
      </c>
      <c r="Q2997" s="285">
        <f t="shared" si="612"/>
        <v>18</v>
      </c>
      <c r="R2997" s="286">
        <f t="shared" si="613"/>
        <v>0</v>
      </c>
      <c r="S2997" s="287">
        <f t="shared" si="614"/>
        <v>0</v>
      </c>
      <c r="T2997" s="286">
        <f t="shared" si="615"/>
        <v>0</v>
      </c>
      <c r="U2997" s="287">
        <f t="shared" si="616"/>
        <v>0</v>
      </c>
      <c r="V2997" s="287">
        <f t="shared" si="617"/>
        <v>0</v>
      </c>
      <c r="W2997" s="287">
        <f t="shared" si="618"/>
        <v>0</v>
      </c>
      <c r="X2997" s="287">
        <f t="shared" si="619"/>
        <v>0</v>
      </c>
      <c r="Y2997" s="288">
        <f t="shared" si="620"/>
        <v>1900</v>
      </c>
      <c r="Z2997" s="287">
        <f t="shared" si="621"/>
        <v>1</v>
      </c>
      <c r="AA2997" s="519">
        <f>0</f>
        <v>0</v>
      </c>
      <c r="AB2997" s="520">
        <f>0</f>
        <v>0</v>
      </c>
      <c r="AC2997" s="519">
        <f t="shared" si="622"/>
        <v>0</v>
      </c>
      <c r="AD2997" s="520">
        <f t="shared" si="623"/>
        <v>0</v>
      </c>
    </row>
    <row r="2998" spans="16:30">
      <c r="P2998" s="274">
        <f t="shared" si="611"/>
        <v>1</v>
      </c>
      <c r="Q2998" s="285">
        <f t="shared" si="612"/>
        <v>18</v>
      </c>
      <c r="R2998" s="286">
        <f t="shared" si="613"/>
        <v>0</v>
      </c>
      <c r="S2998" s="287">
        <f t="shared" si="614"/>
        <v>0</v>
      </c>
      <c r="T2998" s="286">
        <f t="shared" si="615"/>
        <v>0</v>
      </c>
      <c r="U2998" s="287">
        <f t="shared" si="616"/>
        <v>0</v>
      </c>
      <c r="V2998" s="287">
        <f t="shared" si="617"/>
        <v>0</v>
      </c>
      <c r="W2998" s="287">
        <f t="shared" si="618"/>
        <v>0</v>
      </c>
      <c r="X2998" s="287">
        <f t="shared" si="619"/>
        <v>0</v>
      </c>
      <c r="Y2998" s="288">
        <f t="shared" si="620"/>
        <v>1900</v>
      </c>
      <c r="Z2998" s="287">
        <f t="shared" si="621"/>
        <v>1</v>
      </c>
      <c r="AA2998" s="519">
        <f>0</f>
        <v>0</v>
      </c>
      <c r="AB2998" s="520">
        <f>0</f>
        <v>0</v>
      </c>
      <c r="AC2998" s="519">
        <f t="shared" si="622"/>
        <v>0</v>
      </c>
      <c r="AD2998" s="520">
        <f t="shared" si="623"/>
        <v>0</v>
      </c>
    </row>
    <row r="2999" spans="16:30">
      <c r="P2999" s="274">
        <f t="shared" si="611"/>
        <v>1</v>
      </c>
      <c r="Q2999" s="285">
        <f t="shared" si="612"/>
        <v>18</v>
      </c>
      <c r="R2999" s="286">
        <f t="shared" si="613"/>
        <v>0</v>
      </c>
      <c r="S2999" s="287">
        <f t="shared" si="614"/>
        <v>0</v>
      </c>
      <c r="T2999" s="286">
        <f t="shared" si="615"/>
        <v>0</v>
      </c>
      <c r="U2999" s="287">
        <f t="shared" si="616"/>
        <v>0</v>
      </c>
      <c r="V2999" s="287">
        <f t="shared" si="617"/>
        <v>0</v>
      </c>
      <c r="W2999" s="287">
        <f t="shared" si="618"/>
        <v>0</v>
      </c>
      <c r="X2999" s="287">
        <f t="shared" si="619"/>
        <v>0</v>
      </c>
      <c r="Y2999" s="288">
        <f t="shared" si="620"/>
        <v>1900</v>
      </c>
      <c r="Z2999" s="287">
        <f t="shared" si="621"/>
        <v>1</v>
      </c>
      <c r="AA2999" s="519">
        <f>0</f>
        <v>0</v>
      </c>
      <c r="AB2999" s="520">
        <f>0</f>
        <v>0</v>
      </c>
      <c r="AC2999" s="519">
        <f t="shared" si="622"/>
        <v>0</v>
      </c>
      <c r="AD2999" s="520">
        <f t="shared" si="623"/>
        <v>0</v>
      </c>
    </row>
    <row r="3000" spans="16:30">
      <c r="P3000" s="274">
        <f t="shared" si="611"/>
        <v>1</v>
      </c>
      <c r="Q3000" s="285">
        <f t="shared" si="612"/>
        <v>18</v>
      </c>
      <c r="R3000" s="286">
        <f t="shared" si="613"/>
        <v>0</v>
      </c>
      <c r="S3000" s="287">
        <f t="shared" si="614"/>
        <v>0</v>
      </c>
      <c r="T3000" s="286">
        <f t="shared" si="615"/>
        <v>0</v>
      </c>
      <c r="U3000" s="287">
        <f t="shared" si="616"/>
        <v>0</v>
      </c>
      <c r="V3000" s="287">
        <f t="shared" si="617"/>
        <v>0</v>
      </c>
      <c r="W3000" s="287">
        <f t="shared" si="618"/>
        <v>0</v>
      </c>
      <c r="X3000" s="287">
        <f t="shared" si="619"/>
        <v>0</v>
      </c>
      <c r="Y3000" s="288">
        <f t="shared" si="620"/>
        <v>1900</v>
      </c>
      <c r="Z3000" s="287">
        <f t="shared" si="621"/>
        <v>1</v>
      </c>
      <c r="AA3000" s="519">
        <f>0</f>
        <v>0</v>
      </c>
      <c r="AB3000" s="520">
        <f>0</f>
        <v>0</v>
      </c>
      <c r="AC3000" s="519">
        <f t="shared" si="622"/>
        <v>0</v>
      </c>
      <c r="AD3000" s="520">
        <f t="shared" si="623"/>
        <v>0</v>
      </c>
    </row>
    <row r="3001" spans="16:30">
      <c r="P3001" s="274">
        <f t="shared" si="611"/>
        <v>1</v>
      </c>
      <c r="Q3001" s="285">
        <f t="shared" si="612"/>
        <v>18</v>
      </c>
      <c r="R3001" s="286">
        <f t="shared" si="613"/>
        <v>0</v>
      </c>
      <c r="S3001" s="287">
        <f t="shared" si="614"/>
        <v>0</v>
      </c>
      <c r="T3001" s="286">
        <f t="shared" si="615"/>
        <v>0</v>
      </c>
      <c r="U3001" s="287">
        <f t="shared" si="616"/>
        <v>0</v>
      </c>
      <c r="V3001" s="287">
        <f t="shared" si="617"/>
        <v>0</v>
      </c>
      <c r="W3001" s="287">
        <f t="shared" si="618"/>
        <v>0</v>
      </c>
      <c r="X3001" s="287">
        <f t="shared" si="619"/>
        <v>0</v>
      </c>
      <c r="Y3001" s="288">
        <f t="shared" si="620"/>
        <v>1900</v>
      </c>
      <c r="Z3001" s="287">
        <f t="shared" si="621"/>
        <v>1</v>
      </c>
      <c r="AA3001" s="519">
        <f>0</f>
        <v>0</v>
      </c>
      <c r="AB3001" s="520">
        <f>0</f>
        <v>0</v>
      </c>
      <c r="AC3001" s="519">
        <f t="shared" si="622"/>
        <v>0</v>
      </c>
      <c r="AD3001" s="520">
        <f t="shared" si="623"/>
        <v>0</v>
      </c>
    </row>
    <row r="3002" spans="16:30">
      <c r="P3002" s="274">
        <f t="shared" si="611"/>
        <v>1</v>
      </c>
      <c r="Q3002" s="285">
        <f t="shared" si="612"/>
        <v>18</v>
      </c>
      <c r="R3002" s="286">
        <f t="shared" si="613"/>
        <v>0</v>
      </c>
      <c r="S3002" s="287">
        <f t="shared" si="614"/>
        <v>0</v>
      </c>
      <c r="T3002" s="286">
        <f t="shared" si="615"/>
        <v>0</v>
      </c>
      <c r="U3002" s="287">
        <f t="shared" si="616"/>
        <v>0</v>
      </c>
      <c r="V3002" s="287">
        <f t="shared" si="617"/>
        <v>0</v>
      </c>
      <c r="W3002" s="287">
        <f t="shared" si="618"/>
        <v>0</v>
      </c>
      <c r="X3002" s="287">
        <f t="shared" si="619"/>
        <v>0</v>
      </c>
      <c r="Y3002" s="288">
        <f t="shared" si="620"/>
        <v>1900</v>
      </c>
      <c r="Z3002" s="287">
        <f t="shared" si="621"/>
        <v>1</v>
      </c>
      <c r="AA3002" s="519">
        <f>0</f>
        <v>0</v>
      </c>
      <c r="AB3002" s="520">
        <f>0</f>
        <v>0</v>
      </c>
      <c r="AC3002" s="519">
        <f t="shared" si="622"/>
        <v>0</v>
      </c>
      <c r="AD3002" s="520">
        <f t="shared" si="623"/>
        <v>0</v>
      </c>
    </row>
    <row r="3003" spans="16:30">
      <c r="P3003" s="274">
        <f t="shared" si="611"/>
        <v>1</v>
      </c>
      <c r="Q3003" s="285">
        <f t="shared" si="612"/>
        <v>18</v>
      </c>
      <c r="R3003" s="286">
        <f t="shared" si="613"/>
        <v>0</v>
      </c>
      <c r="S3003" s="287">
        <f t="shared" si="614"/>
        <v>0</v>
      </c>
      <c r="T3003" s="286">
        <f t="shared" si="615"/>
        <v>0</v>
      </c>
      <c r="U3003" s="287">
        <f t="shared" si="616"/>
        <v>0</v>
      </c>
      <c r="V3003" s="287">
        <f t="shared" si="617"/>
        <v>0</v>
      </c>
      <c r="W3003" s="287">
        <f t="shared" si="618"/>
        <v>0</v>
      </c>
      <c r="X3003" s="287">
        <f t="shared" si="619"/>
        <v>0</v>
      </c>
      <c r="Y3003" s="288">
        <f t="shared" si="620"/>
        <v>1900</v>
      </c>
      <c r="Z3003" s="287">
        <f t="shared" si="621"/>
        <v>1</v>
      </c>
      <c r="AA3003" s="519">
        <f>0</f>
        <v>0</v>
      </c>
      <c r="AB3003" s="520">
        <f>0</f>
        <v>0</v>
      </c>
      <c r="AC3003" s="519">
        <f t="shared" si="622"/>
        <v>0</v>
      </c>
      <c r="AD3003" s="520">
        <f t="shared" si="623"/>
        <v>0</v>
      </c>
    </row>
    <row r="3004" spans="16:30">
      <c r="P3004" s="274">
        <f t="shared" si="611"/>
        <v>1</v>
      </c>
      <c r="Q3004" s="285">
        <f t="shared" si="612"/>
        <v>18</v>
      </c>
      <c r="R3004" s="286">
        <f t="shared" si="613"/>
        <v>0</v>
      </c>
      <c r="S3004" s="287">
        <f t="shared" si="614"/>
        <v>0</v>
      </c>
      <c r="T3004" s="286">
        <f t="shared" si="615"/>
        <v>0</v>
      </c>
      <c r="U3004" s="287">
        <f t="shared" si="616"/>
        <v>0</v>
      </c>
      <c r="V3004" s="287">
        <f t="shared" si="617"/>
        <v>0</v>
      </c>
      <c r="W3004" s="287">
        <f t="shared" si="618"/>
        <v>0</v>
      </c>
      <c r="X3004" s="287">
        <f t="shared" si="619"/>
        <v>0</v>
      </c>
      <c r="Y3004" s="288">
        <f t="shared" si="620"/>
        <v>1900</v>
      </c>
      <c r="Z3004" s="287">
        <f t="shared" si="621"/>
        <v>1</v>
      </c>
      <c r="AA3004" s="519">
        <f>0</f>
        <v>0</v>
      </c>
      <c r="AB3004" s="520">
        <f>0</f>
        <v>0</v>
      </c>
      <c r="AC3004" s="519">
        <f t="shared" si="622"/>
        <v>0</v>
      </c>
      <c r="AD3004" s="520">
        <f t="shared" si="623"/>
        <v>0</v>
      </c>
    </row>
    <row r="3005" spans="16:30">
      <c r="P3005" s="274">
        <f t="shared" si="611"/>
        <v>1</v>
      </c>
      <c r="Q3005" s="285">
        <f t="shared" si="612"/>
        <v>18</v>
      </c>
      <c r="R3005" s="286">
        <f t="shared" si="613"/>
        <v>0</v>
      </c>
      <c r="S3005" s="287">
        <f t="shared" si="614"/>
        <v>0</v>
      </c>
      <c r="T3005" s="286">
        <f t="shared" si="615"/>
        <v>0</v>
      </c>
      <c r="U3005" s="287">
        <f t="shared" si="616"/>
        <v>0</v>
      </c>
      <c r="V3005" s="287">
        <f t="shared" si="617"/>
        <v>0</v>
      </c>
      <c r="W3005" s="287">
        <f t="shared" si="618"/>
        <v>0</v>
      </c>
      <c r="X3005" s="287">
        <f t="shared" si="619"/>
        <v>0</v>
      </c>
      <c r="Y3005" s="288">
        <f t="shared" si="620"/>
        <v>1900</v>
      </c>
      <c r="Z3005" s="287">
        <f t="shared" si="621"/>
        <v>1</v>
      </c>
      <c r="AA3005" s="519">
        <f>0</f>
        <v>0</v>
      </c>
      <c r="AB3005" s="520">
        <f>0</f>
        <v>0</v>
      </c>
      <c r="AC3005" s="519">
        <f t="shared" si="622"/>
        <v>0</v>
      </c>
      <c r="AD3005" s="520">
        <f t="shared" si="623"/>
        <v>0</v>
      </c>
    </row>
    <row r="3006" spans="16:30">
      <c r="P3006" s="274">
        <f t="shared" si="611"/>
        <v>1</v>
      </c>
      <c r="Q3006" s="285">
        <f t="shared" si="612"/>
        <v>18</v>
      </c>
      <c r="R3006" s="286">
        <f t="shared" si="613"/>
        <v>0</v>
      </c>
      <c r="S3006" s="287">
        <f t="shared" si="614"/>
        <v>0</v>
      </c>
      <c r="T3006" s="286">
        <f t="shared" si="615"/>
        <v>0</v>
      </c>
      <c r="U3006" s="287">
        <f t="shared" si="616"/>
        <v>0</v>
      </c>
      <c r="V3006" s="287">
        <f t="shared" si="617"/>
        <v>0</v>
      </c>
      <c r="W3006" s="287">
        <f t="shared" si="618"/>
        <v>0</v>
      </c>
      <c r="X3006" s="287">
        <f t="shared" si="619"/>
        <v>0</v>
      </c>
      <c r="Y3006" s="288">
        <f t="shared" si="620"/>
        <v>1900</v>
      </c>
      <c r="Z3006" s="287">
        <f t="shared" si="621"/>
        <v>1</v>
      </c>
      <c r="AA3006" s="519">
        <f>0</f>
        <v>0</v>
      </c>
      <c r="AB3006" s="520">
        <f>0</f>
        <v>0</v>
      </c>
      <c r="AC3006" s="519">
        <f t="shared" si="622"/>
        <v>0</v>
      </c>
      <c r="AD3006" s="520">
        <f t="shared" si="623"/>
        <v>0</v>
      </c>
    </row>
    <row r="3007" spans="16:30">
      <c r="P3007" s="274">
        <f t="shared" si="611"/>
        <v>1</v>
      </c>
      <c r="Q3007" s="285">
        <f t="shared" si="612"/>
        <v>18</v>
      </c>
      <c r="R3007" s="286">
        <f t="shared" si="613"/>
        <v>0</v>
      </c>
      <c r="S3007" s="287">
        <f t="shared" si="614"/>
        <v>0</v>
      </c>
      <c r="T3007" s="286">
        <f t="shared" si="615"/>
        <v>0</v>
      </c>
      <c r="U3007" s="287">
        <f t="shared" si="616"/>
        <v>0</v>
      </c>
      <c r="V3007" s="287">
        <f t="shared" si="617"/>
        <v>0</v>
      </c>
      <c r="W3007" s="287">
        <f t="shared" si="618"/>
        <v>0</v>
      </c>
      <c r="X3007" s="287">
        <f t="shared" si="619"/>
        <v>0</v>
      </c>
      <c r="Y3007" s="288">
        <f t="shared" si="620"/>
        <v>1900</v>
      </c>
      <c r="Z3007" s="287">
        <f t="shared" si="621"/>
        <v>1</v>
      </c>
      <c r="AA3007" s="519">
        <f>0</f>
        <v>0</v>
      </c>
      <c r="AB3007" s="520">
        <f>0</f>
        <v>0</v>
      </c>
      <c r="AC3007" s="519">
        <f t="shared" si="622"/>
        <v>0</v>
      </c>
      <c r="AD3007" s="520">
        <f t="shared" si="623"/>
        <v>0</v>
      </c>
    </row>
    <row r="3008" spans="16:30">
      <c r="P3008" s="274">
        <f t="shared" si="611"/>
        <v>1</v>
      </c>
      <c r="Q3008" s="285">
        <f t="shared" si="612"/>
        <v>18</v>
      </c>
      <c r="R3008" s="286">
        <f t="shared" si="613"/>
        <v>0</v>
      </c>
      <c r="S3008" s="287">
        <f t="shared" si="614"/>
        <v>0</v>
      </c>
      <c r="T3008" s="286">
        <f t="shared" si="615"/>
        <v>0</v>
      </c>
      <c r="U3008" s="287">
        <f t="shared" si="616"/>
        <v>0</v>
      </c>
      <c r="V3008" s="287">
        <f t="shared" si="617"/>
        <v>0</v>
      </c>
      <c r="W3008" s="287">
        <f t="shared" si="618"/>
        <v>0</v>
      </c>
      <c r="X3008" s="287">
        <f t="shared" si="619"/>
        <v>0</v>
      </c>
      <c r="Y3008" s="288">
        <f t="shared" si="620"/>
        <v>1900</v>
      </c>
      <c r="Z3008" s="287">
        <f t="shared" si="621"/>
        <v>1</v>
      </c>
      <c r="AA3008" s="519">
        <f>0</f>
        <v>0</v>
      </c>
      <c r="AB3008" s="520">
        <f>0</f>
        <v>0</v>
      </c>
      <c r="AC3008" s="519">
        <f t="shared" si="622"/>
        <v>0</v>
      </c>
      <c r="AD3008" s="520">
        <f t="shared" si="623"/>
        <v>0</v>
      </c>
    </row>
    <row r="3009" spans="16:30">
      <c r="P3009" s="274">
        <f t="shared" si="611"/>
        <v>1</v>
      </c>
      <c r="Q3009" s="285">
        <f t="shared" si="612"/>
        <v>18</v>
      </c>
      <c r="R3009" s="286">
        <f t="shared" si="613"/>
        <v>0</v>
      </c>
      <c r="S3009" s="287">
        <f t="shared" si="614"/>
        <v>0</v>
      </c>
      <c r="T3009" s="286">
        <f t="shared" si="615"/>
        <v>0</v>
      </c>
      <c r="U3009" s="287">
        <f t="shared" si="616"/>
        <v>0</v>
      </c>
      <c r="V3009" s="287">
        <f t="shared" si="617"/>
        <v>0</v>
      </c>
      <c r="W3009" s="287">
        <f t="shared" si="618"/>
        <v>0</v>
      </c>
      <c r="X3009" s="287">
        <f t="shared" si="619"/>
        <v>0</v>
      </c>
      <c r="Y3009" s="288">
        <f t="shared" si="620"/>
        <v>1900</v>
      </c>
      <c r="Z3009" s="287">
        <f t="shared" si="621"/>
        <v>1</v>
      </c>
      <c r="AA3009" s="519">
        <f>0</f>
        <v>0</v>
      </c>
      <c r="AB3009" s="520">
        <f>0</f>
        <v>0</v>
      </c>
      <c r="AC3009" s="519">
        <f t="shared" si="622"/>
        <v>0</v>
      </c>
      <c r="AD3009" s="520">
        <f t="shared" si="623"/>
        <v>0</v>
      </c>
    </row>
    <row r="3010" spans="16:30">
      <c r="P3010" s="274">
        <f t="shared" si="611"/>
        <v>1</v>
      </c>
      <c r="Q3010" s="285">
        <f t="shared" si="612"/>
        <v>18</v>
      </c>
      <c r="R3010" s="286">
        <f t="shared" si="613"/>
        <v>0</v>
      </c>
      <c r="S3010" s="287">
        <f t="shared" si="614"/>
        <v>0</v>
      </c>
      <c r="T3010" s="286">
        <f t="shared" si="615"/>
        <v>0</v>
      </c>
      <c r="U3010" s="287">
        <f t="shared" si="616"/>
        <v>0</v>
      </c>
      <c r="V3010" s="287">
        <f t="shared" si="617"/>
        <v>0</v>
      </c>
      <c r="W3010" s="287">
        <f t="shared" si="618"/>
        <v>0</v>
      </c>
      <c r="X3010" s="287">
        <f t="shared" si="619"/>
        <v>0</v>
      </c>
      <c r="Y3010" s="288">
        <f t="shared" si="620"/>
        <v>1900</v>
      </c>
      <c r="Z3010" s="287">
        <f t="shared" si="621"/>
        <v>1</v>
      </c>
      <c r="AA3010" s="519">
        <f>0</f>
        <v>0</v>
      </c>
      <c r="AB3010" s="520">
        <f>0</f>
        <v>0</v>
      </c>
      <c r="AC3010" s="519">
        <f t="shared" si="622"/>
        <v>0</v>
      </c>
      <c r="AD3010" s="520">
        <f t="shared" si="623"/>
        <v>0</v>
      </c>
    </row>
    <row r="3011" spans="16:30">
      <c r="P3011" s="274">
        <f t="shared" si="611"/>
        <v>1</v>
      </c>
      <c r="Q3011" s="285">
        <f t="shared" si="612"/>
        <v>18</v>
      </c>
      <c r="R3011" s="286">
        <f t="shared" si="613"/>
        <v>0</v>
      </c>
      <c r="S3011" s="287">
        <f t="shared" si="614"/>
        <v>0</v>
      </c>
      <c r="T3011" s="286">
        <f t="shared" si="615"/>
        <v>0</v>
      </c>
      <c r="U3011" s="287">
        <f t="shared" si="616"/>
        <v>0</v>
      </c>
      <c r="V3011" s="287">
        <f t="shared" si="617"/>
        <v>0</v>
      </c>
      <c r="W3011" s="287">
        <f t="shared" si="618"/>
        <v>0</v>
      </c>
      <c r="X3011" s="287">
        <f t="shared" si="619"/>
        <v>0</v>
      </c>
      <c r="Y3011" s="288">
        <f t="shared" si="620"/>
        <v>1900</v>
      </c>
      <c r="Z3011" s="287">
        <f t="shared" si="621"/>
        <v>1</v>
      </c>
      <c r="AA3011" s="519">
        <f>0</f>
        <v>0</v>
      </c>
      <c r="AB3011" s="520">
        <f>0</f>
        <v>0</v>
      </c>
      <c r="AC3011" s="519">
        <f t="shared" si="622"/>
        <v>0</v>
      </c>
      <c r="AD3011" s="520">
        <f t="shared" si="623"/>
        <v>0</v>
      </c>
    </row>
    <row r="3012" spans="16:30">
      <c r="P3012" s="274">
        <f t="shared" si="611"/>
        <v>1</v>
      </c>
      <c r="Q3012" s="285">
        <f t="shared" si="612"/>
        <v>18</v>
      </c>
      <c r="R3012" s="286">
        <f t="shared" si="613"/>
        <v>0</v>
      </c>
      <c r="S3012" s="287">
        <f t="shared" si="614"/>
        <v>0</v>
      </c>
      <c r="T3012" s="286">
        <f t="shared" si="615"/>
        <v>0</v>
      </c>
      <c r="U3012" s="287">
        <f t="shared" si="616"/>
        <v>0</v>
      </c>
      <c r="V3012" s="287">
        <f t="shared" si="617"/>
        <v>0</v>
      </c>
      <c r="W3012" s="287">
        <f t="shared" si="618"/>
        <v>0</v>
      </c>
      <c r="X3012" s="287">
        <f t="shared" si="619"/>
        <v>0</v>
      </c>
      <c r="Y3012" s="288">
        <f t="shared" si="620"/>
        <v>1900</v>
      </c>
      <c r="Z3012" s="287">
        <f t="shared" si="621"/>
        <v>1</v>
      </c>
      <c r="AA3012" s="519">
        <f>0</f>
        <v>0</v>
      </c>
      <c r="AB3012" s="520">
        <f>0</f>
        <v>0</v>
      </c>
      <c r="AC3012" s="519">
        <f t="shared" si="622"/>
        <v>0</v>
      </c>
      <c r="AD3012" s="520">
        <f t="shared" si="623"/>
        <v>0</v>
      </c>
    </row>
    <row r="3013" spans="16:30">
      <c r="P3013" s="274">
        <f t="shared" si="611"/>
        <v>1</v>
      </c>
      <c r="Q3013" s="285">
        <f t="shared" si="612"/>
        <v>18</v>
      </c>
      <c r="R3013" s="286">
        <f t="shared" si="613"/>
        <v>0</v>
      </c>
      <c r="S3013" s="287">
        <f t="shared" si="614"/>
        <v>0</v>
      </c>
      <c r="T3013" s="286">
        <f t="shared" si="615"/>
        <v>0</v>
      </c>
      <c r="U3013" s="287">
        <f t="shared" si="616"/>
        <v>0</v>
      </c>
      <c r="V3013" s="287">
        <f t="shared" si="617"/>
        <v>0</v>
      </c>
      <c r="W3013" s="287">
        <f t="shared" si="618"/>
        <v>0</v>
      </c>
      <c r="X3013" s="287">
        <f t="shared" si="619"/>
        <v>0</v>
      </c>
      <c r="Y3013" s="288">
        <f t="shared" si="620"/>
        <v>1900</v>
      </c>
      <c r="Z3013" s="287">
        <f t="shared" si="621"/>
        <v>1</v>
      </c>
      <c r="AA3013" s="519">
        <f>0</f>
        <v>0</v>
      </c>
      <c r="AB3013" s="520">
        <f>0</f>
        <v>0</v>
      </c>
      <c r="AC3013" s="519">
        <f t="shared" si="622"/>
        <v>0</v>
      </c>
      <c r="AD3013" s="520">
        <f t="shared" si="623"/>
        <v>0</v>
      </c>
    </row>
    <row r="3014" spans="16:30">
      <c r="P3014" s="274">
        <f t="shared" si="611"/>
        <v>1</v>
      </c>
      <c r="Q3014" s="285">
        <f t="shared" si="612"/>
        <v>18</v>
      </c>
      <c r="R3014" s="286">
        <f t="shared" si="613"/>
        <v>0</v>
      </c>
      <c r="S3014" s="287">
        <f t="shared" si="614"/>
        <v>0</v>
      </c>
      <c r="T3014" s="286">
        <f t="shared" si="615"/>
        <v>0</v>
      </c>
      <c r="U3014" s="287">
        <f t="shared" si="616"/>
        <v>0</v>
      </c>
      <c r="V3014" s="287">
        <f t="shared" si="617"/>
        <v>0</v>
      </c>
      <c r="W3014" s="287">
        <f t="shared" si="618"/>
        <v>0</v>
      </c>
      <c r="X3014" s="287">
        <f t="shared" si="619"/>
        <v>0</v>
      </c>
      <c r="Y3014" s="288">
        <f t="shared" si="620"/>
        <v>1900</v>
      </c>
      <c r="Z3014" s="287">
        <f t="shared" si="621"/>
        <v>1</v>
      </c>
      <c r="AA3014" s="519">
        <f>0</f>
        <v>0</v>
      </c>
      <c r="AB3014" s="520">
        <f>0</f>
        <v>0</v>
      </c>
      <c r="AC3014" s="519">
        <f t="shared" si="622"/>
        <v>0</v>
      </c>
      <c r="AD3014" s="520">
        <f t="shared" si="623"/>
        <v>0</v>
      </c>
    </row>
    <row r="3015" spans="16:30">
      <c r="P3015" s="274">
        <f t="shared" si="611"/>
        <v>1</v>
      </c>
      <c r="Q3015" s="285">
        <f t="shared" si="612"/>
        <v>18</v>
      </c>
      <c r="R3015" s="286">
        <f t="shared" si="613"/>
        <v>0</v>
      </c>
      <c r="S3015" s="287">
        <f t="shared" si="614"/>
        <v>0</v>
      </c>
      <c r="T3015" s="286">
        <f t="shared" si="615"/>
        <v>0</v>
      </c>
      <c r="U3015" s="287">
        <f t="shared" si="616"/>
        <v>0</v>
      </c>
      <c r="V3015" s="287">
        <f t="shared" si="617"/>
        <v>0</v>
      </c>
      <c r="W3015" s="287">
        <f t="shared" si="618"/>
        <v>0</v>
      </c>
      <c r="X3015" s="287">
        <f t="shared" si="619"/>
        <v>0</v>
      </c>
      <c r="Y3015" s="288">
        <f t="shared" si="620"/>
        <v>1900</v>
      </c>
      <c r="Z3015" s="287">
        <f t="shared" si="621"/>
        <v>1</v>
      </c>
      <c r="AA3015" s="519">
        <f>0</f>
        <v>0</v>
      </c>
      <c r="AB3015" s="520">
        <f>0</f>
        <v>0</v>
      </c>
      <c r="AC3015" s="519">
        <f t="shared" si="622"/>
        <v>0</v>
      </c>
      <c r="AD3015" s="520">
        <f t="shared" si="623"/>
        <v>0</v>
      </c>
    </row>
    <row r="3016" spans="16:30">
      <c r="P3016" s="274">
        <f t="shared" ref="P3016:P3079" si="624">IF(Z3016&gt;S3016,IF(Z3016&gt;T3016,1,0),0)</f>
        <v>1</v>
      </c>
      <c r="Q3016" s="285">
        <f t="shared" ref="Q3016:Q3079" si="625">MAX(18,IFERROR(ROUNDDOWN(YEARFRAC(F3016,__valuation_date),0),45))</f>
        <v>18</v>
      </c>
      <c r="R3016" s="286">
        <f t="shared" ref="R3016:R3079" si="626">G3016</f>
        <v>0</v>
      </c>
      <c r="S3016" s="287">
        <f t="shared" ref="S3016:S3079" si="627">N3016</f>
        <v>0</v>
      </c>
      <c r="T3016" s="286">
        <f t="shared" ref="T3016:T3079" si="628">ROUNDUP(YEARFRAC(M3016,L3016),0)</f>
        <v>0</v>
      </c>
      <c r="U3016" s="287">
        <f t="shared" ref="U3016:U3079" si="629">J3016</f>
        <v>0</v>
      </c>
      <c r="V3016" s="287">
        <f t="shared" ref="V3016:V3079" si="630">IF(X3016="Annuity",0,H3016)</f>
        <v>0</v>
      </c>
      <c r="W3016" s="287">
        <f t="shared" ref="W3016:W3079" si="631">IF(X3016="Annuity",H3016*12,H3016)</f>
        <v>0</v>
      </c>
      <c r="X3016" s="287">
        <f t="shared" ref="X3016:X3079" si="632">E3016</f>
        <v>0</v>
      </c>
      <c r="Y3016" s="288">
        <f t="shared" ref="Y3016:Y3079" si="633">YEAR(L3016)</f>
        <v>1900</v>
      </c>
      <c r="Z3016" s="287">
        <f t="shared" ref="Z3016:Z3079" si="634">YEAR($P$2)-Y3016+1</f>
        <v>1</v>
      </c>
      <c r="AA3016" s="519">
        <f>0</f>
        <v>0</v>
      </c>
      <c r="AB3016" s="520">
        <f>0</f>
        <v>0</v>
      </c>
      <c r="AC3016" s="519">
        <f t="shared" ref="AC3016:AC3079" si="635">D3016</f>
        <v>0</v>
      </c>
      <c r="AD3016" s="520">
        <f t="shared" ref="AD3016:AD3079" si="636">O3016</f>
        <v>0</v>
      </c>
    </row>
    <row r="3017" spans="16:30">
      <c r="P3017" s="274">
        <f t="shared" si="624"/>
        <v>1</v>
      </c>
      <c r="Q3017" s="285">
        <f t="shared" si="625"/>
        <v>18</v>
      </c>
      <c r="R3017" s="286">
        <f t="shared" si="626"/>
        <v>0</v>
      </c>
      <c r="S3017" s="287">
        <f t="shared" si="627"/>
        <v>0</v>
      </c>
      <c r="T3017" s="286">
        <f t="shared" si="628"/>
        <v>0</v>
      </c>
      <c r="U3017" s="287">
        <f t="shared" si="629"/>
        <v>0</v>
      </c>
      <c r="V3017" s="287">
        <f t="shared" si="630"/>
        <v>0</v>
      </c>
      <c r="W3017" s="287">
        <f t="shared" si="631"/>
        <v>0</v>
      </c>
      <c r="X3017" s="287">
        <f t="shared" si="632"/>
        <v>0</v>
      </c>
      <c r="Y3017" s="288">
        <f t="shared" si="633"/>
        <v>1900</v>
      </c>
      <c r="Z3017" s="287">
        <f t="shared" si="634"/>
        <v>1</v>
      </c>
      <c r="AA3017" s="519">
        <f>0</f>
        <v>0</v>
      </c>
      <c r="AB3017" s="520">
        <f>0</f>
        <v>0</v>
      </c>
      <c r="AC3017" s="519">
        <f t="shared" si="635"/>
        <v>0</v>
      </c>
      <c r="AD3017" s="520">
        <f t="shared" si="636"/>
        <v>0</v>
      </c>
    </row>
    <row r="3018" spans="16:30">
      <c r="P3018" s="274">
        <f t="shared" si="624"/>
        <v>1</v>
      </c>
      <c r="Q3018" s="285">
        <f t="shared" si="625"/>
        <v>18</v>
      </c>
      <c r="R3018" s="286">
        <f t="shared" si="626"/>
        <v>0</v>
      </c>
      <c r="S3018" s="287">
        <f t="shared" si="627"/>
        <v>0</v>
      </c>
      <c r="T3018" s="286">
        <f t="shared" si="628"/>
        <v>0</v>
      </c>
      <c r="U3018" s="287">
        <f t="shared" si="629"/>
        <v>0</v>
      </c>
      <c r="V3018" s="287">
        <f t="shared" si="630"/>
        <v>0</v>
      </c>
      <c r="W3018" s="287">
        <f t="shared" si="631"/>
        <v>0</v>
      </c>
      <c r="X3018" s="287">
        <f t="shared" si="632"/>
        <v>0</v>
      </c>
      <c r="Y3018" s="288">
        <f t="shared" si="633"/>
        <v>1900</v>
      </c>
      <c r="Z3018" s="287">
        <f t="shared" si="634"/>
        <v>1</v>
      </c>
      <c r="AA3018" s="519">
        <f>0</f>
        <v>0</v>
      </c>
      <c r="AB3018" s="520">
        <f>0</f>
        <v>0</v>
      </c>
      <c r="AC3018" s="519">
        <f t="shared" si="635"/>
        <v>0</v>
      </c>
      <c r="AD3018" s="520">
        <f t="shared" si="636"/>
        <v>0</v>
      </c>
    </row>
    <row r="3019" spans="16:30">
      <c r="P3019" s="274">
        <f t="shared" si="624"/>
        <v>1</v>
      </c>
      <c r="Q3019" s="285">
        <f t="shared" si="625"/>
        <v>18</v>
      </c>
      <c r="R3019" s="286">
        <f t="shared" si="626"/>
        <v>0</v>
      </c>
      <c r="S3019" s="287">
        <f t="shared" si="627"/>
        <v>0</v>
      </c>
      <c r="T3019" s="286">
        <f t="shared" si="628"/>
        <v>0</v>
      </c>
      <c r="U3019" s="287">
        <f t="shared" si="629"/>
        <v>0</v>
      </c>
      <c r="V3019" s="287">
        <f t="shared" si="630"/>
        <v>0</v>
      </c>
      <c r="W3019" s="287">
        <f t="shared" si="631"/>
        <v>0</v>
      </c>
      <c r="X3019" s="287">
        <f t="shared" si="632"/>
        <v>0</v>
      </c>
      <c r="Y3019" s="288">
        <f t="shared" si="633"/>
        <v>1900</v>
      </c>
      <c r="Z3019" s="287">
        <f t="shared" si="634"/>
        <v>1</v>
      </c>
      <c r="AA3019" s="519">
        <f>0</f>
        <v>0</v>
      </c>
      <c r="AB3019" s="520">
        <f>0</f>
        <v>0</v>
      </c>
      <c r="AC3019" s="519">
        <f t="shared" si="635"/>
        <v>0</v>
      </c>
      <c r="AD3019" s="520">
        <f t="shared" si="636"/>
        <v>0</v>
      </c>
    </row>
    <row r="3020" spans="16:30">
      <c r="P3020" s="274">
        <f t="shared" si="624"/>
        <v>1</v>
      </c>
      <c r="Q3020" s="285">
        <f t="shared" si="625"/>
        <v>18</v>
      </c>
      <c r="R3020" s="286">
        <f t="shared" si="626"/>
        <v>0</v>
      </c>
      <c r="S3020" s="287">
        <f t="shared" si="627"/>
        <v>0</v>
      </c>
      <c r="T3020" s="286">
        <f t="shared" si="628"/>
        <v>0</v>
      </c>
      <c r="U3020" s="287">
        <f t="shared" si="629"/>
        <v>0</v>
      </c>
      <c r="V3020" s="287">
        <f t="shared" si="630"/>
        <v>0</v>
      </c>
      <c r="W3020" s="287">
        <f t="shared" si="631"/>
        <v>0</v>
      </c>
      <c r="X3020" s="287">
        <f t="shared" si="632"/>
        <v>0</v>
      </c>
      <c r="Y3020" s="288">
        <f t="shared" si="633"/>
        <v>1900</v>
      </c>
      <c r="Z3020" s="287">
        <f t="shared" si="634"/>
        <v>1</v>
      </c>
      <c r="AA3020" s="519">
        <f>0</f>
        <v>0</v>
      </c>
      <c r="AB3020" s="520">
        <f>0</f>
        <v>0</v>
      </c>
      <c r="AC3020" s="519">
        <f t="shared" si="635"/>
        <v>0</v>
      </c>
      <c r="AD3020" s="520">
        <f t="shared" si="636"/>
        <v>0</v>
      </c>
    </row>
    <row r="3021" spans="16:30">
      <c r="P3021" s="274">
        <f t="shared" si="624"/>
        <v>1</v>
      </c>
      <c r="Q3021" s="285">
        <f t="shared" si="625"/>
        <v>18</v>
      </c>
      <c r="R3021" s="286">
        <f t="shared" si="626"/>
        <v>0</v>
      </c>
      <c r="S3021" s="287">
        <f t="shared" si="627"/>
        <v>0</v>
      </c>
      <c r="T3021" s="286">
        <f t="shared" si="628"/>
        <v>0</v>
      </c>
      <c r="U3021" s="287">
        <f t="shared" si="629"/>
        <v>0</v>
      </c>
      <c r="V3021" s="287">
        <f t="shared" si="630"/>
        <v>0</v>
      </c>
      <c r="W3021" s="287">
        <f t="shared" si="631"/>
        <v>0</v>
      </c>
      <c r="X3021" s="287">
        <f t="shared" si="632"/>
        <v>0</v>
      </c>
      <c r="Y3021" s="288">
        <f t="shared" si="633"/>
        <v>1900</v>
      </c>
      <c r="Z3021" s="287">
        <f t="shared" si="634"/>
        <v>1</v>
      </c>
      <c r="AA3021" s="519">
        <f>0</f>
        <v>0</v>
      </c>
      <c r="AB3021" s="520">
        <f>0</f>
        <v>0</v>
      </c>
      <c r="AC3021" s="519">
        <f t="shared" si="635"/>
        <v>0</v>
      </c>
      <c r="AD3021" s="520">
        <f t="shared" si="636"/>
        <v>0</v>
      </c>
    </row>
    <row r="3022" spans="16:30">
      <c r="P3022" s="274">
        <f t="shared" si="624"/>
        <v>1</v>
      </c>
      <c r="Q3022" s="285">
        <f t="shared" si="625"/>
        <v>18</v>
      </c>
      <c r="R3022" s="286">
        <f t="shared" si="626"/>
        <v>0</v>
      </c>
      <c r="S3022" s="287">
        <f t="shared" si="627"/>
        <v>0</v>
      </c>
      <c r="T3022" s="286">
        <f t="shared" si="628"/>
        <v>0</v>
      </c>
      <c r="U3022" s="287">
        <f t="shared" si="629"/>
        <v>0</v>
      </c>
      <c r="V3022" s="287">
        <f t="shared" si="630"/>
        <v>0</v>
      </c>
      <c r="W3022" s="287">
        <f t="shared" si="631"/>
        <v>0</v>
      </c>
      <c r="X3022" s="287">
        <f t="shared" si="632"/>
        <v>0</v>
      </c>
      <c r="Y3022" s="288">
        <f t="shared" si="633"/>
        <v>1900</v>
      </c>
      <c r="Z3022" s="287">
        <f t="shared" si="634"/>
        <v>1</v>
      </c>
      <c r="AA3022" s="519">
        <f>0</f>
        <v>0</v>
      </c>
      <c r="AB3022" s="520">
        <f>0</f>
        <v>0</v>
      </c>
      <c r="AC3022" s="519">
        <f t="shared" si="635"/>
        <v>0</v>
      </c>
      <c r="AD3022" s="520">
        <f t="shared" si="636"/>
        <v>0</v>
      </c>
    </row>
    <row r="3023" spans="16:30">
      <c r="P3023" s="274">
        <f t="shared" si="624"/>
        <v>1</v>
      </c>
      <c r="Q3023" s="285">
        <f t="shared" si="625"/>
        <v>18</v>
      </c>
      <c r="R3023" s="286">
        <f t="shared" si="626"/>
        <v>0</v>
      </c>
      <c r="S3023" s="287">
        <f t="shared" si="627"/>
        <v>0</v>
      </c>
      <c r="T3023" s="286">
        <f t="shared" si="628"/>
        <v>0</v>
      </c>
      <c r="U3023" s="287">
        <f t="shared" si="629"/>
        <v>0</v>
      </c>
      <c r="V3023" s="287">
        <f t="shared" si="630"/>
        <v>0</v>
      </c>
      <c r="W3023" s="287">
        <f t="shared" si="631"/>
        <v>0</v>
      </c>
      <c r="X3023" s="287">
        <f t="shared" si="632"/>
        <v>0</v>
      </c>
      <c r="Y3023" s="288">
        <f t="shared" si="633"/>
        <v>1900</v>
      </c>
      <c r="Z3023" s="287">
        <f t="shared" si="634"/>
        <v>1</v>
      </c>
      <c r="AA3023" s="519">
        <f>0</f>
        <v>0</v>
      </c>
      <c r="AB3023" s="520">
        <f>0</f>
        <v>0</v>
      </c>
      <c r="AC3023" s="519">
        <f t="shared" si="635"/>
        <v>0</v>
      </c>
      <c r="AD3023" s="520">
        <f t="shared" si="636"/>
        <v>0</v>
      </c>
    </row>
    <row r="3024" spans="16:30">
      <c r="P3024" s="274">
        <f t="shared" si="624"/>
        <v>1</v>
      </c>
      <c r="Q3024" s="285">
        <f t="shared" si="625"/>
        <v>18</v>
      </c>
      <c r="R3024" s="286">
        <f t="shared" si="626"/>
        <v>0</v>
      </c>
      <c r="S3024" s="287">
        <f t="shared" si="627"/>
        <v>0</v>
      </c>
      <c r="T3024" s="286">
        <f t="shared" si="628"/>
        <v>0</v>
      </c>
      <c r="U3024" s="287">
        <f t="shared" si="629"/>
        <v>0</v>
      </c>
      <c r="V3024" s="287">
        <f t="shared" si="630"/>
        <v>0</v>
      </c>
      <c r="W3024" s="287">
        <f t="shared" si="631"/>
        <v>0</v>
      </c>
      <c r="X3024" s="287">
        <f t="shared" si="632"/>
        <v>0</v>
      </c>
      <c r="Y3024" s="288">
        <f t="shared" si="633"/>
        <v>1900</v>
      </c>
      <c r="Z3024" s="287">
        <f t="shared" si="634"/>
        <v>1</v>
      </c>
      <c r="AA3024" s="519">
        <f>0</f>
        <v>0</v>
      </c>
      <c r="AB3024" s="520">
        <f>0</f>
        <v>0</v>
      </c>
      <c r="AC3024" s="519">
        <f t="shared" si="635"/>
        <v>0</v>
      </c>
      <c r="AD3024" s="520">
        <f t="shared" si="636"/>
        <v>0</v>
      </c>
    </row>
    <row r="3025" spans="16:30">
      <c r="P3025" s="274">
        <f t="shared" si="624"/>
        <v>1</v>
      </c>
      <c r="Q3025" s="285">
        <f t="shared" si="625"/>
        <v>18</v>
      </c>
      <c r="R3025" s="286">
        <f t="shared" si="626"/>
        <v>0</v>
      </c>
      <c r="S3025" s="287">
        <f t="shared" si="627"/>
        <v>0</v>
      </c>
      <c r="T3025" s="286">
        <f t="shared" si="628"/>
        <v>0</v>
      </c>
      <c r="U3025" s="287">
        <f t="shared" si="629"/>
        <v>0</v>
      </c>
      <c r="V3025" s="287">
        <f t="shared" si="630"/>
        <v>0</v>
      </c>
      <c r="W3025" s="287">
        <f t="shared" si="631"/>
        <v>0</v>
      </c>
      <c r="X3025" s="287">
        <f t="shared" si="632"/>
        <v>0</v>
      </c>
      <c r="Y3025" s="288">
        <f t="shared" si="633"/>
        <v>1900</v>
      </c>
      <c r="Z3025" s="287">
        <f t="shared" si="634"/>
        <v>1</v>
      </c>
      <c r="AA3025" s="519">
        <f>0</f>
        <v>0</v>
      </c>
      <c r="AB3025" s="520">
        <f>0</f>
        <v>0</v>
      </c>
      <c r="AC3025" s="519">
        <f t="shared" si="635"/>
        <v>0</v>
      </c>
      <c r="AD3025" s="520">
        <f t="shared" si="636"/>
        <v>0</v>
      </c>
    </row>
    <row r="3026" spans="16:30">
      <c r="P3026" s="274">
        <f t="shared" si="624"/>
        <v>1</v>
      </c>
      <c r="Q3026" s="285">
        <f t="shared" si="625"/>
        <v>18</v>
      </c>
      <c r="R3026" s="286">
        <f t="shared" si="626"/>
        <v>0</v>
      </c>
      <c r="S3026" s="287">
        <f t="shared" si="627"/>
        <v>0</v>
      </c>
      <c r="T3026" s="286">
        <f t="shared" si="628"/>
        <v>0</v>
      </c>
      <c r="U3026" s="287">
        <f t="shared" si="629"/>
        <v>0</v>
      </c>
      <c r="V3026" s="287">
        <f t="shared" si="630"/>
        <v>0</v>
      </c>
      <c r="W3026" s="287">
        <f t="shared" si="631"/>
        <v>0</v>
      </c>
      <c r="X3026" s="287">
        <f t="shared" si="632"/>
        <v>0</v>
      </c>
      <c r="Y3026" s="288">
        <f t="shared" si="633"/>
        <v>1900</v>
      </c>
      <c r="Z3026" s="287">
        <f t="shared" si="634"/>
        <v>1</v>
      </c>
      <c r="AA3026" s="519">
        <f>0</f>
        <v>0</v>
      </c>
      <c r="AB3026" s="520">
        <f>0</f>
        <v>0</v>
      </c>
      <c r="AC3026" s="519">
        <f t="shared" si="635"/>
        <v>0</v>
      </c>
      <c r="AD3026" s="520">
        <f t="shared" si="636"/>
        <v>0</v>
      </c>
    </row>
    <row r="3027" spans="16:30">
      <c r="P3027" s="274">
        <f t="shared" si="624"/>
        <v>1</v>
      </c>
      <c r="Q3027" s="285">
        <f t="shared" si="625"/>
        <v>18</v>
      </c>
      <c r="R3027" s="286">
        <f t="shared" si="626"/>
        <v>0</v>
      </c>
      <c r="S3027" s="287">
        <f t="shared" si="627"/>
        <v>0</v>
      </c>
      <c r="T3027" s="286">
        <f t="shared" si="628"/>
        <v>0</v>
      </c>
      <c r="U3027" s="287">
        <f t="shared" si="629"/>
        <v>0</v>
      </c>
      <c r="V3027" s="287">
        <f t="shared" si="630"/>
        <v>0</v>
      </c>
      <c r="W3027" s="287">
        <f t="shared" si="631"/>
        <v>0</v>
      </c>
      <c r="X3027" s="287">
        <f t="shared" si="632"/>
        <v>0</v>
      </c>
      <c r="Y3027" s="288">
        <f t="shared" si="633"/>
        <v>1900</v>
      </c>
      <c r="Z3027" s="287">
        <f t="shared" si="634"/>
        <v>1</v>
      </c>
      <c r="AA3027" s="519">
        <f>0</f>
        <v>0</v>
      </c>
      <c r="AB3027" s="520">
        <f>0</f>
        <v>0</v>
      </c>
      <c r="AC3027" s="519">
        <f t="shared" si="635"/>
        <v>0</v>
      </c>
      <c r="AD3027" s="520">
        <f t="shared" si="636"/>
        <v>0</v>
      </c>
    </row>
    <row r="3028" spans="16:30">
      <c r="P3028" s="274">
        <f t="shared" si="624"/>
        <v>1</v>
      </c>
      <c r="Q3028" s="285">
        <f t="shared" si="625"/>
        <v>18</v>
      </c>
      <c r="R3028" s="286">
        <f t="shared" si="626"/>
        <v>0</v>
      </c>
      <c r="S3028" s="287">
        <f t="shared" si="627"/>
        <v>0</v>
      </c>
      <c r="T3028" s="286">
        <f t="shared" si="628"/>
        <v>0</v>
      </c>
      <c r="U3028" s="287">
        <f t="shared" si="629"/>
        <v>0</v>
      </c>
      <c r="V3028" s="287">
        <f t="shared" si="630"/>
        <v>0</v>
      </c>
      <c r="W3028" s="287">
        <f t="shared" si="631"/>
        <v>0</v>
      </c>
      <c r="X3028" s="287">
        <f t="shared" si="632"/>
        <v>0</v>
      </c>
      <c r="Y3028" s="288">
        <f t="shared" si="633"/>
        <v>1900</v>
      </c>
      <c r="Z3028" s="287">
        <f t="shared" si="634"/>
        <v>1</v>
      </c>
      <c r="AA3028" s="519">
        <f>0</f>
        <v>0</v>
      </c>
      <c r="AB3028" s="520">
        <f>0</f>
        <v>0</v>
      </c>
      <c r="AC3028" s="519">
        <f t="shared" si="635"/>
        <v>0</v>
      </c>
      <c r="AD3028" s="520">
        <f t="shared" si="636"/>
        <v>0</v>
      </c>
    </row>
    <row r="3029" spans="16:30">
      <c r="P3029" s="274">
        <f t="shared" si="624"/>
        <v>1</v>
      </c>
      <c r="Q3029" s="285">
        <f t="shared" si="625"/>
        <v>18</v>
      </c>
      <c r="R3029" s="286">
        <f t="shared" si="626"/>
        <v>0</v>
      </c>
      <c r="S3029" s="287">
        <f t="shared" si="627"/>
        <v>0</v>
      </c>
      <c r="T3029" s="286">
        <f t="shared" si="628"/>
        <v>0</v>
      </c>
      <c r="U3029" s="287">
        <f t="shared" si="629"/>
        <v>0</v>
      </c>
      <c r="V3029" s="287">
        <f t="shared" si="630"/>
        <v>0</v>
      </c>
      <c r="W3029" s="287">
        <f t="shared" si="631"/>
        <v>0</v>
      </c>
      <c r="X3029" s="287">
        <f t="shared" si="632"/>
        <v>0</v>
      </c>
      <c r="Y3029" s="288">
        <f t="shared" si="633"/>
        <v>1900</v>
      </c>
      <c r="Z3029" s="287">
        <f t="shared" si="634"/>
        <v>1</v>
      </c>
      <c r="AA3029" s="519">
        <f>0</f>
        <v>0</v>
      </c>
      <c r="AB3029" s="520">
        <f>0</f>
        <v>0</v>
      </c>
      <c r="AC3029" s="519">
        <f t="shared" si="635"/>
        <v>0</v>
      </c>
      <c r="AD3029" s="520">
        <f t="shared" si="636"/>
        <v>0</v>
      </c>
    </row>
    <row r="3030" spans="16:30">
      <c r="P3030" s="274">
        <f t="shared" si="624"/>
        <v>1</v>
      </c>
      <c r="Q3030" s="285">
        <f t="shared" si="625"/>
        <v>18</v>
      </c>
      <c r="R3030" s="286">
        <f t="shared" si="626"/>
        <v>0</v>
      </c>
      <c r="S3030" s="287">
        <f t="shared" si="627"/>
        <v>0</v>
      </c>
      <c r="T3030" s="286">
        <f t="shared" si="628"/>
        <v>0</v>
      </c>
      <c r="U3030" s="287">
        <f t="shared" si="629"/>
        <v>0</v>
      </c>
      <c r="V3030" s="287">
        <f t="shared" si="630"/>
        <v>0</v>
      </c>
      <c r="W3030" s="287">
        <f t="shared" si="631"/>
        <v>0</v>
      </c>
      <c r="X3030" s="287">
        <f t="shared" si="632"/>
        <v>0</v>
      </c>
      <c r="Y3030" s="288">
        <f t="shared" si="633"/>
        <v>1900</v>
      </c>
      <c r="Z3030" s="287">
        <f t="shared" si="634"/>
        <v>1</v>
      </c>
      <c r="AA3030" s="519">
        <f>0</f>
        <v>0</v>
      </c>
      <c r="AB3030" s="520">
        <f>0</f>
        <v>0</v>
      </c>
      <c r="AC3030" s="519">
        <f t="shared" si="635"/>
        <v>0</v>
      </c>
      <c r="AD3030" s="520">
        <f t="shared" si="636"/>
        <v>0</v>
      </c>
    </row>
    <row r="3031" spans="16:30">
      <c r="P3031" s="274">
        <f t="shared" si="624"/>
        <v>1</v>
      </c>
      <c r="Q3031" s="285">
        <f t="shared" si="625"/>
        <v>18</v>
      </c>
      <c r="R3031" s="286">
        <f t="shared" si="626"/>
        <v>0</v>
      </c>
      <c r="S3031" s="287">
        <f t="shared" si="627"/>
        <v>0</v>
      </c>
      <c r="T3031" s="286">
        <f t="shared" si="628"/>
        <v>0</v>
      </c>
      <c r="U3031" s="287">
        <f t="shared" si="629"/>
        <v>0</v>
      </c>
      <c r="V3031" s="287">
        <f t="shared" si="630"/>
        <v>0</v>
      </c>
      <c r="W3031" s="287">
        <f t="shared" si="631"/>
        <v>0</v>
      </c>
      <c r="X3031" s="287">
        <f t="shared" si="632"/>
        <v>0</v>
      </c>
      <c r="Y3031" s="288">
        <f t="shared" si="633"/>
        <v>1900</v>
      </c>
      <c r="Z3031" s="287">
        <f t="shared" si="634"/>
        <v>1</v>
      </c>
      <c r="AA3031" s="519">
        <f>0</f>
        <v>0</v>
      </c>
      <c r="AB3031" s="520">
        <f>0</f>
        <v>0</v>
      </c>
      <c r="AC3031" s="519">
        <f t="shared" si="635"/>
        <v>0</v>
      </c>
      <c r="AD3031" s="520">
        <f t="shared" si="636"/>
        <v>0</v>
      </c>
    </row>
    <row r="3032" spans="16:30">
      <c r="P3032" s="274">
        <f t="shared" si="624"/>
        <v>1</v>
      </c>
      <c r="Q3032" s="285">
        <f t="shared" si="625"/>
        <v>18</v>
      </c>
      <c r="R3032" s="286">
        <f t="shared" si="626"/>
        <v>0</v>
      </c>
      <c r="S3032" s="287">
        <f t="shared" si="627"/>
        <v>0</v>
      </c>
      <c r="T3032" s="286">
        <f t="shared" si="628"/>
        <v>0</v>
      </c>
      <c r="U3032" s="287">
        <f t="shared" si="629"/>
        <v>0</v>
      </c>
      <c r="V3032" s="287">
        <f t="shared" si="630"/>
        <v>0</v>
      </c>
      <c r="W3032" s="287">
        <f t="shared" si="631"/>
        <v>0</v>
      </c>
      <c r="X3032" s="287">
        <f t="shared" si="632"/>
        <v>0</v>
      </c>
      <c r="Y3032" s="288">
        <f t="shared" si="633"/>
        <v>1900</v>
      </c>
      <c r="Z3032" s="287">
        <f t="shared" si="634"/>
        <v>1</v>
      </c>
      <c r="AA3032" s="519">
        <f>0</f>
        <v>0</v>
      </c>
      <c r="AB3032" s="520">
        <f>0</f>
        <v>0</v>
      </c>
      <c r="AC3032" s="519">
        <f t="shared" si="635"/>
        <v>0</v>
      </c>
      <c r="AD3032" s="520">
        <f t="shared" si="636"/>
        <v>0</v>
      </c>
    </row>
    <row r="3033" spans="16:30">
      <c r="P3033" s="274">
        <f t="shared" si="624"/>
        <v>1</v>
      </c>
      <c r="Q3033" s="285">
        <f t="shared" si="625"/>
        <v>18</v>
      </c>
      <c r="R3033" s="286">
        <f t="shared" si="626"/>
        <v>0</v>
      </c>
      <c r="S3033" s="287">
        <f t="shared" si="627"/>
        <v>0</v>
      </c>
      <c r="T3033" s="286">
        <f t="shared" si="628"/>
        <v>0</v>
      </c>
      <c r="U3033" s="287">
        <f t="shared" si="629"/>
        <v>0</v>
      </c>
      <c r="V3033" s="287">
        <f t="shared" si="630"/>
        <v>0</v>
      </c>
      <c r="W3033" s="287">
        <f t="shared" si="631"/>
        <v>0</v>
      </c>
      <c r="X3033" s="287">
        <f t="shared" si="632"/>
        <v>0</v>
      </c>
      <c r="Y3033" s="288">
        <f t="shared" si="633"/>
        <v>1900</v>
      </c>
      <c r="Z3033" s="287">
        <f t="shared" si="634"/>
        <v>1</v>
      </c>
      <c r="AA3033" s="519">
        <f>0</f>
        <v>0</v>
      </c>
      <c r="AB3033" s="520">
        <f>0</f>
        <v>0</v>
      </c>
      <c r="AC3033" s="519">
        <f t="shared" si="635"/>
        <v>0</v>
      </c>
      <c r="AD3033" s="520">
        <f t="shared" si="636"/>
        <v>0</v>
      </c>
    </row>
    <row r="3034" spans="16:30">
      <c r="P3034" s="274">
        <f t="shared" si="624"/>
        <v>1</v>
      </c>
      <c r="Q3034" s="285">
        <f t="shared" si="625"/>
        <v>18</v>
      </c>
      <c r="R3034" s="286">
        <f t="shared" si="626"/>
        <v>0</v>
      </c>
      <c r="S3034" s="287">
        <f t="shared" si="627"/>
        <v>0</v>
      </c>
      <c r="T3034" s="286">
        <f t="shared" si="628"/>
        <v>0</v>
      </c>
      <c r="U3034" s="287">
        <f t="shared" si="629"/>
        <v>0</v>
      </c>
      <c r="V3034" s="287">
        <f t="shared" si="630"/>
        <v>0</v>
      </c>
      <c r="W3034" s="287">
        <f t="shared" si="631"/>
        <v>0</v>
      </c>
      <c r="X3034" s="287">
        <f t="shared" si="632"/>
        <v>0</v>
      </c>
      <c r="Y3034" s="288">
        <f t="shared" si="633"/>
        <v>1900</v>
      </c>
      <c r="Z3034" s="287">
        <f t="shared" si="634"/>
        <v>1</v>
      </c>
      <c r="AA3034" s="519">
        <f>0</f>
        <v>0</v>
      </c>
      <c r="AB3034" s="520">
        <f>0</f>
        <v>0</v>
      </c>
      <c r="AC3034" s="519">
        <f t="shared" si="635"/>
        <v>0</v>
      </c>
      <c r="AD3034" s="520">
        <f t="shared" si="636"/>
        <v>0</v>
      </c>
    </row>
    <row r="3035" spans="16:30">
      <c r="P3035" s="274">
        <f t="shared" si="624"/>
        <v>1</v>
      </c>
      <c r="Q3035" s="285">
        <f t="shared" si="625"/>
        <v>18</v>
      </c>
      <c r="R3035" s="286">
        <f t="shared" si="626"/>
        <v>0</v>
      </c>
      <c r="S3035" s="287">
        <f t="shared" si="627"/>
        <v>0</v>
      </c>
      <c r="T3035" s="286">
        <f t="shared" si="628"/>
        <v>0</v>
      </c>
      <c r="U3035" s="287">
        <f t="shared" si="629"/>
        <v>0</v>
      </c>
      <c r="V3035" s="287">
        <f t="shared" si="630"/>
        <v>0</v>
      </c>
      <c r="W3035" s="287">
        <f t="shared" si="631"/>
        <v>0</v>
      </c>
      <c r="X3035" s="287">
        <f t="shared" si="632"/>
        <v>0</v>
      </c>
      <c r="Y3035" s="288">
        <f t="shared" si="633"/>
        <v>1900</v>
      </c>
      <c r="Z3035" s="287">
        <f t="shared" si="634"/>
        <v>1</v>
      </c>
      <c r="AA3035" s="519">
        <f>0</f>
        <v>0</v>
      </c>
      <c r="AB3035" s="520">
        <f>0</f>
        <v>0</v>
      </c>
      <c r="AC3035" s="519">
        <f t="shared" si="635"/>
        <v>0</v>
      </c>
      <c r="AD3035" s="520">
        <f t="shared" si="636"/>
        <v>0</v>
      </c>
    </row>
    <row r="3036" spans="16:30">
      <c r="P3036" s="274">
        <f t="shared" si="624"/>
        <v>1</v>
      </c>
      <c r="Q3036" s="285">
        <f t="shared" si="625"/>
        <v>18</v>
      </c>
      <c r="R3036" s="286">
        <f t="shared" si="626"/>
        <v>0</v>
      </c>
      <c r="S3036" s="287">
        <f t="shared" si="627"/>
        <v>0</v>
      </c>
      <c r="T3036" s="286">
        <f t="shared" si="628"/>
        <v>0</v>
      </c>
      <c r="U3036" s="287">
        <f t="shared" si="629"/>
        <v>0</v>
      </c>
      <c r="V3036" s="287">
        <f t="shared" si="630"/>
        <v>0</v>
      </c>
      <c r="W3036" s="287">
        <f t="shared" si="631"/>
        <v>0</v>
      </c>
      <c r="X3036" s="287">
        <f t="shared" si="632"/>
        <v>0</v>
      </c>
      <c r="Y3036" s="288">
        <f t="shared" si="633"/>
        <v>1900</v>
      </c>
      <c r="Z3036" s="287">
        <f t="shared" si="634"/>
        <v>1</v>
      </c>
      <c r="AA3036" s="519">
        <f>0</f>
        <v>0</v>
      </c>
      <c r="AB3036" s="520">
        <f>0</f>
        <v>0</v>
      </c>
      <c r="AC3036" s="519">
        <f t="shared" si="635"/>
        <v>0</v>
      </c>
      <c r="AD3036" s="520">
        <f t="shared" si="636"/>
        <v>0</v>
      </c>
    </row>
    <row r="3037" spans="16:30">
      <c r="P3037" s="274">
        <f t="shared" si="624"/>
        <v>1</v>
      </c>
      <c r="Q3037" s="285">
        <f t="shared" si="625"/>
        <v>18</v>
      </c>
      <c r="R3037" s="286">
        <f t="shared" si="626"/>
        <v>0</v>
      </c>
      <c r="S3037" s="287">
        <f t="shared" si="627"/>
        <v>0</v>
      </c>
      <c r="T3037" s="286">
        <f t="shared" si="628"/>
        <v>0</v>
      </c>
      <c r="U3037" s="287">
        <f t="shared" si="629"/>
        <v>0</v>
      </c>
      <c r="V3037" s="287">
        <f t="shared" si="630"/>
        <v>0</v>
      </c>
      <c r="W3037" s="287">
        <f t="shared" si="631"/>
        <v>0</v>
      </c>
      <c r="X3037" s="287">
        <f t="shared" si="632"/>
        <v>0</v>
      </c>
      <c r="Y3037" s="288">
        <f t="shared" si="633"/>
        <v>1900</v>
      </c>
      <c r="Z3037" s="287">
        <f t="shared" si="634"/>
        <v>1</v>
      </c>
      <c r="AA3037" s="519">
        <f>0</f>
        <v>0</v>
      </c>
      <c r="AB3037" s="520">
        <f>0</f>
        <v>0</v>
      </c>
      <c r="AC3037" s="519">
        <f t="shared" si="635"/>
        <v>0</v>
      </c>
      <c r="AD3037" s="520">
        <f t="shared" si="636"/>
        <v>0</v>
      </c>
    </row>
    <row r="3038" spans="16:30">
      <c r="P3038" s="274">
        <f t="shared" si="624"/>
        <v>1</v>
      </c>
      <c r="Q3038" s="285">
        <f t="shared" si="625"/>
        <v>18</v>
      </c>
      <c r="R3038" s="286">
        <f t="shared" si="626"/>
        <v>0</v>
      </c>
      <c r="S3038" s="287">
        <f t="shared" si="627"/>
        <v>0</v>
      </c>
      <c r="T3038" s="286">
        <f t="shared" si="628"/>
        <v>0</v>
      </c>
      <c r="U3038" s="287">
        <f t="shared" si="629"/>
        <v>0</v>
      </c>
      <c r="V3038" s="287">
        <f t="shared" si="630"/>
        <v>0</v>
      </c>
      <c r="W3038" s="287">
        <f t="shared" si="631"/>
        <v>0</v>
      </c>
      <c r="X3038" s="287">
        <f t="shared" si="632"/>
        <v>0</v>
      </c>
      <c r="Y3038" s="288">
        <f t="shared" si="633"/>
        <v>1900</v>
      </c>
      <c r="Z3038" s="287">
        <f t="shared" si="634"/>
        <v>1</v>
      </c>
      <c r="AA3038" s="519">
        <f>0</f>
        <v>0</v>
      </c>
      <c r="AB3038" s="520">
        <f>0</f>
        <v>0</v>
      </c>
      <c r="AC3038" s="519">
        <f t="shared" si="635"/>
        <v>0</v>
      </c>
      <c r="AD3038" s="520">
        <f t="shared" si="636"/>
        <v>0</v>
      </c>
    </row>
    <row r="3039" spans="16:30">
      <c r="P3039" s="274">
        <f t="shared" si="624"/>
        <v>1</v>
      </c>
      <c r="Q3039" s="285">
        <f t="shared" si="625"/>
        <v>18</v>
      </c>
      <c r="R3039" s="286">
        <f t="shared" si="626"/>
        <v>0</v>
      </c>
      <c r="S3039" s="287">
        <f t="shared" si="627"/>
        <v>0</v>
      </c>
      <c r="T3039" s="286">
        <f t="shared" si="628"/>
        <v>0</v>
      </c>
      <c r="U3039" s="287">
        <f t="shared" si="629"/>
        <v>0</v>
      </c>
      <c r="V3039" s="287">
        <f t="shared" si="630"/>
        <v>0</v>
      </c>
      <c r="W3039" s="287">
        <f t="shared" si="631"/>
        <v>0</v>
      </c>
      <c r="X3039" s="287">
        <f t="shared" si="632"/>
        <v>0</v>
      </c>
      <c r="Y3039" s="288">
        <f t="shared" si="633"/>
        <v>1900</v>
      </c>
      <c r="Z3039" s="287">
        <f t="shared" si="634"/>
        <v>1</v>
      </c>
      <c r="AA3039" s="519">
        <f>0</f>
        <v>0</v>
      </c>
      <c r="AB3039" s="520">
        <f>0</f>
        <v>0</v>
      </c>
      <c r="AC3039" s="519">
        <f t="shared" si="635"/>
        <v>0</v>
      </c>
      <c r="AD3039" s="520">
        <f t="shared" si="636"/>
        <v>0</v>
      </c>
    </row>
    <row r="3040" spans="16:30">
      <c r="P3040" s="274">
        <f t="shared" si="624"/>
        <v>1</v>
      </c>
      <c r="Q3040" s="285">
        <f t="shared" si="625"/>
        <v>18</v>
      </c>
      <c r="R3040" s="286">
        <f t="shared" si="626"/>
        <v>0</v>
      </c>
      <c r="S3040" s="287">
        <f t="shared" si="627"/>
        <v>0</v>
      </c>
      <c r="T3040" s="286">
        <f t="shared" si="628"/>
        <v>0</v>
      </c>
      <c r="U3040" s="287">
        <f t="shared" si="629"/>
        <v>0</v>
      </c>
      <c r="V3040" s="287">
        <f t="shared" si="630"/>
        <v>0</v>
      </c>
      <c r="W3040" s="287">
        <f t="shared" si="631"/>
        <v>0</v>
      </c>
      <c r="X3040" s="287">
        <f t="shared" si="632"/>
        <v>0</v>
      </c>
      <c r="Y3040" s="288">
        <f t="shared" si="633"/>
        <v>1900</v>
      </c>
      <c r="Z3040" s="287">
        <f t="shared" si="634"/>
        <v>1</v>
      </c>
      <c r="AA3040" s="519">
        <f>0</f>
        <v>0</v>
      </c>
      <c r="AB3040" s="520">
        <f>0</f>
        <v>0</v>
      </c>
      <c r="AC3040" s="519">
        <f t="shared" si="635"/>
        <v>0</v>
      </c>
      <c r="AD3040" s="520">
        <f t="shared" si="636"/>
        <v>0</v>
      </c>
    </row>
    <row r="3041" spans="16:30">
      <c r="P3041" s="274">
        <f t="shared" si="624"/>
        <v>1</v>
      </c>
      <c r="Q3041" s="285">
        <f t="shared" si="625"/>
        <v>18</v>
      </c>
      <c r="R3041" s="286">
        <f t="shared" si="626"/>
        <v>0</v>
      </c>
      <c r="S3041" s="287">
        <f t="shared" si="627"/>
        <v>0</v>
      </c>
      <c r="T3041" s="286">
        <f t="shared" si="628"/>
        <v>0</v>
      </c>
      <c r="U3041" s="287">
        <f t="shared" si="629"/>
        <v>0</v>
      </c>
      <c r="V3041" s="287">
        <f t="shared" si="630"/>
        <v>0</v>
      </c>
      <c r="W3041" s="287">
        <f t="shared" si="631"/>
        <v>0</v>
      </c>
      <c r="X3041" s="287">
        <f t="shared" si="632"/>
        <v>0</v>
      </c>
      <c r="Y3041" s="288">
        <f t="shared" si="633"/>
        <v>1900</v>
      </c>
      <c r="Z3041" s="287">
        <f t="shared" si="634"/>
        <v>1</v>
      </c>
      <c r="AA3041" s="519">
        <f>0</f>
        <v>0</v>
      </c>
      <c r="AB3041" s="520">
        <f>0</f>
        <v>0</v>
      </c>
      <c r="AC3041" s="519">
        <f t="shared" si="635"/>
        <v>0</v>
      </c>
      <c r="AD3041" s="520">
        <f t="shared" si="636"/>
        <v>0</v>
      </c>
    </row>
    <row r="3042" spans="16:30">
      <c r="P3042" s="274">
        <f t="shared" si="624"/>
        <v>1</v>
      </c>
      <c r="Q3042" s="285">
        <f t="shared" si="625"/>
        <v>18</v>
      </c>
      <c r="R3042" s="286">
        <f t="shared" si="626"/>
        <v>0</v>
      </c>
      <c r="S3042" s="287">
        <f t="shared" si="627"/>
        <v>0</v>
      </c>
      <c r="T3042" s="286">
        <f t="shared" si="628"/>
        <v>0</v>
      </c>
      <c r="U3042" s="287">
        <f t="shared" si="629"/>
        <v>0</v>
      </c>
      <c r="V3042" s="287">
        <f t="shared" si="630"/>
        <v>0</v>
      </c>
      <c r="W3042" s="287">
        <f t="shared" si="631"/>
        <v>0</v>
      </c>
      <c r="X3042" s="287">
        <f t="shared" si="632"/>
        <v>0</v>
      </c>
      <c r="Y3042" s="288">
        <f t="shared" si="633"/>
        <v>1900</v>
      </c>
      <c r="Z3042" s="287">
        <f t="shared" si="634"/>
        <v>1</v>
      </c>
      <c r="AA3042" s="519">
        <f>0</f>
        <v>0</v>
      </c>
      <c r="AB3042" s="520">
        <f>0</f>
        <v>0</v>
      </c>
      <c r="AC3042" s="519">
        <f t="shared" si="635"/>
        <v>0</v>
      </c>
      <c r="AD3042" s="520">
        <f t="shared" si="636"/>
        <v>0</v>
      </c>
    </row>
    <row r="3043" spans="16:30">
      <c r="P3043" s="274">
        <f t="shared" si="624"/>
        <v>1</v>
      </c>
      <c r="Q3043" s="285">
        <f t="shared" si="625"/>
        <v>18</v>
      </c>
      <c r="R3043" s="286">
        <f t="shared" si="626"/>
        <v>0</v>
      </c>
      <c r="S3043" s="287">
        <f t="shared" si="627"/>
        <v>0</v>
      </c>
      <c r="T3043" s="286">
        <f t="shared" si="628"/>
        <v>0</v>
      </c>
      <c r="U3043" s="287">
        <f t="shared" si="629"/>
        <v>0</v>
      </c>
      <c r="V3043" s="287">
        <f t="shared" si="630"/>
        <v>0</v>
      </c>
      <c r="W3043" s="287">
        <f t="shared" si="631"/>
        <v>0</v>
      </c>
      <c r="X3043" s="287">
        <f t="shared" si="632"/>
        <v>0</v>
      </c>
      <c r="Y3043" s="288">
        <f t="shared" si="633"/>
        <v>1900</v>
      </c>
      <c r="Z3043" s="287">
        <f t="shared" si="634"/>
        <v>1</v>
      </c>
      <c r="AA3043" s="519">
        <f>0</f>
        <v>0</v>
      </c>
      <c r="AB3043" s="520">
        <f>0</f>
        <v>0</v>
      </c>
      <c r="AC3043" s="519">
        <f t="shared" si="635"/>
        <v>0</v>
      </c>
      <c r="AD3043" s="520">
        <f t="shared" si="636"/>
        <v>0</v>
      </c>
    </row>
    <row r="3044" spans="16:30">
      <c r="P3044" s="274">
        <f t="shared" si="624"/>
        <v>1</v>
      </c>
      <c r="Q3044" s="285">
        <f t="shared" si="625"/>
        <v>18</v>
      </c>
      <c r="R3044" s="286">
        <f t="shared" si="626"/>
        <v>0</v>
      </c>
      <c r="S3044" s="287">
        <f t="shared" si="627"/>
        <v>0</v>
      </c>
      <c r="T3044" s="286">
        <f t="shared" si="628"/>
        <v>0</v>
      </c>
      <c r="U3044" s="287">
        <f t="shared" si="629"/>
        <v>0</v>
      </c>
      <c r="V3044" s="287">
        <f t="shared" si="630"/>
        <v>0</v>
      </c>
      <c r="W3044" s="287">
        <f t="shared" si="631"/>
        <v>0</v>
      </c>
      <c r="X3044" s="287">
        <f t="shared" si="632"/>
        <v>0</v>
      </c>
      <c r="Y3044" s="288">
        <f t="shared" si="633"/>
        <v>1900</v>
      </c>
      <c r="Z3044" s="287">
        <f t="shared" si="634"/>
        <v>1</v>
      </c>
      <c r="AA3044" s="519">
        <f>0</f>
        <v>0</v>
      </c>
      <c r="AB3044" s="520">
        <f>0</f>
        <v>0</v>
      </c>
      <c r="AC3044" s="519">
        <f t="shared" si="635"/>
        <v>0</v>
      </c>
      <c r="AD3044" s="520">
        <f t="shared" si="636"/>
        <v>0</v>
      </c>
    </row>
    <row r="3045" spans="16:30">
      <c r="P3045" s="274">
        <f t="shared" si="624"/>
        <v>1</v>
      </c>
      <c r="Q3045" s="285">
        <f t="shared" si="625"/>
        <v>18</v>
      </c>
      <c r="R3045" s="286">
        <f t="shared" si="626"/>
        <v>0</v>
      </c>
      <c r="S3045" s="287">
        <f t="shared" si="627"/>
        <v>0</v>
      </c>
      <c r="T3045" s="286">
        <f t="shared" si="628"/>
        <v>0</v>
      </c>
      <c r="U3045" s="287">
        <f t="shared" si="629"/>
        <v>0</v>
      </c>
      <c r="V3045" s="287">
        <f t="shared" si="630"/>
        <v>0</v>
      </c>
      <c r="W3045" s="287">
        <f t="shared" si="631"/>
        <v>0</v>
      </c>
      <c r="X3045" s="287">
        <f t="shared" si="632"/>
        <v>0</v>
      </c>
      <c r="Y3045" s="288">
        <f t="shared" si="633"/>
        <v>1900</v>
      </c>
      <c r="Z3045" s="287">
        <f t="shared" si="634"/>
        <v>1</v>
      </c>
      <c r="AA3045" s="519">
        <f>0</f>
        <v>0</v>
      </c>
      <c r="AB3045" s="520">
        <f>0</f>
        <v>0</v>
      </c>
      <c r="AC3045" s="519">
        <f t="shared" si="635"/>
        <v>0</v>
      </c>
      <c r="AD3045" s="520">
        <f t="shared" si="636"/>
        <v>0</v>
      </c>
    </row>
    <row r="3046" spans="16:30">
      <c r="P3046" s="274">
        <f t="shared" si="624"/>
        <v>1</v>
      </c>
      <c r="Q3046" s="285">
        <f t="shared" si="625"/>
        <v>18</v>
      </c>
      <c r="R3046" s="286">
        <f t="shared" si="626"/>
        <v>0</v>
      </c>
      <c r="S3046" s="287">
        <f t="shared" si="627"/>
        <v>0</v>
      </c>
      <c r="T3046" s="286">
        <f t="shared" si="628"/>
        <v>0</v>
      </c>
      <c r="U3046" s="287">
        <f t="shared" si="629"/>
        <v>0</v>
      </c>
      <c r="V3046" s="287">
        <f t="shared" si="630"/>
        <v>0</v>
      </c>
      <c r="W3046" s="287">
        <f t="shared" si="631"/>
        <v>0</v>
      </c>
      <c r="X3046" s="287">
        <f t="shared" si="632"/>
        <v>0</v>
      </c>
      <c r="Y3046" s="288">
        <f t="shared" si="633"/>
        <v>1900</v>
      </c>
      <c r="Z3046" s="287">
        <f t="shared" si="634"/>
        <v>1</v>
      </c>
      <c r="AA3046" s="519">
        <f>0</f>
        <v>0</v>
      </c>
      <c r="AB3046" s="520">
        <f>0</f>
        <v>0</v>
      </c>
      <c r="AC3046" s="519">
        <f t="shared" si="635"/>
        <v>0</v>
      </c>
      <c r="AD3046" s="520">
        <f t="shared" si="636"/>
        <v>0</v>
      </c>
    </row>
    <row r="3047" spans="16:30">
      <c r="P3047" s="274">
        <f t="shared" si="624"/>
        <v>1</v>
      </c>
      <c r="Q3047" s="285">
        <f t="shared" si="625"/>
        <v>18</v>
      </c>
      <c r="R3047" s="286">
        <f t="shared" si="626"/>
        <v>0</v>
      </c>
      <c r="S3047" s="287">
        <f t="shared" si="627"/>
        <v>0</v>
      </c>
      <c r="T3047" s="286">
        <f t="shared" si="628"/>
        <v>0</v>
      </c>
      <c r="U3047" s="287">
        <f t="shared" si="629"/>
        <v>0</v>
      </c>
      <c r="V3047" s="287">
        <f t="shared" si="630"/>
        <v>0</v>
      </c>
      <c r="W3047" s="287">
        <f t="shared" si="631"/>
        <v>0</v>
      </c>
      <c r="X3047" s="287">
        <f t="shared" si="632"/>
        <v>0</v>
      </c>
      <c r="Y3047" s="288">
        <f t="shared" si="633"/>
        <v>1900</v>
      </c>
      <c r="Z3047" s="287">
        <f t="shared" si="634"/>
        <v>1</v>
      </c>
      <c r="AA3047" s="519">
        <f>0</f>
        <v>0</v>
      </c>
      <c r="AB3047" s="520">
        <f>0</f>
        <v>0</v>
      </c>
      <c r="AC3047" s="519">
        <f t="shared" si="635"/>
        <v>0</v>
      </c>
      <c r="AD3047" s="520">
        <f t="shared" si="636"/>
        <v>0</v>
      </c>
    </row>
    <row r="3048" spans="16:30">
      <c r="P3048" s="274">
        <f t="shared" si="624"/>
        <v>1</v>
      </c>
      <c r="Q3048" s="285">
        <f t="shared" si="625"/>
        <v>18</v>
      </c>
      <c r="R3048" s="286">
        <f t="shared" si="626"/>
        <v>0</v>
      </c>
      <c r="S3048" s="287">
        <f t="shared" si="627"/>
        <v>0</v>
      </c>
      <c r="T3048" s="286">
        <f t="shared" si="628"/>
        <v>0</v>
      </c>
      <c r="U3048" s="287">
        <f t="shared" si="629"/>
        <v>0</v>
      </c>
      <c r="V3048" s="287">
        <f t="shared" si="630"/>
        <v>0</v>
      </c>
      <c r="W3048" s="287">
        <f t="shared" si="631"/>
        <v>0</v>
      </c>
      <c r="X3048" s="287">
        <f t="shared" si="632"/>
        <v>0</v>
      </c>
      <c r="Y3048" s="288">
        <f t="shared" si="633"/>
        <v>1900</v>
      </c>
      <c r="Z3048" s="287">
        <f t="shared" si="634"/>
        <v>1</v>
      </c>
      <c r="AA3048" s="519">
        <f>0</f>
        <v>0</v>
      </c>
      <c r="AB3048" s="520">
        <f>0</f>
        <v>0</v>
      </c>
      <c r="AC3048" s="519">
        <f t="shared" si="635"/>
        <v>0</v>
      </c>
      <c r="AD3048" s="520">
        <f t="shared" si="636"/>
        <v>0</v>
      </c>
    </row>
    <row r="3049" spans="16:30">
      <c r="P3049" s="274">
        <f t="shared" si="624"/>
        <v>1</v>
      </c>
      <c r="Q3049" s="285">
        <f t="shared" si="625"/>
        <v>18</v>
      </c>
      <c r="R3049" s="286">
        <f t="shared" si="626"/>
        <v>0</v>
      </c>
      <c r="S3049" s="287">
        <f t="shared" si="627"/>
        <v>0</v>
      </c>
      <c r="T3049" s="286">
        <f t="shared" si="628"/>
        <v>0</v>
      </c>
      <c r="U3049" s="287">
        <f t="shared" si="629"/>
        <v>0</v>
      </c>
      <c r="V3049" s="287">
        <f t="shared" si="630"/>
        <v>0</v>
      </c>
      <c r="W3049" s="287">
        <f t="shared" si="631"/>
        <v>0</v>
      </c>
      <c r="X3049" s="287">
        <f t="shared" si="632"/>
        <v>0</v>
      </c>
      <c r="Y3049" s="288">
        <f t="shared" si="633"/>
        <v>1900</v>
      </c>
      <c r="Z3049" s="287">
        <f t="shared" si="634"/>
        <v>1</v>
      </c>
      <c r="AA3049" s="519">
        <f>0</f>
        <v>0</v>
      </c>
      <c r="AB3049" s="520">
        <f>0</f>
        <v>0</v>
      </c>
      <c r="AC3049" s="519">
        <f t="shared" si="635"/>
        <v>0</v>
      </c>
      <c r="AD3049" s="520">
        <f t="shared" si="636"/>
        <v>0</v>
      </c>
    </row>
    <row r="3050" spans="16:30">
      <c r="P3050" s="274">
        <f t="shared" si="624"/>
        <v>1</v>
      </c>
      <c r="Q3050" s="285">
        <f t="shared" si="625"/>
        <v>18</v>
      </c>
      <c r="R3050" s="286">
        <f t="shared" si="626"/>
        <v>0</v>
      </c>
      <c r="S3050" s="287">
        <f t="shared" si="627"/>
        <v>0</v>
      </c>
      <c r="T3050" s="286">
        <f t="shared" si="628"/>
        <v>0</v>
      </c>
      <c r="U3050" s="287">
        <f t="shared" si="629"/>
        <v>0</v>
      </c>
      <c r="V3050" s="287">
        <f t="shared" si="630"/>
        <v>0</v>
      </c>
      <c r="W3050" s="287">
        <f t="shared" si="631"/>
        <v>0</v>
      </c>
      <c r="X3050" s="287">
        <f t="shared" si="632"/>
        <v>0</v>
      </c>
      <c r="Y3050" s="288">
        <f t="shared" si="633"/>
        <v>1900</v>
      </c>
      <c r="Z3050" s="287">
        <f t="shared" si="634"/>
        <v>1</v>
      </c>
      <c r="AA3050" s="519">
        <f>0</f>
        <v>0</v>
      </c>
      <c r="AB3050" s="520">
        <f>0</f>
        <v>0</v>
      </c>
      <c r="AC3050" s="519">
        <f t="shared" si="635"/>
        <v>0</v>
      </c>
      <c r="AD3050" s="520">
        <f t="shared" si="636"/>
        <v>0</v>
      </c>
    </row>
    <row r="3051" spans="16:30">
      <c r="P3051" s="274">
        <f t="shared" si="624"/>
        <v>1</v>
      </c>
      <c r="Q3051" s="285">
        <f t="shared" si="625"/>
        <v>18</v>
      </c>
      <c r="R3051" s="286">
        <f t="shared" si="626"/>
        <v>0</v>
      </c>
      <c r="S3051" s="287">
        <f t="shared" si="627"/>
        <v>0</v>
      </c>
      <c r="T3051" s="286">
        <f t="shared" si="628"/>
        <v>0</v>
      </c>
      <c r="U3051" s="287">
        <f t="shared" si="629"/>
        <v>0</v>
      </c>
      <c r="V3051" s="287">
        <f t="shared" si="630"/>
        <v>0</v>
      </c>
      <c r="W3051" s="287">
        <f t="shared" si="631"/>
        <v>0</v>
      </c>
      <c r="X3051" s="287">
        <f t="shared" si="632"/>
        <v>0</v>
      </c>
      <c r="Y3051" s="288">
        <f t="shared" si="633"/>
        <v>1900</v>
      </c>
      <c r="Z3051" s="287">
        <f t="shared" si="634"/>
        <v>1</v>
      </c>
      <c r="AA3051" s="519">
        <f>0</f>
        <v>0</v>
      </c>
      <c r="AB3051" s="520">
        <f>0</f>
        <v>0</v>
      </c>
      <c r="AC3051" s="519">
        <f t="shared" si="635"/>
        <v>0</v>
      </c>
      <c r="AD3051" s="520">
        <f t="shared" si="636"/>
        <v>0</v>
      </c>
    </row>
    <row r="3052" spans="16:30">
      <c r="P3052" s="274">
        <f t="shared" si="624"/>
        <v>1</v>
      </c>
      <c r="Q3052" s="285">
        <f t="shared" si="625"/>
        <v>18</v>
      </c>
      <c r="R3052" s="286">
        <f t="shared" si="626"/>
        <v>0</v>
      </c>
      <c r="S3052" s="287">
        <f t="shared" si="627"/>
        <v>0</v>
      </c>
      <c r="T3052" s="286">
        <f t="shared" si="628"/>
        <v>0</v>
      </c>
      <c r="U3052" s="287">
        <f t="shared" si="629"/>
        <v>0</v>
      </c>
      <c r="V3052" s="287">
        <f t="shared" si="630"/>
        <v>0</v>
      </c>
      <c r="W3052" s="287">
        <f t="shared" si="631"/>
        <v>0</v>
      </c>
      <c r="X3052" s="287">
        <f t="shared" si="632"/>
        <v>0</v>
      </c>
      <c r="Y3052" s="288">
        <f t="shared" si="633"/>
        <v>1900</v>
      </c>
      <c r="Z3052" s="287">
        <f t="shared" si="634"/>
        <v>1</v>
      </c>
      <c r="AA3052" s="519">
        <f>0</f>
        <v>0</v>
      </c>
      <c r="AB3052" s="520">
        <f>0</f>
        <v>0</v>
      </c>
      <c r="AC3052" s="519">
        <f t="shared" si="635"/>
        <v>0</v>
      </c>
      <c r="AD3052" s="520">
        <f t="shared" si="636"/>
        <v>0</v>
      </c>
    </row>
    <row r="3053" spans="16:30">
      <c r="P3053" s="274">
        <f t="shared" si="624"/>
        <v>1</v>
      </c>
      <c r="Q3053" s="285">
        <f t="shared" si="625"/>
        <v>18</v>
      </c>
      <c r="R3053" s="286">
        <f t="shared" si="626"/>
        <v>0</v>
      </c>
      <c r="S3053" s="287">
        <f t="shared" si="627"/>
        <v>0</v>
      </c>
      <c r="T3053" s="286">
        <f t="shared" si="628"/>
        <v>0</v>
      </c>
      <c r="U3053" s="287">
        <f t="shared" si="629"/>
        <v>0</v>
      </c>
      <c r="V3053" s="287">
        <f t="shared" si="630"/>
        <v>0</v>
      </c>
      <c r="W3053" s="287">
        <f t="shared" si="631"/>
        <v>0</v>
      </c>
      <c r="X3053" s="287">
        <f t="shared" si="632"/>
        <v>0</v>
      </c>
      <c r="Y3053" s="288">
        <f t="shared" si="633"/>
        <v>1900</v>
      </c>
      <c r="Z3053" s="287">
        <f t="shared" si="634"/>
        <v>1</v>
      </c>
      <c r="AA3053" s="519">
        <f>0</f>
        <v>0</v>
      </c>
      <c r="AB3053" s="520">
        <f>0</f>
        <v>0</v>
      </c>
      <c r="AC3053" s="519">
        <f t="shared" si="635"/>
        <v>0</v>
      </c>
      <c r="AD3053" s="520">
        <f t="shared" si="636"/>
        <v>0</v>
      </c>
    </row>
    <row r="3054" spans="16:30">
      <c r="P3054" s="274">
        <f t="shared" si="624"/>
        <v>1</v>
      </c>
      <c r="Q3054" s="285">
        <f t="shared" si="625"/>
        <v>18</v>
      </c>
      <c r="R3054" s="286">
        <f t="shared" si="626"/>
        <v>0</v>
      </c>
      <c r="S3054" s="287">
        <f t="shared" si="627"/>
        <v>0</v>
      </c>
      <c r="T3054" s="286">
        <f t="shared" si="628"/>
        <v>0</v>
      </c>
      <c r="U3054" s="287">
        <f t="shared" si="629"/>
        <v>0</v>
      </c>
      <c r="V3054" s="287">
        <f t="shared" si="630"/>
        <v>0</v>
      </c>
      <c r="W3054" s="287">
        <f t="shared" si="631"/>
        <v>0</v>
      </c>
      <c r="X3054" s="287">
        <f t="shared" si="632"/>
        <v>0</v>
      </c>
      <c r="Y3054" s="288">
        <f t="shared" si="633"/>
        <v>1900</v>
      </c>
      <c r="Z3054" s="287">
        <f t="shared" si="634"/>
        <v>1</v>
      </c>
      <c r="AA3054" s="519">
        <f>0</f>
        <v>0</v>
      </c>
      <c r="AB3054" s="520">
        <f>0</f>
        <v>0</v>
      </c>
      <c r="AC3054" s="519">
        <f t="shared" si="635"/>
        <v>0</v>
      </c>
      <c r="AD3054" s="520">
        <f t="shared" si="636"/>
        <v>0</v>
      </c>
    </row>
    <row r="3055" spans="16:30">
      <c r="P3055" s="274">
        <f t="shared" si="624"/>
        <v>1</v>
      </c>
      <c r="Q3055" s="285">
        <f t="shared" si="625"/>
        <v>18</v>
      </c>
      <c r="R3055" s="286">
        <f t="shared" si="626"/>
        <v>0</v>
      </c>
      <c r="S3055" s="287">
        <f t="shared" si="627"/>
        <v>0</v>
      </c>
      <c r="T3055" s="286">
        <f t="shared" si="628"/>
        <v>0</v>
      </c>
      <c r="U3055" s="287">
        <f t="shared" si="629"/>
        <v>0</v>
      </c>
      <c r="V3055" s="287">
        <f t="shared" si="630"/>
        <v>0</v>
      </c>
      <c r="W3055" s="287">
        <f t="shared" si="631"/>
        <v>0</v>
      </c>
      <c r="X3055" s="287">
        <f t="shared" si="632"/>
        <v>0</v>
      </c>
      <c r="Y3055" s="288">
        <f t="shared" si="633"/>
        <v>1900</v>
      </c>
      <c r="Z3055" s="287">
        <f t="shared" si="634"/>
        <v>1</v>
      </c>
      <c r="AA3055" s="519">
        <f>0</f>
        <v>0</v>
      </c>
      <c r="AB3055" s="520">
        <f>0</f>
        <v>0</v>
      </c>
      <c r="AC3055" s="519">
        <f t="shared" si="635"/>
        <v>0</v>
      </c>
      <c r="AD3055" s="520">
        <f t="shared" si="636"/>
        <v>0</v>
      </c>
    </row>
    <row r="3056" spans="16:30">
      <c r="P3056" s="274">
        <f t="shared" si="624"/>
        <v>1</v>
      </c>
      <c r="Q3056" s="285">
        <f t="shared" si="625"/>
        <v>18</v>
      </c>
      <c r="R3056" s="286">
        <f t="shared" si="626"/>
        <v>0</v>
      </c>
      <c r="S3056" s="287">
        <f t="shared" si="627"/>
        <v>0</v>
      </c>
      <c r="T3056" s="286">
        <f t="shared" si="628"/>
        <v>0</v>
      </c>
      <c r="U3056" s="287">
        <f t="shared" si="629"/>
        <v>0</v>
      </c>
      <c r="V3056" s="287">
        <f t="shared" si="630"/>
        <v>0</v>
      </c>
      <c r="W3056" s="287">
        <f t="shared" si="631"/>
        <v>0</v>
      </c>
      <c r="X3056" s="287">
        <f t="shared" si="632"/>
        <v>0</v>
      </c>
      <c r="Y3056" s="288">
        <f t="shared" si="633"/>
        <v>1900</v>
      </c>
      <c r="Z3056" s="287">
        <f t="shared" si="634"/>
        <v>1</v>
      </c>
      <c r="AA3056" s="519">
        <f>0</f>
        <v>0</v>
      </c>
      <c r="AB3056" s="520">
        <f>0</f>
        <v>0</v>
      </c>
      <c r="AC3056" s="519">
        <f t="shared" si="635"/>
        <v>0</v>
      </c>
      <c r="AD3056" s="520">
        <f t="shared" si="636"/>
        <v>0</v>
      </c>
    </row>
    <row r="3057" spans="16:30">
      <c r="P3057" s="274">
        <f t="shared" si="624"/>
        <v>1</v>
      </c>
      <c r="Q3057" s="285">
        <f t="shared" si="625"/>
        <v>18</v>
      </c>
      <c r="R3057" s="286">
        <f t="shared" si="626"/>
        <v>0</v>
      </c>
      <c r="S3057" s="287">
        <f t="shared" si="627"/>
        <v>0</v>
      </c>
      <c r="T3057" s="286">
        <f t="shared" si="628"/>
        <v>0</v>
      </c>
      <c r="U3057" s="287">
        <f t="shared" si="629"/>
        <v>0</v>
      </c>
      <c r="V3057" s="287">
        <f t="shared" si="630"/>
        <v>0</v>
      </c>
      <c r="W3057" s="287">
        <f t="shared" si="631"/>
        <v>0</v>
      </c>
      <c r="X3057" s="287">
        <f t="shared" si="632"/>
        <v>0</v>
      </c>
      <c r="Y3057" s="288">
        <f t="shared" si="633"/>
        <v>1900</v>
      </c>
      <c r="Z3057" s="287">
        <f t="shared" si="634"/>
        <v>1</v>
      </c>
      <c r="AA3057" s="519">
        <f>0</f>
        <v>0</v>
      </c>
      <c r="AB3057" s="520">
        <f>0</f>
        <v>0</v>
      </c>
      <c r="AC3057" s="519">
        <f t="shared" si="635"/>
        <v>0</v>
      </c>
      <c r="AD3057" s="520">
        <f t="shared" si="636"/>
        <v>0</v>
      </c>
    </row>
    <row r="3058" spans="16:30">
      <c r="P3058" s="274">
        <f t="shared" si="624"/>
        <v>1</v>
      </c>
      <c r="Q3058" s="285">
        <f t="shared" si="625"/>
        <v>18</v>
      </c>
      <c r="R3058" s="286">
        <f t="shared" si="626"/>
        <v>0</v>
      </c>
      <c r="S3058" s="287">
        <f t="shared" si="627"/>
        <v>0</v>
      </c>
      <c r="T3058" s="286">
        <f t="shared" si="628"/>
        <v>0</v>
      </c>
      <c r="U3058" s="287">
        <f t="shared" si="629"/>
        <v>0</v>
      </c>
      <c r="V3058" s="287">
        <f t="shared" si="630"/>
        <v>0</v>
      </c>
      <c r="W3058" s="287">
        <f t="shared" si="631"/>
        <v>0</v>
      </c>
      <c r="X3058" s="287">
        <f t="shared" si="632"/>
        <v>0</v>
      </c>
      <c r="Y3058" s="288">
        <f t="shared" si="633"/>
        <v>1900</v>
      </c>
      <c r="Z3058" s="287">
        <f t="shared" si="634"/>
        <v>1</v>
      </c>
      <c r="AA3058" s="519">
        <f>0</f>
        <v>0</v>
      </c>
      <c r="AB3058" s="520">
        <f>0</f>
        <v>0</v>
      </c>
      <c r="AC3058" s="519">
        <f t="shared" si="635"/>
        <v>0</v>
      </c>
      <c r="AD3058" s="520">
        <f t="shared" si="636"/>
        <v>0</v>
      </c>
    </row>
    <row r="3059" spans="16:30">
      <c r="P3059" s="274">
        <f t="shared" si="624"/>
        <v>1</v>
      </c>
      <c r="Q3059" s="285">
        <f t="shared" si="625"/>
        <v>18</v>
      </c>
      <c r="R3059" s="286">
        <f t="shared" si="626"/>
        <v>0</v>
      </c>
      <c r="S3059" s="287">
        <f t="shared" si="627"/>
        <v>0</v>
      </c>
      <c r="T3059" s="286">
        <f t="shared" si="628"/>
        <v>0</v>
      </c>
      <c r="U3059" s="287">
        <f t="shared" si="629"/>
        <v>0</v>
      </c>
      <c r="V3059" s="287">
        <f t="shared" si="630"/>
        <v>0</v>
      </c>
      <c r="W3059" s="287">
        <f t="shared" si="631"/>
        <v>0</v>
      </c>
      <c r="X3059" s="287">
        <f t="shared" si="632"/>
        <v>0</v>
      </c>
      <c r="Y3059" s="288">
        <f t="shared" si="633"/>
        <v>1900</v>
      </c>
      <c r="Z3059" s="287">
        <f t="shared" si="634"/>
        <v>1</v>
      </c>
      <c r="AA3059" s="519">
        <f>0</f>
        <v>0</v>
      </c>
      <c r="AB3059" s="520">
        <f>0</f>
        <v>0</v>
      </c>
      <c r="AC3059" s="519">
        <f t="shared" si="635"/>
        <v>0</v>
      </c>
      <c r="AD3059" s="520">
        <f t="shared" si="636"/>
        <v>0</v>
      </c>
    </row>
    <row r="3060" spans="16:30">
      <c r="P3060" s="274">
        <f t="shared" si="624"/>
        <v>1</v>
      </c>
      <c r="Q3060" s="285">
        <f t="shared" si="625"/>
        <v>18</v>
      </c>
      <c r="R3060" s="286">
        <f t="shared" si="626"/>
        <v>0</v>
      </c>
      <c r="S3060" s="287">
        <f t="shared" si="627"/>
        <v>0</v>
      </c>
      <c r="T3060" s="286">
        <f t="shared" si="628"/>
        <v>0</v>
      </c>
      <c r="U3060" s="287">
        <f t="shared" si="629"/>
        <v>0</v>
      </c>
      <c r="V3060" s="287">
        <f t="shared" si="630"/>
        <v>0</v>
      </c>
      <c r="W3060" s="287">
        <f t="shared" si="631"/>
        <v>0</v>
      </c>
      <c r="X3060" s="287">
        <f t="shared" si="632"/>
        <v>0</v>
      </c>
      <c r="Y3060" s="288">
        <f t="shared" si="633"/>
        <v>1900</v>
      </c>
      <c r="Z3060" s="287">
        <f t="shared" si="634"/>
        <v>1</v>
      </c>
      <c r="AA3060" s="519">
        <f>0</f>
        <v>0</v>
      </c>
      <c r="AB3060" s="520">
        <f>0</f>
        <v>0</v>
      </c>
      <c r="AC3060" s="519">
        <f t="shared" si="635"/>
        <v>0</v>
      </c>
      <c r="AD3060" s="520">
        <f t="shared" si="636"/>
        <v>0</v>
      </c>
    </row>
    <row r="3061" spans="16:30">
      <c r="P3061" s="274">
        <f t="shared" si="624"/>
        <v>1</v>
      </c>
      <c r="Q3061" s="285">
        <f t="shared" si="625"/>
        <v>18</v>
      </c>
      <c r="R3061" s="286">
        <f t="shared" si="626"/>
        <v>0</v>
      </c>
      <c r="S3061" s="287">
        <f t="shared" si="627"/>
        <v>0</v>
      </c>
      <c r="T3061" s="286">
        <f t="shared" si="628"/>
        <v>0</v>
      </c>
      <c r="U3061" s="287">
        <f t="shared" si="629"/>
        <v>0</v>
      </c>
      <c r="V3061" s="287">
        <f t="shared" si="630"/>
        <v>0</v>
      </c>
      <c r="W3061" s="287">
        <f t="shared" si="631"/>
        <v>0</v>
      </c>
      <c r="X3061" s="287">
        <f t="shared" si="632"/>
        <v>0</v>
      </c>
      <c r="Y3061" s="288">
        <f t="shared" si="633"/>
        <v>1900</v>
      </c>
      <c r="Z3061" s="287">
        <f t="shared" si="634"/>
        <v>1</v>
      </c>
      <c r="AA3061" s="519">
        <f>0</f>
        <v>0</v>
      </c>
      <c r="AB3061" s="520">
        <f>0</f>
        <v>0</v>
      </c>
      <c r="AC3061" s="519">
        <f t="shared" si="635"/>
        <v>0</v>
      </c>
      <c r="AD3061" s="520">
        <f t="shared" si="636"/>
        <v>0</v>
      </c>
    </row>
    <row r="3062" spans="16:30">
      <c r="P3062" s="274">
        <f t="shared" si="624"/>
        <v>1</v>
      </c>
      <c r="Q3062" s="285">
        <f t="shared" si="625"/>
        <v>18</v>
      </c>
      <c r="R3062" s="286">
        <f t="shared" si="626"/>
        <v>0</v>
      </c>
      <c r="S3062" s="287">
        <f t="shared" si="627"/>
        <v>0</v>
      </c>
      <c r="T3062" s="286">
        <f t="shared" si="628"/>
        <v>0</v>
      </c>
      <c r="U3062" s="287">
        <f t="shared" si="629"/>
        <v>0</v>
      </c>
      <c r="V3062" s="287">
        <f t="shared" si="630"/>
        <v>0</v>
      </c>
      <c r="W3062" s="287">
        <f t="shared" si="631"/>
        <v>0</v>
      </c>
      <c r="X3062" s="287">
        <f t="shared" si="632"/>
        <v>0</v>
      </c>
      <c r="Y3062" s="288">
        <f t="shared" si="633"/>
        <v>1900</v>
      </c>
      <c r="Z3062" s="287">
        <f t="shared" si="634"/>
        <v>1</v>
      </c>
      <c r="AA3062" s="519">
        <f>0</f>
        <v>0</v>
      </c>
      <c r="AB3062" s="520">
        <f>0</f>
        <v>0</v>
      </c>
      <c r="AC3062" s="519">
        <f t="shared" si="635"/>
        <v>0</v>
      </c>
      <c r="AD3062" s="520">
        <f t="shared" si="636"/>
        <v>0</v>
      </c>
    </row>
    <row r="3063" spans="16:30">
      <c r="P3063" s="274">
        <f t="shared" si="624"/>
        <v>1</v>
      </c>
      <c r="Q3063" s="285">
        <f t="shared" si="625"/>
        <v>18</v>
      </c>
      <c r="R3063" s="286">
        <f t="shared" si="626"/>
        <v>0</v>
      </c>
      <c r="S3063" s="287">
        <f t="shared" si="627"/>
        <v>0</v>
      </c>
      <c r="T3063" s="286">
        <f t="shared" si="628"/>
        <v>0</v>
      </c>
      <c r="U3063" s="287">
        <f t="shared" si="629"/>
        <v>0</v>
      </c>
      <c r="V3063" s="287">
        <f t="shared" si="630"/>
        <v>0</v>
      </c>
      <c r="W3063" s="287">
        <f t="shared" si="631"/>
        <v>0</v>
      </c>
      <c r="X3063" s="287">
        <f t="shared" si="632"/>
        <v>0</v>
      </c>
      <c r="Y3063" s="288">
        <f t="shared" si="633"/>
        <v>1900</v>
      </c>
      <c r="Z3063" s="287">
        <f t="shared" si="634"/>
        <v>1</v>
      </c>
      <c r="AA3063" s="519">
        <f>0</f>
        <v>0</v>
      </c>
      <c r="AB3063" s="520">
        <f>0</f>
        <v>0</v>
      </c>
      <c r="AC3063" s="519">
        <f t="shared" si="635"/>
        <v>0</v>
      </c>
      <c r="AD3063" s="520">
        <f t="shared" si="636"/>
        <v>0</v>
      </c>
    </row>
    <row r="3064" spans="16:30">
      <c r="P3064" s="274">
        <f t="shared" si="624"/>
        <v>1</v>
      </c>
      <c r="Q3064" s="285">
        <f t="shared" si="625"/>
        <v>18</v>
      </c>
      <c r="R3064" s="286">
        <f t="shared" si="626"/>
        <v>0</v>
      </c>
      <c r="S3064" s="287">
        <f t="shared" si="627"/>
        <v>0</v>
      </c>
      <c r="T3064" s="286">
        <f t="shared" si="628"/>
        <v>0</v>
      </c>
      <c r="U3064" s="287">
        <f t="shared" si="629"/>
        <v>0</v>
      </c>
      <c r="V3064" s="287">
        <f t="shared" si="630"/>
        <v>0</v>
      </c>
      <c r="W3064" s="287">
        <f t="shared" si="631"/>
        <v>0</v>
      </c>
      <c r="X3064" s="287">
        <f t="shared" si="632"/>
        <v>0</v>
      </c>
      <c r="Y3064" s="288">
        <f t="shared" si="633"/>
        <v>1900</v>
      </c>
      <c r="Z3064" s="287">
        <f t="shared" si="634"/>
        <v>1</v>
      </c>
      <c r="AA3064" s="519">
        <f>0</f>
        <v>0</v>
      </c>
      <c r="AB3064" s="520">
        <f>0</f>
        <v>0</v>
      </c>
      <c r="AC3064" s="519">
        <f t="shared" si="635"/>
        <v>0</v>
      </c>
      <c r="AD3064" s="520">
        <f t="shared" si="636"/>
        <v>0</v>
      </c>
    </row>
    <row r="3065" spans="16:30">
      <c r="P3065" s="274">
        <f t="shared" si="624"/>
        <v>1</v>
      </c>
      <c r="Q3065" s="285">
        <f t="shared" si="625"/>
        <v>18</v>
      </c>
      <c r="R3065" s="286">
        <f t="shared" si="626"/>
        <v>0</v>
      </c>
      <c r="S3065" s="287">
        <f t="shared" si="627"/>
        <v>0</v>
      </c>
      <c r="T3065" s="286">
        <f t="shared" si="628"/>
        <v>0</v>
      </c>
      <c r="U3065" s="287">
        <f t="shared" si="629"/>
        <v>0</v>
      </c>
      <c r="V3065" s="287">
        <f t="shared" si="630"/>
        <v>0</v>
      </c>
      <c r="W3065" s="287">
        <f t="shared" si="631"/>
        <v>0</v>
      </c>
      <c r="X3065" s="287">
        <f t="shared" si="632"/>
        <v>0</v>
      </c>
      <c r="Y3065" s="288">
        <f t="shared" si="633"/>
        <v>1900</v>
      </c>
      <c r="Z3065" s="287">
        <f t="shared" si="634"/>
        <v>1</v>
      </c>
      <c r="AA3065" s="519">
        <f>0</f>
        <v>0</v>
      </c>
      <c r="AB3065" s="520">
        <f>0</f>
        <v>0</v>
      </c>
      <c r="AC3065" s="519">
        <f t="shared" si="635"/>
        <v>0</v>
      </c>
      <c r="AD3065" s="520">
        <f t="shared" si="636"/>
        <v>0</v>
      </c>
    </row>
    <row r="3066" spans="16:30">
      <c r="P3066" s="274">
        <f t="shared" si="624"/>
        <v>1</v>
      </c>
      <c r="Q3066" s="285">
        <f t="shared" si="625"/>
        <v>18</v>
      </c>
      <c r="R3066" s="286">
        <f t="shared" si="626"/>
        <v>0</v>
      </c>
      <c r="S3066" s="287">
        <f t="shared" si="627"/>
        <v>0</v>
      </c>
      <c r="T3066" s="286">
        <f t="shared" si="628"/>
        <v>0</v>
      </c>
      <c r="U3066" s="287">
        <f t="shared" si="629"/>
        <v>0</v>
      </c>
      <c r="V3066" s="287">
        <f t="shared" si="630"/>
        <v>0</v>
      </c>
      <c r="W3066" s="287">
        <f t="shared" si="631"/>
        <v>0</v>
      </c>
      <c r="X3066" s="287">
        <f t="shared" si="632"/>
        <v>0</v>
      </c>
      <c r="Y3066" s="288">
        <f t="shared" si="633"/>
        <v>1900</v>
      </c>
      <c r="Z3066" s="287">
        <f t="shared" si="634"/>
        <v>1</v>
      </c>
      <c r="AA3066" s="519">
        <f>0</f>
        <v>0</v>
      </c>
      <c r="AB3066" s="520">
        <f>0</f>
        <v>0</v>
      </c>
      <c r="AC3066" s="519">
        <f t="shared" si="635"/>
        <v>0</v>
      </c>
      <c r="AD3066" s="520">
        <f t="shared" si="636"/>
        <v>0</v>
      </c>
    </row>
    <row r="3067" spans="16:30">
      <c r="P3067" s="274">
        <f t="shared" si="624"/>
        <v>1</v>
      </c>
      <c r="Q3067" s="285">
        <f t="shared" si="625"/>
        <v>18</v>
      </c>
      <c r="R3067" s="286">
        <f t="shared" si="626"/>
        <v>0</v>
      </c>
      <c r="S3067" s="287">
        <f t="shared" si="627"/>
        <v>0</v>
      </c>
      <c r="T3067" s="286">
        <f t="shared" si="628"/>
        <v>0</v>
      </c>
      <c r="U3067" s="287">
        <f t="shared" si="629"/>
        <v>0</v>
      </c>
      <c r="V3067" s="287">
        <f t="shared" si="630"/>
        <v>0</v>
      </c>
      <c r="W3067" s="287">
        <f t="shared" si="631"/>
        <v>0</v>
      </c>
      <c r="X3067" s="287">
        <f t="shared" si="632"/>
        <v>0</v>
      </c>
      <c r="Y3067" s="288">
        <f t="shared" si="633"/>
        <v>1900</v>
      </c>
      <c r="Z3067" s="287">
        <f t="shared" si="634"/>
        <v>1</v>
      </c>
      <c r="AA3067" s="519">
        <f>0</f>
        <v>0</v>
      </c>
      <c r="AB3067" s="520">
        <f>0</f>
        <v>0</v>
      </c>
      <c r="AC3067" s="519">
        <f t="shared" si="635"/>
        <v>0</v>
      </c>
      <c r="AD3067" s="520">
        <f t="shared" si="636"/>
        <v>0</v>
      </c>
    </row>
    <row r="3068" spans="16:30">
      <c r="P3068" s="274">
        <f t="shared" si="624"/>
        <v>1</v>
      </c>
      <c r="Q3068" s="285">
        <f t="shared" si="625"/>
        <v>18</v>
      </c>
      <c r="R3068" s="286">
        <f t="shared" si="626"/>
        <v>0</v>
      </c>
      <c r="S3068" s="287">
        <f t="shared" si="627"/>
        <v>0</v>
      </c>
      <c r="T3068" s="286">
        <f t="shared" si="628"/>
        <v>0</v>
      </c>
      <c r="U3068" s="287">
        <f t="shared" si="629"/>
        <v>0</v>
      </c>
      <c r="V3068" s="287">
        <f t="shared" si="630"/>
        <v>0</v>
      </c>
      <c r="W3068" s="287">
        <f t="shared" si="631"/>
        <v>0</v>
      </c>
      <c r="X3068" s="287">
        <f t="shared" si="632"/>
        <v>0</v>
      </c>
      <c r="Y3068" s="288">
        <f t="shared" si="633"/>
        <v>1900</v>
      </c>
      <c r="Z3068" s="287">
        <f t="shared" si="634"/>
        <v>1</v>
      </c>
      <c r="AA3068" s="519">
        <f>0</f>
        <v>0</v>
      </c>
      <c r="AB3068" s="520">
        <f>0</f>
        <v>0</v>
      </c>
      <c r="AC3068" s="519">
        <f t="shared" si="635"/>
        <v>0</v>
      </c>
      <c r="AD3068" s="520">
        <f t="shared" si="636"/>
        <v>0</v>
      </c>
    </row>
    <row r="3069" spans="16:30">
      <c r="P3069" s="274">
        <f t="shared" si="624"/>
        <v>1</v>
      </c>
      <c r="Q3069" s="285">
        <f t="shared" si="625"/>
        <v>18</v>
      </c>
      <c r="R3069" s="286">
        <f t="shared" si="626"/>
        <v>0</v>
      </c>
      <c r="S3069" s="287">
        <f t="shared" si="627"/>
        <v>0</v>
      </c>
      <c r="T3069" s="286">
        <f t="shared" si="628"/>
        <v>0</v>
      </c>
      <c r="U3069" s="287">
        <f t="shared" si="629"/>
        <v>0</v>
      </c>
      <c r="V3069" s="287">
        <f t="shared" si="630"/>
        <v>0</v>
      </c>
      <c r="W3069" s="287">
        <f t="shared" si="631"/>
        <v>0</v>
      </c>
      <c r="X3069" s="287">
        <f t="shared" si="632"/>
        <v>0</v>
      </c>
      <c r="Y3069" s="288">
        <f t="shared" si="633"/>
        <v>1900</v>
      </c>
      <c r="Z3069" s="287">
        <f t="shared" si="634"/>
        <v>1</v>
      </c>
      <c r="AA3069" s="519">
        <f>0</f>
        <v>0</v>
      </c>
      <c r="AB3069" s="520">
        <f>0</f>
        <v>0</v>
      </c>
      <c r="AC3069" s="519">
        <f t="shared" si="635"/>
        <v>0</v>
      </c>
      <c r="AD3069" s="520">
        <f t="shared" si="636"/>
        <v>0</v>
      </c>
    </row>
    <row r="3070" spans="16:30">
      <c r="P3070" s="274">
        <f t="shared" si="624"/>
        <v>1</v>
      </c>
      <c r="Q3070" s="285">
        <f t="shared" si="625"/>
        <v>18</v>
      </c>
      <c r="R3070" s="286">
        <f t="shared" si="626"/>
        <v>0</v>
      </c>
      <c r="S3070" s="287">
        <f t="shared" si="627"/>
        <v>0</v>
      </c>
      <c r="T3070" s="286">
        <f t="shared" si="628"/>
        <v>0</v>
      </c>
      <c r="U3070" s="287">
        <f t="shared" si="629"/>
        <v>0</v>
      </c>
      <c r="V3070" s="287">
        <f t="shared" si="630"/>
        <v>0</v>
      </c>
      <c r="W3070" s="287">
        <f t="shared" si="631"/>
        <v>0</v>
      </c>
      <c r="X3070" s="287">
        <f t="shared" si="632"/>
        <v>0</v>
      </c>
      <c r="Y3070" s="288">
        <f t="shared" si="633"/>
        <v>1900</v>
      </c>
      <c r="Z3070" s="287">
        <f t="shared" si="634"/>
        <v>1</v>
      </c>
      <c r="AA3070" s="519">
        <f>0</f>
        <v>0</v>
      </c>
      <c r="AB3070" s="520">
        <f>0</f>
        <v>0</v>
      </c>
      <c r="AC3070" s="519">
        <f t="shared" si="635"/>
        <v>0</v>
      </c>
      <c r="AD3070" s="520">
        <f t="shared" si="636"/>
        <v>0</v>
      </c>
    </row>
    <row r="3071" spans="16:30">
      <c r="P3071" s="274">
        <f t="shared" si="624"/>
        <v>1</v>
      </c>
      <c r="Q3071" s="285">
        <f t="shared" si="625"/>
        <v>18</v>
      </c>
      <c r="R3071" s="286">
        <f t="shared" si="626"/>
        <v>0</v>
      </c>
      <c r="S3071" s="287">
        <f t="shared" si="627"/>
        <v>0</v>
      </c>
      <c r="T3071" s="286">
        <f t="shared" si="628"/>
        <v>0</v>
      </c>
      <c r="U3071" s="287">
        <f t="shared" si="629"/>
        <v>0</v>
      </c>
      <c r="V3071" s="287">
        <f t="shared" si="630"/>
        <v>0</v>
      </c>
      <c r="W3071" s="287">
        <f t="shared" si="631"/>
        <v>0</v>
      </c>
      <c r="X3071" s="287">
        <f t="shared" si="632"/>
        <v>0</v>
      </c>
      <c r="Y3071" s="288">
        <f t="shared" si="633"/>
        <v>1900</v>
      </c>
      <c r="Z3071" s="287">
        <f t="shared" si="634"/>
        <v>1</v>
      </c>
      <c r="AA3071" s="519">
        <f>0</f>
        <v>0</v>
      </c>
      <c r="AB3071" s="520">
        <f>0</f>
        <v>0</v>
      </c>
      <c r="AC3071" s="519">
        <f t="shared" si="635"/>
        <v>0</v>
      </c>
      <c r="AD3071" s="520">
        <f t="shared" si="636"/>
        <v>0</v>
      </c>
    </row>
    <row r="3072" spans="16:30">
      <c r="P3072" s="274">
        <f t="shared" si="624"/>
        <v>1</v>
      </c>
      <c r="Q3072" s="285">
        <f t="shared" si="625"/>
        <v>18</v>
      </c>
      <c r="R3072" s="286">
        <f t="shared" si="626"/>
        <v>0</v>
      </c>
      <c r="S3072" s="287">
        <f t="shared" si="627"/>
        <v>0</v>
      </c>
      <c r="T3072" s="286">
        <f t="shared" si="628"/>
        <v>0</v>
      </c>
      <c r="U3072" s="287">
        <f t="shared" si="629"/>
        <v>0</v>
      </c>
      <c r="V3072" s="287">
        <f t="shared" si="630"/>
        <v>0</v>
      </c>
      <c r="W3072" s="287">
        <f t="shared" si="631"/>
        <v>0</v>
      </c>
      <c r="X3072" s="287">
        <f t="shared" si="632"/>
        <v>0</v>
      </c>
      <c r="Y3072" s="288">
        <f t="shared" si="633"/>
        <v>1900</v>
      </c>
      <c r="Z3072" s="287">
        <f t="shared" si="634"/>
        <v>1</v>
      </c>
      <c r="AA3072" s="519">
        <f>0</f>
        <v>0</v>
      </c>
      <c r="AB3072" s="520">
        <f>0</f>
        <v>0</v>
      </c>
      <c r="AC3072" s="519">
        <f t="shared" si="635"/>
        <v>0</v>
      </c>
      <c r="AD3072" s="520">
        <f t="shared" si="636"/>
        <v>0</v>
      </c>
    </row>
    <row r="3073" spans="16:30">
      <c r="P3073" s="274">
        <f t="shared" si="624"/>
        <v>1</v>
      </c>
      <c r="Q3073" s="285">
        <f t="shared" si="625"/>
        <v>18</v>
      </c>
      <c r="R3073" s="286">
        <f t="shared" si="626"/>
        <v>0</v>
      </c>
      <c r="S3073" s="287">
        <f t="shared" si="627"/>
        <v>0</v>
      </c>
      <c r="T3073" s="286">
        <f t="shared" si="628"/>
        <v>0</v>
      </c>
      <c r="U3073" s="287">
        <f t="shared" si="629"/>
        <v>0</v>
      </c>
      <c r="V3073" s="287">
        <f t="shared" si="630"/>
        <v>0</v>
      </c>
      <c r="W3073" s="287">
        <f t="shared" si="631"/>
        <v>0</v>
      </c>
      <c r="X3073" s="287">
        <f t="shared" si="632"/>
        <v>0</v>
      </c>
      <c r="Y3073" s="288">
        <f t="shared" si="633"/>
        <v>1900</v>
      </c>
      <c r="Z3073" s="287">
        <f t="shared" si="634"/>
        <v>1</v>
      </c>
      <c r="AA3073" s="519">
        <f>0</f>
        <v>0</v>
      </c>
      <c r="AB3073" s="520">
        <f>0</f>
        <v>0</v>
      </c>
      <c r="AC3073" s="519">
        <f t="shared" si="635"/>
        <v>0</v>
      </c>
      <c r="AD3073" s="520">
        <f t="shared" si="636"/>
        <v>0</v>
      </c>
    </row>
    <row r="3074" spans="16:30">
      <c r="P3074" s="274">
        <f t="shared" si="624"/>
        <v>1</v>
      </c>
      <c r="Q3074" s="285">
        <f t="shared" si="625"/>
        <v>18</v>
      </c>
      <c r="R3074" s="286">
        <f t="shared" si="626"/>
        <v>0</v>
      </c>
      <c r="S3074" s="287">
        <f t="shared" si="627"/>
        <v>0</v>
      </c>
      <c r="T3074" s="286">
        <f t="shared" si="628"/>
        <v>0</v>
      </c>
      <c r="U3074" s="287">
        <f t="shared" si="629"/>
        <v>0</v>
      </c>
      <c r="V3074" s="287">
        <f t="shared" si="630"/>
        <v>0</v>
      </c>
      <c r="W3074" s="287">
        <f t="shared" si="631"/>
        <v>0</v>
      </c>
      <c r="X3074" s="287">
        <f t="shared" si="632"/>
        <v>0</v>
      </c>
      <c r="Y3074" s="288">
        <f t="shared" si="633"/>
        <v>1900</v>
      </c>
      <c r="Z3074" s="287">
        <f t="shared" si="634"/>
        <v>1</v>
      </c>
      <c r="AA3074" s="519">
        <f>0</f>
        <v>0</v>
      </c>
      <c r="AB3074" s="520">
        <f>0</f>
        <v>0</v>
      </c>
      <c r="AC3074" s="519">
        <f t="shared" si="635"/>
        <v>0</v>
      </c>
      <c r="AD3074" s="520">
        <f t="shared" si="636"/>
        <v>0</v>
      </c>
    </row>
    <row r="3075" spans="16:30">
      <c r="P3075" s="274">
        <f t="shared" si="624"/>
        <v>1</v>
      </c>
      <c r="Q3075" s="285">
        <f t="shared" si="625"/>
        <v>18</v>
      </c>
      <c r="R3075" s="286">
        <f t="shared" si="626"/>
        <v>0</v>
      </c>
      <c r="S3075" s="287">
        <f t="shared" si="627"/>
        <v>0</v>
      </c>
      <c r="T3075" s="286">
        <f t="shared" si="628"/>
        <v>0</v>
      </c>
      <c r="U3075" s="287">
        <f t="shared" si="629"/>
        <v>0</v>
      </c>
      <c r="V3075" s="287">
        <f t="shared" si="630"/>
        <v>0</v>
      </c>
      <c r="W3075" s="287">
        <f t="shared" si="631"/>
        <v>0</v>
      </c>
      <c r="X3075" s="287">
        <f t="shared" si="632"/>
        <v>0</v>
      </c>
      <c r="Y3075" s="288">
        <f t="shared" si="633"/>
        <v>1900</v>
      </c>
      <c r="Z3075" s="287">
        <f t="shared" si="634"/>
        <v>1</v>
      </c>
      <c r="AA3075" s="519">
        <f>0</f>
        <v>0</v>
      </c>
      <c r="AB3075" s="520">
        <f>0</f>
        <v>0</v>
      </c>
      <c r="AC3075" s="519">
        <f t="shared" si="635"/>
        <v>0</v>
      </c>
      <c r="AD3075" s="520">
        <f t="shared" si="636"/>
        <v>0</v>
      </c>
    </row>
    <row r="3076" spans="16:30">
      <c r="P3076" s="274">
        <f t="shared" si="624"/>
        <v>1</v>
      </c>
      <c r="Q3076" s="285">
        <f t="shared" si="625"/>
        <v>18</v>
      </c>
      <c r="R3076" s="286">
        <f t="shared" si="626"/>
        <v>0</v>
      </c>
      <c r="S3076" s="287">
        <f t="shared" si="627"/>
        <v>0</v>
      </c>
      <c r="T3076" s="286">
        <f t="shared" si="628"/>
        <v>0</v>
      </c>
      <c r="U3076" s="287">
        <f t="shared" si="629"/>
        <v>0</v>
      </c>
      <c r="V3076" s="287">
        <f t="shared" si="630"/>
        <v>0</v>
      </c>
      <c r="W3076" s="287">
        <f t="shared" si="631"/>
        <v>0</v>
      </c>
      <c r="X3076" s="287">
        <f t="shared" si="632"/>
        <v>0</v>
      </c>
      <c r="Y3076" s="288">
        <f t="shared" si="633"/>
        <v>1900</v>
      </c>
      <c r="Z3076" s="287">
        <f t="shared" si="634"/>
        <v>1</v>
      </c>
      <c r="AA3076" s="519">
        <f>0</f>
        <v>0</v>
      </c>
      <c r="AB3076" s="520">
        <f>0</f>
        <v>0</v>
      </c>
      <c r="AC3076" s="519">
        <f t="shared" si="635"/>
        <v>0</v>
      </c>
      <c r="AD3076" s="520">
        <f t="shared" si="636"/>
        <v>0</v>
      </c>
    </row>
    <row r="3077" spans="16:30">
      <c r="P3077" s="274">
        <f t="shared" si="624"/>
        <v>1</v>
      </c>
      <c r="Q3077" s="285">
        <f t="shared" si="625"/>
        <v>18</v>
      </c>
      <c r="R3077" s="286">
        <f t="shared" si="626"/>
        <v>0</v>
      </c>
      <c r="S3077" s="287">
        <f t="shared" si="627"/>
        <v>0</v>
      </c>
      <c r="T3077" s="286">
        <f t="shared" si="628"/>
        <v>0</v>
      </c>
      <c r="U3077" s="287">
        <f t="shared" si="629"/>
        <v>0</v>
      </c>
      <c r="V3077" s="287">
        <f t="shared" si="630"/>
        <v>0</v>
      </c>
      <c r="W3077" s="287">
        <f t="shared" si="631"/>
        <v>0</v>
      </c>
      <c r="X3077" s="287">
        <f t="shared" si="632"/>
        <v>0</v>
      </c>
      <c r="Y3077" s="288">
        <f t="shared" si="633"/>
        <v>1900</v>
      </c>
      <c r="Z3077" s="287">
        <f t="shared" si="634"/>
        <v>1</v>
      </c>
      <c r="AA3077" s="519">
        <f>0</f>
        <v>0</v>
      </c>
      <c r="AB3077" s="520">
        <f>0</f>
        <v>0</v>
      </c>
      <c r="AC3077" s="519">
        <f t="shared" si="635"/>
        <v>0</v>
      </c>
      <c r="AD3077" s="520">
        <f t="shared" si="636"/>
        <v>0</v>
      </c>
    </row>
    <row r="3078" spans="16:30">
      <c r="P3078" s="274">
        <f t="shared" si="624"/>
        <v>1</v>
      </c>
      <c r="Q3078" s="285">
        <f t="shared" si="625"/>
        <v>18</v>
      </c>
      <c r="R3078" s="286">
        <f t="shared" si="626"/>
        <v>0</v>
      </c>
      <c r="S3078" s="287">
        <f t="shared" si="627"/>
        <v>0</v>
      </c>
      <c r="T3078" s="286">
        <f t="shared" si="628"/>
        <v>0</v>
      </c>
      <c r="U3078" s="287">
        <f t="shared" si="629"/>
        <v>0</v>
      </c>
      <c r="V3078" s="287">
        <f t="shared" si="630"/>
        <v>0</v>
      </c>
      <c r="W3078" s="287">
        <f t="shared" si="631"/>
        <v>0</v>
      </c>
      <c r="X3078" s="287">
        <f t="shared" si="632"/>
        <v>0</v>
      </c>
      <c r="Y3078" s="288">
        <f t="shared" si="633"/>
        <v>1900</v>
      </c>
      <c r="Z3078" s="287">
        <f t="shared" si="634"/>
        <v>1</v>
      </c>
      <c r="AA3078" s="519">
        <f>0</f>
        <v>0</v>
      </c>
      <c r="AB3078" s="520">
        <f>0</f>
        <v>0</v>
      </c>
      <c r="AC3078" s="519">
        <f t="shared" si="635"/>
        <v>0</v>
      </c>
      <c r="AD3078" s="520">
        <f t="shared" si="636"/>
        <v>0</v>
      </c>
    </row>
    <row r="3079" spans="16:30">
      <c r="P3079" s="274">
        <f t="shared" si="624"/>
        <v>1</v>
      </c>
      <c r="Q3079" s="285">
        <f t="shared" si="625"/>
        <v>18</v>
      </c>
      <c r="R3079" s="286">
        <f t="shared" si="626"/>
        <v>0</v>
      </c>
      <c r="S3079" s="287">
        <f t="shared" si="627"/>
        <v>0</v>
      </c>
      <c r="T3079" s="286">
        <f t="shared" si="628"/>
        <v>0</v>
      </c>
      <c r="U3079" s="287">
        <f t="shared" si="629"/>
        <v>0</v>
      </c>
      <c r="V3079" s="287">
        <f t="shared" si="630"/>
        <v>0</v>
      </c>
      <c r="W3079" s="287">
        <f t="shared" si="631"/>
        <v>0</v>
      </c>
      <c r="X3079" s="287">
        <f t="shared" si="632"/>
        <v>0</v>
      </c>
      <c r="Y3079" s="288">
        <f t="shared" si="633"/>
        <v>1900</v>
      </c>
      <c r="Z3079" s="287">
        <f t="shared" si="634"/>
        <v>1</v>
      </c>
      <c r="AA3079" s="519">
        <f>0</f>
        <v>0</v>
      </c>
      <c r="AB3079" s="520">
        <f>0</f>
        <v>0</v>
      </c>
      <c r="AC3079" s="519">
        <f t="shared" si="635"/>
        <v>0</v>
      </c>
      <c r="AD3079" s="520">
        <f t="shared" si="636"/>
        <v>0</v>
      </c>
    </row>
    <row r="3080" spans="16:30">
      <c r="P3080" s="274">
        <f t="shared" ref="P3080:P3143" si="637">IF(Z3080&gt;S3080,IF(Z3080&gt;T3080,1,0),0)</f>
        <v>1</v>
      </c>
      <c r="Q3080" s="285">
        <f t="shared" ref="Q3080:Q3143" si="638">MAX(18,IFERROR(ROUNDDOWN(YEARFRAC(F3080,__valuation_date),0),45))</f>
        <v>18</v>
      </c>
      <c r="R3080" s="286">
        <f t="shared" ref="R3080:R3143" si="639">G3080</f>
        <v>0</v>
      </c>
      <c r="S3080" s="287">
        <f t="shared" ref="S3080:S3143" si="640">N3080</f>
        <v>0</v>
      </c>
      <c r="T3080" s="286">
        <f t="shared" ref="T3080:T3143" si="641">ROUNDUP(YEARFRAC(M3080,L3080),0)</f>
        <v>0</v>
      </c>
      <c r="U3080" s="287">
        <f t="shared" ref="U3080:U3143" si="642">J3080</f>
        <v>0</v>
      </c>
      <c r="V3080" s="287">
        <f t="shared" ref="V3080:V3143" si="643">IF(X3080="Annuity",0,H3080)</f>
        <v>0</v>
      </c>
      <c r="W3080" s="287">
        <f t="shared" ref="W3080:W3143" si="644">IF(X3080="Annuity",H3080*12,H3080)</f>
        <v>0</v>
      </c>
      <c r="X3080" s="287">
        <f t="shared" ref="X3080:X3143" si="645">E3080</f>
        <v>0</v>
      </c>
      <c r="Y3080" s="288">
        <f t="shared" ref="Y3080:Y3143" si="646">YEAR(L3080)</f>
        <v>1900</v>
      </c>
      <c r="Z3080" s="287">
        <f t="shared" ref="Z3080:Z3143" si="647">YEAR($P$2)-Y3080+1</f>
        <v>1</v>
      </c>
      <c r="AA3080" s="519">
        <f>0</f>
        <v>0</v>
      </c>
      <c r="AB3080" s="520">
        <f>0</f>
        <v>0</v>
      </c>
      <c r="AC3080" s="519">
        <f t="shared" ref="AC3080:AC3143" si="648">D3080</f>
        <v>0</v>
      </c>
      <c r="AD3080" s="520">
        <f t="shared" ref="AD3080:AD3143" si="649">O3080</f>
        <v>0</v>
      </c>
    </row>
    <row r="3081" spans="16:30">
      <c r="P3081" s="274">
        <f t="shared" si="637"/>
        <v>1</v>
      </c>
      <c r="Q3081" s="285">
        <f t="shared" si="638"/>
        <v>18</v>
      </c>
      <c r="R3081" s="286">
        <f t="shared" si="639"/>
        <v>0</v>
      </c>
      <c r="S3081" s="287">
        <f t="shared" si="640"/>
        <v>0</v>
      </c>
      <c r="T3081" s="286">
        <f t="shared" si="641"/>
        <v>0</v>
      </c>
      <c r="U3081" s="287">
        <f t="shared" si="642"/>
        <v>0</v>
      </c>
      <c r="V3081" s="287">
        <f t="shared" si="643"/>
        <v>0</v>
      </c>
      <c r="W3081" s="287">
        <f t="shared" si="644"/>
        <v>0</v>
      </c>
      <c r="X3081" s="287">
        <f t="shared" si="645"/>
        <v>0</v>
      </c>
      <c r="Y3081" s="288">
        <f t="shared" si="646"/>
        <v>1900</v>
      </c>
      <c r="Z3081" s="287">
        <f t="shared" si="647"/>
        <v>1</v>
      </c>
      <c r="AA3081" s="519">
        <f>0</f>
        <v>0</v>
      </c>
      <c r="AB3081" s="520">
        <f>0</f>
        <v>0</v>
      </c>
      <c r="AC3081" s="519">
        <f t="shared" si="648"/>
        <v>0</v>
      </c>
      <c r="AD3081" s="520">
        <f t="shared" si="649"/>
        <v>0</v>
      </c>
    </row>
    <row r="3082" spans="16:30">
      <c r="P3082" s="274">
        <f t="shared" si="637"/>
        <v>1</v>
      </c>
      <c r="Q3082" s="285">
        <f t="shared" si="638"/>
        <v>18</v>
      </c>
      <c r="R3082" s="286">
        <f t="shared" si="639"/>
        <v>0</v>
      </c>
      <c r="S3082" s="287">
        <f t="shared" si="640"/>
        <v>0</v>
      </c>
      <c r="T3082" s="286">
        <f t="shared" si="641"/>
        <v>0</v>
      </c>
      <c r="U3082" s="287">
        <f t="shared" si="642"/>
        <v>0</v>
      </c>
      <c r="V3082" s="287">
        <f t="shared" si="643"/>
        <v>0</v>
      </c>
      <c r="W3082" s="287">
        <f t="shared" si="644"/>
        <v>0</v>
      </c>
      <c r="X3082" s="287">
        <f t="shared" si="645"/>
        <v>0</v>
      </c>
      <c r="Y3082" s="288">
        <f t="shared" si="646"/>
        <v>1900</v>
      </c>
      <c r="Z3082" s="287">
        <f t="shared" si="647"/>
        <v>1</v>
      </c>
      <c r="AA3082" s="519">
        <f>0</f>
        <v>0</v>
      </c>
      <c r="AB3082" s="520">
        <f>0</f>
        <v>0</v>
      </c>
      <c r="AC3082" s="519">
        <f t="shared" si="648"/>
        <v>0</v>
      </c>
      <c r="AD3082" s="520">
        <f t="shared" si="649"/>
        <v>0</v>
      </c>
    </row>
    <row r="3083" spans="16:30">
      <c r="P3083" s="274">
        <f t="shared" si="637"/>
        <v>1</v>
      </c>
      <c r="Q3083" s="285">
        <f t="shared" si="638"/>
        <v>18</v>
      </c>
      <c r="R3083" s="286">
        <f t="shared" si="639"/>
        <v>0</v>
      </c>
      <c r="S3083" s="287">
        <f t="shared" si="640"/>
        <v>0</v>
      </c>
      <c r="T3083" s="286">
        <f t="shared" si="641"/>
        <v>0</v>
      </c>
      <c r="U3083" s="287">
        <f t="shared" si="642"/>
        <v>0</v>
      </c>
      <c r="V3083" s="287">
        <f t="shared" si="643"/>
        <v>0</v>
      </c>
      <c r="W3083" s="287">
        <f t="shared" si="644"/>
        <v>0</v>
      </c>
      <c r="X3083" s="287">
        <f t="shared" si="645"/>
        <v>0</v>
      </c>
      <c r="Y3083" s="288">
        <f t="shared" si="646"/>
        <v>1900</v>
      </c>
      <c r="Z3083" s="287">
        <f t="shared" si="647"/>
        <v>1</v>
      </c>
      <c r="AA3083" s="519">
        <f>0</f>
        <v>0</v>
      </c>
      <c r="AB3083" s="520">
        <f>0</f>
        <v>0</v>
      </c>
      <c r="AC3083" s="519">
        <f t="shared" si="648"/>
        <v>0</v>
      </c>
      <c r="AD3083" s="520">
        <f t="shared" si="649"/>
        <v>0</v>
      </c>
    </row>
    <row r="3084" spans="16:30">
      <c r="P3084" s="274">
        <f t="shared" si="637"/>
        <v>1</v>
      </c>
      <c r="Q3084" s="285">
        <f t="shared" si="638"/>
        <v>18</v>
      </c>
      <c r="R3084" s="286">
        <f t="shared" si="639"/>
        <v>0</v>
      </c>
      <c r="S3084" s="287">
        <f t="shared" si="640"/>
        <v>0</v>
      </c>
      <c r="T3084" s="286">
        <f t="shared" si="641"/>
        <v>0</v>
      </c>
      <c r="U3084" s="287">
        <f t="shared" si="642"/>
        <v>0</v>
      </c>
      <c r="V3084" s="287">
        <f t="shared" si="643"/>
        <v>0</v>
      </c>
      <c r="W3084" s="287">
        <f t="shared" si="644"/>
        <v>0</v>
      </c>
      <c r="X3084" s="287">
        <f t="shared" si="645"/>
        <v>0</v>
      </c>
      <c r="Y3084" s="288">
        <f t="shared" si="646"/>
        <v>1900</v>
      </c>
      <c r="Z3084" s="287">
        <f t="shared" si="647"/>
        <v>1</v>
      </c>
      <c r="AA3084" s="519">
        <f>0</f>
        <v>0</v>
      </c>
      <c r="AB3084" s="520">
        <f>0</f>
        <v>0</v>
      </c>
      <c r="AC3084" s="519">
        <f t="shared" si="648"/>
        <v>0</v>
      </c>
      <c r="AD3084" s="520">
        <f t="shared" si="649"/>
        <v>0</v>
      </c>
    </row>
    <row r="3085" spans="16:30">
      <c r="P3085" s="274">
        <f t="shared" si="637"/>
        <v>1</v>
      </c>
      <c r="Q3085" s="285">
        <f t="shared" si="638"/>
        <v>18</v>
      </c>
      <c r="R3085" s="286">
        <f t="shared" si="639"/>
        <v>0</v>
      </c>
      <c r="S3085" s="287">
        <f t="shared" si="640"/>
        <v>0</v>
      </c>
      <c r="T3085" s="286">
        <f t="shared" si="641"/>
        <v>0</v>
      </c>
      <c r="U3085" s="287">
        <f t="shared" si="642"/>
        <v>0</v>
      </c>
      <c r="V3085" s="287">
        <f t="shared" si="643"/>
        <v>0</v>
      </c>
      <c r="W3085" s="287">
        <f t="shared" si="644"/>
        <v>0</v>
      </c>
      <c r="X3085" s="287">
        <f t="shared" si="645"/>
        <v>0</v>
      </c>
      <c r="Y3085" s="288">
        <f t="shared" si="646"/>
        <v>1900</v>
      </c>
      <c r="Z3085" s="287">
        <f t="shared" si="647"/>
        <v>1</v>
      </c>
      <c r="AA3085" s="519">
        <f>0</f>
        <v>0</v>
      </c>
      <c r="AB3085" s="520">
        <f>0</f>
        <v>0</v>
      </c>
      <c r="AC3085" s="519">
        <f t="shared" si="648"/>
        <v>0</v>
      </c>
      <c r="AD3085" s="520">
        <f t="shared" si="649"/>
        <v>0</v>
      </c>
    </row>
    <row r="3086" spans="16:30">
      <c r="P3086" s="274">
        <f t="shared" si="637"/>
        <v>1</v>
      </c>
      <c r="Q3086" s="285">
        <f t="shared" si="638"/>
        <v>18</v>
      </c>
      <c r="R3086" s="286">
        <f t="shared" si="639"/>
        <v>0</v>
      </c>
      <c r="S3086" s="287">
        <f t="shared" si="640"/>
        <v>0</v>
      </c>
      <c r="T3086" s="286">
        <f t="shared" si="641"/>
        <v>0</v>
      </c>
      <c r="U3086" s="287">
        <f t="shared" si="642"/>
        <v>0</v>
      </c>
      <c r="V3086" s="287">
        <f t="shared" si="643"/>
        <v>0</v>
      </c>
      <c r="W3086" s="287">
        <f t="shared" si="644"/>
        <v>0</v>
      </c>
      <c r="X3086" s="287">
        <f t="shared" si="645"/>
        <v>0</v>
      </c>
      <c r="Y3086" s="288">
        <f t="shared" si="646"/>
        <v>1900</v>
      </c>
      <c r="Z3086" s="287">
        <f t="shared" si="647"/>
        <v>1</v>
      </c>
      <c r="AA3086" s="519">
        <f>0</f>
        <v>0</v>
      </c>
      <c r="AB3086" s="520">
        <f>0</f>
        <v>0</v>
      </c>
      <c r="AC3086" s="519">
        <f t="shared" si="648"/>
        <v>0</v>
      </c>
      <c r="AD3086" s="520">
        <f t="shared" si="649"/>
        <v>0</v>
      </c>
    </row>
    <row r="3087" spans="16:30">
      <c r="P3087" s="274">
        <f t="shared" si="637"/>
        <v>1</v>
      </c>
      <c r="Q3087" s="285">
        <f t="shared" si="638"/>
        <v>18</v>
      </c>
      <c r="R3087" s="286">
        <f t="shared" si="639"/>
        <v>0</v>
      </c>
      <c r="S3087" s="287">
        <f t="shared" si="640"/>
        <v>0</v>
      </c>
      <c r="T3087" s="286">
        <f t="shared" si="641"/>
        <v>0</v>
      </c>
      <c r="U3087" s="287">
        <f t="shared" si="642"/>
        <v>0</v>
      </c>
      <c r="V3087" s="287">
        <f t="shared" si="643"/>
        <v>0</v>
      </c>
      <c r="W3087" s="287">
        <f t="shared" si="644"/>
        <v>0</v>
      </c>
      <c r="X3087" s="287">
        <f t="shared" si="645"/>
        <v>0</v>
      </c>
      <c r="Y3087" s="288">
        <f t="shared" si="646"/>
        <v>1900</v>
      </c>
      <c r="Z3087" s="287">
        <f t="shared" si="647"/>
        <v>1</v>
      </c>
      <c r="AA3087" s="519">
        <f>0</f>
        <v>0</v>
      </c>
      <c r="AB3087" s="520">
        <f>0</f>
        <v>0</v>
      </c>
      <c r="AC3087" s="519">
        <f t="shared" si="648"/>
        <v>0</v>
      </c>
      <c r="AD3087" s="520">
        <f t="shared" si="649"/>
        <v>0</v>
      </c>
    </row>
    <row r="3088" spans="16:30">
      <c r="P3088" s="274">
        <f t="shared" si="637"/>
        <v>1</v>
      </c>
      <c r="Q3088" s="285">
        <f t="shared" si="638"/>
        <v>18</v>
      </c>
      <c r="R3088" s="286">
        <f t="shared" si="639"/>
        <v>0</v>
      </c>
      <c r="S3088" s="287">
        <f t="shared" si="640"/>
        <v>0</v>
      </c>
      <c r="T3088" s="286">
        <f t="shared" si="641"/>
        <v>0</v>
      </c>
      <c r="U3088" s="287">
        <f t="shared" si="642"/>
        <v>0</v>
      </c>
      <c r="V3088" s="287">
        <f t="shared" si="643"/>
        <v>0</v>
      </c>
      <c r="W3088" s="287">
        <f t="shared" si="644"/>
        <v>0</v>
      </c>
      <c r="X3088" s="287">
        <f t="shared" si="645"/>
        <v>0</v>
      </c>
      <c r="Y3088" s="288">
        <f t="shared" si="646"/>
        <v>1900</v>
      </c>
      <c r="Z3088" s="287">
        <f t="shared" si="647"/>
        <v>1</v>
      </c>
      <c r="AA3088" s="519">
        <f>0</f>
        <v>0</v>
      </c>
      <c r="AB3088" s="520">
        <f>0</f>
        <v>0</v>
      </c>
      <c r="AC3088" s="519">
        <f t="shared" si="648"/>
        <v>0</v>
      </c>
      <c r="AD3088" s="520">
        <f t="shared" si="649"/>
        <v>0</v>
      </c>
    </row>
    <row r="3089" spans="16:30">
      <c r="P3089" s="274">
        <f t="shared" si="637"/>
        <v>1</v>
      </c>
      <c r="Q3089" s="285">
        <f t="shared" si="638"/>
        <v>18</v>
      </c>
      <c r="R3089" s="286">
        <f t="shared" si="639"/>
        <v>0</v>
      </c>
      <c r="S3089" s="287">
        <f t="shared" si="640"/>
        <v>0</v>
      </c>
      <c r="T3089" s="286">
        <f t="shared" si="641"/>
        <v>0</v>
      </c>
      <c r="U3089" s="287">
        <f t="shared" si="642"/>
        <v>0</v>
      </c>
      <c r="V3089" s="287">
        <f t="shared" si="643"/>
        <v>0</v>
      </c>
      <c r="W3089" s="287">
        <f t="shared" si="644"/>
        <v>0</v>
      </c>
      <c r="X3089" s="287">
        <f t="shared" si="645"/>
        <v>0</v>
      </c>
      <c r="Y3089" s="288">
        <f t="shared" si="646"/>
        <v>1900</v>
      </c>
      <c r="Z3089" s="287">
        <f t="shared" si="647"/>
        <v>1</v>
      </c>
      <c r="AA3089" s="519">
        <f>0</f>
        <v>0</v>
      </c>
      <c r="AB3089" s="520">
        <f>0</f>
        <v>0</v>
      </c>
      <c r="AC3089" s="519">
        <f t="shared" si="648"/>
        <v>0</v>
      </c>
      <c r="AD3089" s="520">
        <f t="shared" si="649"/>
        <v>0</v>
      </c>
    </row>
    <row r="3090" spans="16:30">
      <c r="P3090" s="274">
        <f t="shared" si="637"/>
        <v>1</v>
      </c>
      <c r="Q3090" s="285">
        <f t="shared" si="638"/>
        <v>18</v>
      </c>
      <c r="R3090" s="286">
        <f t="shared" si="639"/>
        <v>0</v>
      </c>
      <c r="S3090" s="287">
        <f t="shared" si="640"/>
        <v>0</v>
      </c>
      <c r="T3090" s="286">
        <f t="shared" si="641"/>
        <v>0</v>
      </c>
      <c r="U3090" s="287">
        <f t="shared" si="642"/>
        <v>0</v>
      </c>
      <c r="V3090" s="287">
        <f t="shared" si="643"/>
        <v>0</v>
      </c>
      <c r="W3090" s="287">
        <f t="shared" si="644"/>
        <v>0</v>
      </c>
      <c r="X3090" s="287">
        <f t="shared" si="645"/>
        <v>0</v>
      </c>
      <c r="Y3090" s="288">
        <f t="shared" si="646"/>
        <v>1900</v>
      </c>
      <c r="Z3090" s="287">
        <f t="shared" si="647"/>
        <v>1</v>
      </c>
      <c r="AA3090" s="519">
        <f>0</f>
        <v>0</v>
      </c>
      <c r="AB3090" s="520">
        <f>0</f>
        <v>0</v>
      </c>
      <c r="AC3090" s="519">
        <f t="shared" si="648"/>
        <v>0</v>
      </c>
      <c r="AD3090" s="520">
        <f t="shared" si="649"/>
        <v>0</v>
      </c>
    </row>
    <row r="3091" spans="16:30">
      <c r="P3091" s="274">
        <f t="shared" si="637"/>
        <v>1</v>
      </c>
      <c r="Q3091" s="285">
        <f t="shared" si="638"/>
        <v>18</v>
      </c>
      <c r="R3091" s="286">
        <f t="shared" si="639"/>
        <v>0</v>
      </c>
      <c r="S3091" s="287">
        <f t="shared" si="640"/>
        <v>0</v>
      </c>
      <c r="T3091" s="286">
        <f t="shared" si="641"/>
        <v>0</v>
      </c>
      <c r="U3091" s="287">
        <f t="shared" si="642"/>
        <v>0</v>
      </c>
      <c r="V3091" s="287">
        <f t="shared" si="643"/>
        <v>0</v>
      </c>
      <c r="W3091" s="287">
        <f t="shared" si="644"/>
        <v>0</v>
      </c>
      <c r="X3091" s="287">
        <f t="shared" si="645"/>
        <v>0</v>
      </c>
      <c r="Y3091" s="288">
        <f t="shared" si="646"/>
        <v>1900</v>
      </c>
      <c r="Z3091" s="287">
        <f t="shared" si="647"/>
        <v>1</v>
      </c>
      <c r="AA3091" s="519">
        <f>0</f>
        <v>0</v>
      </c>
      <c r="AB3091" s="520">
        <f>0</f>
        <v>0</v>
      </c>
      <c r="AC3091" s="519">
        <f t="shared" si="648"/>
        <v>0</v>
      </c>
      <c r="AD3091" s="520">
        <f t="shared" si="649"/>
        <v>0</v>
      </c>
    </row>
    <row r="3092" spans="16:30">
      <c r="P3092" s="274">
        <f t="shared" si="637"/>
        <v>1</v>
      </c>
      <c r="Q3092" s="285">
        <f t="shared" si="638"/>
        <v>18</v>
      </c>
      <c r="R3092" s="286">
        <f t="shared" si="639"/>
        <v>0</v>
      </c>
      <c r="S3092" s="287">
        <f t="shared" si="640"/>
        <v>0</v>
      </c>
      <c r="T3092" s="286">
        <f t="shared" si="641"/>
        <v>0</v>
      </c>
      <c r="U3092" s="287">
        <f t="shared" si="642"/>
        <v>0</v>
      </c>
      <c r="V3092" s="287">
        <f t="shared" si="643"/>
        <v>0</v>
      </c>
      <c r="W3092" s="287">
        <f t="shared" si="644"/>
        <v>0</v>
      </c>
      <c r="X3092" s="287">
        <f t="shared" si="645"/>
        <v>0</v>
      </c>
      <c r="Y3092" s="288">
        <f t="shared" si="646"/>
        <v>1900</v>
      </c>
      <c r="Z3092" s="287">
        <f t="shared" si="647"/>
        <v>1</v>
      </c>
      <c r="AA3092" s="519">
        <f>0</f>
        <v>0</v>
      </c>
      <c r="AB3092" s="520">
        <f>0</f>
        <v>0</v>
      </c>
      <c r="AC3092" s="519">
        <f t="shared" si="648"/>
        <v>0</v>
      </c>
      <c r="AD3092" s="520">
        <f t="shared" si="649"/>
        <v>0</v>
      </c>
    </row>
    <row r="3093" spans="16:30">
      <c r="P3093" s="274">
        <f t="shared" si="637"/>
        <v>1</v>
      </c>
      <c r="Q3093" s="285">
        <f t="shared" si="638"/>
        <v>18</v>
      </c>
      <c r="R3093" s="286">
        <f t="shared" si="639"/>
        <v>0</v>
      </c>
      <c r="S3093" s="287">
        <f t="shared" si="640"/>
        <v>0</v>
      </c>
      <c r="T3093" s="286">
        <f t="shared" si="641"/>
        <v>0</v>
      </c>
      <c r="U3093" s="287">
        <f t="shared" si="642"/>
        <v>0</v>
      </c>
      <c r="V3093" s="287">
        <f t="shared" si="643"/>
        <v>0</v>
      </c>
      <c r="W3093" s="287">
        <f t="shared" si="644"/>
        <v>0</v>
      </c>
      <c r="X3093" s="287">
        <f t="shared" si="645"/>
        <v>0</v>
      </c>
      <c r="Y3093" s="288">
        <f t="shared" si="646"/>
        <v>1900</v>
      </c>
      <c r="Z3093" s="287">
        <f t="shared" si="647"/>
        <v>1</v>
      </c>
      <c r="AA3093" s="519">
        <f>0</f>
        <v>0</v>
      </c>
      <c r="AB3093" s="520">
        <f>0</f>
        <v>0</v>
      </c>
      <c r="AC3093" s="519">
        <f t="shared" si="648"/>
        <v>0</v>
      </c>
      <c r="AD3093" s="520">
        <f t="shared" si="649"/>
        <v>0</v>
      </c>
    </row>
    <row r="3094" spans="16:30">
      <c r="P3094" s="274">
        <f t="shared" si="637"/>
        <v>1</v>
      </c>
      <c r="Q3094" s="285">
        <f t="shared" si="638"/>
        <v>18</v>
      </c>
      <c r="R3094" s="286">
        <f t="shared" si="639"/>
        <v>0</v>
      </c>
      <c r="S3094" s="287">
        <f t="shared" si="640"/>
        <v>0</v>
      </c>
      <c r="T3094" s="286">
        <f t="shared" si="641"/>
        <v>0</v>
      </c>
      <c r="U3094" s="287">
        <f t="shared" si="642"/>
        <v>0</v>
      </c>
      <c r="V3094" s="287">
        <f t="shared" si="643"/>
        <v>0</v>
      </c>
      <c r="W3094" s="287">
        <f t="shared" si="644"/>
        <v>0</v>
      </c>
      <c r="X3094" s="287">
        <f t="shared" si="645"/>
        <v>0</v>
      </c>
      <c r="Y3094" s="288">
        <f t="shared" si="646"/>
        <v>1900</v>
      </c>
      <c r="Z3094" s="287">
        <f t="shared" si="647"/>
        <v>1</v>
      </c>
      <c r="AA3094" s="519">
        <f>0</f>
        <v>0</v>
      </c>
      <c r="AB3094" s="520">
        <f>0</f>
        <v>0</v>
      </c>
      <c r="AC3094" s="519">
        <f t="shared" si="648"/>
        <v>0</v>
      </c>
      <c r="AD3094" s="520">
        <f t="shared" si="649"/>
        <v>0</v>
      </c>
    </row>
    <row r="3095" spans="16:30">
      <c r="P3095" s="274">
        <f t="shared" si="637"/>
        <v>1</v>
      </c>
      <c r="Q3095" s="285">
        <f t="shared" si="638"/>
        <v>18</v>
      </c>
      <c r="R3095" s="286">
        <f t="shared" si="639"/>
        <v>0</v>
      </c>
      <c r="S3095" s="287">
        <f t="shared" si="640"/>
        <v>0</v>
      </c>
      <c r="T3095" s="286">
        <f t="shared" si="641"/>
        <v>0</v>
      </c>
      <c r="U3095" s="287">
        <f t="shared" si="642"/>
        <v>0</v>
      </c>
      <c r="V3095" s="287">
        <f t="shared" si="643"/>
        <v>0</v>
      </c>
      <c r="W3095" s="287">
        <f t="shared" si="644"/>
        <v>0</v>
      </c>
      <c r="X3095" s="287">
        <f t="shared" si="645"/>
        <v>0</v>
      </c>
      <c r="Y3095" s="288">
        <f t="shared" si="646"/>
        <v>1900</v>
      </c>
      <c r="Z3095" s="287">
        <f t="shared" si="647"/>
        <v>1</v>
      </c>
      <c r="AA3095" s="519">
        <f>0</f>
        <v>0</v>
      </c>
      <c r="AB3095" s="520">
        <f>0</f>
        <v>0</v>
      </c>
      <c r="AC3095" s="519">
        <f t="shared" si="648"/>
        <v>0</v>
      </c>
      <c r="AD3095" s="520">
        <f t="shared" si="649"/>
        <v>0</v>
      </c>
    </row>
    <row r="3096" spans="16:30">
      <c r="P3096" s="274">
        <f t="shared" si="637"/>
        <v>1</v>
      </c>
      <c r="Q3096" s="285">
        <f t="shared" si="638"/>
        <v>18</v>
      </c>
      <c r="R3096" s="286">
        <f t="shared" si="639"/>
        <v>0</v>
      </c>
      <c r="S3096" s="287">
        <f t="shared" si="640"/>
        <v>0</v>
      </c>
      <c r="T3096" s="286">
        <f t="shared" si="641"/>
        <v>0</v>
      </c>
      <c r="U3096" s="287">
        <f t="shared" si="642"/>
        <v>0</v>
      </c>
      <c r="V3096" s="287">
        <f t="shared" si="643"/>
        <v>0</v>
      </c>
      <c r="W3096" s="287">
        <f t="shared" si="644"/>
        <v>0</v>
      </c>
      <c r="X3096" s="287">
        <f t="shared" si="645"/>
        <v>0</v>
      </c>
      <c r="Y3096" s="288">
        <f t="shared" si="646"/>
        <v>1900</v>
      </c>
      <c r="Z3096" s="287">
        <f t="shared" si="647"/>
        <v>1</v>
      </c>
      <c r="AA3096" s="519">
        <f>0</f>
        <v>0</v>
      </c>
      <c r="AB3096" s="520">
        <f>0</f>
        <v>0</v>
      </c>
      <c r="AC3096" s="519">
        <f t="shared" si="648"/>
        <v>0</v>
      </c>
      <c r="AD3096" s="520">
        <f t="shared" si="649"/>
        <v>0</v>
      </c>
    </row>
    <row r="3097" spans="16:30">
      <c r="P3097" s="274">
        <f t="shared" si="637"/>
        <v>1</v>
      </c>
      <c r="Q3097" s="285">
        <f t="shared" si="638"/>
        <v>18</v>
      </c>
      <c r="R3097" s="286">
        <f t="shared" si="639"/>
        <v>0</v>
      </c>
      <c r="S3097" s="287">
        <f t="shared" si="640"/>
        <v>0</v>
      </c>
      <c r="T3097" s="286">
        <f t="shared" si="641"/>
        <v>0</v>
      </c>
      <c r="U3097" s="287">
        <f t="shared" si="642"/>
        <v>0</v>
      </c>
      <c r="V3097" s="287">
        <f t="shared" si="643"/>
        <v>0</v>
      </c>
      <c r="W3097" s="287">
        <f t="shared" si="644"/>
        <v>0</v>
      </c>
      <c r="X3097" s="287">
        <f t="shared" si="645"/>
        <v>0</v>
      </c>
      <c r="Y3097" s="288">
        <f t="shared" si="646"/>
        <v>1900</v>
      </c>
      <c r="Z3097" s="287">
        <f t="shared" si="647"/>
        <v>1</v>
      </c>
      <c r="AA3097" s="519">
        <f>0</f>
        <v>0</v>
      </c>
      <c r="AB3097" s="520">
        <f>0</f>
        <v>0</v>
      </c>
      <c r="AC3097" s="519">
        <f t="shared" si="648"/>
        <v>0</v>
      </c>
      <c r="AD3097" s="520">
        <f t="shared" si="649"/>
        <v>0</v>
      </c>
    </row>
    <row r="3098" spans="16:30">
      <c r="P3098" s="274">
        <f t="shared" si="637"/>
        <v>1</v>
      </c>
      <c r="Q3098" s="285">
        <f t="shared" si="638"/>
        <v>18</v>
      </c>
      <c r="R3098" s="286">
        <f t="shared" si="639"/>
        <v>0</v>
      </c>
      <c r="S3098" s="287">
        <f t="shared" si="640"/>
        <v>0</v>
      </c>
      <c r="T3098" s="286">
        <f t="shared" si="641"/>
        <v>0</v>
      </c>
      <c r="U3098" s="287">
        <f t="shared" si="642"/>
        <v>0</v>
      </c>
      <c r="V3098" s="287">
        <f t="shared" si="643"/>
        <v>0</v>
      </c>
      <c r="W3098" s="287">
        <f t="shared" si="644"/>
        <v>0</v>
      </c>
      <c r="X3098" s="287">
        <f t="shared" si="645"/>
        <v>0</v>
      </c>
      <c r="Y3098" s="288">
        <f t="shared" si="646"/>
        <v>1900</v>
      </c>
      <c r="Z3098" s="287">
        <f t="shared" si="647"/>
        <v>1</v>
      </c>
      <c r="AA3098" s="519">
        <f>0</f>
        <v>0</v>
      </c>
      <c r="AB3098" s="520">
        <f>0</f>
        <v>0</v>
      </c>
      <c r="AC3098" s="519">
        <f t="shared" si="648"/>
        <v>0</v>
      </c>
      <c r="AD3098" s="520">
        <f t="shared" si="649"/>
        <v>0</v>
      </c>
    </row>
    <row r="3099" spans="16:30">
      <c r="P3099" s="274">
        <f t="shared" si="637"/>
        <v>1</v>
      </c>
      <c r="Q3099" s="285">
        <f t="shared" si="638"/>
        <v>18</v>
      </c>
      <c r="R3099" s="286">
        <f t="shared" si="639"/>
        <v>0</v>
      </c>
      <c r="S3099" s="287">
        <f t="shared" si="640"/>
        <v>0</v>
      </c>
      <c r="T3099" s="286">
        <f t="shared" si="641"/>
        <v>0</v>
      </c>
      <c r="U3099" s="287">
        <f t="shared" si="642"/>
        <v>0</v>
      </c>
      <c r="V3099" s="287">
        <f t="shared" si="643"/>
        <v>0</v>
      </c>
      <c r="W3099" s="287">
        <f t="shared" si="644"/>
        <v>0</v>
      </c>
      <c r="X3099" s="287">
        <f t="shared" si="645"/>
        <v>0</v>
      </c>
      <c r="Y3099" s="288">
        <f t="shared" si="646"/>
        <v>1900</v>
      </c>
      <c r="Z3099" s="287">
        <f t="shared" si="647"/>
        <v>1</v>
      </c>
      <c r="AA3099" s="519">
        <f>0</f>
        <v>0</v>
      </c>
      <c r="AB3099" s="520">
        <f>0</f>
        <v>0</v>
      </c>
      <c r="AC3099" s="519">
        <f t="shared" si="648"/>
        <v>0</v>
      </c>
      <c r="AD3099" s="520">
        <f t="shared" si="649"/>
        <v>0</v>
      </c>
    </row>
    <row r="3100" spans="16:30">
      <c r="P3100" s="274">
        <f t="shared" si="637"/>
        <v>1</v>
      </c>
      <c r="Q3100" s="285">
        <f t="shared" si="638"/>
        <v>18</v>
      </c>
      <c r="R3100" s="286">
        <f t="shared" si="639"/>
        <v>0</v>
      </c>
      <c r="S3100" s="287">
        <f t="shared" si="640"/>
        <v>0</v>
      </c>
      <c r="T3100" s="286">
        <f t="shared" si="641"/>
        <v>0</v>
      </c>
      <c r="U3100" s="287">
        <f t="shared" si="642"/>
        <v>0</v>
      </c>
      <c r="V3100" s="287">
        <f t="shared" si="643"/>
        <v>0</v>
      </c>
      <c r="W3100" s="287">
        <f t="shared" si="644"/>
        <v>0</v>
      </c>
      <c r="X3100" s="287">
        <f t="shared" si="645"/>
        <v>0</v>
      </c>
      <c r="Y3100" s="288">
        <f t="shared" si="646"/>
        <v>1900</v>
      </c>
      <c r="Z3100" s="287">
        <f t="shared" si="647"/>
        <v>1</v>
      </c>
      <c r="AA3100" s="519">
        <f>0</f>
        <v>0</v>
      </c>
      <c r="AB3100" s="520">
        <f>0</f>
        <v>0</v>
      </c>
      <c r="AC3100" s="519">
        <f t="shared" si="648"/>
        <v>0</v>
      </c>
      <c r="AD3100" s="520">
        <f t="shared" si="649"/>
        <v>0</v>
      </c>
    </row>
    <row r="3101" spans="16:30">
      <c r="P3101" s="274">
        <f t="shared" si="637"/>
        <v>1</v>
      </c>
      <c r="Q3101" s="285">
        <f t="shared" si="638"/>
        <v>18</v>
      </c>
      <c r="R3101" s="286">
        <f t="shared" si="639"/>
        <v>0</v>
      </c>
      <c r="S3101" s="287">
        <f t="shared" si="640"/>
        <v>0</v>
      </c>
      <c r="T3101" s="286">
        <f t="shared" si="641"/>
        <v>0</v>
      </c>
      <c r="U3101" s="287">
        <f t="shared" si="642"/>
        <v>0</v>
      </c>
      <c r="V3101" s="287">
        <f t="shared" si="643"/>
        <v>0</v>
      </c>
      <c r="W3101" s="287">
        <f t="shared" si="644"/>
        <v>0</v>
      </c>
      <c r="X3101" s="287">
        <f t="shared" si="645"/>
        <v>0</v>
      </c>
      <c r="Y3101" s="288">
        <f t="shared" si="646"/>
        <v>1900</v>
      </c>
      <c r="Z3101" s="287">
        <f t="shared" si="647"/>
        <v>1</v>
      </c>
      <c r="AA3101" s="519">
        <f>0</f>
        <v>0</v>
      </c>
      <c r="AB3101" s="520">
        <f>0</f>
        <v>0</v>
      </c>
      <c r="AC3101" s="519">
        <f t="shared" si="648"/>
        <v>0</v>
      </c>
      <c r="AD3101" s="520">
        <f t="shared" si="649"/>
        <v>0</v>
      </c>
    </row>
    <row r="3102" spans="16:30">
      <c r="P3102" s="274">
        <f t="shared" si="637"/>
        <v>1</v>
      </c>
      <c r="Q3102" s="285">
        <f t="shared" si="638"/>
        <v>18</v>
      </c>
      <c r="R3102" s="286">
        <f t="shared" si="639"/>
        <v>0</v>
      </c>
      <c r="S3102" s="287">
        <f t="shared" si="640"/>
        <v>0</v>
      </c>
      <c r="T3102" s="286">
        <f t="shared" si="641"/>
        <v>0</v>
      </c>
      <c r="U3102" s="287">
        <f t="shared" si="642"/>
        <v>0</v>
      </c>
      <c r="V3102" s="287">
        <f t="shared" si="643"/>
        <v>0</v>
      </c>
      <c r="W3102" s="287">
        <f t="shared" si="644"/>
        <v>0</v>
      </c>
      <c r="X3102" s="287">
        <f t="shared" si="645"/>
        <v>0</v>
      </c>
      <c r="Y3102" s="288">
        <f t="shared" si="646"/>
        <v>1900</v>
      </c>
      <c r="Z3102" s="287">
        <f t="shared" si="647"/>
        <v>1</v>
      </c>
      <c r="AA3102" s="519">
        <f>0</f>
        <v>0</v>
      </c>
      <c r="AB3102" s="520">
        <f>0</f>
        <v>0</v>
      </c>
      <c r="AC3102" s="519">
        <f t="shared" si="648"/>
        <v>0</v>
      </c>
      <c r="AD3102" s="520">
        <f t="shared" si="649"/>
        <v>0</v>
      </c>
    </row>
    <row r="3103" spans="16:30">
      <c r="P3103" s="274">
        <f t="shared" si="637"/>
        <v>1</v>
      </c>
      <c r="Q3103" s="285">
        <f t="shared" si="638"/>
        <v>18</v>
      </c>
      <c r="R3103" s="286">
        <f t="shared" si="639"/>
        <v>0</v>
      </c>
      <c r="S3103" s="287">
        <f t="shared" si="640"/>
        <v>0</v>
      </c>
      <c r="T3103" s="286">
        <f t="shared" si="641"/>
        <v>0</v>
      </c>
      <c r="U3103" s="287">
        <f t="shared" si="642"/>
        <v>0</v>
      </c>
      <c r="V3103" s="287">
        <f t="shared" si="643"/>
        <v>0</v>
      </c>
      <c r="W3103" s="287">
        <f t="shared" si="644"/>
        <v>0</v>
      </c>
      <c r="X3103" s="287">
        <f t="shared" si="645"/>
        <v>0</v>
      </c>
      <c r="Y3103" s="288">
        <f t="shared" si="646"/>
        <v>1900</v>
      </c>
      <c r="Z3103" s="287">
        <f t="shared" si="647"/>
        <v>1</v>
      </c>
      <c r="AA3103" s="519">
        <f>0</f>
        <v>0</v>
      </c>
      <c r="AB3103" s="520">
        <f>0</f>
        <v>0</v>
      </c>
      <c r="AC3103" s="519">
        <f t="shared" si="648"/>
        <v>0</v>
      </c>
      <c r="AD3103" s="520">
        <f t="shared" si="649"/>
        <v>0</v>
      </c>
    </row>
    <row r="3104" spans="16:30">
      <c r="P3104" s="274">
        <f t="shared" si="637"/>
        <v>1</v>
      </c>
      <c r="Q3104" s="285">
        <f t="shared" si="638"/>
        <v>18</v>
      </c>
      <c r="R3104" s="286">
        <f t="shared" si="639"/>
        <v>0</v>
      </c>
      <c r="S3104" s="287">
        <f t="shared" si="640"/>
        <v>0</v>
      </c>
      <c r="T3104" s="286">
        <f t="shared" si="641"/>
        <v>0</v>
      </c>
      <c r="U3104" s="287">
        <f t="shared" si="642"/>
        <v>0</v>
      </c>
      <c r="V3104" s="287">
        <f t="shared" si="643"/>
        <v>0</v>
      </c>
      <c r="W3104" s="287">
        <f t="shared" si="644"/>
        <v>0</v>
      </c>
      <c r="X3104" s="287">
        <f t="shared" si="645"/>
        <v>0</v>
      </c>
      <c r="Y3104" s="288">
        <f t="shared" si="646"/>
        <v>1900</v>
      </c>
      <c r="Z3104" s="287">
        <f t="shared" si="647"/>
        <v>1</v>
      </c>
      <c r="AA3104" s="519">
        <f>0</f>
        <v>0</v>
      </c>
      <c r="AB3104" s="520">
        <f>0</f>
        <v>0</v>
      </c>
      <c r="AC3104" s="519">
        <f t="shared" si="648"/>
        <v>0</v>
      </c>
      <c r="AD3104" s="520">
        <f t="shared" si="649"/>
        <v>0</v>
      </c>
    </row>
    <row r="3105" spans="16:30">
      <c r="P3105" s="274">
        <f t="shared" si="637"/>
        <v>1</v>
      </c>
      <c r="Q3105" s="285">
        <f t="shared" si="638"/>
        <v>18</v>
      </c>
      <c r="R3105" s="286">
        <f t="shared" si="639"/>
        <v>0</v>
      </c>
      <c r="S3105" s="287">
        <f t="shared" si="640"/>
        <v>0</v>
      </c>
      <c r="T3105" s="286">
        <f t="shared" si="641"/>
        <v>0</v>
      </c>
      <c r="U3105" s="287">
        <f t="shared" si="642"/>
        <v>0</v>
      </c>
      <c r="V3105" s="287">
        <f t="shared" si="643"/>
        <v>0</v>
      </c>
      <c r="W3105" s="287">
        <f t="shared" si="644"/>
        <v>0</v>
      </c>
      <c r="X3105" s="287">
        <f t="shared" si="645"/>
        <v>0</v>
      </c>
      <c r="Y3105" s="288">
        <f t="shared" si="646"/>
        <v>1900</v>
      </c>
      <c r="Z3105" s="287">
        <f t="shared" si="647"/>
        <v>1</v>
      </c>
      <c r="AA3105" s="519">
        <f>0</f>
        <v>0</v>
      </c>
      <c r="AB3105" s="520">
        <f>0</f>
        <v>0</v>
      </c>
      <c r="AC3105" s="519">
        <f t="shared" si="648"/>
        <v>0</v>
      </c>
      <c r="AD3105" s="520">
        <f t="shared" si="649"/>
        <v>0</v>
      </c>
    </row>
    <row r="3106" spans="16:30">
      <c r="P3106" s="274">
        <f t="shared" si="637"/>
        <v>1</v>
      </c>
      <c r="Q3106" s="285">
        <f t="shared" si="638"/>
        <v>18</v>
      </c>
      <c r="R3106" s="286">
        <f t="shared" si="639"/>
        <v>0</v>
      </c>
      <c r="S3106" s="287">
        <f t="shared" si="640"/>
        <v>0</v>
      </c>
      <c r="T3106" s="286">
        <f t="shared" si="641"/>
        <v>0</v>
      </c>
      <c r="U3106" s="287">
        <f t="shared" si="642"/>
        <v>0</v>
      </c>
      <c r="V3106" s="287">
        <f t="shared" si="643"/>
        <v>0</v>
      </c>
      <c r="W3106" s="287">
        <f t="shared" si="644"/>
        <v>0</v>
      </c>
      <c r="X3106" s="287">
        <f t="shared" si="645"/>
        <v>0</v>
      </c>
      <c r="Y3106" s="288">
        <f t="shared" si="646"/>
        <v>1900</v>
      </c>
      <c r="Z3106" s="287">
        <f t="shared" si="647"/>
        <v>1</v>
      </c>
      <c r="AA3106" s="519">
        <f>0</f>
        <v>0</v>
      </c>
      <c r="AB3106" s="520">
        <f>0</f>
        <v>0</v>
      </c>
      <c r="AC3106" s="519">
        <f t="shared" si="648"/>
        <v>0</v>
      </c>
      <c r="AD3106" s="520">
        <f t="shared" si="649"/>
        <v>0</v>
      </c>
    </row>
    <row r="3107" spans="16:30">
      <c r="P3107" s="274">
        <f t="shared" si="637"/>
        <v>1</v>
      </c>
      <c r="Q3107" s="285">
        <f t="shared" si="638"/>
        <v>18</v>
      </c>
      <c r="R3107" s="286">
        <f t="shared" si="639"/>
        <v>0</v>
      </c>
      <c r="S3107" s="287">
        <f t="shared" si="640"/>
        <v>0</v>
      </c>
      <c r="T3107" s="286">
        <f t="shared" si="641"/>
        <v>0</v>
      </c>
      <c r="U3107" s="287">
        <f t="shared" si="642"/>
        <v>0</v>
      </c>
      <c r="V3107" s="287">
        <f t="shared" si="643"/>
        <v>0</v>
      </c>
      <c r="W3107" s="287">
        <f t="shared" si="644"/>
        <v>0</v>
      </c>
      <c r="X3107" s="287">
        <f t="shared" si="645"/>
        <v>0</v>
      </c>
      <c r="Y3107" s="288">
        <f t="shared" si="646"/>
        <v>1900</v>
      </c>
      <c r="Z3107" s="287">
        <f t="shared" si="647"/>
        <v>1</v>
      </c>
      <c r="AA3107" s="519">
        <f>0</f>
        <v>0</v>
      </c>
      <c r="AB3107" s="520">
        <f>0</f>
        <v>0</v>
      </c>
      <c r="AC3107" s="519">
        <f t="shared" si="648"/>
        <v>0</v>
      </c>
      <c r="AD3107" s="520">
        <f t="shared" si="649"/>
        <v>0</v>
      </c>
    </row>
    <row r="3108" spans="16:30">
      <c r="P3108" s="274">
        <f t="shared" si="637"/>
        <v>1</v>
      </c>
      <c r="Q3108" s="285">
        <f t="shared" si="638"/>
        <v>18</v>
      </c>
      <c r="R3108" s="286">
        <f t="shared" si="639"/>
        <v>0</v>
      </c>
      <c r="S3108" s="287">
        <f t="shared" si="640"/>
        <v>0</v>
      </c>
      <c r="T3108" s="286">
        <f t="shared" si="641"/>
        <v>0</v>
      </c>
      <c r="U3108" s="287">
        <f t="shared" si="642"/>
        <v>0</v>
      </c>
      <c r="V3108" s="287">
        <f t="shared" si="643"/>
        <v>0</v>
      </c>
      <c r="W3108" s="287">
        <f t="shared" si="644"/>
        <v>0</v>
      </c>
      <c r="X3108" s="287">
        <f t="shared" si="645"/>
        <v>0</v>
      </c>
      <c r="Y3108" s="288">
        <f t="shared" si="646"/>
        <v>1900</v>
      </c>
      <c r="Z3108" s="287">
        <f t="shared" si="647"/>
        <v>1</v>
      </c>
      <c r="AA3108" s="519">
        <f>0</f>
        <v>0</v>
      </c>
      <c r="AB3108" s="520">
        <f>0</f>
        <v>0</v>
      </c>
      <c r="AC3108" s="519">
        <f t="shared" si="648"/>
        <v>0</v>
      </c>
      <c r="AD3108" s="520">
        <f t="shared" si="649"/>
        <v>0</v>
      </c>
    </row>
    <row r="3109" spans="16:30">
      <c r="P3109" s="274">
        <f t="shared" si="637"/>
        <v>1</v>
      </c>
      <c r="Q3109" s="285">
        <f t="shared" si="638"/>
        <v>18</v>
      </c>
      <c r="R3109" s="286">
        <f t="shared" si="639"/>
        <v>0</v>
      </c>
      <c r="S3109" s="287">
        <f t="shared" si="640"/>
        <v>0</v>
      </c>
      <c r="T3109" s="286">
        <f t="shared" si="641"/>
        <v>0</v>
      </c>
      <c r="U3109" s="287">
        <f t="shared" si="642"/>
        <v>0</v>
      </c>
      <c r="V3109" s="287">
        <f t="shared" si="643"/>
        <v>0</v>
      </c>
      <c r="W3109" s="287">
        <f t="shared" si="644"/>
        <v>0</v>
      </c>
      <c r="X3109" s="287">
        <f t="shared" si="645"/>
        <v>0</v>
      </c>
      <c r="Y3109" s="288">
        <f t="shared" si="646"/>
        <v>1900</v>
      </c>
      <c r="Z3109" s="287">
        <f t="shared" si="647"/>
        <v>1</v>
      </c>
      <c r="AA3109" s="519">
        <f>0</f>
        <v>0</v>
      </c>
      <c r="AB3109" s="520">
        <f>0</f>
        <v>0</v>
      </c>
      <c r="AC3109" s="519">
        <f t="shared" si="648"/>
        <v>0</v>
      </c>
      <c r="AD3109" s="520">
        <f t="shared" si="649"/>
        <v>0</v>
      </c>
    </row>
    <row r="3110" spans="16:30">
      <c r="P3110" s="274">
        <f t="shared" si="637"/>
        <v>1</v>
      </c>
      <c r="Q3110" s="285">
        <f t="shared" si="638"/>
        <v>18</v>
      </c>
      <c r="R3110" s="286">
        <f t="shared" si="639"/>
        <v>0</v>
      </c>
      <c r="S3110" s="287">
        <f t="shared" si="640"/>
        <v>0</v>
      </c>
      <c r="T3110" s="286">
        <f t="shared" si="641"/>
        <v>0</v>
      </c>
      <c r="U3110" s="287">
        <f t="shared" si="642"/>
        <v>0</v>
      </c>
      <c r="V3110" s="287">
        <f t="shared" si="643"/>
        <v>0</v>
      </c>
      <c r="W3110" s="287">
        <f t="shared" si="644"/>
        <v>0</v>
      </c>
      <c r="X3110" s="287">
        <f t="shared" si="645"/>
        <v>0</v>
      </c>
      <c r="Y3110" s="288">
        <f t="shared" si="646"/>
        <v>1900</v>
      </c>
      <c r="Z3110" s="287">
        <f t="shared" si="647"/>
        <v>1</v>
      </c>
      <c r="AA3110" s="519">
        <f>0</f>
        <v>0</v>
      </c>
      <c r="AB3110" s="520">
        <f>0</f>
        <v>0</v>
      </c>
      <c r="AC3110" s="519">
        <f t="shared" si="648"/>
        <v>0</v>
      </c>
      <c r="AD3110" s="520">
        <f t="shared" si="649"/>
        <v>0</v>
      </c>
    </row>
    <row r="3111" spans="16:30">
      <c r="P3111" s="274">
        <f t="shared" si="637"/>
        <v>1</v>
      </c>
      <c r="Q3111" s="285">
        <f t="shared" si="638"/>
        <v>18</v>
      </c>
      <c r="R3111" s="286">
        <f t="shared" si="639"/>
        <v>0</v>
      </c>
      <c r="S3111" s="287">
        <f t="shared" si="640"/>
        <v>0</v>
      </c>
      <c r="T3111" s="286">
        <f t="shared" si="641"/>
        <v>0</v>
      </c>
      <c r="U3111" s="287">
        <f t="shared" si="642"/>
        <v>0</v>
      </c>
      <c r="V3111" s="287">
        <f t="shared" si="643"/>
        <v>0</v>
      </c>
      <c r="W3111" s="287">
        <f t="shared" si="644"/>
        <v>0</v>
      </c>
      <c r="X3111" s="287">
        <f t="shared" si="645"/>
        <v>0</v>
      </c>
      <c r="Y3111" s="288">
        <f t="shared" si="646"/>
        <v>1900</v>
      </c>
      <c r="Z3111" s="287">
        <f t="shared" si="647"/>
        <v>1</v>
      </c>
      <c r="AA3111" s="519">
        <f>0</f>
        <v>0</v>
      </c>
      <c r="AB3111" s="520">
        <f>0</f>
        <v>0</v>
      </c>
      <c r="AC3111" s="519">
        <f t="shared" si="648"/>
        <v>0</v>
      </c>
      <c r="AD3111" s="520">
        <f t="shared" si="649"/>
        <v>0</v>
      </c>
    </row>
    <row r="3112" spans="16:30">
      <c r="P3112" s="274">
        <f t="shared" si="637"/>
        <v>1</v>
      </c>
      <c r="Q3112" s="285">
        <f t="shared" si="638"/>
        <v>18</v>
      </c>
      <c r="R3112" s="286">
        <f t="shared" si="639"/>
        <v>0</v>
      </c>
      <c r="S3112" s="287">
        <f t="shared" si="640"/>
        <v>0</v>
      </c>
      <c r="T3112" s="286">
        <f t="shared" si="641"/>
        <v>0</v>
      </c>
      <c r="U3112" s="287">
        <f t="shared" si="642"/>
        <v>0</v>
      </c>
      <c r="V3112" s="287">
        <f t="shared" si="643"/>
        <v>0</v>
      </c>
      <c r="W3112" s="287">
        <f t="shared" si="644"/>
        <v>0</v>
      </c>
      <c r="X3112" s="287">
        <f t="shared" si="645"/>
        <v>0</v>
      </c>
      <c r="Y3112" s="288">
        <f t="shared" si="646"/>
        <v>1900</v>
      </c>
      <c r="Z3112" s="287">
        <f t="shared" si="647"/>
        <v>1</v>
      </c>
      <c r="AA3112" s="519">
        <f>0</f>
        <v>0</v>
      </c>
      <c r="AB3112" s="520">
        <f>0</f>
        <v>0</v>
      </c>
      <c r="AC3112" s="519">
        <f t="shared" si="648"/>
        <v>0</v>
      </c>
      <c r="AD3112" s="520">
        <f t="shared" si="649"/>
        <v>0</v>
      </c>
    </row>
    <row r="3113" spans="16:30">
      <c r="P3113" s="274">
        <f t="shared" si="637"/>
        <v>1</v>
      </c>
      <c r="Q3113" s="285">
        <f t="shared" si="638"/>
        <v>18</v>
      </c>
      <c r="R3113" s="286">
        <f t="shared" si="639"/>
        <v>0</v>
      </c>
      <c r="S3113" s="287">
        <f t="shared" si="640"/>
        <v>0</v>
      </c>
      <c r="T3113" s="286">
        <f t="shared" si="641"/>
        <v>0</v>
      </c>
      <c r="U3113" s="287">
        <f t="shared" si="642"/>
        <v>0</v>
      </c>
      <c r="V3113" s="287">
        <f t="shared" si="643"/>
        <v>0</v>
      </c>
      <c r="W3113" s="287">
        <f t="shared" si="644"/>
        <v>0</v>
      </c>
      <c r="X3113" s="287">
        <f t="shared" si="645"/>
        <v>0</v>
      </c>
      <c r="Y3113" s="288">
        <f t="shared" si="646"/>
        <v>1900</v>
      </c>
      <c r="Z3113" s="287">
        <f t="shared" si="647"/>
        <v>1</v>
      </c>
      <c r="AA3113" s="519">
        <f>0</f>
        <v>0</v>
      </c>
      <c r="AB3113" s="520">
        <f>0</f>
        <v>0</v>
      </c>
      <c r="AC3113" s="519">
        <f t="shared" si="648"/>
        <v>0</v>
      </c>
      <c r="AD3113" s="520">
        <f t="shared" si="649"/>
        <v>0</v>
      </c>
    </row>
    <row r="3114" spans="16:30">
      <c r="P3114" s="274">
        <f t="shared" si="637"/>
        <v>1</v>
      </c>
      <c r="Q3114" s="285">
        <f t="shared" si="638"/>
        <v>18</v>
      </c>
      <c r="R3114" s="286">
        <f t="shared" si="639"/>
        <v>0</v>
      </c>
      <c r="S3114" s="287">
        <f t="shared" si="640"/>
        <v>0</v>
      </c>
      <c r="T3114" s="286">
        <f t="shared" si="641"/>
        <v>0</v>
      </c>
      <c r="U3114" s="287">
        <f t="shared" si="642"/>
        <v>0</v>
      </c>
      <c r="V3114" s="287">
        <f t="shared" si="643"/>
        <v>0</v>
      </c>
      <c r="W3114" s="287">
        <f t="shared" si="644"/>
        <v>0</v>
      </c>
      <c r="X3114" s="287">
        <f t="shared" si="645"/>
        <v>0</v>
      </c>
      <c r="Y3114" s="288">
        <f t="shared" si="646"/>
        <v>1900</v>
      </c>
      <c r="Z3114" s="287">
        <f t="shared" si="647"/>
        <v>1</v>
      </c>
      <c r="AA3114" s="519">
        <f>0</f>
        <v>0</v>
      </c>
      <c r="AB3114" s="520">
        <f>0</f>
        <v>0</v>
      </c>
      <c r="AC3114" s="519">
        <f t="shared" si="648"/>
        <v>0</v>
      </c>
      <c r="AD3114" s="520">
        <f t="shared" si="649"/>
        <v>0</v>
      </c>
    </row>
    <row r="3115" spans="16:30">
      <c r="P3115" s="274">
        <f t="shared" si="637"/>
        <v>1</v>
      </c>
      <c r="Q3115" s="285">
        <f t="shared" si="638"/>
        <v>18</v>
      </c>
      <c r="R3115" s="286">
        <f t="shared" si="639"/>
        <v>0</v>
      </c>
      <c r="S3115" s="287">
        <f t="shared" si="640"/>
        <v>0</v>
      </c>
      <c r="T3115" s="286">
        <f t="shared" si="641"/>
        <v>0</v>
      </c>
      <c r="U3115" s="287">
        <f t="shared" si="642"/>
        <v>0</v>
      </c>
      <c r="V3115" s="287">
        <f t="shared" si="643"/>
        <v>0</v>
      </c>
      <c r="W3115" s="287">
        <f t="shared" si="644"/>
        <v>0</v>
      </c>
      <c r="X3115" s="287">
        <f t="shared" si="645"/>
        <v>0</v>
      </c>
      <c r="Y3115" s="288">
        <f t="shared" si="646"/>
        <v>1900</v>
      </c>
      <c r="Z3115" s="287">
        <f t="shared" si="647"/>
        <v>1</v>
      </c>
      <c r="AA3115" s="519">
        <f>0</f>
        <v>0</v>
      </c>
      <c r="AB3115" s="520">
        <f>0</f>
        <v>0</v>
      </c>
      <c r="AC3115" s="519">
        <f t="shared" si="648"/>
        <v>0</v>
      </c>
      <c r="AD3115" s="520">
        <f t="shared" si="649"/>
        <v>0</v>
      </c>
    </row>
    <row r="3116" spans="16:30">
      <c r="P3116" s="274">
        <f t="shared" si="637"/>
        <v>1</v>
      </c>
      <c r="Q3116" s="285">
        <f t="shared" si="638"/>
        <v>18</v>
      </c>
      <c r="R3116" s="286">
        <f t="shared" si="639"/>
        <v>0</v>
      </c>
      <c r="S3116" s="287">
        <f t="shared" si="640"/>
        <v>0</v>
      </c>
      <c r="T3116" s="286">
        <f t="shared" si="641"/>
        <v>0</v>
      </c>
      <c r="U3116" s="287">
        <f t="shared" si="642"/>
        <v>0</v>
      </c>
      <c r="V3116" s="287">
        <f t="shared" si="643"/>
        <v>0</v>
      </c>
      <c r="W3116" s="287">
        <f t="shared" si="644"/>
        <v>0</v>
      </c>
      <c r="X3116" s="287">
        <f t="shared" si="645"/>
        <v>0</v>
      </c>
      <c r="Y3116" s="288">
        <f t="shared" si="646"/>
        <v>1900</v>
      </c>
      <c r="Z3116" s="287">
        <f t="shared" si="647"/>
        <v>1</v>
      </c>
      <c r="AA3116" s="519">
        <f>0</f>
        <v>0</v>
      </c>
      <c r="AB3116" s="520">
        <f>0</f>
        <v>0</v>
      </c>
      <c r="AC3116" s="519">
        <f t="shared" si="648"/>
        <v>0</v>
      </c>
      <c r="AD3116" s="520">
        <f t="shared" si="649"/>
        <v>0</v>
      </c>
    </row>
    <row r="3117" spans="16:30">
      <c r="P3117" s="274">
        <f t="shared" si="637"/>
        <v>1</v>
      </c>
      <c r="Q3117" s="285">
        <f t="shared" si="638"/>
        <v>18</v>
      </c>
      <c r="R3117" s="286">
        <f t="shared" si="639"/>
        <v>0</v>
      </c>
      <c r="S3117" s="287">
        <f t="shared" si="640"/>
        <v>0</v>
      </c>
      <c r="T3117" s="286">
        <f t="shared" si="641"/>
        <v>0</v>
      </c>
      <c r="U3117" s="287">
        <f t="shared" si="642"/>
        <v>0</v>
      </c>
      <c r="V3117" s="287">
        <f t="shared" si="643"/>
        <v>0</v>
      </c>
      <c r="W3117" s="287">
        <f t="shared" si="644"/>
        <v>0</v>
      </c>
      <c r="X3117" s="287">
        <f t="shared" si="645"/>
        <v>0</v>
      </c>
      <c r="Y3117" s="288">
        <f t="shared" si="646"/>
        <v>1900</v>
      </c>
      <c r="Z3117" s="287">
        <f t="shared" si="647"/>
        <v>1</v>
      </c>
      <c r="AA3117" s="519">
        <f>0</f>
        <v>0</v>
      </c>
      <c r="AB3117" s="520">
        <f>0</f>
        <v>0</v>
      </c>
      <c r="AC3117" s="519">
        <f t="shared" si="648"/>
        <v>0</v>
      </c>
      <c r="AD3117" s="520">
        <f t="shared" si="649"/>
        <v>0</v>
      </c>
    </row>
    <row r="3118" spans="16:30">
      <c r="P3118" s="274">
        <f t="shared" si="637"/>
        <v>1</v>
      </c>
      <c r="Q3118" s="285">
        <f t="shared" si="638"/>
        <v>18</v>
      </c>
      <c r="R3118" s="286">
        <f t="shared" si="639"/>
        <v>0</v>
      </c>
      <c r="S3118" s="287">
        <f t="shared" si="640"/>
        <v>0</v>
      </c>
      <c r="T3118" s="286">
        <f t="shared" si="641"/>
        <v>0</v>
      </c>
      <c r="U3118" s="287">
        <f t="shared" si="642"/>
        <v>0</v>
      </c>
      <c r="V3118" s="287">
        <f t="shared" si="643"/>
        <v>0</v>
      </c>
      <c r="W3118" s="287">
        <f t="shared" si="644"/>
        <v>0</v>
      </c>
      <c r="X3118" s="287">
        <f t="shared" si="645"/>
        <v>0</v>
      </c>
      <c r="Y3118" s="288">
        <f t="shared" si="646"/>
        <v>1900</v>
      </c>
      <c r="Z3118" s="287">
        <f t="shared" si="647"/>
        <v>1</v>
      </c>
      <c r="AA3118" s="519">
        <f>0</f>
        <v>0</v>
      </c>
      <c r="AB3118" s="520">
        <f>0</f>
        <v>0</v>
      </c>
      <c r="AC3118" s="519">
        <f t="shared" si="648"/>
        <v>0</v>
      </c>
      <c r="AD3118" s="520">
        <f t="shared" si="649"/>
        <v>0</v>
      </c>
    </row>
    <row r="3119" spans="16:30">
      <c r="P3119" s="274">
        <f t="shared" si="637"/>
        <v>1</v>
      </c>
      <c r="Q3119" s="285">
        <f t="shared" si="638"/>
        <v>18</v>
      </c>
      <c r="R3119" s="286">
        <f t="shared" si="639"/>
        <v>0</v>
      </c>
      <c r="S3119" s="287">
        <f t="shared" si="640"/>
        <v>0</v>
      </c>
      <c r="T3119" s="286">
        <f t="shared" si="641"/>
        <v>0</v>
      </c>
      <c r="U3119" s="287">
        <f t="shared" si="642"/>
        <v>0</v>
      </c>
      <c r="V3119" s="287">
        <f t="shared" si="643"/>
        <v>0</v>
      </c>
      <c r="W3119" s="287">
        <f t="shared" si="644"/>
        <v>0</v>
      </c>
      <c r="X3119" s="287">
        <f t="shared" si="645"/>
        <v>0</v>
      </c>
      <c r="Y3119" s="288">
        <f t="shared" si="646"/>
        <v>1900</v>
      </c>
      <c r="Z3119" s="287">
        <f t="shared" si="647"/>
        <v>1</v>
      </c>
      <c r="AA3119" s="519">
        <f>0</f>
        <v>0</v>
      </c>
      <c r="AB3119" s="520">
        <f>0</f>
        <v>0</v>
      </c>
      <c r="AC3119" s="519">
        <f t="shared" si="648"/>
        <v>0</v>
      </c>
      <c r="AD3119" s="520">
        <f t="shared" si="649"/>
        <v>0</v>
      </c>
    </row>
    <row r="3120" spans="16:30">
      <c r="P3120" s="274">
        <f t="shared" si="637"/>
        <v>1</v>
      </c>
      <c r="Q3120" s="285">
        <f t="shared" si="638"/>
        <v>18</v>
      </c>
      <c r="R3120" s="286">
        <f t="shared" si="639"/>
        <v>0</v>
      </c>
      <c r="S3120" s="287">
        <f t="shared" si="640"/>
        <v>0</v>
      </c>
      <c r="T3120" s="286">
        <f t="shared" si="641"/>
        <v>0</v>
      </c>
      <c r="U3120" s="287">
        <f t="shared" si="642"/>
        <v>0</v>
      </c>
      <c r="V3120" s="287">
        <f t="shared" si="643"/>
        <v>0</v>
      </c>
      <c r="W3120" s="287">
        <f t="shared" si="644"/>
        <v>0</v>
      </c>
      <c r="X3120" s="287">
        <f t="shared" si="645"/>
        <v>0</v>
      </c>
      <c r="Y3120" s="288">
        <f t="shared" si="646"/>
        <v>1900</v>
      </c>
      <c r="Z3120" s="287">
        <f t="shared" si="647"/>
        <v>1</v>
      </c>
      <c r="AA3120" s="519">
        <f>0</f>
        <v>0</v>
      </c>
      <c r="AB3120" s="520">
        <f>0</f>
        <v>0</v>
      </c>
      <c r="AC3120" s="519">
        <f t="shared" si="648"/>
        <v>0</v>
      </c>
      <c r="AD3120" s="520">
        <f t="shared" si="649"/>
        <v>0</v>
      </c>
    </row>
    <row r="3121" spans="16:30">
      <c r="P3121" s="274">
        <f t="shared" si="637"/>
        <v>1</v>
      </c>
      <c r="Q3121" s="285">
        <f t="shared" si="638"/>
        <v>18</v>
      </c>
      <c r="R3121" s="286">
        <f t="shared" si="639"/>
        <v>0</v>
      </c>
      <c r="S3121" s="287">
        <f t="shared" si="640"/>
        <v>0</v>
      </c>
      <c r="T3121" s="286">
        <f t="shared" si="641"/>
        <v>0</v>
      </c>
      <c r="U3121" s="287">
        <f t="shared" si="642"/>
        <v>0</v>
      </c>
      <c r="V3121" s="287">
        <f t="shared" si="643"/>
        <v>0</v>
      </c>
      <c r="W3121" s="287">
        <f t="shared" si="644"/>
        <v>0</v>
      </c>
      <c r="X3121" s="287">
        <f t="shared" si="645"/>
        <v>0</v>
      </c>
      <c r="Y3121" s="288">
        <f t="shared" si="646"/>
        <v>1900</v>
      </c>
      <c r="Z3121" s="287">
        <f t="shared" si="647"/>
        <v>1</v>
      </c>
      <c r="AA3121" s="519">
        <f>0</f>
        <v>0</v>
      </c>
      <c r="AB3121" s="520">
        <f>0</f>
        <v>0</v>
      </c>
      <c r="AC3121" s="519">
        <f t="shared" si="648"/>
        <v>0</v>
      </c>
      <c r="AD3121" s="520">
        <f t="shared" si="649"/>
        <v>0</v>
      </c>
    </row>
    <row r="3122" spans="16:30">
      <c r="P3122" s="274">
        <f t="shared" si="637"/>
        <v>1</v>
      </c>
      <c r="Q3122" s="285">
        <f t="shared" si="638"/>
        <v>18</v>
      </c>
      <c r="R3122" s="286">
        <f t="shared" si="639"/>
        <v>0</v>
      </c>
      <c r="S3122" s="287">
        <f t="shared" si="640"/>
        <v>0</v>
      </c>
      <c r="T3122" s="286">
        <f t="shared" si="641"/>
        <v>0</v>
      </c>
      <c r="U3122" s="287">
        <f t="shared" si="642"/>
        <v>0</v>
      </c>
      <c r="V3122" s="287">
        <f t="shared" si="643"/>
        <v>0</v>
      </c>
      <c r="W3122" s="287">
        <f t="shared" si="644"/>
        <v>0</v>
      </c>
      <c r="X3122" s="287">
        <f t="shared" si="645"/>
        <v>0</v>
      </c>
      <c r="Y3122" s="288">
        <f t="shared" si="646"/>
        <v>1900</v>
      </c>
      <c r="Z3122" s="287">
        <f t="shared" si="647"/>
        <v>1</v>
      </c>
      <c r="AA3122" s="519">
        <f>0</f>
        <v>0</v>
      </c>
      <c r="AB3122" s="520">
        <f>0</f>
        <v>0</v>
      </c>
      <c r="AC3122" s="519">
        <f t="shared" si="648"/>
        <v>0</v>
      </c>
      <c r="AD3122" s="520">
        <f t="shared" si="649"/>
        <v>0</v>
      </c>
    </row>
    <row r="3123" spans="16:30">
      <c r="P3123" s="274">
        <f t="shared" si="637"/>
        <v>1</v>
      </c>
      <c r="Q3123" s="285">
        <f t="shared" si="638"/>
        <v>18</v>
      </c>
      <c r="R3123" s="286">
        <f t="shared" si="639"/>
        <v>0</v>
      </c>
      <c r="S3123" s="287">
        <f t="shared" si="640"/>
        <v>0</v>
      </c>
      <c r="T3123" s="286">
        <f t="shared" si="641"/>
        <v>0</v>
      </c>
      <c r="U3123" s="287">
        <f t="shared" si="642"/>
        <v>0</v>
      </c>
      <c r="V3123" s="287">
        <f t="shared" si="643"/>
        <v>0</v>
      </c>
      <c r="W3123" s="287">
        <f t="shared" si="644"/>
        <v>0</v>
      </c>
      <c r="X3123" s="287">
        <f t="shared" si="645"/>
        <v>0</v>
      </c>
      <c r="Y3123" s="288">
        <f t="shared" si="646"/>
        <v>1900</v>
      </c>
      <c r="Z3123" s="287">
        <f t="shared" si="647"/>
        <v>1</v>
      </c>
      <c r="AA3123" s="519">
        <f>0</f>
        <v>0</v>
      </c>
      <c r="AB3123" s="520">
        <f>0</f>
        <v>0</v>
      </c>
      <c r="AC3123" s="519">
        <f t="shared" si="648"/>
        <v>0</v>
      </c>
      <c r="AD3123" s="520">
        <f t="shared" si="649"/>
        <v>0</v>
      </c>
    </row>
    <row r="3124" spans="16:30">
      <c r="P3124" s="274">
        <f t="shared" si="637"/>
        <v>1</v>
      </c>
      <c r="Q3124" s="285">
        <f t="shared" si="638"/>
        <v>18</v>
      </c>
      <c r="R3124" s="286">
        <f t="shared" si="639"/>
        <v>0</v>
      </c>
      <c r="S3124" s="287">
        <f t="shared" si="640"/>
        <v>0</v>
      </c>
      <c r="T3124" s="286">
        <f t="shared" si="641"/>
        <v>0</v>
      </c>
      <c r="U3124" s="287">
        <f t="shared" si="642"/>
        <v>0</v>
      </c>
      <c r="V3124" s="287">
        <f t="shared" si="643"/>
        <v>0</v>
      </c>
      <c r="W3124" s="287">
        <f t="shared" si="644"/>
        <v>0</v>
      </c>
      <c r="X3124" s="287">
        <f t="shared" si="645"/>
        <v>0</v>
      </c>
      <c r="Y3124" s="288">
        <f t="shared" si="646"/>
        <v>1900</v>
      </c>
      <c r="Z3124" s="287">
        <f t="shared" si="647"/>
        <v>1</v>
      </c>
      <c r="AA3124" s="519">
        <f>0</f>
        <v>0</v>
      </c>
      <c r="AB3124" s="520">
        <f>0</f>
        <v>0</v>
      </c>
      <c r="AC3124" s="519">
        <f t="shared" si="648"/>
        <v>0</v>
      </c>
      <c r="AD3124" s="520">
        <f t="shared" si="649"/>
        <v>0</v>
      </c>
    </row>
    <row r="3125" spans="16:30">
      <c r="P3125" s="274">
        <f t="shared" si="637"/>
        <v>1</v>
      </c>
      <c r="Q3125" s="285">
        <f t="shared" si="638"/>
        <v>18</v>
      </c>
      <c r="R3125" s="286">
        <f t="shared" si="639"/>
        <v>0</v>
      </c>
      <c r="S3125" s="287">
        <f t="shared" si="640"/>
        <v>0</v>
      </c>
      <c r="T3125" s="286">
        <f t="shared" si="641"/>
        <v>0</v>
      </c>
      <c r="U3125" s="287">
        <f t="shared" si="642"/>
        <v>0</v>
      </c>
      <c r="V3125" s="287">
        <f t="shared" si="643"/>
        <v>0</v>
      </c>
      <c r="W3125" s="287">
        <f t="shared" si="644"/>
        <v>0</v>
      </c>
      <c r="X3125" s="287">
        <f t="shared" si="645"/>
        <v>0</v>
      </c>
      <c r="Y3125" s="288">
        <f t="shared" si="646"/>
        <v>1900</v>
      </c>
      <c r="Z3125" s="287">
        <f t="shared" si="647"/>
        <v>1</v>
      </c>
      <c r="AA3125" s="519">
        <f>0</f>
        <v>0</v>
      </c>
      <c r="AB3125" s="520">
        <f>0</f>
        <v>0</v>
      </c>
      <c r="AC3125" s="519">
        <f t="shared" si="648"/>
        <v>0</v>
      </c>
      <c r="AD3125" s="520">
        <f t="shared" si="649"/>
        <v>0</v>
      </c>
    </row>
    <row r="3126" spans="16:30">
      <c r="P3126" s="274">
        <f t="shared" si="637"/>
        <v>1</v>
      </c>
      <c r="Q3126" s="285">
        <f t="shared" si="638"/>
        <v>18</v>
      </c>
      <c r="R3126" s="286">
        <f t="shared" si="639"/>
        <v>0</v>
      </c>
      <c r="S3126" s="287">
        <f t="shared" si="640"/>
        <v>0</v>
      </c>
      <c r="T3126" s="286">
        <f t="shared" si="641"/>
        <v>0</v>
      </c>
      <c r="U3126" s="287">
        <f t="shared" si="642"/>
        <v>0</v>
      </c>
      <c r="V3126" s="287">
        <f t="shared" si="643"/>
        <v>0</v>
      </c>
      <c r="W3126" s="287">
        <f t="shared" si="644"/>
        <v>0</v>
      </c>
      <c r="X3126" s="287">
        <f t="shared" si="645"/>
        <v>0</v>
      </c>
      <c r="Y3126" s="288">
        <f t="shared" si="646"/>
        <v>1900</v>
      </c>
      <c r="Z3126" s="287">
        <f t="shared" si="647"/>
        <v>1</v>
      </c>
      <c r="AA3126" s="519">
        <f>0</f>
        <v>0</v>
      </c>
      <c r="AB3126" s="520">
        <f>0</f>
        <v>0</v>
      </c>
      <c r="AC3126" s="519">
        <f t="shared" si="648"/>
        <v>0</v>
      </c>
      <c r="AD3126" s="520">
        <f t="shared" si="649"/>
        <v>0</v>
      </c>
    </row>
    <row r="3127" spans="16:30">
      <c r="P3127" s="274">
        <f t="shared" si="637"/>
        <v>1</v>
      </c>
      <c r="Q3127" s="285">
        <f t="shared" si="638"/>
        <v>18</v>
      </c>
      <c r="R3127" s="286">
        <f t="shared" si="639"/>
        <v>0</v>
      </c>
      <c r="S3127" s="287">
        <f t="shared" si="640"/>
        <v>0</v>
      </c>
      <c r="T3127" s="286">
        <f t="shared" si="641"/>
        <v>0</v>
      </c>
      <c r="U3127" s="287">
        <f t="shared" si="642"/>
        <v>0</v>
      </c>
      <c r="V3127" s="287">
        <f t="shared" si="643"/>
        <v>0</v>
      </c>
      <c r="W3127" s="287">
        <f t="shared" si="644"/>
        <v>0</v>
      </c>
      <c r="X3127" s="287">
        <f t="shared" si="645"/>
        <v>0</v>
      </c>
      <c r="Y3127" s="288">
        <f t="shared" si="646"/>
        <v>1900</v>
      </c>
      <c r="Z3127" s="287">
        <f t="shared" si="647"/>
        <v>1</v>
      </c>
      <c r="AA3127" s="519">
        <f>0</f>
        <v>0</v>
      </c>
      <c r="AB3127" s="520">
        <f>0</f>
        <v>0</v>
      </c>
      <c r="AC3127" s="519">
        <f t="shared" si="648"/>
        <v>0</v>
      </c>
      <c r="AD3127" s="520">
        <f t="shared" si="649"/>
        <v>0</v>
      </c>
    </row>
    <row r="3128" spans="16:30">
      <c r="P3128" s="274">
        <f t="shared" si="637"/>
        <v>1</v>
      </c>
      <c r="Q3128" s="285">
        <f t="shared" si="638"/>
        <v>18</v>
      </c>
      <c r="R3128" s="286">
        <f t="shared" si="639"/>
        <v>0</v>
      </c>
      <c r="S3128" s="287">
        <f t="shared" si="640"/>
        <v>0</v>
      </c>
      <c r="T3128" s="286">
        <f t="shared" si="641"/>
        <v>0</v>
      </c>
      <c r="U3128" s="287">
        <f t="shared" si="642"/>
        <v>0</v>
      </c>
      <c r="V3128" s="287">
        <f t="shared" si="643"/>
        <v>0</v>
      </c>
      <c r="W3128" s="287">
        <f t="shared" si="644"/>
        <v>0</v>
      </c>
      <c r="X3128" s="287">
        <f t="shared" si="645"/>
        <v>0</v>
      </c>
      <c r="Y3128" s="288">
        <f t="shared" si="646"/>
        <v>1900</v>
      </c>
      <c r="Z3128" s="287">
        <f t="shared" si="647"/>
        <v>1</v>
      </c>
      <c r="AA3128" s="519">
        <f>0</f>
        <v>0</v>
      </c>
      <c r="AB3128" s="520">
        <f>0</f>
        <v>0</v>
      </c>
      <c r="AC3128" s="519">
        <f t="shared" si="648"/>
        <v>0</v>
      </c>
      <c r="AD3128" s="520">
        <f t="shared" si="649"/>
        <v>0</v>
      </c>
    </row>
    <row r="3129" spans="16:30">
      <c r="P3129" s="274">
        <f t="shared" si="637"/>
        <v>1</v>
      </c>
      <c r="Q3129" s="285">
        <f t="shared" si="638"/>
        <v>18</v>
      </c>
      <c r="R3129" s="286">
        <f t="shared" si="639"/>
        <v>0</v>
      </c>
      <c r="S3129" s="287">
        <f t="shared" si="640"/>
        <v>0</v>
      </c>
      <c r="T3129" s="286">
        <f t="shared" si="641"/>
        <v>0</v>
      </c>
      <c r="U3129" s="287">
        <f t="shared" si="642"/>
        <v>0</v>
      </c>
      <c r="V3129" s="287">
        <f t="shared" si="643"/>
        <v>0</v>
      </c>
      <c r="W3129" s="287">
        <f t="shared" si="644"/>
        <v>0</v>
      </c>
      <c r="X3129" s="287">
        <f t="shared" si="645"/>
        <v>0</v>
      </c>
      <c r="Y3129" s="288">
        <f t="shared" si="646"/>
        <v>1900</v>
      </c>
      <c r="Z3129" s="287">
        <f t="shared" si="647"/>
        <v>1</v>
      </c>
      <c r="AA3129" s="519">
        <f>0</f>
        <v>0</v>
      </c>
      <c r="AB3129" s="520">
        <f>0</f>
        <v>0</v>
      </c>
      <c r="AC3129" s="519">
        <f t="shared" si="648"/>
        <v>0</v>
      </c>
      <c r="AD3129" s="520">
        <f t="shared" si="649"/>
        <v>0</v>
      </c>
    </row>
    <row r="3130" spans="16:30">
      <c r="P3130" s="274">
        <f t="shared" si="637"/>
        <v>1</v>
      </c>
      <c r="Q3130" s="285">
        <f t="shared" si="638"/>
        <v>18</v>
      </c>
      <c r="R3130" s="286">
        <f t="shared" si="639"/>
        <v>0</v>
      </c>
      <c r="S3130" s="287">
        <f t="shared" si="640"/>
        <v>0</v>
      </c>
      <c r="T3130" s="286">
        <f t="shared" si="641"/>
        <v>0</v>
      </c>
      <c r="U3130" s="287">
        <f t="shared" si="642"/>
        <v>0</v>
      </c>
      <c r="V3130" s="287">
        <f t="shared" si="643"/>
        <v>0</v>
      </c>
      <c r="W3130" s="287">
        <f t="shared" si="644"/>
        <v>0</v>
      </c>
      <c r="X3130" s="287">
        <f t="shared" si="645"/>
        <v>0</v>
      </c>
      <c r="Y3130" s="288">
        <f t="shared" si="646"/>
        <v>1900</v>
      </c>
      <c r="Z3130" s="287">
        <f t="shared" si="647"/>
        <v>1</v>
      </c>
      <c r="AA3130" s="519">
        <f>0</f>
        <v>0</v>
      </c>
      <c r="AB3130" s="520">
        <f>0</f>
        <v>0</v>
      </c>
      <c r="AC3130" s="519">
        <f t="shared" si="648"/>
        <v>0</v>
      </c>
      <c r="AD3130" s="520">
        <f t="shared" si="649"/>
        <v>0</v>
      </c>
    </row>
    <row r="3131" spans="16:30">
      <c r="P3131" s="274">
        <f t="shared" si="637"/>
        <v>1</v>
      </c>
      <c r="Q3131" s="285">
        <f t="shared" si="638"/>
        <v>18</v>
      </c>
      <c r="R3131" s="286">
        <f t="shared" si="639"/>
        <v>0</v>
      </c>
      <c r="S3131" s="287">
        <f t="shared" si="640"/>
        <v>0</v>
      </c>
      <c r="T3131" s="286">
        <f t="shared" si="641"/>
        <v>0</v>
      </c>
      <c r="U3131" s="287">
        <f t="shared" si="642"/>
        <v>0</v>
      </c>
      <c r="V3131" s="287">
        <f t="shared" si="643"/>
        <v>0</v>
      </c>
      <c r="W3131" s="287">
        <f t="shared" si="644"/>
        <v>0</v>
      </c>
      <c r="X3131" s="287">
        <f t="shared" si="645"/>
        <v>0</v>
      </c>
      <c r="Y3131" s="288">
        <f t="shared" si="646"/>
        <v>1900</v>
      </c>
      <c r="Z3131" s="287">
        <f t="shared" si="647"/>
        <v>1</v>
      </c>
      <c r="AA3131" s="519">
        <f>0</f>
        <v>0</v>
      </c>
      <c r="AB3131" s="520">
        <f>0</f>
        <v>0</v>
      </c>
      <c r="AC3131" s="519">
        <f t="shared" si="648"/>
        <v>0</v>
      </c>
      <c r="AD3131" s="520">
        <f t="shared" si="649"/>
        <v>0</v>
      </c>
    </row>
    <row r="3132" spans="16:30">
      <c r="P3132" s="274">
        <f t="shared" si="637"/>
        <v>1</v>
      </c>
      <c r="Q3132" s="285">
        <f t="shared" si="638"/>
        <v>18</v>
      </c>
      <c r="R3132" s="286">
        <f t="shared" si="639"/>
        <v>0</v>
      </c>
      <c r="S3132" s="287">
        <f t="shared" si="640"/>
        <v>0</v>
      </c>
      <c r="T3132" s="286">
        <f t="shared" si="641"/>
        <v>0</v>
      </c>
      <c r="U3132" s="287">
        <f t="shared" si="642"/>
        <v>0</v>
      </c>
      <c r="V3132" s="287">
        <f t="shared" si="643"/>
        <v>0</v>
      </c>
      <c r="W3132" s="287">
        <f t="shared" si="644"/>
        <v>0</v>
      </c>
      <c r="X3132" s="287">
        <f t="shared" si="645"/>
        <v>0</v>
      </c>
      <c r="Y3132" s="288">
        <f t="shared" si="646"/>
        <v>1900</v>
      </c>
      <c r="Z3132" s="287">
        <f t="shared" si="647"/>
        <v>1</v>
      </c>
      <c r="AA3132" s="519">
        <f>0</f>
        <v>0</v>
      </c>
      <c r="AB3132" s="520">
        <f>0</f>
        <v>0</v>
      </c>
      <c r="AC3132" s="519">
        <f t="shared" si="648"/>
        <v>0</v>
      </c>
      <c r="AD3132" s="520">
        <f t="shared" si="649"/>
        <v>0</v>
      </c>
    </row>
    <row r="3133" spans="16:30">
      <c r="P3133" s="274">
        <f t="shared" si="637"/>
        <v>1</v>
      </c>
      <c r="Q3133" s="285">
        <f t="shared" si="638"/>
        <v>18</v>
      </c>
      <c r="R3133" s="286">
        <f t="shared" si="639"/>
        <v>0</v>
      </c>
      <c r="S3133" s="287">
        <f t="shared" si="640"/>
        <v>0</v>
      </c>
      <c r="T3133" s="286">
        <f t="shared" si="641"/>
        <v>0</v>
      </c>
      <c r="U3133" s="287">
        <f t="shared" si="642"/>
        <v>0</v>
      </c>
      <c r="V3133" s="287">
        <f t="shared" si="643"/>
        <v>0</v>
      </c>
      <c r="W3133" s="287">
        <f t="shared" si="644"/>
        <v>0</v>
      </c>
      <c r="X3133" s="287">
        <f t="shared" si="645"/>
        <v>0</v>
      </c>
      <c r="Y3133" s="288">
        <f t="shared" si="646"/>
        <v>1900</v>
      </c>
      <c r="Z3133" s="287">
        <f t="shared" si="647"/>
        <v>1</v>
      </c>
      <c r="AA3133" s="519">
        <f>0</f>
        <v>0</v>
      </c>
      <c r="AB3133" s="520">
        <f>0</f>
        <v>0</v>
      </c>
      <c r="AC3133" s="519">
        <f t="shared" si="648"/>
        <v>0</v>
      </c>
      <c r="AD3133" s="520">
        <f t="shared" si="649"/>
        <v>0</v>
      </c>
    </row>
    <row r="3134" spans="16:30">
      <c r="P3134" s="274">
        <f t="shared" si="637"/>
        <v>1</v>
      </c>
      <c r="Q3134" s="285">
        <f t="shared" si="638"/>
        <v>18</v>
      </c>
      <c r="R3134" s="286">
        <f t="shared" si="639"/>
        <v>0</v>
      </c>
      <c r="S3134" s="287">
        <f t="shared" si="640"/>
        <v>0</v>
      </c>
      <c r="T3134" s="286">
        <f t="shared" si="641"/>
        <v>0</v>
      </c>
      <c r="U3134" s="287">
        <f t="shared" si="642"/>
        <v>0</v>
      </c>
      <c r="V3134" s="287">
        <f t="shared" si="643"/>
        <v>0</v>
      </c>
      <c r="W3134" s="287">
        <f t="shared" si="644"/>
        <v>0</v>
      </c>
      <c r="X3134" s="287">
        <f t="shared" si="645"/>
        <v>0</v>
      </c>
      <c r="Y3134" s="288">
        <f t="shared" si="646"/>
        <v>1900</v>
      </c>
      <c r="Z3134" s="287">
        <f t="shared" si="647"/>
        <v>1</v>
      </c>
      <c r="AA3134" s="519">
        <f>0</f>
        <v>0</v>
      </c>
      <c r="AB3134" s="520">
        <f>0</f>
        <v>0</v>
      </c>
      <c r="AC3134" s="519">
        <f t="shared" si="648"/>
        <v>0</v>
      </c>
      <c r="AD3134" s="520">
        <f t="shared" si="649"/>
        <v>0</v>
      </c>
    </row>
    <row r="3135" spans="16:30">
      <c r="P3135" s="274">
        <f t="shared" si="637"/>
        <v>1</v>
      </c>
      <c r="Q3135" s="285">
        <f t="shared" si="638"/>
        <v>18</v>
      </c>
      <c r="R3135" s="286">
        <f t="shared" si="639"/>
        <v>0</v>
      </c>
      <c r="S3135" s="287">
        <f t="shared" si="640"/>
        <v>0</v>
      </c>
      <c r="T3135" s="286">
        <f t="shared" si="641"/>
        <v>0</v>
      </c>
      <c r="U3135" s="287">
        <f t="shared" si="642"/>
        <v>0</v>
      </c>
      <c r="V3135" s="287">
        <f t="shared" si="643"/>
        <v>0</v>
      </c>
      <c r="W3135" s="287">
        <f t="shared" si="644"/>
        <v>0</v>
      </c>
      <c r="X3135" s="287">
        <f t="shared" si="645"/>
        <v>0</v>
      </c>
      <c r="Y3135" s="288">
        <f t="shared" si="646"/>
        <v>1900</v>
      </c>
      <c r="Z3135" s="287">
        <f t="shared" si="647"/>
        <v>1</v>
      </c>
      <c r="AA3135" s="519">
        <f>0</f>
        <v>0</v>
      </c>
      <c r="AB3135" s="520">
        <f>0</f>
        <v>0</v>
      </c>
      <c r="AC3135" s="519">
        <f t="shared" si="648"/>
        <v>0</v>
      </c>
      <c r="AD3135" s="520">
        <f t="shared" si="649"/>
        <v>0</v>
      </c>
    </row>
    <row r="3136" spans="16:30">
      <c r="P3136" s="274">
        <f t="shared" si="637"/>
        <v>1</v>
      </c>
      <c r="Q3136" s="285">
        <f t="shared" si="638"/>
        <v>18</v>
      </c>
      <c r="R3136" s="286">
        <f t="shared" si="639"/>
        <v>0</v>
      </c>
      <c r="S3136" s="287">
        <f t="shared" si="640"/>
        <v>0</v>
      </c>
      <c r="T3136" s="286">
        <f t="shared" si="641"/>
        <v>0</v>
      </c>
      <c r="U3136" s="287">
        <f t="shared" si="642"/>
        <v>0</v>
      </c>
      <c r="V3136" s="287">
        <f t="shared" si="643"/>
        <v>0</v>
      </c>
      <c r="W3136" s="287">
        <f t="shared" si="644"/>
        <v>0</v>
      </c>
      <c r="X3136" s="287">
        <f t="shared" si="645"/>
        <v>0</v>
      </c>
      <c r="Y3136" s="288">
        <f t="shared" si="646"/>
        <v>1900</v>
      </c>
      <c r="Z3136" s="287">
        <f t="shared" si="647"/>
        <v>1</v>
      </c>
      <c r="AA3136" s="519">
        <f>0</f>
        <v>0</v>
      </c>
      <c r="AB3136" s="520">
        <f>0</f>
        <v>0</v>
      </c>
      <c r="AC3136" s="519">
        <f t="shared" si="648"/>
        <v>0</v>
      </c>
      <c r="AD3136" s="520">
        <f t="shared" si="649"/>
        <v>0</v>
      </c>
    </row>
    <row r="3137" spans="16:30">
      <c r="P3137" s="274">
        <f t="shared" si="637"/>
        <v>1</v>
      </c>
      <c r="Q3137" s="285">
        <f t="shared" si="638"/>
        <v>18</v>
      </c>
      <c r="R3137" s="286">
        <f t="shared" si="639"/>
        <v>0</v>
      </c>
      <c r="S3137" s="287">
        <f t="shared" si="640"/>
        <v>0</v>
      </c>
      <c r="T3137" s="286">
        <f t="shared" si="641"/>
        <v>0</v>
      </c>
      <c r="U3137" s="287">
        <f t="shared" si="642"/>
        <v>0</v>
      </c>
      <c r="V3137" s="287">
        <f t="shared" si="643"/>
        <v>0</v>
      </c>
      <c r="W3137" s="287">
        <f t="shared" si="644"/>
        <v>0</v>
      </c>
      <c r="X3137" s="287">
        <f t="shared" si="645"/>
        <v>0</v>
      </c>
      <c r="Y3137" s="288">
        <f t="shared" si="646"/>
        <v>1900</v>
      </c>
      <c r="Z3137" s="287">
        <f t="shared" si="647"/>
        <v>1</v>
      </c>
      <c r="AA3137" s="519">
        <f>0</f>
        <v>0</v>
      </c>
      <c r="AB3137" s="520">
        <f>0</f>
        <v>0</v>
      </c>
      <c r="AC3137" s="519">
        <f t="shared" si="648"/>
        <v>0</v>
      </c>
      <c r="AD3137" s="520">
        <f t="shared" si="649"/>
        <v>0</v>
      </c>
    </row>
    <row r="3138" spans="16:30">
      <c r="P3138" s="274">
        <f t="shared" si="637"/>
        <v>1</v>
      </c>
      <c r="Q3138" s="285">
        <f t="shared" si="638"/>
        <v>18</v>
      </c>
      <c r="R3138" s="286">
        <f t="shared" si="639"/>
        <v>0</v>
      </c>
      <c r="S3138" s="287">
        <f t="shared" si="640"/>
        <v>0</v>
      </c>
      <c r="T3138" s="286">
        <f t="shared" si="641"/>
        <v>0</v>
      </c>
      <c r="U3138" s="287">
        <f t="shared" si="642"/>
        <v>0</v>
      </c>
      <c r="V3138" s="287">
        <f t="shared" si="643"/>
        <v>0</v>
      </c>
      <c r="W3138" s="287">
        <f t="shared" si="644"/>
        <v>0</v>
      </c>
      <c r="X3138" s="287">
        <f t="shared" si="645"/>
        <v>0</v>
      </c>
      <c r="Y3138" s="288">
        <f t="shared" si="646"/>
        <v>1900</v>
      </c>
      <c r="Z3138" s="287">
        <f t="shared" si="647"/>
        <v>1</v>
      </c>
      <c r="AA3138" s="519">
        <f>0</f>
        <v>0</v>
      </c>
      <c r="AB3138" s="520">
        <f>0</f>
        <v>0</v>
      </c>
      <c r="AC3138" s="519">
        <f t="shared" si="648"/>
        <v>0</v>
      </c>
      <c r="AD3138" s="520">
        <f t="shared" si="649"/>
        <v>0</v>
      </c>
    </row>
    <row r="3139" spans="16:30">
      <c r="P3139" s="274">
        <f t="shared" si="637"/>
        <v>1</v>
      </c>
      <c r="Q3139" s="285">
        <f t="shared" si="638"/>
        <v>18</v>
      </c>
      <c r="R3139" s="286">
        <f t="shared" si="639"/>
        <v>0</v>
      </c>
      <c r="S3139" s="287">
        <f t="shared" si="640"/>
        <v>0</v>
      </c>
      <c r="T3139" s="286">
        <f t="shared" si="641"/>
        <v>0</v>
      </c>
      <c r="U3139" s="287">
        <f t="shared" si="642"/>
        <v>0</v>
      </c>
      <c r="V3139" s="287">
        <f t="shared" si="643"/>
        <v>0</v>
      </c>
      <c r="W3139" s="287">
        <f t="shared" si="644"/>
        <v>0</v>
      </c>
      <c r="X3139" s="287">
        <f t="shared" si="645"/>
        <v>0</v>
      </c>
      <c r="Y3139" s="288">
        <f t="shared" si="646"/>
        <v>1900</v>
      </c>
      <c r="Z3139" s="287">
        <f t="shared" si="647"/>
        <v>1</v>
      </c>
      <c r="AA3139" s="519">
        <f>0</f>
        <v>0</v>
      </c>
      <c r="AB3139" s="520">
        <f>0</f>
        <v>0</v>
      </c>
      <c r="AC3139" s="519">
        <f t="shared" si="648"/>
        <v>0</v>
      </c>
      <c r="AD3139" s="520">
        <f t="shared" si="649"/>
        <v>0</v>
      </c>
    </row>
    <row r="3140" spans="16:30">
      <c r="P3140" s="274">
        <f t="shared" si="637"/>
        <v>1</v>
      </c>
      <c r="Q3140" s="285">
        <f t="shared" si="638"/>
        <v>18</v>
      </c>
      <c r="R3140" s="286">
        <f t="shared" si="639"/>
        <v>0</v>
      </c>
      <c r="S3140" s="287">
        <f t="shared" si="640"/>
        <v>0</v>
      </c>
      <c r="T3140" s="286">
        <f t="shared" si="641"/>
        <v>0</v>
      </c>
      <c r="U3140" s="287">
        <f t="shared" si="642"/>
        <v>0</v>
      </c>
      <c r="V3140" s="287">
        <f t="shared" si="643"/>
        <v>0</v>
      </c>
      <c r="W3140" s="287">
        <f t="shared" si="644"/>
        <v>0</v>
      </c>
      <c r="X3140" s="287">
        <f t="shared" si="645"/>
        <v>0</v>
      </c>
      <c r="Y3140" s="288">
        <f t="shared" si="646"/>
        <v>1900</v>
      </c>
      <c r="Z3140" s="287">
        <f t="shared" si="647"/>
        <v>1</v>
      </c>
      <c r="AA3140" s="519">
        <f>0</f>
        <v>0</v>
      </c>
      <c r="AB3140" s="520">
        <f>0</f>
        <v>0</v>
      </c>
      <c r="AC3140" s="519">
        <f t="shared" si="648"/>
        <v>0</v>
      </c>
      <c r="AD3140" s="520">
        <f t="shared" si="649"/>
        <v>0</v>
      </c>
    </row>
    <row r="3141" spans="16:30">
      <c r="P3141" s="274">
        <f t="shared" si="637"/>
        <v>1</v>
      </c>
      <c r="Q3141" s="285">
        <f t="shared" si="638"/>
        <v>18</v>
      </c>
      <c r="R3141" s="286">
        <f t="shared" si="639"/>
        <v>0</v>
      </c>
      <c r="S3141" s="287">
        <f t="shared" si="640"/>
        <v>0</v>
      </c>
      <c r="T3141" s="286">
        <f t="shared" si="641"/>
        <v>0</v>
      </c>
      <c r="U3141" s="287">
        <f t="shared" si="642"/>
        <v>0</v>
      </c>
      <c r="V3141" s="287">
        <f t="shared" si="643"/>
        <v>0</v>
      </c>
      <c r="W3141" s="287">
        <f t="shared" si="644"/>
        <v>0</v>
      </c>
      <c r="X3141" s="287">
        <f t="shared" si="645"/>
        <v>0</v>
      </c>
      <c r="Y3141" s="288">
        <f t="shared" si="646"/>
        <v>1900</v>
      </c>
      <c r="Z3141" s="287">
        <f t="shared" si="647"/>
        <v>1</v>
      </c>
      <c r="AA3141" s="519">
        <f>0</f>
        <v>0</v>
      </c>
      <c r="AB3141" s="520">
        <f>0</f>
        <v>0</v>
      </c>
      <c r="AC3141" s="519">
        <f t="shared" si="648"/>
        <v>0</v>
      </c>
      <c r="AD3141" s="520">
        <f t="shared" si="649"/>
        <v>0</v>
      </c>
    </row>
    <row r="3142" spans="16:30">
      <c r="P3142" s="274">
        <f t="shared" si="637"/>
        <v>1</v>
      </c>
      <c r="Q3142" s="285">
        <f t="shared" si="638"/>
        <v>18</v>
      </c>
      <c r="R3142" s="286">
        <f t="shared" si="639"/>
        <v>0</v>
      </c>
      <c r="S3142" s="287">
        <f t="shared" si="640"/>
        <v>0</v>
      </c>
      <c r="T3142" s="286">
        <f t="shared" si="641"/>
        <v>0</v>
      </c>
      <c r="U3142" s="287">
        <f t="shared" si="642"/>
        <v>0</v>
      </c>
      <c r="V3142" s="287">
        <f t="shared" si="643"/>
        <v>0</v>
      </c>
      <c r="W3142" s="287">
        <f t="shared" si="644"/>
        <v>0</v>
      </c>
      <c r="X3142" s="287">
        <f t="shared" si="645"/>
        <v>0</v>
      </c>
      <c r="Y3142" s="288">
        <f t="shared" si="646"/>
        <v>1900</v>
      </c>
      <c r="Z3142" s="287">
        <f t="shared" si="647"/>
        <v>1</v>
      </c>
      <c r="AA3142" s="519">
        <f>0</f>
        <v>0</v>
      </c>
      <c r="AB3142" s="520">
        <f>0</f>
        <v>0</v>
      </c>
      <c r="AC3142" s="519">
        <f t="shared" si="648"/>
        <v>0</v>
      </c>
      <c r="AD3142" s="520">
        <f t="shared" si="649"/>
        <v>0</v>
      </c>
    </row>
    <row r="3143" spans="16:30">
      <c r="P3143" s="274">
        <f t="shared" si="637"/>
        <v>1</v>
      </c>
      <c r="Q3143" s="285">
        <f t="shared" si="638"/>
        <v>18</v>
      </c>
      <c r="R3143" s="286">
        <f t="shared" si="639"/>
        <v>0</v>
      </c>
      <c r="S3143" s="287">
        <f t="shared" si="640"/>
        <v>0</v>
      </c>
      <c r="T3143" s="286">
        <f t="shared" si="641"/>
        <v>0</v>
      </c>
      <c r="U3143" s="287">
        <f t="shared" si="642"/>
        <v>0</v>
      </c>
      <c r="V3143" s="287">
        <f t="shared" si="643"/>
        <v>0</v>
      </c>
      <c r="W3143" s="287">
        <f t="shared" si="644"/>
        <v>0</v>
      </c>
      <c r="X3143" s="287">
        <f t="shared" si="645"/>
        <v>0</v>
      </c>
      <c r="Y3143" s="288">
        <f t="shared" si="646"/>
        <v>1900</v>
      </c>
      <c r="Z3143" s="287">
        <f t="shared" si="647"/>
        <v>1</v>
      </c>
      <c r="AA3143" s="519">
        <f>0</f>
        <v>0</v>
      </c>
      <c r="AB3143" s="520">
        <f>0</f>
        <v>0</v>
      </c>
      <c r="AC3143" s="519">
        <f t="shared" si="648"/>
        <v>0</v>
      </c>
      <c r="AD3143" s="520">
        <f t="shared" si="649"/>
        <v>0</v>
      </c>
    </row>
    <row r="3144" spans="16:30">
      <c r="P3144" s="274">
        <f t="shared" ref="P3144:P3207" si="650">IF(Z3144&gt;S3144,IF(Z3144&gt;T3144,1,0),0)</f>
        <v>1</v>
      </c>
      <c r="Q3144" s="285">
        <f t="shared" ref="Q3144:Q3207" si="651">MAX(18,IFERROR(ROUNDDOWN(YEARFRAC(F3144,__valuation_date),0),45))</f>
        <v>18</v>
      </c>
      <c r="R3144" s="286">
        <f t="shared" ref="R3144:R3207" si="652">G3144</f>
        <v>0</v>
      </c>
      <c r="S3144" s="287">
        <f t="shared" ref="S3144:S3207" si="653">N3144</f>
        <v>0</v>
      </c>
      <c r="T3144" s="286">
        <f t="shared" ref="T3144:T3207" si="654">ROUNDUP(YEARFRAC(M3144,L3144),0)</f>
        <v>0</v>
      </c>
      <c r="U3144" s="287">
        <f t="shared" ref="U3144:U3207" si="655">J3144</f>
        <v>0</v>
      </c>
      <c r="V3144" s="287">
        <f t="shared" ref="V3144:V3207" si="656">IF(X3144="Annuity",0,H3144)</f>
        <v>0</v>
      </c>
      <c r="W3144" s="287">
        <f t="shared" ref="W3144:W3207" si="657">IF(X3144="Annuity",H3144*12,H3144)</f>
        <v>0</v>
      </c>
      <c r="X3144" s="287">
        <f t="shared" ref="X3144:X3207" si="658">E3144</f>
        <v>0</v>
      </c>
      <c r="Y3144" s="288">
        <f t="shared" ref="Y3144:Y3207" si="659">YEAR(L3144)</f>
        <v>1900</v>
      </c>
      <c r="Z3144" s="287">
        <f t="shared" ref="Z3144:Z3207" si="660">YEAR($P$2)-Y3144+1</f>
        <v>1</v>
      </c>
      <c r="AA3144" s="519">
        <f>0</f>
        <v>0</v>
      </c>
      <c r="AB3144" s="520">
        <f>0</f>
        <v>0</v>
      </c>
      <c r="AC3144" s="519">
        <f t="shared" ref="AC3144:AC3207" si="661">D3144</f>
        <v>0</v>
      </c>
      <c r="AD3144" s="520">
        <f t="shared" ref="AD3144:AD3207" si="662">O3144</f>
        <v>0</v>
      </c>
    </row>
    <row r="3145" spans="16:30">
      <c r="P3145" s="274">
        <f t="shared" si="650"/>
        <v>1</v>
      </c>
      <c r="Q3145" s="285">
        <f t="shared" si="651"/>
        <v>18</v>
      </c>
      <c r="R3145" s="286">
        <f t="shared" si="652"/>
        <v>0</v>
      </c>
      <c r="S3145" s="287">
        <f t="shared" si="653"/>
        <v>0</v>
      </c>
      <c r="T3145" s="286">
        <f t="shared" si="654"/>
        <v>0</v>
      </c>
      <c r="U3145" s="287">
        <f t="shared" si="655"/>
        <v>0</v>
      </c>
      <c r="V3145" s="287">
        <f t="shared" si="656"/>
        <v>0</v>
      </c>
      <c r="W3145" s="287">
        <f t="shared" si="657"/>
        <v>0</v>
      </c>
      <c r="X3145" s="287">
        <f t="shared" si="658"/>
        <v>0</v>
      </c>
      <c r="Y3145" s="288">
        <f t="shared" si="659"/>
        <v>1900</v>
      </c>
      <c r="Z3145" s="287">
        <f t="shared" si="660"/>
        <v>1</v>
      </c>
      <c r="AA3145" s="519">
        <f>0</f>
        <v>0</v>
      </c>
      <c r="AB3145" s="520">
        <f>0</f>
        <v>0</v>
      </c>
      <c r="AC3145" s="519">
        <f t="shared" si="661"/>
        <v>0</v>
      </c>
      <c r="AD3145" s="520">
        <f t="shared" si="662"/>
        <v>0</v>
      </c>
    </row>
    <row r="3146" spans="16:30">
      <c r="P3146" s="274">
        <f t="shared" si="650"/>
        <v>1</v>
      </c>
      <c r="Q3146" s="285">
        <f t="shared" si="651"/>
        <v>18</v>
      </c>
      <c r="R3146" s="286">
        <f t="shared" si="652"/>
        <v>0</v>
      </c>
      <c r="S3146" s="287">
        <f t="shared" si="653"/>
        <v>0</v>
      </c>
      <c r="T3146" s="286">
        <f t="shared" si="654"/>
        <v>0</v>
      </c>
      <c r="U3146" s="287">
        <f t="shared" si="655"/>
        <v>0</v>
      </c>
      <c r="V3146" s="287">
        <f t="shared" si="656"/>
        <v>0</v>
      </c>
      <c r="W3146" s="287">
        <f t="shared" si="657"/>
        <v>0</v>
      </c>
      <c r="X3146" s="287">
        <f t="shared" si="658"/>
        <v>0</v>
      </c>
      <c r="Y3146" s="288">
        <f t="shared" si="659"/>
        <v>1900</v>
      </c>
      <c r="Z3146" s="287">
        <f t="shared" si="660"/>
        <v>1</v>
      </c>
      <c r="AA3146" s="519">
        <f>0</f>
        <v>0</v>
      </c>
      <c r="AB3146" s="520">
        <f>0</f>
        <v>0</v>
      </c>
      <c r="AC3146" s="519">
        <f t="shared" si="661"/>
        <v>0</v>
      </c>
      <c r="AD3146" s="520">
        <f t="shared" si="662"/>
        <v>0</v>
      </c>
    </row>
    <row r="3147" spans="16:30">
      <c r="P3147" s="274">
        <f t="shared" si="650"/>
        <v>1</v>
      </c>
      <c r="Q3147" s="285">
        <f t="shared" si="651"/>
        <v>18</v>
      </c>
      <c r="R3147" s="286">
        <f t="shared" si="652"/>
        <v>0</v>
      </c>
      <c r="S3147" s="287">
        <f t="shared" si="653"/>
        <v>0</v>
      </c>
      <c r="T3147" s="286">
        <f t="shared" si="654"/>
        <v>0</v>
      </c>
      <c r="U3147" s="287">
        <f t="shared" si="655"/>
        <v>0</v>
      </c>
      <c r="V3147" s="287">
        <f t="shared" si="656"/>
        <v>0</v>
      </c>
      <c r="W3147" s="287">
        <f t="shared" si="657"/>
        <v>0</v>
      </c>
      <c r="X3147" s="287">
        <f t="shared" si="658"/>
        <v>0</v>
      </c>
      <c r="Y3147" s="288">
        <f t="shared" si="659"/>
        <v>1900</v>
      </c>
      <c r="Z3147" s="287">
        <f t="shared" si="660"/>
        <v>1</v>
      </c>
      <c r="AA3147" s="519">
        <f>0</f>
        <v>0</v>
      </c>
      <c r="AB3147" s="520">
        <f>0</f>
        <v>0</v>
      </c>
      <c r="AC3147" s="519">
        <f t="shared" si="661"/>
        <v>0</v>
      </c>
      <c r="AD3147" s="520">
        <f t="shared" si="662"/>
        <v>0</v>
      </c>
    </row>
    <row r="3148" spans="16:30">
      <c r="P3148" s="274">
        <f t="shared" si="650"/>
        <v>1</v>
      </c>
      <c r="Q3148" s="285">
        <f t="shared" si="651"/>
        <v>18</v>
      </c>
      <c r="R3148" s="286">
        <f t="shared" si="652"/>
        <v>0</v>
      </c>
      <c r="S3148" s="287">
        <f t="shared" si="653"/>
        <v>0</v>
      </c>
      <c r="T3148" s="286">
        <f t="shared" si="654"/>
        <v>0</v>
      </c>
      <c r="U3148" s="287">
        <f t="shared" si="655"/>
        <v>0</v>
      </c>
      <c r="V3148" s="287">
        <f t="shared" si="656"/>
        <v>0</v>
      </c>
      <c r="W3148" s="287">
        <f t="shared" si="657"/>
        <v>0</v>
      </c>
      <c r="X3148" s="287">
        <f t="shared" si="658"/>
        <v>0</v>
      </c>
      <c r="Y3148" s="288">
        <f t="shared" si="659"/>
        <v>1900</v>
      </c>
      <c r="Z3148" s="287">
        <f t="shared" si="660"/>
        <v>1</v>
      </c>
      <c r="AA3148" s="519">
        <f>0</f>
        <v>0</v>
      </c>
      <c r="AB3148" s="520">
        <f>0</f>
        <v>0</v>
      </c>
      <c r="AC3148" s="519">
        <f t="shared" si="661"/>
        <v>0</v>
      </c>
      <c r="AD3148" s="520">
        <f t="shared" si="662"/>
        <v>0</v>
      </c>
    </row>
    <row r="3149" spans="16:30">
      <c r="P3149" s="274">
        <f t="shared" si="650"/>
        <v>1</v>
      </c>
      <c r="Q3149" s="285">
        <f t="shared" si="651"/>
        <v>18</v>
      </c>
      <c r="R3149" s="286">
        <f t="shared" si="652"/>
        <v>0</v>
      </c>
      <c r="S3149" s="287">
        <f t="shared" si="653"/>
        <v>0</v>
      </c>
      <c r="T3149" s="286">
        <f t="shared" si="654"/>
        <v>0</v>
      </c>
      <c r="U3149" s="287">
        <f t="shared" si="655"/>
        <v>0</v>
      </c>
      <c r="V3149" s="287">
        <f t="shared" si="656"/>
        <v>0</v>
      </c>
      <c r="W3149" s="287">
        <f t="shared" si="657"/>
        <v>0</v>
      </c>
      <c r="X3149" s="287">
        <f t="shared" si="658"/>
        <v>0</v>
      </c>
      <c r="Y3149" s="288">
        <f t="shared" si="659"/>
        <v>1900</v>
      </c>
      <c r="Z3149" s="287">
        <f t="shared" si="660"/>
        <v>1</v>
      </c>
      <c r="AA3149" s="519">
        <f>0</f>
        <v>0</v>
      </c>
      <c r="AB3149" s="520">
        <f>0</f>
        <v>0</v>
      </c>
      <c r="AC3149" s="519">
        <f t="shared" si="661"/>
        <v>0</v>
      </c>
      <c r="AD3149" s="520">
        <f t="shared" si="662"/>
        <v>0</v>
      </c>
    </row>
    <row r="3150" spans="16:30">
      <c r="P3150" s="274">
        <f t="shared" si="650"/>
        <v>1</v>
      </c>
      <c r="Q3150" s="285">
        <f t="shared" si="651"/>
        <v>18</v>
      </c>
      <c r="R3150" s="286">
        <f t="shared" si="652"/>
        <v>0</v>
      </c>
      <c r="S3150" s="287">
        <f t="shared" si="653"/>
        <v>0</v>
      </c>
      <c r="T3150" s="286">
        <f t="shared" si="654"/>
        <v>0</v>
      </c>
      <c r="U3150" s="287">
        <f t="shared" si="655"/>
        <v>0</v>
      </c>
      <c r="V3150" s="287">
        <f t="shared" si="656"/>
        <v>0</v>
      </c>
      <c r="W3150" s="287">
        <f t="shared" si="657"/>
        <v>0</v>
      </c>
      <c r="X3150" s="287">
        <f t="shared" si="658"/>
        <v>0</v>
      </c>
      <c r="Y3150" s="288">
        <f t="shared" si="659"/>
        <v>1900</v>
      </c>
      <c r="Z3150" s="287">
        <f t="shared" si="660"/>
        <v>1</v>
      </c>
      <c r="AA3150" s="519">
        <f>0</f>
        <v>0</v>
      </c>
      <c r="AB3150" s="520">
        <f>0</f>
        <v>0</v>
      </c>
      <c r="AC3150" s="519">
        <f t="shared" si="661"/>
        <v>0</v>
      </c>
      <c r="AD3150" s="520">
        <f t="shared" si="662"/>
        <v>0</v>
      </c>
    </row>
    <row r="3151" spans="16:30">
      <c r="P3151" s="274">
        <f t="shared" si="650"/>
        <v>1</v>
      </c>
      <c r="Q3151" s="285">
        <f t="shared" si="651"/>
        <v>18</v>
      </c>
      <c r="R3151" s="286">
        <f t="shared" si="652"/>
        <v>0</v>
      </c>
      <c r="S3151" s="287">
        <f t="shared" si="653"/>
        <v>0</v>
      </c>
      <c r="T3151" s="286">
        <f t="shared" si="654"/>
        <v>0</v>
      </c>
      <c r="U3151" s="287">
        <f t="shared" si="655"/>
        <v>0</v>
      </c>
      <c r="V3151" s="287">
        <f t="shared" si="656"/>
        <v>0</v>
      </c>
      <c r="W3151" s="287">
        <f t="shared" si="657"/>
        <v>0</v>
      </c>
      <c r="X3151" s="287">
        <f t="shared" si="658"/>
        <v>0</v>
      </c>
      <c r="Y3151" s="288">
        <f t="shared" si="659"/>
        <v>1900</v>
      </c>
      <c r="Z3151" s="287">
        <f t="shared" si="660"/>
        <v>1</v>
      </c>
      <c r="AA3151" s="519">
        <f>0</f>
        <v>0</v>
      </c>
      <c r="AB3151" s="520">
        <f>0</f>
        <v>0</v>
      </c>
      <c r="AC3151" s="519">
        <f t="shared" si="661"/>
        <v>0</v>
      </c>
      <c r="AD3151" s="520">
        <f t="shared" si="662"/>
        <v>0</v>
      </c>
    </row>
    <row r="3152" spans="16:30">
      <c r="P3152" s="274">
        <f t="shared" si="650"/>
        <v>1</v>
      </c>
      <c r="Q3152" s="285">
        <f t="shared" si="651"/>
        <v>18</v>
      </c>
      <c r="R3152" s="286">
        <f t="shared" si="652"/>
        <v>0</v>
      </c>
      <c r="S3152" s="287">
        <f t="shared" si="653"/>
        <v>0</v>
      </c>
      <c r="T3152" s="286">
        <f t="shared" si="654"/>
        <v>0</v>
      </c>
      <c r="U3152" s="287">
        <f t="shared" si="655"/>
        <v>0</v>
      </c>
      <c r="V3152" s="287">
        <f t="shared" si="656"/>
        <v>0</v>
      </c>
      <c r="W3152" s="287">
        <f t="shared" si="657"/>
        <v>0</v>
      </c>
      <c r="X3152" s="287">
        <f t="shared" si="658"/>
        <v>0</v>
      </c>
      <c r="Y3152" s="288">
        <f t="shared" si="659"/>
        <v>1900</v>
      </c>
      <c r="Z3152" s="287">
        <f t="shared" si="660"/>
        <v>1</v>
      </c>
      <c r="AA3152" s="519">
        <f>0</f>
        <v>0</v>
      </c>
      <c r="AB3152" s="520">
        <f>0</f>
        <v>0</v>
      </c>
      <c r="AC3152" s="519">
        <f t="shared" si="661"/>
        <v>0</v>
      </c>
      <c r="AD3152" s="520">
        <f t="shared" si="662"/>
        <v>0</v>
      </c>
    </row>
    <row r="3153" spans="16:30">
      <c r="P3153" s="274">
        <f t="shared" si="650"/>
        <v>1</v>
      </c>
      <c r="Q3153" s="285">
        <f t="shared" si="651"/>
        <v>18</v>
      </c>
      <c r="R3153" s="286">
        <f t="shared" si="652"/>
        <v>0</v>
      </c>
      <c r="S3153" s="287">
        <f t="shared" si="653"/>
        <v>0</v>
      </c>
      <c r="T3153" s="286">
        <f t="shared" si="654"/>
        <v>0</v>
      </c>
      <c r="U3153" s="287">
        <f t="shared" si="655"/>
        <v>0</v>
      </c>
      <c r="V3153" s="287">
        <f t="shared" si="656"/>
        <v>0</v>
      </c>
      <c r="W3153" s="287">
        <f t="shared" si="657"/>
        <v>0</v>
      </c>
      <c r="X3153" s="287">
        <f t="shared" si="658"/>
        <v>0</v>
      </c>
      <c r="Y3153" s="288">
        <f t="shared" si="659"/>
        <v>1900</v>
      </c>
      <c r="Z3153" s="287">
        <f t="shared" si="660"/>
        <v>1</v>
      </c>
      <c r="AA3153" s="519">
        <f>0</f>
        <v>0</v>
      </c>
      <c r="AB3153" s="520">
        <f>0</f>
        <v>0</v>
      </c>
      <c r="AC3153" s="519">
        <f t="shared" si="661"/>
        <v>0</v>
      </c>
      <c r="AD3153" s="520">
        <f t="shared" si="662"/>
        <v>0</v>
      </c>
    </row>
    <row r="3154" spans="16:30">
      <c r="P3154" s="274">
        <f t="shared" si="650"/>
        <v>1</v>
      </c>
      <c r="Q3154" s="285">
        <f t="shared" si="651"/>
        <v>18</v>
      </c>
      <c r="R3154" s="286">
        <f t="shared" si="652"/>
        <v>0</v>
      </c>
      <c r="S3154" s="287">
        <f t="shared" si="653"/>
        <v>0</v>
      </c>
      <c r="T3154" s="286">
        <f t="shared" si="654"/>
        <v>0</v>
      </c>
      <c r="U3154" s="287">
        <f t="shared" si="655"/>
        <v>0</v>
      </c>
      <c r="V3154" s="287">
        <f t="shared" si="656"/>
        <v>0</v>
      </c>
      <c r="W3154" s="287">
        <f t="shared" si="657"/>
        <v>0</v>
      </c>
      <c r="X3154" s="287">
        <f t="shared" si="658"/>
        <v>0</v>
      </c>
      <c r="Y3154" s="288">
        <f t="shared" si="659"/>
        <v>1900</v>
      </c>
      <c r="Z3154" s="287">
        <f t="shared" si="660"/>
        <v>1</v>
      </c>
      <c r="AA3154" s="519">
        <f>0</f>
        <v>0</v>
      </c>
      <c r="AB3154" s="520">
        <f>0</f>
        <v>0</v>
      </c>
      <c r="AC3154" s="519">
        <f t="shared" si="661"/>
        <v>0</v>
      </c>
      <c r="AD3154" s="520">
        <f t="shared" si="662"/>
        <v>0</v>
      </c>
    </row>
    <row r="3155" spans="16:30">
      <c r="P3155" s="274">
        <f t="shared" si="650"/>
        <v>1</v>
      </c>
      <c r="Q3155" s="285">
        <f t="shared" si="651"/>
        <v>18</v>
      </c>
      <c r="R3155" s="286">
        <f t="shared" si="652"/>
        <v>0</v>
      </c>
      <c r="S3155" s="287">
        <f t="shared" si="653"/>
        <v>0</v>
      </c>
      <c r="T3155" s="286">
        <f t="shared" si="654"/>
        <v>0</v>
      </c>
      <c r="U3155" s="287">
        <f t="shared" si="655"/>
        <v>0</v>
      </c>
      <c r="V3155" s="287">
        <f t="shared" si="656"/>
        <v>0</v>
      </c>
      <c r="W3155" s="287">
        <f t="shared" si="657"/>
        <v>0</v>
      </c>
      <c r="X3155" s="287">
        <f t="shared" si="658"/>
        <v>0</v>
      </c>
      <c r="Y3155" s="288">
        <f t="shared" si="659"/>
        <v>1900</v>
      </c>
      <c r="Z3155" s="287">
        <f t="shared" si="660"/>
        <v>1</v>
      </c>
      <c r="AA3155" s="519">
        <f>0</f>
        <v>0</v>
      </c>
      <c r="AB3155" s="520">
        <f>0</f>
        <v>0</v>
      </c>
      <c r="AC3155" s="519">
        <f t="shared" si="661"/>
        <v>0</v>
      </c>
      <c r="AD3155" s="520">
        <f t="shared" si="662"/>
        <v>0</v>
      </c>
    </row>
    <row r="3156" spans="16:30">
      <c r="P3156" s="274">
        <f t="shared" si="650"/>
        <v>1</v>
      </c>
      <c r="Q3156" s="285">
        <f t="shared" si="651"/>
        <v>18</v>
      </c>
      <c r="R3156" s="286">
        <f t="shared" si="652"/>
        <v>0</v>
      </c>
      <c r="S3156" s="287">
        <f t="shared" si="653"/>
        <v>0</v>
      </c>
      <c r="T3156" s="286">
        <f t="shared" si="654"/>
        <v>0</v>
      </c>
      <c r="U3156" s="287">
        <f t="shared" si="655"/>
        <v>0</v>
      </c>
      <c r="V3156" s="287">
        <f t="shared" si="656"/>
        <v>0</v>
      </c>
      <c r="W3156" s="287">
        <f t="shared" si="657"/>
        <v>0</v>
      </c>
      <c r="X3156" s="287">
        <f t="shared" si="658"/>
        <v>0</v>
      </c>
      <c r="Y3156" s="288">
        <f t="shared" si="659"/>
        <v>1900</v>
      </c>
      <c r="Z3156" s="287">
        <f t="shared" si="660"/>
        <v>1</v>
      </c>
      <c r="AA3156" s="519">
        <f>0</f>
        <v>0</v>
      </c>
      <c r="AB3156" s="520">
        <f>0</f>
        <v>0</v>
      </c>
      <c r="AC3156" s="519">
        <f t="shared" si="661"/>
        <v>0</v>
      </c>
      <c r="AD3156" s="520">
        <f t="shared" si="662"/>
        <v>0</v>
      </c>
    </row>
    <row r="3157" spans="16:30">
      <c r="P3157" s="274">
        <f t="shared" si="650"/>
        <v>1</v>
      </c>
      <c r="Q3157" s="285">
        <f t="shared" si="651"/>
        <v>18</v>
      </c>
      <c r="R3157" s="286">
        <f t="shared" si="652"/>
        <v>0</v>
      </c>
      <c r="S3157" s="287">
        <f t="shared" si="653"/>
        <v>0</v>
      </c>
      <c r="T3157" s="286">
        <f t="shared" si="654"/>
        <v>0</v>
      </c>
      <c r="U3157" s="287">
        <f t="shared" si="655"/>
        <v>0</v>
      </c>
      <c r="V3157" s="287">
        <f t="shared" si="656"/>
        <v>0</v>
      </c>
      <c r="W3157" s="287">
        <f t="shared" si="657"/>
        <v>0</v>
      </c>
      <c r="X3157" s="287">
        <f t="shared" si="658"/>
        <v>0</v>
      </c>
      <c r="Y3157" s="288">
        <f t="shared" si="659"/>
        <v>1900</v>
      </c>
      <c r="Z3157" s="287">
        <f t="shared" si="660"/>
        <v>1</v>
      </c>
      <c r="AA3157" s="519">
        <f>0</f>
        <v>0</v>
      </c>
      <c r="AB3157" s="520">
        <f>0</f>
        <v>0</v>
      </c>
      <c r="AC3157" s="519">
        <f t="shared" si="661"/>
        <v>0</v>
      </c>
      <c r="AD3157" s="520">
        <f t="shared" si="662"/>
        <v>0</v>
      </c>
    </row>
    <row r="3158" spans="16:30">
      <c r="P3158" s="274">
        <f t="shared" si="650"/>
        <v>1</v>
      </c>
      <c r="Q3158" s="285">
        <f t="shared" si="651"/>
        <v>18</v>
      </c>
      <c r="R3158" s="286">
        <f t="shared" si="652"/>
        <v>0</v>
      </c>
      <c r="S3158" s="287">
        <f t="shared" si="653"/>
        <v>0</v>
      </c>
      <c r="T3158" s="286">
        <f t="shared" si="654"/>
        <v>0</v>
      </c>
      <c r="U3158" s="287">
        <f t="shared" si="655"/>
        <v>0</v>
      </c>
      <c r="V3158" s="287">
        <f t="shared" si="656"/>
        <v>0</v>
      </c>
      <c r="W3158" s="287">
        <f t="shared" si="657"/>
        <v>0</v>
      </c>
      <c r="X3158" s="287">
        <f t="shared" si="658"/>
        <v>0</v>
      </c>
      <c r="Y3158" s="288">
        <f t="shared" si="659"/>
        <v>1900</v>
      </c>
      <c r="Z3158" s="287">
        <f t="shared" si="660"/>
        <v>1</v>
      </c>
      <c r="AA3158" s="519">
        <f>0</f>
        <v>0</v>
      </c>
      <c r="AB3158" s="520">
        <f>0</f>
        <v>0</v>
      </c>
      <c r="AC3158" s="519">
        <f t="shared" si="661"/>
        <v>0</v>
      </c>
      <c r="AD3158" s="520">
        <f t="shared" si="662"/>
        <v>0</v>
      </c>
    </row>
    <row r="3159" spans="16:30">
      <c r="P3159" s="274">
        <f t="shared" si="650"/>
        <v>1</v>
      </c>
      <c r="Q3159" s="285">
        <f t="shared" si="651"/>
        <v>18</v>
      </c>
      <c r="R3159" s="286">
        <f t="shared" si="652"/>
        <v>0</v>
      </c>
      <c r="S3159" s="287">
        <f t="shared" si="653"/>
        <v>0</v>
      </c>
      <c r="T3159" s="286">
        <f t="shared" si="654"/>
        <v>0</v>
      </c>
      <c r="U3159" s="287">
        <f t="shared" si="655"/>
        <v>0</v>
      </c>
      <c r="V3159" s="287">
        <f t="shared" si="656"/>
        <v>0</v>
      </c>
      <c r="W3159" s="287">
        <f t="shared" si="657"/>
        <v>0</v>
      </c>
      <c r="X3159" s="287">
        <f t="shared" si="658"/>
        <v>0</v>
      </c>
      <c r="Y3159" s="288">
        <f t="shared" si="659"/>
        <v>1900</v>
      </c>
      <c r="Z3159" s="287">
        <f t="shared" si="660"/>
        <v>1</v>
      </c>
      <c r="AA3159" s="519">
        <f>0</f>
        <v>0</v>
      </c>
      <c r="AB3159" s="520">
        <f>0</f>
        <v>0</v>
      </c>
      <c r="AC3159" s="519">
        <f t="shared" si="661"/>
        <v>0</v>
      </c>
      <c r="AD3159" s="520">
        <f t="shared" si="662"/>
        <v>0</v>
      </c>
    </row>
    <row r="3160" spans="16:30">
      <c r="P3160" s="274">
        <f t="shared" si="650"/>
        <v>1</v>
      </c>
      <c r="Q3160" s="285">
        <f t="shared" si="651"/>
        <v>18</v>
      </c>
      <c r="R3160" s="286">
        <f t="shared" si="652"/>
        <v>0</v>
      </c>
      <c r="S3160" s="287">
        <f t="shared" si="653"/>
        <v>0</v>
      </c>
      <c r="T3160" s="286">
        <f t="shared" si="654"/>
        <v>0</v>
      </c>
      <c r="U3160" s="287">
        <f t="shared" si="655"/>
        <v>0</v>
      </c>
      <c r="V3160" s="287">
        <f t="shared" si="656"/>
        <v>0</v>
      </c>
      <c r="W3160" s="287">
        <f t="shared" si="657"/>
        <v>0</v>
      </c>
      <c r="X3160" s="287">
        <f t="shared" si="658"/>
        <v>0</v>
      </c>
      <c r="Y3160" s="288">
        <f t="shared" si="659"/>
        <v>1900</v>
      </c>
      <c r="Z3160" s="287">
        <f t="shared" si="660"/>
        <v>1</v>
      </c>
      <c r="AA3160" s="519">
        <f>0</f>
        <v>0</v>
      </c>
      <c r="AB3160" s="520">
        <f>0</f>
        <v>0</v>
      </c>
      <c r="AC3160" s="519">
        <f t="shared" si="661"/>
        <v>0</v>
      </c>
      <c r="AD3160" s="520">
        <f t="shared" si="662"/>
        <v>0</v>
      </c>
    </row>
    <row r="3161" spans="16:30">
      <c r="P3161" s="274">
        <f t="shared" si="650"/>
        <v>1</v>
      </c>
      <c r="Q3161" s="285">
        <f t="shared" si="651"/>
        <v>18</v>
      </c>
      <c r="R3161" s="286">
        <f t="shared" si="652"/>
        <v>0</v>
      </c>
      <c r="S3161" s="287">
        <f t="shared" si="653"/>
        <v>0</v>
      </c>
      <c r="T3161" s="286">
        <f t="shared" si="654"/>
        <v>0</v>
      </c>
      <c r="U3161" s="287">
        <f t="shared" si="655"/>
        <v>0</v>
      </c>
      <c r="V3161" s="287">
        <f t="shared" si="656"/>
        <v>0</v>
      </c>
      <c r="W3161" s="287">
        <f t="shared" si="657"/>
        <v>0</v>
      </c>
      <c r="X3161" s="287">
        <f t="shared" si="658"/>
        <v>0</v>
      </c>
      <c r="Y3161" s="288">
        <f t="shared" si="659"/>
        <v>1900</v>
      </c>
      <c r="Z3161" s="287">
        <f t="shared" si="660"/>
        <v>1</v>
      </c>
      <c r="AA3161" s="519">
        <f>0</f>
        <v>0</v>
      </c>
      <c r="AB3161" s="520">
        <f>0</f>
        <v>0</v>
      </c>
      <c r="AC3161" s="519">
        <f t="shared" si="661"/>
        <v>0</v>
      </c>
      <c r="AD3161" s="520">
        <f t="shared" si="662"/>
        <v>0</v>
      </c>
    </row>
    <row r="3162" spans="16:30">
      <c r="P3162" s="274">
        <f t="shared" si="650"/>
        <v>1</v>
      </c>
      <c r="Q3162" s="285">
        <f t="shared" si="651"/>
        <v>18</v>
      </c>
      <c r="R3162" s="286">
        <f t="shared" si="652"/>
        <v>0</v>
      </c>
      <c r="S3162" s="287">
        <f t="shared" si="653"/>
        <v>0</v>
      </c>
      <c r="T3162" s="286">
        <f t="shared" si="654"/>
        <v>0</v>
      </c>
      <c r="U3162" s="287">
        <f t="shared" si="655"/>
        <v>0</v>
      </c>
      <c r="V3162" s="287">
        <f t="shared" si="656"/>
        <v>0</v>
      </c>
      <c r="W3162" s="287">
        <f t="shared" si="657"/>
        <v>0</v>
      </c>
      <c r="X3162" s="287">
        <f t="shared" si="658"/>
        <v>0</v>
      </c>
      <c r="Y3162" s="288">
        <f t="shared" si="659"/>
        <v>1900</v>
      </c>
      <c r="Z3162" s="287">
        <f t="shared" si="660"/>
        <v>1</v>
      </c>
      <c r="AA3162" s="519">
        <f>0</f>
        <v>0</v>
      </c>
      <c r="AB3162" s="520">
        <f>0</f>
        <v>0</v>
      </c>
      <c r="AC3162" s="519">
        <f t="shared" si="661"/>
        <v>0</v>
      </c>
      <c r="AD3162" s="520">
        <f t="shared" si="662"/>
        <v>0</v>
      </c>
    </row>
    <row r="3163" spans="16:30">
      <c r="P3163" s="274">
        <f t="shared" si="650"/>
        <v>1</v>
      </c>
      <c r="Q3163" s="285">
        <f t="shared" si="651"/>
        <v>18</v>
      </c>
      <c r="R3163" s="286">
        <f t="shared" si="652"/>
        <v>0</v>
      </c>
      <c r="S3163" s="287">
        <f t="shared" si="653"/>
        <v>0</v>
      </c>
      <c r="T3163" s="286">
        <f t="shared" si="654"/>
        <v>0</v>
      </c>
      <c r="U3163" s="287">
        <f t="shared" si="655"/>
        <v>0</v>
      </c>
      <c r="V3163" s="287">
        <f t="shared" si="656"/>
        <v>0</v>
      </c>
      <c r="W3163" s="287">
        <f t="shared" si="657"/>
        <v>0</v>
      </c>
      <c r="X3163" s="287">
        <f t="shared" si="658"/>
        <v>0</v>
      </c>
      <c r="Y3163" s="288">
        <f t="shared" si="659"/>
        <v>1900</v>
      </c>
      <c r="Z3163" s="287">
        <f t="shared" si="660"/>
        <v>1</v>
      </c>
      <c r="AA3163" s="519">
        <f>0</f>
        <v>0</v>
      </c>
      <c r="AB3163" s="520">
        <f>0</f>
        <v>0</v>
      </c>
      <c r="AC3163" s="519">
        <f t="shared" si="661"/>
        <v>0</v>
      </c>
      <c r="AD3163" s="520">
        <f t="shared" si="662"/>
        <v>0</v>
      </c>
    </row>
    <row r="3164" spans="16:30">
      <c r="P3164" s="274">
        <f t="shared" si="650"/>
        <v>1</v>
      </c>
      <c r="Q3164" s="285">
        <f t="shared" si="651"/>
        <v>18</v>
      </c>
      <c r="R3164" s="286">
        <f t="shared" si="652"/>
        <v>0</v>
      </c>
      <c r="S3164" s="287">
        <f t="shared" si="653"/>
        <v>0</v>
      </c>
      <c r="T3164" s="286">
        <f t="shared" si="654"/>
        <v>0</v>
      </c>
      <c r="U3164" s="287">
        <f t="shared" si="655"/>
        <v>0</v>
      </c>
      <c r="V3164" s="287">
        <f t="shared" si="656"/>
        <v>0</v>
      </c>
      <c r="W3164" s="287">
        <f t="shared" si="657"/>
        <v>0</v>
      </c>
      <c r="X3164" s="287">
        <f t="shared" si="658"/>
        <v>0</v>
      </c>
      <c r="Y3164" s="288">
        <f t="shared" si="659"/>
        <v>1900</v>
      </c>
      <c r="Z3164" s="287">
        <f t="shared" si="660"/>
        <v>1</v>
      </c>
      <c r="AA3164" s="519">
        <f>0</f>
        <v>0</v>
      </c>
      <c r="AB3164" s="520">
        <f>0</f>
        <v>0</v>
      </c>
      <c r="AC3164" s="519">
        <f t="shared" si="661"/>
        <v>0</v>
      </c>
      <c r="AD3164" s="520">
        <f t="shared" si="662"/>
        <v>0</v>
      </c>
    </row>
    <row r="3165" spans="16:30">
      <c r="P3165" s="274">
        <f t="shared" si="650"/>
        <v>1</v>
      </c>
      <c r="Q3165" s="285">
        <f t="shared" si="651"/>
        <v>18</v>
      </c>
      <c r="R3165" s="286">
        <f t="shared" si="652"/>
        <v>0</v>
      </c>
      <c r="S3165" s="287">
        <f t="shared" si="653"/>
        <v>0</v>
      </c>
      <c r="T3165" s="286">
        <f t="shared" si="654"/>
        <v>0</v>
      </c>
      <c r="U3165" s="287">
        <f t="shared" si="655"/>
        <v>0</v>
      </c>
      <c r="V3165" s="287">
        <f t="shared" si="656"/>
        <v>0</v>
      </c>
      <c r="W3165" s="287">
        <f t="shared" si="657"/>
        <v>0</v>
      </c>
      <c r="X3165" s="287">
        <f t="shared" si="658"/>
        <v>0</v>
      </c>
      <c r="Y3165" s="288">
        <f t="shared" si="659"/>
        <v>1900</v>
      </c>
      <c r="Z3165" s="287">
        <f t="shared" si="660"/>
        <v>1</v>
      </c>
      <c r="AA3165" s="519">
        <f>0</f>
        <v>0</v>
      </c>
      <c r="AB3165" s="520">
        <f>0</f>
        <v>0</v>
      </c>
      <c r="AC3165" s="519">
        <f t="shared" si="661"/>
        <v>0</v>
      </c>
      <c r="AD3165" s="520">
        <f t="shared" si="662"/>
        <v>0</v>
      </c>
    </row>
    <row r="3166" spans="16:30">
      <c r="P3166" s="274">
        <f t="shared" si="650"/>
        <v>1</v>
      </c>
      <c r="Q3166" s="285">
        <f t="shared" si="651"/>
        <v>18</v>
      </c>
      <c r="R3166" s="286">
        <f t="shared" si="652"/>
        <v>0</v>
      </c>
      <c r="S3166" s="287">
        <f t="shared" si="653"/>
        <v>0</v>
      </c>
      <c r="T3166" s="286">
        <f t="shared" si="654"/>
        <v>0</v>
      </c>
      <c r="U3166" s="287">
        <f t="shared" si="655"/>
        <v>0</v>
      </c>
      <c r="V3166" s="287">
        <f t="shared" si="656"/>
        <v>0</v>
      </c>
      <c r="W3166" s="287">
        <f t="shared" si="657"/>
        <v>0</v>
      </c>
      <c r="X3166" s="287">
        <f t="shared" si="658"/>
        <v>0</v>
      </c>
      <c r="Y3166" s="288">
        <f t="shared" si="659"/>
        <v>1900</v>
      </c>
      <c r="Z3166" s="287">
        <f t="shared" si="660"/>
        <v>1</v>
      </c>
      <c r="AA3166" s="519">
        <f>0</f>
        <v>0</v>
      </c>
      <c r="AB3166" s="520">
        <f>0</f>
        <v>0</v>
      </c>
      <c r="AC3166" s="519">
        <f t="shared" si="661"/>
        <v>0</v>
      </c>
      <c r="AD3166" s="520">
        <f t="shared" si="662"/>
        <v>0</v>
      </c>
    </row>
    <row r="3167" spans="16:30">
      <c r="P3167" s="274">
        <f t="shared" si="650"/>
        <v>1</v>
      </c>
      <c r="Q3167" s="285">
        <f t="shared" si="651"/>
        <v>18</v>
      </c>
      <c r="R3167" s="286">
        <f t="shared" si="652"/>
        <v>0</v>
      </c>
      <c r="S3167" s="287">
        <f t="shared" si="653"/>
        <v>0</v>
      </c>
      <c r="T3167" s="286">
        <f t="shared" si="654"/>
        <v>0</v>
      </c>
      <c r="U3167" s="287">
        <f t="shared" si="655"/>
        <v>0</v>
      </c>
      <c r="V3167" s="287">
        <f t="shared" si="656"/>
        <v>0</v>
      </c>
      <c r="W3167" s="287">
        <f t="shared" si="657"/>
        <v>0</v>
      </c>
      <c r="X3167" s="287">
        <f t="shared" si="658"/>
        <v>0</v>
      </c>
      <c r="Y3167" s="288">
        <f t="shared" si="659"/>
        <v>1900</v>
      </c>
      <c r="Z3167" s="287">
        <f t="shared" si="660"/>
        <v>1</v>
      </c>
      <c r="AA3167" s="519">
        <f>0</f>
        <v>0</v>
      </c>
      <c r="AB3167" s="520">
        <f>0</f>
        <v>0</v>
      </c>
      <c r="AC3167" s="519">
        <f t="shared" si="661"/>
        <v>0</v>
      </c>
      <c r="AD3167" s="520">
        <f t="shared" si="662"/>
        <v>0</v>
      </c>
    </row>
    <row r="3168" spans="16:30">
      <c r="P3168" s="274">
        <f t="shared" si="650"/>
        <v>1</v>
      </c>
      <c r="Q3168" s="285">
        <f t="shared" si="651"/>
        <v>18</v>
      </c>
      <c r="R3168" s="286">
        <f t="shared" si="652"/>
        <v>0</v>
      </c>
      <c r="S3168" s="287">
        <f t="shared" si="653"/>
        <v>0</v>
      </c>
      <c r="T3168" s="286">
        <f t="shared" si="654"/>
        <v>0</v>
      </c>
      <c r="U3168" s="287">
        <f t="shared" si="655"/>
        <v>0</v>
      </c>
      <c r="V3168" s="287">
        <f t="shared" si="656"/>
        <v>0</v>
      </c>
      <c r="W3168" s="287">
        <f t="shared" si="657"/>
        <v>0</v>
      </c>
      <c r="X3168" s="287">
        <f t="shared" si="658"/>
        <v>0</v>
      </c>
      <c r="Y3168" s="288">
        <f t="shared" si="659"/>
        <v>1900</v>
      </c>
      <c r="Z3168" s="287">
        <f t="shared" si="660"/>
        <v>1</v>
      </c>
      <c r="AA3168" s="519">
        <f>0</f>
        <v>0</v>
      </c>
      <c r="AB3168" s="520">
        <f>0</f>
        <v>0</v>
      </c>
      <c r="AC3168" s="519">
        <f t="shared" si="661"/>
        <v>0</v>
      </c>
      <c r="AD3168" s="520">
        <f t="shared" si="662"/>
        <v>0</v>
      </c>
    </row>
    <row r="3169" spans="16:30">
      <c r="P3169" s="274">
        <f t="shared" si="650"/>
        <v>1</v>
      </c>
      <c r="Q3169" s="285">
        <f t="shared" si="651"/>
        <v>18</v>
      </c>
      <c r="R3169" s="286">
        <f t="shared" si="652"/>
        <v>0</v>
      </c>
      <c r="S3169" s="287">
        <f t="shared" si="653"/>
        <v>0</v>
      </c>
      <c r="T3169" s="286">
        <f t="shared" si="654"/>
        <v>0</v>
      </c>
      <c r="U3169" s="287">
        <f t="shared" si="655"/>
        <v>0</v>
      </c>
      <c r="V3169" s="287">
        <f t="shared" si="656"/>
        <v>0</v>
      </c>
      <c r="W3169" s="287">
        <f t="shared" si="657"/>
        <v>0</v>
      </c>
      <c r="X3169" s="287">
        <f t="shared" si="658"/>
        <v>0</v>
      </c>
      <c r="Y3169" s="288">
        <f t="shared" si="659"/>
        <v>1900</v>
      </c>
      <c r="Z3169" s="287">
        <f t="shared" si="660"/>
        <v>1</v>
      </c>
      <c r="AA3169" s="519">
        <f>0</f>
        <v>0</v>
      </c>
      <c r="AB3169" s="520">
        <f>0</f>
        <v>0</v>
      </c>
      <c r="AC3169" s="519">
        <f t="shared" si="661"/>
        <v>0</v>
      </c>
      <c r="AD3169" s="520">
        <f t="shared" si="662"/>
        <v>0</v>
      </c>
    </row>
    <row r="3170" spans="16:30">
      <c r="P3170" s="274">
        <f t="shared" si="650"/>
        <v>1</v>
      </c>
      <c r="Q3170" s="285">
        <f t="shared" si="651"/>
        <v>18</v>
      </c>
      <c r="R3170" s="286">
        <f t="shared" si="652"/>
        <v>0</v>
      </c>
      <c r="S3170" s="287">
        <f t="shared" si="653"/>
        <v>0</v>
      </c>
      <c r="T3170" s="286">
        <f t="shared" si="654"/>
        <v>0</v>
      </c>
      <c r="U3170" s="287">
        <f t="shared" si="655"/>
        <v>0</v>
      </c>
      <c r="V3170" s="287">
        <f t="shared" si="656"/>
        <v>0</v>
      </c>
      <c r="W3170" s="287">
        <f t="shared" si="657"/>
        <v>0</v>
      </c>
      <c r="X3170" s="287">
        <f t="shared" si="658"/>
        <v>0</v>
      </c>
      <c r="Y3170" s="288">
        <f t="shared" si="659"/>
        <v>1900</v>
      </c>
      <c r="Z3170" s="287">
        <f t="shared" si="660"/>
        <v>1</v>
      </c>
      <c r="AA3170" s="519">
        <f>0</f>
        <v>0</v>
      </c>
      <c r="AB3170" s="520">
        <f>0</f>
        <v>0</v>
      </c>
      <c r="AC3170" s="519">
        <f t="shared" si="661"/>
        <v>0</v>
      </c>
      <c r="AD3170" s="520">
        <f t="shared" si="662"/>
        <v>0</v>
      </c>
    </row>
    <row r="3171" spans="16:30">
      <c r="P3171" s="274">
        <f t="shared" si="650"/>
        <v>1</v>
      </c>
      <c r="Q3171" s="285">
        <f t="shared" si="651"/>
        <v>18</v>
      </c>
      <c r="R3171" s="286">
        <f t="shared" si="652"/>
        <v>0</v>
      </c>
      <c r="S3171" s="287">
        <f t="shared" si="653"/>
        <v>0</v>
      </c>
      <c r="T3171" s="286">
        <f t="shared" si="654"/>
        <v>0</v>
      </c>
      <c r="U3171" s="287">
        <f t="shared" si="655"/>
        <v>0</v>
      </c>
      <c r="V3171" s="287">
        <f t="shared" si="656"/>
        <v>0</v>
      </c>
      <c r="W3171" s="287">
        <f t="shared" si="657"/>
        <v>0</v>
      </c>
      <c r="X3171" s="287">
        <f t="shared" si="658"/>
        <v>0</v>
      </c>
      <c r="Y3171" s="288">
        <f t="shared" si="659"/>
        <v>1900</v>
      </c>
      <c r="Z3171" s="287">
        <f t="shared" si="660"/>
        <v>1</v>
      </c>
      <c r="AA3171" s="519">
        <f>0</f>
        <v>0</v>
      </c>
      <c r="AB3171" s="520">
        <f>0</f>
        <v>0</v>
      </c>
      <c r="AC3171" s="519">
        <f t="shared" si="661"/>
        <v>0</v>
      </c>
      <c r="AD3171" s="520">
        <f t="shared" si="662"/>
        <v>0</v>
      </c>
    </row>
    <row r="3172" spans="16:30">
      <c r="P3172" s="274">
        <f t="shared" si="650"/>
        <v>1</v>
      </c>
      <c r="Q3172" s="285">
        <f t="shared" si="651"/>
        <v>18</v>
      </c>
      <c r="R3172" s="286">
        <f t="shared" si="652"/>
        <v>0</v>
      </c>
      <c r="S3172" s="287">
        <f t="shared" si="653"/>
        <v>0</v>
      </c>
      <c r="T3172" s="286">
        <f t="shared" si="654"/>
        <v>0</v>
      </c>
      <c r="U3172" s="287">
        <f t="shared" si="655"/>
        <v>0</v>
      </c>
      <c r="V3172" s="287">
        <f t="shared" si="656"/>
        <v>0</v>
      </c>
      <c r="W3172" s="287">
        <f t="shared" si="657"/>
        <v>0</v>
      </c>
      <c r="X3172" s="287">
        <f t="shared" si="658"/>
        <v>0</v>
      </c>
      <c r="Y3172" s="288">
        <f t="shared" si="659"/>
        <v>1900</v>
      </c>
      <c r="Z3172" s="287">
        <f t="shared" si="660"/>
        <v>1</v>
      </c>
      <c r="AA3172" s="519">
        <f>0</f>
        <v>0</v>
      </c>
      <c r="AB3172" s="520">
        <f>0</f>
        <v>0</v>
      </c>
      <c r="AC3172" s="519">
        <f t="shared" si="661"/>
        <v>0</v>
      </c>
      <c r="AD3172" s="520">
        <f t="shared" si="662"/>
        <v>0</v>
      </c>
    </row>
    <row r="3173" spans="16:30">
      <c r="P3173" s="274">
        <f t="shared" si="650"/>
        <v>1</v>
      </c>
      <c r="Q3173" s="285">
        <f t="shared" si="651"/>
        <v>18</v>
      </c>
      <c r="R3173" s="286">
        <f t="shared" si="652"/>
        <v>0</v>
      </c>
      <c r="S3173" s="287">
        <f t="shared" si="653"/>
        <v>0</v>
      </c>
      <c r="T3173" s="286">
        <f t="shared" si="654"/>
        <v>0</v>
      </c>
      <c r="U3173" s="287">
        <f t="shared" si="655"/>
        <v>0</v>
      </c>
      <c r="V3173" s="287">
        <f t="shared" si="656"/>
        <v>0</v>
      </c>
      <c r="W3173" s="287">
        <f t="shared" si="657"/>
        <v>0</v>
      </c>
      <c r="X3173" s="287">
        <f t="shared" si="658"/>
        <v>0</v>
      </c>
      <c r="Y3173" s="288">
        <f t="shared" si="659"/>
        <v>1900</v>
      </c>
      <c r="Z3173" s="287">
        <f t="shared" si="660"/>
        <v>1</v>
      </c>
      <c r="AA3173" s="519">
        <f>0</f>
        <v>0</v>
      </c>
      <c r="AB3173" s="520">
        <f>0</f>
        <v>0</v>
      </c>
      <c r="AC3173" s="519">
        <f t="shared" si="661"/>
        <v>0</v>
      </c>
      <c r="AD3173" s="520">
        <f t="shared" si="662"/>
        <v>0</v>
      </c>
    </row>
    <row r="3174" spans="16:30">
      <c r="P3174" s="274">
        <f t="shared" si="650"/>
        <v>1</v>
      </c>
      <c r="Q3174" s="285">
        <f t="shared" si="651"/>
        <v>18</v>
      </c>
      <c r="R3174" s="286">
        <f t="shared" si="652"/>
        <v>0</v>
      </c>
      <c r="S3174" s="287">
        <f t="shared" si="653"/>
        <v>0</v>
      </c>
      <c r="T3174" s="286">
        <f t="shared" si="654"/>
        <v>0</v>
      </c>
      <c r="U3174" s="287">
        <f t="shared" si="655"/>
        <v>0</v>
      </c>
      <c r="V3174" s="287">
        <f t="shared" si="656"/>
        <v>0</v>
      </c>
      <c r="W3174" s="287">
        <f t="shared" si="657"/>
        <v>0</v>
      </c>
      <c r="X3174" s="287">
        <f t="shared" si="658"/>
        <v>0</v>
      </c>
      <c r="Y3174" s="288">
        <f t="shared" si="659"/>
        <v>1900</v>
      </c>
      <c r="Z3174" s="287">
        <f t="shared" si="660"/>
        <v>1</v>
      </c>
      <c r="AA3174" s="519">
        <f>0</f>
        <v>0</v>
      </c>
      <c r="AB3174" s="520">
        <f>0</f>
        <v>0</v>
      </c>
      <c r="AC3174" s="519">
        <f t="shared" si="661"/>
        <v>0</v>
      </c>
      <c r="AD3174" s="520">
        <f t="shared" si="662"/>
        <v>0</v>
      </c>
    </row>
    <row r="3175" spans="16:30">
      <c r="P3175" s="274">
        <f t="shared" si="650"/>
        <v>1</v>
      </c>
      <c r="Q3175" s="285">
        <f t="shared" si="651"/>
        <v>18</v>
      </c>
      <c r="R3175" s="286">
        <f t="shared" si="652"/>
        <v>0</v>
      </c>
      <c r="S3175" s="287">
        <f t="shared" si="653"/>
        <v>0</v>
      </c>
      <c r="T3175" s="286">
        <f t="shared" si="654"/>
        <v>0</v>
      </c>
      <c r="U3175" s="287">
        <f t="shared" si="655"/>
        <v>0</v>
      </c>
      <c r="V3175" s="287">
        <f t="shared" si="656"/>
        <v>0</v>
      </c>
      <c r="W3175" s="287">
        <f t="shared" si="657"/>
        <v>0</v>
      </c>
      <c r="X3175" s="287">
        <f t="shared" si="658"/>
        <v>0</v>
      </c>
      <c r="Y3175" s="288">
        <f t="shared" si="659"/>
        <v>1900</v>
      </c>
      <c r="Z3175" s="287">
        <f t="shared" si="660"/>
        <v>1</v>
      </c>
      <c r="AA3175" s="519">
        <f>0</f>
        <v>0</v>
      </c>
      <c r="AB3175" s="520">
        <f>0</f>
        <v>0</v>
      </c>
      <c r="AC3175" s="519">
        <f t="shared" si="661"/>
        <v>0</v>
      </c>
      <c r="AD3175" s="520">
        <f t="shared" si="662"/>
        <v>0</v>
      </c>
    </row>
    <row r="3176" spans="16:30">
      <c r="P3176" s="274">
        <f t="shared" si="650"/>
        <v>1</v>
      </c>
      <c r="Q3176" s="285">
        <f t="shared" si="651"/>
        <v>18</v>
      </c>
      <c r="R3176" s="286">
        <f t="shared" si="652"/>
        <v>0</v>
      </c>
      <c r="S3176" s="287">
        <f t="shared" si="653"/>
        <v>0</v>
      </c>
      <c r="T3176" s="286">
        <f t="shared" si="654"/>
        <v>0</v>
      </c>
      <c r="U3176" s="287">
        <f t="shared" si="655"/>
        <v>0</v>
      </c>
      <c r="V3176" s="287">
        <f t="shared" si="656"/>
        <v>0</v>
      </c>
      <c r="W3176" s="287">
        <f t="shared" si="657"/>
        <v>0</v>
      </c>
      <c r="X3176" s="287">
        <f t="shared" si="658"/>
        <v>0</v>
      </c>
      <c r="Y3176" s="288">
        <f t="shared" si="659"/>
        <v>1900</v>
      </c>
      <c r="Z3176" s="287">
        <f t="shared" si="660"/>
        <v>1</v>
      </c>
      <c r="AA3176" s="519">
        <f>0</f>
        <v>0</v>
      </c>
      <c r="AB3176" s="520">
        <f>0</f>
        <v>0</v>
      </c>
      <c r="AC3176" s="519">
        <f t="shared" si="661"/>
        <v>0</v>
      </c>
      <c r="AD3176" s="520">
        <f t="shared" si="662"/>
        <v>0</v>
      </c>
    </row>
    <row r="3177" spans="16:30">
      <c r="P3177" s="274">
        <f t="shared" si="650"/>
        <v>1</v>
      </c>
      <c r="Q3177" s="285">
        <f t="shared" si="651"/>
        <v>18</v>
      </c>
      <c r="R3177" s="286">
        <f t="shared" si="652"/>
        <v>0</v>
      </c>
      <c r="S3177" s="287">
        <f t="shared" si="653"/>
        <v>0</v>
      </c>
      <c r="T3177" s="286">
        <f t="shared" si="654"/>
        <v>0</v>
      </c>
      <c r="U3177" s="287">
        <f t="shared" si="655"/>
        <v>0</v>
      </c>
      <c r="V3177" s="287">
        <f t="shared" si="656"/>
        <v>0</v>
      </c>
      <c r="W3177" s="287">
        <f t="shared" si="657"/>
        <v>0</v>
      </c>
      <c r="X3177" s="287">
        <f t="shared" si="658"/>
        <v>0</v>
      </c>
      <c r="Y3177" s="288">
        <f t="shared" si="659"/>
        <v>1900</v>
      </c>
      <c r="Z3177" s="287">
        <f t="shared" si="660"/>
        <v>1</v>
      </c>
      <c r="AA3177" s="519">
        <f>0</f>
        <v>0</v>
      </c>
      <c r="AB3177" s="520">
        <f>0</f>
        <v>0</v>
      </c>
      <c r="AC3177" s="519">
        <f t="shared" si="661"/>
        <v>0</v>
      </c>
      <c r="AD3177" s="520">
        <f t="shared" si="662"/>
        <v>0</v>
      </c>
    </row>
    <row r="3178" spans="16:30">
      <c r="P3178" s="274">
        <f t="shared" si="650"/>
        <v>1</v>
      </c>
      <c r="Q3178" s="285">
        <f t="shared" si="651"/>
        <v>18</v>
      </c>
      <c r="R3178" s="286">
        <f t="shared" si="652"/>
        <v>0</v>
      </c>
      <c r="S3178" s="287">
        <f t="shared" si="653"/>
        <v>0</v>
      </c>
      <c r="T3178" s="286">
        <f t="shared" si="654"/>
        <v>0</v>
      </c>
      <c r="U3178" s="287">
        <f t="shared" si="655"/>
        <v>0</v>
      </c>
      <c r="V3178" s="287">
        <f t="shared" si="656"/>
        <v>0</v>
      </c>
      <c r="W3178" s="287">
        <f t="shared" si="657"/>
        <v>0</v>
      </c>
      <c r="X3178" s="287">
        <f t="shared" si="658"/>
        <v>0</v>
      </c>
      <c r="Y3178" s="288">
        <f t="shared" si="659"/>
        <v>1900</v>
      </c>
      <c r="Z3178" s="287">
        <f t="shared" si="660"/>
        <v>1</v>
      </c>
      <c r="AA3178" s="519">
        <f>0</f>
        <v>0</v>
      </c>
      <c r="AB3178" s="520">
        <f>0</f>
        <v>0</v>
      </c>
      <c r="AC3178" s="519">
        <f t="shared" si="661"/>
        <v>0</v>
      </c>
      <c r="AD3178" s="520">
        <f t="shared" si="662"/>
        <v>0</v>
      </c>
    </row>
    <row r="3179" spans="16:30">
      <c r="P3179" s="274">
        <f t="shared" si="650"/>
        <v>1</v>
      </c>
      <c r="Q3179" s="285">
        <f t="shared" si="651"/>
        <v>18</v>
      </c>
      <c r="R3179" s="286">
        <f t="shared" si="652"/>
        <v>0</v>
      </c>
      <c r="S3179" s="287">
        <f t="shared" si="653"/>
        <v>0</v>
      </c>
      <c r="T3179" s="286">
        <f t="shared" si="654"/>
        <v>0</v>
      </c>
      <c r="U3179" s="287">
        <f t="shared" si="655"/>
        <v>0</v>
      </c>
      <c r="V3179" s="287">
        <f t="shared" si="656"/>
        <v>0</v>
      </c>
      <c r="W3179" s="287">
        <f t="shared" si="657"/>
        <v>0</v>
      </c>
      <c r="X3179" s="287">
        <f t="shared" si="658"/>
        <v>0</v>
      </c>
      <c r="Y3179" s="288">
        <f t="shared" si="659"/>
        <v>1900</v>
      </c>
      <c r="Z3179" s="287">
        <f t="shared" si="660"/>
        <v>1</v>
      </c>
      <c r="AA3179" s="519">
        <f>0</f>
        <v>0</v>
      </c>
      <c r="AB3179" s="520">
        <f>0</f>
        <v>0</v>
      </c>
      <c r="AC3179" s="519">
        <f t="shared" si="661"/>
        <v>0</v>
      </c>
      <c r="AD3179" s="520">
        <f t="shared" si="662"/>
        <v>0</v>
      </c>
    </row>
    <row r="3180" spans="16:30">
      <c r="P3180" s="274">
        <f t="shared" si="650"/>
        <v>1</v>
      </c>
      <c r="Q3180" s="285">
        <f t="shared" si="651"/>
        <v>18</v>
      </c>
      <c r="R3180" s="286">
        <f t="shared" si="652"/>
        <v>0</v>
      </c>
      <c r="S3180" s="287">
        <f t="shared" si="653"/>
        <v>0</v>
      </c>
      <c r="T3180" s="286">
        <f t="shared" si="654"/>
        <v>0</v>
      </c>
      <c r="U3180" s="287">
        <f t="shared" si="655"/>
        <v>0</v>
      </c>
      <c r="V3180" s="287">
        <f t="shared" si="656"/>
        <v>0</v>
      </c>
      <c r="W3180" s="287">
        <f t="shared" si="657"/>
        <v>0</v>
      </c>
      <c r="X3180" s="287">
        <f t="shared" si="658"/>
        <v>0</v>
      </c>
      <c r="Y3180" s="288">
        <f t="shared" si="659"/>
        <v>1900</v>
      </c>
      <c r="Z3180" s="287">
        <f t="shared" si="660"/>
        <v>1</v>
      </c>
      <c r="AA3180" s="519">
        <f>0</f>
        <v>0</v>
      </c>
      <c r="AB3180" s="520">
        <f>0</f>
        <v>0</v>
      </c>
      <c r="AC3180" s="519">
        <f t="shared" si="661"/>
        <v>0</v>
      </c>
      <c r="AD3180" s="520">
        <f t="shared" si="662"/>
        <v>0</v>
      </c>
    </row>
    <row r="3181" spans="16:30">
      <c r="P3181" s="274">
        <f t="shared" si="650"/>
        <v>1</v>
      </c>
      <c r="Q3181" s="285">
        <f t="shared" si="651"/>
        <v>18</v>
      </c>
      <c r="R3181" s="286">
        <f t="shared" si="652"/>
        <v>0</v>
      </c>
      <c r="S3181" s="287">
        <f t="shared" si="653"/>
        <v>0</v>
      </c>
      <c r="T3181" s="286">
        <f t="shared" si="654"/>
        <v>0</v>
      </c>
      <c r="U3181" s="287">
        <f t="shared" si="655"/>
        <v>0</v>
      </c>
      <c r="V3181" s="287">
        <f t="shared" si="656"/>
        <v>0</v>
      </c>
      <c r="W3181" s="287">
        <f t="shared" si="657"/>
        <v>0</v>
      </c>
      <c r="X3181" s="287">
        <f t="shared" si="658"/>
        <v>0</v>
      </c>
      <c r="Y3181" s="288">
        <f t="shared" si="659"/>
        <v>1900</v>
      </c>
      <c r="Z3181" s="287">
        <f t="shared" si="660"/>
        <v>1</v>
      </c>
      <c r="AA3181" s="519">
        <f>0</f>
        <v>0</v>
      </c>
      <c r="AB3181" s="520">
        <f>0</f>
        <v>0</v>
      </c>
      <c r="AC3181" s="519">
        <f t="shared" si="661"/>
        <v>0</v>
      </c>
      <c r="AD3181" s="520">
        <f t="shared" si="662"/>
        <v>0</v>
      </c>
    </row>
    <row r="3182" spans="16:30">
      <c r="P3182" s="274">
        <f t="shared" si="650"/>
        <v>1</v>
      </c>
      <c r="Q3182" s="285">
        <f t="shared" si="651"/>
        <v>18</v>
      </c>
      <c r="R3182" s="286">
        <f t="shared" si="652"/>
        <v>0</v>
      </c>
      <c r="S3182" s="287">
        <f t="shared" si="653"/>
        <v>0</v>
      </c>
      <c r="T3182" s="286">
        <f t="shared" si="654"/>
        <v>0</v>
      </c>
      <c r="U3182" s="287">
        <f t="shared" si="655"/>
        <v>0</v>
      </c>
      <c r="V3182" s="287">
        <f t="shared" si="656"/>
        <v>0</v>
      </c>
      <c r="W3182" s="287">
        <f t="shared" si="657"/>
        <v>0</v>
      </c>
      <c r="X3182" s="287">
        <f t="shared" si="658"/>
        <v>0</v>
      </c>
      <c r="Y3182" s="288">
        <f t="shared" si="659"/>
        <v>1900</v>
      </c>
      <c r="Z3182" s="287">
        <f t="shared" si="660"/>
        <v>1</v>
      </c>
      <c r="AA3182" s="519">
        <f>0</f>
        <v>0</v>
      </c>
      <c r="AB3182" s="520">
        <f>0</f>
        <v>0</v>
      </c>
      <c r="AC3182" s="519">
        <f t="shared" si="661"/>
        <v>0</v>
      </c>
      <c r="AD3182" s="520">
        <f t="shared" si="662"/>
        <v>0</v>
      </c>
    </row>
    <row r="3183" spans="16:30">
      <c r="P3183" s="274">
        <f t="shared" si="650"/>
        <v>1</v>
      </c>
      <c r="Q3183" s="285">
        <f t="shared" si="651"/>
        <v>18</v>
      </c>
      <c r="R3183" s="286">
        <f t="shared" si="652"/>
        <v>0</v>
      </c>
      <c r="S3183" s="287">
        <f t="shared" si="653"/>
        <v>0</v>
      </c>
      <c r="T3183" s="286">
        <f t="shared" si="654"/>
        <v>0</v>
      </c>
      <c r="U3183" s="287">
        <f t="shared" si="655"/>
        <v>0</v>
      </c>
      <c r="V3183" s="287">
        <f t="shared" si="656"/>
        <v>0</v>
      </c>
      <c r="W3183" s="287">
        <f t="shared" si="657"/>
        <v>0</v>
      </c>
      <c r="X3183" s="287">
        <f t="shared" si="658"/>
        <v>0</v>
      </c>
      <c r="Y3183" s="288">
        <f t="shared" si="659"/>
        <v>1900</v>
      </c>
      <c r="Z3183" s="287">
        <f t="shared" si="660"/>
        <v>1</v>
      </c>
      <c r="AA3183" s="519">
        <f>0</f>
        <v>0</v>
      </c>
      <c r="AB3183" s="520">
        <f>0</f>
        <v>0</v>
      </c>
      <c r="AC3183" s="519">
        <f t="shared" si="661"/>
        <v>0</v>
      </c>
      <c r="AD3183" s="520">
        <f t="shared" si="662"/>
        <v>0</v>
      </c>
    </row>
    <row r="3184" spans="16:30">
      <c r="P3184" s="274">
        <f t="shared" si="650"/>
        <v>1</v>
      </c>
      <c r="Q3184" s="285">
        <f t="shared" si="651"/>
        <v>18</v>
      </c>
      <c r="R3184" s="286">
        <f t="shared" si="652"/>
        <v>0</v>
      </c>
      <c r="S3184" s="287">
        <f t="shared" si="653"/>
        <v>0</v>
      </c>
      <c r="T3184" s="286">
        <f t="shared" si="654"/>
        <v>0</v>
      </c>
      <c r="U3184" s="287">
        <f t="shared" si="655"/>
        <v>0</v>
      </c>
      <c r="V3184" s="287">
        <f t="shared" si="656"/>
        <v>0</v>
      </c>
      <c r="W3184" s="287">
        <f t="shared" si="657"/>
        <v>0</v>
      </c>
      <c r="X3184" s="287">
        <f t="shared" si="658"/>
        <v>0</v>
      </c>
      <c r="Y3184" s="288">
        <f t="shared" si="659"/>
        <v>1900</v>
      </c>
      <c r="Z3184" s="287">
        <f t="shared" si="660"/>
        <v>1</v>
      </c>
      <c r="AA3184" s="519">
        <f>0</f>
        <v>0</v>
      </c>
      <c r="AB3184" s="520">
        <f>0</f>
        <v>0</v>
      </c>
      <c r="AC3184" s="519">
        <f t="shared" si="661"/>
        <v>0</v>
      </c>
      <c r="AD3184" s="520">
        <f t="shared" si="662"/>
        <v>0</v>
      </c>
    </row>
    <row r="3185" spans="16:30">
      <c r="P3185" s="274">
        <f t="shared" si="650"/>
        <v>1</v>
      </c>
      <c r="Q3185" s="285">
        <f t="shared" si="651"/>
        <v>18</v>
      </c>
      <c r="R3185" s="286">
        <f t="shared" si="652"/>
        <v>0</v>
      </c>
      <c r="S3185" s="287">
        <f t="shared" si="653"/>
        <v>0</v>
      </c>
      <c r="T3185" s="286">
        <f t="shared" si="654"/>
        <v>0</v>
      </c>
      <c r="U3185" s="287">
        <f t="shared" si="655"/>
        <v>0</v>
      </c>
      <c r="V3185" s="287">
        <f t="shared" si="656"/>
        <v>0</v>
      </c>
      <c r="W3185" s="287">
        <f t="shared" si="657"/>
        <v>0</v>
      </c>
      <c r="X3185" s="287">
        <f t="shared" si="658"/>
        <v>0</v>
      </c>
      <c r="Y3185" s="288">
        <f t="shared" si="659"/>
        <v>1900</v>
      </c>
      <c r="Z3185" s="287">
        <f t="shared" si="660"/>
        <v>1</v>
      </c>
      <c r="AA3185" s="519">
        <f>0</f>
        <v>0</v>
      </c>
      <c r="AB3185" s="520">
        <f>0</f>
        <v>0</v>
      </c>
      <c r="AC3185" s="519">
        <f t="shared" si="661"/>
        <v>0</v>
      </c>
      <c r="AD3185" s="520">
        <f t="shared" si="662"/>
        <v>0</v>
      </c>
    </row>
    <row r="3186" spans="16:30">
      <c r="P3186" s="274">
        <f t="shared" si="650"/>
        <v>1</v>
      </c>
      <c r="Q3186" s="285">
        <f t="shared" si="651"/>
        <v>18</v>
      </c>
      <c r="R3186" s="286">
        <f t="shared" si="652"/>
        <v>0</v>
      </c>
      <c r="S3186" s="287">
        <f t="shared" si="653"/>
        <v>0</v>
      </c>
      <c r="T3186" s="286">
        <f t="shared" si="654"/>
        <v>0</v>
      </c>
      <c r="U3186" s="287">
        <f t="shared" si="655"/>
        <v>0</v>
      </c>
      <c r="V3186" s="287">
        <f t="shared" si="656"/>
        <v>0</v>
      </c>
      <c r="W3186" s="287">
        <f t="shared" si="657"/>
        <v>0</v>
      </c>
      <c r="X3186" s="287">
        <f t="shared" si="658"/>
        <v>0</v>
      </c>
      <c r="Y3186" s="288">
        <f t="shared" si="659"/>
        <v>1900</v>
      </c>
      <c r="Z3186" s="287">
        <f t="shared" si="660"/>
        <v>1</v>
      </c>
      <c r="AA3186" s="519">
        <f>0</f>
        <v>0</v>
      </c>
      <c r="AB3186" s="520">
        <f>0</f>
        <v>0</v>
      </c>
      <c r="AC3186" s="519">
        <f t="shared" si="661"/>
        <v>0</v>
      </c>
      <c r="AD3186" s="520">
        <f t="shared" si="662"/>
        <v>0</v>
      </c>
    </row>
    <row r="3187" spans="16:30">
      <c r="P3187" s="274">
        <f t="shared" si="650"/>
        <v>1</v>
      </c>
      <c r="Q3187" s="285">
        <f t="shared" si="651"/>
        <v>18</v>
      </c>
      <c r="R3187" s="286">
        <f t="shared" si="652"/>
        <v>0</v>
      </c>
      <c r="S3187" s="287">
        <f t="shared" si="653"/>
        <v>0</v>
      </c>
      <c r="T3187" s="286">
        <f t="shared" si="654"/>
        <v>0</v>
      </c>
      <c r="U3187" s="287">
        <f t="shared" si="655"/>
        <v>0</v>
      </c>
      <c r="V3187" s="287">
        <f t="shared" si="656"/>
        <v>0</v>
      </c>
      <c r="W3187" s="287">
        <f t="shared" si="657"/>
        <v>0</v>
      </c>
      <c r="X3187" s="287">
        <f t="shared" si="658"/>
        <v>0</v>
      </c>
      <c r="Y3187" s="288">
        <f t="shared" si="659"/>
        <v>1900</v>
      </c>
      <c r="Z3187" s="287">
        <f t="shared" si="660"/>
        <v>1</v>
      </c>
      <c r="AA3187" s="519">
        <f>0</f>
        <v>0</v>
      </c>
      <c r="AB3187" s="520">
        <f>0</f>
        <v>0</v>
      </c>
      <c r="AC3187" s="519">
        <f t="shared" si="661"/>
        <v>0</v>
      </c>
      <c r="AD3187" s="520">
        <f t="shared" si="662"/>
        <v>0</v>
      </c>
    </row>
    <row r="3188" spans="16:30">
      <c r="P3188" s="274">
        <f t="shared" si="650"/>
        <v>1</v>
      </c>
      <c r="Q3188" s="285">
        <f t="shared" si="651"/>
        <v>18</v>
      </c>
      <c r="R3188" s="286">
        <f t="shared" si="652"/>
        <v>0</v>
      </c>
      <c r="S3188" s="287">
        <f t="shared" si="653"/>
        <v>0</v>
      </c>
      <c r="T3188" s="286">
        <f t="shared" si="654"/>
        <v>0</v>
      </c>
      <c r="U3188" s="287">
        <f t="shared" si="655"/>
        <v>0</v>
      </c>
      <c r="V3188" s="287">
        <f t="shared" si="656"/>
        <v>0</v>
      </c>
      <c r="W3188" s="287">
        <f t="shared" si="657"/>
        <v>0</v>
      </c>
      <c r="X3188" s="287">
        <f t="shared" si="658"/>
        <v>0</v>
      </c>
      <c r="Y3188" s="288">
        <f t="shared" si="659"/>
        <v>1900</v>
      </c>
      <c r="Z3188" s="287">
        <f t="shared" si="660"/>
        <v>1</v>
      </c>
      <c r="AA3188" s="519">
        <f>0</f>
        <v>0</v>
      </c>
      <c r="AB3188" s="520">
        <f>0</f>
        <v>0</v>
      </c>
      <c r="AC3188" s="519">
        <f t="shared" si="661"/>
        <v>0</v>
      </c>
      <c r="AD3188" s="520">
        <f t="shared" si="662"/>
        <v>0</v>
      </c>
    </row>
    <row r="3189" spans="16:30">
      <c r="P3189" s="274">
        <f t="shared" si="650"/>
        <v>1</v>
      </c>
      <c r="Q3189" s="285">
        <f t="shared" si="651"/>
        <v>18</v>
      </c>
      <c r="R3189" s="286">
        <f t="shared" si="652"/>
        <v>0</v>
      </c>
      <c r="S3189" s="287">
        <f t="shared" si="653"/>
        <v>0</v>
      </c>
      <c r="T3189" s="286">
        <f t="shared" si="654"/>
        <v>0</v>
      </c>
      <c r="U3189" s="287">
        <f t="shared" si="655"/>
        <v>0</v>
      </c>
      <c r="V3189" s="287">
        <f t="shared" si="656"/>
        <v>0</v>
      </c>
      <c r="W3189" s="287">
        <f t="shared" si="657"/>
        <v>0</v>
      </c>
      <c r="X3189" s="287">
        <f t="shared" si="658"/>
        <v>0</v>
      </c>
      <c r="Y3189" s="288">
        <f t="shared" si="659"/>
        <v>1900</v>
      </c>
      <c r="Z3189" s="287">
        <f t="shared" si="660"/>
        <v>1</v>
      </c>
      <c r="AA3189" s="519">
        <f>0</f>
        <v>0</v>
      </c>
      <c r="AB3189" s="520">
        <f>0</f>
        <v>0</v>
      </c>
      <c r="AC3189" s="519">
        <f t="shared" si="661"/>
        <v>0</v>
      </c>
      <c r="AD3189" s="520">
        <f t="shared" si="662"/>
        <v>0</v>
      </c>
    </row>
    <row r="3190" spans="16:30">
      <c r="P3190" s="274">
        <f t="shared" si="650"/>
        <v>1</v>
      </c>
      <c r="Q3190" s="285">
        <f t="shared" si="651"/>
        <v>18</v>
      </c>
      <c r="R3190" s="286">
        <f t="shared" si="652"/>
        <v>0</v>
      </c>
      <c r="S3190" s="287">
        <f t="shared" si="653"/>
        <v>0</v>
      </c>
      <c r="T3190" s="286">
        <f t="shared" si="654"/>
        <v>0</v>
      </c>
      <c r="U3190" s="287">
        <f t="shared" si="655"/>
        <v>0</v>
      </c>
      <c r="V3190" s="287">
        <f t="shared" si="656"/>
        <v>0</v>
      </c>
      <c r="W3190" s="287">
        <f t="shared" si="657"/>
        <v>0</v>
      </c>
      <c r="X3190" s="287">
        <f t="shared" si="658"/>
        <v>0</v>
      </c>
      <c r="Y3190" s="288">
        <f t="shared" si="659"/>
        <v>1900</v>
      </c>
      <c r="Z3190" s="287">
        <f t="shared" si="660"/>
        <v>1</v>
      </c>
      <c r="AA3190" s="519">
        <f>0</f>
        <v>0</v>
      </c>
      <c r="AB3190" s="520">
        <f>0</f>
        <v>0</v>
      </c>
      <c r="AC3190" s="519">
        <f t="shared" si="661"/>
        <v>0</v>
      </c>
      <c r="AD3190" s="520">
        <f t="shared" si="662"/>
        <v>0</v>
      </c>
    </row>
    <row r="3191" spans="16:30">
      <c r="P3191" s="274">
        <f t="shared" si="650"/>
        <v>1</v>
      </c>
      <c r="Q3191" s="285">
        <f t="shared" si="651"/>
        <v>18</v>
      </c>
      <c r="R3191" s="286">
        <f t="shared" si="652"/>
        <v>0</v>
      </c>
      <c r="S3191" s="287">
        <f t="shared" si="653"/>
        <v>0</v>
      </c>
      <c r="T3191" s="286">
        <f t="shared" si="654"/>
        <v>0</v>
      </c>
      <c r="U3191" s="287">
        <f t="shared" si="655"/>
        <v>0</v>
      </c>
      <c r="V3191" s="287">
        <f t="shared" si="656"/>
        <v>0</v>
      </c>
      <c r="W3191" s="287">
        <f t="shared" si="657"/>
        <v>0</v>
      </c>
      <c r="X3191" s="287">
        <f t="shared" si="658"/>
        <v>0</v>
      </c>
      <c r="Y3191" s="288">
        <f t="shared" si="659"/>
        <v>1900</v>
      </c>
      <c r="Z3191" s="287">
        <f t="shared" si="660"/>
        <v>1</v>
      </c>
      <c r="AA3191" s="519">
        <f>0</f>
        <v>0</v>
      </c>
      <c r="AB3191" s="520">
        <f>0</f>
        <v>0</v>
      </c>
      <c r="AC3191" s="519">
        <f t="shared" si="661"/>
        <v>0</v>
      </c>
      <c r="AD3191" s="520">
        <f t="shared" si="662"/>
        <v>0</v>
      </c>
    </row>
    <row r="3192" spans="16:30">
      <c r="P3192" s="274">
        <f t="shared" si="650"/>
        <v>1</v>
      </c>
      <c r="Q3192" s="285">
        <f t="shared" si="651"/>
        <v>18</v>
      </c>
      <c r="R3192" s="286">
        <f t="shared" si="652"/>
        <v>0</v>
      </c>
      <c r="S3192" s="287">
        <f t="shared" si="653"/>
        <v>0</v>
      </c>
      <c r="T3192" s="286">
        <f t="shared" si="654"/>
        <v>0</v>
      </c>
      <c r="U3192" s="287">
        <f t="shared" si="655"/>
        <v>0</v>
      </c>
      <c r="V3192" s="287">
        <f t="shared" si="656"/>
        <v>0</v>
      </c>
      <c r="W3192" s="287">
        <f t="shared" si="657"/>
        <v>0</v>
      </c>
      <c r="X3192" s="287">
        <f t="shared" si="658"/>
        <v>0</v>
      </c>
      <c r="Y3192" s="288">
        <f t="shared" si="659"/>
        <v>1900</v>
      </c>
      <c r="Z3192" s="287">
        <f t="shared" si="660"/>
        <v>1</v>
      </c>
      <c r="AA3192" s="519">
        <f>0</f>
        <v>0</v>
      </c>
      <c r="AB3192" s="520">
        <f>0</f>
        <v>0</v>
      </c>
      <c r="AC3192" s="519">
        <f t="shared" si="661"/>
        <v>0</v>
      </c>
      <c r="AD3192" s="520">
        <f t="shared" si="662"/>
        <v>0</v>
      </c>
    </row>
    <row r="3193" spans="16:30">
      <c r="P3193" s="274">
        <f t="shared" si="650"/>
        <v>1</v>
      </c>
      <c r="Q3193" s="285">
        <f t="shared" si="651"/>
        <v>18</v>
      </c>
      <c r="R3193" s="286">
        <f t="shared" si="652"/>
        <v>0</v>
      </c>
      <c r="S3193" s="287">
        <f t="shared" si="653"/>
        <v>0</v>
      </c>
      <c r="T3193" s="286">
        <f t="shared" si="654"/>
        <v>0</v>
      </c>
      <c r="U3193" s="287">
        <f t="shared" si="655"/>
        <v>0</v>
      </c>
      <c r="V3193" s="287">
        <f t="shared" si="656"/>
        <v>0</v>
      </c>
      <c r="W3193" s="287">
        <f t="shared" si="657"/>
        <v>0</v>
      </c>
      <c r="X3193" s="287">
        <f t="shared" si="658"/>
        <v>0</v>
      </c>
      <c r="Y3193" s="288">
        <f t="shared" si="659"/>
        <v>1900</v>
      </c>
      <c r="Z3193" s="287">
        <f t="shared" si="660"/>
        <v>1</v>
      </c>
      <c r="AA3193" s="519">
        <f>0</f>
        <v>0</v>
      </c>
      <c r="AB3193" s="520">
        <f>0</f>
        <v>0</v>
      </c>
      <c r="AC3193" s="519">
        <f t="shared" si="661"/>
        <v>0</v>
      </c>
      <c r="AD3193" s="520">
        <f t="shared" si="662"/>
        <v>0</v>
      </c>
    </row>
    <row r="3194" spans="16:30">
      <c r="P3194" s="274">
        <f t="shared" si="650"/>
        <v>1</v>
      </c>
      <c r="Q3194" s="285">
        <f t="shared" si="651"/>
        <v>18</v>
      </c>
      <c r="R3194" s="286">
        <f t="shared" si="652"/>
        <v>0</v>
      </c>
      <c r="S3194" s="287">
        <f t="shared" si="653"/>
        <v>0</v>
      </c>
      <c r="T3194" s="286">
        <f t="shared" si="654"/>
        <v>0</v>
      </c>
      <c r="U3194" s="287">
        <f t="shared" si="655"/>
        <v>0</v>
      </c>
      <c r="V3194" s="287">
        <f t="shared" si="656"/>
        <v>0</v>
      </c>
      <c r="W3194" s="287">
        <f t="shared" si="657"/>
        <v>0</v>
      </c>
      <c r="X3194" s="287">
        <f t="shared" si="658"/>
        <v>0</v>
      </c>
      <c r="Y3194" s="288">
        <f t="shared" si="659"/>
        <v>1900</v>
      </c>
      <c r="Z3194" s="287">
        <f t="shared" si="660"/>
        <v>1</v>
      </c>
      <c r="AA3194" s="519">
        <f>0</f>
        <v>0</v>
      </c>
      <c r="AB3194" s="520">
        <f>0</f>
        <v>0</v>
      </c>
      <c r="AC3194" s="519">
        <f t="shared" si="661"/>
        <v>0</v>
      </c>
      <c r="AD3194" s="520">
        <f t="shared" si="662"/>
        <v>0</v>
      </c>
    </row>
    <row r="3195" spans="16:30">
      <c r="P3195" s="274">
        <f t="shared" si="650"/>
        <v>1</v>
      </c>
      <c r="Q3195" s="285">
        <f t="shared" si="651"/>
        <v>18</v>
      </c>
      <c r="R3195" s="286">
        <f t="shared" si="652"/>
        <v>0</v>
      </c>
      <c r="S3195" s="287">
        <f t="shared" si="653"/>
        <v>0</v>
      </c>
      <c r="T3195" s="286">
        <f t="shared" si="654"/>
        <v>0</v>
      </c>
      <c r="U3195" s="287">
        <f t="shared" si="655"/>
        <v>0</v>
      </c>
      <c r="V3195" s="287">
        <f t="shared" si="656"/>
        <v>0</v>
      </c>
      <c r="W3195" s="287">
        <f t="shared" si="657"/>
        <v>0</v>
      </c>
      <c r="X3195" s="287">
        <f t="shared" si="658"/>
        <v>0</v>
      </c>
      <c r="Y3195" s="288">
        <f t="shared" si="659"/>
        <v>1900</v>
      </c>
      <c r="Z3195" s="287">
        <f t="shared" si="660"/>
        <v>1</v>
      </c>
      <c r="AA3195" s="519">
        <f>0</f>
        <v>0</v>
      </c>
      <c r="AB3195" s="520">
        <f>0</f>
        <v>0</v>
      </c>
      <c r="AC3195" s="519">
        <f t="shared" si="661"/>
        <v>0</v>
      </c>
      <c r="AD3195" s="520">
        <f t="shared" si="662"/>
        <v>0</v>
      </c>
    </row>
    <row r="3196" spans="16:30">
      <c r="P3196" s="274">
        <f t="shared" si="650"/>
        <v>1</v>
      </c>
      <c r="Q3196" s="285">
        <f t="shared" si="651"/>
        <v>18</v>
      </c>
      <c r="R3196" s="286">
        <f t="shared" si="652"/>
        <v>0</v>
      </c>
      <c r="S3196" s="287">
        <f t="shared" si="653"/>
        <v>0</v>
      </c>
      <c r="T3196" s="286">
        <f t="shared" si="654"/>
        <v>0</v>
      </c>
      <c r="U3196" s="287">
        <f t="shared" si="655"/>
        <v>0</v>
      </c>
      <c r="V3196" s="287">
        <f t="shared" si="656"/>
        <v>0</v>
      </c>
      <c r="W3196" s="287">
        <f t="shared" si="657"/>
        <v>0</v>
      </c>
      <c r="X3196" s="287">
        <f t="shared" si="658"/>
        <v>0</v>
      </c>
      <c r="Y3196" s="288">
        <f t="shared" si="659"/>
        <v>1900</v>
      </c>
      <c r="Z3196" s="287">
        <f t="shared" si="660"/>
        <v>1</v>
      </c>
      <c r="AA3196" s="519">
        <f>0</f>
        <v>0</v>
      </c>
      <c r="AB3196" s="520">
        <f>0</f>
        <v>0</v>
      </c>
      <c r="AC3196" s="519">
        <f t="shared" si="661"/>
        <v>0</v>
      </c>
      <c r="AD3196" s="520">
        <f t="shared" si="662"/>
        <v>0</v>
      </c>
    </row>
    <row r="3197" spans="16:30">
      <c r="P3197" s="274">
        <f t="shared" si="650"/>
        <v>1</v>
      </c>
      <c r="Q3197" s="285">
        <f t="shared" si="651"/>
        <v>18</v>
      </c>
      <c r="R3197" s="286">
        <f t="shared" si="652"/>
        <v>0</v>
      </c>
      <c r="S3197" s="287">
        <f t="shared" si="653"/>
        <v>0</v>
      </c>
      <c r="T3197" s="286">
        <f t="shared" si="654"/>
        <v>0</v>
      </c>
      <c r="U3197" s="287">
        <f t="shared" si="655"/>
        <v>0</v>
      </c>
      <c r="V3197" s="287">
        <f t="shared" si="656"/>
        <v>0</v>
      </c>
      <c r="W3197" s="287">
        <f t="shared" si="657"/>
        <v>0</v>
      </c>
      <c r="X3197" s="287">
        <f t="shared" si="658"/>
        <v>0</v>
      </c>
      <c r="Y3197" s="288">
        <f t="shared" si="659"/>
        <v>1900</v>
      </c>
      <c r="Z3197" s="287">
        <f t="shared" si="660"/>
        <v>1</v>
      </c>
      <c r="AA3197" s="519">
        <f>0</f>
        <v>0</v>
      </c>
      <c r="AB3197" s="520">
        <f>0</f>
        <v>0</v>
      </c>
      <c r="AC3197" s="519">
        <f t="shared" si="661"/>
        <v>0</v>
      </c>
      <c r="AD3197" s="520">
        <f t="shared" si="662"/>
        <v>0</v>
      </c>
    </row>
    <row r="3198" spans="16:30">
      <c r="P3198" s="274">
        <f t="shared" si="650"/>
        <v>1</v>
      </c>
      <c r="Q3198" s="285">
        <f t="shared" si="651"/>
        <v>18</v>
      </c>
      <c r="R3198" s="286">
        <f t="shared" si="652"/>
        <v>0</v>
      </c>
      <c r="S3198" s="287">
        <f t="shared" si="653"/>
        <v>0</v>
      </c>
      <c r="T3198" s="286">
        <f t="shared" si="654"/>
        <v>0</v>
      </c>
      <c r="U3198" s="287">
        <f t="shared" si="655"/>
        <v>0</v>
      </c>
      <c r="V3198" s="287">
        <f t="shared" si="656"/>
        <v>0</v>
      </c>
      <c r="W3198" s="287">
        <f t="shared" si="657"/>
        <v>0</v>
      </c>
      <c r="X3198" s="287">
        <f t="shared" si="658"/>
        <v>0</v>
      </c>
      <c r="Y3198" s="288">
        <f t="shared" si="659"/>
        <v>1900</v>
      </c>
      <c r="Z3198" s="287">
        <f t="shared" si="660"/>
        <v>1</v>
      </c>
      <c r="AA3198" s="519">
        <f>0</f>
        <v>0</v>
      </c>
      <c r="AB3198" s="520">
        <f>0</f>
        <v>0</v>
      </c>
      <c r="AC3198" s="519">
        <f t="shared" si="661"/>
        <v>0</v>
      </c>
      <c r="AD3198" s="520">
        <f t="shared" si="662"/>
        <v>0</v>
      </c>
    </row>
    <row r="3199" spans="16:30">
      <c r="P3199" s="274">
        <f t="shared" si="650"/>
        <v>1</v>
      </c>
      <c r="Q3199" s="285">
        <f t="shared" si="651"/>
        <v>18</v>
      </c>
      <c r="R3199" s="286">
        <f t="shared" si="652"/>
        <v>0</v>
      </c>
      <c r="S3199" s="287">
        <f t="shared" si="653"/>
        <v>0</v>
      </c>
      <c r="T3199" s="286">
        <f t="shared" si="654"/>
        <v>0</v>
      </c>
      <c r="U3199" s="287">
        <f t="shared" si="655"/>
        <v>0</v>
      </c>
      <c r="V3199" s="287">
        <f t="shared" si="656"/>
        <v>0</v>
      </c>
      <c r="W3199" s="287">
        <f t="shared" si="657"/>
        <v>0</v>
      </c>
      <c r="X3199" s="287">
        <f t="shared" si="658"/>
        <v>0</v>
      </c>
      <c r="Y3199" s="288">
        <f t="shared" si="659"/>
        <v>1900</v>
      </c>
      <c r="Z3199" s="287">
        <f t="shared" si="660"/>
        <v>1</v>
      </c>
      <c r="AA3199" s="519">
        <f>0</f>
        <v>0</v>
      </c>
      <c r="AB3199" s="520">
        <f>0</f>
        <v>0</v>
      </c>
      <c r="AC3199" s="519">
        <f t="shared" si="661"/>
        <v>0</v>
      </c>
      <c r="AD3199" s="520">
        <f t="shared" si="662"/>
        <v>0</v>
      </c>
    </row>
    <row r="3200" spans="16:30">
      <c r="P3200" s="274">
        <f t="shared" si="650"/>
        <v>1</v>
      </c>
      <c r="Q3200" s="285">
        <f t="shared" si="651"/>
        <v>18</v>
      </c>
      <c r="R3200" s="286">
        <f t="shared" si="652"/>
        <v>0</v>
      </c>
      <c r="S3200" s="287">
        <f t="shared" si="653"/>
        <v>0</v>
      </c>
      <c r="T3200" s="286">
        <f t="shared" si="654"/>
        <v>0</v>
      </c>
      <c r="U3200" s="287">
        <f t="shared" si="655"/>
        <v>0</v>
      </c>
      <c r="V3200" s="287">
        <f t="shared" si="656"/>
        <v>0</v>
      </c>
      <c r="W3200" s="287">
        <f t="shared" si="657"/>
        <v>0</v>
      </c>
      <c r="X3200" s="287">
        <f t="shared" si="658"/>
        <v>0</v>
      </c>
      <c r="Y3200" s="288">
        <f t="shared" si="659"/>
        <v>1900</v>
      </c>
      <c r="Z3200" s="287">
        <f t="shared" si="660"/>
        <v>1</v>
      </c>
      <c r="AA3200" s="519">
        <f>0</f>
        <v>0</v>
      </c>
      <c r="AB3200" s="520">
        <f>0</f>
        <v>0</v>
      </c>
      <c r="AC3200" s="519">
        <f t="shared" si="661"/>
        <v>0</v>
      </c>
      <c r="AD3200" s="520">
        <f t="shared" si="662"/>
        <v>0</v>
      </c>
    </row>
    <row r="3201" spans="16:30">
      <c r="P3201" s="274">
        <f t="shared" si="650"/>
        <v>1</v>
      </c>
      <c r="Q3201" s="285">
        <f t="shared" si="651"/>
        <v>18</v>
      </c>
      <c r="R3201" s="286">
        <f t="shared" si="652"/>
        <v>0</v>
      </c>
      <c r="S3201" s="287">
        <f t="shared" si="653"/>
        <v>0</v>
      </c>
      <c r="T3201" s="286">
        <f t="shared" si="654"/>
        <v>0</v>
      </c>
      <c r="U3201" s="287">
        <f t="shared" si="655"/>
        <v>0</v>
      </c>
      <c r="V3201" s="287">
        <f t="shared" si="656"/>
        <v>0</v>
      </c>
      <c r="W3201" s="287">
        <f t="shared" si="657"/>
        <v>0</v>
      </c>
      <c r="X3201" s="287">
        <f t="shared" si="658"/>
        <v>0</v>
      </c>
      <c r="Y3201" s="288">
        <f t="shared" si="659"/>
        <v>1900</v>
      </c>
      <c r="Z3201" s="287">
        <f t="shared" si="660"/>
        <v>1</v>
      </c>
      <c r="AA3201" s="519">
        <f>0</f>
        <v>0</v>
      </c>
      <c r="AB3201" s="520">
        <f>0</f>
        <v>0</v>
      </c>
      <c r="AC3201" s="519">
        <f t="shared" si="661"/>
        <v>0</v>
      </c>
      <c r="AD3201" s="520">
        <f t="shared" si="662"/>
        <v>0</v>
      </c>
    </row>
    <row r="3202" spans="16:30">
      <c r="P3202" s="274">
        <f t="shared" si="650"/>
        <v>1</v>
      </c>
      <c r="Q3202" s="285">
        <f t="shared" si="651"/>
        <v>18</v>
      </c>
      <c r="R3202" s="286">
        <f t="shared" si="652"/>
        <v>0</v>
      </c>
      <c r="S3202" s="287">
        <f t="shared" si="653"/>
        <v>0</v>
      </c>
      <c r="T3202" s="286">
        <f t="shared" si="654"/>
        <v>0</v>
      </c>
      <c r="U3202" s="287">
        <f t="shared" si="655"/>
        <v>0</v>
      </c>
      <c r="V3202" s="287">
        <f t="shared" si="656"/>
        <v>0</v>
      </c>
      <c r="W3202" s="287">
        <f t="shared" si="657"/>
        <v>0</v>
      </c>
      <c r="X3202" s="287">
        <f t="shared" si="658"/>
        <v>0</v>
      </c>
      <c r="Y3202" s="288">
        <f t="shared" si="659"/>
        <v>1900</v>
      </c>
      <c r="Z3202" s="287">
        <f t="shared" si="660"/>
        <v>1</v>
      </c>
      <c r="AA3202" s="519">
        <f>0</f>
        <v>0</v>
      </c>
      <c r="AB3202" s="520">
        <f>0</f>
        <v>0</v>
      </c>
      <c r="AC3202" s="519">
        <f t="shared" si="661"/>
        <v>0</v>
      </c>
      <c r="AD3202" s="520">
        <f t="shared" si="662"/>
        <v>0</v>
      </c>
    </row>
    <row r="3203" spans="16:30">
      <c r="P3203" s="274">
        <f t="shared" si="650"/>
        <v>1</v>
      </c>
      <c r="Q3203" s="285">
        <f t="shared" si="651"/>
        <v>18</v>
      </c>
      <c r="R3203" s="286">
        <f t="shared" si="652"/>
        <v>0</v>
      </c>
      <c r="S3203" s="287">
        <f t="shared" si="653"/>
        <v>0</v>
      </c>
      <c r="T3203" s="286">
        <f t="shared" si="654"/>
        <v>0</v>
      </c>
      <c r="U3203" s="287">
        <f t="shared" si="655"/>
        <v>0</v>
      </c>
      <c r="V3203" s="287">
        <f t="shared" si="656"/>
        <v>0</v>
      </c>
      <c r="W3203" s="287">
        <f t="shared" si="657"/>
        <v>0</v>
      </c>
      <c r="X3203" s="287">
        <f t="shared" si="658"/>
        <v>0</v>
      </c>
      <c r="Y3203" s="288">
        <f t="shared" si="659"/>
        <v>1900</v>
      </c>
      <c r="Z3203" s="287">
        <f t="shared" si="660"/>
        <v>1</v>
      </c>
      <c r="AA3203" s="519">
        <f>0</f>
        <v>0</v>
      </c>
      <c r="AB3203" s="520">
        <f>0</f>
        <v>0</v>
      </c>
      <c r="AC3203" s="519">
        <f t="shared" si="661"/>
        <v>0</v>
      </c>
      <c r="AD3203" s="520">
        <f t="shared" si="662"/>
        <v>0</v>
      </c>
    </row>
    <row r="3204" spans="16:30">
      <c r="P3204" s="274">
        <f t="shared" si="650"/>
        <v>1</v>
      </c>
      <c r="Q3204" s="285">
        <f t="shared" si="651"/>
        <v>18</v>
      </c>
      <c r="R3204" s="286">
        <f t="shared" si="652"/>
        <v>0</v>
      </c>
      <c r="S3204" s="287">
        <f t="shared" si="653"/>
        <v>0</v>
      </c>
      <c r="T3204" s="286">
        <f t="shared" si="654"/>
        <v>0</v>
      </c>
      <c r="U3204" s="287">
        <f t="shared" si="655"/>
        <v>0</v>
      </c>
      <c r="V3204" s="287">
        <f t="shared" si="656"/>
        <v>0</v>
      </c>
      <c r="W3204" s="287">
        <f t="shared" si="657"/>
        <v>0</v>
      </c>
      <c r="X3204" s="287">
        <f t="shared" si="658"/>
        <v>0</v>
      </c>
      <c r="Y3204" s="288">
        <f t="shared" si="659"/>
        <v>1900</v>
      </c>
      <c r="Z3204" s="287">
        <f t="shared" si="660"/>
        <v>1</v>
      </c>
      <c r="AA3204" s="519">
        <f>0</f>
        <v>0</v>
      </c>
      <c r="AB3204" s="520">
        <f>0</f>
        <v>0</v>
      </c>
      <c r="AC3204" s="519">
        <f t="shared" si="661"/>
        <v>0</v>
      </c>
      <c r="AD3204" s="520">
        <f t="shared" si="662"/>
        <v>0</v>
      </c>
    </row>
    <row r="3205" spans="16:30">
      <c r="P3205" s="274">
        <f t="shared" si="650"/>
        <v>1</v>
      </c>
      <c r="Q3205" s="285">
        <f t="shared" si="651"/>
        <v>18</v>
      </c>
      <c r="R3205" s="286">
        <f t="shared" si="652"/>
        <v>0</v>
      </c>
      <c r="S3205" s="287">
        <f t="shared" si="653"/>
        <v>0</v>
      </c>
      <c r="T3205" s="286">
        <f t="shared" si="654"/>
        <v>0</v>
      </c>
      <c r="U3205" s="287">
        <f t="shared" si="655"/>
        <v>0</v>
      </c>
      <c r="V3205" s="287">
        <f t="shared" si="656"/>
        <v>0</v>
      </c>
      <c r="W3205" s="287">
        <f t="shared" si="657"/>
        <v>0</v>
      </c>
      <c r="X3205" s="287">
        <f t="shared" si="658"/>
        <v>0</v>
      </c>
      <c r="Y3205" s="288">
        <f t="shared" si="659"/>
        <v>1900</v>
      </c>
      <c r="Z3205" s="287">
        <f t="shared" si="660"/>
        <v>1</v>
      </c>
      <c r="AA3205" s="519">
        <f>0</f>
        <v>0</v>
      </c>
      <c r="AB3205" s="520">
        <f>0</f>
        <v>0</v>
      </c>
      <c r="AC3205" s="519">
        <f t="shared" si="661"/>
        <v>0</v>
      </c>
      <c r="AD3205" s="520">
        <f t="shared" si="662"/>
        <v>0</v>
      </c>
    </row>
    <row r="3206" spans="16:30">
      <c r="P3206" s="274">
        <f t="shared" si="650"/>
        <v>1</v>
      </c>
      <c r="Q3206" s="285">
        <f t="shared" si="651"/>
        <v>18</v>
      </c>
      <c r="R3206" s="286">
        <f t="shared" si="652"/>
        <v>0</v>
      </c>
      <c r="S3206" s="287">
        <f t="shared" si="653"/>
        <v>0</v>
      </c>
      <c r="T3206" s="286">
        <f t="shared" si="654"/>
        <v>0</v>
      </c>
      <c r="U3206" s="287">
        <f t="shared" si="655"/>
        <v>0</v>
      </c>
      <c r="V3206" s="287">
        <f t="shared" si="656"/>
        <v>0</v>
      </c>
      <c r="W3206" s="287">
        <f t="shared" si="657"/>
        <v>0</v>
      </c>
      <c r="X3206" s="287">
        <f t="shared" si="658"/>
        <v>0</v>
      </c>
      <c r="Y3206" s="288">
        <f t="shared" si="659"/>
        <v>1900</v>
      </c>
      <c r="Z3206" s="287">
        <f t="shared" si="660"/>
        <v>1</v>
      </c>
      <c r="AA3206" s="519">
        <f>0</f>
        <v>0</v>
      </c>
      <c r="AB3206" s="520">
        <f>0</f>
        <v>0</v>
      </c>
      <c r="AC3206" s="519">
        <f t="shared" si="661"/>
        <v>0</v>
      </c>
      <c r="AD3206" s="520">
        <f t="shared" si="662"/>
        <v>0</v>
      </c>
    </row>
    <row r="3207" spans="16:30">
      <c r="P3207" s="274">
        <f t="shared" si="650"/>
        <v>1</v>
      </c>
      <c r="Q3207" s="285">
        <f t="shared" si="651"/>
        <v>18</v>
      </c>
      <c r="R3207" s="286">
        <f t="shared" si="652"/>
        <v>0</v>
      </c>
      <c r="S3207" s="287">
        <f t="shared" si="653"/>
        <v>0</v>
      </c>
      <c r="T3207" s="286">
        <f t="shared" si="654"/>
        <v>0</v>
      </c>
      <c r="U3207" s="287">
        <f t="shared" si="655"/>
        <v>0</v>
      </c>
      <c r="V3207" s="287">
        <f t="shared" si="656"/>
        <v>0</v>
      </c>
      <c r="W3207" s="287">
        <f t="shared" si="657"/>
        <v>0</v>
      </c>
      <c r="X3207" s="287">
        <f t="shared" si="658"/>
        <v>0</v>
      </c>
      <c r="Y3207" s="288">
        <f t="shared" si="659"/>
        <v>1900</v>
      </c>
      <c r="Z3207" s="287">
        <f t="shared" si="660"/>
        <v>1</v>
      </c>
      <c r="AA3207" s="519">
        <f>0</f>
        <v>0</v>
      </c>
      <c r="AB3207" s="520">
        <f>0</f>
        <v>0</v>
      </c>
      <c r="AC3207" s="519">
        <f t="shared" si="661"/>
        <v>0</v>
      </c>
      <c r="AD3207" s="520">
        <f t="shared" si="662"/>
        <v>0</v>
      </c>
    </row>
    <row r="3208" spans="16:30">
      <c r="P3208" s="274">
        <f t="shared" ref="P3208:P3237" si="663">IF(Z3208&gt;S3208,IF(Z3208&gt;T3208,1,0),0)</f>
        <v>1</v>
      </c>
      <c r="Q3208" s="285">
        <f t="shared" ref="Q3208:Q3237" si="664">MAX(18,IFERROR(ROUNDDOWN(YEARFRAC(F3208,__valuation_date),0),45))</f>
        <v>18</v>
      </c>
      <c r="R3208" s="286">
        <f t="shared" ref="R3208:R3237" si="665">G3208</f>
        <v>0</v>
      </c>
      <c r="S3208" s="287">
        <f t="shared" ref="S3208:S3237" si="666">N3208</f>
        <v>0</v>
      </c>
      <c r="T3208" s="286">
        <f t="shared" ref="T3208:T3237" si="667">ROUNDUP(YEARFRAC(M3208,L3208),0)</f>
        <v>0</v>
      </c>
      <c r="U3208" s="287">
        <f t="shared" ref="U3208:U3237" si="668">J3208</f>
        <v>0</v>
      </c>
      <c r="V3208" s="287">
        <f t="shared" ref="V3208:V3237" si="669">IF(X3208="Annuity",0,H3208)</f>
        <v>0</v>
      </c>
      <c r="W3208" s="287">
        <f t="shared" ref="W3208:W3237" si="670">IF(X3208="Annuity",H3208*12,H3208)</f>
        <v>0</v>
      </c>
      <c r="X3208" s="287">
        <f t="shared" ref="X3208:X3237" si="671">E3208</f>
        <v>0</v>
      </c>
      <c r="Y3208" s="288">
        <f t="shared" ref="Y3208:Y3237" si="672">YEAR(L3208)</f>
        <v>1900</v>
      </c>
      <c r="Z3208" s="287">
        <f t="shared" ref="Z3208:Z3237" si="673">YEAR($P$2)-Y3208+1</f>
        <v>1</v>
      </c>
      <c r="AA3208" s="519">
        <f>0</f>
        <v>0</v>
      </c>
      <c r="AB3208" s="520">
        <f>0</f>
        <v>0</v>
      </c>
      <c r="AC3208" s="519">
        <f t="shared" ref="AC3208:AC3237" si="674">D3208</f>
        <v>0</v>
      </c>
      <c r="AD3208" s="520">
        <f t="shared" ref="AD3208:AD3237" si="675">O3208</f>
        <v>0</v>
      </c>
    </row>
    <row r="3209" spans="16:30">
      <c r="P3209" s="274">
        <f t="shared" si="663"/>
        <v>1</v>
      </c>
      <c r="Q3209" s="285">
        <f t="shared" si="664"/>
        <v>18</v>
      </c>
      <c r="R3209" s="286">
        <f t="shared" si="665"/>
        <v>0</v>
      </c>
      <c r="S3209" s="287">
        <f t="shared" si="666"/>
        <v>0</v>
      </c>
      <c r="T3209" s="286">
        <f t="shared" si="667"/>
        <v>0</v>
      </c>
      <c r="U3209" s="287">
        <f t="shared" si="668"/>
        <v>0</v>
      </c>
      <c r="V3209" s="287">
        <f t="shared" si="669"/>
        <v>0</v>
      </c>
      <c r="W3209" s="287">
        <f t="shared" si="670"/>
        <v>0</v>
      </c>
      <c r="X3209" s="287">
        <f t="shared" si="671"/>
        <v>0</v>
      </c>
      <c r="Y3209" s="288">
        <f t="shared" si="672"/>
        <v>1900</v>
      </c>
      <c r="Z3209" s="287">
        <f t="shared" si="673"/>
        <v>1</v>
      </c>
      <c r="AA3209" s="519">
        <f>0</f>
        <v>0</v>
      </c>
      <c r="AB3209" s="520">
        <f>0</f>
        <v>0</v>
      </c>
      <c r="AC3209" s="519">
        <f t="shared" si="674"/>
        <v>0</v>
      </c>
      <c r="AD3209" s="520">
        <f t="shared" si="675"/>
        <v>0</v>
      </c>
    </row>
    <row r="3210" spans="16:30">
      <c r="P3210" s="274">
        <f t="shared" si="663"/>
        <v>1</v>
      </c>
      <c r="Q3210" s="285">
        <f t="shared" si="664"/>
        <v>18</v>
      </c>
      <c r="R3210" s="286">
        <f t="shared" si="665"/>
        <v>0</v>
      </c>
      <c r="S3210" s="287">
        <f t="shared" si="666"/>
        <v>0</v>
      </c>
      <c r="T3210" s="286">
        <f t="shared" si="667"/>
        <v>0</v>
      </c>
      <c r="U3210" s="287">
        <f t="shared" si="668"/>
        <v>0</v>
      </c>
      <c r="V3210" s="287">
        <f t="shared" si="669"/>
        <v>0</v>
      </c>
      <c r="W3210" s="287">
        <f t="shared" si="670"/>
        <v>0</v>
      </c>
      <c r="X3210" s="287">
        <f t="shared" si="671"/>
        <v>0</v>
      </c>
      <c r="Y3210" s="288">
        <f t="shared" si="672"/>
        <v>1900</v>
      </c>
      <c r="Z3210" s="287">
        <f t="shared" si="673"/>
        <v>1</v>
      </c>
      <c r="AA3210" s="519">
        <f>0</f>
        <v>0</v>
      </c>
      <c r="AB3210" s="520">
        <f>0</f>
        <v>0</v>
      </c>
      <c r="AC3210" s="519">
        <f t="shared" si="674"/>
        <v>0</v>
      </c>
      <c r="AD3210" s="520">
        <f t="shared" si="675"/>
        <v>0</v>
      </c>
    </row>
    <row r="3211" spans="16:30">
      <c r="P3211" s="274">
        <f t="shared" si="663"/>
        <v>1</v>
      </c>
      <c r="Q3211" s="285">
        <f t="shared" si="664"/>
        <v>18</v>
      </c>
      <c r="R3211" s="286">
        <f t="shared" si="665"/>
        <v>0</v>
      </c>
      <c r="S3211" s="287">
        <f t="shared" si="666"/>
        <v>0</v>
      </c>
      <c r="T3211" s="286">
        <f t="shared" si="667"/>
        <v>0</v>
      </c>
      <c r="U3211" s="287">
        <f t="shared" si="668"/>
        <v>0</v>
      </c>
      <c r="V3211" s="287">
        <f t="shared" si="669"/>
        <v>0</v>
      </c>
      <c r="W3211" s="287">
        <f t="shared" si="670"/>
        <v>0</v>
      </c>
      <c r="X3211" s="287">
        <f t="shared" si="671"/>
        <v>0</v>
      </c>
      <c r="Y3211" s="288">
        <f t="shared" si="672"/>
        <v>1900</v>
      </c>
      <c r="Z3211" s="287">
        <f t="shared" si="673"/>
        <v>1</v>
      </c>
      <c r="AA3211" s="519">
        <f>0</f>
        <v>0</v>
      </c>
      <c r="AB3211" s="520">
        <f>0</f>
        <v>0</v>
      </c>
      <c r="AC3211" s="519">
        <f t="shared" si="674"/>
        <v>0</v>
      </c>
      <c r="AD3211" s="520">
        <f t="shared" si="675"/>
        <v>0</v>
      </c>
    </row>
    <row r="3212" spans="16:30">
      <c r="P3212" s="274">
        <f t="shared" si="663"/>
        <v>1</v>
      </c>
      <c r="Q3212" s="285">
        <f t="shared" si="664"/>
        <v>18</v>
      </c>
      <c r="R3212" s="286">
        <f t="shared" si="665"/>
        <v>0</v>
      </c>
      <c r="S3212" s="287">
        <f t="shared" si="666"/>
        <v>0</v>
      </c>
      <c r="T3212" s="286">
        <f t="shared" si="667"/>
        <v>0</v>
      </c>
      <c r="U3212" s="287">
        <f t="shared" si="668"/>
        <v>0</v>
      </c>
      <c r="V3212" s="287">
        <f t="shared" si="669"/>
        <v>0</v>
      </c>
      <c r="W3212" s="287">
        <f t="shared" si="670"/>
        <v>0</v>
      </c>
      <c r="X3212" s="287">
        <f t="shared" si="671"/>
        <v>0</v>
      </c>
      <c r="Y3212" s="288">
        <f t="shared" si="672"/>
        <v>1900</v>
      </c>
      <c r="Z3212" s="287">
        <f t="shared" si="673"/>
        <v>1</v>
      </c>
      <c r="AA3212" s="519">
        <f>0</f>
        <v>0</v>
      </c>
      <c r="AB3212" s="520">
        <f>0</f>
        <v>0</v>
      </c>
      <c r="AC3212" s="519">
        <f t="shared" si="674"/>
        <v>0</v>
      </c>
      <c r="AD3212" s="520">
        <f t="shared" si="675"/>
        <v>0</v>
      </c>
    </row>
    <row r="3213" spans="16:30">
      <c r="P3213" s="274">
        <f t="shared" si="663"/>
        <v>1</v>
      </c>
      <c r="Q3213" s="285">
        <f t="shared" si="664"/>
        <v>18</v>
      </c>
      <c r="R3213" s="286">
        <f t="shared" si="665"/>
        <v>0</v>
      </c>
      <c r="S3213" s="287">
        <f t="shared" si="666"/>
        <v>0</v>
      </c>
      <c r="T3213" s="286">
        <f t="shared" si="667"/>
        <v>0</v>
      </c>
      <c r="U3213" s="287">
        <f t="shared" si="668"/>
        <v>0</v>
      </c>
      <c r="V3213" s="287">
        <f t="shared" si="669"/>
        <v>0</v>
      </c>
      <c r="W3213" s="287">
        <f t="shared" si="670"/>
        <v>0</v>
      </c>
      <c r="X3213" s="287">
        <f t="shared" si="671"/>
        <v>0</v>
      </c>
      <c r="Y3213" s="288">
        <f t="shared" si="672"/>
        <v>1900</v>
      </c>
      <c r="Z3213" s="287">
        <f t="shared" si="673"/>
        <v>1</v>
      </c>
      <c r="AA3213" s="519">
        <f>0</f>
        <v>0</v>
      </c>
      <c r="AB3213" s="520">
        <f>0</f>
        <v>0</v>
      </c>
      <c r="AC3213" s="519">
        <f t="shared" si="674"/>
        <v>0</v>
      </c>
      <c r="AD3213" s="520">
        <f t="shared" si="675"/>
        <v>0</v>
      </c>
    </row>
    <row r="3214" spans="16:30">
      <c r="P3214" s="274">
        <f t="shared" si="663"/>
        <v>1</v>
      </c>
      <c r="Q3214" s="285">
        <f t="shared" si="664"/>
        <v>18</v>
      </c>
      <c r="R3214" s="286">
        <f t="shared" si="665"/>
        <v>0</v>
      </c>
      <c r="S3214" s="287">
        <f t="shared" si="666"/>
        <v>0</v>
      </c>
      <c r="T3214" s="286">
        <f t="shared" si="667"/>
        <v>0</v>
      </c>
      <c r="U3214" s="287">
        <f t="shared" si="668"/>
        <v>0</v>
      </c>
      <c r="V3214" s="287">
        <f t="shared" si="669"/>
        <v>0</v>
      </c>
      <c r="W3214" s="287">
        <f t="shared" si="670"/>
        <v>0</v>
      </c>
      <c r="X3214" s="287">
        <f t="shared" si="671"/>
        <v>0</v>
      </c>
      <c r="Y3214" s="288">
        <f t="shared" si="672"/>
        <v>1900</v>
      </c>
      <c r="Z3214" s="287">
        <f t="shared" si="673"/>
        <v>1</v>
      </c>
      <c r="AA3214" s="519">
        <f>0</f>
        <v>0</v>
      </c>
      <c r="AB3214" s="520">
        <f>0</f>
        <v>0</v>
      </c>
      <c r="AC3214" s="519">
        <f t="shared" si="674"/>
        <v>0</v>
      </c>
      <c r="AD3214" s="520">
        <f t="shared" si="675"/>
        <v>0</v>
      </c>
    </row>
    <row r="3215" spans="16:30">
      <c r="P3215" s="274">
        <f t="shared" si="663"/>
        <v>1</v>
      </c>
      <c r="Q3215" s="285">
        <f t="shared" si="664"/>
        <v>18</v>
      </c>
      <c r="R3215" s="286">
        <f t="shared" si="665"/>
        <v>0</v>
      </c>
      <c r="S3215" s="287">
        <f t="shared" si="666"/>
        <v>0</v>
      </c>
      <c r="T3215" s="286">
        <f t="shared" si="667"/>
        <v>0</v>
      </c>
      <c r="U3215" s="287">
        <f t="shared" si="668"/>
        <v>0</v>
      </c>
      <c r="V3215" s="287">
        <f t="shared" si="669"/>
        <v>0</v>
      </c>
      <c r="W3215" s="287">
        <f t="shared" si="670"/>
        <v>0</v>
      </c>
      <c r="X3215" s="287">
        <f t="shared" si="671"/>
        <v>0</v>
      </c>
      <c r="Y3215" s="288">
        <f t="shared" si="672"/>
        <v>1900</v>
      </c>
      <c r="Z3215" s="287">
        <f t="shared" si="673"/>
        <v>1</v>
      </c>
      <c r="AA3215" s="519">
        <f>0</f>
        <v>0</v>
      </c>
      <c r="AB3215" s="520">
        <f>0</f>
        <v>0</v>
      </c>
      <c r="AC3215" s="519">
        <f t="shared" si="674"/>
        <v>0</v>
      </c>
      <c r="AD3215" s="520">
        <f t="shared" si="675"/>
        <v>0</v>
      </c>
    </row>
    <row r="3216" spans="16:30">
      <c r="P3216" s="274">
        <f t="shared" si="663"/>
        <v>1</v>
      </c>
      <c r="Q3216" s="285">
        <f t="shared" si="664"/>
        <v>18</v>
      </c>
      <c r="R3216" s="286">
        <f t="shared" si="665"/>
        <v>0</v>
      </c>
      <c r="S3216" s="287">
        <f t="shared" si="666"/>
        <v>0</v>
      </c>
      <c r="T3216" s="286">
        <f t="shared" si="667"/>
        <v>0</v>
      </c>
      <c r="U3216" s="287">
        <f t="shared" si="668"/>
        <v>0</v>
      </c>
      <c r="V3216" s="287">
        <f t="shared" si="669"/>
        <v>0</v>
      </c>
      <c r="W3216" s="287">
        <f t="shared" si="670"/>
        <v>0</v>
      </c>
      <c r="X3216" s="287">
        <f t="shared" si="671"/>
        <v>0</v>
      </c>
      <c r="Y3216" s="288">
        <f t="shared" si="672"/>
        <v>1900</v>
      </c>
      <c r="Z3216" s="287">
        <f t="shared" si="673"/>
        <v>1</v>
      </c>
      <c r="AA3216" s="519">
        <f>0</f>
        <v>0</v>
      </c>
      <c r="AB3216" s="520">
        <f>0</f>
        <v>0</v>
      </c>
      <c r="AC3216" s="519">
        <f t="shared" si="674"/>
        <v>0</v>
      </c>
      <c r="AD3216" s="520">
        <f t="shared" si="675"/>
        <v>0</v>
      </c>
    </row>
    <row r="3217" spans="16:30">
      <c r="P3217" s="274">
        <f t="shared" si="663"/>
        <v>1</v>
      </c>
      <c r="Q3217" s="285">
        <f t="shared" si="664"/>
        <v>18</v>
      </c>
      <c r="R3217" s="286">
        <f t="shared" si="665"/>
        <v>0</v>
      </c>
      <c r="S3217" s="287">
        <f t="shared" si="666"/>
        <v>0</v>
      </c>
      <c r="T3217" s="286">
        <f t="shared" si="667"/>
        <v>0</v>
      </c>
      <c r="U3217" s="287">
        <f t="shared" si="668"/>
        <v>0</v>
      </c>
      <c r="V3217" s="287">
        <f t="shared" si="669"/>
        <v>0</v>
      </c>
      <c r="W3217" s="287">
        <f t="shared" si="670"/>
        <v>0</v>
      </c>
      <c r="X3217" s="287">
        <f t="shared" si="671"/>
        <v>0</v>
      </c>
      <c r="Y3217" s="288">
        <f t="shared" si="672"/>
        <v>1900</v>
      </c>
      <c r="Z3217" s="287">
        <f t="shared" si="673"/>
        <v>1</v>
      </c>
      <c r="AA3217" s="519">
        <f>0</f>
        <v>0</v>
      </c>
      <c r="AB3217" s="520">
        <f>0</f>
        <v>0</v>
      </c>
      <c r="AC3217" s="519">
        <f t="shared" si="674"/>
        <v>0</v>
      </c>
      <c r="AD3217" s="520">
        <f t="shared" si="675"/>
        <v>0</v>
      </c>
    </row>
    <row r="3218" spans="16:30">
      <c r="P3218" s="274">
        <f t="shared" si="663"/>
        <v>1</v>
      </c>
      <c r="Q3218" s="285">
        <f t="shared" si="664"/>
        <v>18</v>
      </c>
      <c r="R3218" s="286">
        <f t="shared" si="665"/>
        <v>0</v>
      </c>
      <c r="S3218" s="287">
        <f t="shared" si="666"/>
        <v>0</v>
      </c>
      <c r="T3218" s="286">
        <f t="shared" si="667"/>
        <v>0</v>
      </c>
      <c r="U3218" s="287">
        <f t="shared" si="668"/>
        <v>0</v>
      </c>
      <c r="V3218" s="287">
        <f t="shared" si="669"/>
        <v>0</v>
      </c>
      <c r="W3218" s="287">
        <f t="shared" si="670"/>
        <v>0</v>
      </c>
      <c r="X3218" s="287">
        <f t="shared" si="671"/>
        <v>0</v>
      </c>
      <c r="Y3218" s="288">
        <f t="shared" si="672"/>
        <v>1900</v>
      </c>
      <c r="Z3218" s="287">
        <f t="shared" si="673"/>
        <v>1</v>
      </c>
      <c r="AA3218" s="519">
        <f>0</f>
        <v>0</v>
      </c>
      <c r="AB3218" s="520">
        <f>0</f>
        <v>0</v>
      </c>
      <c r="AC3218" s="519">
        <f t="shared" si="674"/>
        <v>0</v>
      </c>
      <c r="AD3218" s="520">
        <f t="shared" si="675"/>
        <v>0</v>
      </c>
    </row>
    <row r="3219" spans="16:30">
      <c r="P3219" s="274">
        <f t="shared" si="663"/>
        <v>1</v>
      </c>
      <c r="Q3219" s="285">
        <f t="shared" si="664"/>
        <v>18</v>
      </c>
      <c r="R3219" s="286">
        <f t="shared" si="665"/>
        <v>0</v>
      </c>
      <c r="S3219" s="287">
        <f t="shared" si="666"/>
        <v>0</v>
      </c>
      <c r="T3219" s="286">
        <f t="shared" si="667"/>
        <v>0</v>
      </c>
      <c r="U3219" s="287">
        <f t="shared" si="668"/>
        <v>0</v>
      </c>
      <c r="V3219" s="287">
        <f t="shared" si="669"/>
        <v>0</v>
      </c>
      <c r="W3219" s="287">
        <f t="shared" si="670"/>
        <v>0</v>
      </c>
      <c r="X3219" s="287">
        <f t="shared" si="671"/>
        <v>0</v>
      </c>
      <c r="Y3219" s="288">
        <f t="shared" si="672"/>
        <v>1900</v>
      </c>
      <c r="Z3219" s="287">
        <f t="shared" si="673"/>
        <v>1</v>
      </c>
      <c r="AA3219" s="519">
        <f>0</f>
        <v>0</v>
      </c>
      <c r="AB3219" s="520">
        <f>0</f>
        <v>0</v>
      </c>
      <c r="AC3219" s="519">
        <f t="shared" si="674"/>
        <v>0</v>
      </c>
      <c r="AD3219" s="520">
        <f t="shared" si="675"/>
        <v>0</v>
      </c>
    </row>
    <row r="3220" spans="16:30">
      <c r="P3220" s="274">
        <f t="shared" si="663"/>
        <v>1</v>
      </c>
      <c r="Q3220" s="285">
        <f t="shared" si="664"/>
        <v>18</v>
      </c>
      <c r="R3220" s="286">
        <f t="shared" si="665"/>
        <v>0</v>
      </c>
      <c r="S3220" s="287">
        <f t="shared" si="666"/>
        <v>0</v>
      </c>
      <c r="T3220" s="286">
        <f t="shared" si="667"/>
        <v>0</v>
      </c>
      <c r="U3220" s="287">
        <f t="shared" si="668"/>
        <v>0</v>
      </c>
      <c r="V3220" s="287">
        <f t="shared" si="669"/>
        <v>0</v>
      </c>
      <c r="W3220" s="287">
        <f t="shared" si="670"/>
        <v>0</v>
      </c>
      <c r="X3220" s="287">
        <f t="shared" si="671"/>
        <v>0</v>
      </c>
      <c r="Y3220" s="288">
        <f t="shared" si="672"/>
        <v>1900</v>
      </c>
      <c r="Z3220" s="287">
        <f t="shared" si="673"/>
        <v>1</v>
      </c>
      <c r="AA3220" s="519">
        <f>0</f>
        <v>0</v>
      </c>
      <c r="AB3220" s="520">
        <f>0</f>
        <v>0</v>
      </c>
      <c r="AC3220" s="519">
        <f t="shared" si="674"/>
        <v>0</v>
      </c>
      <c r="AD3220" s="520">
        <f t="shared" si="675"/>
        <v>0</v>
      </c>
    </row>
    <row r="3221" spans="16:30">
      <c r="P3221" s="274">
        <f t="shared" si="663"/>
        <v>1</v>
      </c>
      <c r="Q3221" s="285">
        <f t="shared" si="664"/>
        <v>18</v>
      </c>
      <c r="R3221" s="286">
        <f t="shared" si="665"/>
        <v>0</v>
      </c>
      <c r="S3221" s="287">
        <f t="shared" si="666"/>
        <v>0</v>
      </c>
      <c r="T3221" s="286">
        <f t="shared" si="667"/>
        <v>0</v>
      </c>
      <c r="U3221" s="287">
        <f t="shared" si="668"/>
        <v>0</v>
      </c>
      <c r="V3221" s="287">
        <f t="shared" si="669"/>
        <v>0</v>
      </c>
      <c r="W3221" s="287">
        <f t="shared" si="670"/>
        <v>0</v>
      </c>
      <c r="X3221" s="287">
        <f t="shared" si="671"/>
        <v>0</v>
      </c>
      <c r="Y3221" s="288">
        <f t="shared" si="672"/>
        <v>1900</v>
      </c>
      <c r="Z3221" s="287">
        <f t="shared" si="673"/>
        <v>1</v>
      </c>
      <c r="AA3221" s="519">
        <f>0</f>
        <v>0</v>
      </c>
      <c r="AB3221" s="520">
        <f>0</f>
        <v>0</v>
      </c>
      <c r="AC3221" s="519">
        <f t="shared" si="674"/>
        <v>0</v>
      </c>
      <c r="AD3221" s="520">
        <f t="shared" si="675"/>
        <v>0</v>
      </c>
    </row>
    <row r="3222" spans="16:30">
      <c r="P3222" s="274">
        <f t="shared" si="663"/>
        <v>1</v>
      </c>
      <c r="Q3222" s="285">
        <f t="shared" si="664"/>
        <v>18</v>
      </c>
      <c r="R3222" s="286">
        <f t="shared" si="665"/>
        <v>0</v>
      </c>
      <c r="S3222" s="287">
        <f t="shared" si="666"/>
        <v>0</v>
      </c>
      <c r="T3222" s="286">
        <f t="shared" si="667"/>
        <v>0</v>
      </c>
      <c r="U3222" s="287">
        <f t="shared" si="668"/>
        <v>0</v>
      </c>
      <c r="V3222" s="287">
        <f t="shared" si="669"/>
        <v>0</v>
      </c>
      <c r="W3222" s="287">
        <f t="shared" si="670"/>
        <v>0</v>
      </c>
      <c r="X3222" s="287">
        <f t="shared" si="671"/>
        <v>0</v>
      </c>
      <c r="Y3222" s="288">
        <f t="shared" si="672"/>
        <v>1900</v>
      </c>
      <c r="Z3222" s="287">
        <f t="shared" si="673"/>
        <v>1</v>
      </c>
      <c r="AA3222" s="519">
        <f>0</f>
        <v>0</v>
      </c>
      <c r="AB3222" s="520">
        <f>0</f>
        <v>0</v>
      </c>
      <c r="AC3222" s="519">
        <f t="shared" si="674"/>
        <v>0</v>
      </c>
      <c r="AD3222" s="520">
        <f t="shared" si="675"/>
        <v>0</v>
      </c>
    </row>
    <row r="3223" spans="16:30">
      <c r="P3223" s="274">
        <f t="shared" si="663"/>
        <v>1</v>
      </c>
      <c r="Q3223" s="285">
        <f t="shared" si="664"/>
        <v>18</v>
      </c>
      <c r="R3223" s="286">
        <f t="shared" si="665"/>
        <v>0</v>
      </c>
      <c r="S3223" s="287">
        <f t="shared" si="666"/>
        <v>0</v>
      </c>
      <c r="T3223" s="286">
        <f t="shared" si="667"/>
        <v>0</v>
      </c>
      <c r="U3223" s="287">
        <f t="shared" si="668"/>
        <v>0</v>
      </c>
      <c r="V3223" s="287">
        <f t="shared" si="669"/>
        <v>0</v>
      </c>
      <c r="W3223" s="287">
        <f t="shared" si="670"/>
        <v>0</v>
      </c>
      <c r="X3223" s="287">
        <f t="shared" si="671"/>
        <v>0</v>
      </c>
      <c r="Y3223" s="288">
        <f t="shared" si="672"/>
        <v>1900</v>
      </c>
      <c r="Z3223" s="287">
        <f t="shared" si="673"/>
        <v>1</v>
      </c>
      <c r="AA3223" s="519">
        <f>0</f>
        <v>0</v>
      </c>
      <c r="AB3223" s="520">
        <f>0</f>
        <v>0</v>
      </c>
      <c r="AC3223" s="519">
        <f t="shared" si="674"/>
        <v>0</v>
      </c>
      <c r="AD3223" s="520">
        <f t="shared" si="675"/>
        <v>0</v>
      </c>
    </row>
    <row r="3224" spans="16:30">
      <c r="P3224" s="274">
        <f t="shared" si="663"/>
        <v>1</v>
      </c>
      <c r="Q3224" s="285">
        <f t="shared" si="664"/>
        <v>18</v>
      </c>
      <c r="R3224" s="286">
        <f t="shared" si="665"/>
        <v>0</v>
      </c>
      <c r="S3224" s="287">
        <f t="shared" si="666"/>
        <v>0</v>
      </c>
      <c r="T3224" s="286">
        <f t="shared" si="667"/>
        <v>0</v>
      </c>
      <c r="U3224" s="287">
        <f t="shared" si="668"/>
        <v>0</v>
      </c>
      <c r="V3224" s="287">
        <f t="shared" si="669"/>
        <v>0</v>
      </c>
      <c r="W3224" s="287">
        <f t="shared" si="670"/>
        <v>0</v>
      </c>
      <c r="X3224" s="287">
        <f t="shared" si="671"/>
        <v>0</v>
      </c>
      <c r="Y3224" s="288">
        <f t="shared" si="672"/>
        <v>1900</v>
      </c>
      <c r="Z3224" s="287">
        <f t="shared" si="673"/>
        <v>1</v>
      </c>
      <c r="AA3224" s="519">
        <f>0</f>
        <v>0</v>
      </c>
      <c r="AB3224" s="520">
        <f>0</f>
        <v>0</v>
      </c>
      <c r="AC3224" s="519">
        <f t="shared" si="674"/>
        <v>0</v>
      </c>
      <c r="AD3224" s="520">
        <f t="shared" si="675"/>
        <v>0</v>
      </c>
    </row>
    <row r="3225" spans="16:30">
      <c r="P3225" s="274">
        <f t="shared" si="663"/>
        <v>1</v>
      </c>
      <c r="Q3225" s="285">
        <f t="shared" si="664"/>
        <v>18</v>
      </c>
      <c r="R3225" s="286">
        <f t="shared" si="665"/>
        <v>0</v>
      </c>
      <c r="S3225" s="287">
        <f t="shared" si="666"/>
        <v>0</v>
      </c>
      <c r="T3225" s="286">
        <f t="shared" si="667"/>
        <v>0</v>
      </c>
      <c r="U3225" s="287">
        <f t="shared" si="668"/>
        <v>0</v>
      </c>
      <c r="V3225" s="287">
        <f t="shared" si="669"/>
        <v>0</v>
      </c>
      <c r="W3225" s="287">
        <f t="shared" si="670"/>
        <v>0</v>
      </c>
      <c r="X3225" s="287">
        <f t="shared" si="671"/>
        <v>0</v>
      </c>
      <c r="Y3225" s="288">
        <f t="shared" si="672"/>
        <v>1900</v>
      </c>
      <c r="Z3225" s="287">
        <f t="shared" si="673"/>
        <v>1</v>
      </c>
      <c r="AA3225" s="519">
        <f>0</f>
        <v>0</v>
      </c>
      <c r="AB3225" s="520">
        <f>0</f>
        <v>0</v>
      </c>
      <c r="AC3225" s="519">
        <f t="shared" si="674"/>
        <v>0</v>
      </c>
      <c r="AD3225" s="520">
        <f t="shared" si="675"/>
        <v>0</v>
      </c>
    </row>
    <row r="3226" spans="16:30">
      <c r="P3226" s="274">
        <f t="shared" si="663"/>
        <v>1</v>
      </c>
      <c r="Q3226" s="285">
        <f t="shared" si="664"/>
        <v>18</v>
      </c>
      <c r="R3226" s="286">
        <f t="shared" si="665"/>
        <v>0</v>
      </c>
      <c r="S3226" s="287">
        <f t="shared" si="666"/>
        <v>0</v>
      </c>
      <c r="T3226" s="286">
        <f t="shared" si="667"/>
        <v>0</v>
      </c>
      <c r="U3226" s="287">
        <f t="shared" si="668"/>
        <v>0</v>
      </c>
      <c r="V3226" s="287">
        <f t="shared" si="669"/>
        <v>0</v>
      </c>
      <c r="W3226" s="287">
        <f t="shared" si="670"/>
        <v>0</v>
      </c>
      <c r="X3226" s="287">
        <f t="shared" si="671"/>
        <v>0</v>
      </c>
      <c r="Y3226" s="288">
        <f t="shared" si="672"/>
        <v>1900</v>
      </c>
      <c r="Z3226" s="287">
        <f t="shared" si="673"/>
        <v>1</v>
      </c>
      <c r="AA3226" s="519">
        <f>0</f>
        <v>0</v>
      </c>
      <c r="AB3226" s="520">
        <f>0</f>
        <v>0</v>
      </c>
      <c r="AC3226" s="519">
        <f t="shared" si="674"/>
        <v>0</v>
      </c>
      <c r="AD3226" s="520">
        <f t="shared" si="675"/>
        <v>0</v>
      </c>
    </row>
    <row r="3227" spans="16:30">
      <c r="P3227" s="274">
        <f t="shared" si="663"/>
        <v>1</v>
      </c>
      <c r="Q3227" s="285">
        <f t="shared" si="664"/>
        <v>18</v>
      </c>
      <c r="R3227" s="286">
        <f t="shared" si="665"/>
        <v>0</v>
      </c>
      <c r="S3227" s="287">
        <f t="shared" si="666"/>
        <v>0</v>
      </c>
      <c r="T3227" s="286">
        <f t="shared" si="667"/>
        <v>0</v>
      </c>
      <c r="U3227" s="287">
        <f t="shared" si="668"/>
        <v>0</v>
      </c>
      <c r="V3227" s="287">
        <f t="shared" si="669"/>
        <v>0</v>
      </c>
      <c r="W3227" s="287">
        <f t="shared" si="670"/>
        <v>0</v>
      </c>
      <c r="X3227" s="287">
        <f t="shared" si="671"/>
        <v>0</v>
      </c>
      <c r="Y3227" s="288">
        <f t="shared" si="672"/>
        <v>1900</v>
      </c>
      <c r="Z3227" s="287">
        <f t="shared" si="673"/>
        <v>1</v>
      </c>
      <c r="AA3227" s="519">
        <f>0</f>
        <v>0</v>
      </c>
      <c r="AB3227" s="520">
        <f>0</f>
        <v>0</v>
      </c>
      <c r="AC3227" s="519">
        <f t="shared" si="674"/>
        <v>0</v>
      </c>
      <c r="AD3227" s="520">
        <f t="shared" si="675"/>
        <v>0</v>
      </c>
    </row>
    <row r="3228" spans="16:30">
      <c r="P3228" s="274">
        <f t="shared" si="663"/>
        <v>1</v>
      </c>
      <c r="Q3228" s="285">
        <f t="shared" si="664"/>
        <v>18</v>
      </c>
      <c r="R3228" s="286">
        <f t="shared" si="665"/>
        <v>0</v>
      </c>
      <c r="S3228" s="287">
        <f t="shared" si="666"/>
        <v>0</v>
      </c>
      <c r="T3228" s="286">
        <f t="shared" si="667"/>
        <v>0</v>
      </c>
      <c r="U3228" s="287">
        <f t="shared" si="668"/>
        <v>0</v>
      </c>
      <c r="V3228" s="287">
        <f t="shared" si="669"/>
        <v>0</v>
      </c>
      <c r="W3228" s="287">
        <f t="shared" si="670"/>
        <v>0</v>
      </c>
      <c r="X3228" s="287">
        <f t="shared" si="671"/>
        <v>0</v>
      </c>
      <c r="Y3228" s="288">
        <f t="shared" si="672"/>
        <v>1900</v>
      </c>
      <c r="Z3228" s="287">
        <f t="shared" si="673"/>
        <v>1</v>
      </c>
      <c r="AA3228" s="519">
        <f>0</f>
        <v>0</v>
      </c>
      <c r="AB3228" s="520">
        <f>0</f>
        <v>0</v>
      </c>
      <c r="AC3228" s="519">
        <f t="shared" si="674"/>
        <v>0</v>
      </c>
      <c r="AD3228" s="520">
        <f t="shared" si="675"/>
        <v>0</v>
      </c>
    </row>
    <row r="3229" spans="16:30">
      <c r="P3229" s="274">
        <f t="shared" si="663"/>
        <v>1</v>
      </c>
      <c r="Q3229" s="285">
        <f t="shared" si="664"/>
        <v>18</v>
      </c>
      <c r="R3229" s="286">
        <f t="shared" si="665"/>
        <v>0</v>
      </c>
      <c r="S3229" s="287">
        <f t="shared" si="666"/>
        <v>0</v>
      </c>
      <c r="T3229" s="286">
        <f t="shared" si="667"/>
        <v>0</v>
      </c>
      <c r="U3229" s="287">
        <f t="shared" si="668"/>
        <v>0</v>
      </c>
      <c r="V3229" s="287">
        <f t="shared" si="669"/>
        <v>0</v>
      </c>
      <c r="W3229" s="287">
        <f t="shared" si="670"/>
        <v>0</v>
      </c>
      <c r="X3229" s="287">
        <f t="shared" si="671"/>
        <v>0</v>
      </c>
      <c r="Y3229" s="288">
        <f t="shared" si="672"/>
        <v>1900</v>
      </c>
      <c r="Z3229" s="287">
        <f t="shared" si="673"/>
        <v>1</v>
      </c>
      <c r="AA3229" s="519">
        <f>0</f>
        <v>0</v>
      </c>
      <c r="AB3229" s="520">
        <f>0</f>
        <v>0</v>
      </c>
      <c r="AC3229" s="519">
        <f t="shared" si="674"/>
        <v>0</v>
      </c>
      <c r="AD3229" s="520">
        <f t="shared" si="675"/>
        <v>0</v>
      </c>
    </row>
    <row r="3230" spans="16:30">
      <c r="P3230" s="274">
        <f t="shared" si="663"/>
        <v>1</v>
      </c>
      <c r="Q3230" s="285">
        <f t="shared" si="664"/>
        <v>18</v>
      </c>
      <c r="R3230" s="286">
        <f t="shared" si="665"/>
        <v>0</v>
      </c>
      <c r="S3230" s="287">
        <f t="shared" si="666"/>
        <v>0</v>
      </c>
      <c r="T3230" s="286">
        <f t="shared" si="667"/>
        <v>0</v>
      </c>
      <c r="U3230" s="287">
        <f t="shared" si="668"/>
        <v>0</v>
      </c>
      <c r="V3230" s="287">
        <f t="shared" si="669"/>
        <v>0</v>
      </c>
      <c r="W3230" s="287">
        <f t="shared" si="670"/>
        <v>0</v>
      </c>
      <c r="X3230" s="287">
        <f t="shared" si="671"/>
        <v>0</v>
      </c>
      <c r="Y3230" s="288">
        <f t="shared" si="672"/>
        <v>1900</v>
      </c>
      <c r="Z3230" s="287">
        <f t="shared" si="673"/>
        <v>1</v>
      </c>
      <c r="AA3230" s="519">
        <f>0</f>
        <v>0</v>
      </c>
      <c r="AB3230" s="520">
        <f>0</f>
        <v>0</v>
      </c>
      <c r="AC3230" s="519">
        <f t="shared" si="674"/>
        <v>0</v>
      </c>
      <c r="AD3230" s="520">
        <f t="shared" si="675"/>
        <v>0</v>
      </c>
    </row>
    <row r="3231" spans="16:30">
      <c r="P3231" s="274">
        <f t="shared" si="663"/>
        <v>1</v>
      </c>
      <c r="Q3231" s="285">
        <f t="shared" si="664"/>
        <v>18</v>
      </c>
      <c r="R3231" s="286">
        <f t="shared" si="665"/>
        <v>0</v>
      </c>
      <c r="S3231" s="287">
        <f t="shared" si="666"/>
        <v>0</v>
      </c>
      <c r="T3231" s="286">
        <f t="shared" si="667"/>
        <v>0</v>
      </c>
      <c r="U3231" s="287">
        <f t="shared" si="668"/>
        <v>0</v>
      </c>
      <c r="V3231" s="287">
        <f t="shared" si="669"/>
        <v>0</v>
      </c>
      <c r="W3231" s="287">
        <f t="shared" si="670"/>
        <v>0</v>
      </c>
      <c r="X3231" s="287">
        <f t="shared" si="671"/>
        <v>0</v>
      </c>
      <c r="Y3231" s="288">
        <f t="shared" si="672"/>
        <v>1900</v>
      </c>
      <c r="Z3231" s="287">
        <f t="shared" si="673"/>
        <v>1</v>
      </c>
      <c r="AA3231" s="519">
        <f>0</f>
        <v>0</v>
      </c>
      <c r="AB3231" s="520">
        <f>0</f>
        <v>0</v>
      </c>
      <c r="AC3231" s="519">
        <f t="shared" si="674"/>
        <v>0</v>
      </c>
      <c r="AD3231" s="520">
        <f t="shared" si="675"/>
        <v>0</v>
      </c>
    </row>
    <row r="3232" spans="16:30">
      <c r="P3232" s="274">
        <f t="shared" si="663"/>
        <v>1</v>
      </c>
      <c r="Q3232" s="285">
        <f t="shared" si="664"/>
        <v>18</v>
      </c>
      <c r="R3232" s="286">
        <f t="shared" si="665"/>
        <v>0</v>
      </c>
      <c r="S3232" s="287">
        <f t="shared" si="666"/>
        <v>0</v>
      </c>
      <c r="T3232" s="286">
        <f t="shared" si="667"/>
        <v>0</v>
      </c>
      <c r="U3232" s="287">
        <f t="shared" si="668"/>
        <v>0</v>
      </c>
      <c r="V3232" s="287">
        <f t="shared" si="669"/>
        <v>0</v>
      </c>
      <c r="W3232" s="287">
        <f t="shared" si="670"/>
        <v>0</v>
      </c>
      <c r="X3232" s="287">
        <f t="shared" si="671"/>
        <v>0</v>
      </c>
      <c r="Y3232" s="288">
        <f t="shared" si="672"/>
        <v>1900</v>
      </c>
      <c r="Z3232" s="287">
        <f t="shared" si="673"/>
        <v>1</v>
      </c>
      <c r="AA3232" s="519">
        <f>0</f>
        <v>0</v>
      </c>
      <c r="AB3232" s="520">
        <f>0</f>
        <v>0</v>
      </c>
      <c r="AC3232" s="519">
        <f t="shared" si="674"/>
        <v>0</v>
      </c>
      <c r="AD3232" s="520">
        <f t="shared" si="675"/>
        <v>0</v>
      </c>
    </row>
    <row r="3233" spans="16:30">
      <c r="P3233" s="274">
        <f t="shared" si="663"/>
        <v>1</v>
      </c>
      <c r="Q3233" s="285">
        <f t="shared" si="664"/>
        <v>18</v>
      </c>
      <c r="R3233" s="286">
        <f t="shared" si="665"/>
        <v>0</v>
      </c>
      <c r="S3233" s="287">
        <f t="shared" si="666"/>
        <v>0</v>
      </c>
      <c r="T3233" s="286">
        <f t="shared" si="667"/>
        <v>0</v>
      </c>
      <c r="U3233" s="287">
        <f t="shared" si="668"/>
        <v>0</v>
      </c>
      <c r="V3233" s="287">
        <f t="shared" si="669"/>
        <v>0</v>
      </c>
      <c r="W3233" s="287">
        <f t="shared" si="670"/>
        <v>0</v>
      </c>
      <c r="X3233" s="287">
        <f t="shared" si="671"/>
        <v>0</v>
      </c>
      <c r="Y3233" s="288">
        <f t="shared" si="672"/>
        <v>1900</v>
      </c>
      <c r="Z3233" s="287">
        <f t="shared" si="673"/>
        <v>1</v>
      </c>
      <c r="AA3233" s="519">
        <f>0</f>
        <v>0</v>
      </c>
      <c r="AB3233" s="520">
        <f>0</f>
        <v>0</v>
      </c>
      <c r="AC3233" s="519">
        <f t="shared" si="674"/>
        <v>0</v>
      </c>
      <c r="AD3233" s="520">
        <f t="shared" si="675"/>
        <v>0</v>
      </c>
    </row>
    <row r="3234" spans="16:30">
      <c r="P3234" s="274">
        <f t="shared" si="663"/>
        <v>1</v>
      </c>
      <c r="Q3234" s="285">
        <f t="shared" si="664"/>
        <v>18</v>
      </c>
      <c r="R3234" s="286">
        <f t="shared" si="665"/>
        <v>0</v>
      </c>
      <c r="S3234" s="287">
        <f t="shared" si="666"/>
        <v>0</v>
      </c>
      <c r="T3234" s="286">
        <f t="shared" si="667"/>
        <v>0</v>
      </c>
      <c r="U3234" s="287">
        <f t="shared" si="668"/>
        <v>0</v>
      </c>
      <c r="V3234" s="287">
        <f t="shared" si="669"/>
        <v>0</v>
      </c>
      <c r="W3234" s="287">
        <f t="shared" si="670"/>
        <v>0</v>
      </c>
      <c r="X3234" s="287">
        <f t="shared" si="671"/>
        <v>0</v>
      </c>
      <c r="Y3234" s="288">
        <f t="shared" si="672"/>
        <v>1900</v>
      </c>
      <c r="Z3234" s="287">
        <f t="shared" si="673"/>
        <v>1</v>
      </c>
      <c r="AA3234" s="519">
        <f>0</f>
        <v>0</v>
      </c>
      <c r="AB3234" s="520">
        <f>0</f>
        <v>0</v>
      </c>
      <c r="AC3234" s="519">
        <f t="shared" si="674"/>
        <v>0</v>
      </c>
      <c r="AD3234" s="520">
        <f t="shared" si="675"/>
        <v>0</v>
      </c>
    </row>
    <row r="3235" spans="16:30">
      <c r="P3235" s="274">
        <f t="shared" si="663"/>
        <v>1</v>
      </c>
      <c r="Q3235" s="285">
        <f t="shared" si="664"/>
        <v>18</v>
      </c>
      <c r="R3235" s="286">
        <f t="shared" si="665"/>
        <v>0</v>
      </c>
      <c r="S3235" s="287">
        <f t="shared" si="666"/>
        <v>0</v>
      </c>
      <c r="T3235" s="286">
        <f t="shared" si="667"/>
        <v>0</v>
      </c>
      <c r="U3235" s="287">
        <f t="shared" si="668"/>
        <v>0</v>
      </c>
      <c r="V3235" s="287">
        <f t="shared" si="669"/>
        <v>0</v>
      </c>
      <c r="W3235" s="287">
        <f t="shared" si="670"/>
        <v>0</v>
      </c>
      <c r="X3235" s="287">
        <f t="shared" si="671"/>
        <v>0</v>
      </c>
      <c r="Y3235" s="288">
        <f t="shared" si="672"/>
        <v>1900</v>
      </c>
      <c r="Z3235" s="287">
        <f t="shared" si="673"/>
        <v>1</v>
      </c>
      <c r="AA3235" s="519">
        <f>0</f>
        <v>0</v>
      </c>
      <c r="AB3235" s="520">
        <f>0</f>
        <v>0</v>
      </c>
      <c r="AC3235" s="519">
        <f t="shared" si="674"/>
        <v>0</v>
      </c>
      <c r="AD3235" s="520">
        <f t="shared" si="675"/>
        <v>0</v>
      </c>
    </row>
    <row r="3236" spans="16:30">
      <c r="P3236" s="274">
        <f t="shared" si="663"/>
        <v>1</v>
      </c>
      <c r="Q3236" s="285">
        <f t="shared" si="664"/>
        <v>18</v>
      </c>
      <c r="R3236" s="286">
        <f t="shared" si="665"/>
        <v>0</v>
      </c>
      <c r="S3236" s="287">
        <f t="shared" si="666"/>
        <v>0</v>
      </c>
      <c r="T3236" s="286">
        <f t="shared" si="667"/>
        <v>0</v>
      </c>
      <c r="U3236" s="287">
        <f t="shared" si="668"/>
        <v>0</v>
      </c>
      <c r="V3236" s="287">
        <f t="shared" si="669"/>
        <v>0</v>
      </c>
      <c r="W3236" s="287">
        <f t="shared" si="670"/>
        <v>0</v>
      </c>
      <c r="X3236" s="287">
        <f t="shared" si="671"/>
        <v>0</v>
      </c>
      <c r="Y3236" s="288">
        <f t="shared" si="672"/>
        <v>1900</v>
      </c>
      <c r="Z3236" s="287">
        <f t="shared" si="673"/>
        <v>1</v>
      </c>
      <c r="AA3236" s="519">
        <f>0</f>
        <v>0</v>
      </c>
      <c r="AB3236" s="520">
        <f>0</f>
        <v>0</v>
      </c>
      <c r="AC3236" s="519">
        <f t="shared" si="674"/>
        <v>0</v>
      </c>
      <c r="AD3236" s="520">
        <f t="shared" si="675"/>
        <v>0</v>
      </c>
    </row>
    <row r="3237" spans="16:30">
      <c r="P3237" s="274">
        <f t="shared" si="663"/>
        <v>1</v>
      </c>
      <c r="Q3237" s="285">
        <f t="shared" si="664"/>
        <v>18</v>
      </c>
      <c r="R3237" s="286">
        <f t="shared" si="665"/>
        <v>0</v>
      </c>
      <c r="S3237" s="287">
        <f t="shared" si="666"/>
        <v>0</v>
      </c>
      <c r="T3237" s="286">
        <f t="shared" si="667"/>
        <v>0</v>
      </c>
      <c r="U3237" s="287">
        <f t="shared" si="668"/>
        <v>0</v>
      </c>
      <c r="V3237" s="287">
        <f t="shared" si="669"/>
        <v>0</v>
      </c>
      <c r="W3237" s="287">
        <f t="shared" si="670"/>
        <v>0</v>
      </c>
      <c r="X3237" s="287">
        <f t="shared" si="671"/>
        <v>0</v>
      </c>
      <c r="Y3237" s="288">
        <f t="shared" si="672"/>
        <v>1900</v>
      </c>
      <c r="Z3237" s="287">
        <f t="shared" si="673"/>
        <v>1</v>
      </c>
      <c r="AA3237" s="519">
        <f>0</f>
        <v>0</v>
      </c>
      <c r="AB3237" s="520">
        <f>0</f>
        <v>0</v>
      </c>
      <c r="AC3237" s="519">
        <f t="shared" si="674"/>
        <v>0</v>
      </c>
      <c r="AD3237" s="520">
        <f t="shared" si="675"/>
        <v>0</v>
      </c>
    </row>
  </sheetData>
  <autoFilter ref="D6:AD3237" xr:uid="{1A2F2C60-98EF-47AD-8962-D4126056362E}"/>
  <mergeCells count="3">
    <mergeCell ref="E1:G1"/>
    <mergeCell ref="M1:O1"/>
    <mergeCell ref="M2:O2"/>
  </mergeCells>
  <conditionalFormatting sqref="P7:P1048576">
    <cfRule type="cellIs" dxfId="8" priority="1" operator="equal">
      <formula>1</formula>
    </cfRule>
  </conditionalFormatting>
  <conditionalFormatting sqref="D7:D300">
    <cfRule type="duplicateValues" dxfId="7" priority="5"/>
  </conditionalFormatting>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24929" r:id="rId4" name="Button 1">
              <controlPr defaultSize="0" print="0" autoFill="0" autoPict="0" macro="[0]!useGMM" altText="START - GENERATE IFRS17 RESULTS">
                <anchor moveWithCells="1">
                  <from>
                    <xdr:col>0</xdr:col>
                    <xdr:colOff>107950</xdr:colOff>
                    <xdr:row>4</xdr:row>
                    <xdr:rowOff>63500</xdr:rowOff>
                  </from>
                  <to>
                    <xdr:col>2</xdr:col>
                    <xdr:colOff>260350</xdr:colOff>
                    <xdr:row>5</xdr:row>
                    <xdr:rowOff>863600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4C20EB-409D-42E7-B142-8204279089A6}">
  <sheetPr codeName="Sheet2">
    <tabColor rgb="FF0133A6"/>
  </sheetPr>
  <dimension ref="A2:IJ290"/>
  <sheetViews>
    <sheetView zoomScale="55" zoomScaleNormal="80" workbookViewId="0">
      <selection activeCell="AG18" sqref="AG18"/>
    </sheetView>
  </sheetViews>
  <sheetFormatPr defaultColWidth="9" defaultRowHeight="16"/>
  <cols>
    <col min="1" max="1" width="13.08984375" style="5" bestFit="1" customWidth="1"/>
    <col min="2" max="2" width="15.81640625" style="5" bestFit="1" customWidth="1"/>
    <col min="3" max="3" width="2.7265625" style="5" customWidth="1"/>
    <col min="4" max="4" width="8" style="5" bestFit="1" customWidth="1"/>
    <col min="5" max="5" width="10.7265625" style="5" bestFit="1" customWidth="1"/>
    <col min="6" max="6" width="11.08984375" style="5" customWidth="1"/>
    <col min="7" max="7" width="11.7265625" style="5" customWidth="1"/>
    <col min="8" max="8" width="31.7265625" style="5" bestFit="1" customWidth="1"/>
    <col min="9" max="9" width="46.7265625" style="6" customWidth="1"/>
    <col min="10" max="10" width="12.36328125" style="5" bestFit="1" customWidth="1"/>
    <col min="11" max="11" width="19" style="5" bestFit="1" customWidth="1"/>
    <col min="12" max="12" width="15.7265625" style="5" bestFit="1" customWidth="1"/>
    <col min="13" max="13" width="36.26953125" style="5" customWidth="1"/>
    <col min="14" max="14" width="14.7265625" style="5" bestFit="1" customWidth="1"/>
    <col min="15" max="15" width="19.08984375" style="5" customWidth="1"/>
    <col min="16" max="16" width="18.6328125" style="5" customWidth="1"/>
    <col min="17" max="17" width="12.7265625" style="5" customWidth="1"/>
    <col min="18" max="18" width="16.36328125" style="6" bestFit="1" customWidth="1"/>
    <col min="19" max="19" width="9.6328125" style="5" bestFit="1" customWidth="1"/>
    <col min="20" max="20" width="23.7265625" style="5" bestFit="1" customWidth="1"/>
    <col min="21" max="21" width="23.08984375" style="5" bestFit="1" customWidth="1"/>
    <col min="22" max="22" width="16.6328125" style="5" bestFit="1" customWidth="1"/>
    <col min="23" max="23" width="9.08984375" style="5" bestFit="1" customWidth="1"/>
    <col min="24" max="24" width="18.6328125" style="5" bestFit="1" customWidth="1"/>
    <col min="25" max="51" width="18.6328125" style="5" customWidth="1"/>
    <col min="52" max="52" width="11.7265625" style="5" bestFit="1" customWidth="1"/>
    <col min="53" max="53" width="3.08984375" style="435" customWidth="1"/>
    <col min="54" max="54" width="11.36328125" style="5" bestFit="1" customWidth="1"/>
    <col min="55" max="55" width="12.81640625" style="5" bestFit="1" customWidth="1"/>
    <col min="56" max="56" width="2.36328125" style="11" bestFit="1" customWidth="1"/>
    <col min="57" max="57" width="9.7265625" style="8" customWidth="1"/>
    <col min="58" max="58" width="12" style="11" bestFit="1" customWidth="1"/>
    <col min="59" max="59" width="5.26953125" style="6" bestFit="1" customWidth="1"/>
    <col min="60" max="60" width="7.7265625" style="9" bestFit="1" customWidth="1"/>
    <col min="61" max="61" width="9.7265625" style="9" customWidth="1"/>
    <col min="62" max="62" width="8" style="9" customWidth="1"/>
    <col min="63" max="63" width="12.6328125" style="9" customWidth="1"/>
    <col min="64" max="64" width="2.36328125" style="9" bestFit="1" customWidth="1"/>
    <col min="65" max="65" width="10.81640625" style="9" bestFit="1" customWidth="1"/>
    <col min="66" max="66" width="11" style="9" bestFit="1" customWidth="1"/>
    <col min="67" max="67" width="8.08984375" style="9" customWidth="1"/>
    <col min="68" max="68" width="3.26953125" style="9" bestFit="1" customWidth="1"/>
    <col min="69" max="69" width="11.7265625" style="21" customWidth="1"/>
    <col min="70" max="71" width="3.26953125" style="9" bestFit="1" customWidth="1"/>
    <col min="72" max="72" width="10.6328125" style="10" bestFit="1" customWidth="1"/>
    <col min="73" max="73" width="10.81640625" style="10" bestFit="1" customWidth="1"/>
    <col min="74" max="74" width="10.08984375" style="10" customWidth="1"/>
    <col min="75" max="75" width="12" style="10" customWidth="1"/>
    <col min="76" max="77" width="9.7265625" style="10" bestFit="1" customWidth="1"/>
    <col min="78" max="78" width="12.81640625" style="10" customWidth="1"/>
    <col min="79" max="79" width="4.7265625" style="10" customWidth="1"/>
    <col min="80" max="84" width="12.81640625" style="10" customWidth="1"/>
    <col min="85" max="85" width="2.7265625" style="10" customWidth="1"/>
    <col min="86" max="87" width="11.36328125" style="10" customWidth="1"/>
    <col min="88" max="89" width="2.6328125" style="10" bestFit="1" customWidth="1"/>
    <col min="90" max="90" width="3.26953125" style="10" bestFit="1" customWidth="1"/>
    <col min="91" max="91" width="10.36328125" style="10" customWidth="1"/>
    <col min="92" max="92" width="14.36328125" style="10" bestFit="1" customWidth="1"/>
    <col min="93" max="93" width="10.36328125" style="10" customWidth="1"/>
    <col min="94" max="94" width="12.08984375" style="10" bestFit="1" customWidth="1"/>
    <col min="95" max="95" width="10.6328125" style="10" customWidth="1"/>
    <col min="96" max="96" width="10" style="10" customWidth="1"/>
    <col min="97" max="97" width="3.26953125" style="10" bestFit="1" customWidth="1"/>
    <col min="98" max="98" width="11.36328125" style="38" customWidth="1"/>
    <col min="99" max="99" width="11.7265625" style="38" customWidth="1"/>
    <col min="100" max="100" width="11.6328125" style="38" bestFit="1" customWidth="1"/>
    <col min="101" max="101" width="3.26953125" style="10" bestFit="1" customWidth="1"/>
    <col min="102" max="102" width="10.6328125" style="10" customWidth="1"/>
    <col min="103" max="103" width="10.26953125" style="10" customWidth="1"/>
    <col min="104" max="104" width="8.7265625" style="10" customWidth="1"/>
    <col min="105" max="105" width="13.7265625" style="38" customWidth="1"/>
    <col min="106" max="106" width="3.26953125" style="10" bestFit="1" customWidth="1"/>
    <col min="107" max="107" width="10.6328125" style="10" customWidth="1"/>
    <col min="108" max="108" width="10.26953125" style="10" customWidth="1"/>
    <col min="109" max="109" width="9.6328125" style="10" customWidth="1"/>
    <col min="110" max="110" width="8" style="10" bestFit="1" customWidth="1"/>
    <col min="111" max="111" width="8.7265625" style="10" customWidth="1"/>
    <col min="112" max="112" width="8.08984375" style="10" bestFit="1" customWidth="1"/>
    <col min="113" max="113" width="10.7265625" style="10" customWidth="1"/>
    <col min="114" max="114" width="11.36328125" style="10" customWidth="1"/>
    <col min="115" max="115" width="9.7265625" style="10" customWidth="1"/>
    <col min="116" max="116" width="10.26953125" style="10" customWidth="1"/>
    <col min="117" max="117" width="12" style="10" customWidth="1"/>
    <col min="118" max="118" width="10.81640625" style="38" customWidth="1"/>
    <col min="119" max="119" width="10.36328125" style="10" bestFit="1" customWidth="1"/>
    <col min="120" max="121" width="3.26953125" style="10" bestFit="1" customWidth="1"/>
    <col min="122" max="122" width="11.6328125" style="10" bestFit="1" customWidth="1"/>
    <col min="123" max="123" width="9" style="10" bestFit="1" customWidth="1"/>
    <col min="124" max="124" width="13.08984375" style="10" customWidth="1"/>
    <col min="125" max="125" width="3.26953125" style="10" bestFit="1" customWidth="1"/>
    <col min="126" max="126" width="9" style="10" bestFit="1" customWidth="1"/>
    <col min="127" max="127" width="3.26953125" style="10" bestFit="1" customWidth="1"/>
    <col min="128" max="128" width="11.6328125" style="10" customWidth="1"/>
    <col min="129" max="129" width="3.26953125" style="10" bestFit="1" customWidth="1"/>
    <col min="130" max="130" width="11" style="10" customWidth="1"/>
    <col min="131" max="131" width="3.26953125" style="10" bestFit="1" customWidth="1"/>
    <col min="132" max="132" width="10" style="10" bestFit="1" customWidth="1"/>
    <col min="133" max="133" width="13.6328125" style="10" bestFit="1" customWidth="1"/>
    <col min="134" max="135" width="13.26953125" style="10" customWidth="1"/>
    <col min="136" max="136" width="10" style="10" customWidth="1"/>
    <col min="137" max="137" width="10.26953125" style="10" customWidth="1"/>
    <col min="138" max="140" width="9.36328125" style="10" customWidth="1"/>
    <col min="141" max="141" width="10.08984375" style="10" customWidth="1"/>
    <col min="142" max="142" width="2.7265625" style="10" customWidth="1"/>
    <col min="143" max="143" width="9.7265625" style="10" customWidth="1"/>
    <col min="144" max="144" width="4.08984375" style="10" bestFit="1" customWidth="1"/>
    <col min="145" max="145" width="3.26953125" style="10" bestFit="1" customWidth="1"/>
    <col min="146" max="146" width="8" style="10" customWidth="1"/>
    <col min="147" max="147" width="11.26953125" style="10" customWidth="1"/>
    <col min="148" max="148" width="3.26953125" style="10" bestFit="1" customWidth="1"/>
    <col min="149" max="149" width="7.81640625" style="10" bestFit="1" customWidth="1"/>
    <col min="150" max="150" width="8.81640625" style="10" customWidth="1"/>
    <col min="151" max="151" width="10.81640625" style="10" bestFit="1" customWidth="1"/>
    <col min="152" max="152" width="11.26953125" style="10" customWidth="1"/>
    <col min="153" max="153" width="3.26953125" style="10" bestFit="1" customWidth="1"/>
    <col min="154" max="154" width="12.7265625" style="10" customWidth="1"/>
    <col min="155" max="155" width="2.7265625" style="10" customWidth="1"/>
    <col min="156" max="156" width="10.81640625" style="10" bestFit="1" customWidth="1"/>
    <col min="157" max="157" width="2.7265625" style="10" customWidth="1"/>
    <col min="158" max="158" width="10.81640625" style="10" bestFit="1" customWidth="1"/>
    <col min="159" max="159" width="3.26953125" style="10" bestFit="1" customWidth="1"/>
    <col min="160" max="160" width="9.26953125" style="10" bestFit="1" customWidth="1"/>
    <col min="161" max="161" width="3.26953125" style="10" bestFit="1" customWidth="1"/>
    <col min="162" max="162" width="9.6328125" style="10" customWidth="1"/>
    <col min="163" max="163" width="9.7265625" style="10" bestFit="1" customWidth="1"/>
    <col min="164" max="164" width="10.6328125" style="10" bestFit="1" customWidth="1"/>
    <col min="165" max="165" width="9.7265625" style="10" bestFit="1" customWidth="1"/>
    <col min="166" max="166" width="8.6328125" style="10" bestFit="1" customWidth="1"/>
    <col min="167" max="167" width="10.08984375" style="10" bestFit="1" customWidth="1"/>
    <col min="168" max="168" width="8.7265625" style="10" bestFit="1" customWidth="1"/>
    <col min="169" max="169" width="3.26953125" style="10" bestFit="1" customWidth="1"/>
    <col min="170" max="170" width="10.81640625" style="10" bestFit="1" customWidth="1"/>
    <col min="171" max="171" width="11.6328125" style="10" customWidth="1"/>
    <col min="172" max="172" width="10.26953125" style="10" bestFit="1" customWidth="1"/>
    <col min="173" max="174" width="4.26953125" style="10" bestFit="1" customWidth="1"/>
    <col min="175" max="175" width="10.08984375" style="10" bestFit="1" customWidth="1"/>
    <col min="176" max="176" width="4.26953125" style="10" bestFit="1" customWidth="1"/>
    <col min="177" max="177" width="4.26953125" style="11" bestFit="1" customWidth="1"/>
    <col min="178" max="178" width="10.08984375" style="11" bestFit="1" customWidth="1"/>
    <col min="179" max="179" width="4.26953125" style="10" bestFit="1" customWidth="1"/>
    <col min="180" max="180" width="4.26953125" style="11" bestFit="1" customWidth="1"/>
    <col min="181" max="181" width="12.6328125" style="10" bestFit="1" customWidth="1"/>
    <col min="182" max="183" width="4.26953125" style="10" bestFit="1" customWidth="1"/>
    <col min="184" max="184" width="4.26953125" style="11" bestFit="1" customWidth="1"/>
    <col min="185" max="185" width="10.6328125" style="10" bestFit="1" customWidth="1"/>
    <col min="186" max="187" width="4.26953125" style="10" bestFit="1" customWidth="1"/>
    <col min="188" max="188" width="11.26953125" style="10" customWidth="1"/>
    <col min="189" max="189" width="4.26953125" style="9" bestFit="1" customWidth="1"/>
    <col min="190" max="190" width="10.81640625" style="9" customWidth="1"/>
    <col min="191" max="191" width="4.26953125" style="5" bestFit="1" customWidth="1"/>
    <col min="192" max="192" width="10.81640625" style="8" bestFit="1" customWidth="1"/>
    <col min="193" max="195" width="4.26953125" style="5" bestFit="1" customWidth="1"/>
    <col min="196" max="201" width="3.6328125" style="5" bestFit="1" customWidth="1"/>
    <col min="202" max="203" width="9" style="5"/>
    <col min="204" max="204" width="11.81640625" style="5" bestFit="1" customWidth="1"/>
    <col min="205" max="205" width="57" style="7" customWidth="1"/>
    <col min="206" max="206" width="7" style="6" customWidth="1"/>
    <col min="207" max="207" width="17.26953125" style="5" customWidth="1"/>
    <col min="208" max="208" width="16.7265625" style="5" customWidth="1"/>
    <col min="209" max="210" width="14.36328125" style="5" customWidth="1"/>
    <col min="211" max="222" width="9" style="5" bestFit="1" customWidth="1"/>
    <col min="223" max="16384" width="9" style="5"/>
  </cols>
  <sheetData>
    <row r="2" spans="1:50">
      <c r="I2" s="5"/>
    </row>
    <row r="3" spans="1:50" ht="63" customHeight="1">
      <c r="D3" s="6"/>
      <c r="E3" s="273" t="s">
        <v>292</v>
      </c>
      <c r="F3" s="272" t="s">
        <v>252</v>
      </c>
      <c r="G3" s="272" t="s">
        <v>242</v>
      </c>
      <c r="H3" s="282" t="s">
        <v>253</v>
      </c>
      <c r="I3" s="282" t="s">
        <v>254</v>
      </c>
      <c r="J3" s="275" t="s">
        <v>293</v>
      </c>
      <c r="K3" s="275" t="s">
        <v>256</v>
      </c>
      <c r="L3" s="275" t="s">
        <v>257</v>
      </c>
      <c r="M3" s="275" t="s">
        <v>258</v>
      </c>
      <c r="N3" s="275" t="s">
        <v>259</v>
      </c>
      <c r="O3" s="275" t="s">
        <v>260</v>
      </c>
      <c r="P3" s="283" t="s">
        <v>261</v>
      </c>
      <c r="Q3" s="283" t="s">
        <v>262</v>
      </c>
      <c r="R3" s="283" t="s">
        <v>263</v>
      </c>
      <c r="S3" s="283" t="s">
        <v>264</v>
      </c>
    </row>
    <row r="4" spans="1:50">
      <c r="D4" s="289" t="s">
        <v>294</v>
      </c>
      <c r="E4" s="678">
        <v>0</v>
      </c>
      <c r="F4" s="668">
        <v>39</v>
      </c>
      <c r="G4" s="290" t="s">
        <v>290</v>
      </c>
      <c r="H4" s="290">
        <v>13</v>
      </c>
      <c r="I4" s="290">
        <v>14</v>
      </c>
      <c r="J4" s="291">
        <v>10372.02</v>
      </c>
      <c r="K4" s="291">
        <v>114092.22</v>
      </c>
      <c r="L4" s="291">
        <v>114092.22</v>
      </c>
      <c r="M4" s="291" t="s">
        <v>595</v>
      </c>
      <c r="N4" s="290">
        <v>2017</v>
      </c>
      <c r="O4" s="290">
        <v>7</v>
      </c>
      <c r="P4" s="290">
        <v>0</v>
      </c>
      <c r="Q4" s="290">
        <v>0</v>
      </c>
      <c r="R4" s="290" t="s">
        <v>598</v>
      </c>
      <c r="S4" s="290" t="s">
        <v>266</v>
      </c>
    </row>
    <row r="5" spans="1:50" ht="16.5" thickBot="1">
      <c r="D5" s="6"/>
      <c r="I5" s="5"/>
      <c r="O5" s="11"/>
      <c r="P5" s="11"/>
      <c r="Q5" s="6"/>
    </row>
    <row r="6" spans="1:50" ht="74.25" customHeight="1">
      <c r="D6" s="6"/>
      <c r="E6" s="624" t="s">
        <v>263</v>
      </c>
      <c r="F6" s="624" t="s">
        <v>264</v>
      </c>
      <c r="G6" s="624" t="s">
        <v>259</v>
      </c>
      <c r="H6" s="624" t="s">
        <v>258</v>
      </c>
      <c r="I6" s="683" t="s">
        <v>295</v>
      </c>
      <c r="J6" s="625" t="s">
        <v>296</v>
      </c>
      <c r="K6" s="625" t="s">
        <v>268</v>
      </c>
      <c r="L6" s="624" t="s">
        <v>269</v>
      </c>
      <c r="M6" s="624" t="s">
        <v>270</v>
      </c>
      <c r="N6" s="624" t="s">
        <v>297</v>
      </c>
      <c r="O6" s="625" t="s">
        <v>271</v>
      </c>
      <c r="P6" s="625" t="s">
        <v>272</v>
      </c>
      <c r="Q6" s="637" t="s">
        <v>273</v>
      </c>
      <c r="R6" s="638" t="s">
        <v>274</v>
      </c>
      <c r="S6" s="638" t="s">
        <v>275</v>
      </c>
      <c r="T6" s="638" t="s">
        <v>276</v>
      </c>
      <c r="U6" s="638" t="s">
        <v>277</v>
      </c>
      <c r="V6" s="639" t="s">
        <v>278</v>
      </c>
      <c r="W6" s="637" t="s">
        <v>279</v>
      </c>
      <c r="X6" s="643" t="s">
        <v>280</v>
      </c>
      <c r="Y6" s="639" t="s">
        <v>281</v>
      </c>
      <c r="Z6" s="625" t="s">
        <v>282</v>
      </c>
      <c r="AA6" s="637" t="s">
        <v>283</v>
      </c>
      <c r="AB6" s="643" t="s">
        <v>284</v>
      </c>
      <c r="AC6" s="643" t="s">
        <v>285</v>
      </c>
      <c r="AD6" s="639" t="s">
        <v>286</v>
      </c>
      <c r="AE6" s="625" t="s">
        <v>287</v>
      </c>
      <c r="AF6" s="625" t="s">
        <v>288</v>
      </c>
      <c r="AG6" s="625" t="s">
        <v>289</v>
      </c>
      <c r="AR6" s="313"/>
      <c r="AS6" s="313"/>
      <c r="AT6" s="313"/>
      <c r="AU6" s="313"/>
      <c r="AV6" s="313"/>
      <c r="AW6" s="313"/>
      <c r="AX6" s="313"/>
    </row>
    <row r="7" spans="1:50" ht="16.5" thickBot="1">
      <c r="D7" s="289" t="s">
        <v>298</v>
      </c>
      <c r="E7" s="682" t="str">
        <f>R4</f>
        <v>POL03805</v>
      </c>
      <c r="F7" s="442" t="str">
        <f>S4</f>
        <v>Renewed</v>
      </c>
      <c r="G7" s="669">
        <f>N4</f>
        <v>2017</v>
      </c>
      <c r="H7" s="442" t="str">
        <f>M4</f>
        <v>Anticipated Endowment</v>
      </c>
      <c r="I7" s="684" t="e">
        <f ca="1">FB157</f>
        <v>#N/A</v>
      </c>
      <c r="J7" s="442" t="e">
        <f ca="1">FD157</f>
        <v>#N/A</v>
      </c>
      <c r="K7" s="627">
        <f>VLOOKUP(param_valYear,__GMM_Results,FD144,0)</f>
        <v>0</v>
      </c>
      <c r="L7" s="628" t="e">
        <f>VLOOKUP(param_valYear,__GMM_Results,CV144,0)</f>
        <v>#N/A</v>
      </c>
      <c r="M7" s="442">
        <f ca="1">VLOOKUP(param_valYear,__GMM_Results,DI144,0)</f>
        <v>0</v>
      </c>
      <c r="N7" s="442" t="e">
        <f>VLOOKUP(param_valYear,__GMM_Results,DJ144,0)</f>
        <v>#N/A</v>
      </c>
      <c r="O7" s="442" t="e">
        <f ca="1">VLOOKUP(param_valYear,__GMM_Results,BZ144,0)</f>
        <v>#N/A</v>
      </c>
      <c r="P7" s="442" t="e">
        <f ca="1">VLOOKUP(param_valYear,__GMM_Results,DX144,0)</f>
        <v>#N/A</v>
      </c>
      <c r="Q7" s="640" t="e">
        <f ca="1">VLOOKUP(param_valYear,__GMM_Results,EB144,0)</f>
        <v>#N/A</v>
      </c>
      <c r="R7" s="641">
        <f>VLOOKUP(param_valYear,__GMM_Results,EC144,0)</f>
        <v>0</v>
      </c>
      <c r="S7" s="641" t="e">
        <f>VLOOKUP(param_valYear,__GMM_Results,EF144,0)</f>
        <v>#N/A</v>
      </c>
      <c r="T7" s="641" t="e">
        <f ca="1">VLOOKUP(param_valYear,__GMM_Results,EG144,0)</f>
        <v>#N/A</v>
      </c>
      <c r="U7" s="641" t="e">
        <f ca="1">VLOOKUP(param_valYear,__GMM_Results,EK144,0)</f>
        <v>#N/A</v>
      </c>
      <c r="V7" s="642" t="e">
        <f ca="1">VLOOKUP(param_valYear,__GMM_Results,EM144,0)</f>
        <v>#N/A</v>
      </c>
      <c r="W7" s="640" t="e">
        <f ca="1">VLOOKUP(param_valYear,__GMM_Results,ES144,0)</f>
        <v>#N/A</v>
      </c>
      <c r="X7" s="644" t="e">
        <f ca="1">-VLOOKUP(param_valYear,__GMM_Results,EU144,0)</f>
        <v>#N/A</v>
      </c>
      <c r="Y7" s="642" t="e">
        <f ca="1">VLOOKUP(param_valYear,__GMM_Results,EV144,0)</f>
        <v>#N/A</v>
      </c>
      <c r="Z7" s="627" t="e">
        <f ca="1">VLOOKUP(param_valYear,__GMM_Results,EX144,0)</f>
        <v>#N/A</v>
      </c>
      <c r="AA7" s="640" t="e">
        <f ca="1">VLOOKUP(param_valYear,__GMM_Results,FF144,0)</f>
        <v>#N/A</v>
      </c>
      <c r="AB7" s="644" t="e">
        <f ca="1">VLOOKUP(param_valYear,__GMM_Results,FG144,0)</f>
        <v>#N/A</v>
      </c>
      <c r="AC7" s="644" t="e">
        <f ca="1">VLOOKUP(param_valYear,__GMM_Results,FK144,0)</f>
        <v>#N/A</v>
      </c>
      <c r="AD7" s="642" t="e">
        <f ca="1">VLOOKUP(param_valYear,__GMM_Results,FL144,0)</f>
        <v>#N/A</v>
      </c>
      <c r="AE7" s="628" t="e">
        <f ca="1">-VLOOKUP(param_valYear,__GMM_Results,FV144,0)</f>
        <v>#N/A</v>
      </c>
      <c r="AF7" s="442" t="e">
        <f ca="1">VLOOKUP(param_valYear,__GMM_Results,GJ144,0)</f>
        <v>#N/A</v>
      </c>
      <c r="AG7" s="442" t="e">
        <f ca="1">VLOOKUP(0,__GMM_Results,$GH$144,0)</f>
        <v>#N/A</v>
      </c>
      <c r="AR7" s="291"/>
      <c r="AS7" s="291"/>
      <c r="AT7" s="291"/>
      <c r="AU7" s="291"/>
      <c r="AV7" s="291"/>
      <c r="AW7" s="291"/>
      <c r="AX7" s="291"/>
    </row>
    <row r="8" spans="1:50" ht="16.5" thickBot="1">
      <c r="I8" s="5"/>
      <c r="T8" s="487"/>
    </row>
    <row r="9" spans="1:50" ht="16.5" thickBot="1">
      <c r="H9" s="539"/>
      <c r="I9" s="539"/>
      <c r="J9" s="539"/>
      <c r="K9" s="502"/>
      <c r="L9" s="502"/>
      <c r="T9" s="487"/>
      <c r="Y9" s="645"/>
      <c r="Z9" s="648" t="s">
        <v>299</v>
      </c>
      <c r="AA9" s="648" t="s">
        <v>300</v>
      </c>
      <c r="AB9" s="648" t="s">
        <v>301</v>
      </c>
      <c r="AC9" s="648" t="s">
        <v>302</v>
      </c>
      <c r="AD9" s="649" t="s">
        <v>303</v>
      </c>
    </row>
    <row r="10" spans="1:50">
      <c r="A10" s="707"/>
      <c r="B10" s="708" t="s">
        <v>304</v>
      </c>
      <c r="I10" s="5"/>
      <c r="L10" s="502"/>
      <c r="T10" s="487"/>
      <c r="Y10" s="646" t="s">
        <v>305</v>
      </c>
      <c r="Z10" s="650" t="e">
        <f ca="1">Q7</f>
        <v>#N/A</v>
      </c>
      <c r="AA10" s="651">
        <f>R7</f>
        <v>0</v>
      </c>
      <c r="AB10" s="651" t="e">
        <f>SUM(S7:T7)</f>
        <v>#N/A</v>
      </c>
      <c r="AC10" s="651" t="e">
        <f ca="1">U7</f>
        <v>#N/A</v>
      </c>
      <c r="AD10" s="652" t="e">
        <f ca="1">V7</f>
        <v>#N/A</v>
      </c>
      <c r="AE10" s="502"/>
    </row>
    <row r="11" spans="1:50">
      <c r="A11" s="709" t="s">
        <v>306</v>
      </c>
      <c r="B11" s="710">
        <f>err_Columns</f>
        <v>0</v>
      </c>
      <c r="I11" s="5"/>
      <c r="T11" s="487"/>
      <c r="Y11" s="646" t="s">
        <v>307</v>
      </c>
      <c r="Z11" s="653" t="e">
        <f ca="1">W7</f>
        <v>#N/A</v>
      </c>
      <c r="AA11" s="654"/>
      <c r="AB11" s="655" t="e">
        <f ca="1">-X7</f>
        <v>#N/A</v>
      </c>
      <c r="AC11" s="654">
        <v>0</v>
      </c>
      <c r="AD11" s="656" t="e">
        <f ca="1">Y7</f>
        <v>#N/A</v>
      </c>
      <c r="AE11" s="502"/>
    </row>
    <row r="12" spans="1:50" ht="16.5" thickBot="1">
      <c r="A12" s="709"/>
      <c r="B12" s="711"/>
      <c r="I12" s="5"/>
      <c r="T12" s="487"/>
      <c r="Y12" s="646" t="s">
        <v>308</v>
      </c>
      <c r="Z12" s="657" t="e">
        <f ca="1">AA7</f>
        <v>#N/A</v>
      </c>
      <c r="AA12" s="658"/>
      <c r="AB12" s="659" t="e">
        <f ca="1">-AC7</f>
        <v>#N/A</v>
      </c>
      <c r="AC12" s="659" t="e">
        <f ca="1">AB7</f>
        <v>#N/A</v>
      </c>
      <c r="AD12" s="660" t="e">
        <f ca="1">AD7</f>
        <v>#N/A</v>
      </c>
      <c r="AE12" s="502"/>
    </row>
    <row r="13" spans="1:50">
      <c r="A13" s="709"/>
      <c r="B13" s="711"/>
      <c r="Y13" s="646"/>
      <c r="Z13" s="654"/>
      <c r="AA13" s="654"/>
      <c r="AB13" s="654"/>
      <c r="AC13" s="654"/>
      <c r="AD13" s="661"/>
    </row>
    <row r="14" spans="1:50" ht="16.5" thickBot="1">
      <c r="A14" s="709"/>
      <c r="B14" s="711"/>
      <c r="Y14" s="647"/>
      <c r="Z14" s="662" t="e">
        <f ca="1">SUM(Z10:Z12)</f>
        <v>#N/A</v>
      </c>
      <c r="AA14" s="662">
        <f>SUM(AA10:AA12)</f>
        <v>0</v>
      </c>
      <c r="AB14" s="662" t="e">
        <f>SUM(AB10:AB12)</f>
        <v>#N/A</v>
      </c>
      <c r="AC14" s="662" t="e">
        <f ca="1">SUM(AC10:AC12)</f>
        <v>#N/A</v>
      </c>
      <c r="AD14" s="663" t="e">
        <f ca="1">SUM(AD10:AD12)</f>
        <v>#N/A</v>
      </c>
    </row>
    <row r="15" spans="1:50">
      <c r="A15" s="709"/>
      <c r="B15" s="711"/>
      <c r="AA15" s="502"/>
      <c r="AB15" s="502"/>
      <c r="AC15" s="502"/>
    </row>
    <row r="16" spans="1:50">
      <c r="A16" s="709"/>
      <c r="B16" s="711"/>
    </row>
    <row r="17" spans="1:56" ht="16.5" thickBot="1">
      <c r="A17" s="712"/>
      <c r="B17" s="713"/>
      <c r="I17" s="5"/>
      <c r="R17" s="5"/>
    </row>
    <row r="18" spans="1:56">
      <c r="I18" s="5"/>
      <c r="R18" s="5"/>
    </row>
    <row r="19" spans="1:56">
      <c r="I19" s="5"/>
      <c r="R19" s="5"/>
    </row>
    <row r="20" spans="1:56">
      <c r="I20" s="5"/>
      <c r="R20" s="5"/>
    </row>
    <row r="21" spans="1:56">
      <c r="I21" s="5"/>
      <c r="R21" s="5"/>
    </row>
    <row r="26" spans="1:56" ht="28.5" customHeight="1">
      <c r="B26" s="162" t="s">
        <v>309</v>
      </c>
    </row>
    <row r="27" spans="1:56">
      <c r="B27" s="160" t="s">
        <v>310</v>
      </c>
    </row>
    <row r="28" spans="1:56">
      <c r="B28" s="160" t="s">
        <v>311</v>
      </c>
    </row>
    <row r="29" spans="1:56">
      <c r="B29" s="160" t="s">
        <v>265</v>
      </c>
    </row>
    <row r="30" spans="1:56">
      <c r="B30" s="160" t="s">
        <v>312</v>
      </c>
    </row>
    <row r="31" spans="1:56">
      <c r="B31" s="159" t="s">
        <v>313</v>
      </c>
    </row>
    <row r="32" spans="1:56">
      <c r="R32" s="5"/>
      <c r="BD32" s="5"/>
    </row>
    <row r="33" spans="2:117">
      <c r="B33" s="163" t="s">
        <v>233</v>
      </c>
      <c r="R33" s="5"/>
      <c r="BD33" s="5"/>
    </row>
    <row r="34" spans="2:117">
      <c r="B34" s="161" t="s">
        <v>1</v>
      </c>
      <c r="H34" s="5" t="s">
        <v>314</v>
      </c>
      <c r="R34" s="5"/>
      <c r="BD34" s="5"/>
    </row>
    <row r="35" spans="2:117">
      <c r="R35" s="5"/>
      <c r="BD35" s="5"/>
    </row>
    <row r="36" spans="2:117">
      <c r="B36" s="162" t="s">
        <v>315</v>
      </c>
      <c r="R36" s="5"/>
      <c r="BD36" s="5"/>
    </row>
    <row r="37" spans="2:117" s="139" customFormat="1">
      <c r="B37" s="159" t="s">
        <v>316</v>
      </c>
      <c r="C37" s="5"/>
      <c r="D37" s="5"/>
      <c r="E37" s="5"/>
      <c r="BA37" s="436"/>
      <c r="BE37" s="177"/>
      <c r="BF37" s="140"/>
      <c r="BQ37" s="177"/>
      <c r="CQ37" s="140"/>
      <c r="DI37" s="5"/>
      <c r="DJ37" s="5"/>
      <c r="DK37" s="5"/>
      <c r="DL37" s="5"/>
      <c r="DM37" s="5"/>
    </row>
    <row r="39" spans="2:117">
      <c r="B39" s="163">
        <v>1</v>
      </c>
    </row>
    <row r="40" spans="2:117">
      <c r="B40" s="161">
        <v>0</v>
      </c>
      <c r="H40" s="802" t="s">
        <v>317</v>
      </c>
      <c r="I40" s="802"/>
    </row>
    <row r="44" spans="2:117">
      <c r="H44" s="803" t="s">
        <v>318</v>
      </c>
      <c r="I44" s="804"/>
      <c r="J44" s="805"/>
    </row>
    <row r="46" spans="2:117">
      <c r="H46" s="176" t="s">
        <v>319</v>
      </c>
      <c r="I46" s="156">
        <f>F4</f>
        <v>39</v>
      </c>
    </row>
    <row r="47" spans="2:117">
      <c r="H47" s="8"/>
      <c r="I47" s="141"/>
    </row>
    <row r="48" spans="2:117">
      <c r="H48" s="176" t="s">
        <v>242</v>
      </c>
      <c r="I48" s="156" t="s">
        <v>320</v>
      </c>
    </row>
    <row r="49" spans="8:21">
      <c r="H49" s="8"/>
    </row>
    <row r="50" spans="8:21">
      <c r="H50" s="176" t="s">
        <v>321</v>
      </c>
      <c r="I50" s="156">
        <f>I4</f>
        <v>14</v>
      </c>
      <c r="K50" s="718" t="s">
        <v>253</v>
      </c>
      <c r="L50" s="156">
        <f>H4</f>
        <v>13</v>
      </c>
    </row>
    <row r="51" spans="8:21">
      <c r="H51" s="8"/>
    </row>
    <row r="52" spans="8:21">
      <c r="H52" s="176" t="s">
        <v>322</v>
      </c>
      <c r="I52" s="154">
        <f>J4</f>
        <v>10372.02</v>
      </c>
    </row>
    <row r="53" spans="8:21">
      <c r="H53" s="177"/>
      <c r="I53" s="141"/>
      <c r="J53" s="139"/>
      <c r="Q53" s="6"/>
      <c r="R53" s="8"/>
      <c r="S53" s="153"/>
    </row>
    <row r="54" spans="8:21">
      <c r="H54" s="176" t="s">
        <v>256</v>
      </c>
      <c r="I54" s="154">
        <f>K4</f>
        <v>114092.22</v>
      </c>
      <c r="R54" s="5"/>
      <c r="S54" s="153"/>
    </row>
    <row r="55" spans="8:21">
      <c r="H55" s="8"/>
      <c r="I55" s="155"/>
      <c r="Q55" s="6"/>
      <c r="R55" s="8"/>
      <c r="S55" s="153"/>
    </row>
    <row r="56" spans="8:21">
      <c r="H56" s="176" t="s">
        <v>257</v>
      </c>
      <c r="I56" s="154">
        <f>L4</f>
        <v>114092.22</v>
      </c>
      <c r="K56" s="176" t="s">
        <v>323</v>
      </c>
      <c r="L56" s="154" t="e">
        <f>VLOOKUP(param_ProductType,__product_mapping,10,0)</f>
        <v>#N/A</v>
      </c>
      <c r="N56" s="176" t="s">
        <v>324</v>
      </c>
      <c r="O56" s="154" t="e">
        <f>IF(_user_Param_Product_Guarantee="Yes",P4,0)</f>
        <v>#N/A</v>
      </c>
      <c r="Q56" s="6"/>
      <c r="R56" s="8"/>
      <c r="S56" s="153"/>
    </row>
    <row r="57" spans="8:21">
      <c r="H57" s="8"/>
      <c r="Q57" s="6"/>
      <c r="R57" s="8"/>
      <c r="S57" s="153"/>
    </row>
    <row r="58" spans="8:21">
      <c r="H58" s="176" t="s">
        <v>258</v>
      </c>
      <c r="I58" s="154" t="str">
        <f>M4</f>
        <v>Anticipated Endowment</v>
      </c>
      <c r="K58" s="176" t="s">
        <v>325</v>
      </c>
      <c r="L58" s="154" t="e">
        <f>VLOOKUP(param_ProductType,__product_mapping,2,0)</f>
        <v>#N/A</v>
      </c>
      <c r="N58" s="176" t="s">
        <v>326</v>
      </c>
      <c r="O58" s="154" t="e">
        <f>VLOOKUP(param_ProductType,__product_mapping,3,0)</f>
        <v>#N/A</v>
      </c>
      <c r="Q58" s="176" t="s">
        <v>327</v>
      </c>
      <c r="R58" s="154" t="e">
        <f>VLOOKUP(param_ProductType,__product_mapping,4,0)</f>
        <v>#N/A</v>
      </c>
      <c r="T58" s="176" t="s">
        <v>328</v>
      </c>
      <c r="U58" s="154" t="e">
        <f>VLOOKUP(param_ProductType,__product_mapping,5,0)</f>
        <v>#N/A</v>
      </c>
    </row>
    <row r="59" spans="8:21">
      <c r="I59" s="5"/>
      <c r="Q59" s="6"/>
      <c r="R59" s="8"/>
      <c r="S59" s="153"/>
    </row>
    <row r="60" spans="8:21">
      <c r="H60" s="176" t="s">
        <v>259</v>
      </c>
      <c r="I60" s="348">
        <f>N4</f>
        <v>2017</v>
      </c>
      <c r="Q60" s="6"/>
      <c r="R60" s="8"/>
      <c r="S60" s="153"/>
      <c r="T60" s="176" t="s">
        <v>329</v>
      </c>
      <c r="U60" s="156" t="e">
        <f>VLOOKUP(param_ProductType,__product_mapping,6,0)</f>
        <v>#N/A</v>
      </c>
    </row>
    <row r="61" spans="8:21">
      <c r="H61" s="6"/>
      <c r="I61" s="8"/>
      <c r="J61" s="153"/>
      <c r="Q61" s="6"/>
      <c r="R61" s="8"/>
      <c r="S61" s="153"/>
    </row>
    <row r="62" spans="8:21">
      <c r="H62" s="176" t="s">
        <v>260</v>
      </c>
      <c r="I62" s="154">
        <f>O4</f>
        <v>7</v>
      </c>
      <c r="J62" s="153"/>
      <c r="Q62" s="6"/>
      <c r="R62" s="8"/>
      <c r="S62" s="153"/>
    </row>
    <row r="63" spans="8:21">
      <c r="H63" s="6"/>
      <c r="I63" s="8"/>
      <c r="Q63" s="6"/>
      <c r="R63" s="8"/>
      <c r="S63" s="153"/>
    </row>
    <row r="64" spans="8:21">
      <c r="I64" s="5"/>
      <c r="Q64" s="6"/>
      <c r="R64" s="8"/>
      <c r="S64" s="153"/>
    </row>
    <row r="65" spans="8:19">
      <c r="H65" s="176" t="s">
        <v>330</v>
      </c>
      <c r="I65" s="522">
        <f>Q4</f>
        <v>0</v>
      </c>
      <c r="Q65" s="6"/>
      <c r="R65" s="8"/>
      <c r="S65" s="153"/>
    </row>
    <row r="66" spans="8:19">
      <c r="I66" s="5"/>
      <c r="Q66" s="6"/>
      <c r="R66" s="8"/>
      <c r="S66" s="153"/>
    </row>
    <row r="67" spans="8:19">
      <c r="Q67" s="6"/>
      <c r="R67" s="8"/>
      <c r="S67" s="153"/>
    </row>
    <row r="68" spans="8:19">
      <c r="Q68" s="6"/>
      <c r="R68" s="8"/>
      <c r="S68" s="153"/>
    </row>
    <row r="69" spans="8:19">
      <c r="Q69" s="6"/>
      <c r="R69" s="8"/>
      <c r="S69" s="153"/>
    </row>
    <row r="70" spans="8:19">
      <c r="Q70" s="6"/>
      <c r="R70" s="8"/>
      <c r="S70" s="153"/>
    </row>
    <row r="71" spans="8:19">
      <c r="Q71" s="6"/>
      <c r="R71" s="8"/>
      <c r="S71" s="153"/>
    </row>
    <row r="72" spans="8:19">
      <c r="Q72" s="6"/>
      <c r="R72" s="8"/>
      <c r="S72" s="153"/>
    </row>
    <row r="73" spans="8:19">
      <c r="H73" s="800" t="s">
        <v>331</v>
      </c>
      <c r="I73" s="801"/>
      <c r="Q73" s="6"/>
      <c r="R73" s="8"/>
      <c r="S73" s="153"/>
    </row>
    <row r="74" spans="8:19" ht="16.5" thickBot="1">
      <c r="Q74" s="6"/>
      <c r="R74" s="8"/>
      <c r="S74" s="153"/>
    </row>
    <row r="75" spans="8:19" ht="27.5" thickBot="1">
      <c r="H75" s="439" t="s">
        <v>332</v>
      </c>
      <c r="I75" s="158" t="str">
        <f>IF(Introduction!E9="Training","Yes","No")</f>
        <v>No</v>
      </c>
      <c r="Q75" s="6"/>
      <c r="R75" s="8"/>
      <c r="S75" s="153"/>
    </row>
    <row r="76" spans="8:19" ht="16.5" thickBot="1">
      <c r="H76" s="200"/>
      <c r="I76" s="5"/>
      <c r="Q76" s="6"/>
      <c r="R76" s="8"/>
      <c r="S76" s="153"/>
    </row>
    <row r="77" spans="8:19" ht="16.5" thickBot="1">
      <c r="H77" s="438" t="s">
        <v>333</v>
      </c>
      <c r="I77" s="158" t="str">
        <f>IF(Introduction!E9="Training","No","Yes")</f>
        <v>Yes</v>
      </c>
      <c r="Q77" s="6"/>
      <c r="R77" s="8"/>
      <c r="S77" s="153"/>
    </row>
    <row r="78" spans="8:19" ht="16.5" thickBot="1">
      <c r="H78" s="200"/>
      <c r="I78" s="5"/>
      <c r="Q78" s="6"/>
      <c r="R78" s="8"/>
      <c r="S78" s="153"/>
    </row>
    <row r="79" spans="8:19">
      <c r="H79" s="438" t="s">
        <v>334</v>
      </c>
      <c r="I79" s="394" t="str">
        <f>IF(__excel_mode="Training","Yes","No")</f>
        <v>No</v>
      </c>
      <c r="Q79" s="6"/>
      <c r="R79" s="8"/>
      <c r="S79" s="153"/>
    </row>
    <row r="80" spans="8:19">
      <c r="H80" s="200"/>
      <c r="I80" s="395">
        <v>40</v>
      </c>
      <c r="Q80" s="6"/>
      <c r="R80" s="8"/>
      <c r="S80" s="153"/>
    </row>
    <row r="81" spans="8:19">
      <c r="H81" s="200"/>
      <c r="Q81" s="6"/>
      <c r="R81" s="8"/>
      <c r="S81" s="153"/>
    </row>
    <row r="82" spans="8:19" ht="16.5" thickBot="1">
      <c r="H82" s="200"/>
      <c r="Q82" s="6"/>
      <c r="R82" s="8"/>
      <c r="S82" s="153"/>
    </row>
    <row r="83" spans="8:19">
      <c r="H83" s="440" t="s">
        <v>335</v>
      </c>
      <c r="I83" s="157" t="s">
        <v>265</v>
      </c>
      <c r="Q83" s="6"/>
      <c r="R83" s="8"/>
      <c r="S83" s="153"/>
    </row>
    <row r="84" spans="8:19">
      <c r="H84" s="200"/>
      <c r="Q84" s="6"/>
      <c r="R84" s="8"/>
      <c r="S84" s="153"/>
    </row>
    <row r="85" spans="8:19">
      <c r="Q85" s="6"/>
      <c r="R85" s="8"/>
      <c r="S85" s="153"/>
    </row>
    <row r="86" spans="8:19">
      <c r="Q86" s="6"/>
      <c r="R86" s="8"/>
      <c r="S86" s="153"/>
    </row>
    <row r="87" spans="8:19">
      <c r="Q87" s="6"/>
      <c r="R87" s="8"/>
      <c r="S87" s="153"/>
    </row>
    <row r="88" spans="8:19">
      <c r="Q88" s="6"/>
      <c r="R88" s="8"/>
      <c r="S88" s="153"/>
    </row>
    <row r="89" spans="8:19">
      <c r="Q89" s="6"/>
      <c r="R89" s="8"/>
      <c r="S89" s="153"/>
    </row>
    <row r="90" spans="8:19">
      <c r="Q90" s="6"/>
      <c r="R90" s="8"/>
      <c r="S90" s="153"/>
    </row>
    <row r="91" spans="8:19">
      <c r="Q91" s="6"/>
      <c r="R91" s="8"/>
      <c r="S91" s="153"/>
    </row>
    <row r="92" spans="8:19">
      <c r="Q92" s="6"/>
      <c r="R92" s="8"/>
      <c r="S92" s="153"/>
    </row>
    <row r="93" spans="8:19">
      <c r="Q93" s="6"/>
      <c r="R93" s="8"/>
      <c r="S93" s="153"/>
    </row>
    <row r="94" spans="8:19">
      <c r="Q94" s="6"/>
      <c r="R94" s="8"/>
      <c r="S94" s="153"/>
    </row>
    <row r="95" spans="8:19">
      <c r="Q95" s="6"/>
      <c r="R95" s="8"/>
      <c r="S95" s="153"/>
    </row>
    <row r="96" spans="8:19">
      <c r="Q96" s="6"/>
      <c r="R96" s="8"/>
      <c r="S96" s="153"/>
    </row>
    <row r="97" spans="17:19">
      <c r="Q97" s="6"/>
      <c r="R97" s="8"/>
      <c r="S97" s="153"/>
    </row>
    <row r="98" spans="17:19">
      <c r="Q98" s="6"/>
      <c r="R98" s="8"/>
      <c r="S98" s="153"/>
    </row>
    <row r="99" spans="17:19">
      <c r="Q99" s="6"/>
      <c r="R99" s="8"/>
      <c r="S99" s="153"/>
    </row>
    <row r="133" spans="54:202" ht="16.5" thickBot="1"/>
    <row r="134" spans="54:202">
      <c r="BB134" s="152"/>
      <c r="BC134" s="145"/>
      <c r="BD134" s="150"/>
      <c r="BE134" s="147"/>
      <c r="BF134" s="150"/>
      <c r="BG134" s="151"/>
      <c r="BH134" s="148"/>
      <c r="BI134" s="148"/>
      <c r="BJ134" s="148"/>
      <c r="BK134" s="148"/>
      <c r="BL134" s="148"/>
      <c r="BM134" s="148"/>
      <c r="BN134" s="148"/>
      <c r="BO134" s="148"/>
      <c r="BP134" s="148"/>
      <c r="BQ134" s="349"/>
      <c r="BR134" s="148"/>
      <c r="BS134" s="148"/>
      <c r="BT134" s="149"/>
      <c r="BU134" s="149"/>
      <c r="BV134" s="149"/>
      <c r="BW134" s="149"/>
      <c r="BX134" s="149"/>
      <c r="BY134" s="149"/>
      <c r="BZ134" s="149"/>
      <c r="CA134" s="149"/>
      <c r="CB134" s="149"/>
      <c r="CC134" s="149"/>
      <c r="CD134" s="149"/>
      <c r="CE134" s="149"/>
      <c r="CF134" s="149"/>
      <c r="CG134" s="149"/>
      <c r="CH134" s="149"/>
      <c r="CI134" s="149"/>
      <c r="CJ134" s="149"/>
      <c r="CK134" s="149"/>
      <c r="CL134" s="149"/>
      <c r="CM134" s="149"/>
      <c r="CN134" s="149"/>
      <c r="CO134" s="149"/>
      <c r="CP134" s="149"/>
      <c r="CQ134" s="149"/>
      <c r="CR134" s="149"/>
      <c r="CS134" s="149"/>
      <c r="CT134" s="302"/>
      <c r="CU134" s="302"/>
      <c r="CV134" s="302"/>
      <c r="CW134" s="149"/>
      <c r="CX134" s="149"/>
      <c r="CY134" s="149"/>
      <c r="CZ134" s="149"/>
      <c r="DA134" s="302"/>
      <c r="DB134" s="149"/>
      <c r="DC134" s="149"/>
      <c r="DD134" s="149"/>
      <c r="DE134" s="149"/>
      <c r="DF134" s="149"/>
      <c r="DG134" s="149"/>
      <c r="DH134" s="149"/>
      <c r="DI134" s="149"/>
      <c r="DJ134" s="149"/>
      <c r="DK134" s="149"/>
      <c r="DL134" s="149"/>
      <c r="DM134" s="149"/>
      <c r="DN134" s="302"/>
      <c r="DO134" s="149"/>
      <c r="DP134" s="149"/>
      <c r="DQ134" s="149"/>
      <c r="DR134" s="149"/>
      <c r="DS134" s="149"/>
      <c r="DT134" s="149"/>
      <c r="DU134" s="149"/>
      <c r="DV134" s="149"/>
      <c r="DW134" s="149"/>
      <c r="DX134" s="149"/>
      <c r="DY134" s="149"/>
      <c r="DZ134" s="149"/>
      <c r="EA134" s="149"/>
      <c r="EB134" s="149"/>
      <c r="EC134" s="149"/>
      <c r="ED134" s="149"/>
      <c r="EE134" s="149"/>
      <c r="EF134" s="149"/>
      <c r="EG134" s="149"/>
      <c r="EH134" s="149"/>
      <c r="EI134" s="149"/>
      <c r="EJ134" s="149"/>
      <c r="EK134" s="149"/>
      <c r="EL134" s="149"/>
      <c r="EM134" s="149"/>
      <c r="EN134" s="149"/>
      <c r="EO134" s="149"/>
      <c r="EP134" s="149"/>
      <c r="EQ134" s="149"/>
      <c r="ER134" s="149"/>
      <c r="ES134" s="149"/>
      <c r="ET134" s="149"/>
      <c r="EU134" s="149"/>
      <c r="EV134" s="149"/>
      <c r="EW134" s="149"/>
      <c r="EX134" s="149"/>
      <c r="EY134" s="149"/>
      <c r="EZ134" s="149"/>
      <c r="FA134" s="149"/>
      <c r="FB134" s="149"/>
      <c r="FC134" s="149"/>
      <c r="FD134" s="149"/>
      <c r="FE134" s="149"/>
      <c r="FF134" s="149"/>
      <c r="FG134" s="149"/>
      <c r="FH134" s="149"/>
      <c r="FI134" s="149"/>
      <c r="FJ134" s="149"/>
      <c r="FK134" s="149"/>
      <c r="FL134" s="149"/>
      <c r="FM134" s="149"/>
      <c r="FN134" s="149"/>
      <c r="FO134" s="149"/>
      <c r="FP134" s="149"/>
      <c r="FQ134" s="149"/>
      <c r="FR134" s="149"/>
      <c r="FS134" s="149"/>
      <c r="FT134" s="149"/>
      <c r="FU134" s="150"/>
      <c r="FV134" s="150"/>
      <c r="FW134" s="149"/>
      <c r="FX134" s="150"/>
      <c r="FY134" s="149"/>
      <c r="FZ134" s="149"/>
      <c r="GA134" s="149"/>
      <c r="GB134" s="150"/>
      <c r="GC134" s="149"/>
      <c r="GD134" s="149"/>
      <c r="GE134" s="149"/>
      <c r="GF134" s="149"/>
      <c r="GG134" s="148"/>
      <c r="GH134" s="148"/>
      <c r="GI134" s="145"/>
      <c r="GJ134" s="147"/>
      <c r="GK134" s="146"/>
      <c r="GL134" s="145"/>
      <c r="GM134" s="145"/>
      <c r="GN134" s="145"/>
      <c r="GO134" s="145"/>
      <c r="GP134" s="145"/>
      <c r="GQ134" s="145"/>
      <c r="GR134" s="145"/>
      <c r="GS134" s="145"/>
      <c r="GT134" s="144"/>
    </row>
    <row r="135" spans="54:202">
      <c r="BB135" s="23"/>
      <c r="BF135" s="806" t="s">
        <v>336</v>
      </c>
      <c r="BG135" s="806"/>
      <c r="BH135" s="806"/>
      <c r="BI135" s="806"/>
      <c r="BJ135" s="806"/>
      <c r="BK135" s="806"/>
      <c r="BL135" s="806"/>
      <c r="BM135" s="806"/>
      <c r="BN135" s="806"/>
      <c r="BO135" s="806"/>
      <c r="BP135" s="806"/>
      <c r="BQ135" s="806"/>
      <c r="BR135" s="806"/>
      <c r="BS135" s="806"/>
      <c r="BT135" s="806"/>
      <c r="BU135" s="806"/>
      <c r="BV135" s="806"/>
      <c r="BW135" s="806"/>
      <c r="BX135" s="806"/>
      <c r="BY135" s="806"/>
      <c r="BZ135" s="806"/>
      <c r="CA135" s="806"/>
      <c r="CB135" s="806"/>
      <c r="CC135" s="806"/>
      <c r="CD135" s="806"/>
      <c r="CE135" s="806"/>
      <c r="CF135" s="806"/>
      <c r="CG135" s="806"/>
      <c r="CH135" s="806"/>
      <c r="CI135" s="806"/>
      <c r="CJ135" s="806"/>
      <c r="CK135" s="806"/>
      <c r="CL135" s="806"/>
      <c r="CM135" s="806"/>
      <c r="CN135" s="806"/>
      <c r="CO135" s="806"/>
      <c r="CP135" s="806"/>
      <c r="CQ135" s="806"/>
      <c r="CR135" s="806"/>
      <c r="CS135" s="806"/>
      <c r="CT135" s="806"/>
      <c r="CU135" s="806"/>
      <c r="CV135" s="806"/>
      <c r="CW135" s="806"/>
      <c r="CX135" s="806"/>
      <c r="CY135" s="806"/>
      <c r="CZ135" s="806"/>
      <c r="DA135" s="806"/>
      <c r="DB135" s="806"/>
      <c r="DC135" s="806"/>
      <c r="DD135" s="806"/>
      <c r="DE135" s="806"/>
      <c r="DF135" s="806"/>
      <c r="DG135" s="806"/>
      <c r="DH135" s="806"/>
      <c r="DI135" s="806"/>
      <c r="DJ135" s="806"/>
      <c r="DK135" s="806"/>
      <c r="DL135" s="806"/>
      <c r="DM135" s="806"/>
      <c r="DN135" s="806"/>
      <c r="DO135" s="806"/>
      <c r="DP135" s="806"/>
      <c r="DQ135" s="806"/>
      <c r="DR135" s="806"/>
      <c r="DS135" s="806"/>
      <c r="DT135" s="806"/>
      <c r="DU135" s="806"/>
      <c r="DV135" s="806"/>
      <c r="DW135" s="806"/>
      <c r="DX135" s="806"/>
      <c r="DY135" s="806"/>
      <c r="DZ135" s="806"/>
      <c r="EA135" s="806"/>
      <c r="EB135" s="806"/>
      <c r="EC135" s="806"/>
      <c r="ED135" s="806"/>
      <c r="EE135" s="806"/>
      <c r="EF135" s="806"/>
      <c r="EG135" s="806"/>
      <c r="EH135" s="806"/>
      <c r="EI135" s="806"/>
      <c r="EJ135" s="806"/>
      <c r="EK135" s="806"/>
      <c r="EL135" s="806"/>
      <c r="EM135" s="806"/>
      <c r="EN135" s="806"/>
      <c r="EO135" s="806"/>
      <c r="EP135" s="806"/>
      <c r="EQ135" s="806"/>
      <c r="ER135" s="806"/>
      <c r="ES135" s="806"/>
      <c r="ET135" s="806"/>
      <c r="EU135" s="806"/>
      <c r="EV135" s="806"/>
      <c r="EW135" s="806"/>
      <c r="EX135" s="140"/>
      <c r="EY135" s="140"/>
      <c r="EZ135" s="140"/>
      <c r="FA135" s="140"/>
      <c r="FB135" s="140"/>
      <c r="FC135" s="140"/>
      <c r="FD135" s="140"/>
      <c r="FE135" s="11"/>
      <c r="FF135" s="11"/>
      <c r="FG135" s="11"/>
      <c r="FH135" s="11"/>
      <c r="FI135" s="11"/>
      <c r="FJ135" s="11"/>
      <c r="FK135" s="11"/>
      <c r="FL135" s="11"/>
      <c r="FM135" s="11"/>
      <c r="FN135" s="11"/>
      <c r="FO135" s="11"/>
      <c r="FP135" s="11"/>
      <c r="FQ135" s="11"/>
      <c r="FR135" s="11"/>
      <c r="FS135" s="11"/>
      <c r="FT135" s="11"/>
      <c r="FW135" s="11"/>
      <c r="FY135" s="11"/>
      <c r="FZ135" s="11"/>
      <c r="GA135" s="11"/>
      <c r="GC135" s="11"/>
      <c r="GD135" s="11"/>
      <c r="GE135" s="11"/>
      <c r="GF135" s="11"/>
      <c r="GG135" s="5"/>
      <c r="GH135" s="5"/>
      <c r="GK135" s="136"/>
      <c r="GT135" s="20"/>
    </row>
    <row r="136" spans="54:202">
      <c r="BB136" s="23"/>
      <c r="BF136" s="798"/>
      <c r="BG136" s="798"/>
      <c r="BH136" s="798"/>
      <c r="BI136" s="798"/>
      <c r="BJ136" s="798"/>
      <c r="BK136" s="798"/>
      <c r="BL136" s="798"/>
      <c r="BM136" s="798"/>
      <c r="BN136" s="798"/>
      <c r="BO136" s="798"/>
      <c r="BP136" s="798"/>
      <c r="BQ136" s="798"/>
      <c r="BR136" s="8"/>
      <c r="BS136" s="8"/>
      <c r="BT136" s="8"/>
      <c r="BU136" s="8"/>
      <c r="BV136" s="8"/>
      <c r="BW136" s="8"/>
      <c r="BX136" s="8"/>
      <c r="BY136" s="8"/>
      <c r="BZ136" s="8"/>
      <c r="CA136" s="8"/>
      <c r="CB136" s="8"/>
      <c r="CC136" s="8"/>
      <c r="CD136" s="8"/>
      <c r="CE136" s="8"/>
      <c r="CF136" s="8"/>
      <c r="CG136" s="8"/>
      <c r="CH136" s="8"/>
      <c r="CI136" s="8"/>
      <c r="CJ136" s="8"/>
      <c r="CK136" s="8"/>
      <c r="CL136" s="8"/>
      <c r="CM136" s="8"/>
      <c r="CN136" s="8"/>
      <c r="CO136" s="8"/>
      <c r="CP136" s="8"/>
      <c r="CQ136" s="8"/>
      <c r="CR136" s="8"/>
      <c r="CS136" s="8"/>
      <c r="CT136" s="8"/>
      <c r="CU136" s="8"/>
      <c r="CV136" s="8"/>
      <c r="CW136" s="8"/>
      <c r="CX136" s="8"/>
      <c r="CY136" s="8"/>
      <c r="CZ136" s="8"/>
      <c r="DA136" s="8"/>
      <c r="DB136" s="8"/>
      <c r="DC136" s="8"/>
      <c r="DD136" s="8"/>
      <c r="DE136" s="8"/>
      <c r="DF136" s="8"/>
      <c r="DG136" s="8"/>
      <c r="DH136" s="8"/>
      <c r="DI136" s="8"/>
      <c r="DJ136" s="8"/>
      <c r="DK136" s="8"/>
      <c r="DL136" s="8"/>
      <c r="DM136" s="8"/>
      <c r="DN136" s="8"/>
      <c r="DO136" s="8"/>
      <c r="DP136" s="8"/>
      <c r="DQ136" s="8"/>
      <c r="DR136" s="8"/>
      <c r="DS136" s="8"/>
      <c r="DT136" s="8"/>
      <c r="DU136" s="8"/>
      <c r="DV136" s="8"/>
      <c r="DW136" s="8"/>
      <c r="DX136" s="8"/>
      <c r="DY136" s="8"/>
      <c r="DZ136" s="8"/>
      <c r="EA136" s="8"/>
      <c r="EB136" s="8"/>
      <c r="EC136" s="8"/>
      <c r="ED136" s="8"/>
      <c r="EE136" s="8"/>
      <c r="EF136" s="8"/>
      <c r="EG136" s="8"/>
      <c r="EH136" s="8"/>
      <c r="EI136" s="8"/>
      <c r="EJ136" s="8"/>
      <c r="EK136" s="8"/>
      <c r="EL136" s="8"/>
      <c r="EM136" s="8"/>
      <c r="EN136" s="8"/>
      <c r="EO136" s="8"/>
      <c r="EP136" s="8"/>
      <c r="EQ136" s="8"/>
      <c r="ER136" s="8"/>
      <c r="ES136" s="8"/>
      <c r="ET136" s="8"/>
      <c r="EU136" s="8"/>
      <c r="EV136" s="8"/>
      <c r="EW136" s="8"/>
      <c r="EX136" s="8"/>
      <c r="EY136" s="8"/>
      <c r="EZ136" s="8"/>
      <c r="FA136" s="8"/>
      <c r="FB136" s="8"/>
      <c r="FC136" s="8"/>
      <c r="FD136" s="8"/>
      <c r="FE136" s="8"/>
      <c r="FF136" s="11"/>
      <c r="FG136" s="11"/>
      <c r="FH136" s="11"/>
      <c r="FI136" s="11"/>
      <c r="FJ136" s="11"/>
      <c r="FK136" s="11"/>
      <c r="FL136" s="11"/>
      <c r="FM136" s="11"/>
      <c r="FN136" s="11"/>
      <c r="FO136" s="11"/>
      <c r="FP136" s="11"/>
      <c r="FQ136" s="11"/>
      <c r="FR136" s="11"/>
      <c r="FS136" s="11"/>
      <c r="FT136" s="11"/>
      <c r="FW136" s="11"/>
      <c r="FY136" s="11"/>
      <c r="FZ136" s="11"/>
      <c r="GA136" s="11"/>
      <c r="GC136" s="11"/>
      <c r="GD136" s="11"/>
      <c r="GE136" s="11"/>
      <c r="GF136" s="11"/>
      <c r="GG136" s="5"/>
      <c r="GH136" s="5"/>
      <c r="GK136" s="136"/>
      <c r="GT136" s="20"/>
    </row>
    <row r="137" spans="54:202">
      <c r="BB137" s="23"/>
      <c r="BF137" s="799" t="e">
        <f>param_premiumMode&amp;" Premium: KES "&amp;param_Premium&amp;"; Duration of Premium Payment; "&amp;param_Term&amp;" years;"</f>
        <v>#N/A</v>
      </c>
      <c r="BG137" s="799"/>
      <c r="BH137" s="799"/>
      <c r="BI137" s="799"/>
      <c r="BJ137" s="799"/>
      <c r="BK137" s="799"/>
      <c r="BL137" s="799"/>
      <c r="BM137" s="799"/>
      <c r="BN137" s="799"/>
      <c r="BO137" s="799"/>
      <c r="BP137" s="799"/>
      <c r="BQ137" s="799"/>
      <c r="BR137" s="8"/>
      <c r="BS137" s="8"/>
      <c r="BT137" s="8"/>
      <c r="BU137" s="8"/>
      <c r="BV137" s="8"/>
      <c r="BW137" s="8"/>
      <c r="BX137" s="8"/>
      <c r="BY137" s="8"/>
      <c r="BZ137" s="8"/>
      <c r="CA137" s="8"/>
      <c r="CB137" s="8"/>
      <c r="CC137" s="8"/>
      <c r="CD137" s="8"/>
      <c r="CE137" s="8"/>
      <c r="CF137" s="8"/>
      <c r="CG137" s="8"/>
      <c r="CH137" s="8"/>
      <c r="CI137" s="8"/>
      <c r="CJ137" s="8"/>
      <c r="CK137" s="8"/>
      <c r="CL137" s="8"/>
      <c r="CM137" s="8"/>
      <c r="CN137" s="8"/>
      <c r="CO137" s="8"/>
      <c r="CP137" s="8"/>
      <c r="CQ137" s="8"/>
      <c r="CR137" s="8"/>
      <c r="CS137" s="8"/>
      <c r="CT137" s="8"/>
      <c r="CU137" s="8"/>
      <c r="CV137" s="8"/>
      <c r="CW137" s="8"/>
      <c r="CX137" s="8"/>
      <c r="CY137" s="8"/>
      <c r="CZ137" s="8"/>
      <c r="DA137" s="8"/>
      <c r="DB137" s="8"/>
      <c r="DC137" s="8"/>
      <c r="DD137" s="8"/>
      <c r="DE137" s="11"/>
      <c r="DF137" s="11"/>
      <c r="DG137" s="11"/>
      <c r="DH137" s="11"/>
      <c r="DI137" s="11"/>
      <c r="DJ137" s="11"/>
      <c r="DK137" s="11"/>
      <c r="DL137" s="11"/>
      <c r="DM137" s="11"/>
      <c r="DN137" s="140"/>
      <c r="DO137" s="11"/>
      <c r="DP137" s="11"/>
      <c r="DQ137" s="11"/>
      <c r="DR137" s="11"/>
      <c r="DS137" s="11"/>
      <c r="DT137" s="11"/>
      <c r="DU137" s="11"/>
      <c r="DV137" s="11"/>
      <c r="DW137" s="11"/>
      <c r="DX137" s="11"/>
      <c r="DY137" s="11"/>
      <c r="DZ137" s="11"/>
      <c r="EA137" s="11"/>
      <c r="EB137" s="11"/>
      <c r="EC137" s="11"/>
      <c r="ED137" s="11"/>
      <c r="EE137" s="11"/>
      <c r="EF137" s="11"/>
      <c r="EG137" s="11"/>
      <c r="EH137" s="11"/>
      <c r="EI137" s="11"/>
      <c r="EJ137" s="11"/>
      <c r="EK137" s="11"/>
      <c r="EL137" s="11"/>
      <c r="EM137" s="11"/>
      <c r="EN137" s="11"/>
      <c r="EO137" s="11"/>
      <c r="EP137" s="11"/>
      <c r="EQ137" s="11"/>
      <c r="ER137" s="11"/>
      <c r="ES137" s="11"/>
      <c r="ET137" s="11"/>
      <c r="EU137" s="11"/>
      <c r="EV137" s="11"/>
      <c r="EW137" s="11"/>
      <c r="EX137" s="11"/>
      <c r="EY137" s="11"/>
      <c r="EZ137" s="11"/>
      <c r="FA137" s="11"/>
      <c r="FB137" s="11"/>
      <c r="FC137" s="11"/>
      <c r="FD137" s="11"/>
      <c r="FE137" s="11"/>
      <c r="FF137" s="11"/>
      <c r="FG137" s="11"/>
      <c r="FH137" s="11"/>
      <c r="FI137" s="11"/>
      <c r="FJ137" s="11"/>
      <c r="FK137" s="11"/>
      <c r="FL137" s="11"/>
      <c r="FM137" s="11"/>
      <c r="FN137" s="11"/>
      <c r="FO137" s="11"/>
      <c r="FP137" s="11"/>
      <c r="FQ137" s="11"/>
      <c r="FR137" s="11"/>
      <c r="FS137" s="11"/>
      <c r="FT137" s="11"/>
      <c r="FW137" s="11"/>
      <c r="FY137" s="11"/>
      <c r="FZ137" s="11"/>
      <c r="GA137" s="11"/>
      <c r="GC137" s="11"/>
      <c r="GD137" s="11"/>
      <c r="GE137" s="11"/>
      <c r="GF137" s="11"/>
      <c r="GG137" s="5"/>
      <c r="GH137" s="5"/>
      <c r="GK137" s="136"/>
      <c r="GT137" s="20"/>
    </row>
    <row r="138" spans="54:202">
      <c r="BB138" s="23"/>
      <c r="BF138" s="799" t="str">
        <f>"Survival Benefit, KES "&amp;param__survivalBenefit&amp;", Death Benefit : "&amp;param__deathBenefit&amp;"; "</f>
        <v xml:space="preserve">Survival Benefit, KES 114092.22, Death Benefit : 114092.22; </v>
      </c>
      <c r="BG138" s="799"/>
      <c r="BH138" s="799"/>
      <c r="BI138" s="799"/>
      <c r="BJ138" s="799"/>
      <c r="BK138" s="799"/>
      <c r="BL138" s="799"/>
      <c r="BM138" s="799"/>
      <c r="BN138" s="799"/>
      <c r="BO138" s="799"/>
      <c r="BP138" s="799"/>
      <c r="BQ138" s="799"/>
      <c r="BR138" s="5"/>
      <c r="BS138" s="5"/>
      <c r="BT138" s="5"/>
      <c r="BU138" s="5"/>
      <c r="BV138" s="5"/>
      <c r="BW138" s="5"/>
      <c r="BX138" s="5"/>
      <c r="BY138" s="5"/>
      <c r="BZ138" s="5"/>
      <c r="CA138" s="5"/>
      <c r="CB138" s="5"/>
      <c r="CC138" s="5"/>
      <c r="CD138" s="5"/>
      <c r="CE138" s="5"/>
      <c r="CF138" s="5"/>
      <c r="CG138" s="5"/>
      <c r="CH138" s="5"/>
      <c r="CI138" s="5"/>
      <c r="CJ138" s="5"/>
      <c r="CK138" s="5"/>
      <c r="CL138" s="5"/>
      <c r="CM138" s="5"/>
      <c r="CN138" s="5"/>
      <c r="CO138" s="5"/>
      <c r="CP138" s="5"/>
      <c r="CQ138" s="5"/>
      <c r="CR138" s="5"/>
      <c r="CS138" s="5"/>
      <c r="CT138" s="5"/>
      <c r="CU138" s="5"/>
      <c r="CV138" s="5"/>
      <c r="CW138" s="5"/>
      <c r="CX138" s="5"/>
      <c r="CY138" s="5"/>
      <c r="CZ138" s="5"/>
      <c r="DA138" s="5"/>
      <c r="DB138" s="5"/>
      <c r="DC138" s="5"/>
      <c r="DD138" s="5"/>
      <c r="DE138" s="5"/>
      <c r="DF138" s="5"/>
      <c r="DG138" s="5"/>
      <c r="DH138" s="5"/>
      <c r="DI138" s="5"/>
      <c r="DJ138" s="5"/>
      <c r="DK138" s="5"/>
      <c r="DL138" s="5"/>
      <c r="DM138" s="5"/>
      <c r="DN138" s="5"/>
      <c r="DO138" s="5"/>
      <c r="DP138" s="5"/>
      <c r="DQ138" s="5"/>
      <c r="DR138" s="5"/>
      <c r="DS138" s="5"/>
      <c r="DT138" s="5"/>
      <c r="DU138" s="5"/>
      <c r="DV138" s="5"/>
      <c r="DW138" s="5"/>
      <c r="DX138" s="5"/>
      <c r="DY138" s="5"/>
      <c r="DZ138" s="5"/>
      <c r="EA138" s="5"/>
      <c r="EB138" s="5"/>
      <c r="EC138" s="5"/>
      <c r="ED138" s="5"/>
      <c r="EE138" s="5"/>
      <c r="EF138" s="5"/>
      <c r="EG138" s="5"/>
      <c r="EH138" s="5"/>
      <c r="EI138" s="5"/>
      <c r="EJ138" s="5"/>
      <c r="EK138" s="5"/>
      <c r="EL138" s="5"/>
      <c r="EM138" s="5"/>
      <c r="EN138" s="5"/>
      <c r="EO138" s="5"/>
      <c r="EP138" s="5"/>
      <c r="EQ138" s="5"/>
      <c r="ER138" s="5"/>
      <c r="ES138" s="5"/>
      <c r="ET138" s="5"/>
      <c r="EU138" s="5"/>
      <c r="EV138" s="5"/>
      <c r="EW138" s="5"/>
      <c r="EX138" s="5"/>
      <c r="EY138" s="5"/>
      <c r="EZ138" s="5"/>
      <c r="FA138" s="5"/>
      <c r="FB138" s="5"/>
      <c r="FC138" s="5"/>
      <c r="FD138" s="5"/>
      <c r="FE138" s="5"/>
      <c r="FF138" s="11"/>
      <c r="FG138" s="11"/>
      <c r="FH138" s="11"/>
      <c r="FI138" s="11"/>
      <c r="FJ138" s="11"/>
      <c r="FK138" s="11"/>
      <c r="FL138" s="11"/>
      <c r="FM138" s="11"/>
      <c r="FN138" s="11"/>
      <c r="FO138" s="11"/>
      <c r="FP138" s="11"/>
      <c r="FQ138" s="11"/>
      <c r="FR138" s="11"/>
      <c r="FS138" s="11"/>
      <c r="FT138" s="11"/>
      <c r="FW138" s="11"/>
      <c r="FY138" s="11"/>
      <c r="FZ138" s="11"/>
      <c r="GA138" s="11"/>
      <c r="GC138" s="11"/>
      <c r="GD138" s="11"/>
      <c r="GE138" s="11"/>
      <c r="GF138" s="11"/>
      <c r="GG138" s="5"/>
      <c r="GH138" s="5"/>
      <c r="GK138" s="136"/>
      <c r="GT138" s="20"/>
    </row>
    <row r="139" spans="54:202">
      <c r="BB139" s="23"/>
      <c r="BF139" s="799" t="str">
        <f>"Contract Information: "&amp;param___Age&amp;" year old male; issued on XXX ; Term: "&amp;param_Term&amp;" years"</f>
        <v>Contract Information: 39 year old male; issued on XXX ; Term: 14 years</v>
      </c>
      <c r="BG139" s="799"/>
      <c r="BH139" s="799"/>
      <c r="BI139" s="799"/>
      <c r="BJ139" s="799"/>
      <c r="BK139" s="799"/>
      <c r="BL139" s="799"/>
      <c r="BM139" s="799"/>
      <c r="BN139" s="799"/>
      <c r="BO139" s="799"/>
      <c r="BP139" s="799"/>
      <c r="BQ139" s="799"/>
      <c r="BR139" s="5"/>
      <c r="BS139" s="5"/>
      <c r="BT139" s="5"/>
      <c r="BU139" s="5"/>
      <c r="BV139" s="5"/>
      <c r="BW139" s="5"/>
      <c r="BX139" s="5"/>
      <c r="BY139" s="5"/>
      <c r="BZ139" s="5"/>
      <c r="CA139" s="5"/>
      <c r="CB139" s="5"/>
      <c r="CC139" s="5"/>
      <c r="CD139" s="5"/>
      <c r="CE139" s="5"/>
      <c r="CF139" s="5"/>
      <c r="CG139" s="5"/>
      <c r="CH139" s="5"/>
      <c r="CI139" s="5"/>
      <c r="CJ139" s="5"/>
      <c r="CK139" s="5"/>
      <c r="CL139" s="5"/>
      <c r="CM139" s="5"/>
      <c r="CN139" s="5"/>
      <c r="CO139" s="5"/>
      <c r="CP139" s="5"/>
      <c r="CQ139" s="5"/>
      <c r="CR139" s="5"/>
      <c r="CS139" s="5"/>
      <c r="CT139" s="5"/>
      <c r="CU139" s="5"/>
      <c r="CV139" s="5"/>
      <c r="CW139" s="5"/>
      <c r="CX139" s="5"/>
      <c r="CY139" s="5"/>
      <c r="CZ139" s="5"/>
      <c r="DA139" s="5"/>
      <c r="DB139" s="5"/>
      <c r="DC139" s="5"/>
      <c r="DD139" s="5"/>
      <c r="DE139" s="5"/>
      <c r="DF139" s="5"/>
      <c r="DG139" s="5"/>
      <c r="DH139" s="5"/>
      <c r="DI139" s="5"/>
      <c r="DJ139" s="5"/>
      <c r="DK139" s="5"/>
      <c r="DL139" s="5"/>
      <c r="DM139" s="5"/>
      <c r="DN139" s="5"/>
      <c r="DO139" s="5"/>
      <c r="DP139" s="5"/>
      <c r="DQ139" s="5"/>
      <c r="DR139" s="5"/>
      <c r="DS139" s="5"/>
      <c r="DT139" s="5"/>
      <c r="DU139" s="5"/>
      <c r="DV139" s="5"/>
      <c r="DW139" s="5"/>
      <c r="DX139" s="5"/>
      <c r="DY139" s="5"/>
      <c r="DZ139" s="5"/>
      <c r="EA139" s="5"/>
      <c r="EB139" s="5"/>
      <c r="EC139" s="5"/>
      <c r="ED139" s="5"/>
      <c r="EE139" s="5"/>
      <c r="EF139" s="5"/>
      <c r="EG139" s="5"/>
      <c r="EH139" s="5"/>
      <c r="EI139" s="5"/>
      <c r="EJ139" s="5"/>
      <c r="EK139" s="5"/>
      <c r="EL139" s="5"/>
      <c r="EM139" s="5"/>
      <c r="EN139" s="5"/>
      <c r="EO139" s="5"/>
      <c r="EP139" s="5"/>
      <c r="EQ139" s="5"/>
      <c r="ER139" s="5"/>
      <c r="ES139" s="5"/>
      <c r="ET139" s="5"/>
      <c r="EU139" s="5"/>
      <c r="EV139" s="5"/>
      <c r="EW139" s="5"/>
      <c r="EX139" s="5"/>
      <c r="EY139" s="5"/>
      <c r="EZ139" s="5"/>
      <c r="FA139" s="5"/>
      <c r="FB139" s="5"/>
      <c r="FC139" s="5"/>
      <c r="FD139" s="5"/>
      <c r="FE139" s="5"/>
      <c r="FF139" s="11"/>
      <c r="FG139" s="11"/>
      <c r="FH139" s="11"/>
      <c r="FI139" s="11"/>
      <c r="FJ139" s="11"/>
      <c r="FK139" s="11"/>
      <c r="FL139" s="11"/>
      <c r="FM139" s="11"/>
      <c r="FN139" s="11"/>
      <c r="FO139" s="11"/>
      <c r="FP139" s="11"/>
      <c r="FQ139" s="11"/>
      <c r="FR139" s="11"/>
      <c r="FS139" s="11"/>
      <c r="FT139" s="11"/>
      <c r="FW139" s="11"/>
      <c r="FY139" s="11"/>
      <c r="FZ139" s="11"/>
      <c r="GA139" s="11"/>
      <c r="GC139" s="11"/>
      <c r="GD139" s="11"/>
      <c r="GE139" s="11"/>
      <c r="GF139" s="11"/>
      <c r="GG139" s="5"/>
      <c r="GH139" s="5"/>
      <c r="GK139" s="136"/>
      <c r="GT139" s="20"/>
    </row>
    <row r="140" spans="54:202" ht="16.5" thickBot="1">
      <c r="BB140" s="23"/>
      <c r="GK140" s="136"/>
      <c r="GT140" s="20"/>
    </row>
    <row r="141" spans="54:202" ht="16.5" thickBot="1">
      <c r="BB141" s="23"/>
      <c r="BF141" s="807" t="s">
        <v>337</v>
      </c>
      <c r="BG141" s="808"/>
      <c r="BH141" s="808"/>
      <c r="BI141" s="808"/>
      <c r="BJ141" s="808"/>
      <c r="BK141" s="808"/>
      <c r="BL141" s="808"/>
      <c r="BM141" s="808"/>
      <c r="BN141" s="808"/>
      <c r="BO141" s="808"/>
      <c r="BP141" s="808"/>
      <c r="BQ141" s="808"/>
      <c r="BR141" s="808"/>
      <c r="BS141" s="808"/>
      <c r="BT141" s="808"/>
      <c r="BU141" s="808"/>
      <c r="BV141" s="808"/>
      <c r="BW141" s="808"/>
      <c r="BX141" s="808"/>
      <c r="BY141" s="808"/>
      <c r="BZ141" s="808"/>
      <c r="CA141" s="808"/>
      <c r="CB141" s="808"/>
      <c r="CC141" s="808"/>
      <c r="CD141" s="808"/>
      <c r="CE141" s="808"/>
      <c r="CF141" s="808"/>
      <c r="CG141" s="808"/>
      <c r="CH141" s="808"/>
      <c r="CI141" s="808"/>
      <c r="CJ141" s="808"/>
      <c r="CK141" s="808"/>
      <c r="CL141" s="808"/>
      <c r="CM141" s="809"/>
      <c r="CN141" s="143"/>
      <c r="CO141" s="143"/>
      <c r="CP141" s="143"/>
      <c r="CQ141" s="311"/>
      <c r="CR141" s="143"/>
      <c r="CS141" s="143"/>
      <c r="CT141" s="306"/>
      <c r="CU141" s="306"/>
      <c r="CV141" s="306"/>
      <c r="CW141" s="143"/>
      <c r="CX141" s="143"/>
      <c r="CY141" s="143"/>
      <c r="CZ141" s="143"/>
      <c r="DA141" s="306"/>
      <c r="DB141" s="143"/>
      <c r="DC141" s="143"/>
      <c r="FU141" s="10"/>
      <c r="FV141" s="10"/>
      <c r="FX141" s="10"/>
      <c r="GB141" s="10"/>
      <c r="GI141" s="9"/>
      <c r="GK141" s="136"/>
      <c r="GT141" s="20"/>
    </row>
    <row r="142" spans="54:202">
      <c r="BB142" s="23"/>
      <c r="BF142" s="797" t="str">
        <f>"Expenses: Policy Admin (KES "&amp;param__policyAdminFee&amp;"), Variable Expense: "&amp;param__varExpenses_Premium*100 &amp;"% of Premium and Variable Expense: "&amp;param__varExpenses_Claims*100 &amp;" % of Benefits Paid"</f>
        <v>Expenses: Policy Admin (KES ), Variable Expense: 0% of Premium and Variable Expense: 0 % of Benefits Paid</v>
      </c>
      <c r="BG142" s="797"/>
      <c r="BH142" s="797"/>
      <c r="BI142" s="797"/>
      <c r="BJ142" s="797"/>
      <c r="BK142" s="797"/>
      <c r="BL142" s="797"/>
      <c r="BM142" s="797"/>
      <c r="BN142" s="797"/>
      <c r="BO142" s="797"/>
      <c r="BP142" s="797"/>
      <c r="BQ142" s="797"/>
      <c r="BR142" s="797"/>
      <c r="BS142" s="797"/>
      <c r="BT142" s="797"/>
      <c r="BU142" s="797"/>
      <c r="BV142" s="797"/>
      <c r="BW142" s="797"/>
      <c r="BX142" s="797"/>
      <c r="BY142" s="797"/>
      <c r="BZ142" s="797"/>
      <c r="CA142" s="797"/>
      <c r="CB142" s="797"/>
      <c r="CC142" s="797"/>
      <c r="CD142" s="797"/>
      <c r="CE142" s="797"/>
      <c r="CF142" s="797"/>
      <c r="CG142" s="797"/>
      <c r="CH142" s="797"/>
      <c r="CI142" s="797"/>
      <c r="CJ142" s="797"/>
      <c r="CK142" s="797"/>
      <c r="CL142" s="797"/>
      <c r="CM142" s="797"/>
      <c r="CN142" s="142"/>
      <c r="CO142" s="142"/>
      <c r="CP142" s="142"/>
      <c r="CQ142" s="97"/>
      <c r="CR142" s="142"/>
      <c r="CS142" s="142"/>
      <c r="CT142" s="307"/>
      <c r="CU142" s="307"/>
      <c r="CV142" s="307"/>
      <c r="CW142" s="142"/>
      <c r="CX142" s="142"/>
      <c r="CY142" s="142"/>
      <c r="CZ142" s="142"/>
      <c r="DA142" s="307"/>
      <c r="DB142" s="142"/>
      <c r="DC142" s="142"/>
      <c r="FU142" s="10"/>
      <c r="FV142" s="10"/>
      <c r="FX142" s="10"/>
      <c r="GB142" s="10"/>
      <c r="GI142" s="9"/>
      <c r="GK142" s="136"/>
      <c r="GT142" s="20"/>
    </row>
    <row r="143" spans="54:202">
      <c r="BB143" s="23"/>
      <c r="BF143" s="486" t="s">
        <v>338</v>
      </c>
      <c r="BG143" s="486" t="s">
        <v>338</v>
      </c>
      <c r="BH143" s="486" t="s">
        <v>338</v>
      </c>
      <c r="BI143" s="486" t="s">
        <v>338</v>
      </c>
      <c r="BJ143" s="486" t="s">
        <v>338</v>
      </c>
      <c r="BK143" s="486" t="s">
        <v>338</v>
      </c>
      <c r="BL143" s="486" t="s">
        <v>338</v>
      </c>
      <c r="BM143" s="486" t="s">
        <v>338</v>
      </c>
      <c r="BN143" s="486" t="s">
        <v>338</v>
      </c>
      <c r="BO143" s="486" t="s">
        <v>338</v>
      </c>
      <c r="BP143" s="486" t="s">
        <v>338</v>
      </c>
      <c r="BQ143" s="486" t="s">
        <v>338</v>
      </c>
      <c r="BR143" s="486" t="s">
        <v>338</v>
      </c>
      <c r="BS143" s="486" t="s">
        <v>338</v>
      </c>
      <c r="BT143" s="486" t="s">
        <v>338</v>
      </c>
      <c r="BU143" s="486" t="s">
        <v>338</v>
      </c>
      <c r="BV143" s="486" t="s">
        <v>338</v>
      </c>
      <c r="BW143" s="486" t="s">
        <v>338</v>
      </c>
      <c r="BX143" s="486" t="s">
        <v>338</v>
      </c>
      <c r="BY143" s="486" t="s">
        <v>338</v>
      </c>
      <c r="BZ143" s="486" t="s">
        <v>338</v>
      </c>
      <c r="CA143" s="486" t="s">
        <v>338</v>
      </c>
      <c r="CB143" s="486" t="s">
        <v>338</v>
      </c>
      <c r="CC143" s="486" t="s">
        <v>338</v>
      </c>
      <c r="CD143" s="486" t="s">
        <v>338</v>
      </c>
      <c r="CE143" s="486" t="s">
        <v>338</v>
      </c>
      <c r="CF143" s="486" t="s">
        <v>338</v>
      </c>
      <c r="CG143" s="486" t="s">
        <v>338</v>
      </c>
      <c r="CH143" s="486" t="s">
        <v>338</v>
      </c>
      <c r="CI143" s="486" t="s">
        <v>338</v>
      </c>
      <c r="CJ143" s="486" t="s">
        <v>338</v>
      </c>
      <c r="CK143" s="486" t="s">
        <v>338</v>
      </c>
      <c r="CL143" s="486" t="s">
        <v>338</v>
      </c>
      <c r="CM143" s="486" t="s">
        <v>338</v>
      </c>
      <c r="CN143" s="486" t="s">
        <v>338</v>
      </c>
      <c r="CO143" s="486" t="s">
        <v>338</v>
      </c>
      <c r="CP143" s="486" t="s">
        <v>338</v>
      </c>
      <c r="CQ143" s="486" t="s">
        <v>338</v>
      </c>
      <c r="CR143" s="486" t="s">
        <v>338</v>
      </c>
      <c r="CS143" s="486" t="s">
        <v>338</v>
      </c>
      <c r="CT143" s="486" t="s">
        <v>338</v>
      </c>
      <c r="CU143" s="486" t="s">
        <v>338</v>
      </c>
      <c r="CV143" s="486" t="s">
        <v>338</v>
      </c>
      <c r="CW143" s="486" t="s">
        <v>338</v>
      </c>
      <c r="CX143" s="486" t="s">
        <v>338</v>
      </c>
      <c r="CY143" s="486" t="s">
        <v>338</v>
      </c>
      <c r="CZ143" s="486" t="s">
        <v>338</v>
      </c>
      <c r="DA143" s="486" t="s">
        <v>338</v>
      </c>
      <c r="DB143" s="486" t="s">
        <v>338</v>
      </c>
      <c r="DC143" s="486" t="s">
        <v>338</v>
      </c>
      <c r="DD143" s="486" t="s">
        <v>338</v>
      </c>
      <c r="DE143" s="486" t="s">
        <v>338</v>
      </c>
      <c r="DF143" s="486" t="s">
        <v>338</v>
      </c>
      <c r="DG143" s="486" t="s">
        <v>338</v>
      </c>
      <c r="DH143" s="486" t="s">
        <v>338</v>
      </c>
      <c r="DI143" s="486" t="s">
        <v>338</v>
      </c>
      <c r="DJ143" s="486" t="s">
        <v>338</v>
      </c>
      <c r="DK143" s="486" t="s">
        <v>338</v>
      </c>
      <c r="DL143" s="486" t="s">
        <v>338</v>
      </c>
      <c r="DM143" s="486" t="s">
        <v>338</v>
      </c>
      <c r="DN143" s="486" t="s">
        <v>338</v>
      </c>
      <c r="DO143" s="486" t="s">
        <v>338</v>
      </c>
      <c r="DP143" s="486" t="s">
        <v>338</v>
      </c>
      <c r="DQ143" s="486" t="s">
        <v>338</v>
      </c>
      <c r="DR143" s="486" t="s">
        <v>338</v>
      </c>
      <c r="DS143" s="486" t="s">
        <v>338</v>
      </c>
      <c r="DT143" s="486" t="s">
        <v>338</v>
      </c>
      <c r="DU143" s="486" t="s">
        <v>338</v>
      </c>
      <c r="DV143" s="486" t="s">
        <v>338</v>
      </c>
      <c r="DW143" s="486" t="s">
        <v>338</v>
      </c>
      <c r="DX143" s="486" t="s">
        <v>338</v>
      </c>
      <c r="DY143" s="486" t="s">
        <v>338</v>
      </c>
      <c r="DZ143" s="486" t="s">
        <v>338</v>
      </c>
      <c r="EA143" s="486" t="s">
        <v>338</v>
      </c>
      <c r="EB143" s="486" t="s">
        <v>338</v>
      </c>
      <c r="EC143" s="486" t="s">
        <v>338</v>
      </c>
      <c r="ED143" s="486" t="s">
        <v>338</v>
      </c>
      <c r="EE143" s="486" t="s">
        <v>338</v>
      </c>
      <c r="EF143" s="486" t="s">
        <v>338</v>
      </c>
      <c r="EG143" s="486" t="s">
        <v>338</v>
      </c>
      <c r="EH143" s="486" t="s">
        <v>338</v>
      </c>
      <c r="EI143" s="486" t="s">
        <v>338</v>
      </c>
      <c r="EJ143" s="486" t="s">
        <v>338</v>
      </c>
      <c r="EK143" s="486" t="s">
        <v>338</v>
      </c>
      <c r="EL143" s="486" t="s">
        <v>338</v>
      </c>
      <c r="EM143" s="486" t="s">
        <v>338</v>
      </c>
      <c r="EN143" s="486" t="s">
        <v>338</v>
      </c>
      <c r="EO143" s="486" t="s">
        <v>338</v>
      </c>
      <c r="EP143" s="486" t="s">
        <v>338</v>
      </c>
      <c r="EQ143" s="486" t="s">
        <v>338</v>
      </c>
      <c r="ER143" s="486" t="s">
        <v>338</v>
      </c>
      <c r="ES143" s="486" t="s">
        <v>338</v>
      </c>
      <c r="ET143" s="486" t="s">
        <v>338</v>
      </c>
      <c r="EU143" s="486" t="s">
        <v>338</v>
      </c>
      <c r="EV143" s="486" t="s">
        <v>338</v>
      </c>
      <c r="EW143" s="486" t="s">
        <v>338</v>
      </c>
      <c r="EX143" s="486" t="s">
        <v>338</v>
      </c>
      <c r="EY143" s="486" t="s">
        <v>338</v>
      </c>
      <c r="EZ143" s="486" t="s">
        <v>338</v>
      </c>
      <c r="FA143" s="486" t="s">
        <v>338</v>
      </c>
      <c r="FB143" s="486" t="s">
        <v>338</v>
      </c>
      <c r="FC143" s="486" t="s">
        <v>338</v>
      </c>
      <c r="FD143" s="486" t="s">
        <v>338</v>
      </c>
      <c r="FE143" s="486" t="s">
        <v>338</v>
      </c>
      <c r="FF143" s="486" t="s">
        <v>338</v>
      </c>
      <c r="FG143" s="486" t="s">
        <v>338</v>
      </c>
      <c r="FH143" s="486" t="s">
        <v>338</v>
      </c>
      <c r="FI143" s="486" t="s">
        <v>338</v>
      </c>
      <c r="FJ143" s="486" t="s">
        <v>338</v>
      </c>
      <c r="FK143" s="486" t="s">
        <v>338</v>
      </c>
      <c r="FL143" s="486" t="s">
        <v>338</v>
      </c>
      <c r="FM143" s="486" t="s">
        <v>338</v>
      </c>
      <c r="FN143" s="486" t="s">
        <v>338</v>
      </c>
      <c r="FO143" s="486" t="s">
        <v>338</v>
      </c>
      <c r="FP143" s="486" t="s">
        <v>338</v>
      </c>
      <c r="FQ143" s="486" t="s">
        <v>338</v>
      </c>
      <c r="FR143" s="486" t="s">
        <v>338</v>
      </c>
      <c r="FS143" s="486" t="s">
        <v>338</v>
      </c>
      <c r="FT143" s="486" t="s">
        <v>338</v>
      </c>
      <c r="FU143" s="486" t="s">
        <v>338</v>
      </c>
      <c r="FV143" s="486" t="s">
        <v>338</v>
      </c>
      <c r="FW143" s="486" t="s">
        <v>338</v>
      </c>
      <c r="FX143" s="486" t="s">
        <v>338</v>
      </c>
      <c r="FY143" s="486" t="s">
        <v>338</v>
      </c>
      <c r="FZ143" s="486" t="s">
        <v>338</v>
      </c>
      <c r="GA143" s="486" t="s">
        <v>338</v>
      </c>
      <c r="GB143" s="486" t="s">
        <v>338</v>
      </c>
      <c r="GC143" s="486" t="s">
        <v>338</v>
      </c>
      <c r="GD143" s="486" t="s">
        <v>338</v>
      </c>
      <c r="GE143" s="486" t="s">
        <v>338</v>
      </c>
      <c r="GF143" s="486" t="s">
        <v>338</v>
      </c>
      <c r="GG143" s="486" t="s">
        <v>338</v>
      </c>
      <c r="GH143" s="486" t="s">
        <v>338</v>
      </c>
      <c r="GI143" s="486" t="s">
        <v>338</v>
      </c>
      <c r="GJ143" s="486" t="s">
        <v>338</v>
      </c>
      <c r="GK143" s="486" t="s">
        <v>338</v>
      </c>
      <c r="GL143" s="486" t="s">
        <v>338</v>
      </c>
      <c r="GM143" s="486" t="s">
        <v>338</v>
      </c>
      <c r="GO143" s="811">
        <f>COUNTIF(BF143:GM143,"x")-GM144</f>
        <v>0</v>
      </c>
      <c r="GP143" s="811"/>
      <c r="GT143" s="20"/>
    </row>
    <row r="144" spans="54:202">
      <c r="BB144" s="23"/>
      <c r="BF144" s="312">
        <v>1</v>
      </c>
      <c r="BG144" s="312">
        <f>BF144+1</f>
        <v>2</v>
      </c>
      <c r="BH144" s="312">
        <f t="shared" ref="BH144:EP144" si="0">BG144+1</f>
        <v>3</v>
      </c>
      <c r="BI144" s="312">
        <f t="shared" si="0"/>
        <v>4</v>
      </c>
      <c r="BJ144" s="312">
        <f t="shared" si="0"/>
        <v>5</v>
      </c>
      <c r="BK144" s="312">
        <f t="shared" si="0"/>
        <v>6</v>
      </c>
      <c r="BL144" s="312">
        <f t="shared" si="0"/>
        <v>7</v>
      </c>
      <c r="BM144" s="312">
        <f t="shared" si="0"/>
        <v>8</v>
      </c>
      <c r="BN144" s="312">
        <f t="shared" si="0"/>
        <v>9</v>
      </c>
      <c r="BO144" s="312">
        <f t="shared" si="0"/>
        <v>10</v>
      </c>
      <c r="BP144" s="312">
        <f t="shared" si="0"/>
        <v>11</v>
      </c>
      <c r="BQ144" s="312">
        <f t="shared" si="0"/>
        <v>12</v>
      </c>
      <c r="BR144" s="312">
        <f t="shared" si="0"/>
        <v>13</v>
      </c>
      <c r="BS144" s="312">
        <f t="shared" si="0"/>
        <v>14</v>
      </c>
      <c r="BT144" s="312">
        <f t="shared" si="0"/>
        <v>15</v>
      </c>
      <c r="BU144" s="312">
        <f>BT144+1</f>
        <v>16</v>
      </c>
      <c r="BV144" s="626">
        <f>BU144+1</f>
        <v>17</v>
      </c>
      <c r="BW144" s="312">
        <f>BV144+1</f>
        <v>18</v>
      </c>
      <c r="BX144" s="312">
        <f>BW144+1</f>
        <v>19</v>
      </c>
      <c r="BY144" s="312">
        <f t="shared" si="0"/>
        <v>20</v>
      </c>
      <c r="BZ144" s="488">
        <f t="shared" si="0"/>
        <v>21</v>
      </c>
      <c r="CA144" s="312">
        <f>BZ144+1</f>
        <v>22</v>
      </c>
      <c r="CB144" s="312">
        <f>CA144+1</f>
        <v>23</v>
      </c>
      <c r="CC144" s="312">
        <f>CB144+1</f>
        <v>24</v>
      </c>
      <c r="CD144" s="312">
        <f t="shared" ref="CD144:CL144" si="1">CC144+1</f>
        <v>25</v>
      </c>
      <c r="CE144" s="312">
        <f t="shared" si="1"/>
        <v>26</v>
      </c>
      <c r="CF144" s="312">
        <f t="shared" si="1"/>
        <v>27</v>
      </c>
      <c r="CG144" s="312">
        <f t="shared" si="1"/>
        <v>28</v>
      </c>
      <c r="CH144" s="312">
        <f t="shared" si="1"/>
        <v>29</v>
      </c>
      <c r="CI144" s="312">
        <f t="shared" si="1"/>
        <v>30</v>
      </c>
      <c r="CJ144" s="312">
        <f t="shared" si="1"/>
        <v>31</v>
      </c>
      <c r="CK144" s="312">
        <f t="shared" si="1"/>
        <v>32</v>
      </c>
      <c r="CL144" s="312">
        <f t="shared" si="1"/>
        <v>33</v>
      </c>
      <c r="CM144" s="312">
        <f t="shared" si="0"/>
        <v>34</v>
      </c>
      <c r="CN144" s="312">
        <f>CM144+1</f>
        <v>35</v>
      </c>
      <c r="CO144" s="312">
        <f>CN144+1</f>
        <v>36</v>
      </c>
      <c r="CP144" s="312">
        <f>CO144+1</f>
        <v>37</v>
      </c>
      <c r="CQ144" s="312">
        <f>CP144+1</f>
        <v>38</v>
      </c>
      <c r="CR144" s="312">
        <f t="shared" si="0"/>
        <v>39</v>
      </c>
      <c r="CS144" s="312">
        <f t="shared" si="0"/>
        <v>40</v>
      </c>
      <c r="CT144" s="312">
        <f t="shared" si="0"/>
        <v>41</v>
      </c>
      <c r="CU144" s="312">
        <f t="shared" si="0"/>
        <v>42</v>
      </c>
      <c r="CV144" s="488">
        <f t="shared" si="0"/>
        <v>43</v>
      </c>
      <c r="CW144" s="312">
        <f t="shared" si="0"/>
        <v>44</v>
      </c>
      <c r="CX144" s="312">
        <f t="shared" si="0"/>
        <v>45</v>
      </c>
      <c r="CY144" s="312">
        <f t="shared" si="0"/>
        <v>46</v>
      </c>
      <c r="CZ144" s="312">
        <f t="shared" si="0"/>
        <v>47</v>
      </c>
      <c r="DA144" s="312">
        <f t="shared" si="0"/>
        <v>48</v>
      </c>
      <c r="DB144" s="312">
        <f t="shared" si="0"/>
        <v>49</v>
      </c>
      <c r="DC144" s="312">
        <f t="shared" si="0"/>
        <v>50</v>
      </c>
      <c r="DD144" s="312">
        <f t="shared" si="0"/>
        <v>51</v>
      </c>
      <c r="DE144" s="312">
        <f t="shared" si="0"/>
        <v>52</v>
      </c>
      <c r="DF144" s="312">
        <f t="shared" si="0"/>
        <v>53</v>
      </c>
      <c r="DG144" s="312">
        <f t="shared" si="0"/>
        <v>54</v>
      </c>
      <c r="DH144" s="312">
        <f t="shared" si="0"/>
        <v>55</v>
      </c>
      <c r="DI144" s="488">
        <f t="shared" si="0"/>
        <v>56</v>
      </c>
      <c r="DJ144" s="488">
        <f>DI144+1</f>
        <v>57</v>
      </c>
      <c r="DK144" s="312">
        <f t="shared" ref="DK144:DY144" si="2">DJ144+1</f>
        <v>58</v>
      </c>
      <c r="DL144" s="312">
        <f>DK144+1</f>
        <v>59</v>
      </c>
      <c r="DM144" s="312">
        <f>DL144+1</f>
        <v>60</v>
      </c>
      <c r="DN144" s="312">
        <f>DM144+1</f>
        <v>61</v>
      </c>
      <c r="DO144" s="312">
        <f>DN144+1</f>
        <v>62</v>
      </c>
      <c r="DP144" s="312">
        <f t="shared" si="2"/>
        <v>63</v>
      </c>
      <c r="DQ144" s="312">
        <f t="shared" si="2"/>
        <v>64</v>
      </c>
      <c r="DR144" s="312">
        <f t="shared" si="2"/>
        <v>65</v>
      </c>
      <c r="DS144" s="312">
        <f t="shared" si="2"/>
        <v>66</v>
      </c>
      <c r="DT144" s="312">
        <f t="shared" si="2"/>
        <v>67</v>
      </c>
      <c r="DU144" s="312">
        <f t="shared" si="2"/>
        <v>68</v>
      </c>
      <c r="DV144" s="312">
        <f t="shared" si="2"/>
        <v>69</v>
      </c>
      <c r="DW144" s="312">
        <f t="shared" si="2"/>
        <v>70</v>
      </c>
      <c r="DX144" s="488">
        <f t="shared" si="2"/>
        <v>71</v>
      </c>
      <c r="DY144" s="312">
        <f t="shared" si="2"/>
        <v>72</v>
      </c>
      <c r="DZ144" s="312">
        <f t="shared" si="0"/>
        <v>73</v>
      </c>
      <c r="EA144" s="312">
        <f t="shared" si="0"/>
        <v>74</v>
      </c>
      <c r="EB144" s="488">
        <f t="shared" si="0"/>
        <v>75</v>
      </c>
      <c r="EC144" s="312">
        <f t="shared" si="0"/>
        <v>76</v>
      </c>
      <c r="ED144" s="312">
        <f t="shared" si="0"/>
        <v>77</v>
      </c>
      <c r="EE144" s="312">
        <f t="shared" si="0"/>
        <v>78</v>
      </c>
      <c r="EF144" s="626">
        <f t="shared" si="0"/>
        <v>79</v>
      </c>
      <c r="EG144" s="626">
        <f t="shared" si="0"/>
        <v>80</v>
      </c>
      <c r="EH144" s="312">
        <f t="shared" si="0"/>
        <v>81</v>
      </c>
      <c r="EI144" s="312">
        <f>EH144+1</f>
        <v>82</v>
      </c>
      <c r="EJ144" s="312">
        <f>EI144+1</f>
        <v>83</v>
      </c>
      <c r="EK144" s="626">
        <f>EJ144+1</f>
        <v>84</v>
      </c>
      <c r="EL144" s="312">
        <f>EK144+1</f>
        <v>85</v>
      </c>
      <c r="EM144" s="488">
        <f t="shared" si="0"/>
        <v>86</v>
      </c>
      <c r="EN144" s="312">
        <f t="shared" si="0"/>
        <v>87</v>
      </c>
      <c r="EO144" s="312">
        <f t="shared" si="0"/>
        <v>88</v>
      </c>
      <c r="EP144" s="312">
        <f t="shared" si="0"/>
        <v>89</v>
      </c>
      <c r="EQ144" s="312">
        <f t="shared" ref="EQ144:EW144" si="3">EP144+1</f>
        <v>90</v>
      </c>
      <c r="ER144" s="312">
        <f t="shared" si="3"/>
        <v>91</v>
      </c>
      <c r="ES144" s="312">
        <f t="shared" si="3"/>
        <v>92</v>
      </c>
      <c r="ET144" s="312">
        <f t="shared" si="3"/>
        <v>93</v>
      </c>
      <c r="EU144" s="312">
        <f t="shared" si="3"/>
        <v>94</v>
      </c>
      <c r="EV144" s="312">
        <f t="shared" si="3"/>
        <v>95</v>
      </c>
      <c r="EW144" s="312">
        <f t="shared" si="3"/>
        <v>96</v>
      </c>
      <c r="EX144" s="483">
        <f>EW144+1</f>
        <v>97</v>
      </c>
      <c r="EY144" s="312">
        <f>EX144+1</f>
        <v>98</v>
      </c>
      <c r="EZ144" s="312">
        <f t="shared" ref="EZ144:FJ144" si="4">EY144+1</f>
        <v>99</v>
      </c>
      <c r="FA144" s="312">
        <f t="shared" si="4"/>
        <v>100</v>
      </c>
      <c r="FB144" s="483">
        <f t="shared" si="4"/>
        <v>101</v>
      </c>
      <c r="FC144" s="312">
        <f t="shared" si="4"/>
        <v>102</v>
      </c>
      <c r="FD144" s="483">
        <f t="shared" si="4"/>
        <v>103</v>
      </c>
      <c r="FE144" s="312">
        <f t="shared" si="4"/>
        <v>104</v>
      </c>
      <c r="FF144" s="483">
        <f t="shared" si="4"/>
        <v>105</v>
      </c>
      <c r="FG144" s="483">
        <f t="shared" si="4"/>
        <v>106</v>
      </c>
      <c r="FH144" s="312">
        <f t="shared" si="4"/>
        <v>107</v>
      </c>
      <c r="FI144" s="312">
        <f t="shared" si="4"/>
        <v>108</v>
      </c>
      <c r="FJ144" s="312">
        <f t="shared" si="4"/>
        <v>109</v>
      </c>
      <c r="FK144" s="483">
        <f t="shared" ref="FK144:GM144" si="5">FJ144+1</f>
        <v>110</v>
      </c>
      <c r="FL144" s="483">
        <f t="shared" si="5"/>
        <v>111</v>
      </c>
      <c r="FM144" s="312">
        <f t="shared" si="5"/>
        <v>112</v>
      </c>
      <c r="FN144" s="312">
        <f t="shared" si="5"/>
        <v>113</v>
      </c>
      <c r="FO144" s="312">
        <f t="shared" si="5"/>
        <v>114</v>
      </c>
      <c r="FP144" s="312">
        <f t="shared" si="5"/>
        <v>115</v>
      </c>
      <c r="FQ144" s="312">
        <f t="shared" si="5"/>
        <v>116</v>
      </c>
      <c r="FR144" s="312">
        <f t="shared" si="5"/>
        <v>117</v>
      </c>
      <c r="FS144" s="312">
        <f t="shared" si="5"/>
        <v>118</v>
      </c>
      <c r="FT144" s="312">
        <f t="shared" si="5"/>
        <v>119</v>
      </c>
      <c r="FU144" s="312">
        <f t="shared" si="5"/>
        <v>120</v>
      </c>
      <c r="FV144" s="483">
        <f t="shared" si="5"/>
        <v>121</v>
      </c>
      <c r="FW144" s="312">
        <f t="shared" si="5"/>
        <v>122</v>
      </c>
      <c r="FX144" s="312">
        <f t="shared" si="5"/>
        <v>123</v>
      </c>
      <c r="FY144" s="312">
        <f t="shared" si="5"/>
        <v>124</v>
      </c>
      <c r="FZ144" s="312">
        <f t="shared" si="5"/>
        <v>125</v>
      </c>
      <c r="GA144" s="312">
        <f t="shared" si="5"/>
        <v>126</v>
      </c>
      <c r="GB144" s="312">
        <f t="shared" si="5"/>
        <v>127</v>
      </c>
      <c r="GC144" s="312">
        <f t="shared" si="5"/>
        <v>128</v>
      </c>
      <c r="GD144" s="312">
        <f t="shared" si="5"/>
        <v>129</v>
      </c>
      <c r="GE144" s="312">
        <f t="shared" si="5"/>
        <v>130</v>
      </c>
      <c r="GF144" s="312">
        <f t="shared" si="5"/>
        <v>131</v>
      </c>
      <c r="GG144" s="312">
        <f t="shared" si="5"/>
        <v>132</v>
      </c>
      <c r="GH144" s="312">
        <f t="shared" si="5"/>
        <v>133</v>
      </c>
      <c r="GI144" s="312">
        <f t="shared" si="5"/>
        <v>134</v>
      </c>
      <c r="GJ144" s="483">
        <f t="shared" si="5"/>
        <v>135</v>
      </c>
      <c r="GK144" s="312">
        <f t="shared" si="5"/>
        <v>136</v>
      </c>
      <c r="GL144" s="312">
        <f t="shared" si="5"/>
        <v>137</v>
      </c>
      <c r="GM144" s="312">
        <f t="shared" si="5"/>
        <v>138</v>
      </c>
      <c r="GT144" s="20"/>
    </row>
    <row r="145" spans="9:244">
      <c r="BB145" s="23"/>
      <c r="BF145" s="97"/>
      <c r="BG145" s="142"/>
      <c r="BH145" s="142"/>
      <c r="BI145" s="142"/>
      <c r="BJ145" s="142"/>
      <c r="BK145" s="142"/>
      <c r="BL145" s="142"/>
      <c r="BM145" s="142"/>
      <c r="BN145" s="142"/>
      <c r="BO145" s="142"/>
      <c r="BP145" s="142"/>
      <c r="BQ145" s="142"/>
      <c r="BR145" s="142"/>
      <c r="BS145" s="142"/>
      <c r="BT145" s="142"/>
      <c r="BU145" s="142"/>
      <c r="BV145" s="142"/>
      <c r="BW145" s="142"/>
      <c r="BX145" s="142"/>
      <c r="BY145" s="142"/>
      <c r="BZ145" s="142"/>
      <c r="CA145" s="142"/>
      <c r="CB145" s="142"/>
      <c r="CC145" s="142"/>
      <c r="CD145" s="142"/>
      <c r="CE145" s="142"/>
      <c r="CF145" s="142"/>
      <c r="CG145" s="142"/>
      <c r="CH145" s="142"/>
      <c r="CI145" s="142"/>
      <c r="CJ145" s="142"/>
      <c r="CK145" s="142"/>
      <c r="CL145" s="142"/>
      <c r="CM145" s="142"/>
      <c r="CN145" s="142"/>
      <c r="CO145" s="142"/>
      <c r="CP145" s="142"/>
      <c r="CQ145" s="97"/>
      <c r="CR145" s="142"/>
      <c r="CS145" s="142"/>
      <c r="CT145" s="307"/>
      <c r="CU145" s="307"/>
      <c r="CV145" s="307"/>
      <c r="CW145" s="142"/>
      <c r="CX145" s="142"/>
      <c r="CY145" s="142"/>
      <c r="CZ145" s="142"/>
      <c r="DA145" s="307"/>
      <c r="DB145" s="142"/>
      <c r="DC145" s="142"/>
      <c r="FU145" s="10"/>
      <c r="FV145" s="10"/>
      <c r="FX145" s="10"/>
      <c r="GB145" s="10"/>
      <c r="GI145" s="9"/>
      <c r="GT145" s="20"/>
    </row>
    <row r="146" spans="9:244">
      <c r="BB146" s="23"/>
      <c r="BG146" s="5"/>
      <c r="BH146" s="5"/>
      <c r="BI146" s="5"/>
      <c r="BJ146" s="5"/>
      <c r="BK146" s="5"/>
      <c r="BL146" s="5"/>
      <c r="BM146" s="5"/>
      <c r="BN146" s="5"/>
      <c r="BO146" s="5"/>
      <c r="BP146" s="5"/>
      <c r="BQ146" s="8"/>
      <c r="BR146" s="5"/>
      <c r="BS146" s="5"/>
      <c r="BT146" s="11"/>
      <c r="BU146" s="11"/>
      <c r="BV146" s="11"/>
      <c r="BW146" s="11"/>
      <c r="BX146" s="11"/>
      <c r="BY146" s="11"/>
      <c r="BZ146" s="11"/>
      <c r="CA146" s="11"/>
      <c r="CB146" s="11"/>
      <c r="CC146" s="11"/>
      <c r="CD146" s="11"/>
      <c r="CE146" s="11"/>
      <c r="CF146" s="11"/>
      <c r="CG146" s="11"/>
      <c r="CH146" s="11"/>
      <c r="CI146" s="11"/>
      <c r="CJ146" s="11"/>
      <c r="CK146" s="11"/>
      <c r="CL146" s="11"/>
      <c r="CM146" s="11"/>
      <c r="CN146" s="11"/>
      <c r="CO146" s="11"/>
      <c r="CP146" s="11"/>
      <c r="CQ146" s="11"/>
      <c r="CR146" s="11"/>
      <c r="CS146" s="11"/>
      <c r="CT146" s="140"/>
      <c r="CU146" s="140"/>
      <c r="CV146" s="140"/>
      <c r="CW146" s="11"/>
      <c r="CX146" s="11"/>
      <c r="CY146" s="11"/>
      <c r="CZ146" s="11"/>
      <c r="DA146" s="140"/>
      <c r="DB146" s="11"/>
      <c r="DC146" s="11"/>
      <c r="FU146" s="10"/>
      <c r="FV146" s="10"/>
      <c r="FX146" s="10"/>
      <c r="GB146" s="10"/>
      <c r="GI146" s="9"/>
      <c r="GJ146" s="813" t="s">
        <v>339</v>
      </c>
      <c r="GK146" s="813"/>
      <c r="GL146" s="813"/>
      <c r="GM146" s="813"/>
      <c r="GT146" s="20"/>
    </row>
    <row r="147" spans="9:244" s="364" customFormat="1" ht="52.4" customHeight="1">
      <c r="I147" s="363"/>
      <c r="R147" s="363"/>
      <c r="AZ147" s="365"/>
      <c r="BA147" s="437"/>
      <c r="BB147" s="366"/>
      <c r="BC147" s="365"/>
      <c r="BD147" s="367"/>
      <c r="BE147" s="548"/>
      <c r="BF147" s="367"/>
      <c r="BG147" s="368"/>
      <c r="BH147" s="369"/>
      <c r="BI147" s="369"/>
      <c r="BJ147" s="369"/>
      <c r="BK147" s="369"/>
      <c r="BL147" s="369"/>
      <c r="BM147" s="369"/>
      <c r="BN147" s="369"/>
      <c r="BO147" s="369"/>
      <c r="BP147" s="369"/>
      <c r="BQ147" s="370"/>
      <c r="BR147" s="369"/>
      <c r="BS147" s="369"/>
      <c r="BT147" s="795" t="s">
        <v>340</v>
      </c>
      <c r="BU147" s="795"/>
      <c r="BV147" s="795"/>
      <c r="BW147" s="795"/>
      <c r="BX147" s="795"/>
      <c r="BY147" s="795"/>
      <c r="BZ147" s="795"/>
      <c r="CA147" s="795"/>
      <c r="CB147" s="795"/>
      <c r="CC147" s="795"/>
      <c r="CD147" s="795"/>
      <c r="CE147" s="795"/>
      <c r="CF147" s="795"/>
      <c r="CG147" s="11"/>
      <c r="CH147" s="11"/>
      <c r="CI147" s="11"/>
      <c r="CJ147" s="11"/>
      <c r="CK147" s="11"/>
      <c r="CL147" s="371"/>
      <c r="CM147" s="812" t="s">
        <v>341</v>
      </c>
      <c r="CN147" s="812"/>
      <c r="CO147" s="812"/>
      <c r="CP147" s="812"/>
      <c r="CQ147" s="812"/>
      <c r="CR147" s="812"/>
      <c r="CS147" s="812"/>
      <c r="CT147" s="812"/>
      <c r="CU147" s="812"/>
      <c r="CV147" s="812"/>
      <c r="CW147" s="812"/>
      <c r="CX147" s="812"/>
      <c r="CY147" s="812"/>
      <c r="CZ147" s="812"/>
      <c r="DA147" s="812"/>
      <c r="DB147" s="812"/>
      <c r="DC147" s="812"/>
      <c r="DD147" s="812"/>
      <c r="DE147" s="812"/>
      <c r="DF147" s="812"/>
      <c r="DG147" s="812"/>
      <c r="DH147" s="812"/>
      <c r="DI147" s="812"/>
      <c r="DJ147" s="812"/>
      <c r="DK147" s="812"/>
      <c r="DL147" s="812"/>
      <c r="DM147" s="812"/>
      <c r="DN147" s="812"/>
      <c r="DO147" s="812"/>
      <c r="DP147" s="812"/>
      <c r="DQ147" s="812"/>
      <c r="DR147" s="812"/>
      <c r="DS147" s="812"/>
      <c r="DT147" s="812"/>
      <c r="DU147" s="812"/>
      <c r="DV147" s="812"/>
      <c r="DW147" s="812"/>
      <c r="DX147" s="812"/>
      <c r="DY147" s="372"/>
      <c r="DZ147" s="373" t="s">
        <v>342</v>
      </c>
      <c r="EA147" s="372"/>
      <c r="EB147" s="814" t="s">
        <v>343</v>
      </c>
      <c r="EC147" s="814"/>
      <c r="ED147" s="814"/>
      <c r="EE147" s="814"/>
      <c r="EF147" s="814"/>
      <c r="EG147" s="814"/>
      <c r="EH147" s="814"/>
      <c r="EI147" s="814"/>
      <c r="EJ147" s="814"/>
      <c r="EK147" s="814"/>
      <c r="EL147" s="814"/>
      <c r="EM147" s="814"/>
      <c r="EN147" s="372"/>
      <c r="EO147" s="372"/>
      <c r="EP147" s="818" t="s">
        <v>344</v>
      </c>
      <c r="EQ147" s="818"/>
      <c r="ER147" s="818"/>
      <c r="ES147" s="818"/>
      <c r="ET147" s="818"/>
      <c r="EU147" s="818"/>
      <c r="EV147" s="818"/>
      <c r="EW147" s="371"/>
      <c r="EX147" s="812" t="s">
        <v>345</v>
      </c>
      <c r="EY147" s="812"/>
      <c r="EZ147" s="812"/>
      <c r="FA147" s="812"/>
      <c r="FB147" s="812"/>
      <c r="FC147" s="812"/>
      <c r="FD147" s="812"/>
      <c r="FE147" s="371"/>
      <c r="FF147" s="815" t="s">
        <v>346</v>
      </c>
      <c r="FG147" s="815"/>
      <c r="FH147" s="815"/>
      <c r="FI147" s="815"/>
      <c r="FJ147" s="815"/>
      <c r="FK147" s="815"/>
      <c r="FL147" s="815"/>
      <c r="FM147" s="372"/>
      <c r="FN147" s="816" t="s">
        <v>347</v>
      </c>
      <c r="FO147" s="817"/>
      <c r="FP147" s="817"/>
      <c r="FQ147" s="372"/>
      <c r="FR147" s="374"/>
      <c r="FS147" s="812" t="s">
        <v>348</v>
      </c>
      <c r="FT147" s="812"/>
      <c r="FU147" s="812"/>
      <c r="FV147" s="812"/>
      <c r="FW147" s="812"/>
      <c r="FX147" s="812"/>
      <c r="FY147" s="812"/>
      <c r="FZ147" s="812"/>
      <c r="GA147" s="812"/>
      <c r="GB147" s="812"/>
      <c r="GC147" s="812"/>
      <c r="GD147" s="812"/>
      <c r="GE147" s="812"/>
      <c r="GF147" s="812"/>
      <c r="GG147" s="365"/>
      <c r="GH147" s="365"/>
      <c r="GI147" s="365"/>
      <c r="GJ147" s="375" t="s">
        <v>349</v>
      </c>
      <c r="GK147" s="376"/>
      <c r="GL147" s="365"/>
      <c r="GM147" s="377"/>
      <c r="GN147" s="365"/>
      <c r="GO147" s="365"/>
      <c r="GP147" s="365"/>
      <c r="GQ147" s="365"/>
      <c r="GR147" s="365"/>
      <c r="GS147" s="365"/>
      <c r="GT147" s="378"/>
      <c r="GW147" s="379"/>
      <c r="GX147" s="363"/>
      <c r="HR147" s="365"/>
      <c r="HS147" s="365"/>
      <c r="HT147" s="365"/>
      <c r="HU147" s="365"/>
      <c r="HV147" s="365"/>
      <c r="HW147" s="365"/>
      <c r="HX147" s="365"/>
      <c r="HY147" s="365"/>
      <c r="HZ147" s="365"/>
      <c r="IA147" s="365"/>
      <c r="IB147" s="365"/>
      <c r="IC147" s="365"/>
      <c r="ID147" s="365"/>
      <c r="IE147" s="365"/>
      <c r="IF147" s="365"/>
      <c r="IG147" s="365"/>
      <c r="IH147" s="365"/>
      <c r="II147" s="365"/>
      <c r="IJ147" s="365"/>
    </row>
    <row r="148" spans="9:244" ht="21.75" customHeight="1">
      <c r="BB148" s="23"/>
      <c r="BH148" s="6"/>
      <c r="BI148" s="6"/>
      <c r="BJ148" s="6"/>
      <c r="BK148" s="6"/>
      <c r="BL148" s="6"/>
      <c r="BM148" s="6"/>
      <c r="BN148" s="6"/>
      <c r="BO148" s="6"/>
      <c r="BP148" s="6"/>
      <c r="BQ148" s="8"/>
      <c r="BR148" s="6"/>
      <c r="BS148" s="6"/>
      <c r="BT148" s="11"/>
      <c r="BU148" s="11"/>
      <c r="BV148" s="11"/>
      <c r="BW148" s="11"/>
      <c r="BX148" s="11"/>
      <c r="BY148" s="11"/>
      <c r="BZ148" s="11"/>
      <c r="CA148" s="11"/>
      <c r="CB148" s="11"/>
      <c r="CC148" s="11"/>
      <c r="CD148" s="11"/>
      <c r="CE148" s="11"/>
      <c r="CF148" s="11"/>
      <c r="CG148" s="11"/>
      <c r="CH148" s="11"/>
      <c r="CI148" s="11"/>
      <c r="CJ148" s="11"/>
      <c r="CK148" s="11"/>
      <c r="CL148" s="11"/>
      <c r="CM148" s="796" t="s">
        <v>350</v>
      </c>
      <c r="CN148" s="796"/>
      <c r="CO148" s="796"/>
      <c r="CP148" s="796"/>
      <c r="CQ148" s="796"/>
      <c r="CR148" s="796"/>
      <c r="CS148" s="796"/>
      <c r="CT148" s="796"/>
      <c r="CU148" s="796"/>
      <c r="CV148" s="796"/>
      <c r="CW148" s="796"/>
      <c r="CX148" s="796"/>
      <c r="CY148" s="796"/>
      <c r="CZ148" s="796"/>
      <c r="DA148" s="796"/>
      <c r="DB148" s="138"/>
      <c r="DC148" s="810" t="s">
        <v>351</v>
      </c>
      <c r="DD148" s="810"/>
      <c r="DE148" s="810"/>
      <c r="DF148" s="810"/>
      <c r="DG148" s="810"/>
      <c r="DH148" s="810"/>
      <c r="DI148" s="810"/>
      <c r="DJ148" s="810"/>
      <c r="DK148" s="810"/>
      <c r="DL148" s="810"/>
      <c r="DM148" s="810"/>
      <c r="DN148" s="810"/>
      <c r="DO148" s="810"/>
      <c r="DP148" s="138"/>
      <c r="DQ148" s="138"/>
      <c r="DR148" s="11"/>
      <c r="DS148" s="11"/>
      <c r="DT148" s="11"/>
      <c r="DU148" s="11"/>
      <c r="DV148" s="11"/>
      <c r="DW148" s="11"/>
      <c r="DX148" s="11"/>
      <c r="DZ148" s="137"/>
      <c r="EC148" s="11"/>
      <c r="ED148" s="11"/>
      <c r="EE148" s="11"/>
      <c r="EF148" s="11"/>
      <c r="EG148" s="11"/>
      <c r="EH148" s="11"/>
      <c r="EI148" s="11"/>
      <c r="EJ148" s="11"/>
      <c r="EK148" s="11"/>
      <c r="EL148" s="11"/>
      <c r="EM148" s="11"/>
      <c r="EP148" s="11"/>
      <c r="EQ148" s="11"/>
      <c r="ER148" s="11"/>
      <c r="ES148" s="11"/>
      <c r="ET148" s="11"/>
      <c r="EU148" s="11"/>
      <c r="EV148" s="11"/>
      <c r="EW148" s="11"/>
      <c r="EX148" s="11"/>
      <c r="EY148" s="11"/>
      <c r="EZ148" s="11"/>
      <c r="FA148" s="11"/>
      <c r="FB148" s="11"/>
      <c r="FC148" s="11"/>
      <c r="FD148" s="11"/>
      <c r="FE148" s="11"/>
      <c r="FF148" s="11"/>
      <c r="FG148" s="11"/>
      <c r="FH148" s="11"/>
      <c r="FI148" s="11"/>
      <c r="FJ148" s="11"/>
      <c r="FK148" s="11"/>
      <c r="FL148" s="11"/>
      <c r="FN148" s="11"/>
      <c r="FO148" s="11"/>
      <c r="FP148" s="11"/>
      <c r="FR148" s="11"/>
      <c r="FS148" s="11"/>
      <c r="FT148" s="11"/>
      <c r="FW148" s="11"/>
      <c r="FY148" s="11"/>
      <c r="FZ148" s="11"/>
      <c r="GA148" s="11"/>
      <c r="GC148" s="11"/>
      <c r="GD148" s="11"/>
      <c r="GE148" s="11"/>
      <c r="GF148" s="11"/>
      <c r="GG148" s="6"/>
      <c r="GH148" s="6"/>
      <c r="GI148" s="6"/>
      <c r="GK148" s="136"/>
      <c r="GT148" s="20"/>
    </row>
    <row r="149" spans="9:244" ht="126.65" customHeight="1">
      <c r="BB149" s="23"/>
      <c r="BF149" s="720" t="s">
        <v>253</v>
      </c>
      <c r="BG149" s="721">
        <f>param_Term_Nominal</f>
        <v>13</v>
      </c>
      <c r="BH149" s="722"/>
      <c r="BI149" s="723" t="s">
        <v>254</v>
      </c>
      <c r="BJ149" s="724">
        <f>param_Term</f>
        <v>14</v>
      </c>
      <c r="BK149" s="135"/>
      <c r="BL149" s="134"/>
      <c r="BM149" s="134"/>
      <c r="BN149" s="134"/>
      <c r="BO149" s="134"/>
      <c r="BP149" s="134"/>
      <c r="BQ149" s="350"/>
      <c r="BR149" s="134"/>
      <c r="BS149" s="134"/>
      <c r="BT149" s="380" t="s">
        <v>322</v>
      </c>
      <c r="BU149" s="382" t="s">
        <v>352</v>
      </c>
      <c r="BV149" s="494" t="s">
        <v>353</v>
      </c>
      <c r="BW149" s="583" t="s">
        <v>354</v>
      </c>
      <c r="BX149" s="381" t="s">
        <v>355</v>
      </c>
      <c r="BY149" s="381" t="s">
        <v>356</v>
      </c>
      <c r="BZ149" s="382" t="s">
        <v>357</v>
      </c>
      <c r="CA149" s="11"/>
      <c r="CB149" s="382" t="s">
        <v>358</v>
      </c>
      <c r="CC149" s="381" t="s">
        <v>359</v>
      </c>
      <c r="CD149" s="382" t="s">
        <v>360</v>
      </c>
      <c r="CE149" s="381" t="s">
        <v>361</v>
      </c>
      <c r="CF149" s="382" t="s">
        <v>362</v>
      </c>
      <c r="CG149" s="11"/>
      <c r="CH149" s="11"/>
      <c r="CI149" s="11"/>
      <c r="CJ149" s="11"/>
      <c r="CK149" s="11"/>
      <c r="CL149" s="22"/>
      <c r="CM149" s="301" t="s">
        <v>363</v>
      </c>
      <c r="CN149" s="594" t="s">
        <v>364</v>
      </c>
      <c r="CO149" s="594" t="s">
        <v>365</v>
      </c>
      <c r="CP149" s="22" t="s">
        <v>366</v>
      </c>
      <c r="CQ149" s="381" t="s">
        <v>367</v>
      </c>
      <c r="CR149" s="381" t="s">
        <v>368</v>
      </c>
      <c r="CS149" s="22"/>
      <c r="CT149" s="98" t="s">
        <v>369</v>
      </c>
      <c r="CU149" s="380" t="s">
        <v>370</v>
      </c>
      <c r="CV149" s="494" t="s">
        <v>371</v>
      </c>
      <c r="CW149" s="22"/>
      <c r="CX149" s="22" t="s">
        <v>372</v>
      </c>
      <c r="CY149" s="381" t="s">
        <v>373</v>
      </c>
      <c r="CZ149" s="309" t="s">
        <v>374</v>
      </c>
      <c r="DA149" s="572" t="s">
        <v>375</v>
      </c>
      <c r="DB149" s="22"/>
      <c r="DC149" s="594" t="s">
        <v>376</v>
      </c>
      <c r="DD149" s="22" t="s">
        <v>377</v>
      </c>
      <c r="DE149" s="22" t="s">
        <v>378</v>
      </c>
      <c r="DF149" s="22" t="s">
        <v>379</v>
      </c>
      <c r="DG149" s="22" t="s">
        <v>380</v>
      </c>
      <c r="DH149" s="22" t="s">
        <v>381</v>
      </c>
      <c r="DI149" s="22" t="s">
        <v>382</v>
      </c>
      <c r="DJ149" s="22" t="s">
        <v>383</v>
      </c>
      <c r="DK149" s="494" t="s">
        <v>384</v>
      </c>
      <c r="DL149" s="22" t="s">
        <v>385</v>
      </c>
      <c r="DM149" s="22" t="s">
        <v>386</v>
      </c>
      <c r="DN149" s="98" t="s">
        <v>387</v>
      </c>
      <c r="DO149" s="98" t="s">
        <v>388</v>
      </c>
      <c r="DP149" s="22"/>
      <c r="DQ149" s="22"/>
      <c r="DR149" s="583" t="s">
        <v>389</v>
      </c>
      <c r="DS149" s="133" t="s">
        <v>390</v>
      </c>
      <c r="DT149" s="583" t="s">
        <v>391</v>
      </c>
      <c r="DU149" s="22"/>
      <c r="DV149" s="22" t="s">
        <v>392</v>
      </c>
      <c r="DW149" s="22"/>
      <c r="DX149" s="129" t="s">
        <v>393</v>
      </c>
      <c r="DZ149" s="132" t="s">
        <v>342</v>
      </c>
      <c r="EB149" s="129" t="s">
        <v>394</v>
      </c>
      <c r="EC149" s="129" t="s">
        <v>274</v>
      </c>
      <c r="ED149" s="128" t="s">
        <v>395</v>
      </c>
      <c r="EE149" s="128" t="s">
        <v>396</v>
      </c>
      <c r="EF149" s="583" t="s">
        <v>275</v>
      </c>
      <c r="EG149" s="583" t="s">
        <v>276</v>
      </c>
      <c r="EH149" s="629" t="s">
        <v>397</v>
      </c>
      <c r="EI149" s="629" t="s">
        <v>398</v>
      </c>
      <c r="EJ149" s="633" t="s">
        <v>399</v>
      </c>
      <c r="EK149" s="96" t="s">
        <v>400</v>
      </c>
      <c r="EL149" s="129"/>
      <c r="EM149" s="96" t="s">
        <v>401</v>
      </c>
      <c r="EP149" s="129" t="s">
        <v>402</v>
      </c>
      <c r="EQ149" s="115" t="s">
        <v>403</v>
      </c>
      <c r="ER149" s="11"/>
      <c r="ES149" s="96" t="s">
        <v>404</v>
      </c>
      <c r="ET149" s="128" t="s">
        <v>405</v>
      </c>
      <c r="EU149" s="131" t="s">
        <v>406</v>
      </c>
      <c r="EV149" s="129" t="s">
        <v>407</v>
      </c>
      <c r="EX149" s="129" t="s">
        <v>408</v>
      </c>
      <c r="EY149" s="22"/>
      <c r="EZ149" s="130" t="s">
        <v>409</v>
      </c>
      <c r="FA149" s="11"/>
      <c r="FB149" s="130" t="s">
        <v>410</v>
      </c>
      <c r="FC149" s="11"/>
      <c r="FD149" s="130" t="s">
        <v>411</v>
      </c>
      <c r="FF149" s="594" t="s">
        <v>412</v>
      </c>
      <c r="FG149" s="594" t="s">
        <v>413</v>
      </c>
      <c r="FH149" s="595" t="s">
        <v>414</v>
      </c>
      <c r="FI149" s="594" t="s">
        <v>415</v>
      </c>
      <c r="FJ149" s="596" t="s">
        <v>416</v>
      </c>
      <c r="FK149" s="597" t="s">
        <v>417</v>
      </c>
      <c r="FL149" s="594" t="s">
        <v>418</v>
      </c>
      <c r="FN149" s="128" t="s">
        <v>419</v>
      </c>
      <c r="FO149" s="128" t="s">
        <v>420</v>
      </c>
      <c r="FP149" s="127" t="s">
        <v>421</v>
      </c>
      <c r="FQ149" s="45"/>
      <c r="FR149" s="126"/>
      <c r="FS149" s="94" t="s">
        <v>422</v>
      </c>
      <c r="FT149" s="45"/>
      <c r="FV149" s="94" t="s">
        <v>423</v>
      </c>
      <c r="FW149" s="45"/>
      <c r="FY149" s="125" t="s">
        <v>424</v>
      </c>
      <c r="FZ149" s="45"/>
      <c r="GA149" s="45"/>
      <c r="GC149" s="125" t="s">
        <v>425</v>
      </c>
      <c r="GD149" s="45"/>
      <c r="GF149" s="125" t="s">
        <v>426</v>
      </c>
      <c r="GH149" s="125" t="s">
        <v>427</v>
      </c>
      <c r="GJ149" s="102" t="s">
        <v>428</v>
      </c>
      <c r="GK149" s="44"/>
      <c r="GL149" s="25"/>
      <c r="GM149" s="101"/>
      <c r="GT149" s="20"/>
    </row>
    <row r="150" spans="9:244">
      <c r="BB150" s="23"/>
      <c r="BF150" s="553"/>
      <c r="BG150" s="86"/>
      <c r="BH150" s="123"/>
      <c r="BI150" s="123"/>
      <c r="BJ150" s="124"/>
      <c r="BK150" s="124"/>
      <c r="BL150" s="123"/>
      <c r="BM150" s="123"/>
      <c r="BN150" s="123"/>
      <c r="BO150" s="123"/>
      <c r="BP150" s="123"/>
      <c r="BQ150" s="351"/>
      <c r="BR150" s="123"/>
      <c r="BS150" s="123"/>
      <c r="BT150" s="383" t="s">
        <v>429</v>
      </c>
      <c r="BU150" s="385" t="s">
        <v>430</v>
      </c>
      <c r="BV150" s="495" t="s">
        <v>431</v>
      </c>
      <c r="BW150" s="588" t="s">
        <v>432</v>
      </c>
      <c r="BX150" s="384" t="s">
        <v>433</v>
      </c>
      <c r="BY150" s="384" t="s">
        <v>434</v>
      </c>
      <c r="BZ150" s="385" t="s">
        <v>435</v>
      </c>
      <c r="CA150" s="11"/>
      <c r="CB150" s="385" t="s">
        <v>436</v>
      </c>
      <c r="CC150" s="384" t="s">
        <v>437</v>
      </c>
      <c r="CD150" s="385" t="s">
        <v>438</v>
      </c>
      <c r="CE150" s="384" t="s">
        <v>439</v>
      </c>
      <c r="CF150" s="385" t="s">
        <v>440</v>
      </c>
      <c r="CG150" s="11"/>
      <c r="CH150" s="11"/>
      <c r="CI150" s="11"/>
      <c r="CJ150" s="11"/>
      <c r="CK150" s="11"/>
      <c r="CL150" s="119"/>
      <c r="CM150" s="296" t="s">
        <v>441</v>
      </c>
      <c r="CN150" s="598" t="s">
        <v>442</v>
      </c>
      <c r="CO150" s="598" t="s">
        <v>443</v>
      </c>
      <c r="CP150" s="119" t="s">
        <v>444</v>
      </c>
      <c r="CQ150" s="384" t="s">
        <v>445</v>
      </c>
      <c r="CR150" s="384" t="s">
        <v>446</v>
      </c>
      <c r="CS150" s="119"/>
      <c r="CT150" s="122" t="s">
        <v>447</v>
      </c>
      <c r="CU150" s="383" t="s">
        <v>448</v>
      </c>
      <c r="CV150" s="495" t="s">
        <v>449</v>
      </c>
      <c r="CW150" s="119"/>
      <c r="CX150" s="119" t="s">
        <v>450</v>
      </c>
      <c r="CY150" s="384" t="s">
        <v>451</v>
      </c>
      <c r="CZ150" s="122" t="s">
        <v>452</v>
      </c>
      <c r="DA150" s="120" t="s">
        <v>453</v>
      </c>
      <c r="DB150" s="119"/>
      <c r="DC150" s="598" t="s">
        <v>454</v>
      </c>
      <c r="DD150" s="119" t="s">
        <v>455</v>
      </c>
      <c r="DE150" s="119" t="s">
        <v>456</v>
      </c>
      <c r="DF150" s="119" t="s">
        <v>457</v>
      </c>
      <c r="DG150" s="119" t="s">
        <v>458</v>
      </c>
      <c r="DH150" s="119" t="s">
        <v>459</v>
      </c>
      <c r="DI150" s="119" t="s">
        <v>460</v>
      </c>
      <c r="DJ150" s="119" t="s">
        <v>461</v>
      </c>
      <c r="DK150" s="495" t="s">
        <v>462</v>
      </c>
      <c r="DL150" s="119" t="s">
        <v>463</v>
      </c>
      <c r="DM150" s="119" t="s">
        <v>464</v>
      </c>
      <c r="DN150" s="122" t="s">
        <v>465</v>
      </c>
      <c r="DO150" s="122" t="s">
        <v>466</v>
      </c>
      <c r="DP150" s="119"/>
      <c r="DQ150" s="119"/>
      <c r="DR150" s="588" t="s">
        <v>467</v>
      </c>
      <c r="DS150" s="121" t="s">
        <v>468</v>
      </c>
      <c r="DT150" s="588" t="s">
        <v>469</v>
      </c>
      <c r="DU150" s="119"/>
      <c r="DV150" s="119" t="s">
        <v>470</v>
      </c>
      <c r="DW150" s="22"/>
      <c r="DX150" s="110" t="s">
        <v>471</v>
      </c>
      <c r="DZ150" s="118" t="s">
        <v>472</v>
      </c>
      <c r="EA150" s="116"/>
      <c r="EB150" s="110" t="s">
        <v>473</v>
      </c>
      <c r="EC150" s="110" t="s">
        <v>474</v>
      </c>
      <c r="ED150" s="109" t="s">
        <v>475</v>
      </c>
      <c r="EE150" s="109" t="s">
        <v>476</v>
      </c>
      <c r="EF150" s="584" t="s">
        <v>477</v>
      </c>
      <c r="EG150" s="584" t="s">
        <v>478</v>
      </c>
      <c r="EH150" s="630" t="s">
        <v>479</v>
      </c>
      <c r="EI150" s="630" t="s">
        <v>480</v>
      </c>
      <c r="EJ150" s="634" t="s">
        <v>481</v>
      </c>
      <c r="EK150" s="117" t="s">
        <v>482</v>
      </c>
      <c r="EL150" s="110"/>
      <c r="EM150" s="117" t="s">
        <v>483</v>
      </c>
      <c r="EN150" s="116"/>
      <c r="EO150" s="116"/>
      <c r="EP150" s="110" t="s">
        <v>484</v>
      </c>
      <c r="EQ150" s="115" t="s">
        <v>485</v>
      </c>
      <c r="ER150" s="11"/>
      <c r="ES150" s="96" t="s">
        <v>486</v>
      </c>
      <c r="ET150" s="114" t="s">
        <v>487</v>
      </c>
      <c r="EU150" s="113" t="s">
        <v>488</v>
      </c>
      <c r="EV150" s="111" t="s">
        <v>489</v>
      </c>
      <c r="EW150" s="67"/>
      <c r="EX150" s="112" t="s">
        <v>490</v>
      </c>
      <c r="EY150" s="22"/>
      <c r="EZ150" s="112"/>
      <c r="FA150" s="11"/>
      <c r="FB150" s="112" t="s">
        <v>491</v>
      </c>
      <c r="FC150" s="11"/>
      <c r="FD150" s="112" t="s">
        <v>492</v>
      </c>
      <c r="FE150" s="67"/>
      <c r="FF150" s="598" t="s">
        <v>473</v>
      </c>
      <c r="FG150" s="599" t="s">
        <v>474</v>
      </c>
      <c r="FH150" s="600" t="s">
        <v>475</v>
      </c>
      <c r="FI150" s="599" t="s">
        <v>476</v>
      </c>
      <c r="FJ150" s="601" t="s">
        <v>477</v>
      </c>
      <c r="FK150" s="602" t="s">
        <v>478</v>
      </c>
      <c r="FL150" s="599" t="s">
        <v>482</v>
      </c>
      <c r="FN150" s="109" t="s">
        <v>493</v>
      </c>
      <c r="FO150" s="109" t="s">
        <v>494</v>
      </c>
      <c r="FP150" s="108" t="s">
        <v>495</v>
      </c>
      <c r="FQ150" s="105"/>
      <c r="FR150" s="107"/>
      <c r="FS150" s="106" t="s">
        <v>496</v>
      </c>
      <c r="FT150" s="105"/>
      <c r="FU150" s="104"/>
      <c r="FV150" s="106" t="s">
        <v>497</v>
      </c>
      <c r="FW150" s="105"/>
      <c r="FX150" s="104"/>
      <c r="FY150" s="103" t="s">
        <v>498</v>
      </c>
      <c r="FZ150" s="45"/>
      <c r="GA150" s="105"/>
      <c r="GB150" s="104"/>
      <c r="GC150" s="103" t="s">
        <v>499</v>
      </c>
      <c r="GD150" s="45"/>
      <c r="GF150" s="103" t="s">
        <v>500</v>
      </c>
      <c r="GH150" s="103" t="s">
        <v>501</v>
      </c>
      <c r="GJ150" s="102" t="s">
        <v>502</v>
      </c>
      <c r="GK150" s="44"/>
      <c r="GL150" s="25"/>
      <c r="GM150" s="101"/>
      <c r="GT150" s="20"/>
    </row>
    <row r="151" spans="9:244" ht="16.5" thickBot="1">
      <c r="BB151" s="23"/>
      <c r="BF151" s="303"/>
      <c r="BG151" s="61"/>
      <c r="BH151" s="41"/>
      <c r="BI151" s="41"/>
      <c r="BJ151" s="41"/>
      <c r="BK151" s="41"/>
      <c r="BT151" s="386"/>
      <c r="BU151" s="388"/>
      <c r="BV151" s="499"/>
      <c r="BW151" s="585"/>
      <c r="BX151" s="387"/>
      <c r="BY151" s="387"/>
      <c r="BZ151" s="388"/>
      <c r="CA151" s="11"/>
      <c r="CB151" s="388"/>
      <c r="CC151" s="387"/>
      <c r="CD151" s="388"/>
      <c r="CE151" s="387"/>
      <c r="CF151" s="388"/>
      <c r="CG151" s="11"/>
      <c r="CH151" s="557"/>
      <c r="CI151" s="557"/>
      <c r="CJ151" s="11"/>
      <c r="CK151" s="11"/>
      <c r="CM151" s="297"/>
      <c r="CN151" s="673"/>
      <c r="CO151" s="673"/>
      <c r="CP151" s="11"/>
      <c r="CQ151" s="575"/>
      <c r="CR151" s="575"/>
      <c r="CS151" s="11"/>
      <c r="CT151" s="140"/>
      <c r="CU151" s="578"/>
      <c r="CV151" s="496"/>
      <c r="CW151" s="11"/>
      <c r="CX151" s="11"/>
      <c r="CY151" s="575"/>
      <c r="CZ151" s="140"/>
      <c r="DA151" s="58"/>
      <c r="DB151" s="11"/>
      <c r="DC151" s="673"/>
      <c r="DD151" s="60"/>
      <c r="DE151" s="11"/>
      <c r="DF151" s="11"/>
      <c r="DG151" s="11"/>
      <c r="DH151" s="11"/>
      <c r="DI151" s="11"/>
      <c r="DJ151" s="11"/>
      <c r="DK151" s="496"/>
      <c r="DL151" s="11"/>
      <c r="DM151" s="11"/>
      <c r="DN151" s="140"/>
      <c r="DO151" s="11"/>
      <c r="DP151" s="11"/>
      <c r="DQ151" s="11"/>
      <c r="DR151" s="589"/>
      <c r="DS151" s="59"/>
      <c r="DT151" s="589"/>
      <c r="DU151" s="11"/>
      <c r="DV151" s="11"/>
      <c r="DW151" s="22"/>
      <c r="DX151" s="32"/>
      <c r="DZ151" s="49"/>
      <c r="EB151" s="32"/>
      <c r="EC151" s="32"/>
      <c r="ED151" s="31"/>
      <c r="EE151" s="31"/>
      <c r="EF151" s="585"/>
      <c r="EG151" s="585"/>
      <c r="EH151" s="631"/>
      <c r="EI151" s="631"/>
      <c r="EJ151" s="635"/>
      <c r="EK151" s="29"/>
      <c r="EL151" s="56"/>
      <c r="EM151" s="29"/>
      <c r="EP151" s="55"/>
      <c r="EQ151" s="54"/>
      <c r="ER151" s="11"/>
      <c r="ES151" s="58"/>
      <c r="ET151" s="88"/>
      <c r="EU151" s="87"/>
      <c r="EV151" s="55"/>
      <c r="EW151" s="11"/>
      <c r="EX151" s="55"/>
      <c r="EY151" s="22"/>
      <c r="EZ151" s="55"/>
      <c r="FA151" s="11"/>
      <c r="FB151" s="55"/>
      <c r="FC151" s="11"/>
      <c r="FD151" s="55"/>
      <c r="FE151" s="11"/>
      <c r="FF151" s="484"/>
      <c r="FG151" s="484"/>
      <c r="FH151" s="603"/>
      <c r="FI151" s="484"/>
      <c r="FJ151" s="604"/>
      <c r="FK151" s="605"/>
      <c r="FL151" s="484"/>
      <c r="FN151" s="31"/>
      <c r="FO151" s="31"/>
      <c r="FP151" s="30"/>
      <c r="FQ151" s="45"/>
      <c r="FR151" s="48"/>
      <c r="FS151" s="29"/>
      <c r="FT151" s="45"/>
      <c r="FV151" s="29"/>
      <c r="FW151" s="45"/>
      <c r="FY151" s="28"/>
      <c r="FZ151" s="45"/>
      <c r="GA151" s="45"/>
      <c r="GC151" s="28"/>
      <c r="GD151" s="45"/>
      <c r="GF151" s="28"/>
      <c r="GH151" s="28"/>
      <c r="GJ151" s="26"/>
      <c r="GK151" s="100"/>
      <c r="GL151" s="46"/>
      <c r="GM151" s="24"/>
      <c r="GT151" s="20"/>
    </row>
    <row r="152" spans="9:244" ht="79">
      <c r="BB152" s="23"/>
      <c r="BC152" s="503" t="s">
        <v>503</v>
      </c>
      <c r="BE152" s="549" t="s">
        <v>504</v>
      </c>
      <c r="BF152" s="303" t="s">
        <v>505</v>
      </c>
      <c r="BG152" s="61" t="s">
        <v>223</v>
      </c>
      <c r="BH152" s="41" t="s">
        <v>319</v>
      </c>
      <c r="BI152" s="99" t="s">
        <v>506</v>
      </c>
      <c r="BJ152" s="99" t="s">
        <v>507</v>
      </c>
      <c r="BK152" s="204" t="s">
        <v>508</v>
      </c>
      <c r="BM152" s="205" t="s">
        <v>509</v>
      </c>
      <c r="BN152" s="205" t="s">
        <v>510</v>
      </c>
      <c r="BO152" s="205" t="s">
        <v>511</v>
      </c>
      <c r="BP152" s="99"/>
      <c r="BQ152" s="352" t="s">
        <v>512</v>
      </c>
      <c r="BR152" s="99"/>
      <c r="BS152" s="99"/>
      <c r="BT152" s="380"/>
      <c r="BU152" s="573" t="s">
        <v>513</v>
      </c>
      <c r="BV152" s="494"/>
      <c r="BW152" s="573" t="s">
        <v>513</v>
      </c>
      <c r="BX152" s="380"/>
      <c r="BY152" s="380"/>
      <c r="BZ152" s="573" t="s">
        <v>513</v>
      </c>
      <c r="CA152" s="11"/>
      <c r="CB152" s="573" t="s">
        <v>513</v>
      </c>
      <c r="CC152" s="380"/>
      <c r="CD152" s="389"/>
      <c r="CE152" s="380"/>
      <c r="CF152" s="389"/>
      <c r="CG152" s="11"/>
      <c r="CH152" s="559" t="s">
        <v>514</v>
      </c>
      <c r="CI152" s="559" t="s">
        <v>262</v>
      </c>
      <c r="CJ152" s="11"/>
      <c r="CK152" s="11"/>
      <c r="CL152" s="98"/>
      <c r="CM152" s="297"/>
      <c r="CN152" s="673"/>
      <c r="CO152" s="673"/>
      <c r="CP152" s="11"/>
      <c r="CQ152" s="575"/>
      <c r="CR152" s="575"/>
      <c r="CS152" s="11"/>
      <c r="CT152" s="140"/>
      <c r="CU152" s="578"/>
      <c r="CV152" s="496"/>
      <c r="CW152" s="11"/>
      <c r="CX152" s="308" t="s">
        <v>515</v>
      </c>
      <c r="CY152" s="581" t="s">
        <v>515</v>
      </c>
      <c r="CZ152" s="310" t="s">
        <v>515</v>
      </c>
      <c r="DA152" s="573" t="s">
        <v>513</v>
      </c>
      <c r="DB152" s="11"/>
      <c r="DC152" s="673"/>
      <c r="DD152" s="60"/>
      <c r="DE152" s="11"/>
      <c r="DF152" s="11"/>
      <c r="DG152" s="11"/>
      <c r="DH152" s="97"/>
      <c r="DI152" s="97"/>
      <c r="DJ152" s="97"/>
      <c r="DK152" s="571"/>
      <c r="DL152" s="97"/>
      <c r="DM152" s="97"/>
      <c r="DN152" s="310" t="s">
        <v>515</v>
      </c>
      <c r="DO152" s="310" t="s">
        <v>513</v>
      </c>
      <c r="DP152" s="310"/>
      <c r="DQ152" s="97"/>
      <c r="DR152" s="589"/>
      <c r="DS152" s="92" t="s">
        <v>516</v>
      </c>
      <c r="DT152" s="589"/>
      <c r="DU152" s="11"/>
      <c r="DV152" s="11"/>
      <c r="DW152" s="22"/>
      <c r="DX152" s="34" t="s">
        <v>513</v>
      </c>
      <c r="DZ152" s="49"/>
      <c r="EB152" s="96"/>
      <c r="EC152" s="96"/>
      <c r="ED152" s="90" t="s">
        <v>516</v>
      </c>
      <c r="EE152" s="90" t="s">
        <v>516</v>
      </c>
      <c r="EF152" s="583"/>
      <c r="EG152" s="583"/>
      <c r="EH152" s="629"/>
      <c r="EI152" s="629"/>
      <c r="EJ152" s="633" t="s">
        <v>517</v>
      </c>
      <c r="EK152" s="94"/>
      <c r="EL152" s="95"/>
      <c r="EM152" s="94"/>
      <c r="EP152" s="93"/>
      <c r="EQ152" s="92" t="s">
        <v>518</v>
      </c>
      <c r="ER152" s="11"/>
      <c r="ES152" s="91"/>
      <c r="ET152" s="90" t="s">
        <v>516</v>
      </c>
      <c r="EU152" s="87"/>
      <c r="EV152" s="55"/>
      <c r="EW152" s="11"/>
      <c r="EX152" s="55"/>
      <c r="EY152" s="22"/>
      <c r="EZ152" s="55"/>
      <c r="FA152" s="11"/>
      <c r="FB152" s="55"/>
      <c r="FC152" s="11"/>
      <c r="FD152" s="55"/>
      <c r="FE152" s="11"/>
      <c r="FF152" s="484"/>
      <c r="FG152" s="484"/>
      <c r="FH152" s="606" t="s">
        <v>519</v>
      </c>
      <c r="FI152" s="484"/>
      <c r="FJ152" s="604"/>
      <c r="FK152" s="605"/>
      <c r="FL152" s="484"/>
      <c r="FN152" s="89"/>
      <c r="FO152" s="31"/>
      <c r="FP152" s="30"/>
      <c r="FQ152" s="45"/>
      <c r="FR152" s="48"/>
      <c r="FS152" s="29"/>
      <c r="FT152" s="45"/>
      <c r="FV152" s="29"/>
      <c r="FW152" s="45"/>
      <c r="FY152" s="28"/>
      <c r="FZ152" s="45"/>
      <c r="GA152" s="45"/>
      <c r="GC152" s="28"/>
      <c r="GD152" s="45"/>
      <c r="GF152" s="28"/>
      <c r="GH152" s="28"/>
      <c r="GJ152" s="26"/>
      <c r="GK152" s="47"/>
      <c r="GL152" s="46"/>
      <c r="GM152" s="24"/>
      <c r="GT152" s="20"/>
    </row>
    <row r="153" spans="9:244" ht="16.5" thickBot="1">
      <c r="BB153" s="23"/>
      <c r="BC153" s="504">
        <f ca="1">ROUND(SUM(BO159:BO250),0)</f>
        <v>6</v>
      </c>
      <c r="BF153" s="303"/>
      <c r="BG153" s="61"/>
      <c r="BH153" s="41"/>
      <c r="BI153" s="41"/>
      <c r="BJ153" s="41"/>
      <c r="BK153" s="41"/>
      <c r="BT153" s="386"/>
      <c r="BU153" s="388"/>
      <c r="BV153" s="499"/>
      <c r="BW153" s="585"/>
      <c r="BX153" s="387"/>
      <c r="BY153" s="387"/>
      <c r="BZ153" s="388"/>
      <c r="CA153" s="11"/>
      <c r="CB153" s="702" t="s">
        <v>520</v>
      </c>
      <c r="CC153" s="387"/>
      <c r="CD153" s="388"/>
      <c r="CE153" s="387"/>
      <c r="CF153" s="388"/>
      <c r="CG153" s="11"/>
      <c r="CH153" s="558"/>
      <c r="CI153" s="558"/>
      <c r="CJ153" s="11"/>
      <c r="CK153" s="11"/>
      <c r="CM153" s="297"/>
      <c r="CN153" s="673"/>
      <c r="CO153" s="673"/>
      <c r="CP153" s="11"/>
      <c r="CQ153" s="575"/>
      <c r="CR153" s="575"/>
      <c r="CS153" s="11"/>
      <c r="CT153" s="140"/>
      <c r="CU153" s="578"/>
      <c r="CV153" s="496"/>
      <c r="CW153" s="11"/>
      <c r="CX153" s="11"/>
      <c r="CY153" s="575"/>
      <c r="CZ153" s="140"/>
      <c r="DA153" s="58"/>
      <c r="DB153" s="11"/>
      <c r="DC153" s="673"/>
      <c r="DD153" s="60"/>
      <c r="DE153" s="11"/>
      <c r="DF153" s="11"/>
      <c r="DG153" s="11"/>
      <c r="DH153" s="11"/>
      <c r="DI153" s="11"/>
      <c r="DJ153" s="11"/>
      <c r="DK153" s="496"/>
      <c r="DL153" s="11"/>
      <c r="DM153" s="11"/>
      <c r="DN153" s="140"/>
      <c r="DO153" s="11"/>
      <c r="DP153" s="11"/>
      <c r="DQ153" s="11"/>
      <c r="DR153" s="589"/>
      <c r="DS153" s="59"/>
      <c r="DT153" s="589"/>
      <c r="DU153" s="11"/>
      <c r="DV153" s="11"/>
      <c r="DW153" s="22"/>
      <c r="DX153" s="32"/>
      <c r="DZ153" s="49"/>
      <c r="EB153" s="32"/>
      <c r="EC153" s="32"/>
      <c r="ED153" s="31"/>
      <c r="EE153" s="31"/>
      <c r="EF153" s="585"/>
      <c r="EG153" s="585"/>
      <c r="EH153" s="631"/>
      <c r="EI153" s="631"/>
      <c r="EJ153" s="635"/>
      <c r="EK153" s="29"/>
      <c r="EL153" s="56"/>
      <c r="EM153" s="29"/>
      <c r="EP153" s="55"/>
      <c r="EQ153" s="54"/>
      <c r="ER153" s="11"/>
      <c r="ES153" s="58"/>
      <c r="ET153" s="88"/>
      <c r="EU153" s="87"/>
      <c r="EV153" s="55"/>
      <c r="EW153" s="11"/>
      <c r="EX153" s="55"/>
      <c r="EY153" s="22"/>
      <c r="EZ153" s="55"/>
      <c r="FA153" s="11"/>
      <c r="FB153" s="55"/>
      <c r="FC153" s="11"/>
      <c r="FD153" s="55"/>
      <c r="FE153" s="11"/>
      <c r="FF153" s="484"/>
      <c r="FG153" s="484"/>
      <c r="FH153" s="603"/>
      <c r="FI153" s="484"/>
      <c r="FJ153" s="604"/>
      <c r="FK153" s="605"/>
      <c r="FL153" s="484"/>
      <c r="FN153" s="31"/>
      <c r="FO153" s="31"/>
      <c r="FP153" s="30"/>
      <c r="FQ153" s="45"/>
      <c r="FR153" s="48"/>
      <c r="FS153" s="29"/>
      <c r="FT153" s="45"/>
      <c r="FV153" s="29"/>
      <c r="FW153" s="45"/>
      <c r="FY153" s="28"/>
      <c r="FZ153" s="45"/>
      <c r="GA153" s="45"/>
      <c r="GC153" s="28"/>
      <c r="GD153" s="45"/>
      <c r="GF153" s="28"/>
      <c r="GH153" s="28"/>
      <c r="GJ153" s="26"/>
      <c r="GK153" s="47"/>
      <c r="GL153" s="46"/>
      <c r="GM153" s="24"/>
      <c r="GT153" s="20"/>
    </row>
    <row r="154" spans="9:244">
      <c r="BB154" s="23"/>
      <c r="BF154" s="38"/>
      <c r="BG154" s="61"/>
      <c r="BH154" s="41"/>
      <c r="BI154" s="41"/>
      <c r="BJ154" s="41"/>
      <c r="BK154" s="41"/>
      <c r="BT154" s="386"/>
      <c r="BU154" s="388"/>
      <c r="BV154" s="499"/>
      <c r="BW154" s="585"/>
      <c r="BX154" s="387"/>
      <c r="BY154" s="387"/>
      <c r="BZ154" s="388"/>
      <c r="CA154" s="11"/>
      <c r="CB154" s="702" t="s">
        <v>521</v>
      </c>
      <c r="CC154" s="387"/>
      <c r="CD154" s="388"/>
      <c r="CE154" s="387"/>
      <c r="CF154" s="388"/>
      <c r="CG154" s="11"/>
      <c r="CH154" s="558"/>
      <c r="CI154" s="558"/>
      <c r="CJ154" s="11"/>
      <c r="CK154" s="11"/>
      <c r="CM154" s="297"/>
      <c r="CN154" s="673"/>
      <c r="CO154" s="673"/>
      <c r="CP154" s="11"/>
      <c r="CQ154" s="575"/>
      <c r="CR154" s="575"/>
      <c r="CS154" s="11"/>
      <c r="CT154" s="140"/>
      <c r="CU154" s="578"/>
      <c r="CV154" s="496"/>
      <c r="CW154" s="11"/>
      <c r="CX154" s="11"/>
      <c r="CY154" s="575"/>
      <c r="CZ154" s="140"/>
      <c r="DA154" s="702" t="s">
        <v>520</v>
      </c>
      <c r="DB154" s="11"/>
      <c r="DC154" s="673"/>
      <c r="DD154" s="60"/>
      <c r="DE154" s="11"/>
      <c r="DF154" s="11"/>
      <c r="DG154" s="11"/>
      <c r="DH154" s="11"/>
      <c r="DI154" s="11"/>
      <c r="DJ154" s="11"/>
      <c r="DK154" s="496"/>
      <c r="DL154" s="11"/>
      <c r="DM154" s="11"/>
      <c r="DN154" s="140"/>
      <c r="DO154" s="11"/>
      <c r="DP154" s="11"/>
      <c r="DQ154" s="11"/>
      <c r="DR154" s="702"/>
      <c r="DS154" s="59"/>
      <c r="DT154" s="589"/>
      <c r="DU154" s="11"/>
      <c r="DV154" s="11"/>
      <c r="DW154" s="22"/>
      <c r="DX154" s="702" t="s">
        <v>520</v>
      </c>
      <c r="DZ154" s="49"/>
      <c r="EB154" s="32"/>
      <c r="EC154" s="32"/>
      <c r="ED154" s="31"/>
      <c r="EE154" s="31"/>
      <c r="EF154" s="585"/>
      <c r="EG154" s="585"/>
      <c r="EH154" s="631"/>
      <c r="EI154" s="631"/>
      <c r="EJ154" s="635"/>
      <c r="EK154" s="29"/>
      <c r="EL154" s="56"/>
      <c r="EM154" s="29"/>
      <c r="EP154" s="55"/>
      <c r="EQ154" s="54"/>
      <c r="ER154" s="11"/>
      <c r="ES154" s="58"/>
      <c r="ET154" s="88"/>
      <c r="EU154" s="87"/>
      <c r="EV154" s="55"/>
      <c r="EW154" s="11"/>
      <c r="EX154" s="55"/>
      <c r="EY154" s="22"/>
      <c r="EZ154" s="55"/>
      <c r="FA154" s="11"/>
      <c r="FB154" s="55"/>
      <c r="FC154" s="11"/>
      <c r="FD154" s="55"/>
      <c r="FE154" s="11"/>
      <c r="FF154" s="484"/>
      <c r="FG154" s="484"/>
      <c r="FH154" s="603"/>
      <c r="FI154" s="484"/>
      <c r="FJ154" s="604"/>
      <c r="FK154" s="605"/>
      <c r="FL154" s="484"/>
      <c r="FN154" s="31"/>
      <c r="FO154" s="31"/>
      <c r="FP154" s="30"/>
      <c r="FQ154" s="45"/>
      <c r="FR154" s="48"/>
      <c r="FS154" s="29"/>
      <c r="FT154" s="45"/>
      <c r="FV154" s="29"/>
      <c r="FW154" s="45"/>
      <c r="FY154" s="28"/>
      <c r="FZ154" s="45"/>
      <c r="GA154" s="45"/>
      <c r="GC154" s="28"/>
      <c r="GD154" s="45"/>
      <c r="GF154" s="28"/>
      <c r="GH154" s="28"/>
      <c r="GJ154" s="26"/>
      <c r="GK154" s="47"/>
      <c r="GL154" s="46"/>
      <c r="GM154" s="24"/>
      <c r="GT154" s="20"/>
    </row>
    <row r="155" spans="9:244">
      <c r="BB155" s="23"/>
      <c r="BF155" s="303"/>
      <c r="BG155" s="61"/>
      <c r="BH155" s="41"/>
      <c r="BI155" s="41"/>
      <c r="BJ155" s="41"/>
      <c r="BK155" s="41"/>
      <c r="BT155" s="386"/>
      <c r="BU155" s="388"/>
      <c r="BV155" s="499"/>
      <c r="BW155" s="585"/>
      <c r="BX155" s="387"/>
      <c r="BY155" s="387"/>
      <c r="BZ155" s="388"/>
      <c r="CA155" s="11"/>
      <c r="CB155" s="388"/>
      <c r="CC155" s="387"/>
      <c r="CD155" s="388"/>
      <c r="CE155" s="387"/>
      <c r="CF155" s="388"/>
      <c r="CG155" s="11"/>
      <c r="CH155" s="558"/>
      <c r="CI155" s="558"/>
      <c r="CJ155" s="11"/>
      <c r="CK155" s="11"/>
      <c r="CM155" s="297"/>
      <c r="CN155" s="673"/>
      <c r="CO155" s="673"/>
      <c r="CP155" s="11"/>
      <c r="CQ155" s="575"/>
      <c r="CR155" s="575"/>
      <c r="CS155" s="11"/>
      <c r="CT155" s="140"/>
      <c r="CU155" s="578"/>
      <c r="CV155" s="496"/>
      <c r="CW155" s="11"/>
      <c r="CX155" s="11"/>
      <c r="CY155" s="575"/>
      <c r="CZ155" s="140"/>
      <c r="DA155" s="702" t="s">
        <v>521</v>
      </c>
      <c r="DB155" s="11"/>
      <c r="DC155" s="673"/>
      <c r="DD155" s="60"/>
      <c r="DE155" s="11"/>
      <c r="DF155" s="11"/>
      <c r="DG155" s="11"/>
      <c r="DH155" s="11"/>
      <c r="DI155" s="11"/>
      <c r="DJ155" s="11"/>
      <c r="DK155" s="496"/>
      <c r="DL155" s="11"/>
      <c r="DM155" s="11"/>
      <c r="DN155" s="140"/>
      <c r="DO155" s="11"/>
      <c r="DP155" s="11"/>
      <c r="DQ155" s="11"/>
      <c r="DR155" s="702"/>
      <c r="DS155" s="59"/>
      <c r="DT155" s="589"/>
      <c r="DU155" s="11"/>
      <c r="DV155" s="11"/>
      <c r="DW155" s="22"/>
      <c r="DX155" s="702" t="s">
        <v>521</v>
      </c>
      <c r="DZ155" s="49"/>
      <c r="EB155" s="32"/>
      <c r="EC155" s="32"/>
      <c r="ED155" s="31"/>
      <c r="EE155" s="31"/>
      <c r="EF155" s="585"/>
      <c r="EG155" s="585"/>
      <c r="EH155" s="631"/>
      <c r="EI155" s="631"/>
      <c r="EJ155" s="635"/>
      <c r="EK155" s="29"/>
      <c r="EL155" s="56"/>
      <c r="EM155" s="29"/>
      <c r="EP155" s="55"/>
      <c r="EQ155" s="54"/>
      <c r="ER155" s="11"/>
      <c r="ES155" s="58"/>
      <c r="ET155" s="88"/>
      <c r="EU155" s="87"/>
      <c r="EV155" s="55"/>
      <c r="EW155" s="11"/>
      <c r="EX155" s="55"/>
      <c r="EY155" s="22"/>
      <c r="EZ155" s="55"/>
      <c r="FA155" s="11"/>
      <c r="FB155" s="55"/>
      <c r="FC155" s="11"/>
      <c r="FD155" s="55"/>
      <c r="FE155" s="11"/>
      <c r="FF155" s="484"/>
      <c r="FG155" s="484"/>
      <c r="FH155" s="603"/>
      <c r="FI155" s="484"/>
      <c r="FJ155" s="604"/>
      <c r="FK155" s="605"/>
      <c r="FL155" s="484"/>
      <c r="FN155" s="31"/>
      <c r="FO155" s="31"/>
      <c r="FP155" s="30"/>
      <c r="FQ155" s="45"/>
      <c r="FR155" s="48"/>
      <c r="FS155" s="29"/>
      <c r="FT155" s="45"/>
      <c r="FV155" s="29"/>
      <c r="FW155" s="45"/>
      <c r="FY155" s="28"/>
      <c r="FZ155" s="45"/>
      <c r="GA155" s="45"/>
      <c r="GC155" s="28"/>
      <c r="GD155" s="45"/>
      <c r="GF155" s="28"/>
      <c r="GH155" s="28"/>
      <c r="GJ155" s="26"/>
      <c r="GK155" s="47"/>
      <c r="GL155" s="46"/>
      <c r="GM155" s="24"/>
      <c r="GT155" s="20"/>
    </row>
    <row r="156" spans="9:244" ht="39.5" thickBot="1">
      <c r="BB156" s="23"/>
      <c r="BE156" s="550" t="s">
        <v>522</v>
      </c>
      <c r="BF156" s="554" t="s">
        <v>523</v>
      </c>
      <c r="BG156" s="292" t="s">
        <v>223</v>
      </c>
      <c r="BH156" s="292" t="s">
        <v>319</v>
      </c>
      <c r="BI156" s="41"/>
      <c r="BJ156" s="85"/>
      <c r="BK156" s="85"/>
      <c r="BL156" s="65"/>
      <c r="BM156" s="65"/>
      <c r="BN156" s="65"/>
      <c r="BO156" s="65"/>
      <c r="BP156" s="65"/>
      <c r="BQ156" s="353"/>
      <c r="BR156" s="65"/>
      <c r="BS156" s="65"/>
      <c r="BT156" s="390"/>
      <c r="BU156" s="388"/>
      <c r="BV156" s="591"/>
      <c r="BW156" s="586"/>
      <c r="BX156" s="391"/>
      <c r="BY156" s="391"/>
      <c r="BZ156" s="388"/>
      <c r="CA156" s="11"/>
      <c r="CB156" s="388"/>
      <c r="CC156" s="391"/>
      <c r="CD156" s="388"/>
      <c r="CE156" s="391"/>
      <c r="CF156" s="388"/>
      <c r="CG156" s="11"/>
      <c r="CH156" s="65"/>
      <c r="CI156" s="65"/>
      <c r="CJ156" s="11"/>
      <c r="CK156" s="11"/>
      <c r="CL156" s="67"/>
      <c r="CM156" s="298"/>
      <c r="CN156" s="674"/>
      <c r="CO156" s="674"/>
      <c r="CP156" s="69"/>
      <c r="CQ156" s="576"/>
      <c r="CR156" s="742"/>
      <c r="CS156" s="69"/>
      <c r="CT156" s="304"/>
      <c r="CU156" s="579"/>
      <c r="CV156" s="497"/>
      <c r="CW156" s="69"/>
      <c r="CX156" s="69"/>
      <c r="CY156" s="576"/>
      <c r="CZ156" s="69"/>
      <c r="DA156" s="58"/>
      <c r="DB156" s="69"/>
      <c r="DC156" s="674"/>
      <c r="DD156" s="84"/>
      <c r="DE156" s="69"/>
      <c r="DF156" s="69"/>
      <c r="DG156" s="69"/>
      <c r="DH156" s="69"/>
      <c r="DI156" s="69"/>
      <c r="DJ156" s="69"/>
      <c r="DK156" s="497"/>
      <c r="DL156" s="505"/>
      <c r="DM156" s="69"/>
      <c r="DN156" s="304"/>
      <c r="DO156" s="69"/>
      <c r="DP156" s="69"/>
      <c r="DQ156" s="69"/>
      <c r="DR156" s="590"/>
      <c r="DS156" s="83"/>
      <c r="DT156" s="590"/>
      <c r="DU156" s="69"/>
      <c r="DV156" s="69"/>
      <c r="DW156" s="22"/>
      <c r="DX156" s="74"/>
      <c r="DZ156" s="82"/>
      <c r="EB156" s="80"/>
      <c r="EC156" s="80"/>
      <c r="ED156" s="81"/>
      <c r="EE156" s="81"/>
      <c r="EF156" s="586"/>
      <c r="EG156" s="586"/>
      <c r="EH156" s="632"/>
      <c r="EI156" s="632"/>
      <c r="EJ156" s="636"/>
      <c r="EK156" s="70"/>
      <c r="EL156" s="79"/>
      <c r="EM156" s="70"/>
      <c r="EP156" s="74"/>
      <c r="EQ156" s="78"/>
      <c r="ER156" s="11"/>
      <c r="ES156" s="77"/>
      <c r="ET156" s="76"/>
      <c r="EU156" s="75"/>
      <c r="EV156" s="74"/>
      <c r="EW156" s="69"/>
      <c r="EX156" s="74"/>
      <c r="EY156" s="22"/>
      <c r="EZ156" s="74"/>
      <c r="FA156" s="11"/>
      <c r="FB156" s="74"/>
      <c r="FC156" s="11"/>
      <c r="FD156" s="74"/>
      <c r="FE156" s="69"/>
      <c r="FF156" s="607"/>
      <c r="FG156" s="607"/>
      <c r="FH156" s="608"/>
      <c r="FI156" s="607"/>
      <c r="FJ156" s="609"/>
      <c r="FK156" s="610"/>
      <c r="FL156" s="607"/>
      <c r="FN156" s="73"/>
      <c r="FO156" s="73"/>
      <c r="FP156" s="72"/>
      <c r="FQ156" s="68"/>
      <c r="FR156" s="71"/>
      <c r="FS156" s="70"/>
      <c r="FT156" s="68"/>
      <c r="FU156" s="69"/>
      <c r="FV156" s="70"/>
      <c r="FW156" s="68"/>
      <c r="FX156" s="69"/>
      <c r="FY156" s="66"/>
      <c r="FZ156" s="68"/>
      <c r="GA156" s="68"/>
      <c r="GB156" s="69"/>
      <c r="GC156" s="66"/>
      <c r="GD156" s="68"/>
      <c r="GE156" s="67"/>
      <c r="GF156" s="66"/>
      <c r="GG156" s="65"/>
      <c r="GH156" s="66"/>
      <c r="GI156" s="64"/>
      <c r="GJ156" s="63"/>
      <c r="GK156" s="47"/>
      <c r="GL156" s="46"/>
      <c r="GM156" s="62"/>
      <c r="GT156" s="20"/>
    </row>
    <row r="157" spans="9:244" ht="16.5" thickBot="1">
      <c r="BB157" s="23"/>
      <c r="BC157" s="201" t="s">
        <v>524</v>
      </c>
      <c r="BD157" s="43">
        <v>1</v>
      </c>
      <c r="BE157" s="551">
        <f>IF(BD157,IF(BF157=param_valYear,1,0),"")</f>
        <v>0</v>
      </c>
      <c r="BF157" s="546">
        <v>0</v>
      </c>
      <c r="BG157" s="200">
        <f>param_startYear</f>
        <v>2017</v>
      </c>
      <c r="BH157" s="61">
        <f>param___Age</f>
        <v>39</v>
      </c>
      <c r="BI157" s="680">
        <f>IF(ass_discount_factor_type="Yes","fixed",IF(BG157&lt;2013,2013,BG157))</f>
        <v>2017</v>
      </c>
      <c r="BJ157" s="40">
        <v>1</v>
      </c>
      <c r="BK157" s="40">
        <v>1</v>
      </c>
      <c r="BM157" s="40">
        <v>1</v>
      </c>
      <c r="BN157" s="40">
        <v>0</v>
      </c>
      <c r="BO157" s="40">
        <v>1</v>
      </c>
      <c r="BQ157" s="490">
        <f>IF($BD157, IFERROR(VLOOKUP($BF157,_commission_factors,_user_Param_Product_Commission+1,0),0),"")</f>
        <v>0</v>
      </c>
      <c r="BT157" s="386">
        <f>param_Premium</f>
        <v>10372.02</v>
      </c>
      <c r="BU157" s="556" t="e">
        <f>IF($BD157,SUM($BT157:$BT$250),"")</f>
        <v>#N/A</v>
      </c>
      <c r="BV157" s="499">
        <f>IF($BD157,BT157*BM157,"")</f>
        <v>10372.02</v>
      </c>
      <c r="BW157" s="585" t="e">
        <f>IF($BD157,SUM($BV157:$BV$250),"")</f>
        <v>#N/A</v>
      </c>
      <c r="BX157" s="387">
        <f>IF($BD157,BT157*BJ157,"")</f>
        <v>10372.02</v>
      </c>
      <c r="BY157" s="387">
        <f>IF($BD157,BT157*BO157,"")</f>
        <v>10372.02</v>
      </c>
      <c r="BZ157" s="593" t="e">
        <f ca="1">IF($BD157,SUM($BY157:$BY$250),"")</f>
        <v>#N/A</v>
      </c>
      <c r="CA157" s="714"/>
      <c r="CB157" s="593" t="e">
        <f ca="1">IF($BD157,BZ157*BK157,"")</f>
        <v>#N/A</v>
      </c>
      <c r="CC157" s="387"/>
      <c r="CD157" s="556" t="e">
        <f ca="1">IF($BD157,SUM($CC157:$CC$250),"")</f>
        <v>#N/A</v>
      </c>
      <c r="CE157" s="387"/>
      <c r="CF157" s="556" t="e">
        <f>IF($BD157,SUM($CE157:$CE$250),"")</f>
        <v>#N/A</v>
      </c>
      <c r="CG157" s="11"/>
      <c r="CH157" s="40"/>
      <c r="CI157" s="40"/>
      <c r="CJ157" s="11"/>
      <c r="CK157" s="11"/>
      <c r="CM157" s="297"/>
      <c r="CN157" s="675">
        <v>1</v>
      </c>
      <c r="CO157" s="675">
        <f>CN157</f>
        <v>1</v>
      </c>
      <c r="CP157" s="11"/>
      <c r="CQ157" s="575"/>
      <c r="CR157" s="575"/>
      <c r="CS157" s="11"/>
      <c r="CT157" s="140"/>
      <c r="CU157" s="578"/>
      <c r="CV157" s="496">
        <v>0</v>
      </c>
      <c r="CW157" s="11"/>
      <c r="CX157" s="11"/>
      <c r="CY157" s="575"/>
      <c r="CZ157" s="11"/>
      <c r="DA157" s="574" t="e">
        <f ca="1">IF($BD157,SUM(CZ157:$CZ$250)*$BK157,"")</f>
        <v>#N/A</v>
      </c>
      <c r="DB157" s="11"/>
      <c r="DC157" s="675">
        <v>1</v>
      </c>
      <c r="DD157" s="10">
        <f>IF($BD157, BT157*BQ157,"")</f>
        <v>0</v>
      </c>
      <c r="DE157" s="10" t="e">
        <f ca="1">IF($BD157,(DD157+SUMPRODUCT(BJ159:BJ$250,DD159:DD$250))/__param_term_adj_surv,"")</f>
        <v>#N/A</v>
      </c>
      <c r="DI157" s="10" t="e">
        <f ca="1">IF($BD157,DE157*BM157,"")</f>
        <v>#N/A</v>
      </c>
      <c r="DK157" s="499" t="e">
        <f ca="1">IF($BD157,DJ157+DI157,"")</f>
        <v>#N/A</v>
      </c>
      <c r="DL157" s="38" t="e">
        <f ca="1">DI157*$BJ157</f>
        <v>#N/A</v>
      </c>
      <c r="DM157" s="38"/>
      <c r="DN157" s="38" t="e">
        <f ca="1">DL157+DM157</f>
        <v>#N/A</v>
      </c>
      <c r="DO157" s="521" t="e">
        <f ca="1">SUM(DN157:$DN$250)</f>
        <v>#N/A</v>
      </c>
      <c r="DR157" s="585" t="e">
        <f ca="1">IF($BD157,CV157+DK157,"")</f>
        <v>#N/A</v>
      </c>
      <c r="DS157" s="36"/>
      <c r="DT157" s="585" t="e">
        <f ca="1">IF($BD157, DR157+DS157,"")</f>
        <v>#N/A</v>
      </c>
      <c r="DV157" s="10" t="e">
        <f ca="1">DN157+CZ157</f>
        <v>#N/A</v>
      </c>
      <c r="DW157" s="22"/>
      <c r="DX157" s="592" t="e">
        <f ca="1">IF($BD157,SUM(DV157:$DV$250)*$BK157,"")</f>
        <v>#N/A</v>
      </c>
      <c r="DZ157" s="49" t="e">
        <f ca="1">(BV157-(CV157+DK157))</f>
        <v>#N/A</v>
      </c>
      <c r="EB157" s="56"/>
      <c r="EC157" s="56"/>
      <c r="ED157" s="57"/>
      <c r="EE157" s="57"/>
      <c r="EF157" s="585"/>
      <c r="EG157" s="585"/>
      <c r="EH157" s="631"/>
      <c r="EI157" s="631"/>
      <c r="EJ157" s="635"/>
      <c r="EK157" s="29"/>
      <c r="EL157" s="56"/>
      <c r="EM157" s="560" t="e">
        <f ca="1">($DX157-$CB157)</f>
        <v>#N/A</v>
      </c>
      <c r="EP157" s="55"/>
      <c r="EQ157" s="54"/>
      <c r="ER157" s="11"/>
      <c r="ES157" s="53" t="e">
        <f ca="1">IF($BD157,ABS(EM157)*VLOOKUP(YEAR(__valuation_date),__riskmargin,VLOOKUP(param_ProductType,__product_mapping,11,0),0),"")</f>
        <v>#N/A</v>
      </c>
      <c r="ET157" s="31"/>
      <c r="EU157" s="50"/>
      <c r="EV157" s="32" t="e">
        <f ca="1">ES157</f>
        <v>#N/A</v>
      </c>
      <c r="EW157" s="11"/>
      <c r="EX157" s="53" t="e">
        <f ca="1">IF($BD157,EM157+ES157,"")</f>
        <v>#N/A</v>
      </c>
      <c r="EY157" s="22"/>
      <c r="EZ157" s="32"/>
      <c r="FA157" s="11"/>
      <c r="FB157" s="482" t="e">
        <f ca="1">IF(EX157&lt;0, -EX157,0)</f>
        <v>#N/A</v>
      </c>
      <c r="FC157" s="11"/>
      <c r="FD157" s="32" t="e">
        <f ca="1">IF($EX$157&gt;0,-EX157,0)</f>
        <v>#N/A</v>
      </c>
      <c r="FE157" s="11"/>
      <c r="FF157" s="484" t="e">
        <f ca="1">FB157</f>
        <v>#N/A</v>
      </c>
      <c r="FG157" s="484"/>
      <c r="FH157" s="603"/>
      <c r="FI157" s="484"/>
      <c r="FJ157" s="604"/>
      <c r="FK157" s="605"/>
      <c r="FL157" s="484"/>
      <c r="FN157" s="31"/>
      <c r="FO157" s="31"/>
      <c r="FP157" s="30"/>
      <c r="FQ157" s="45"/>
      <c r="FR157" s="48"/>
      <c r="FS157" s="29"/>
      <c r="FT157" s="45"/>
      <c r="FV157" s="29"/>
      <c r="FW157" s="45"/>
      <c r="FY157" s="28"/>
      <c r="FZ157" s="45"/>
      <c r="GA157" s="45"/>
      <c r="GC157" s="28"/>
      <c r="GD157" s="45"/>
      <c r="GF157" s="52" t="e">
        <f ca="1">IF($BD157,EP157+DV157+FD157,"")</f>
        <v>#N/A</v>
      </c>
      <c r="GH157" s="396" t="e">
        <f ca="1">IF($BD157,IF(EX157&gt;0,"Onerous","Profitable"),"")</f>
        <v>#N/A</v>
      </c>
      <c r="GJ157" s="26" t="e">
        <f ca="1">IF($BD157,EX157+FB157,"")</f>
        <v>#N/A</v>
      </c>
      <c r="GK157" s="47"/>
      <c r="GL157" s="46"/>
      <c r="GM157" s="24"/>
      <c r="GT157" s="20"/>
      <c r="GW157" s="5"/>
      <c r="GX157" s="5"/>
    </row>
    <row r="158" spans="9:244">
      <c r="BB158" s="23"/>
      <c r="BD158" s="178"/>
      <c r="BE158" s="552"/>
      <c r="BF158" s="555"/>
      <c r="BG158" s="179"/>
      <c r="BH158" s="180"/>
      <c r="BI158" s="181"/>
      <c r="BJ158" s="182"/>
      <c r="BK158" s="182"/>
      <c r="BL158" s="183"/>
      <c r="BM158" s="182"/>
      <c r="BN158" s="182"/>
      <c r="BO158" s="182"/>
      <c r="BP158" s="183"/>
      <c r="BQ158" s="355"/>
      <c r="BR158" s="183"/>
      <c r="BS158" s="183"/>
      <c r="BT158" s="392"/>
      <c r="BU158" s="392"/>
      <c r="BV158" s="587"/>
      <c r="BW158" s="587"/>
      <c r="BX158" s="392"/>
      <c r="BY158" s="392"/>
      <c r="BZ158" s="392"/>
      <c r="CA158" s="392"/>
      <c r="CB158" s="392"/>
      <c r="CC158" s="392"/>
      <c r="CD158" s="392"/>
      <c r="CE158" s="392"/>
      <c r="CF158" s="392"/>
      <c r="CG158" s="392"/>
      <c r="CH158" s="392"/>
      <c r="CI158" s="392"/>
      <c r="CJ158" s="392"/>
      <c r="CK158" s="392"/>
      <c r="CL158" s="185"/>
      <c r="CM158" s="299"/>
      <c r="CN158" s="299"/>
      <c r="CO158" s="299"/>
      <c r="CP158" s="299"/>
      <c r="CQ158" s="577"/>
      <c r="CR158" s="577"/>
      <c r="CS158" s="186"/>
      <c r="CT158" s="188"/>
      <c r="CU158" s="580"/>
      <c r="CV158" s="498"/>
      <c r="CW158" s="186"/>
      <c r="CX158" s="186"/>
      <c r="CY158" s="577"/>
      <c r="CZ158" s="186"/>
      <c r="DA158" s="186"/>
      <c r="DB158" s="186"/>
      <c r="DC158" s="299"/>
      <c r="DD158" s="187"/>
      <c r="DE158" s="186"/>
      <c r="DF158" s="186"/>
      <c r="DG158" s="186"/>
      <c r="DH158" s="186"/>
      <c r="DI158" s="186"/>
      <c r="DJ158" s="186"/>
      <c r="DK158" s="498"/>
      <c r="DL158" s="188"/>
      <c r="DM158" s="188"/>
      <c r="DN158" s="188"/>
      <c r="DO158" s="188"/>
      <c r="DP158" s="186"/>
      <c r="DQ158" s="186"/>
      <c r="DR158" s="498"/>
      <c r="DS158" s="188"/>
      <c r="DT158" s="498"/>
      <c r="DU158" s="186"/>
      <c r="DV158" s="186"/>
      <c r="DW158" s="189"/>
      <c r="DX158" s="185"/>
      <c r="DY158" s="185"/>
      <c r="DZ158" s="190"/>
      <c r="EA158" s="185"/>
      <c r="EB158" s="191"/>
      <c r="EC158" s="191"/>
      <c r="ED158" s="191"/>
      <c r="EE158" s="191"/>
      <c r="EF158" s="587"/>
      <c r="EG158" s="587"/>
      <c r="EH158" s="587"/>
      <c r="EI158" s="587"/>
      <c r="EJ158" s="587"/>
      <c r="EK158" s="587"/>
      <c r="EL158" s="191"/>
      <c r="EM158" s="185"/>
      <c r="EN158" s="185"/>
      <c r="EO158" s="185"/>
      <c r="EP158" s="186"/>
      <c r="EQ158" s="186"/>
      <c r="ER158" s="186"/>
      <c r="ES158" s="184"/>
      <c r="ET158" s="185"/>
      <c r="EU158" s="192"/>
      <c r="EV158" s="185"/>
      <c r="EW158" s="186"/>
      <c r="EX158" s="185"/>
      <c r="EY158" s="189"/>
      <c r="EZ158" s="185"/>
      <c r="FA158" s="186"/>
      <c r="FB158" s="185"/>
      <c r="FC158" s="186"/>
      <c r="FD158" s="185"/>
      <c r="FE158" s="186"/>
      <c r="FF158" s="611"/>
      <c r="FG158" s="611"/>
      <c r="FH158" s="611"/>
      <c r="FI158" s="611"/>
      <c r="FJ158" s="612"/>
      <c r="FK158" s="485"/>
      <c r="FL158" s="611"/>
      <c r="FM158" s="185"/>
      <c r="FN158" s="185"/>
      <c r="FO158" s="185"/>
      <c r="FP158" s="192"/>
      <c r="FQ158" s="193"/>
      <c r="FR158" s="194"/>
      <c r="FS158" s="194"/>
      <c r="FT158" s="193"/>
      <c r="FU158" s="186"/>
      <c r="FV158" s="194"/>
      <c r="FW158" s="193"/>
      <c r="FX158" s="186"/>
      <c r="FY158" s="194"/>
      <c r="FZ158" s="193"/>
      <c r="GA158" s="193"/>
      <c r="GB158" s="186"/>
      <c r="GC158" s="194"/>
      <c r="GD158" s="193"/>
      <c r="GE158" s="185"/>
      <c r="GF158" s="194"/>
      <c r="GG158" s="183"/>
      <c r="GH158" s="194"/>
      <c r="GI158" s="195"/>
      <c r="GJ158" s="196"/>
      <c r="GK158" s="197"/>
      <c r="GL158" s="198"/>
      <c r="GM158" s="199"/>
      <c r="GT158" s="20"/>
      <c r="GW158" s="5"/>
      <c r="GX158" s="5"/>
    </row>
    <row r="159" spans="9:244" ht="16.5" customHeight="1">
      <c r="BB159" s="23"/>
      <c r="BC159" s="547" t="s">
        <v>525</v>
      </c>
      <c r="BD159" s="43">
        <f t="shared" ref="BD159:BD231" si="6">AND($BF159&lt;&gt;"",$BF159&gt;0,$BF159&lt;=param_Term)+0</f>
        <v>1</v>
      </c>
      <c r="BE159" s="551">
        <f t="shared" ref="BE159:BE171" si="7">IF(BD159,IF(BF159=param_valYear,1,0),"")</f>
        <v>0</v>
      </c>
      <c r="BF159" s="138">
        <v>1</v>
      </c>
      <c r="BG159" s="42">
        <f>IF(BD159,BG157,"")</f>
        <v>2017</v>
      </c>
      <c r="BH159" s="41">
        <f>IF(BD159,BH157+1,"")</f>
        <v>40</v>
      </c>
      <c r="BI159" s="40">
        <f t="shared" ref="BI159:BI171" ca="1" si="8">IF($BD159,VLOOKUP(BF159,INDIRECT("_yield_"&amp;BI$157),4,0),"")</f>
        <v>0.11151</v>
      </c>
      <c r="BJ159" s="202">
        <f ca="1">IF(BD159,1/(1+BI159),"")</f>
        <v>0.89967701595127347</v>
      </c>
      <c r="BK159" s="203">
        <f ca="1">IF($BD159,(1+$BI159),"")</f>
        <v>1.11151</v>
      </c>
      <c r="BM159" s="40">
        <f t="shared" ref="BM159:BM171" si="9">IF(BD159,IF(Ass___useMortalityTable="Yes",VLOOKUP(BH159,mortalityTable_nPx_assurance,(BH159-param___Age)+3,0),1),"")</f>
        <v>0.99841999999999997</v>
      </c>
      <c r="BN159" s="40">
        <f t="shared" ref="BN159:BN171" si="10">IF($BD159,IF(Ass___useMortalityTable="Yes",1-VLOOKUP(BH159,mortalityTable_nPx_assurance,4,0),1),"")</f>
        <v>1.5800000000000258E-3</v>
      </c>
      <c r="BO159" s="40">
        <f ca="1">IF($BD159,BJ159*BM159,"")</f>
        <v>0.89825552626607041</v>
      </c>
      <c r="BP159" s="39"/>
      <c r="BQ159" s="354">
        <f t="shared" ref="BQ159:BQ231" si="11">IF($BD159, IFERROR(VLOOKUP($BF159,_commission_factors,_user_Param_Product_Commission+1,0),0),"")</f>
        <v>0</v>
      </c>
      <c r="BR159" s="39"/>
      <c r="BT159" s="386" t="e">
        <f t="shared" ref="BT159:BT190" si="12">IF($BD160,IF(param_premiumMode="Single",0,IF(BF160&gt;param_Term_Nominal,0,param_Premium)),"")</f>
        <v>#N/A</v>
      </c>
      <c r="BU159" s="388" t="e">
        <f>IF($BD159,SUM($BT159:$BT$250),"")</f>
        <v>#N/A</v>
      </c>
      <c r="BV159" s="499" t="e">
        <f>IF($BD160,BT159*BM159,"")</f>
        <v>#N/A</v>
      </c>
      <c r="BW159" s="585" t="e">
        <f>IF($BD159,SUM($BV159:$BV$250),"")</f>
        <v>#N/A</v>
      </c>
      <c r="BX159" s="387" t="e">
        <f ca="1">IF($BD160,BT159*BJ159,"")</f>
        <v>#N/A</v>
      </c>
      <c r="BY159" s="387" t="e">
        <f ca="1">IF($BD160,BT159*BO159,"")</f>
        <v>#N/A</v>
      </c>
      <c r="BZ159" s="388" t="e">
        <f ca="1">IF($BD159,SUM($BY159:$BY$250),"")</f>
        <v>#N/A</v>
      </c>
      <c r="CA159" s="11"/>
      <c r="CB159" s="388" t="e">
        <f ca="1">IF($BD159,BZ159*BK159,"")</f>
        <v>#N/A</v>
      </c>
      <c r="CC159" s="387" t="e">
        <f ca="1">IF($BD160,BV159-BY159,"")</f>
        <v>#N/A</v>
      </c>
      <c r="CD159" s="388" t="e">
        <f ca="1">IF($BD159,SUM($CC159:$CC$250),"")</f>
        <v>#N/A</v>
      </c>
      <c r="CE159" s="387" t="e">
        <f>IF($BD160,BT159-BV159,"")</f>
        <v>#N/A</v>
      </c>
      <c r="CF159" s="388" t="e">
        <f>IF($BD159,SUM($CE159:$CE$250),"")</f>
        <v>#N/A</v>
      </c>
      <c r="CG159" s="11"/>
      <c r="CH159" s="10" t="e">
        <f t="shared" ref="CH159:CH190" si="13">IF(BD159,IF(BF159&lt;=param_Guarantee,1,0),"")</f>
        <v>#N/A</v>
      </c>
      <c r="CI159" s="523">
        <f>IF(BD159,1,"")</f>
        <v>1</v>
      </c>
      <c r="CJ159" s="388"/>
      <c r="CK159" s="388"/>
      <c r="CL159" s="37"/>
      <c r="CM159" s="300">
        <f t="shared" ref="CM159:CM231" si="14">IF($BD159,IF($BF159&lt;=param_Term,1,0),"")</f>
        <v>1</v>
      </c>
      <c r="CN159" s="677" t="e">
        <f>IF($BD159,IF(OR(BG159&lt;2000,BG159&gt;2100),1,CN157*(1+VLOOKUP(BG159,__bonus_mapping,VLOOKUP(param_ProductType,__product_mapping,11,0),0))),"")</f>
        <v>#N/A</v>
      </c>
      <c r="CO159" s="677" t="e">
        <f>IF(BD159,IF(AND(BG159&gt;YEAR(__valuation_date),param__includeFutureBonus="No"),CO157,CN159),"")</f>
        <v>#N/A</v>
      </c>
      <c r="CP159" s="10" t="e">
        <f t="shared" ref="CP159:CP190" si="15">IF($BD159,CM159*param__deathBenefit*CO159,"")</f>
        <v>#N/A</v>
      </c>
      <c r="CQ159" s="582" t="e">
        <f>IF($BD159,IF(MID(param_survival_payments,1,7)="Partial",VLOOKUP($BF159,__partialpaymenttable,MID(param_survival_payments,9,1)+1,0),IF(param_survival_payments="Last Year",IF(BF159=param_Term,1, 0),IF(param_survival_payments="Regular",1,IF(param_survival_payments="None",0,"other")))),"")</f>
        <v>#N/A</v>
      </c>
      <c r="CR159" s="387" t="e">
        <f t="shared" ref="CR159:CR190" si="16">IF($BD159,(CI159*CQ159*param__survivalBenefit)+IF($BF159=param_Term,(CO159-1)*param__survivalBenefit,0),"")</f>
        <v>#N/A</v>
      </c>
      <c r="CT159" s="38" t="e">
        <f t="shared" ref="CT159:CT171" si="17">IF($BD159,CP159*$BM159*BN159,"")</f>
        <v>#N/A</v>
      </c>
      <c r="CU159" s="386" t="e">
        <f>IF($BD159,CR159*IF(CH159=1,1,$BM159),"")</f>
        <v>#N/A</v>
      </c>
      <c r="CV159" s="499" t="e">
        <f>IF($BD159,SUM(CT159:CU159),"")</f>
        <v>#N/A</v>
      </c>
      <c r="CX159" s="10" t="e">
        <f t="shared" ref="CX159:CX170" ca="1" si="18">IF($BD159,CT159*BJ159,"")</f>
        <v>#N/A</v>
      </c>
      <c r="CY159" s="387" t="e">
        <f t="shared" ref="CY159:CY170" ca="1" si="19">IF($BD159,CU159*BJ159,"")</f>
        <v>#N/A</v>
      </c>
      <c r="CZ159" s="10" t="e">
        <f ca="1">IF($BD159,SUM(CX159:CY159),"")</f>
        <v>#N/A</v>
      </c>
      <c r="DA159" s="33" t="e">
        <f ca="1">IF($BD159,SUM(CZ159:$CZ$250)*$BK159,"")</f>
        <v>#N/A</v>
      </c>
      <c r="DC159" s="677">
        <f t="shared" ref="DC159:DC190" si="20">IF($BD159,IF(BF159&lt;=param_valYear,1,DC157*(1+param__expenseInflation)),"")</f>
        <v>1</v>
      </c>
      <c r="DD159" s="10" t="e">
        <f>IF($BD160, BT159*BQ159,"")</f>
        <v>#N/A</v>
      </c>
      <c r="DE159" s="10" t="e">
        <f t="shared" ref="DE159:DE190" ca="1" si="21">IF(BD159,IF(BF159&lt;__param_term_adj_surv,$DE$157*$BK159,0),"")</f>
        <v>#N/A</v>
      </c>
      <c r="DF159" s="10" t="e">
        <f t="shared" ref="DF159:DF190" si="22">IF($BD159,VLOOKUP(param_ProductType,__product_mapping,7,0)*DC159,"")</f>
        <v>#N/A</v>
      </c>
      <c r="DG159" s="10" t="e">
        <f t="shared" ref="DG159:DG190" si="23">IF($BD160,(BT159+BT157)*VLOOKUP(param_ProductType,__product_mapping,8,0),"")</f>
        <v>#N/A</v>
      </c>
      <c r="DH159" s="10" t="e">
        <f t="shared" ref="DH159:DH190" si="24">IF($BD159,CV159*VLOOKUP(param_ProductType,__product_mapping,9,0),"")</f>
        <v>#N/A</v>
      </c>
      <c r="DI159" s="10" t="e">
        <f t="shared" ref="DI159:DI171" ca="1" si="25">IF($BD159,DE159*BM159,"")</f>
        <v>#N/A</v>
      </c>
      <c r="DJ159" s="10" t="e">
        <f t="shared" ref="DJ159:DJ171" si="26">IF($BD159,SUM(DF159:DH159)*BM159,"")</f>
        <v>#N/A</v>
      </c>
      <c r="DK159" s="499" t="e">
        <f ca="1">IF($BD159,DI159+DJ159,"")</f>
        <v>#N/A</v>
      </c>
      <c r="DL159" s="38" t="e">
        <f ca="1">IF($BD159,DI159*$BJ159,"")</f>
        <v>#N/A</v>
      </c>
      <c r="DM159" s="38" t="e">
        <f ca="1">IF($BD159,DJ159*$BJ159,"")</f>
        <v>#N/A</v>
      </c>
      <c r="DN159" s="38" t="e">
        <f ca="1">IF($BD159,DL159+DM159,"")</f>
        <v>#N/A</v>
      </c>
      <c r="DO159" s="38" t="e">
        <f ca="1">IF($BD159,SUM(DN159:DN250),"")</f>
        <v>#N/A</v>
      </c>
      <c r="DR159" s="585" t="e">
        <f ca="1">IF($BD159,CV159+DK159+DK157,"")</f>
        <v>#N/A</v>
      </c>
      <c r="DS159" s="36"/>
      <c r="DT159" s="585" t="e">
        <f t="shared" ref="DT159:DT169" ca="1" si="27">IF($BD159, DR159+DS159,"")</f>
        <v>#N/A</v>
      </c>
      <c r="DV159" s="10" t="e">
        <f ca="1">IF($BD159,DT159*BJ159,"")</f>
        <v>#N/A</v>
      </c>
      <c r="DW159" s="22"/>
      <c r="DX159" s="32" t="e">
        <f ca="1">IF($BD159,SUM(DV159:$DV$250)*$BK159,"")</f>
        <v>#N/A</v>
      </c>
      <c r="DZ159" s="49" t="e">
        <f ca="1">IF($BD159,(IFERROR(BV159+0,0)-(CV159+DK159)),"")</f>
        <v>#N/A</v>
      </c>
      <c r="EB159" s="715">
        <f>IF($BD159,0,"")</f>
        <v>0</v>
      </c>
      <c r="EC159" s="32" t="e">
        <f ca="1">IF($BD159,EM157,"")</f>
        <v>#N/A</v>
      </c>
      <c r="ED159" s="31"/>
      <c r="EE159" s="31">
        <f t="shared" ref="EE159:EE222" si="28">IF($BD159,DS159,"")</f>
        <v>0</v>
      </c>
      <c r="EF159" s="585">
        <f>IF($BD159,BV157,"")</f>
        <v>10372.02</v>
      </c>
      <c r="EG159" s="585" t="e">
        <f ca="1">IF($BD159,(-(DT157+DT159+ED159)),"")</f>
        <v>#N/A</v>
      </c>
      <c r="EH159" s="631" t="e">
        <f ca="1">IF($BD159,(SUM(EB159:EC159))*$BI159,"")</f>
        <v>#N/A</v>
      </c>
      <c r="EI159" s="631">
        <f ca="1">IF($BD159,EF159*$BI159,"")</f>
        <v>1156.5839502000001</v>
      </c>
      <c r="EJ159" s="635"/>
      <c r="EK159" s="33" t="e">
        <f ca="1">IF($BD159,SUM(EH159:EJ159),"")</f>
        <v>#N/A</v>
      </c>
      <c r="EL159" s="32"/>
      <c r="EM159" s="32" t="e">
        <f ca="1">IF($BD159,SUM(EB159:EG159)+EK159,"")</f>
        <v>#N/A</v>
      </c>
      <c r="EN159" s="37"/>
      <c r="EP159" s="51" t="e">
        <f ca="1">IF($BD159,IF(Ass___fixedRiskMargin="Yes",$I$80,ES159/FJ159),"")</f>
        <v>#N/A</v>
      </c>
      <c r="EQ159" s="35"/>
      <c r="ER159" s="11"/>
      <c r="ES159" s="33" t="e">
        <f ca="1">ES157</f>
        <v>#N/A</v>
      </c>
      <c r="ET159" s="31"/>
      <c r="EU159" s="50" t="e">
        <f ca="1">IF($BD159,-(EP159+EQ159),"")</f>
        <v>#N/A</v>
      </c>
      <c r="EV159" s="32" t="e">
        <f t="shared" ref="EV159:EV171" ca="1" si="29">IF($BD159,SUM(ES159:EU159),"")</f>
        <v>#N/A</v>
      </c>
      <c r="EX159" s="32" t="e">
        <f ca="1">IF($BD159,EM159+EV159,"")</f>
        <v>#N/A</v>
      </c>
      <c r="EY159" s="22"/>
      <c r="EZ159" s="32"/>
      <c r="FA159" s="11"/>
      <c r="FB159" s="32" t="e">
        <f ca="1">IF($BD159,FF159,"")</f>
        <v>#N/A</v>
      </c>
      <c r="FC159" s="11"/>
      <c r="FD159" s="32" t="e">
        <f ca="1">FD157</f>
        <v>#N/A</v>
      </c>
      <c r="FF159" s="484" t="e">
        <f ca="1">IF($BD159, IF(FB157&gt;0,FB157,0),"")</f>
        <v>#N/A</v>
      </c>
      <c r="FG159" s="484" t="e">
        <f t="shared" ref="FG159:FG171" ca="1" si="30">IF($BD159,FF159*BI159,"")</f>
        <v>#N/A</v>
      </c>
      <c r="FH159" s="603" t="e">
        <f t="shared" ref="FH159:FH170" ca="1" si="31">IF($BD159,-FO159,"")</f>
        <v>#N/A</v>
      </c>
      <c r="FI159" s="484" t="e">
        <f ca="1">IF($BD159,FF159+FG159+FH159,"")</f>
        <v>#N/A</v>
      </c>
      <c r="FJ159" s="604">
        <f t="shared" ref="FJ159:FJ190" si="32">IF($BD159,param_Term-BF159+1,"")</f>
        <v>14</v>
      </c>
      <c r="FK159" s="605" t="e">
        <f t="shared" ref="FK159:FK170" ca="1" si="33">IF($BD159,FI159/FJ159,"")</f>
        <v>#N/A</v>
      </c>
      <c r="FL159" s="484" t="e">
        <f ca="1">IF($BD159,FI159-FK159,"")</f>
        <v>#N/A</v>
      </c>
      <c r="FN159" s="31">
        <f t="shared" ref="FN159:FN171" si="34">IF($BD159,($ET159+$ED159),"")</f>
        <v>0</v>
      </c>
      <c r="FO159" s="31" t="e">
        <f ca="1">IF($BD159,IF(FN159&gt;(FF159+FG159),(FF159+FG159),(FN159)),"")</f>
        <v>#N/A</v>
      </c>
      <c r="FP159" s="30" t="e">
        <f ca="1">IF($BD159,IF(FO159&lt;FN159,FN159-FO159,0),"")</f>
        <v>#N/A</v>
      </c>
      <c r="FQ159" s="45"/>
      <c r="FR159" s="48"/>
      <c r="FS159" s="29" t="e">
        <f t="shared" ref="FS159:FS171" ca="1" si="35">IF($BD159,-EU159,"")</f>
        <v>#N/A</v>
      </c>
      <c r="FT159" s="45"/>
      <c r="FV159" s="29" t="e">
        <f ca="1">IF($BD159,-(FG159+EK159),"")</f>
        <v>#N/A</v>
      </c>
      <c r="FW159" s="45"/>
      <c r="FY159" s="28" t="e">
        <f t="shared" ref="FY159:FY170" ca="1" si="36">IF($BD159, -FP159,"")</f>
        <v>#N/A</v>
      </c>
      <c r="FZ159" s="45"/>
      <c r="GA159" s="45"/>
      <c r="GC159" s="28" t="e">
        <f ca="1">IF($BD159,FS159+FK159-EE159,"")</f>
        <v>#N/A</v>
      </c>
      <c r="GD159" s="45"/>
      <c r="GF159" s="27" t="e">
        <f ca="1">IF($BD159,EP159+DV159,"")</f>
        <v>#N/A</v>
      </c>
      <c r="GH159" s="29"/>
      <c r="GJ159" s="26" t="e">
        <f ca="1">IF($BD159,EX159+FL159,"")</f>
        <v>#N/A</v>
      </c>
      <c r="GK159" s="47"/>
      <c r="GL159" s="46"/>
      <c r="GM159" s="24"/>
      <c r="GT159" s="20"/>
      <c r="GW159" s="5"/>
      <c r="GX159" s="5"/>
    </row>
    <row r="160" spans="9:244">
      <c r="BB160" s="23"/>
      <c r="BC160" s="547" t="s">
        <v>526</v>
      </c>
      <c r="BD160" s="43">
        <f t="shared" si="6"/>
        <v>1</v>
      </c>
      <c r="BE160" s="551">
        <f t="shared" si="7"/>
        <v>0</v>
      </c>
      <c r="BF160" s="138">
        <f>IF(BF159&lt;param_Term,BF159+1,"")</f>
        <v>2</v>
      </c>
      <c r="BG160" s="42">
        <f>IF(BD160,BG159+1,"")</f>
        <v>2018</v>
      </c>
      <c r="BH160" s="41">
        <f t="shared" ref="BH160:BH171" si="37">IF(BD160,BH159+1,"")</f>
        <v>41</v>
      </c>
      <c r="BI160" s="40">
        <f t="shared" ca="1" si="8"/>
        <v>0.12055099999999999</v>
      </c>
      <c r="BJ160" s="202">
        <f t="shared" ref="BJ160:BJ170" ca="1" si="38">IF(BD160,(1/(1+BI160))*BJ159,"")</f>
        <v>0.80288805770667593</v>
      </c>
      <c r="BK160" s="203">
        <f t="shared" ref="BK160:BK170" ca="1" si="39">IF($BD160,((1+$BI160))*BK159,"")</f>
        <v>1.2455036420100001</v>
      </c>
      <c r="BM160" s="40">
        <f t="shared" si="9"/>
        <v>0.99662285449999999</v>
      </c>
      <c r="BN160" s="40">
        <f t="shared" si="10"/>
        <v>1.6500000000000403E-3</v>
      </c>
      <c r="BO160" s="40">
        <f t="shared" ref="BO160:BO170" ca="1" si="40">IF($BD160,BJ160*BM160,"")</f>
        <v>0.8001765879155881</v>
      </c>
      <c r="BP160" s="39"/>
      <c r="BQ160" s="354">
        <f t="shared" si="11"/>
        <v>0</v>
      </c>
      <c r="BR160" s="39"/>
      <c r="BT160" s="386" t="e">
        <f t="shared" si="12"/>
        <v>#N/A</v>
      </c>
      <c r="BU160" s="388" t="e">
        <f>IF($BD160,SUM($BT160:$BT$250),"")</f>
        <v>#N/A</v>
      </c>
      <c r="BV160" s="499" t="e">
        <f t="shared" ref="BV160:BV223" si="41">IF($BD161,BT160*BM160,"")</f>
        <v>#N/A</v>
      </c>
      <c r="BW160" s="585" t="e">
        <f>IF($BD160,SUM($BV160:$BV$250),"")</f>
        <v>#N/A</v>
      </c>
      <c r="BX160" s="387" t="e">
        <f ca="1">IF($BD161,BT160*BJ160,"")</f>
        <v>#N/A</v>
      </c>
      <c r="BY160" s="387" t="e">
        <f ca="1">IF($BD161,BT160*BO160,"")</f>
        <v>#N/A</v>
      </c>
      <c r="BZ160" s="388" t="e">
        <f ca="1">IF($BD160,SUM($BY160:$BY$250),"")</f>
        <v>#N/A</v>
      </c>
      <c r="CA160" s="11"/>
      <c r="CB160" s="388" t="e">
        <f t="shared" ref="CB160:CB223" ca="1" si="42">IF($BD160,BZ160*BK160,"")</f>
        <v>#N/A</v>
      </c>
      <c r="CC160" s="387" t="e">
        <f t="shared" ref="CC160:CC223" ca="1" si="43">IF($BD161,BV160-BY160,"")</f>
        <v>#N/A</v>
      </c>
      <c r="CD160" s="388" t="e">
        <f ca="1">IF($BD160,SUM($CC160:$CC$250),"")</f>
        <v>#N/A</v>
      </c>
      <c r="CE160" s="387" t="e">
        <f t="shared" ref="CE160:CE223" si="44">IF($BD161,BT160-BV160,"")</f>
        <v>#N/A</v>
      </c>
      <c r="CF160" s="388" t="e">
        <f>IF($BD160,SUM($CE160:$CE$250),"")</f>
        <v>#N/A</v>
      </c>
      <c r="CG160" s="11"/>
      <c r="CH160" s="10" t="e">
        <f t="shared" si="13"/>
        <v>#N/A</v>
      </c>
      <c r="CI160" s="523">
        <f t="shared" ref="CI160:CI191" si="45">IF(BD160,CI159*(1+param_escalation),"")</f>
        <v>1</v>
      </c>
      <c r="CJ160" s="388"/>
      <c r="CK160" s="388"/>
      <c r="CL160" s="37"/>
      <c r="CM160" s="300">
        <f t="shared" si="14"/>
        <v>1</v>
      </c>
      <c r="CN160" s="677" t="e">
        <f t="shared" ref="CN160:CN191" si="46">IF($BD160,IF(OR(BG160&lt;2000,BG160&gt;2100),1,CN159*(1+VLOOKUP(BG160,__bonus_mapping,VLOOKUP(param_ProductType,__product_mapping,11,0),0))),"")</f>
        <v>#N/A</v>
      </c>
      <c r="CO160" s="677" t="e">
        <f t="shared" ref="CO160:CO191" si="47">IF(BD160,IF(AND(BG160&gt;YEAR(__valuation_date),param__includeFutureBonus="No"),CO159,CN160),"")</f>
        <v>#N/A</v>
      </c>
      <c r="CP160" s="10" t="e">
        <f t="shared" si="15"/>
        <v>#N/A</v>
      </c>
      <c r="CQ160" s="582" t="e">
        <f>IF($BD160,IF(MID(param_survival_payments,1,7)="Partial",VLOOKUP($BF160,__partialpaymenttable,MID(param_survival_payments,9,1)+1,0),IF(param_survival_payments="Last Year",IF(BF160=param_Term,1, 0),IF(param_survival_payments="Regular",1,IF(param_survival_payments="None",0,"other")))),"")</f>
        <v>#N/A</v>
      </c>
      <c r="CR160" s="387" t="e">
        <f t="shared" si="16"/>
        <v>#N/A</v>
      </c>
      <c r="CT160" s="38" t="e">
        <f t="shared" si="17"/>
        <v>#N/A</v>
      </c>
      <c r="CU160" s="386" t="e">
        <f t="shared" ref="CU160:CU223" si="48">IF($BD160,CR160*IF(CH160=1,1,$BM160),"")</f>
        <v>#N/A</v>
      </c>
      <c r="CV160" s="499" t="e">
        <f t="shared" ref="CV160:CV171" si="49">IF($BD160,SUM(CT160:CU160),"")</f>
        <v>#N/A</v>
      </c>
      <c r="CX160" s="10" t="e">
        <f t="shared" ca="1" si="18"/>
        <v>#N/A</v>
      </c>
      <c r="CY160" s="387" t="e">
        <f t="shared" ca="1" si="19"/>
        <v>#N/A</v>
      </c>
      <c r="CZ160" s="10" t="e">
        <f t="shared" ref="CZ160:CZ170" ca="1" si="50">IF($BD160,SUM(CX160:CY160),"")</f>
        <v>#N/A</v>
      </c>
      <c r="DA160" s="33" t="e">
        <f ca="1">IF($BD160,SUM(CZ160:$CZ$250)*$BK160,"")</f>
        <v>#N/A</v>
      </c>
      <c r="DC160" s="677">
        <f t="shared" si="20"/>
        <v>1</v>
      </c>
      <c r="DD160" s="10" t="e">
        <f t="shared" ref="DD160:DD223" si="51">IF($BD161, BT160*BQ160,"")</f>
        <v>#N/A</v>
      </c>
      <c r="DE160" s="10" t="e">
        <f t="shared" ca="1" si="21"/>
        <v>#N/A</v>
      </c>
      <c r="DF160" s="10" t="e">
        <f t="shared" si="22"/>
        <v>#N/A</v>
      </c>
      <c r="DG160" s="10" t="e">
        <f t="shared" si="23"/>
        <v>#N/A</v>
      </c>
      <c r="DH160" s="10" t="e">
        <f t="shared" si="24"/>
        <v>#N/A</v>
      </c>
      <c r="DI160" s="10" t="e">
        <f t="shared" ca="1" si="25"/>
        <v>#N/A</v>
      </c>
      <c r="DJ160" s="10" t="e">
        <f t="shared" si="26"/>
        <v>#N/A</v>
      </c>
      <c r="DK160" s="499" t="e">
        <f t="shared" ref="DK160:DK171" ca="1" si="52">IF($BD160,DI160+DJ160,"")</f>
        <v>#N/A</v>
      </c>
      <c r="DL160" s="38" t="e">
        <f t="shared" ref="DL160:DL171" ca="1" si="53">IF($BD160,DI160*$BJ160,"")</f>
        <v>#N/A</v>
      </c>
      <c r="DM160" s="38" t="e">
        <f t="shared" ref="DM160:DM171" ca="1" si="54">IF($BD160,DJ160*$BJ160,"")</f>
        <v>#N/A</v>
      </c>
      <c r="DN160" s="38" t="e">
        <f ca="1">IF($BD160,DL160+DM160,"")</f>
        <v>#N/A</v>
      </c>
      <c r="DO160" s="38" t="e">
        <f ca="1">IF($BD160,SUM(DN160:DN251),"")</f>
        <v>#N/A</v>
      </c>
      <c r="DR160" s="585" t="e">
        <f t="shared" ref="DR160:DR171" ca="1" si="55">IF($BD160,CV160+DK160,"")</f>
        <v>#N/A</v>
      </c>
      <c r="DS160" s="36"/>
      <c r="DT160" s="585" t="e">
        <f ca="1">IF($BD160, DR160+DS160,"")</f>
        <v>#N/A</v>
      </c>
      <c r="DV160" s="10" t="e">
        <f t="shared" ref="DV160:DV223" ca="1" si="56">IF($BD160,DT160*BJ160,"")</f>
        <v>#N/A</v>
      </c>
      <c r="DW160" s="22"/>
      <c r="DX160" s="32" t="e">
        <f ca="1">IF($BD160,SUM(DV160:$DV$250)*$BK160,"")</f>
        <v>#N/A</v>
      </c>
      <c r="DZ160" s="49" t="e">
        <f t="shared" ref="DZ160:DZ223" ca="1" si="57">IF($BD160,(IFERROR(BV160+0,0)-(CV160+DK160)),"")</f>
        <v>#N/A</v>
      </c>
      <c r="EB160" s="32" t="e">
        <f t="shared" ref="EB160:EB171" ca="1" si="58">IF($BD160,EM159,"")</f>
        <v>#N/A</v>
      </c>
      <c r="EC160" s="32"/>
      <c r="ED160" s="31"/>
      <c r="EE160" s="31">
        <f t="shared" si="28"/>
        <v>0</v>
      </c>
      <c r="EF160" s="585" t="e">
        <f>IF($BD160,BV159,"")</f>
        <v>#N/A</v>
      </c>
      <c r="EG160" s="585" t="e">
        <f ca="1">IF($BD160,-(DT160+ED160),"")</f>
        <v>#N/A</v>
      </c>
      <c r="EH160" s="631" t="e">
        <f ca="1">IF($BD160,(SUM(EB160:EC160))*$BI160,"")</f>
        <v>#N/A</v>
      </c>
      <c r="EI160" s="631" t="e">
        <f t="shared" ref="EI160:EI223" ca="1" si="59">IF($BD160,EF160*$BI160,"")</f>
        <v>#N/A</v>
      </c>
      <c r="EJ160" s="635"/>
      <c r="EK160" s="33" t="e">
        <f t="shared" ref="EK160:EK223" ca="1" si="60">IF($BD160,SUM(EH160:EJ160),"")</f>
        <v>#N/A</v>
      </c>
      <c r="EL160" s="32"/>
      <c r="EM160" s="32" t="e">
        <f ca="1">IF($BD160,SUM(EB160:EC160,EF160:EG160)+EK160,"")</f>
        <v>#N/A</v>
      </c>
      <c r="EP160" s="51" t="e">
        <f t="shared" ref="EP160:EP190" ca="1" si="61">IF($BD160,IF(Ass___fixedRiskMargin="Yes",$I$80,ES160/FJ160),"")</f>
        <v>#N/A</v>
      </c>
      <c r="EQ160" s="35"/>
      <c r="ER160" s="11"/>
      <c r="ES160" s="33" t="e">
        <f t="shared" ref="ES160:ES171" ca="1" si="62">IF($BD160,EV159,"")</f>
        <v>#N/A</v>
      </c>
      <c r="ET160" s="31"/>
      <c r="EU160" s="50" t="e">
        <f t="shared" ref="EU160:EU171" ca="1" si="63">IF($BD160,-(EP160+EQ160),"")</f>
        <v>#N/A</v>
      </c>
      <c r="EV160" s="32" t="e">
        <f t="shared" ca="1" si="29"/>
        <v>#N/A</v>
      </c>
      <c r="EX160" s="32" t="e">
        <f ca="1">IF($BD160,EM160+EV160,"")</f>
        <v>#N/A</v>
      </c>
      <c r="EY160" s="22"/>
      <c r="EZ160" s="32"/>
      <c r="FA160" s="11"/>
      <c r="FB160" s="32" t="e">
        <f t="shared" ref="FB160:FB223" ca="1" si="64">IF($BD160,FF160,"")</f>
        <v>#N/A</v>
      </c>
      <c r="FC160" s="11"/>
      <c r="FD160" s="32"/>
      <c r="FF160" s="484" t="e">
        <f t="shared" ref="FF160:FF170" ca="1" si="65">IF($BD160,FL159,"")</f>
        <v>#N/A</v>
      </c>
      <c r="FG160" s="484" t="e">
        <f t="shared" ca="1" si="30"/>
        <v>#N/A</v>
      </c>
      <c r="FH160" s="603" t="e">
        <f t="shared" ca="1" si="31"/>
        <v>#N/A</v>
      </c>
      <c r="FI160" s="484" t="e">
        <f t="shared" ref="FI160:FI170" ca="1" si="66">IF($BD160,FF160+FG160+FH160,"")</f>
        <v>#N/A</v>
      </c>
      <c r="FJ160" s="604">
        <f t="shared" si="32"/>
        <v>13</v>
      </c>
      <c r="FK160" s="605" t="e">
        <f t="shared" ca="1" si="33"/>
        <v>#N/A</v>
      </c>
      <c r="FL160" s="484" t="e">
        <f t="shared" ref="FL160:FL170" ca="1" si="67">IF($BD160,FI160-FK160,"")</f>
        <v>#N/A</v>
      </c>
      <c r="FN160" s="31">
        <f t="shared" si="34"/>
        <v>0</v>
      </c>
      <c r="FO160" s="31" t="e">
        <f t="shared" ref="FO160:FO170" ca="1" si="68">IF($BD160,IF(FN160&gt;(FF160+FG160),(FF160+FG160),(FN160)),"")</f>
        <v>#N/A</v>
      </c>
      <c r="FP160" s="30" t="e">
        <f t="shared" ref="FP160:FP170" ca="1" si="69">IF($BD160,IF(FO160&lt;FN160,FN160-FO160,0),"")</f>
        <v>#N/A</v>
      </c>
      <c r="FQ160" s="45"/>
      <c r="FR160" s="48"/>
      <c r="FS160" s="29" t="e">
        <f t="shared" ca="1" si="35"/>
        <v>#N/A</v>
      </c>
      <c r="FT160" s="45"/>
      <c r="FV160" s="29" t="e">
        <f ca="1">IF($BD160,-(FG160+EK160),"")</f>
        <v>#N/A</v>
      </c>
      <c r="FW160" s="45"/>
      <c r="FY160" s="28" t="e">
        <f t="shared" ca="1" si="36"/>
        <v>#N/A</v>
      </c>
      <c r="FZ160" s="45"/>
      <c r="GA160" s="45"/>
      <c r="GC160" s="28" t="e">
        <f t="shared" ref="GC160:GC171" ca="1" si="70">IF($BD160,FS160+FK160-EE160,"")</f>
        <v>#N/A</v>
      </c>
      <c r="GD160" s="45"/>
      <c r="GF160" s="27" t="e">
        <f t="shared" ref="GF160:GF223" ca="1" si="71">IF($BD160,EP160+DV160,"")</f>
        <v>#N/A</v>
      </c>
      <c r="GH160" s="29"/>
      <c r="GJ160" s="26" t="e">
        <f t="shared" ref="GJ160:GJ223" ca="1" si="72">IF($BD160,EX160+FL160,"")</f>
        <v>#N/A</v>
      </c>
      <c r="GK160" s="47"/>
      <c r="GL160" s="46"/>
      <c r="GM160" s="24"/>
      <c r="GT160" s="20"/>
      <c r="GW160" s="5"/>
      <c r="GX160" s="5"/>
    </row>
    <row r="161" spans="54:206">
      <c r="BB161" s="23"/>
      <c r="BD161" s="43">
        <f t="shared" si="6"/>
        <v>1</v>
      </c>
      <c r="BE161" s="551">
        <f t="shared" si="7"/>
        <v>0</v>
      </c>
      <c r="BF161" s="138">
        <f t="shared" ref="BF161:BF232" si="73">IF(BF160&lt;param_Term,BF160+1,"")</f>
        <v>3</v>
      </c>
      <c r="BG161" s="42">
        <f t="shared" ref="BG161:BG171" si="74">IF(BD161,BG160+1,"")</f>
        <v>2019</v>
      </c>
      <c r="BH161" s="41">
        <f t="shared" si="37"/>
        <v>42</v>
      </c>
      <c r="BI161" s="40">
        <f t="shared" ca="1" si="8"/>
        <v>0.12237500000000001</v>
      </c>
      <c r="BJ161" s="202">
        <f t="shared" ca="1" si="38"/>
        <v>0.71534741749119146</v>
      </c>
      <c r="BK161" s="203">
        <f t="shared" ca="1" si="39"/>
        <v>1.3979221502009738</v>
      </c>
      <c r="BM161" s="40">
        <f t="shared" si="9"/>
        <v>0.99454992308617396</v>
      </c>
      <c r="BN161" s="40">
        <f t="shared" si="10"/>
        <v>1.7300000000000093E-3</v>
      </c>
      <c r="BO161" s="40">
        <f t="shared" ca="1" si="40"/>
        <v>0.71144871904575768</v>
      </c>
      <c r="BP161" s="39"/>
      <c r="BQ161" s="354">
        <f t="shared" si="11"/>
        <v>0</v>
      </c>
      <c r="BR161" s="39"/>
      <c r="BT161" s="386" t="e">
        <f t="shared" si="12"/>
        <v>#N/A</v>
      </c>
      <c r="BU161" s="388" t="e">
        <f>IF($BD161,SUM($BT161:$BT$250),"")</f>
        <v>#N/A</v>
      </c>
      <c r="BV161" s="499" t="e">
        <f t="shared" si="41"/>
        <v>#N/A</v>
      </c>
      <c r="BW161" s="585" t="e">
        <f>IF($BD161,SUM($BV161:$BV$250),"")</f>
        <v>#N/A</v>
      </c>
      <c r="BX161" s="387" t="e">
        <f t="shared" ref="BX161:BX223" ca="1" si="75">IF($BD162,BT161*BJ161,"")</f>
        <v>#N/A</v>
      </c>
      <c r="BY161" s="387" t="e">
        <f t="shared" ref="BY161:BY223" ca="1" si="76">IF($BD162,BT161*BO161,"")</f>
        <v>#N/A</v>
      </c>
      <c r="BZ161" s="388" t="e">
        <f ca="1">IF($BD161,SUM($BY161:$BY$250),"")</f>
        <v>#N/A</v>
      </c>
      <c r="CA161" s="388"/>
      <c r="CB161" s="388" t="e">
        <f t="shared" ca="1" si="42"/>
        <v>#N/A</v>
      </c>
      <c r="CC161" s="387" t="e">
        <f t="shared" ca="1" si="43"/>
        <v>#N/A</v>
      </c>
      <c r="CD161" s="388" t="e">
        <f ca="1">IF($BD161,SUM($CC161:$CC$250),"")</f>
        <v>#N/A</v>
      </c>
      <c r="CE161" s="387" t="e">
        <f t="shared" si="44"/>
        <v>#N/A</v>
      </c>
      <c r="CF161" s="388" t="e">
        <f>IF($BD161,SUM($CE161:$CE$250),"")</f>
        <v>#N/A</v>
      </c>
      <c r="CH161" s="10" t="e">
        <f t="shared" si="13"/>
        <v>#N/A</v>
      </c>
      <c r="CI161" s="523">
        <f t="shared" si="45"/>
        <v>1</v>
      </c>
      <c r="CJ161" s="388"/>
      <c r="CK161" s="388"/>
      <c r="CL161" s="37"/>
      <c r="CM161" s="300">
        <f t="shared" si="14"/>
        <v>1</v>
      </c>
      <c r="CN161" s="677" t="e">
        <f t="shared" si="46"/>
        <v>#N/A</v>
      </c>
      <c r="CO161" s="677" t="e">
        <f t="shared" si="47"/>
        <v>#N/A</v>
      </c>
      <c r="CP161" s="10" t="e">
        <f>IF($BD161,CM161*param__deathBenefit*CO161,"")</f>
        <v>#N/A</v>
      </c>
      <c r="CQ161" s="582" t="e">
        <f t="shared" ref="CQ161:CQ190" si="77">IF($BD161,IF(MID(param_survival_payments,1,7)="Partial",VLOOKUP($BF161,__partialpaymenttable,MID(param_survival_payments,9,1)+1,0),IF(param_survival_payments="Last Year",IF(BF161=param_Term,1, 0),IF(param_survival_payments="Regular",1,IF(param_survival_payments="None",0,"other")))),"")</f>
        <v>#N/A</v>
      </c>
      <c r="CR161" s="387" t="e">
        <f t="shared" si="16"/>
        <v>#N/A</v>
      </c>
      <c r="CT161" s="38" t="e">
        <f t="shared" si="17"/>
        <v>#N/A</v>
      </c>
      <c r="CU161" s="386" t="e">
        <f t="shared" si="48"/>
        <v>#N/A</v>
      </c>
      <c r="CV161" s="499" t="e">
        <f t="shared" si="49"/>
        <v>#N/A</v>
      </c>
      <c r="CX161" s="10" t="e">
        <f t="shared" ca="1" si="18"/>
        <v>#N/A</v>
      </c>
      <c r="CY161" s="387" t="e">
        <f t="shared" ca="1" si="19"/>
        <v>#N/A</v>
      </c>
      <c r="CZ161" s="10" t="e">
        <f t="shared" ca="1" si="50"/>
        <v>#N/A</v>
      </c>
      <c r="DA161" s="33" t="e">
        <f ca="1">IF($BD161,SUM(CZ161:$CZ$250)*$BK161,"")</f>
        <v>#N/A</v>
      </c>
      <c r="DC161" s="677">
        <f t="shared" si="20"/>
        <v>1</v>
      </c>
      <c r="DD161" s="10" t="e">
        <f t="shared" si="51"/>
        <v>#N/A</v>
      </c>
      <c r="DE161" s="10" t="e">
        <f t="shared" ca="1" si="21"/>
        <v>#N/A</v>
      </c>
      <c r="DF161" s="10" t="e">
        <f t="shared" si="22"/>
        <v>#N/A</v>
      </c>
      <c r="DG161" s="10" t="e">
        <f t="shared" si="23"/>
        <v>#N/A</v>
      </c>
      <c r="DH161" s="10" t="e">
        <f t="shared" si="24"/>
        <v>#N/A</v>
      </c>
      <c r="DI161" s="10" t="e">
        <f t="shared" ca="1" si="25"/>
        <v>#N/A</v>
      </c>
      <c r="DJ161" s="10" t="e">
        <f t="shared" si="26"/>
        <v>#N/A</v>
      </c>
      <c r="DK161" s="499" t="e">
        <f t="shared" ca="1" si="52"/>
        <v>#N/A</v>
      </c>
      <c r="DL161" s="38" t="e">
        <f t="shared" ca="1" si="53"/>
        <v>#N/A</v>
      </c>
      <c r="DM161" s="38" t="e">
        <f t="shared" ca="1" si="54"/>
        <v>#N/A</v>
      </c>
      <c r="DN161" s="38" t="e">
        <f t="shared" ref="DN161:DN171" ca="1" si="78">IF($BD161,DL161+DM161,"")</f>
        <v>#N/A</v>
      </c>
      <c r="DO161" s="38" t="e">
        <f t="shared" ref="DO161:DO171" ca="1" si="79">IF($BD161,SUM(DN161:DN252),"")</f>
        <v>#N/A</v>
      </c>
      <c r="DR161" s="585" t="e">
        <f t="shared" ca="1" si="55"/>
        <v>#N/A</v>
      </c>
      <c r="DS161" s="36"/>
      <c r="DT161" s="585" t="e">
        <f t="shared" ca="1" si="27"/>
        <v>#N/A</v>
      </c>
      <c r="DV161" s="10" t="e">
        <f t="shared" ca="1" si="56"/>
        <v>#N/A</v>
      </c>
      <c r="DW161" s="22"/>
      <c r="DX161" s="32" t="e">
        <f ca="1">IF($BD161,SUM(DV161:$DV$250)*$BK161,"")</f>
        <v>#N/A</v>
      </c>
      <c r="DZ161" s="49" t="e">
        <f t="shared" ca="1" si="57"/>
        <v>#N/A</v>
      </c>
      <c r="EB161" s="32" t="e">
        <f t="shared" ca="1" si="58"/>
        <v>#N/A</v>
      </c>
      <c r="EC161" s="32"/>
      <c r="ED161" s="31"/>
      <c r="EE161" s="31">
        <f t="shared" si="28"/>
        <v>0</v>
      </c>
      <c r="EF161" s="585" t="e">
        <f t="shared" ref="EF161:EF224" si="80">IF($BD161,BV160,"")</f>
        <v>#N/A</v>
      </c>
      <c r="EG161" s="585" t="e">
        <f t="shared" ref="EG161:EG224" ca="1" si="81">IF($BD161,-(DT161+ED161),"")</f>
        <v>#N/A</v>
      </c>
      <c r="EH161" s="631" t="e">
        <f t="shared" ref="EH161:EH224" ca="1" si="82">IF($BD161,(SUM(EB161:EC161))*$BI161,"")</f>
        <v>#N/A</v>
      </c>
      <c r="EI161" s="631" t="e">
        <f t="shared" ca="1" si="59"/>
        <v>#N/A</v>
      </c>
      <c r="EJ161" s="635"/>
      <c r="EK161" s="33" t="e">
        <f t="shared" ca="1" si="60"/>
        <v>#N/A</v>
      </c>
      <c r="EL161" s="32"/>
      <c r="EM161" s="32" t="e">
        <f ca="1">IF($BD161,SUM(EB161:EC161,EF161:EG161)+EK161,"")</f>
        <v>#N/A</v>
      </c>
      <c r="EP161" s="51" t="e">
        <f t="shared" ca="1" si="61"/>
        <v>#N/A</v>
      </c>
      <c r="EQ161" s="35"/>
      <c r="ER161" s="11"/>
      <c r="ES161" s="33" t="e">
        <f t="shared" ca="1" si="62"/>
        <v>#N/A</v>
      </c>
      <c r="ET161" s="31"/>
      <c r="EU161" s="50" t="e">
        <f t="shared" ca="1" si="63"/>
        <v>#N/A</v>
      </c>
      <c r="EV161" s="32" t="e">
        <f t="shared" ca="1" si="29"/>
        <v>#N/A</v>
      </c>
      <c r="EX161" s="32" t="e">
        <f t="shared" ref="EX161:EX170" ca="1" si="83">IF($BD161,EM161+EV161,"")</f>
        <v>#N/A</v>
      </c>
      <c r="EY161" s="22"/>
      <c r="EZ161" s="32"/>
      <c r="FA161" s="11"/>
      <c r="FB161" s="32" t="e">
        <f t="shared" ca="1" si="64"/>
        <v>#N/A</v>
      </c>
      <c r="FC161" s="11"/>
      <c r="FD161" s="32"/>
      <c r="FF161" s="484" t="e">
        <f t="shared" ca="1" si="65"/>
        <v>#N/A</v>
      </c>
      <c r="FG161" s="484" t="e">
        <f t="shared" ca="1" si="30"/>
        <v>#N/A</v>
      </c>
      <c r="FH161" s="603" t="e">
        <f t="shared" ca="1" si="31"/>
        <v>#N/A</v>
      </c>
      <c r="FI161" s="484" t="e">
        <f t="shared" ca="1" si="66"/>
        <v>#N/A</v>
      </c>
      <c r="FJ161" s="604">
        <f t="shared" si="32"/>
        <v>12</v>
      </c>
      <c r="FK161" s="605" t="e">
        <f t="shared" ca="1" si="33"/>
        <v>#N/A</v>
      </c>
      <c r="FL161" s="484" t="e">
        <f t="shared" ca="1" si="67"/>
        <v>#N/A</v>
      </c>
      <c r="FN161" s="31">
        <f t="shared" si="34"/>
        <v>0</v>
      </c>
      <c r="FO161" s="31" t="e">
        <f t="shared" ca="1" si="68"/>
        <v>#N/A</v>
      </c>
      <c r="FP161" s="30" t="e">
        <f t="shared" ca="1" si="69"/>
        <v>#N/A</v>
      </c>
      <c r="FQ161" s="45"/>
      <c r="FR161" s="48"/>
      <c r="FS161" s="29" t="e">
        <f t="shared" ca="1" si="35"/>
        <v>#N/A</v>
      </c>
      <c r="FT161" s="45"/>
      <c r="FV161" s="29" t="e">
        <f t="shared" ref="FV161:FV224" ca="1" si="84">IF($BD161,-(FG161+EK161),"")</f>
        <v>#N/A</v>
      </c>
      <c r="FW161" s="45"/>
      <c r="FY161" s="28" t="e">
        <f t="shared" ca="1" si="36"/>
        <v>#N/A</v>
      </c>
      <c r="FZ161" s="45"/>
      <c r="GA161" s="45"/>
      <c r="GC161" s="28" t="e">
        <f t="shared" ca="1" si="70"/>
        <v>#N/A</v>
      </c>
      <c r="GD161" s="45"/>
      <c r="GF161" s="27" t="e">
        <f t="shared" ca="1" si="71"/>
        <v>#N/A</v>
      </c>
      <c r="GH161" s="29"/>
      <c r="GJ161" s="26" t="e">
        <f t="shared" ca="1" si="72"/>
        <v>#N/A</v>
      </c>
      <c r="GK161" s="47"/>
      <c r="GL161" s="46"/>
      <c r="GM161" s="24"/>
      <c r="GT161" s="20"/>
      <c r="GW161" s="5"/>
      <c r="GX161" s="5"/>
    </row>
    <row r="162" spans="54:206">
      <c r="BB162" s="23"/>
      <c r="BD162" s="43">
        <f t="shared" si="6"/>
        <v>1</v>
      </c>
      <c r="BE162" s="551">
        <f t="shared" si="7"/>
        <v>0</v>
      </c>
      <c r="BF162" s="138">
        <f t="shared" si="73"/>
        <v>4</v>
      </c>
      <c r="BG162" s="42">
        <f t="shared" si="74"/>
        <v>2020</v>
      </c>
      <c r="BH162" s="41">
        <f t="shared" si="37"/>
        <v>43</v>
      </c>
      <c r="BI162" s="40">
        <f t="shared" ca="1" si="8"/>
        <v>0.12426399999999999</v>
      </c>
      <c r="BJ162" s="202">
        <f t="shared" ca="1" si="38"/>
        <v>0.63628064003756368</v>
      </c>
      <c r="BK162" s="203">
        <f t="shared" ca="1" si="39"/>
        <v>1.5716335482735475</v>
      </c>
      <c r="BM162" s="40">
        <f t="shared" si="9"/>
        <v>0.99210345879466033</v>
      </c>
      <c r="BN162" s="40">
        <f t="shared" si="10"/>
        <v>1.8200000000000438E-3</v>
      </c>
      <c r="BO162" s="39">
        <f t="shared" ca="1" si="40"/>
        <v>0.63125622374534718</v>
      </c>
      <c r="BP162" s="39"/>
      <c r="BQ162" s="354">
        <f t="shared" si="11"/>
        <v>0</v>
      </c>
      <c r="BR162" s="39"/>
      <c r="BT162" s="386" t="e">
        <f t="shared" si="12"/>
        <v>#N/A</v>
      </c>
      <c r="BU162" s="388" t="e">
        <f>IF($BD162,SUM($BT162:$BT$250),"")</f>
        <v>#N/A</v>
      </c>
      <c r="BV162" s="499" t="e">
        <f t="shared" si="41"/>
        <v>#N/A</v>
      </c>
      <c r="BW162" s="585" t="e">
        <f>IF($BD162,SUM($BV162:$BV$250),"")</f>
        <v>#N/A</v>
      </c>
      <c r="BX162" s="387" t="e">
        <f t="shared" ca="1" si="75"/>
        <v>#N/A</v>
      </c>
      <c r="BY162" s="387" t="e">
        <f t="shared" ca="1" si="76"/>
        <v>#N/A</v>
      </c>
      <c r="BZ162" s="388" t="e">
        <f ca="1">IF($BD162,SUM($BY162:$BY$250),"")</f>
        <v>#N/A</v>
      </c>
      <c r="CA162" s="11"/>
      <c r="CB162" s="388" t="e">
        <f t="shared" ca="1" si="42"/>
        <v>#N/A</v>
      </c>
      <c r="CC162" s="387" t="e">
        <f t="shared" ca="1" si="43"/>
        <v>#N/A</v>
      </c>
      <c r="CD162" s="388" t="e">
        <f ca="1">IF($BD162,SUM($CC162:$CC$250),"")</f>
        <v>#N/A</v>
      </c>
      <c r="CE162" s="387" t="e">
        <f t="shared" si="44"/>
        <v>#N/A</v>
      </c>
      <c r="CF162" s="388" t="e">
        <f>IF($BD162,SUM($CE162:$CE$250),"")</f>
        <v>#N/A</v>
      </c>
      <c r="CG162" s="11"/>
      <c r="CH162" s="10" t="e">
        <f t="shared" si="13"/>
        <v>#N/A</v>
      </c>
      <c r="CI162" s="523">
        <f t="shared" si="45"/>
        <v>1</v>
      </c>
      <c r="CJ162" s="388"/>
      <c r="CK162" s="388"/>
      <c r="CL162" s="37"/>
      <c r="CM162" s="300">
        <f t="shared" si="14"/>
        <v>1</v>
      </c>
      <c r="CN162" s="677" t="e">
        <f t="shared" si="46"/>
        <v>#N/A</v>
      </c>
      <c r="CO162" s="677" t="e">
        <f t="shared" si="47"/>
        <v>#N/A</v>
      </c>
      <c r="CP162" s="10" t="e">
        <f t="shared" si="15"/>
        <v>#N/A</v>
      </c>
      <c r="CQ162" s="582" t="e">
        <f t="shared" si="77"/>
        <v>#N/A</v>
      </c>
      <c r="CR162" s="387" t="e">
        <f t="shared" si="16"/>
        <v>#N/A</v>
      </c>
      <c r="CT162" s="38" t="e">
        <f t="shared" si="17"/>
        <v>#N/A</v>
      </c>
      <c r="CU162" s="386" t="e">
        <f t="shared" si="48"/>
        <v>#N/A</v>
      </c>
      <c r="CV162" s="499" t="e">
        <f t="shared" si="49"/>
        <v>#N/A</v>
      </c>
      <c r="CX162" s="10" t="e">
        <f t="shared" ca="1" si="18"/>
        <v>#N/A</v>
      </c>
      <c r="CY162" s="387" t="e">
        <f t="shared" ca="1" si="19"/>
        <v>#N/A</v>
      </c>
      <c r="CZ162" s="10" t="e">
        <f t="shared" ca="1" si="50"/>
        <v>#N/A</v>
      </c>
      <c r="DA162" s="33" t="e">
        <f ca="1">IF($BD162,SUM(CZ162:$CZ$250)*$BK162,"")</f>
        <v>#N/A</v>
      </c>
      <c r="DC162" s="677">
        <f t="shared" si="20"/>
        <v>1</v>
      </c>
      <c r="DD162" s="10" t="e">
        <f t="shared" si="51"/>
        <v>#N/A</v>
      </c>
      <c r="DE162" s="10" t="e">
        <f t="shared" ca="1" si="21"/>
        <v>#N/A</v>
      </c>
      <c r="DF162" s="10" t="e">
        <f t="shared" si="22"/>
        <v>#N/A</v>
      </c>
      <c r="DG162" s="10" t="e">
        <f t="shared" si="23"/>
        <v>#N/A</v>
      </c>
      <c r="DH162" s="10" t="e">
        <f t="shared" si="24"/>
        <v>#N/A</v>
      </c>
      <c r="DI162" s="10" t="e">
        <f t="shared" ca="1" si="25"/>
        <v>#N/A</v>
      </c>
      <c r="DJ162" s="10" t="e">
        <f t="shared" si="26"/>
        <v>#N/A</v>
      </c>
      <c r="DK162" s="499" t="e">
        <f t="shared" ca="1" si="52"/>
        <v>#N/A</v>
      </c>
      <c r="DL162" s="38" t="e">
        <f t="shared" ca="1" si="53"/>
        <v>#N/A</v>
      </c>
      <c r="DM162" s="38" t="e">
        <f t="shared" ca="1" si="54"/>
        <v>#N/A</v>
      </c>
      <c r="DN162" s="38" t="e">
        <f t="shared" ca="1" si="78"/>
        <v>#N/A</v>
      </c>
      <c r="DO162" s="38" t="e">
        <f t="shared" ca="1" si="79"/>
        <v>#N/A</v>
      </c>
      <c r="DR162" s="585" t="e">
        <f t="shared" ca="1" si="55"/>
        <v>#N/A</v>
      </c>
      <c r="DS162" s="36"/>
      <c r="DT162" s="585" t="e">
        <f t="shared" ca="1" si="27"/>
        <v>#N/A</v>
      </c>
      <c r="DV162" s="10" t="e">
        <f t="shared" ca="1" si="56"/>
        <v>#N/A</v>
      </c>
      <c r="DW162" s="22"/>
      <c r="DX162" s="32" t="e">
        <f ca="1">IF($BD162,SUM(DV162:$DV$250)*$BK162,"")</f>
        <v>#N/A</v>
      </c>
      <c r="DZ162" s="49" t="e">
        <f t="shared" ca="1" si="57"/>
        <v>#N/A</v>
      </c>
      <c r="EB162" s="32" t="e">
        <f t="shared" ca="1" si="58"/>
        <v>#N/A</v>
      </c>
      <c r="EC162" s="32"/>
      <c r="ED162" s="31"/>
      <c r="EE162" s="31">
        <f t="shared" si="28"/>
        <v>0</v>
      </c>
      <c r="EF162" s="585" t="e">
        <f t="shared" si="80"/>
        <v>#N/A</v>
      </c>
      <c r="EG162" s="585" t="e">
        <f t="shared" ca="1" si="81"/>
        <v>#N/A</v>
      </c>
      <c r="EH162" s="631" t="e">
        <f t="shared" ca="1" si="82"/>
        <v>#N/A</v>
      </c>
      <c r="EI162" s="631" t="e">
        <f t="shared" ca="1" si="59"/>
        <v>#N/A</v>
      </c>
      <c r="EJ162" s="635"/>
      <c r="EK162" s="33" t="e">
        <f t="shared" ca="1" si="60"/>
        <v>#N/A</v>
      </c>
      <c r="EL162" s="32"/>
      <c r="EM162" s="32" t="e">
        <f t="shared" ref="EM162:EM224" ca="1" si="85">IF($BD162,SUM(EB162:EC162,EF162:EG162)+EK162,"")</f>
        <v>#N/A</v>
      </c>
      <c r="EP162" s="51" t="e">
        <f t="shared" ca="1" si="61"/>
        <v>#N/A</v>
      </c>
      <c r="EQ162" s="35"/>
      <c r="ER162" s="11"/>
      <c r="ES162" s="33" t="e">
        <f t="shared" ca="1" si="62"/>
        <v>#N/A</v>
      </c>
      <c r="ET162" s="31"/>
      <c r="EU162" s="50" t="e">
        <f t="shared" ca="1" si="63"/>
        <v>#N/A</v>
      </c>
      <c r="EV162" s="32" t="e">
        <f t="shared" ca="1" si="29"/>
        <v>#N/A</v>
      </c>
      <c r="EX162" s="32" t="e">
        <f t="shared" ca="1" si="83"/>
        <v>#N/A</v>
      </c>
      <c r="EY162" s="22"/>
      <c r="EZ162" s="32"/>
      <c r="FA162" s="11"/>
      <c r="FB162" s="32" t="e">
        <f t="shared" ca="1" si="64"/>
        <v>#N/A</v>
      </c>
      <c r="FC162" s="11"/>
      <c r="FD162" s="32"/>
      <c r="FF162" s="484" t="e">
        <f t="shared" ca="1" si="65"/>
        <v>#N/A</v>
      </c>
      <c r="FG162" s="484" t="e">
        <f t="shared" ca="1" si="30"/>
        <v>#N/A</v>
      </c>
      <c r="FH162" s="603" t="e">
        <f t="shared" ca="1" si="31"/>
        <v>#N/A</v>
      </c>
      <c r="FI162" s="484" t="e">
        <f t="shared" ca="1" si="66"/>
        <v>#N/A</v>
      </c>
      <c r="FJ162" s="604">
        <f t="shared" si="32"/>
        <v>11</v>
      </c>
      <c r="FK162" s="605" t="e">
        <f t="shared" ca="1" si="33"/>
        <v>#N/A</v>
      </c>
      <c r="FL162" s="484" t="e">
        <f t="shared" ca="1" si="67"/>
        <v>#N/A</v>
      </c>
      <c r="FN162" s="31">
        <f t="shared" si="34"/>
        <v>0</v>
      </c>
      <c r="FO162" s="31" t="e">
        <f t="shared" ca="1" si="68"/>
        <v>#N/A</v>
      </c>
      <c r="FP162" s="30" t="e">
        <f t="shared" ca="1" si="69"/>
        <v>#N/A</v>
      </c>
      <c r="FQ162" s="45"/>
      <c r="FR162" s="48"/>
      <c r="FS162" s="29" t="e">
        <f t="shared" ca="1" si="35"/>
        <v>#N/A</v>
      </c>
      <c r="FT162" s="45"/>
      <c r="FV162" s="29" t="e">
        <f t="shared" ca="1" si="84"/>
        <v>#N/A</v>
      </c>
      <c r="FW162" s="45"/>
      <c r="FY162" s="28" t="e">
        <f t="shared" ca="1" si="36"/>
        <v>#N/A</v>
      </c>
      <c r="FZ162" s="45"/>
      <c r="GA162" s="45"/>
      <c r="GC162" s="28" t="e">
        <f t="shared" ca="1" si="70"/>
        <v>#N/A</v>
      </c>
      <c r="GD162" s="45"/>
      <c r="GF162" s="27" t="e">
        <f t="shared" ca="1" si="71"/>
        <v>#N/A</v>
      </c>
      <c r="GH162" s="29"/>
      <c r="GJ162" s="26" t="e">
        <f t="shared" ca="1" si="72"/>
        <v>#N/A</v>
      </c>
      <c r="GK162" s="47"/>
      <c r="GL162" s="46"/>
      <c r="GM162" s="24"/>
      <c r="GT162" s="20"/>
      <c r="GW162" s="5"/>
      <c r="GX162" s="5"/>
    </row>
    <row r="163" spans="54:206">
      <c r="BB163" s="23"/>
      <c r="BD163" s="43">
        <f t="shared" si="6"/>
        <v>1</v>
      </c>
      <c r="BE163" s="551">
        <f t="shared" si="7"/>
        <v>0</v>
      </c>
      <c r="BF163" s="138">
        <f t="shared" si="73"/>
        <v>5</v>
      </c>
      <c r="BG163" s="42">
        <f t="shared" si="74"/>
        <v>2021</v>
      </c>
      <c r="BH163" s="41">
        <f t="shared" si="37"/>
        <v>44</v>
      </c>
      <c r="BI163" s="40">
        <f t="shared" ca="1" si="8"/>
        <v>0.12487399999999999</v>
      </c>
      <c r="BJ163" s="202">
        <f t="shared" ca="1" si="38"/>
        <v>0.56564614351257447</v>
      </c>
      <c r="BK163" s="203">
        <f t="shared" ca="1" si="39"/>
        <v>1.7678897159806584</v>
      </c>
      <c r="BM163" s="40">
        <f t="shared" si="9"/>
        <v>0.98920681099243546</v>
      </c>
      <c r="BN163" s="40">
        <f t="shared" si="10"/>
        <v>1.9099999999999673E-3</v>
      </c>
      <c r="BO163" s="39">
        <f t="shared" ca="1" si="40"/>
        <v>0.55954101777424325</v>
      </c>
      <c r="BP163" s="39"/>
      <c r="BQ163" s="354">
        <f t="shared" si="11"/>
        <v>0</v>
      </c>
      <c r="BR163" s="39"/>
      <c r="BT163" s="386" t="e">
        <f t="shared" si="12"/>
        <v>#N/A</v>
      </c>
      <c r="BU163" s="388" t="e">
        <f>IF($BD163,SUM($BT163:$BT$250),"")</f>
        <v>#N/A</v>
      </c>
      <c r="BV163" s="499" t="e">
        <f t="shared" si="41"/>
        <v>#N/A</v>
      </c>
      <c r="BW163" s="585" t="e">
        <f>IF($BD163,SUM($BV163:$BV$250),"")</f>
        <v>#N/A</v>
      </c>
      <c r="BX163" s="387" t="e">
        <f t="shared" ca="1" si="75"/>
        <v>#N/A</v>
      </c>
      <c r="BY163" s="387" t="e">
        <f t="shared" ca="1" si="76"/>
        <v>#N/A</v>
      </c>
      <c r="BZ163" s="388" t="e">
        <f ca="1">IF($BD163,SUM($BY163:$BY$250),"")</f>
        <v>#N/A</v>
      </c>
      <c r="CA163" s="11"/>
      <c r="CB163" s="388" t="e">
        <f t="shared" ca="1" si="42"/>
        <v>#N/A</v>
      </c>
      <c r="CC163" s="387" t="e">
        <f t="shared" ca="1" si="43"/>
        <v>#N/A</v>
      </c>
      <c r="CD163" s="388" t="e">
        <f ca="1">IF($BD163,SUM($CC163:$CC$250),"")</f>
        <v>#N/A</v>
      </c>
      <c r="CE163" s="387" t="e">
        <f t="shared" si="44"/>
        <v>#N/A</v>
      </c>
      <c r="CF163" s="388" t="e">
        <f>IF($BD163,SUM($CE163:$CE$250),"")</f>
        <v>#N/A</v>
      </c>
      <c r="CG163" s="11"/>
      <c r="CH163" s="10" t="e">
        <f t="shared" si="13"/>
        <v>#N/A</v>
      </c>
      <c r="CI163" s="523">
        <f t="shared" si="45"/>
        <v>1</v>
      </c>
      <c r="CJ163" s="388"/>
      <c r="CK163" s="388"/>
      <c r="CL163" s="37"/>
      <c r="CM163" s="300">
        <f t="shared" si="14"/>
        <v>1</v>
      </c>
      <c r="CN163" s="677" t="e">
        <f t="shared" si="46"/>
        <v>#N/A</v>
      </c>
      <c r="CO163" s="677" t="e">
        <f t="shared" si="47"/>
        <v>#N/A</v>
      </c>
      <c r="CP163" s="10" t="e">
        <f t="shared" si="15"/>
        <v>#N/A</v>
      </c>
      <c r="CQ163" s="582" t="e">
        <f t="shared" si="77"/>
        <v>#N/A</v>
      </c>
      <c r="CR163" s="387" t="e">
        <f t="shared" si="16"/>
        <v>#N/A</v>
      </c>
      <c r="CT163" s="38" t="e">
        <f t="shared" si="17"/>
        <v>#N/A</v>
      </c>
      <c r="CU163" s="386" t="e">
        <f t="shared" si="48"/>
        <v>#N/A</v>
      </c>
      <c r="CV163" s="499" t="e">
        <f t="shared" si="49"/>
        <v>#N/A</v>
      </c>
      <c r="CX163" s="10" t="e">
        <f t="shared" ca="1" si="18"/>
        <v>#N/A</v>
      </c>
      <c r="CY163" s="387" t="e">
        <f t="shared" ca="1" si="19"/>
        <v>#N/A</v>
      </c>
      <c r="CZ163" s="10" t="e">
        <f t="shared" ca="1" si="50"/>
        <v>#N/A</v>
      </c>
      <c r="DA163" s="33" t="e">
        <f ca="1">IF($BD163,SUM(CZ163:$CZ$250)*$BK163,"")</f>
        <v>#N/A</v>
      </c>
      <c r="DC163" s="677">
        <f t="shared" si="20"/>
        <v>1</v>
      </c>
      <c r="DD163" s="10" t="e">
        <f t="shared" si="51"/>
        <v>#N/A</v>
      </c>
      <c r="DE163" s="10" t="e">
        <f t="shared" ca="1" si="21"/>
        <v>#N/A</v>
      </c>
      <c r="DF163" s="10" t="e">
        <f t="shared" si="22"/>
        <v>#N/A</v>
      </c>
      <c r="DG163" s="10" t="e">
        <f t="shared" si="23"/>
        <v>#N/A</v>
      </c>
      <c r="DH163" s="10" t="e">
        <f t="shared" si="24"/>
        <v>#N/A</v>
      </c>
      <c r="DI163" s="10" t="e">
        <f t="shared" ca="1" si="25"/>
        <v>#N/A</v>
      </c>
      <c r="DJ163" s="10" t="e">
        <f t="shared" si="26"/>
        <v>#N/A</v>
      </c>
      <c r="DK163" s="499" t="e">
        <f t="shared" ca="1" si="52"/>
        <v>#N/A</v>
      </c>
      <c r="DL163" s="38" t="e">
        <f t="shared" ca="1" si="53"/>
        <v>#N/A</v>
      </c>
      <c r="DM163" s="38" t="e">
        <f t="shared" ca="1" si="54"/>
        <v>#N/A</v>
      </c>
      <c r="DN163" s="38" t="e">
        <f t="shared" ca="1" si="78"/>
        <v>#N/A</v>
      </c>
      <c r="DO163" s="38" t="e">
        <f t="shared" ca="1" si="79"/>
        <v>#N/A</v>
      </c>
      <c r="DR163" s="585" t="e">
        <f t="shared" ca="1" si="55"/>
        <v>#N/A</v>
      </c>
      <c r="DS163" s="36"/>
      <c r="DT163" s="585" t="e">
        <f t="shared" ca="1" si="27"/>
        <v>#N/A</v>
      </c>
      <c r="DV163" s="10" t="e">
        <f t="shared" ca="1" si="56"/>
        <v>#N/A</v>
      </c>
      <c r="DW163" s="22"/>
      <c r="DX163" s="32" t="e">
        <f ca="1">IF($BD163,SUM(DV163:$DV$250)*$BK163,"")</f>
        <v>#N/A</v>
      </c>
      <c r="DZ163" s="49" t="e">
        <f t="shared" ca="1" si="57"/>
        <v>#N/A</v>
      </c>
      <c r="EB163" s="32" t="e">
        <f t="shared" ca="1" si="58"/>
        <v>#N/A</v>
      </c>
      <c r="EC163" s="32"/>
      <c r="ED163" s="31"/>
      <c r="EE163" s="31">
        <f t="shared" si="28"/>
        <v>0</v>
      </c>
      <c r="EF163" s="585" t="e">
        <f t="shared" si="80"/>
        <v>#N/A</v>
      </c>
      <c r="EG163" s="585" t="e">
        <f t="shared" ca="1" si="81"/>
        <v>#N/A</v>
      </c>
      <c r="EH163" s="631" t="e">
        <f t="shared" ca="1" si="82"/>
        <v>#N/A</v>
      </c>
      <c r="EI163" s="631" t="e">
        <f t="shared" ca="1" si="59"/>
        <v>#N/A</v>
      </c>
      <c r="EJ163" s="635"/>
      <c r="EK163" s="33" t="e">
        <f t="shared" ca="1" si="60"/>
        <v>#N/A</v>
      </c>
      <c r="EL163" s="32"/>
      <c r="EM163" s="32" t="e">
        <f t="shared" ca="1" si="85"/>
        <v>#N/A</v>
      </c>
      <c r="EN163" s="37"/>
      <c r="EP163" s="51" t="e">
        <f t="shared" ca="1" si="61"/>
        <v>#N/A</v>
      </c>
      <c r="EQ163" s="35"/>
      <c r="ER163" s="11"/>
      <c r="ES163" s="33" t="e">
        <f t="shared" ca="1" si="62"/>
        <v>#N/A</v>
      </c>
      <c r="ET163" s="31"/>
      <c r="EU163" s="50" t="e">
        <f t="shared" ca="1" si="63"/>
        <v>#N/A</v>
      </c>
      <c r="EV163" s="32" t="e">
        <f t="shared" ca="1" si="29"/>
        <v>#N/A</v>
      </c>
      <c r="EX163" s="32" t="e">
        <f t="shared" ca="1" si="83"/>
        <v>#N/A</v>
      </c>
      <c r="EY163" s="22"/>
      <c r="EZ163" s="32"/>
      <c r="FA163" s="11"/>
      <c r="FB163" s="32" t="e">
        <f t="shared" ca="1" si="64"/>
        <v>#N/A</v>
      </c>
      <c r="FC163" s="11"/>
      <c r="FD163" s="32"/>
      <c r="FF163" s="484" t="e">
        <f t="shared" ca="1" si="65"/>
        <v>#N/A</v>
      </c>
      <c r="FG163" s="484" t="e">
        <f t="shared" ca="1" si="30"/>
        <v>#N/A</v>
      </c>
      <c r="FH163" s="603" t="e">
        <f t="shared" ca="1" si="31"/>
        <v>#N/A</v>
      </c>
      <c r="FI163" s="484" t="e">
        <f t="shared" ca="1" si="66"/>
        <v>#N/A</v>
      </c>
      <c r="FJ163" s="604">
        <f t="shared" si="32"/>
        <v>10</v>
      </c>
      <c r="FK163" s="605" t="e">
        <f t="shared" ca="1" si="33"/>
        <v>#N/A</v>
      </c>
      <c r="FL163" s="484" t="e">
        <f t="shared" ca="1" si="67"/>
        <v>#N/A</v>
      </c>
      <c r="FN163" s="31">
        <f t="shared" si="34"/>
        <v>0</v>
      </c>
      <c r="FO163" s="31" t="e">
        <f t="shared" ca="1" si="68"/>
        <v>#N/A</v>
      </c>
      <c r="FP163" s="30" t="e">
        <f t="shared" ca="1" si="69"/>
        <v>#N/A</v>
      </c>
      <c r="FQ163" s="45"/>
      <c r="FR163" s="48"/>
      <c r="FS163" s="29" t="e">
        <f t="shared" ca="1" si="35"/>
        <v>#N/A</v>
      </c>
      <c r="FT163" s="45"/>
      <c r="FV163" s="29" t="e">
        <f t="shared" ca="1" si="84"/>
        <v>#N/A</v>
      </c>
      <c r="FW163" s="45"/>
      <c r="FY163" s="28" t="e">
        <f t="shared" ca="1" si="36"/>
        <v>#N/A</v>
      </c>
      <c r="FZ163" s="45"/>
      <c r="GA163" s="45"/>
      <c r="GC163" s="28" t="e">
        <f t="shared" ca="1" si="70"/>
        <v>#N/A</v>
      </c>
      <c r="GD163" s="45"/>
      <c r="GF163" s="27" t="e">
        <f t="shared" ca="1" si="71"/>
        <v>#N/A</v>
      </c>
      <c r="GH163" s="29"/>
      <c r="GJ163" s="26" t="e">
        <f t="shared" ca="1" si="72"/>
        <v>#N/A</v>
      </c>
      <c r="GK163" s="47"/>
      <c r="GL163" s="46"/>
      <c r="GM163" s="24"/>
      <c r="GT163" s="20"/>
      <c r="GW163" s="5"/>
      <c r="GX163" s="5"/>
    </row>
    <row r="164" spans="54:206">
      <c r="BB164" s="23"/>
      <c r="BD164" s="43">
        <f t="shared" si="6"/>
        <v>1</v>
      </c>
      <c r="BE164" s="551">
        <f t="shared" si="7"/>
        <v>0</v>
      </c>
      <c r="BF164" s="138">
        <f t="shared" si="73"/>
        <v>6</v>
      </c>
      <c r="BG164" s="42">
        <f t="shared" si="74"/>
        <v>2022</v>
      </c>
      <c r="BH164" s="41">
        <f t="shared" si="37"/>
        <v>45</v>
      </c>
      <c r="BI164" s="40">
        <f t="shared" ca="1" si="8"/>
        <v>0.12621099999999999</v>
      </c>
      <c r="BJ164" s="202">
        <f t="shared" ca="1" si="38"/>
        <v>0.50225592141488085</v>
      </c>
      <c r="BK164" s="203">
        <f t="shared" ca="1" si="39"/>
        <v>1.9910168449242933</v>
      </c>
      <c r="BM164" s="40">
        <f t="shared" si="9"/>
        <v>0.98574520460914472</v>
      </c>
      <c r="BN164" s="40">
        <f t="shared" si="10"/>
        <v>2.0299999999999763E-3</v>
      </c>
      <c r="BO164" s="39">
        <f t="shared" ca="1" si="40"/>
        <v>0.49509636602126622</v>
      </c>
      <c r="BP164" s="39"/>
      <c r="BQ164" s="354">
        <f t="shared" si="11"/>
        <v>0</v>
      </c>
      <c r="BR164" s="39"/>
      <c r="BT164" s="386" t="e">
        <f t="shared" si="12"/>
        <v>#N/A</v>
      </c>
      <c r="BU164" s="388" t="e">
        <f>IF($BD164,SUM($BT164:$BT$250),"")</f>
        <v>#N/A</v>
      </c>
      <c r="BV164" s="499" t="e">
        <f t="shared" si="41"/>
        <v>#N/A</v>
      </c>
      <c r="BW164" s="585" t="e">
        <f>IF($BD164,SUM($BV164:$BV$250),"")</f>
        <v>#N/A</v>
      </c>
      <c r="BX164" s="387" t="e">
        <f t="shared" ca="1" si="75"/>
        <v>#N/A</v>
      </c>
      <c r="BY164" s="387" t="e">
        <f t="shared" ca="1" si="76"/>
        <v>#N/A</v>
      </c>
      <c r="BZ164" s="388" t="e">
        <f ca="1">IF($BD164,SUM($BY164:$BY$250),"")</f>
        <v>#N/A</v>
      </c>
      <c r="CA164" s="11"/>
      <c r="CB164" s="388" t="e">
        <f t="shared" ca="1" si="42"/>
        <v>#N/A</v>
      </c>
      <c r="CC164" s="387" t="e">
        <f t="shared" ca="1" si="43"/>
        <v>#N/A</v>
      </c>
      <c r="CD164" s="388" t="e">
        <f ca="1">IF($BD164,SUM($CC164:$CC$250),"")</f>
        <v>#N/A</v>
      </c>
      <c r="CE164" s="387" t="e">
        <f t="shared" si="44"/>
        <v>#N/A</v>
      </c>
      <c r="CF164" s="388" t="e">
        <f>IF($BD164,SUM($CE164:$CE$250),"")</f>
        <v>#N/A</v>
      </c>
      <c r="CG164" s="11"/>
      <c r="CH164" s="10" t="e">
        <f t="shared" si="13"/>
        <v>#N/A</v>
      </c>
      <c r="CI164" s="523">
        <f t="shared" si="45"/>
        <v>1</v>
      </c>
      <c r="CJ164" s="388"/>
      <c r="CK164" s="388"/>
      <c r="CL164" s="37"/>
      <c r="CM164" s="300">
        <f t="shared" si="14"/>
        <v>1</v>
      </c>
      <c r="CN164" s="677" t="e">
        <f t="shared" si="46"/>
        <v>#N/A</v>
      </c>
      <c r="CO164" s="677" t="e">
        <f t="shared" si="47"/>
        <v>#N/A</v>
      </c>
      <c r="CP164" s="10" t="e">
        <f t="shared" si="15"/>
        <v>#N/A</v>
      </c>
      <c r="CQ164" s="582" t="e">
        <f t="shared" si="77"/>
        <v>#N/A</v>
      </c>
      <c r="CR164" s="387" t="e">
        <f t="shared" si="16"/>
        <v>#N/A</v>
      </c>
      <c r="CT164" s="38" t="e">
        <f t="shared" si="17"/>
        <v>#N/A</v>
      </c>
      <c r="CU164" s="386" t="e">
        <f t="shared" si="48"/>
        <v>#N/A</v>
      </c>
      <c r="CV164" s="499" t="e">
        <f t="shared" si="49"/>
        <v>#N/A</v>
      </c>
      <c r="CX164" s="10" t="e">
        <f t="shared" ca="1" si="18"/>
        <v>#N/A</v>
      </c>
      <c r="CY164" s="387" t="e">
        <f t="shared" ca="1" si="19"/>
        <v>#N/A</v>
      </c>
      <c r="CZ164" s="10" t="e">
        <f t="shared" ca="1" si="50"/>
        <v>#N/A</v>
      </c>
      <c r="DA164" s="33" t="e">
        <f ca="1">IF($BD164,SUM(CZ164:$CZ$250)*$BK164,"")</f>
        <v>#N/A</v>
      </c>
      <c r="DC164" s="677">
        <f t="shared" si="20"/>
        <v>1</v>
      </c>
      <c r="DD164" s="10" t="e">
        <f t="shared" si="51"/>
        <v>#N/A</v>
      </c>
      <c r="DE164" s="10">
        <f t="shared" ca="1" si="21"/>
        <v>0</v>
      </c>
      <c r="DF164" s="10" t="e">
        <f t="shared" si="22"/>
        <v>#N/A</v>
      </c>
      <c r="DG164" s="10" t="e">
        <f t="shared" si="23"/>
        <v>#N/A</v>
      </c>
      <c r="DH164" s="10" t="e">
        <f t="shared" si="24"/>
        <v>#N/A</v>
      </c>
      <c r="DI164" s="10">
        <f t="shared" ca="1" si="25"/>
        <v>0</v>
      </c>
      <c r="DJ164" s="10" t="e">
        <f t="shared" si="26"/>
        <v>#N/A</v>
      </c>
      <c r="DK164" s="499" t="e">
        <f t="shared" ca="1" si="52"/>
        <v>#N/A</v>
      </c>
      <c r="DL164" s="38">
        <f t="shared" ca="1" si="53"/>
        <v>0</v>
      </c>
      <c r="DM164" s="38" t="e">
        <f t="shared" ca="1" si="54"/>
        <v>#N/A</v>
      </c>
      <c r="DN164" s="38" t="e">
        <f t="shared" ca="1" si="78"/>
        <v>#N/A</v>
      </c>
      <c r="DO164" s="38" t="e">
        <f t="shared" ca="1" si="79"/>
        <v>#N/A</v>
      </c>
      <c r="DR164" s="585" t="e">
        <f t="shared" ca="1" si="55"/>
        <v>#N/A</v>
      </c>
      <c r="DS164" s="36"/>
      <c r="DT164" s="585" t="e">
        <f t="shared" ca="1" si="27"/>
        <v>#N/A</v>
      </c>
      <c r="DV164" s="10" t="e">
        <f t="shared" ca="1" si="56"/>
        <v>#N/A</v>
      </c>
      <c r="DW164" s="22"/>
      <c r="DX164" s="32" t="e">
        <f ca="1">IF($BD164,SUM(DV164:$DV$250)*$BK164,"")</f>
        <v>#N/A</v>
      </c>
      <c r="DZ164" s="49" t="e">
        <f t="shared" ca="1" si="57"/>
        <v>#N/A</v>
      </c>
      <c r="EB164" s="32" t="e">
        <f t="shared" ca="1" si="58"/>
        <v>#N/A</v>
      </c>
      <c r="EC164" s="32"/>
      <c r="ED164" s="31"/>
      <c r="EE164" s="31">
        <f t="shared" si="28"/>
        <v>0</v>
      </c>
      <c r="EF164" s="585" t="e">
        <f t="shared" si="80"/>
        <v>#N/A</v>
      </c>
      <c r="EG164" s="585" t="e">
        <f t="shared" ca="1" si="81"/>
        <v>#N/A</v>
      </c>
      <c r="EH164" s="631" t="e">
        <f t="shared" ca="1" si="82"/>
        <v>#N/A</v>
      </c>
      <c r="EI164" s="631" t="e">
        <f t="shared" ca="1" si="59"/>
        <v>#N/A</v>
      </c>
      <c r="EJ164" s="635"/>
      <c r="EK164" s="33" t="e">
        <f t="shared" ca="1" si="60"/>
        <v>#N/A</v>
      </c>
      <c r="EL164" s="32"/>
      <c r="EM164" s="32" t="e">
        <f t="shared" ca="1" si="85"/>
        <v>#N/A</v>
      </c>
      <c r="EP164" s="51" t="e">
        <f t="shared" ca="1" si="61"/>
        <v>#N/A</v>
      </c>
      <c r="EQ164" s="35"/>
      <c r="ER164" s="11"/>
      <c r="ES164" s="33" t="e">
        <f t="shared" ca="1" si="62"/>
        <v>#N/A</v>
      </c>
      <c r="ET164" s="31"/>
      <c r="EU164" s="50" t="e">
        <f t="shared" ca="1" si="63"/>
        <v>#N/A</v>
      </c>
      <c r="EV164" s="32" t="e">
        <f t="shared" ca="1" si="29"/>
        <v>#N/A</v>
      </c>
      <c r="EX164" s="32" t="e">
        <f t="shared" ca="1" si="83"/>
        <v>#N/A</v>
      </c>
      <c r="EY164" s="22"/>
      <c r="EZ164" s="32"/>
      <c r="FA164" s="11"/>
      <c r="FB164" s="32" t="e">
        <f t="shared" ca="1" si="64"/>
        <v>#N/A</v>
      </c>
      <c r="FC164" s="11"/>
      <c r="FD164" s="32"/>
      <c r="FF164" s="484" t="e">
        <f t="shared" ca="1" si="65"/>
        <v>#N/A</v>
      </c>
      <c r="FG164" s="484" t="e">
        <f t="shared" ca="1" si="30"/>
        <v>#N/A</v>
      </c>
      <c r="FH164" s="603" t="e">
        <f t="shared" ca="1" si="31"/>
        <v>#N/A</v>
      </c>
      <c r="FI164" s="484" t="e">
        <f t="shared" ca="1" si="66"/>
        <v>#N/A</v>
      </c>
      <c r="FJ164" s="604">
        <f t="shared" si="32"/>
        <v>9</v>
      </c>
      <c r="FK164" s="605" t="e">
        <f t="shared" ca="1" si="33"/>
        <v>#N/A</v>
      </c>
      <c r="FL164" s="484" t="e">
        <f t="shared" ca="1" si="67"/>
        <v>#N/A</v>
      </c>
      <c r="FN164" s="31">
        <f t="shared" si="34"/>
        <v>0</v>
      </c>
      <c r="FO164" s="31" t="e">
        <f t="shared" ca="1" si="68"/>
        <v>#N/A</v>
      </c>
      <c r="FP164" s="30" t="e">
        <f t="shared" ca="1" si="69"/>
        <v>#N/A</v>
      </c>
      <c r="FQ164" s="45"/>
      <c r="FR164" s="48"/>
      <c r="FS164" s="29" t="e">
        <f t="shared" ca="1" si="35"/>
        <v>#N/A</v>
      </c>
      <c r="FT164" s="45"/>
      <c r="FV164" s="29" t="e">
        <f t="shared" ca="1" si="84"/>
        <v>#N/A</v>
      </c>
      <c r="FW164" s="45"/>
      <c r="FY164" s="28" t="e">
        <f t="shared" ca="1" si="36"/>
        <v>#N/A</v>
      </c>
      <c r="FZ164" s="45"/>
      <c r="GA164" s="45"/>
      <c r="GC164" s="28" t="e">
        <f t="shared" ca="1" si="70"/>
        <v>#N/A</v>
      </c>
      <c r="GD164" s="45"/>
      <c r="GF164" s="27" t="e">
        <f t="shared" ca="1" si="71"/>
        <v>#N/A</v>
      </c>
      <c r="GH164" s="29"/>
      <c r="GJ164" s="26" t="e">
        <f t="shared" ca="1" si="72"/>
        <v>#N/A</v>
      </c>
      <c r="GK164" s="47"/>
      <c r="GL164" s="46"/>
      <c r="GM164" s="24"/>
      <c r="GT164" s="20"/>
      <c r="GW164" s="5"/>
      <c r="GX164" s="5"/>
    </row>
    <row r="165" spans="54:206">
      <c r="BB165" s="23"/>
      <c r="BD165" s="43">
        <f t="shared" si="6"/>
        <v>1</v>
      </c>
      <c r="BE165" s="551">
        <f t="shared" si="7"/>
        <v>1</v>
      </c>
      <c r="BF165" s="138">
        <f t="shared" si="73"/>
        <v>7</v>
      </c>
      <c r="BG165" s="42">
        <f t="shared" si="74"/>
        <v>2023</v>
      </c>
      <c r="BH165" s="41">
        <f t="shared" si="37"/>
        <v>46</v>
      </c>
      <c r="BI165" s="40">
        <f t="shared" ca="1" si="8"/>
        <v>0.12696499999999999</v>
      </c>
      <c r="BJ165" s="202">
        <f t="shared" ca="1" si="38"/>
        <v>0.44567126877487845</v>
      </c>
      <c r="BK165" s="203">
        <f t="shared" ca="1" si="39"/>
        <v>2.2438062986401062</v>
      </c>
      <c r="BM165" s="40">
        <f t="shared" si="9"/>
        <v>0.98157668561977751</v>
      </c>
      <c r="BN165" s="40">
        <f t="shared" si="10"/>
        <v>2.1600000000000508E-3</v>
      </c>
      <c r="BO165" s="39">
        <f t="shared" ca="1" si="40"/>
        <v>0.43746052688000625</v>
      </c>
      <c r="BP165" s="39"/>
      <c r="BQ165" s="354">
        <f t="shared" si="11"/>
        <v>0</v>
      </c>
      <c r="BR165" s="39"/>
      <c r="BT165" s="386" t="e">
        <f t="shared" si="12"/>
        <v>#N/A</v>
      </c>
      <c r="BU165" s="388" t="e">
        <f>IF($BD165,SUM($BT165:$BT$250),"")</f>
        <v>#N/A</v>
      </c>
      <c r="BV165" s="499" t="e">
        <f t="shared" si="41"/>
        <v>#N/A</v>
      </c>
      <c r="BW165" s="585" t="e">
        <f>IF($BD165,SUM($BV165:$BV$250),"")</f>
        <v>#N/A</v>
      </c>
      <c r="BX165" s="387" t="e">
        <f t="shared" ca="1" si="75"/>
        <v>#N/A</v>
      </c>
      <c r="BY165" s="387" t="e">
        <f t="shared" ca="1" si="76"/>
        <v>#N/A</v>
      </c>
      <c r="BZ165" s="388" t="e">
        <f ca="1">IF($BD165,SUM($BY165:$BY$250),"")</f>
        <v>#N/A</v>
      </c>
      <c r="CA165" s="11"/>
      <c r="CB165" s="388" t="e">
        <f t="shared" ca="1" si="42"/>
        <v>#N/A</v>
      </c>
      <c r="CC165" s="387" t="e">
        <f t="shared" ca="1" si="43"/>
        <v>#N/A</v>
      </c>
      <c r="CD165" s="388" t="e">
        <f ca="1">IF($BD165,SUM($CC165:$CC$250),"")</f>
        <v>#N/A</v>
      </c>
      <c r="CE165" s="387" t="e">
        <f t="shared" si="44"/>
        <v>#N/A</v>
      </c>
      <c r="CF165" s="388" t="e">
        <f>IF($BD165,SUM($CE165:$CE$250),"")</f>
        <v>#N/A</v>
      </c>
      <c r="CG165" s="11"/>
      <c r="CH165" s="10" t="e">
        <f t="shared" si="13"/>
        <v>#N/A</v>
      </c>
      <c r="CI165" s="523">
        <f t="shared" si="45"/>
        <v>1</v>
      </c>
      <c r="CJ165" s="388"/>
      <c r="CK165" s="388"/>
      <c r="CL165" s="37"/>
      <c r="CM165" s="300">
        <f t="shared" si="14"/>
        <v>1</v>
      </c>
      <c r="CN165" s="677" t="e">
        <f t="shared" si="46"/>
        <v>#N/A</v>
      </c>
      <c r="CO165" s="677" t="e">
        <f t="shared" si="47"/>
        <v>#N/A</v>
      </c>
      <c r="CP165" s="10" t="e">
        <f t="shared" si="15"/>
        <v>#N/A</v>
      </c>
      <c r="CQ165" s="582" t="e">
        <f t="shared" si="77"/>
        <v>#N/A</v>
      </c>
      <c r="CR165" s="387" t="e">
        <f t="shared" si="16"/>
        <v>#N/A</v>
      </c>
      <c r="CT165" s="38" t="e">
        <f t="shared" si="17"/>
        <v>#N/A</v>
      </c>
      <c r="CU165" s="386" t="e">
        <f t="shared" si="48"/>
        <v>#N/A</v>
      </c>
      <c r="CV165" s="499" t="e">
        <f t="shared" si="49"/>
        <v>#N/A</v>
      </c>
      <c r="CX165" s="10" t="e">
        <f t="shared" ca="1" si="18"/>
        <v>#N/A</v>
      </c>
      <c r="CY165" s="387" t="e">
        <f t="shared" ca="1" si="19"/>
        <v>#N/A</v>
      </c>
      <c r="CZ165" s="10" t="e">
        <f t="shared" ca="1" si="50"/>
        <v>#N/A</v>
      </c>
      <c r="DA165" s="33" t="e">
        <f ca="1">IF($BD165,SUM(CZ165:$CZ$250)*$BK165,"")</f>
        <v>#N/A</v>
      </c>
      <c r="DC165" s="677">
        <f t="shared" si="20"/>
        <v>1</v>
      </c>
      <c r="DD165" s="10" t="e">
        <f t="shared" si="51"/>
        <v>#N/A</v>
      </c>
      <c r="DE165" s="10">
        <f t="shared" ca="1" si="21"/>
        <v>0</v>
      </c>
      <c r="DF165" s="10" t="e">
        <f t="shared" si="22"/>
        <v>#N/A</v>
      </c>
      <c r="DG165" s="10" t="e">
        <f t="shared" si="23"/>
        <v>#N/A</v>
      </c>
      <c r="DH165" s="10" t="e">
        <f t="shared" si="24"/>
        <v>#N/A</v>
      </c>
      <c r="DI165" s="10">
        <f t="shared" ca="1" si="25"/>
        <v>0</v>
      </c>
      <c r="DJ165" s="10" t="e">
        <f t="shared" si="26"/>
        <v>#N/A</v>
      </c>
      <c r="DK165" s="499" t="e">
        <f t="shared" ca="1" si="52"/>
        <v>#N/A</v>
      </c>
      <c r="DL165" s="38">
        <f t="shared" ca="1" si="53"/>
        <v>0</v>
      </c>
      <c r="DM165" s="38" t="e">
        <f t="shared" ca="1" si="54"/>
        <v>#N/A</v>
      </c>
      <c r="DN165" s="38" t="e">
        <f t="shared" ca="1" si="78"/>
        <v>#N/A</v>
      </c>
      <c r="DO165" s="38" t="e">
        <f t="shared" ca="1" si="79"/>
        <v>#N/A</v>
      </c>
      <c r="DR165" s="585" t="e">
        <f t="shared" ca="1" si="55"/>
        <v>#N/A</v>
      </c>
      <c r="DS165" s="36"/>
      <c r="DT165" s="585" t="e">
        <f t="shared" ca="1" si="27"/>
        <v>#N/A</v>
      </c>
      <c r="DV165" s="10" t="e">
        <f t="shared" ca="1" si="56"/>
        <v>#N/A</v>
      </c>
      <c r="DW165" s="22"/>
      <c r="DX165" s="32" t="e">
        <f ca="1">IF($BD165,SUM(DV165:$DV$250)*$BK165,"")</f>
        <v>#N/A</v>
      </c>
      <c r="DZ165" s="49" t="e">
        <f t="shared" ca="1" si="57"/>
        <v>#N/A</v>
      </c>
      <c r="EB165" s="32" t="e">
        <f t="shared" ca="1" si="58"/>
        <v>#N/A</v>
      </c>
      <c r="EC165" s="32"/>
      <c r="ED165" s="31"/>
      <c r="EE165" s="31">
        <f t="shared" si="28"/>
        <v>0</v>
      </c>
      <c r="EF165" s="585" t="e">
        <f t="shared" si="80"/>
        <v>#N/A</v>
      </c>
      <c r="EG165" s="585" t="e">
        <f t="shared" ca="1" si="81"/>
        <v>#N/A</v>
      </c>
      <c r="EH165" s="631" t="e">
        <f t="shared" ca="1" si="82"/>
        <v>#N/A</v>
      </c>
      <c r="EI165" s="631" t="e">
        <f t="shared" ca="1" si="59"/>
        <v>#N/A</v>
      </c>
      <c r="EJ165" s="635"/>
      <c r="EK165" s="33" t="e">
        <f t="shared" ca="1" si="60"/>
        <v>#N/A</v>
      </c>
      <c r="EL165" s="32"/>
      <c r="EM165" s="32" t="e">
        <f ca="1">IF($BD165,SUM(EB165:EC165,EF165:EG165)+EK165,"")</f>
        <v>#N/A</v>
      </c>
      <c r="EP165" s="51" t="e">
        <f t="shared" ca="1" si="61"/>
        <v>#N/A</v>
      </c>
      <c r="EQ165" s="35"/>
      <c r="ER165" s="11"/>
      <c r="ES165" s="33" t="e">
        <f t="shared" ca="1" si="62"/>
        <v>#N/A</v>
      </c>
      <c r="ET165" s="31"/>
      <c r="EU165" s="50" t="e">
        <f t="shared" ca="1" si="63"/>
        <v>#N/A</v>
      </c>
      <c r="EV165" s="32" t="e">
        <f t="shared" ca="1" si="29"/>
        <v>#N/A</v>
      </c>
      <c r="EX165" s="32" t="e">
        <f ca="1">IF($BD165,EM165+EV165,"")</f>
        <v>#N/A</v>
      </c>
      <c r="EY165" s="22"/>
      <c r="EZ165" s="32"/>
      <c r="FA165" s="11"/>
      <c r="FB165" s="32" t="e">
        <f t="shared" ca="1" si="64"/>
        <v>#N/A</v>
      </c>
      <c r="FC165" s="11"/>
      <c r="FD165" s="32"/>
      <c r="FF165" s="484" t="e">
        <f t="shared" ca="1" si="65"/>
        <v>#N/A</v>
      </c>
      <c r="FG165" s="484" t="e">
        <f t="shared" ca="1" si="30"/>
        <v>#N/A</v>
      </c>
      <c r="FH165" s="603" t="e">
        <f t="shared" ca="1" si="31"/>
        <v>#N/A</v>
      </c>
      <c r="FI165" s="484" t="e">
        <f t="shared" ca="1" si="66"/>
        <v>#N/A</v>
      </c>
      <c r="FJ165" s="604">
        <f t="shared" si="32"/>
        <v>8</v>
      </c>
      <c r="FK165" s="605" t="e">
        <f t="shared" ca="1" si="33"/>
        <v>#N/A</v>
      </c>
      <c r="FL165" s="484" t="e">
        <f t="shared" ca="1" si="67"/>
        <v>#N/A</v>
      </c>
      <c r="FN165" s="31">
        <f t="shared" si="34"/>
        <v>0</v>
      </c>
      <c r="FO165" s="31" t="e">
        <f t="shared" ca="1" si="68"/>
        <v>#N/A</v>
      </c>
      <c r="FP165" s="30" t="e">
        <f t="shared" ca="1" si="69"/>
        <v>#N/A</v>
      </c>
      <c r="FQ165" s="45"/>
      <c r="FR165" s="48"/>
      <c r="FS165" s="29" t="e">
        <f t="shared" ca="1" si="35"/>
        <v>#N/A</v>
      </c>
      <c r="FT165" s="45"/>
      <c r="FV165" s="29" t="e">
        <f t="shared" ca="1" si="84"/>
        <v>#N/A</v>
      </c>
      <c r="FW165" s="45"/>
      <c r="FY165" s="28" t="e">
        <f t="shared" ca="1" si="36"/>
        <v>#N/A</v>
      </c>
      <c r="FZ165" s="45"/>
      <c r="GA165" s="45"/>
      <c r="GC165" s="28" t="e">
        <f t="shared" ca="1" si="70"/>
        <v>#N/A</v>
      </c>
      <c r="GD165" s="45"/>
      <c r="GF165" s="27" t="e">
        <f t="shared" ca="1" si="71"/>
        <v>#N/A</v>
      </c>
      <c r="GH165" s="29"/>
      <c r="GJ165" s="26" t="e">
        <f t="shared" ca="1" si="72"/>
        <v>#N/A</v>
      </c>
      <c r="GK165" s="47"/>
      <c r="GL165" s="46"/>
      <c r="GM165" s="24"/>
      <c r="GT165" s="20"/>
      <c r="GW165" s="5"/>
      <c r="GX165" s="5"/>
    </row>
    <row r="166" spans="54:206">
      <c r="BB166" s="23"/>
      <c r="BD166" s="43">
        <f t="shared" si="6"/>
        <v>1</v>
      </c>
      <c r="BE166" s="551">
        <f t="shared" si="7"/>
        <v>0</v>
      </c>
      <c r="BF166" s="138">
        <f t="shared" si="73"/>
        <v>8</v>
      </c>
      <c r="BG166" s="42">
        <f t="shared" si="74"/>
        <v>2024</v>
      </c>
      <c r="BH166" s="41">
        <f t="shared" si="37"/>
        <v>47</v>
      </c>
      <c r="BI166" s="40">
        <f t="shared" ca="1" si="8"/>
        <v>0.12712599999999999</v>
      </c>
      <c r="BJ166" s="202">
        <f t="shared" ca="1" si="38"/>
        <v>0.39540501130741229</v>
      </c>
      <c r="BK166" s="203">
        <f t="shared" ca="1" si="39"/>
        <v>2.5290524181610285</v>
      </c>
      <c r="BM166" s="40">
        <f t="shared" si="9"/>
        <v>0.97659235363435659</v>
      </c>
      <c r="BN166" s="40">
        <f t="shared" si="10"/>
        <v>2.2900000000000142E-3</v>
      </c>
      <c r="BO166" s="39">
        <f t="shared" ca="1" si="40"/>
        <v>0.38614951063152514</v>
      </c>
      <c r="BP166" s="39"/>
      <c r="BQ166" s="354">
        <f t="shared" si="11"/>
        <v>0</v>
      </c>
      <c r="BR166" s="39"/>
      <c r="BT166" s="386" t="e">
        <f t="shared" si="12"/>
        <v>#N/A</v>
      </c>
      <c r="BU166" s="388" t="e">
        <f>IF($BD166,SUM($BT166:$BT$250),"")</f>
        <v>#N/A</v>
      </c>
      <c r="BV166" s="499" t="e">
        <f t="shared" si="41"/>
        <v>#N/A</v>
      </c>
      <c r="BW166" s="585" t="e">
        <f>IF($BD166,SUM($BV166:$BV$250),"")</f>
        <v>#N/A</v>
      </c>
      <c r="BX166" s="387" t="e">
        <f t="shared" ca="1" si="75"/>
        <v>#N/A</v>
      </c>
      <c r="BY166" s="387" t="e">
        <f t="shared" ca="1" si="76"/>
        <v>#N/A</v>
      </c>
      <c r="BZ166" s="388" t="e">
        <f ca="1">IF($BD166,SUM($BY166:$BY$250),"")</f>
        <v>#N/A</v>
      </c>
      <c r="CA166" s="11"/>
      <c r="CB166" s="388" t="e">
        <f t="shared" ca="1" si="42"/>
        <v>#N/A</v>
      </c>
      <c r="CC166" s="387" t="e">
        <f t="shared" ca="1" si="43"/>
        <v>#N/A</v>
      </c>
      <c r="CD166" s="388" t="e">
        <f ca="1">IF($BD166,SUM($CC166:$CC$250),"")</f>
        <v>#N/A</v>
      </c>
      <c r="CE166" s="387" t="e">
        <f t="shared" si="44"/>
        <v>#N/A</v>
      </c>
      <c r="CF166" s="388" t="e">
        <f>IF($BD166,SUM($CE166:$CE$250),"")</f>
        <v>#N/A</v>
      </c>
      <c r="CG166" s="11"/>
      <c r="CH166" s="10" t="e">
        <f t="shared" si="13"/>
        <v>#N/A</v>
      </c>
      <c r="CI166" s="523">
        <f t="shared" si="45"/>
        <v>1</v>
      </c>
      <c r="CJ166" s="388"/>
      <c r="CK166" s="388"/>
      <c r="CL166" s="37"/>
      <c r="CM166" s="300">
        <f t="shared" si="14"/>
        <v>1</v>
      </c>
      <c r="CN166" s="677" t="e">
        <f t="shared" si="46"/>
        <v>#N/A</v>
      </c>
      <c r="CO166" s="677" t="e">
        <f t="shared" si="47"/>
        <v>#N/A</v>
      </c>
      <c r="CP166" s="10" t="e">
        <f t="shared" si="15"/>
        <v>#N/A</v>
      </c>
      <c r="CQ166" s="582" t="e">
        <f t="shared" si="77"/>
        <v>#N/A</v>
      </c>
      <c r="CR166" s="387" t="e">
        <f t="shared" si="16"/>
        <v>#N/A</v>
      </c>
      <c r="CT166" s="38" t="e">
        <f t="shared" si="17"/>
        <v>#N/A</v>
      </c>
      <c r="CU166" s="386" t="e">
        <f t="shared" si="48"/>
        <v>#N/A</v>
      </c>
      <c r="CV166" s="499" t="e">
        <f t="shared" si="49"/>
        <v>#N/A</v>
      </c>
      <c r="CX166" s="10" t="e">
        <f t="shared" ca="1" si="18"/>
        <v>#N/A</v>
      </c>
      <c r="CY166" s="387" t="e">
        <f t="shared" ca="1" si="19"/>
        <v>#N/A</v>
      </c>
      <c r="CZ166" s="10" t="e">
        <f t="shared" ca="1" si="50"/>
        <v>#N/A</v>
      </c>
      <c r="DA166" s="33" t="e">
        <f ca="1">IF($BD166,SUM(CZ166:$CZ$250)*$BK166,"")</f>
        <v>#N/A</v>
      </c>
      <c r="DC166" s="677">
        <f t="shared" si="20"/>
        <v>1</v>
      </c>
      <c r="DD166" s="10" t="e">
        <f t="shared" si="51"/>
        <v>#N/A</v>
      </c>
      <c r="DE166" s="10">
        <f t="shared" ca="1" si="21"/>
        <v>0</v>
      </c>
      <c r="DF166" s="10" t="e">
        <f t="shared" si="22"/>
        <v>#N/A</v>
      </c>
      <c r="DG166" s="10" t="e">
        <f t="shared" si="23"/>
        <v>#N/A</v>
      </c>
      <c r="DH166" s="10" t="e">
        <f t="shared" si="24"/>
        <v>#N/A</v>
      </c>
      <c r="DI166" s="10">
        <f t="shared" ca="1" si="25"/>
        <v>0</v>
      </c>
      <c r="DJ166" s="10" t="e">
        <f t="shared" si="26"/>
        <v>#N/A</v>
      </c>
      <c r="DK166" s="499" t="e">
        <f t="shared" ca="1" si="52"/>
        <v>#N/A</v>
      </c>
      <c r="DL166" s="38">
        <f t="shared" ca="1" si="53"/>
        <v>0</v>
      </c>
      <c r="DM166" s="38" t="e">
        <f t="shared" ca="1" si="54"/>
        <v>#N/A</v>
      </c>
      <c r="DN166" s="38" t="e">
        <f t="shared" ca="1" si="78"/>
        <v>#N/A</v>
      </c>
      <c r="DO166" s="38" t="e">
        <f t="shared" ca="1" si="79"/>
        <v>#N/A</v>
      </c>
      <c r="DR166" s="585" t="e">
        <f t="shared" ca="1" si="55"/>
        <v>#N/A</v>
      </c>
      <c r="DS166" s="36"/>
      <c r="DT166" s="585" t="e">
        <f t="shared" ca="1" si="27"/>
        <v>#N/A</v>
      </c>
      <c r="DV166" s="10" t="e">
        <f t="shared" ca="1" si="56"/>
        <v>#N/A</v>
      </c>
      <c r="DW166" s="22"/>
      <c r="DX166" s="32" t="e">
        <f ca="1">IF($BD166,SUM(DV166:$DV$250)*$BK166,"")</f>
        <v>#N/A</v>
      </c>
      <c r="DZ166" s="49" t="e">
        <f t="shared" ca="1" si="57"/>
        <v>#N/A</v>
      </c>
      <c r="EB166" s="32" t="e">
        <f t="shared" ca="1" si="58"/>
        <v>#N/A</v>
      </c>
      <c r="EC166" s="32"/>
      <c r="ED166" s="31"/>
      <c r="EE166" s="31">
        <f t="shared" si="28"/>
        <v>0</v>
      </c>
      <c r="EF166" s="585" t="e">
        <f t="shared" si="80"/>
        <v>#N/A</v>
      </c>
      <c r="EG166" s="585" t="e">
        <f t="shared" ca="1" si="81"/>
        <v>#N/A</v>
      </c>
      <c r="EH166" s="631" t="e">
        <f t="shared" ca="1" si="82"/>
        <v>#N/A</v>
      </c>
      <c r="EI166" s="631" t="e">
        <f t="shared" ca="1" si="59"/>
        <v>#N/A</v>
      </c>
      <c r="EJ166" s="635"/>
      <c r="EK166" s="33" t="e">
        <f t="shared" ca="1" si="60"/>
        <v>#N/A</v>
      </c>
      <c r="EL166" s="32"/>
      <c r="EM166" s="32" t="e">
        <f t="shared" ca="1" si="85"/>
        <v>#N/A</v>
      </c>
      <c r="EP166" s="51" t="e">
        <f t="shared" ca="1" si="61"/>
        <v>#N/A</v>
      </c>
      <c r="EQ166" s="35"/>
      <c r="ER166" s="11"/>
      <c r="ES166" s="33" t="e">
        <f t="shared" ca="1" si="62"/>
        <v>#N/A</v>
      </c>
      <c r="ET166" s="31"/>
      <c r="EU166" s="50" t="e">
        <f t="shared" ca="1" si="63"/>
        <v>#N/A</v>
      </c>
      <c r="EV166" s="32" t="e">
        <f t="shared" ca="1" si="29"/>
        <v>#N/A</v>
      </c>
      <c r="EX166" s="32" t="e">
        <f t="shared" ca="1" si="83"/>
        <v>#N/A</v>
      </c>
      <c r="EY166" s="22"/>
      <c r="EZ166" s="32"/>
      <c r="FA166" s="11"/>
      <c r="FB166" s="32" t="e">
        <f t="shared" ca="1" si="64"/>
        <v>#N/A</v>
      </c>
      <c r="FC166" s="11"/>
      <c r="FD166" s="32"/>
      <c r="FF166" s="484" t="e">
        <f t="shared" ca="1" si="65"/>
        <v>#N/A</v>
      </c>
      <c r="FG166" s="484" t="e">
        <f t="shared" ca="1" si="30"/>
        <v>#N/A</v>
      </c>
      <c r="FH166" s="603" t="e">
        <f t="shared" ca="1" si="31"/>
        <v>#N/A</v>
      </c>
      <c r="FI166" s="484" t="e">
        <f t="shared" ca="1" si="66"/>
        <v>#N/A</v>
      </c>
      <c r="FJ166" s="604">
        <f t="shared" si="32"/>
        <v>7</v>
      </c>
      <c r="FK166" s="605" t="e">
        <f t="shared" ca="1" si="33"/>
        <v>#N/A</v>
      </c>
      <c r="FL166" s="484" t="e">
        <f t="shared" ca="1" si="67"/>
        <v>#N/A</v>
      </c>
      <c r="FN166" s="31">
        <f t="shared" si="34"/>
        <v>0</v>
      </c>
      <c r="FO166" s="31" t="e">
        <f t="shared" ca="1" si="68"/>
        <v>#N/A</v>
      </c>
      <c r="FP166" s="30" t="e">
        <f t="shared" ca="1" si="69"/>
        <v>#N/A</v>
      </c>
      <c r="FQ166" s="45"/>
      <c r="FR166" s="48"/>
      <c r="FS166" s="29" t="e">
        <f t="shared" ca="1" si="35"/>
        <v>#N/A</v>
      </c>
      <c r="FT166" s="45"/>
      <c r="FV166" s="29" t="e">
        <f t="shared" ca="1" si="84"/>
        <v>#N/A</v>
      </c>
      <c r="FW166" s="45"/>
      <c r="FY166" s="28" t="e">
        <f t="shared" ca="1" si="36"/>
        <v>#N/A</v>
      </c>
      <c r="FZ166" s="45"/>
      <c r="GA166" s="45"/>
      <c r="GC166" s="28" t="e">
        <f t="shared" ca="1" si="70"/>
        <v>#N/A</v>
      </c>
      <c r="GD166" s="45"/>
      <c r="GF166" s="27" t="e">
        <f t="shared" ca="1" si="71"/>
        <v>#N/A</v>
      </c>
      <c r="GH166" s="29"/>
      <c r="GJ166" s="26" t="e">
        <f t="shared" ca="1" si="72"/>
        <v>#N/A</v>
      </c>
      <c r="GK166" s="47"/>
      <c r="GL166" s="46"/>
      <c r="GM166" s="24"/>
      <c r="GT166" s="20"/>
      <c r="GW166" s="5"/>
      <c r="GX166" s="5"/>
    </row>
    <row r="167" spans="54:206">
      <c r="BB167" s="23"/>
      <c r="BD167" s="43">
        <f t="shared" si="6"/>
        <v>1</v>
      </c>
      <c r="BE167" s="551">
        <f t="shared" si="7"/>
        <v>0</v>
      </c>
      <c r="BF167" s="138">
        <f t="shared" si="73"/>
        <v>9</v>
      </c>
      <c r="BG167" s="42">
        <f t="shared" si="74"/>
        <v>2025</v>
      </c>
      <c r="BH167" s="41">
        <f t="shared" si="37"/>
        <v>48</v>
      </c>
      <c r="BI167" s="40">
        <f t="shared" ca="1" si="8"/>
        <v>0.12725</v>
      </c>
      <c r="BJ167" s="202">
        <f t="shared" ca="1" si="38"/>
        <v>0.35076958199814795</v>
      </c>
      <c r="BK167" s="203">
        <f t="shared" ca="1" si="39"/>
        <v>2.8508743383720199</v>
      </c>
      <c r="BM167" s="40">
        <f t="shared" si="9"/>
        <v>0.97060942582165755</v>
      </c>
      <c r="BN167" s="40">
        <f t="shared" si="10"/>
        <v>2.4499999999999522E-3</v>
      </c>
      <c r="BO167" s="39">
        <f t="shared" ca="1" si="40"/>
        <v>0.3404602625789252</v>
      </c>
      <c r="BP167" s="39"/>
      <c r="BQ167" s="354">
        <f t="shared" si="11"/>
        <v>0</v>
      </c>
      <c r="BR167" s="39"/>
      <c r="BT167" s="386" t="e">
        <f t="shared" si="12"/>
        <v>#N/A</v>
      </c>
      <c r="BU167" s="388" t="e">
        <f>IF($BD167,SUM($BT167:$BT$250),"")</f>
        <v>#N/A</v>
      </c>
      <c r="BV167" s="499" t="e">
        <f t="shared" si="41"/>
        <v>#N/A</v>
      </c>
      <c r="BW167" s="585" t="e">
        <f>IF($BD167,SUM($BV167:$BV$250),"")</f>
        <v>#N/A</v>
      </c>
      <c r="BX167" s="387" t="e">
        <f t="shared" ca="1" si="75"/>
        <v>#N/A</v>
      </c>
      <c r="BY167" s="387" t="e">
        <f ca="1">IF($BD168,BT167*BO167,"")</f>
        <v>#N/A</v>
      </c>
      <c r="BZ167" s="388" t="e">
        <f ca="1">IF($BD167,SUM($BY167:$BY$250),"")</f>
        <v>#N/A</v>
      </c>
      <c r="CA167" s="11"/>
      <c r="CB167" s="388" t="e">
        <f t="shared" ca="1" si="42"/>
        <v>#N/A</v>
      </c>
      <c r="CC167" s="387" t="e">
        <f t="shared" ca="1" si="43"/>
        <v>#N/A</v>
      </c>
      <c r="CD167" s="388" t="e">
        <f ca="1">IF($BD167,SUM($CC167:$CC$250),"")</f>
        <v>#N/A</v>
      </c>
      <c r="CE167" s="387" t="e">
        <f t="shared" si="44"/>
        <v>#N/A</v>
      </c>
      <c r="CF167" s="388" t="e">
        <f>IF($BD167,SUM($CE167:$CE$250),"")</f>
        <v>#N/A</v>
      </c>
      <c r="CG167" s="11"/>
      <c r="CH167" s="10" t="e">
        <f t="shared" si="13"/>
        <v>#N/A</v>
      </c>
      <c r="CI167" s="523">
        <f t="shared" si="45"/>
        <v>1</v>
      </c>
      <c r="CJ167" s="388"/>
      <c r="CK167" s="388"/>
      <c r="CL167" s="37"/>
      <c r="CM167" s="300">
        <f t="shared" si="14"/>
        <v>1</v>
      </c>
      <c r="CN167" s="677" t="e">
        <f t="shared" si="46"/>
        <v>#N/A</v>
      </c>
      <c r="CO167" s="677" t="e">
        <f t="shared" si="47"/>
        <v>#N/A</v>
      </c>
      <c r="CP167" s="10" t="e">
        <f t="shared" si="15"/>
        <v>#N/A</v>
      </c>
      <c r="CQ167" s="582" t="e">
        <f t="shared" si="77"/>
        <v>#N/A</v>
      </c>
      <c r="CR167" s="387" t="e">
        <f t="shared" si="16"/>
        <v>#N/A</v>
      </c>
      <c r="CT167" s="38" t="e">
        <f t="shared" si="17"/>
        <v>#N/A</v>
      </c>
      <c r="CU167" s="386" t="e">
        <f t="shared" si="48"/>
        <v>#N/A</v>
      </c>
      <c r="CV167" s="499" t="e">
        <f t="shared" si="49"/>
        <v>#N/A</v>
      </c>
      <c r="CX167" s="10" t="e">
        <f t="shared" ca="1" si="18"/>
        <v>#N/A</v>
      </c>
      <c r="CY167" s="387" t="e">
        <f t="shared" ca="1" si="19"/>
        <v>#N/A</v>
      </c>
      <c r="CZ167" s="10" t="e">
        <f t="shared" ca="1" si="50"/>
        <v>#N/A</v>
      </c>
      <c r="DA167" s="33" t="e">
        <f ca="1">IF($BD167,SUM(CZ167:$CZ$250)*$BK167,"")</f>
        <v>#N/A</v>
      </c>
      <c r="DC167" s="677">
        <f t="shared" si="20"/>
        <v>1</v>
      </c>
      <c r="DD167" s="10" t="e">
        <f t="shared" si="51"/>
        <v>#N/A</v>
      </c>
      <c r="DE167" s="10">
        <f t="shared" ca="1" si="21"/>
        <v>0</v>
      </c>
      <c r="DF167" s="10" t="e">
        <f t="shared" si="22"/>
        <v>#N/A</v>
      </c>
      <c r="DG167" s="10" t="e">
        <f t="shared" si="23"/>
        <v>#N/A</v>
      </c>
      <c r="DH167" s="10" t="e">
        <f t="shared" si="24"/>
        <v>#N/A</v>
      </c>
      <c r="DI167" s="10">
        <f t="shared" ca="1" si="25"/>
        <v>0</v>
      </c>
      <c r="DJ167" s="10" t="e">
        <f t="shared" si="26"/>
        <v>#N/A</v>
      </c>
      <c r="DK167" s="499" t="e">
        <f t="shared" ca="1" si="52"/>
        <v>#N/A</v>
      </c>
      <c r="DL167" s="38">
        <f t="shared" ca="1" si="53"/>
        <v>0</v>
      </c>
      <c r="DM167" s="38" t="e">
        <f t="shared" ca="1" si="54"/>
        <v>#N/A</v>
      </c>
      <c r="DN167" s="38" t="e">
        <f t="shared" ca="1" si="78"/>
        <v>#N/A</v>
      </c>
      <c r="DO167" s="38" t="e">
        <f t="shared" ca="1" si="79"/>
        <v>#N/A</v>
      </c>
      <c r="DR167" s="585" t="e">
        <f t="shared" ca="1" si="55"/>
        <v>#N/A</v>
      </c>
      <c r="DS167" s="36"/>
      <c r="DT167" s="585" t="e">
        <f t="shared" ca="1" si="27"/>
        <v>#N/A</v>
      </c>
      <c r="DV167" s="10" t="e">
        <f t="shared" ca="1" si="56"/>
        <v>#N/A</v>
      </c>
      <c r="DW167" s="22"/>
      <c r="DX167" s="32" t="e">
        <f ca="1">IF($BD167,SUM(DV167:$DV$250)*$BK167,"")</f>
        <v>#N/A</v>
      </c>
      <c r="DZ167" s="49" t="e">
        <f t="shared" ca="1" si="57"/>
        <v>#N/A</v>
      </c>
      <c r="EB167" s="32" t="e">
        <f t="shared" ca="1" si="58"/>
        <v>#N/A</v>
      </c>
      <c r="EC167" s="32"/>
      <c r="ED167" s="31"/>
      <c r="EE167" s="31">
        <f t="shared" si="28"/>
        <v>0</v>
      </c>
      <c r="EF167" s="585" t="e">
        <f t="shared" si="80"/>
        <v>#N/A</v>
      </c>
      <c r="EG167" s="585" t="e">
        <f t="shared" ca="1" si="81"/>
        <v>#N/A</v>
      </c>
      <c r="EH167" s="631" t="e">
        <f t="shared" ca="1" si="82"/>
        <v>#N/A</v>
      </c>
      <c r="EI167" s="631" t="e">
        <f t="shared" ca="1" si="59"/>
        <v>#N/A</v>
      </c>
      <c r="EJ167" s="635"/>
      <c r="EK167" s="33" t="e">
        <f t="shared" ca="1" si="60"/>
        <v>#N/A</v>
      </c>
      <c r="EL167" s="32"/>
      <c r="EM167" s="32" t="e">
        <f t="shared" ca="1" si="85"/>
        <v>#N/A</v>
      </c>
      <c r="EP167" s="51" t="e">
        <f t="shared" ca="1" si="61"/>
        <v>#N/A</v>
      </c>
      <c r="EQ167" s="35"/>
      <c r="ER167" s="11"/>
      <c r="ES167" s="33" t="e">
        <f t="shared" ca="1" si="62"/>
        <v>#N/A</v>
      </c>
      <c r="ET167" s="31"/>
      <c r="EU167" s="50" t="e">
        <f t="shared" ca="1" si="63"/>
        <v>#N/A</v>
      </c>
      <c r="EV167" s="32" t="e">
        <f t="shared" ca="1" si="29"/>
        <v>#N/A</v>
      </c>
      <c r="EX167" s="32" t="e">
        <f t="shared" ca="1" si="83"/>
        <v>#N/A</v>
      </c>
      <c r="EY167" s="22"/>
      <c r="EZ167" s="32"/>
      <c r="FA167" s="11"/>
      <c r="FB167" s="32" t="e">
        <f t="shared" ca="1" si="64"/>
        <v>#N/A</v>
      </c>
      <c r="FC167" s="11"/>
      <c r="FD167" s="32"/>
      <c r="FF167" s="484" t="e">
        <f t="shared" ca="1" si="65"/>
        <v>#N/A</v>
      </c>
      <c r="FG167" s="484" t="e">
        <f t="shared" ca="1" si="30"/>
        <v>#N/A</v>
      </c>
      <c r="FH167" s="603" t="e">
        <f t="shared" ca="1" si="31"/>
        <v>#N/A</v>
      </c>
      <c r="FI167" s="484" t="e">
        <f t="shared" ca="1" si="66"/>
        <v>#N/A</v>
      </c>
      <c r="FJ167" s="604">
        <f t="shared" si="32"/>
        <v>6</v>
      </c>
      <c r="FK167" s="605" t="e">
        <f t="shared" ca="1" si="33"/>
        <v>#N/A</v>
      </c>
      <c r="FL167" s="484" t="e">
        <f t="shared" ca="1" si="67"/>
        <v>#N/A</v>
      </c>
      <c r="FN167" s="31">
        <f t="shared" si="34"/>
        <v>0</v>
      </c>
      <c r="FO167" s="31" t="e">
        <f t="shared" ca="1" si="68"/>
        <v>#N/A</v>
      </c>
      <c r="FP167" s="30" t="e">
        <f t="shared" ca="1" si="69"/>
        <v>#N/A</v>
      </c>
      <c r="FQ167" s="45"/>
      <c r="FR167" s="48"/>
      <c r="FS167" s="29" t="e">
        <f t="shared" ca="1" si="35"/>
        <v>#N/A</v>
      </c>
      <c r="FT167" s="45"/>
      <c r="FV167" s="29" t="e">
        <f t="shared" ca="1" si="84"/>
        <v>#N/A</v>
      </c>
      <c r="FW167" s="45"/>
      <c r="FY167" s="28" t="e">
        <f t="shared" ca="1" si="36"/>
        <v>#N/A</v>
      </c>
      <c r="FZ167" s="45"/>
      <c r="GA167" s="45"/>
      <c r="GC167" s="28" t="e">
        <f t="shared" ca="1" si="70"/>
        <v>#N/A</v>
      </c>
      <c r="GD167" s="45"/>
      <c r="GF167" s="27" t="e">
        <f t="shared" ca="1" si="71"/>
        <v>#N/A</v>
      </c>
      <c r="GH167" s="29"/>
      <c r="GJ167" s="26" t="e">
        <f t="shared" ca="1" si="72"/>
        <v>#N/A</v>
      </c>
      <c r="GK167" s="47"/>
      <c r="GL167" s="46"/>
      <c r="GM167" s="24"/>
      <c r="GT167" s="20"/>
      <c r="GW167" s="5"/>
      <c r="GX167" s="5"/>
    </row>
    <row r="168" spans="54:206">
      <c r="BB168" s="23"/>
      <c r="BD168" s="43">
        <f t="shared" si="6"/>
        <v>1</v>
      </c>
      <c r="BE168" s="551">
        <f t="shared" si="7"/>
        <v>0</v>
      </c>
      <c r="BF168" s="138">
        <f t="shared" si="73"/>
        <v>10</v>
      </c>
      <c r="BG168" s="42">
        <f t="shared" si="74"/>
        <v>2026</v>
      </c>
      <c r="BH168" s="41">
        <f t="shared" si="37"/>
        <v>49</v>
      </c>
      <c r="BI168" s="40">
        <f t="shared" ca="1" si="8"/>
        <v>0.130967</v>
      </c>
      <c r="BJ168" s="202">
        <f t="shared" ca="1" si="38"/>
        <v>0.31015014761540161</v>
      </c>
      <c r="BK168" s="203">
        <f t="shared" ca="1" si="39"/>
        <v>3.2242447978455884</v>
      </c>
      <c r="BM168" s="40">
        <f t="shared" si="9"/>
        <v>0.96346188739430361</v>
      </c>
      <c r="BN168" s="40">
        <f t="shared" si="10"/>
        <v>2.6100000000000012E-3</v>
      </c>
      <c r="BO168" s="39">
        <f t="shared" ca="1" si="40"/>
        <v>0.29881784659715671</v>
      </c>
      <c r="BP168" s="39"/>
      <c r="BQ168" s="354">
        <f t="shared" si="11"/>
        <v>0</v>
      </c>
      <c r="BR168" s="39"/>
      <c r="BT168" s="386" t="e">
        <f t="shared" si="12"/>
        <v>#N/A</v>
      </c>
      <c r="BU168" s="388" t="e">
        <f>IF($BD168,SUM($BT168:$BT$250),"")</f>
        <v>#N/A</v>
      </c>
      <c r="BV168" s="499" t="e">
        <f t="shared" si="41"/>
        <v>#N/A</v>
      </c>
      <c r="BW168" s="585" t="e">
        <f>IF($BD168,SUM($BV168:$BV$250),"")</f>
        <v>#N/A</v>
      </c>
      <c r="BX168" s="387" t="e">
        <f t="shared" ca="1" si="75"/>
        <v>#N/A</v>
      </c>
      <c r="BY168" s="387" t="e">
        <f t="shared" ca="1" si="76"/>
        <v>#N/A</v>
      </c>
      <c r="BZ168" s="388" t="e">
        <f ca="1">IF($BD168,SUM($BY168:$BY$250),"")</f>
        <v>#N/A</v>
      </c>
      <c r="CA168" s="11"/>
      <c r="CB168" s="388" t="e">
        <f t="shared" ca="1" si="42"/>
        <v>#N/A</v>
      </c>
      <c r="CC168" s="387" t="e">
        <f t="shared" ca="1" si="43"/>
        <v>#N/A</v>
      </c>
      <c r="CD168" s="388" t="e">
        <f ca="1">IF($BD168,SUM($CC168:$CC$250),"")</f>
        <v>#N/A</v>
      </c>
      <c r="CE168" s="387" t="e">
        <f t="shared" si="44"/>
        <v>#N/A</v>
      </c>
      <c r="CF168" s="388" t="e">
        <f>IF($BD168,SUM($CE168:$CE$250),"")</f>
        <v>#N/A</v>
      </c>
      <c r="CG168" s="11"/>
      <c r="CH168" s="10" t="e">
        <f t="shared" si="13"/>
        <v>#N/A</v>
      </c>
      <c r="CI168" s="523">
        <f t="shared" si="45"/>
        <v>1</v>
      </c>
      <c r="CJ168" s="388"/>
      <c r="CK168" s="388"/>
      <c r="CL168" s="37"/>
      <c r="CM168" s="300">
        <f t="shared" si="14"/>
        <v>1</v>
      </c>
      <c r="CN168" s="677" t="e">
        <f t="shared" si="46"/>
        <v>#N/A</v>
      </c>
      <c r="CO168" s="677" t="e">
        <f t="shared" si="47"/>
        <v>#N/A</v>
      </c>
      <c r="CP168" s="10" t="e">
        <f t="shared" si="15"/>
        <v>#N/A</v>
      </c>
      <c r="CQ168" s="582" t="e">
        <f t="shared" si="77"/>
        <v>#N/A</v>
      </c>
      <c r="CR168" s="387" t="e">
        <f t="shared" si="16"/>
        <v>#N/A</v>
      </c>
      <c r="CT168" s="38" t="e">
        <f t="shared" si="17"/>
        <v>#N/A</v>
      </c>
      <c r="CU168" s="386" t="e">
        <f t="shared" si="48"/>
        <v>#N/A</v>
      </c>
      <c r="CV168" s="499" t="e">
        <f t="shared" si="49"/>
        <v>#N/A</v>
      </c>
      <c r="CX168" s="10" t="e">
        <f t="shared" ca="1" si="18"/>
        <v>#N/A</v>
      </c>
      <c r="CY168" s="387" t="e">
        <f t="shared" ca="1" si="19"/>
        <v>#N/A</v>
      </c>
      <c r="CZ168" s="10" t="e">
        <f t="shared" ca="1" si="50"/>
        <v>#N/A</v>
      </c>
      <c r="DA168" s="33" t="e">
        <f ca="1">IF($BD168,SUM(CZ168:$CZ$250)*$BK168,"")</f>
        <v>#N/A</v>
      </c>
      <c r="DC168" s="677">
        <f t="shared" si="20"/>
        <v>1</v>
      </c>
      <c r="DD168" s="10" t="e">
        <f t="shared" si="51"/>
        <v>#N/A</v>
      </c>
      <c r="DE168" s="10">
        <f t="shared" ca="1" si="21"/>
        <v>0</v>
      </c>
      <c r="DF168" s="10" t="e">
        <f t="shared" si="22"/>
        <v>#N/A</v>
      </c>
      <c r="DG168" s="10" t="e">
        <f t="shared" si="23"/>
        <v>#N/A</v>
      </c>
      <c r="DH168" s="10" t="e">
        <f t="shared" si="24"/>
        <v>#N/A</v>
      </c>
      <c r="DI168" s="10">
        <f t="shared" ca="1" si="25"/>
        <v>0</v>
      </c>
      <c r="DJ168" s="10" t="e">
        <f t="shared" si="26"/>
        <v>#N/A</v>
      </c>
      <c r="DK168" s="499" t="e">
        <f ca="1">IF($BD168,DI168+DJ168,"")</f>
        <v>#N/A</v>
      </c>
      <c r="DL168" s="38">
        <f t="shared" ca="1" si="53"/>
        <v>0</v>
      </c>
      <c r="DM168" s="38" t="e">
        <f t="shared" ca="1" si="54"/>
        <v>#N/A</v>
      </c>
      <c r="DN168" s="38" t="e">
        <f ca="1">IF($BD168,DL168+DM168,"")</f>
        <v>#N/A</v>
      </c>
      <c r="DO168" s="38" t="e">
        <f t="shared" ca="1" si="79"/>
        <v>#N/A</v>
      </c>
      <c r="DR168" s="585" t="e">
        <f t="shared" ca="1" si="55"/>
        <v>#N/A</v>
      </c>
      <c r="DS168" s="36"/>
      <c r="DT168" s="585" t="e">
        <f t="shared" ca="1" si="27"/>
        <v>#N/A</v>
      </c>
      <c r="DV168" s="10" t="e">
        <f ca="1">IF($BD168,DT168*BJ168,"")</f>
        <v>#N/A</v>
      </c>
      <c r="DW168" s="22"/>
      <c r="DX168" s="32" t="e">
        <f ca="1">IF($BD168,SUM(DV168:$DV$250)*$BK168,"")</f>
        <v>#N/A</v>
      </c>
      <c r="DZ168" s="49" t="e">
        <f t="shared" ca="1" si="57"/>
        <v>#N/A</v>
      </c>
      <c r="EB168" s="32" t="e">
        <f t="shared" ca="1" si="58"/>
        <v>#N/A</v>
      </c>
      <c r="EC168" s="32"/>
      <c r="ED168" s="31"/>
      <c r="EE168" s="31">
        <f t="shared" si="28"/>
        <v>0</v>
      </c>
      <c r="EF168" s="585" t="e">
        <f t="shared" si="80"/>
        <v>#N/A</v>
      </c>
      <c r="EG168" s="585" t="e">
        <f t="shared" ca="1" si="81"/>
        <v>#N/A</v>
      </c>
      <c r="EH168" s="631" t="e">
        <f t="shared" ca="1" si="82"/>
        <v>#N/A</v>
      </c>
      <c r="EI168" s="631" t="e">
        <f t="shared" ca="1" si="59"/>
        <v>#N/A</v>
      </c>
      <c r="EJ168" s="635"/>
      <c r="EK168" s="33" t="e">
        <f t="shared" ca="1" si="60"/>
        <v>#N/A</v>
      </c>
      <c r="EL168" s="32"/>
      <c r="EM168" s="32" t="e">
        <f t="shared" ca="1" si="85"/>
        <v>#N/A</v>
      </c>
      <c r="EP168" s="51" t="e">
        <f t="shared" ca="1" si="61"/>
        <v>#N/A</v>
      </c>
      <c r="EQ168" s="35"/>
      <c r="ER168" s="11"/>
      <c r="ES168" s="33" t="e">
        <f t="shared" ca="1" si="62"/>
        <v>#N/A</v>
      </c>
      <c r="ET168" s="31"/>
      <c r="EU168" s="50" t="e">
        <f t="shared" ca="1" si="63"/>
        <v>#N/A</v>
      </c>
      <c r="EV168" s="32" t="e">
        <f t="shared" ca="1" si="29"/>
        <v>#N/A</v>
      </c>
      <c r="EX168" s="32" t="e">
        <f t="shared" ca="1" si="83"/>
        <v>#N/A</v>
      </c>
      <c r="EY168" s="22"/>
      <c r="EZ168" s="32"/>
      <c r="FA168" s="11"/>
      <c r="FB168" s="32" t="e">
        <f t="shared" ca="1" si="64"/>
        <v>#N/A</v>
      </c>
      <c r="FC168" s="11"/>
      <c r="FD168" s="32"/>
      <c r="FF168" s="484" t="e">
        <f t="shared" ca="1" si="65"/>
        <v>#N/A</v>
      </c>
      <c r="FG168" s="484" t="e">
        <f t="shared" ca="1" si="30"/>
        <v>#N/A</v>
      </c>
      <c r="FH168" s="603" t="e">
        <f t="shared" ca="1" si="31"/>
        <v>#N/A</v>
      </c>
      <c r="FI168" s="484" t="e">
        <f t="shared" ca="1" si="66"/>
        <v>#N/A</v>
      </c>
      <c r="FJ168" s="604">
        <f t="shared" si="32"/>
        <v>5</v>
      </c>
      <c r="FK168" s="605" t="e">
        <f t="shared" ca="1" si="33"/>
        <v>#N/A</v>
      </c>
      <c r="FL168" s="484" t="e">
        <f t="shared" ca="1" si="67"/>
        <v>#N/A</v>
      </c>
      <c r="FN168" s="31">
        <f t="shared" si="34"/>
        <v>0</v>
      </c>
      <c r="FO168" s="31" t="e">
        <f t="shared" ca="1" si="68"/>
        <v>#N/A</v>
      </c>
      <c r="FP168" s="30" t="e">
        <f t="shared" ca="1" si="69"/>
        <v>#N/A</v>
      </c>
      <c r="FQ168" s="45"/>
      <c r="FR168" s="48"/>
      <c r="FS168" s="29" t="e">
        <f t="shared" ca="1" si="35"/>
        <v>#N/A</v>
      </c>
      <c r="FT168" s="45"/>
      <c r="FV168" s="29" t="e">
        <f t="shared" ca="1" si="84"/>
        <v>#N/A</v>
      </c>
      <c r="FW168" s="45"/>
      <c r="FY168" s="28" t="e">
        <f t="shared" ca="1" si="36"/>
        <v>#N/A</v>
      </c>
      <c r="FZ168" s="45"/>
      <c r="GA168" s="45"/>
      <c r="GC168" s="28" t="e">
        <f t="shared" ca="1" si="70"/>
        <v>#N/A</v>
      </c>
      <c r="GD168" s="45"/>
      <c r="GF168" s="27" t="e">
        <f t="shared" ca="1" si="71"/>
        <v>#N/A</v>
      </c>
      <c r="GH168" s="29"/>
      <c r="GJ168" s="26" t="e">
        <f t="shared" ca="1" si="72"/>
        <v>#N/A</v>
      </c>
      <c r="GK168" s="47"/>
      <c r="GL168" s="46"/>
      <c r="GM168" s="24"/>
      <c r="GT168" s="20"/>
      <c r="GW168" s="5"/>
      <c r="GX168" s="5"/>
    </row>
    <row r="169" spans="54:206">
      <c r="BB169" s="23"/>
      <c r="BD169" s="43">
        <f t="shared" si="6"/>
        <v>1</v>
      </c>
      <c r="BE169" s="551">
        <f t="shared" si="7"/>
        <v>0</v>
      </c>
      <c r="BF169" s="138">
        <f t="shared" si="73"/>
        <v>11</v>
      </c>
      <c r="BG169" s="42">
        <f t="shared" si="74"/>
        <v>2027</v>
      </c>
      <c r="BH169" s="41">
        <f t="shared" si="37"/>
        <v>50</v>
      </c>
      <c r="BI169" s="40">
        <f t="shared" ca="1" si="8"/>
        <v>0.13109400000000002</v>
      </c>
      <c r="BJ169" s="202">
        <f t="shared" ca="1" si="38"/>
        <v>0.27420368918533877</v>
      </c>
      <c r="BK169" s="203">
        <f t="shared" ca="1" si="39"/>
        <v>3.646923945374358</v>
      </c>
      <c r="BM169" s="40">
        <f t="shared" si="9"/>
        <v>0.95487736943228907</v>
      </c>
      <c r="BN169" s="40">
        <f t="shared" si="10"/>
        <v>2.8000000000000247E-3</v>
      </c>
      <c r="BO169" s="39">
        <f t="shared" ca="1" si="40"/>
        <v>0.26183089741792531</v>
      </c>
      <c r="BP169" s="39"/>
      <c r="BQ169" s="354">
        <f t="shared" si="11"/>
        <v>0</v>
      </c>
      <c r="BR169" s="39"/>
      <c r="BT169" s="386" t="e">
        <f t="shared" si="12"/>
        <v>#N/A</v>
      </c>
      <c r="BU169" s="388" t="e">
        <f>IF($BD169,SUM($BT169:$BT$250),"")</f>
        <v>#N/A</v>
      </c>
      <c r="BV169" s="499" t="e">
        <f t="shared" si="41"/>
        <v>#N/A</v>
      </c>
      <c r="BW169" s="585" t="e">
        <f>IF($BD169,SUM($BV169:$BV$250),"")</f>
        <v>#N/A</v>
      </c>
      <c r="BX169" s="387" t="e">
        <f t="shared" ca="1" si="75"/>
        <v>#N/A</v>
      </c>
      <c r="BY169" s="387" t="e">
        <f t="shared" ca="1" si="76"/>
        <v>#N/A</v>
      </c>
      <c r="BZ169" s="388" t="e">
        <f ca="1">IF($BD169,SUM($BY169:$BY$250),"")</f>
        <v>#N/A</v>
      </c>
      <c r="CA169" s="11"/>
      <c r="CB169" s="388" t="e">
        <f t="shared" ca="1" si="42"/>
        <v>#N/A</v>
      </c>
      <c r="CC169" s="387" t="e">
        <f t="shared" ca="1" si="43"/>
        <v>#N/A</v>
      </c>
      <c r="CD169" s="388" t="e">
        <f ca="1">IF($BD169,SUM($CC169:$CC$250),"")</f>
        <v>#N/A</v>
      </c>
      <c r="CE169" s="387" t="e">
        <f t="shared" si="44"/>
        <v>#N/A</v>
      </c>
      <c r="CF169" s="388" t="e">
        <f>IF($BD169,SUM($CE169:$CE$250),"")</f>
        <v>#N/A</v>
      </c>
      <c r="CG169" s="11"/>
      <c r="CH169" s="10" t="e">
        <f t="shared" si="13"/>
        <v>#N/A</v>
      </c>
      <c r="CI169" s="523">
        <f t="shared" si="45"/>
        <v>1</v>
      </c>
      <c r="CJ169" s="388"/>
      <c r="CK169" s="388"/>
      <c r="CL169" s="37"/>
      <c r="CM169" s="300">
        <f t="shared" si="14"/>
        <v>1</v>
      </c>
      <c r="CN169" s="677" t="e">
        <f t="shared" si="46"/>
        <v>#N/A</v>
      </c>
      <c r="CO169" s="677" t="e">
        <f t="shared" si="47"/>
        <v>#N/A</v>
      </c>
      <c r="CP169" s="10" t="e">
        <f t="shared" si="15"/>
        <v>#N/A</v>
      </c>
      <c r="CQ169" s="582" t="e">
        <f t="shared" si="77"/>
        <v>#N/A</v>
      </c>
      <c r="CR169" s="387" t="e">
        <f t="shared" si="16"/>
        <v>#N/A</v>
      </c>
      <c r="CT169" s="38" t="e">
        <f t="shared" si="17"/>
        <v>#N/A</v>
      </c>
      <c r="CU169" s="386" t="e">
        <f t="shared" si="48"/>
        <v>#N/A</v>
      </c>
      <c r="CV169" s="499" t="e">
        <f t="shared" si="49"/>
        <v>#N/A</v>
      </c>
      <c r="CX169" s="10" t="e">
        <f t="shared" ca="1" si="18"/>
        <v>#N/A</v>
      </c>
      <c r="CY169" s="387" t="e">
        <f t="shared" ca="1" si="19"/>
        <v>#N/A</v>
      </c>
      <c r="CZ169" s="10" t="e">
        <f t="shared" ca="1" si="50"/>
        <v>#N/A</v>
      </c>
      <c r="DA169" s="33" t="e">
        <f ca="1">IF($BD169,SUM(CZ169:$CZ$250)*$BK169,"")</f>
        <v>#N/A</v>
      </c>
      <c r="DC169" s="677">
        <f t="shared" si="20"/>
        <v>1</v>
      </c>
      <c r="DD169" s="10" t="e">
        <f t="shared" si="51"/>
        <v>#N/A</v>
      </c>
      <c r="DE169" s="10">
        <f t="shared" ca="1" si="21"/>
        <v>0</v>
      </c>
      <c r="DF169" s="10" t="e">
        <f t="shared" si="22"/>
        <v>#N/A</v>
      </c>
      <c r="DG169" s="10" t="e">
        <f t="shared" si="23"/>
        <v>#N/A</v>
      </c>
      <c r="DH169" s="10" t="e">
        <f t="shared" si="24"/>
        <v>#N/A</v>
      </c>
      <c r="DI169" s="10">
        <f t="shared" ca="1" si="25"/>
        <v>0</v>
      </c>
      <c r="DJ169" s="10" t="e">
        <f t="shared" si="26"/>
        <v>#N/A</v>
      </c>
      <c r="DK169" s="499" t="e">
        <f t="shared" ca="1" si="52"/>
        <v>#N/A</v>
      </c>
      <c r="DL169" s="38">
        <f t="shared" ca="1" si="53"/>
        <v>0</v>
      </c>
      <c r="DM169" s="38" t="e">
        <f t="shared" ca="1" si="54"/>
        <v>#N/A</v>
      </c>
      <c r="DN169" s="38" t="e">
        <f t="shared" ca="1" si="78"/>
        <v>#N/A</v>
      </c>
      <c r="DO169" s="38" t="e">
        <f t="shared" ca="1" si="79"/>
        <v>#N/A</v>
      </c>
      <c r="DR169" s="585" t="e">
        <f t="shared" ca="1" si="55"/>
        <v>#N/A</v>
      </c>
      <c r="DS169" s="36"/>
      <c r="DT169" s="585" t="e">
        <f t="shared" ca="1" si="27"/>
        <v>#N/A</v>
      </c>
      <c r="DV169" s="10" t="e">
        <f t="shared" ca="1" si="56"/>
        <v>#N/A</v>
      </c>
      <c r="DW169" s="22"/>
      <c r="DX169" s="32" t="e">
        <f ca="1">IF($BD169,SUM(DV169:$DV$250)*$BK169,"")</f>
        <v>#N/A</v>
      </c>
      <c r="DZ169" s="49" t="e">
        <f t="shared" ca="1" si="57"/>
        <v>#N/A</v>
      </c>
      <c r="EB169" s="32" t="e">
        <f t="shared" ca="1" si="58"/>
        <v>#N/A</v>
      </c>
      <c r="EC169" s="32"/>
      <c r="ED169" s="31"/>
      <c r="EE169" s="31">
        <f t="shared" si="28"/>
        <v>0</v>
      </c>
      <c r="EF169" s="585" t="e">
        <f t="shared" si="80"/>
        <v>#N/A</v>
      </c>
      <c r="EG169" s="585" t="e">
        <f t="shared" ca="1" si="81"/>
        <v>#N/A</v>
      </c>
      <c r="EH169" s="631" t="e">
        <f t="shared" ca="1" si="82"/>
        <v>#N/A</v>
      </c>
      <c r="EI169" s="631" t="e">
        <f t="shared" ca="1" si="59"/>
        <v>#N/A</v>
      </c>
      <c r="EJ169" s="635"/>
      <c r="EK169" s="33" t="e">
        <f t="shared" ca="1" si="60"/>
        <v>#N/A</v>
      </c>
      <c r="EL169" s="32"/>
      <c r="EM169" s="32" t="e">
        <f t="shared" ca="1" si="85"/>
        <v>#N/A</v>
      </c>
      <c r="EP169" s="51" t="e">
        <f t="shared" ca="1" si="61"/>
        <v>#N/A</v>
      </c>
      <c r="EQ169" s="35"/>
      <c r="ER169" s="11"/>
      <c r="ES169" s="33" t="e">
        <f t="shared" ca="1" si="62"/>
        <v>#N/A</v>
      </c>
      <c r="ET169" s="31"/>
      <c r="EU169" s="50" t="e">
        <f t="shared" ca="1" si="63"/>
        <v>#N/A</v>
      </c>
      <c r="EV169" s="32" t="e">
        <f t="shared" ca="1" si="29"/>
        <v>#N/A</v>
      </c>
      <c r="EX169" s="32" t="e">
        <f t="shared" ca="1" si="83"/>
        <v>#N/A</v>
      </c>
      <c r="EY169" s="22"/>
      <c r="EZ169" s="32"/>
      <c r="FA169" s="11"/>
      <c r="FB169" s="32" t="e">
        <f t="shared" ca="1" si="64"/>
        <v>#N/A</v>
      </c>
      <c r="FC169" s="11"/>
      <c r="FD169" s="32"/>
      <c r="FF169" s="484" t="e">
        <f t="shared" ca="1" si="65"/>
        <v>#N/A</v>
      </c>
      <c r="FG169" s="484" t="e">
        <f t="shared" ca="1" si="30"/>
        <v>#N/A</v>
      </c>
      <c r="FH169" s="603" t="e">
        <f t="shared" ca="1" si="31"/>
        <v>#N/A</v>
      </c>
      <c r="FI169" s="484" t="e">
        <f t="shared" ca="1" si="66"/>
        <v>#N/A</v>
      </c>
      <c r="FJ169" s="604">
        <f t="shared" si="32"/>
        <v>4</v>
      </c>
      <c r="FK169" s="605" t="e">
        <f t="shared" ca="1" si="33"/>
        <v>#N/A</v>
      </c>
      <c r="FL169" s="484" t="e">
        <f t="shared" ca="1" si="67"/>
        <v>#N/A</v>
      </c>
      <c r="FN169" s="31">
        <f t="shared" si="34"/>
        <v>0</v>
      </c>
      <c r="FO169" s="31" t="e">
        <f t="shared" ca="1" si="68"/>
        <v>#N/A</v>
      </c>
      <c r="FP169" s="30" t="e">
        <f t="shared" ca="1" si="69"/>
        <v>#N/A</v>
      </c>
      <c r="FQ169" s="45"/>
      <c r="FR169" s="48"/>
      <c r="FS169" s="29" t="e">
        <f t="shared" ca="1" si="35"/>
        <v>#N/A</v>
      </c>
      <c r="FT169" s="45"/>
      <c r="FV169" s="29" t="e">
        <f t="shared" ca="1" si="84"/>
        <v>#N/A</v>
      </c>
      <c r="FW169" s="45"/>
      <c r="FY169" s="28" t="e">
        <f t="shared" ca="1" si="36"/>
        <v>#N/A</v>
      </c>
      <c r="FZ169" s="45"/>
      <c r="GA169" s="45"/>
      <c r="GC169" s="28" t="e">
        <f t="shared" ca="1" si="70"/>
        <v>#N/A</v>
      </c>
      <c r="GD169" s="45"/>
      <c r="GF169" s="27" t="e">
        <f t="shared" ca="1" si="71"/>
        <v>#N/A</v>
      </c>
      <c r="GH169" s="29"/>
      <c r="GJ169" s="26" t="e">
        <f t="shared" ca="1" si="72"/>
        <v>#N/A</v>
      </c>
      <c r="GK169" s="47"/>
      <c r="GL169" s="46"/>
      <c r="GM169" s="24"/>
      <c r="GT169" s="20"/>
      <c r="GW169" s="5"/>
      <c r="GX169" s="5"/>
    </row>
    <row r="170" spans="54:206">
      <c r="BB170" s="23"/>
      <c r="BD170" s="43">
        <f t="shared" si="6"/>
        <v>1</v>
      </c>
      <c r="BE170" s="551">
        <f t="shared" si="7"/>
        <v>0</v>
      </c>
      <c r="BF170" s="138">
        <f t="shared" si="73"/>
        <v>12</v>
      </c>
      <c r="BG170" s="42">
        <f t="shared" si="74"/>
        <v>2028</v>
      </c>
      <c r="BH170" s="41">
        <f t="shared" si="37"/>
        <v>51</v>
      </c>
      <c r="BI170" s="40">
        <f t="shared" ca="1" si="8"/>
        <v>0.13123300000000002</v>
      </c>
      <c r="BJ170" s="202">
        <f t="shared" ca="1" si="38"/>
        <v>0.24239364409042061</v>
      </c>
      <c r="BK170" s="203">
        <f t="shared" ca="1" si="39"/>
        <v>4.1255207154976707</v>
      </c>
      <c r="BM170" s="40">
        <f t="shared" si="9"/>
        <v>0.94452286663237028</v>
      </c>
      <c r="BN170" s="40">
        <f t="shared" si="10"/>
        <v>3.0200000000000227E-3</v>
      </c>
      <c r="BO170" s="39">
        <f t="shared" ca="1" si="40"/>
        <v>0.22894633956975058</v>
      </c>
      <c r="BP170" s="39"/>
      <c r="BQ170" s="354">
        <f t="shared" si="11"/>
        <v>0</v>
      </c>
      <c r="BR170" s="39"/>
      <c r="BT170" s="386" t="e">
        <f t="shared" si="12"/>
        <v>#N/A</v>
      </c>
      <c r="BU170" s="388" t="e">
        <f>IF($BD170,SUM($BT170:$BT$250),"")</f>
        <v>#N/A</v>
      </c>
      <c r="BV170" s="499" t="e">
        <f t="shared" si="41"/>
        <v>#N/A</v>
      </c>
      <c r="BW170" s="585" t="e">
        <f>IF($BD170,SUM($BV170:$BV$250),"")</f>
        <v>#N/A</v>
      </c>
      <c r="BX170" s="387" t="e">
        <f t="shared" ca="1" si="75"/>
        <v>#N/A</v>
      </c>
      <c r="BY170" s="387" t="e">
        <f t="shared" ca="1" si="76"/>
        <v>#N/A</v>
      </c>
      <c r="BZ170" s="388" t="e">
        <f ca="1">IF($BD170,SUM($BY170:$BY$250),"")</f>
        <v>#N/A</v>
      </c>
      <c r="CA170" s="11"/>
      <c r="CB170" s="388" t="e">
        <f t="shared" ca="1" si="42"/>
        <v>#N/A</v>
      </c>
      <c r="CC170" s="387" t="e">
        <f t="shared" ca="1" si="43"/>
        <v>#N/A</v>
      </c>
      <c r="CD170" s="388" t="e">
        <f ca="1">IF($BD170,SUM($CC170:$CC$250),"")</f>
        <v>#N/A</v>
      </c>
      <c r="CE170" s="387" t="e">
        <f t="shared" si="44"/>
        <v>#N/A</v>
      </c>
      <c r="CF170" s="388" t="e">
        <f>IF($BD170,SUM($CE170:$CE$250),"")</f>
        <v>#N/A</v>
      </c>
      <c r="CG170" s="11"/>
      <c r="CH170" s="10" t="e">
        <f t="shared" si="13"/>
        <v>#N/A</v>
      </c>
      <c r="CI170" s="523">
        <f t="shared" si="45"/>
        <v>1</v>
      </c>
      <c r="CJ170" s="388"/>
      <c r="CK170" s="388"/>
      <c r="CL170" s="37"/>
      <c r="CM170" s="300">
        <f t="shared" si="14"/>
        <v>1</v>
      </c>
      <c r="CN170" s="677" t="e">
        <f t="shared" si="46"/>
        <v>#N/A</v>
      </c>
      <c r="CO170" s="677" t="e">
        <f t="shared" si="47"/>
        <v>#N/A</v>
      </c>
      <c r="CP170" s="10" t="e">
        <f t="shared" si="15"/>
        <v>#N/A</v>
      </c>
      <c r="CQ170" s="582" t="e">
        <f t="shared" si="77"/>
        <v>#N/A</v>
      </c>
      <c r="CR170" s="387" t="e">
        <f t="shared" si="16"/>
        <v>#N/A</v>
      </c>
      <c r="CT170" s="38" t="e">
        <f t="shared" si="17"/>
        <v>#N/A</v>
      </c>
      <c r="CU170" s="386" t="e">
        <f t="shared" si="48"/>
        <v>#N/A</v>
      </c>
      <c r="CV170" s="499" t="e">
        <f t="shared" si="49"/>
        <v>#N/A</v>
      </c>
      <c r="CX170" s="10" t="e">
        <f t="shared" ca="1" si="18"/>
        <v>#N/A</v>
      </c>
      <c r="CY170" s="387" t="e">
        <f t="shared" ca="1" si="19"/>
        <v>#N/A</v>
      </c>
      <c r="CZ170" s="10" t="e">
        <f t="shared" ca="1" si="50"/>
        <v>#N/A</v>
      </c>
      <c r="DA170" s="33" t="e">
        <f ca="1">IF($BD170,SUM(CZ170:$CZ$250)*$BK170,"")</f>
        <v>#N/A</v>
      </c>
      <c r="DC170" s="677">
        <f t="shared" si="20"/>
        <v>1</v>
      </c>
      <c r="DD170" s="10" t="e">
        <f t="shared" si="51"/>
        <v>#N/A</v>
      </c>
      <c r="DE170" s="10">
        <f t="shared" ca="1" si="21"/>
        <v>0</v>
      </c>
      <c r="DF170" s="10" t="e">
        <f t="shared" si="22"/>
        <v>#N/A</v>
      </c>
      <c r="DG170" s="10" t="e">
        <f t="shared" si="23"/>
        <v>#N/A</v>
      </c>
      <c r="DH170" s="10" t="e">
        <f t="shared" si="24"/>
        <v>#N/A</v>
      </c>
      <c r="DI170" s="10">
        <f t="shared" ca="1" si="25"/>
        <v>0</v>
      </c>
      <c r="DJ170" s="10" t="e">
        <f t="shared" si="26"/>
        <v>#N/A</v>
      </c>
      <c r="DK170" s="499" t="e">
        <f t="shared" ca="1" si="52"/>
        <v>#N/A</v>
      </c>
      <c r="DL170" s="38">
        <f t="shared" ca="1" si="53"/>
        <v>0</v>
      </c>
      <c r="DM170" s="38" t="e">
        <f t="shared" ca="1" si="54"/>
        <v>#N/A</v>
      </c>
      <c r="DN170" s="38" t="e">
        <f t="shared" ca="1" si="78"/>
        <v>#N/A</v>
      </c>
      <c r="DO170" s="38" t="e">
        <f t="shared" ca="1" si="79"/>
        <v>#N/A</v>
      </c>
      <c r="DR170" s="585" t="e">
        <f t="shared" ca="1" si="55"/>
        <v>#N/A</v>
      </c>
      <c r="DS170" s="36"/>
      <c r="DT170" s="585" t="e">
        <f ca="1">IF($BD170, DR170+DS170,"")</f>
        <v>#N/A</v>
      </c>
      <c r="DV170" s="10" t="e">
        <f t="shared" ca="1" si="56"/>
        <v>#N/A</v>
      </c>
      <c r="DW170" s="22"/>
      <c r="DX170" s="32" t="e">
        <f ca="1">IF($BD170,SUM(DV170:$DV$250)*$BK170,"")</f>
        <v>#N/A</v>
      </c>
      <c r="DZ170" s="49" t="e">
        <f t="shared" ca="1" si="57"/>
        <v>#N/A</v>
      </c>
      <c r="EB170" s="32" t="e">
        <f t="shared" ca="1" si="58"/>
        <v>#N/A</v>
      </c>
      <c r="EC170" s="32"/>
      <c r="ED170" s="31"/>
      <c r="EE170" s="31">
        <f t="shared" si="28"/>
        <v>0</v>
      </c>
      <c r="EF170" s="585" t="e">
        <f t="shared" si="80"/>
        <v>#N/A</v>
      </c>
      <c r="EG170" s="585" t="e">
        <f t="shared" ca="1" si="81"/>
        <v>#N/A</v>
      </c>
      <c r="EH170" s="631" t="e">
        <f t="shared" ca="1" si="82"/>
        <v>#N/A</v>
      </c>
      <c r="EI170" s="631" t="e">
        <f t="shared" ca="1" si="59"/>
        <v>#N/A</v>
      </c>
      <c r="EJ170" s="635"/>
      <c r="EK170" s="33" t="e">
        <f t="shared" ca="1" si="60"/>
        <v>#N/A</v>
      </c>
      <c r="EL170" s="32"/>
      <c r="EM170" s="32" t="e">
        <f t="shared" ca="1" si="85"/>
        <v>#N/A</v>
      </c>
      <c r="EP170" s="51" t="e">
        <f t="shared" ca="1" si="61"/>
        <v>#N/A</v>
      </c>
      <c r="EQ170" s="35"/>
      <c r="ER170" s="11"/>
      <c r="ES170" s="33" t="e">
        <f t="shared" ca="1" si="62"/>
        <v>#N/A</v>
      </c>
      <c r="ET170" s="31"/>
      <c r="EU170" s="50" t="e">
        <f t="shared" ca="1" si="63"/>
        <v>#N/A</v>
      </c>
      <c r="EV170" s="32" t="e">
        <f t="shared" ca="1" si="29"/>
        <v>#N/A</v>
      </c>
      <c r="EX170" s="32" t="e">
        <f t="shared" ca="1" si="83"/>
        <v>#N/A</v>
      </c>
      <c r="EY170" s="22"/>
      <c r="EZ170" s="32"/>
      <c r="FA170" s="11"/>
      <c r="FB170" s="32" t="e">
        <f t="shared" ca="1" si="64"/>
        <v>#N/A</v>
      </c>
      <c r="FC170" s="11"/>
      <c r="FD170" s="32"/>
      <c r="FF170" s="484" t="e">
        <f t="shared" ca="1" si="65"/>
        <v>#N/A</v>
      </c>
      <c r="FG170" s="484" t="e">
        <f t="shared" ca="1" si="30"/>
        <v>#N/A</v>
      </c>
      <c r="FH170" s="603" t="e">
        <f t="shared" ca="1" si="31"/>
        <v>#N/A</v>
      </c>
      <c r="FI170" s="484" t="e">
        <f t="shared" ca="1" si="66"/>
        <v>#N/A</v>
      </c>
      <c r="FJ170" s="604">
        <f t="shared" si="32"/>
        <v>3</v>
      </c>
      <c r="FK170" s="605" t="e">
        <f t="shared" ca="1" si="33"/>
        <v>#N/A</v>
      </c>
      <c r="FL170" s="484" t="e">
        <f t="shared" ca="1" si="67"/>
        <v>#N/A</v>
      </c>
      <c r="FN170" s="31">
        <f t="shared" si="34"/>
        <v>0</v>
      </c>
      <c r="FO170" s="31" t="e">
        <f t="shared" ca="1" si="68"/>
        <v>#N/A</v>
      </c>
      <c r="FP170" s="30" t="e">
        <f t="shared" ca="1" si="69"/>
        <v>#N/A</v>
      </c>
      <c r="FQ170" s="45"/>
      <c r="FR170" s="48"/>
      <c r="FS170" s="29" t="e">
        <f t="shared" ca="1" si="35"/>
        <v>#N/A</v>
      </c>
      <c r="FT170" s="45"/>
      <c r="FV170" s="29" t="e">
        <f t="shared" ca="1" si="84"/>
        <v>#N/A</v>
      </c>
      <c r="FW170" s="45"/>
      <c r="FY170" s="28" t="e">
        <f t="shared" ca="1" si="36"/>
        <v>#N/A</v>
      </c>
      <c r="FZ170" s="45"/>
      <c r="GA170" s="45"/>
      <c r="GC170" s="28" t="e">
        <f t="shared" ca="1" si="70"/>
        <v>#N/A</v>
      </c>
      <c r="GD170" s="45"/>
      <c r="GF170" s="27" t="e">
        <f t="shared" ca="1" si="71"/>
        <v>#N/A</v>
      </c>
      <c r="GH170" s="29"/>
      <c r="GJ170" s="26" t="e">
        <f t="shared" ca="1" si="72"/>
        <v>#N/A</v>
      </c>
      <c r="GK170" s="47"/>
      <c r="GL170" s="46"/>
      <c r="GM170" s="24"/>
      <c r="GT170" s="20"/>
      <c r="GW170" s="5"/>
      <c r="GX170" s="5"/>
    </row>
    <row r="171" spans="54:206">
      <c r="BB171" s="23"/>
      <c r="BD171" s="43">
        <f t="shared" si="6"/>
        <v>1</v>
      </c>
      <c r="BE171" s="551">
        <f t="shared" si="7"/>
        <v>0</v>
      </c>
      <c r="BF171" s="138">
        <f t="shared" si="73"/>
        <v>13</v>
      </c>
      <c r="BG171" s="42">
        <f t="shared" si="74"/>
        <v>2029</v>
      </c>
      <c r="BH171" s="41">
        <f t="shared" si="37"/>
        <v>52</v>
      </c>
      <c r="BI171" s="40">
        <f t="shared" ca="1" si="8"/>
        <v>0.13134100000000001</v>
      </c>
      <c r="BJ171" s="202">
        <f ca="1">IF(BD171,(1/(1+BI171))*BJ170,"")</f>
        <v>0.21425338964151447</v>
      </c>
      <c r="BK171" s="203">
        <f t="shared" ref="BK171:BK234" ca="1" si="86">IF($BD171,((1+$BI171))*BK170,"")</f>
        <v>4.6673707317918502</v>
      </c>
      <c r="BM171" s="40">
        <f t="shared" si="9"/>
        <v>0.9319668122378264</v>
      </c>
      <c r="BN171" s="40">
        <f t="shared" si="10"/>
        <v>3.2400000000000206E-3</v>
      </c>
      <c r="BO171" s="39">
        <f ca="1">IF($BD171,BJ171*BM171,"")</f>
        <v>0.19967704855535118</v>
      </c>
      <c r="BP171" s="39"/>
      <c r="BQ171" s="354">
        <f t="shared" si="11"/>
        <v>0</v>
      </c>
      <c r="BR171" s="39"/>
      <c r="BT171" s="386" t="e">
        <f t="shared" si="12"/>
        <v>#N/A</v>
      </c>
      <c r="BU171" s="388" t="e">
        <f>IF($BD171,SUM($BT171:$BT$250),"")</f>
        <v>#N/A</v>
      </c>
      <c r="BV171" s="499" t="e">
        <f t="shared" si="41"/>
        <v>#N/A</v>
      </c>
      <c r="BW171" s="585" t="e">
        <f>IF($BD171,SUM($BV171:$BV$250),"")</f>
        <v>#N/A</v>
      </c>
      <c r="BX171" s="387" t="e">
        <f t="shared" ca="1" si="75"/>
        <v>#N/A</v>
      </c>
      <c r="BY171" s="387" t="e">
        <f t="shared" ca="1" si="76"/>
        <v>#N/A</v>
      </c>
      <c r="BZ171" s="388" t="e">
        <f ca="1">IF($BD171,SUM($BY171:$BY$250),"")</f>
        <v>#N/A</v>
      </c>
      <c r="CA171" s="11"/>
      <c r="CB171" s="388" t="e">
        <f t="shared" ca="1" si="42"/>
        <v>#N/A</v>
      </c>
      <c r="CC171" s="387" t="e">
        <f t="shared" ca="1" si="43"/>
        <v>#N/A</v>
      </c>
      <c r="CD171" s="388" t="e">
        <f ca="1">IF($BD171,SUM($CC171:$CC$250),"")</f>
        <v>#N/A</v>
      </c>
      <c r="CE171" s="387" t="e">
        <f t="shared" si="44"/>
        <v>#N/A</v>
      </c>
      <c r="CF171" s="388" t="e">
        <f>IF($BD171,SUM($CE171:$CE$250),"")</f>
        <v>#N/A</v>
      </c>
      <c r="CG171" s="11"/>
      <c r="CH171" s="10" t="e">
        <f t="shared" si="13"/>
        <v>#N/A</v>
      </c>
      <c r="CI171" s="523">
        <f t="shared" si="45"/>
        <v>1</v>
      </c>
      <c r="CJ171" s="388"/>
      <c r="CK171" s="388"/>
      <c r="CL171" s="37"/>
      <c r="CM171" s="300">
        <f t="shared" si="14"/>
        <v>1</v>
      </c>
      <c r="CN171" s="677" t="e">
        <f t="shared" si="46"/>
        <v>#N/A</v>
      </c>
      <c r="CO171" s="677" t="e">
        <f t="shared" si="47"/>
        <v>#N/A</v>
      </c>
      <c r="CP171" s="10" t="e">
        <f t="shared" si="15"/>
        <v>#N/A</v>
      </c>
      <c r="CQ171" s="582" t="e">
        <f t="shared" si="77"/>
        <v>#N/A</v>
      </c>
      <c r="CR171" s="387" t="e">
        <f t="shared" si="16"/>
        <v>#N/A</v>
      </c>
      <c r="CT171" s="38" t="e">
        <f t="shared" si="17"/>
        <v>#N/A</v>
      </c>
      <c r="CU171" s="386" t="e">
        <f t="shared" si="48"/>
        <v>#N/A</v>
      </c>
      <c r="CV171" s="499" t="e">
        <f t="shared" si="49"/>
        <v>#N/A</v>
      </c>
      <c r="CX171" s="10" t="e">
        <f ca="1">IF($BD171,CT171*BJ171,"")</f>
        <v>#N/A</v>
      </c>
      <c r="CY171" s="387" t="e">
        <f ca="1">IF($BD171,CU171*BJ171,"")</f>
        <v>#N/A</v>
      </c>
      <c r="CZ171" s="10" t="e">
        <f ca="1">IF($BD171,SUM(CX171:CY171),"")</f>
        <v>#N/A</v>
      </c>
      <c r="DA171" s="33" t="e">
        <f ca="1">IF($BD171,SUM(CZ171:$CZ$250)*$BK171,"")</f>
        <v>#N/A</v>
      </c>
      <c r="DC171" s="677">
        <f t="shared" si="20"/>
        <v>1</v>
      </c>
      <c r="DD171" s="10" t="e">
        <f t="shared" si="51"/>
        <v>#N/A</v>
      </c>
      <c r="DE171" s="10">
        <f t="shared" ca="1" si="21"/>
        <v>0</v>
      </c>
      <c r="DF171" s="10" t="e">
        <f t="shared" si="22"/>
        <v>#N/A</v>
      </c>
      <c r="DG171" s="10" t="e">
        <f t="shared" si="23"/>
        <v>#N/A</v>
      </c>
      <c r="DH171" s="10" t="e">
        <f t="shared" si="24"/>
        <v>#N/A</v>
      </c>
      <c r="DI171" s="10">
        <f t="shared" ca="1" si="25"/>
        <v>0</v>
      </c>
      <c r="DJ171" s="10" t="e">
        <f t="shared" si="26"/>
        <v>#N/A</v>
      </c>
      <c r="DK171" s="499" t="e">
        <f t="shared" ca="1" si="52"/>
        <v>#N/A</v>
      </c>
      <c r="DL171" s="38">
        <f t="shared" ca="1" si="53"/>
        <v>0</v>
      </c>
      <c r="DM171" s="38" t="e">
        <f t="shared" ca="1" si="54"/>
        <v>#N/A</v>
      </c>
      <c r="DN171" s="38" t="e">
        <f t="shared" ca="1" si="78"/>
        <v>#N/A</v>
      </c>
      <c r="DO171" s="38" t="e">
        <f t="shared" ca="1" si="79"/>
        <v>#N/A</v>
      </c>
      <c r="DR171" s="585" t="e">
        <f t="shared" ca="1" si="55"/>
        <v>#N/A</v>
      </c>
      <c r="DS171" s="36"/>
      <c r="DT171" s="585" t="e">
        <f ca="1">IF($BD171, DR171+DS171,"")</f>
        <v>#N/A</v>
      </c>
      <c r="DV171" s="10" t="e">
        <f t="shared" ca="1" si="56"/>
        <v>#N/A</v>
      </c>
      <c r="DW171" s="22"/>
      <c r="DX171" s="32" t="e">
        <f ca="1">IF($BD171,SUM(DV171:$DV$250)*$BK171,"")</f>
        <v>#N/A</v>
      </c>
      <c r="DZ171" s="49" t="e">
        <f t="shared" ca="1" si="57"/>
        <v>#N/A</v>
      </c>
      <c r="EB171" s="32" t="e">
        <f t="shared" ca="1" si="58"/>
        <v>#N/A</v>
      </c>
      <c r="EC171" s="32"/>
      <c r="ED171" s="31"/>
      <c r="EE171" s="31">
        <f t="shared" si="28"/>
        <v>0</v>
      </c>
      <c r="EF171" s="585" t="e">
        <f t="shared" si="80"/>
        <v>#N/A</v>
      </c>
      <c r="EG171" s="585" t="e">
        <f t="shared" ca="1" si="81"/>
        <v>#N/A</v>
      </c>
      <c r="EH171" s="631" t="e">
        <f t="shared" ca="1" si="82"/>
        <v>#N/A</v>
      </c>
      <c r="EI171" s="631" t="e">
        <f t="shared" ca="1" si="59"/>
        <v>#N/A</v>
      </c>
      <c r="EJ171" s="635"/>
      <c r="EK171" s="33" t="e">
        <f t="shared" ca="1" si="60"/>
        <v>#N/A</v>
      </c>
      <c r="EL171" s="32"/>
      <c r="EM171" s="32" t="e">
        <f t="shared" ca="1" si="85"/>
        <v>#N/A</v>
      </c>
      <c r="EP171" s="51" t="e">
        <f t="shared" ca="1" si="61"/>
        <v>#N/A</v>
      </c>
      <c r="EQ171" s="35"/>
      <c r="ER171" s="11"/>
      <c r="ES171" s="33" t="e">
        <f t="shared" ca="1" si="62"/>
        <v>#N/A</v>
      </c>
      <c r="ET171" s="31"/>
      <c r="EU171" s="50" t="e">
        <f t="shared" ca="1" si="63"/>
        <v>#N/A</v>
      </c>
      <c r="EV171" s="32" t="e">
        <f t="shared" ca="1" si="29"/>
        <v>#N/A</v>
      </c>
      <c r="EX171" s="32" t="e">
        <f ca="1">IF($BD171,EM171+EV171,"")</f>
        <v>#N/A</v>
      </c>
      <c r="EY171" s="22"/>
      <c r="EZ171" s="32"/>
      <c r="FA171" s="11"/>
      <c r="FB171" s="32" t="e">
        <f t="shared" ca="1" si="64"/>
        <v>#N/A</v>
      </c>
      <c r="FC171" s="11"/>
      <c r="FD171" s="32"/>
      <c r="FF171" s="484" t="e">
        <f ca="1">IF($BD171,FL170,"")</f>
        <v>#N/A</v>
      </c>
      <c r="FG171" s="484" t="e">
        <f t="shared" ca="1" si="30"/>
        <v>#N/A</v>
      </c>
      <c r="FH171" s="603" t="e">
        <f ca="1">IF($BD171,-FO171,"")</f>
        <v>#N/A</v>
      </c>
      <c r="FI171" s="484" t="e">
        <f ca="1">IF($BD171,FF171+FG171+FH171,"")</f>
        <v>#N/A</v>
      </c>
      <c r="FJ171" s="604">
        <f t="shared" si="32"/>
        <v>2</v>
      </c>
      <c r="FK171" s="605" t="e">
        <f ca="1">IF($BD171,FI171/FJ171,"")</f>
        <v>#N/A</v>
      </c>
      <c r="FL171" s="484" t="e">
        <f ca="1">IF($BD171,FI171-FK171,"")</f>
        <v>#N/A</v>
      </c>
      <c r="FN171" s="31">
        <f t="shared" si="34"/>
        <v>0</v>
      </c>
      <c r="FO171" s="31" t="e">
        <f ca="1">IF($BD171,IF(FN171&gt;(FF171+FG171),(FF171+FG171),(FN171)),"")</f>
        <v>#N/A</v>
      </c>
      <c r="FP171" s="30" t="e">
        <f ca="1">IF($BD171,IF(FO171&lt;FN171,FN171-FO171,0),"")</f>
        <v>#N/A</v>
      </c>
      <c r="FQ171" s="45"/>
      <c r="FR171" s="48"/>
      <c r="FS171" s="29" t="e">
        <f t="shared" ca="1" si="35"/>
        <v>#N/A</v>
      </c>
      <c r="FT171" s="45"/>
      <c r="FV171" s="29" t="e">
        <f t="shared" ca="1" si="84"/>
        <v>#N/A</v>
      </c>
      <c r="FW171" s="45"/>
      <c r="FY171" s="28" t="e">
        <f ca="1">IF($BD171, -FP171,"")</f>
        <v>#N/A</v>
      </c>
      <c r="FZ171" s="45"/>
      <c r="GA171" s="45"/>
      <c r="GC171" s="28" t="e">
        <f t="shared" ca="1" si="70"/>
        <v>#N/A</v>
      </c>
      <c r="GD171" s="45"/>
      <c r="GF171" s="27" t="e">
        <f t="shared" ca="1" si="71"/>
        <v>#N/A</v>
      </c>
      <c r="GH171" s="29"/>
      <c r="GJ171" s="26" t="e">
        <f t="shared" ca="1" si="72"/>
        <v>#N/A</v>
      </c>
      <c r="GK171" s="47"/>
      <c r="GL171" s="46"/>
      <c r="GM171" s="24"/>
      <c r="GT171" s="20"/>
      <c r="GW171" s="5"/>
      <c r="GX171" s="5"/>
    </row>
    <row r="172" spans="54:206">
      <c r="BB172" s="23"/>
      <c r="BD172" s="43">
        <f t="shared" si="6"/>
        <v>1</v>
      </c>
      <c r="BE172" s="551">
        <f t="shared" ref="BE172:BE235" si="87">IF(BD172,IF(BF172=param_valYear,1,0),"")</f>
        <v>0</v>
      </c>
      <c r="BF172" s="138">
        <f t="shared" si="73"/>
        <v>14</v>
      </c>
      <c r="BG172" s="42">
        <f t="shared" ref="BG172:BG235" si="88">IF(BD172,BG171+1,"")</f>
        <v>2030</v>
      </c>
      <c r="BH172" s="41">
        <f t="shared" ref="BH172:BH235" si="89">IF(BD172,BH171+1,"")</f>
        <v>53</v>
      </c>
      <c r="BI172" s="40">
        <f t="shared" ref="BI172:BI235" ca="1" si="90">IF($BD172,VLOOKUP(BF172,INDIRECT("_yield_"&amp;BI$157),4,0),"")</f>
        <v>0.13137299999999999</v>
      </c>
      <c r="BJ172" s="202">
        <f t="shared" ref="BJ172:BJ235" ca="1" si="91">IF(BD172,(1/(1+BI172))*BJ171,"")</f>
        <v>0.18937467098959801</v>
      </c>
      <c r="BK172" s="203">
        <f t="shared" ca="1" si="86"/>
        <v>5.2805372269395408</v>
      </c>
      <c r="BM172" s="40">
        <f t="shared" ref="BM172:BM235" si="92">IF(BD172,IF(Ass___useMortalityTable="Yes",VLOOKUP(BH172,mortalityTable_nPx_assurance,(BH172-param___Age)+3,0),1),"")</f>
        <v>0.91665803044480654</v>
      </c>
      <c r="BN172" s="40">
        <f t="shared" ref="BN172:BN235" si="93">IF($BD172,IF(Ass___useMortalityTable="Yes",1-VLOOKUP(BH172,mortalityTable_nPx_assurance,4,0),1),"")</f>
        <v>3.4800000000000386E-3</v>
      </c>
      <c r="BO172" s="39">
        <f t="shared" ref="BO172:BO235" ca="1" si="94">IF($BD172,BJ172*BM172,"")</f>
        <v>0.17359181292545817</v>
      </c>
      <c r="BP172" s="39"/>
      <c r="BQ172" s="354">
        <f t="shared" si="11"/>
        <v>0</v>
      </c>
      <c r="BR172" s="39"/>
      <c r="BT172" s="386" t="str">
        <f t="shared" si="12"/>
        <v/>
      </c>
      <c r="BU172" s="388">
        <f>IF($BD172,SUM($BT172:$BT$250),"")</f>
        <v>0</v>
      </c>
      <c r="BV172" s="499" t="str">
        <f t="shared" si="41"/>
        <v/>
      </c>
      <c r="BW172" s="585">
        <f>IF($BD172,SUM($BV172:$BV$250),"")</f>
        <v>0</v>
      </c>
      <c r="BX172" s="387" t="str">
        <f t="shared" si="75"/>
        <v/>
      </c>
      <c r="BY172" s="387" t="str">
        <f t="shared" si="76"/>
        <v/>
      </c>
      <c r="BZ172" s="388">
        <f>IF($BD172,SUM($BY172:$BY$250),"")</f>
        <v>0</v>
      </c>
      <c r="CA172" s="11"/>
      <c r="CB172" s="388">
        <f t="shared" ca="1" si="42"/>
        <v>0</v>
      </c>
      <c r="CC172" s="387" t="str">
        <f t="shared" si="43"/>
        <v/>
      </c>
      <c r="CD172" s="388">
        <f>IF($BD172,SUM($CC172:$CC$250),"")</f>
        <v>0</v>
      </c>
      <c r="CE172" s="387" t="str">
        <f t="shared" si="44"/>
        <v/>
      </c>
      <c r="CF172" s="388">
        <f>IF($BD172,SUM($CE172:$CE$250),"")</f>
        <v>0</v>
      </c>
      <c r="CG172" s="11"/>
      <c r="CH172" s="10" t="e">
        <f t="shared" si="13"/>
        <v>#N/A</v>
      </c>
      <c r="CI172" s="523">
        <f t="shared" si="45"/>
        <v>1</v>
      </c>
      <c r="CJ172" s="388"/>
      <c r="CK172" s="388"/>
      <c r="CL172" s="37"/>
      <c r="CM172" s="300">
        <f t="shared" si="14"/>
        <v>1</v>
      </c>
      <c r="CN172" s="677" t="e">
        <f t="shared" si="46"/>
        <v>#N/A</v>
      </c>
      <c r="CO172" s="677" t="e">
        <f t="shared" si="47"/>
        <v>#N/A</v>
      </c>
      <c r="CP172" s="10" t="e">
        <f t="shared" si="15"/>
        <v>#N/A</v>
      </c>
      <c r="CQ172" s="582" t="e">
        <f t="shared" si="77"/>
        <v>#N/A</v>
      </c>
      <c r="CR172" s="387" t="e">
        <f t="shared" si="16"/>
        <v>#N/A</v>
      </c>
      <c r="CT172" s="38" t="e">
        <f t="shared" ref="CT172:CT235" si="95">IF($BD172,CP172*$BM172*BN172,"")</f>
        <v>#N/A</v>
      </c>
      <c r="CU172" s="386" t="e">
        <f t="shared" si="48"/>
        <v>#N/A</v>
      </c>
      <c r="CV172" s="499" t="e">
        <f t="shared" ref="CV172:CV235" si="96">IF($BD172,SUM(CT172:CU172),"")</f>
        <v>#N/A</v>
      </c>
      <c r="CX172" s="10" t="e">
        <f t="shared" ref="CX172:CX235" ca="1" si="97">IF($BD172,CT172*BJ172,"")</f>
        <v>#N/A</v>
      </c>
      <c r="CY172" s="387" t="e">
        <f t="shared" ref="CY172:CY235" ca="1" si="98">IF($BD172,CU172*BJ172,"")</f>
        <v>#N/A</v>
      </c>
      <c r="CZ172" s="10" t="e">
        <f t="shared" ref="CZ172:CZ235" ca="1" si="99">IF($BD172,SUM(CX172:CY172),"")</f>
        <v>#N/A</v>
      </c>
      <c r="DA172" s="33" t="e">
        <f ca="1">IF($BD172,SUM(CZ172:$CZ$250)*$BK172,"")</f>
        <v>#N/A</v>
      </c>
      <c r="DC172" s="677">
        <f t="shared" si="20"/>
        <v>1</v>
      </c>
      <c r="DD172" s="10" t="str">
        <f t="shared" si="51"/>
        <v/>
      </c>
      <c r="DE172" s="10">
        <f t="shared" ca="1" si="21"/>
        <v>0</v>
      </c>
      <c r="DF172" s="10" t="e">
        <f t="shared" si="22"/>
        <v>#N/A</v>
      </c>
      <c r="DG172" s="10" t="str">
        <f t="shared" si="23"/>
        <v/>
      </c>
      <c r="DH172" s="10" t="e">
        <f t="shared" si="24"/>
        <v>#N/A</v>
      </c>
      <c r="DI172" s="10">
        <f t="shared" ref="DI172:DI235" ca="1" si="100">IF($BD172,DE172*BM172,"")</f>
        <v>0</v>
      </c>
      <c r="DJ172" s="10" t="e">
        <f t="shared" ref="DJ172:DJ235" si="101">IF($BD172,SUM(DF172:DH172)*BM172,"")</f>
        <v>#N/A</v>
      </c>
      <c r="DK172" s="499" t="e">
        <f t="shared" ref="DK172:DK235" ca="1" si="102">IF($BD172,DI172+DJ172,"")</f>
        <v>#N/A</v>
      </c>
      <c r="DL172" s="38">
        <f t="shared" ref="DL172:DL235" ca="1" si="103">IF($BD172,DI172*$BJ172,"")</f>
        <v>0</v>
      </c>
      <c r="DM172" s="38" t="e">
        <f t="shared" ref="DM172:DM235" ca="1" si="104">IF($BD172,DJ172*$BJ172,"")</f>
        <v>#N/A</v>
      </c>
      <c r="DN172" s="38" t="e">
        <f t="shared" ref="DN172:DN235" ca="1" si="105">IF($BD172,DL172+DM172,"")</f>
        <v>#N/A</v>
      </c>
      <c r="DO172" s="38" t="e">
        <f t="shared" ref="DO172:DO235" ca="1" si="106">IF($BD172,SUM(DN172:DN263),"")</f>
        <v>#N/A</v>
      </c>
      <c r="DR172" s="585" t="e">
        <f t="shared" ref="DR172:DR235" ca="1" si="107">IF($BD172,CV172+DK172,"")</f>
        <v>#N/A</v>
      </c>
      <c r="DS172" s="36"/>
      <c r="DT172" s="585" t="e">
        <f t="shared" ref="DT172:DT235" ca="1" si="108">IF($BD172, DR172+DS172,"")</f>
        <v>#N/A</v>
      </c>
      <c r="DV172" s="10" t="e">
        <f t="shared" ca="1" si="56"/>
        <v>#N/A</v>
      </c>
      <c r="DW172" s="22"/>
      <c r="DX172" s="32" t="e">
        <f ca="1">IF($BD172,SUM(DV172:$DV$250)*$BK172,"")</f>
        <v>#N/A</v>
      </c>
      <c r="DZ172" s="49" t="e">
        <f t="shared" ca="1" si="57"/>
        <v>#N/A</v>
      </c>
      <c r="EB172" s="32" t="e">
        <f t="shared" ref="EB172:EB235" ca="1" si="109">IF($BD172,EM171,"")</f>
        <v>#N/A</v>
      </c>
      <c r="EC172" s="32"/>
      <c r="ED172" s="31"/>
      <c r="EE172" s="31">
        <f t="shared" si="28"/>
        <v>0</v>
      </c>
      <c r="EF172" s="585" t="e">
        <f t="shared" si="80"/>
        <v>#N/A</v>
      </c>
      <c r="EG172" s="585" t="e">
        <f t="shared" ca="1" si="81"/>
        <v>#N/A</v>
      </c>
      <c r="EH172" s="631" t="e">
        <f t="shared" ca="1" si="82"/>
        <v>#N/A</v>
      </c>
      <c r="EI172" s="631" t="e">
        <f t="shared" ca="1" si="59"/>
        <v>#N/A</v>
      </c>
      <c r="EJ172" s="635"/>
      <c r="EK172" s="33" t="e">
        <f t="shared" ca="1" si="60"/>
        <v>#N/A</v>
      </c>
      <c r="EL172" s="32"/>
      <c r="EM172" s="32" t="e">
        <f t="shared" ca="1" si="85"/>
        <v>#N/A</v>
      </c>
      <c r="EP172" s="51" t="e">
        <f t="shared" ca="1" si="61"/>
        <v>#N/A</v>
      </c>
      <c r="EQ172" s="35"/>
      <c r="ER172" s="11"/>
      <c r="ES172" s="33" t="e">
        <f t="shared" ref="ES172:ES235" ca="1" si="110">IF($BD172,EV171,"")</f>
        <v>#N/A</v>
      </c>
      <c r="ET172" s="31"/>
      <c r="EU172" s="50" t="e">
        <f t="shared" ref="EU172:EU235" ca="1" si="111">IF($BD172,-(EP172+EQ172),"")</f>
        <v>#N/A</v>
      </c>
      <c r="EV172" s="32" t="e">
        <f t="shared" ref="EV172:EV235" ca="1" si="112">IF($BD172,SUM(ES172:EU172),"")</f>
        <v>#N/A</v>
      </c>
      <c r="EX172" s="32" t="e">
        <f t="shared" ref="EX172:EX235" ca="1" si="113">IF($BD172,EM172+EV172,"")</f>
        <v>#N/A</v>
      </c>
      <c r="EY172" s="22"/>
      <c r="EZ172" s="32"/>
      <c r="FA172" s="11"/>
      <c r="FB172" s="32" t="e">
        <f t="shared" ca="1" si="64"/>
        <v>#N/A</v>
      </c>
      <c r="FC172" s="11"/>
      <c r="FD172" s="32"/>
      <c r="FF172" s="484" t="e">
        <f t="shared" ref="FF172:FF235" ca="1" si="114">IF($BD172,FL171,"")</f>
        <v>#N/A</v>
      </c>
      <c r="FG172" s="484" t="e">
        <f t="shared" ref="FG172:FG235" ca="1" si="115">IF($BD172,FF172*BI172,"")</f>
        <v>#N/A</v>
      </c>
      <c r="FH172" s="603" t="e">
        <f t="shared" ref="FH172:FH235" ca="1" si="116">IF($BD172,-FO172,"")</f>
        <v>#N/A</v>
      </c>
      <c r="FI172" s="484" t="e">
        <f t="shared" ref="FI172:FI235" ca="1" si="117">IF($BD172,FF172+FG172+FH172,"")</f>
        <v>#N/A</v>
      </c>
      <c r="FJ172" s="604">
        <f t="shared" si="32"/>
        <v>1</v>
      </c>
      <c r="FK172" s="605" t="e">
        <f t="shared" ref="FK172:FK235" ca="1" si="118">IF($BD172,FI172/FJ172,"")</f>
        <v>#N/A</v>
      </c>
      <c r="FL172" s="484" t="e">
        <f t="shared" ref="FL172:FL235" ca="1" si="119">IF($BD172,FI172-FK172,"")</f>
        <v>#N/A</v>
      </c>
      <c r="FN172" s="31">
        <f t="shared" ref="FN172:FN235" si="120">IF($BD172,($ET172+$ED172),"")</f>
        <v>0</v>
      </c>
      <c r="FO172" s="31" t="e">
        <f t="shared" ref="FO172:FO235" ca="1" si="121">IF($BD172,IF(FN172&gt;(FF172+FG172),(FF172+FG172),(FN172)),"")</f>
        <v>#N/A</v>
      </c>
      <c r="FP172" s="30" t="e">
        <f t="shared" ref="FP172:FP235" ca="1" si="122">IF($BD172,IF(FO172&lt;FN172,FN172-FO172,0),"")</f>
        <v>#N/A</v>
      </c>
      <c r="FQ172" s="45"/>
      <c r="FR172" s="48"/>
      <c r="FS172" s="29" t="e">
        <f t="shared" ref="FS172:FS235" ca="1" si="123">IF($BD172,-EU172,"")</f>
        <v>#N/A</v>
      </c>
      <c r="FT172" s="45"/>
      <c r="FV172" s="29" t="e">
        <f t="shared" ca="1" si="84"/>
        <v>#N/A</v>
      </c>
      <c r="FW172" s="45"/>
      <c r="FY172" s="28" t="e">
        <f t="shared" ref="FY172:FY235" ca="1" si="124">IF($BD172, -FP172,"")</f>
        <v>#N/A</v>
      </c>
      <c r="FZ172" s="45"/>
      <c r="GA172" s="45"/>
      <c r="GC172" s="28" t="e">
        <f t="shared" ref="GC172:GC235" ca="1" si="125">IF($BD172,FS172+FK172-EE172,"")</f>
        <v>#N/A</v>
      </c>
      <c r="GD172" s="45"/>
      <c r="GF172" s="27" t="e">
        <f t="shared" ca="1" si="71"/>
        <v>#N/A</v>
      </c>
      <c r="GH172" s="29"/>
      <c r="GJ172" s="26" t="e">
        <f t="shared" ca="1" si="72"/>
        <v>#N/A</v>
      </c>
      <c r="GK172" s="47"/>
      <c r="GL172" s="46"/>
      <c r="GM172" s="24"/>
      <c r="GT172" s="20"/>
      <c r="GW172" s="5"/>
      <c r="GX172" s="5"/>
    </row>
    <row r="173" spans="54:206">
      <c r="BB173" s="23"/>
      <c r="BD173" s="43">
        <f t="shared" si="6"/>
        <v>0</v>
      </c>
      <c r="BE173" s="551" t="str">
        <f t="shared" si="87"/>
        <v/>
      </c>
      <c r="BF173" s="138" t="str">
        <f t="shared" si="73"/>
        <v/>
      </c>
      <c r="BG173" s="42" t="str">
        <f t="shared" si="88"/>
        <v/>
      </c>
      <c r="BH173" s="41" t="str">
        <f t="shared" si="89"/>
        <v/>
      </c>
      <c r="BI173" s="40" t="str">
        <f t="shared" ca="1" si="90"/>
        <v/>
      </c>
      <c r="BJ173" s="202" t="str">
        <f t="shared" si="91"/>
        <v/>
      </c>
      <c r="BK173" s="203" t="str">
        <f t="shared" si="86"/>
        <v/>
      </c>
      <c r="BM173" s="40" t="str">
        <f t="shared" si="92"/>
        <v/>
      </c>
      <c r="BN173" s="40" t="str">
        <f t="shared" si="93"/>
        <v/>
      </c>
      <c r="BO173" s="39" t="str">
        <f t="shared" si="94"/>
        <v/>
      </c>
      <c r="BP173" s="39"/>
      <c r="BQ173" s="354" t="str">
        <f t="shared" si="11"/>
        <v/>
      </c>
      <c r="BR173" s="39"/>
      <c r="BT173" s="386" t="str">
        <f t="shared" si="12"/>
        <v/>
      </c>
      <c r="BU173" s="388" t="str">
        <f>IF($BD173,SUM($BT173:$BT$250),"")</f>
        <v/>
      </c>
      <c r="BV173" s="499" t="str">
        <f t="shared" si="41"/>
        <v/>
      </c>
      <c r="BW173" s="585" t="str">
        <f>IF($BD173,SUM($BV173:$BV$250),"")</f>
        <v/>
      </c>
      <c r="BX173" s="387" t="str">
        <f t="shared" si="75"/>
        <v/>
      </c>
      <c r="BY173" s="387" t="str">
        <f t="shared" si="76"/>
        <v/>
      </c>
      <c r="BZ173" s="388" t="str">
        <f>IF($BD173,SUM($BY173:$BY$250),"")</f>
        <v/>
      </c>
      <c r="CA173" s="11"/>
      <c r="CB173" s="388" t="str">
        <f t="shared" si="42"/>
        <v/>
      </c>
      <c r="CC173" s="387" t="str">
        <f t="shared" si="43"/>
        <v/>
      </c>
      <c r="CD173" s="388" t="str">
        <f>IF($BD173,SUM($CC173:$CC$250),"")</f>
        <v/>
      </c>
      <c r="CE173" s="387" t="str">
        <f t="shared" si="44"/>
        <v/>
      </c>
      <c r="CF173" s="388" t="str">
        <f>IF($BD173,SUM($CE173:$CE$250),"")</f>
        <v/>
      </c>
      <c r="CG173" s="11"/>
      <c r="CH173" s="10" t="str">
        <f t="shared" si="13"/>
        <v/>
      </c>
      <c r="CI173" s="523" t="str">
        <f t="shared" si="45"/>
        <v/>
      </c>
      <c r="CJ173" s="388"/>
      <c r="CK173" s="388"/>
      <c r="CL173" s="37"/>
      <c r="CM173" s="300" t="str">
        <f t="shared" si="14"/>
        <v/>
      </c>
      <c r="CN173" s="677" t="str">
        <f t="shared" si="46"/>
        <v/>
      </c>
      <c r="CO173" s="677" t="str">
        <f t="shared" si="47"/>
        <v/>
      </c>
      <c r="CP173" s="10" t="str">
        <f t="shared" si="15"/>
        <v/>
      </c>
      <c r="CQ173" s="582" t="str">
        <f t="shared" si="77"/>
        <v/>
      </c>
      <c r="CR173" s="387" t="str">
        <f t="shared" si="16"/>
        <v/>
      </c>
      <c r="CT173" s="38" t="str">
        <f t="shared" si="95"/>
        <v/>
      </c>
      <c r="CU173" s="386" t="str">
        <f t="shared" si="48"/>
        <v/>
      </c>
      <c r="CV173" s="499" t="str">
        <f t="shared" si="96"/>
        <v/>
      </c>
      <c r="CX173" s="10" t="str">
        <f t="shared" si="97"/>
        <v/>
      </c>
      <c r="CY173" s="387" t="str">
        <f t="shared" si="98"/>
        <v/>
      </c>
      <c r="CZ173" s="10" t="str">
        <f t="shared" si="99"/>
        <v/>
      </c>
      <c r="DA173" s="33" t="str">
        <f>IF($BD173,SUM(CZ173:$CZ$250)*$BK173,"")</f>
        <v/>
      </c>
      <c r="DC173" s="677" t="str">
        <f t="shared" si="20"/>
        <v/>
      </c>
      <c r="DD173" s="10" t="str">
        <f t="shared" si="51"/>
        <v/>
      </c>
      <c r="DE173" s="10" t="str">
        <f t="shared" si="21"/>
        <v/>
      </c>
      <c r="DF173" s="10" t="str">
        <f t="shared" si="22"/>
        <v/>
      </c>
      <c r="DG173" s="10" t="str">
        <f t="shared" si="23"/>
        <v/>
      </c>
      <c r="DH173" s="10" t="str">
        <f t="shared" si="24"/>
        <v/>
      </c>
      <c r="DI173" s="10" t="str">
        <f t="shared" si="100"/>
        <v/>
      </c>
      <c r="DJ173" s="10" t="str">
        <f t="shared" si="101"/>
        <v/>
      </c>
      <c r="DK173" s="499" t="str">
        <f t="shared" si="102"/>
        <v/>
      </c>
      <c r="DL173" s="38" t="str">
        <f t="shared" si="103"/>
        <v/>
      </c>
      <c r="DM173" s="38" t="str">
        <f t="shared" si="104"/>
        <v/>
      </c>
      <c r="DN173" s="38" t="str">
        <f t="shared" si="105"/>
        <v/>
      </c>
      <c r="DO173" s="38" t="str">
        <f t="shared" si="106"/>
        <v/>
      </c>
      <c r="DR173" s="585" t="str">
        <f t="shared" si="107"/>
        <v/>
      </c>
      <c r="DS173" s="36"/>
      <c r="DT173" s="585" t="str">
        <f t="shared" si="108"/>
        <v/>
      </c>
      <c r="DV173" s="10" t="str">
        <f t="shared" si="56"/>
        <v/>
      </c>
      <c r="DW173" s="22"/>
      <c r="DX173" s="32" t="str">
        <f>IF($BD173,SUM(DV173:$DV$250)*$BK173,"")</f>
        <v/>
      </c>
      <c r="DZ173" s="49" t="str">
        <f t="shared" si="57"/>
        <v/>
      </c>
      <c r="EB173" s="32" t="str">
        <f t="shared" si="109"/>
        <v/>
      </c>
      <c r="EC173" s="32"/>
      <c r="ED173" s="31"/>
      <c r="EE173" s="31" t="str">
        <f t="shared" si="28"/>
        <v/>
      </c>
      <c r="EF173" s="585" t="str">
        <f t="shared" si="80"/>
        <v/>
      </c>
      <c r="EG173" s="585" t="str">
        <f t="shared" si="81"/>
        <v/>
      </c>
      <c r="EH173" s="631" t="str">
        <f t="shared" si="82"/>
        <v/>
      </c>
      <c r="EI173" s="631" t="str">
        <f t="shared" si="59"/>
        <v/>
      </c>
      <c r="EJ173" s="635"/>
      <c r="EK173" s="33" t="str">
        <f t="shared" si="60"/>
        <v/>
      </c>
      <c r="EL173" s="32"/>
      <c r="EM173" s="32" t="str">
        <f>IF($BD173,SUM(EB173:EC173,EF173:EG173)+EK173,"")</f>
        <v/>
      </c>
      <c r="EP173" s="51" t="str">
        <f t="shared" si="61"/>
        <v/>
      </c>
      <c r="EQ173" s="35"/>
      <c r="ER173" s="11"/>
      <c r="ES173" s="33" t="str">
        <f t="shared" si="110"/>
        <v/>
      </c>
      <c r="ET173" s="31"/>
      <c r="EU173" s="50" t="str">
        <f t="shared" si="111"/>
        <v/>
      </c>
      <c r="EV173" s="32" t="str">
        <f t="shared" si="112"/>
        <v/>
      </c>
      <c r="EX173" s="32" t="str">
        <f t="shared" si="113"/>
        <v/>
      </c>
      <c r="EY173" s="22"/>
      <c r="EZ173" s="32"/>
      <c r="FA173" s="11"/>
      <c r="FB173" s="32" t="str">
        <f t="shared" si="64"/>
        <v/>
      </c>
      <c r="FC173" s="11"/>
      <c r="FD173" s="32"/>
      <c r="FF173" s="484" t="str">
        <f t="shared" si="114"/>
        <v/>
      </c>
      <c r="FG173" s="484" t="str">
        <f t="shared" si="115"/>
        <v/>
      </c>
      <c r="FH173" s="603" t="str">
        <f t="shared" si="116"/>
        <v/>
      </c>
      <c r="FI173" s="484" t="str">
        <f t="shared" si="117"/>
        <v/>
      </c>
      <c r="FJ173" s="604" t="str">
        <f t="shared" si="32"/>
        <v/>
      </c>
      <c r="FK173" s="605" t="str">
        <f t="shared" si="118"/>
        <v/>
      </c>
      <c r="FL173" s="484" t="str">
        <f t="shared" si="119"/>
        <v/>
      </c>
      <c r="FN173" s="31" t="str">
        <f t="shared" si="120"/>
        <v/>
      </c>
      <c r="FO173" s="31" t="str">
        <f t="shared" si="121"/>
        <v/>
      </c>
      <c r="FP173" s="30" t="str">
        <f t="shared" si="122"/>
        <v/>
      </c>
      <c r="FQ173" s="45"/>
      <c r="FR173" s="48"/>
      <c r="FS173" s="29" t="str">
        <f t="shared" si="123"/>
        <v/>
      </c>
      <c r="FT173" s="45"/>
      <c r="FV173" s="29" t="str">
        <f t="shared" si="84"/>
        <v/>
      </c>
      <c r="FW173" s="45"/>
      <c r="FY173" s="28" t="str">
        <f t="shared" si="124"/>
        <v/>
      </c>
      <c r="FZ173" s="45"/>
      <c r="GA173" s="45"/>
      <c r="GC173" s="28" t="str">
        <f t="shared" si="125"/>
        <v/>
      </c>
      <c r="GD173" s="45"/>
      <c r="GF173" s="27" t="str">
        <f>IF($BD173,EP173+DV173,"")</f>
        <v/>
      </c>
      <c r="GH173" s="29"/>
      <c r="GJ173" s="26" t="str">
        <f t="shared" si="72"/>
        <v/>
      </c>
      <c r="GK173" s="47"/>
      <c r="GL173" s="46"/>
      <c r="GM173" s="24"/>
      <c r="GT173" s="20"/>
      <c r="GW173" s="5"/>
      <c r="GX173" s="5"/>
    </row>
    <row r="174" spans="54:206">
      <c r="BB174" s="23"/>
      <c r="BD174" s="43">
        <f t="shared" si="6"/>
        <v>0</v>
      </c>
      <c r="BE174" s="551" t="str">
        <f t="shared" si="87"/>
        <v/>
      </c>
      <c r="BF174" s="138" t="str">
        <f t="shared" si="73"/>
        <v/>
      </c>
      <c r="BG174" s="42" t="str">
        <f t="shared" si="88"/>
        <v/>
      </c>
      <c r="BH174" s="41" t="str">
        <f t="shared" si="89"/>
        <v/>
      </c>
      <c r="BI174" s="40" t="str">
        <f t="shared" ca="1" si="90"/>
        <v/>
      </c>
      <c r="BJ174" s="202" t="str">
        <f t="shared" si="91"/>
        <v/>
      </c>
      <c r="BK174" s="203" t="str">
        <f t="shared" si="86"/>
        <v/>
      </c>
      <c r="BM174" s="40" t="str">
        <f t="shared" si="92"/>
        <v/>
      </c>
      <c r="BN174" s="40" t="str">
        <f t="shared" si="93"/>
        <v/>
      </c>
      <c r="BO174" s="39" t="str">
        <f t="shared" si="94"/>
        <v/>
      </c>
      <c r="BP174" s="39"/>
      <c r="BQ174" s="354" t="str">
        <f t="shared" si="11"/>
        <v/>
      </c>
      <c r="BR174" s="39"/>
      <c r="BT174" s="386" t="str">
        <f t="shared" si="12"/>
        <v/>
      </c>
      <c r="BU174" s="388" t="str">
        <f>IF($BD174,SUM($BT174:$BT$250),"")</f>
        <v/>
      </c>
      <c r="BV174" s="499" t="str">
        <f t="shared" si="41"/>
        <v/>
      </c>
      <c r="BW174" s="585" t="str">
        <f>IF($BD174,SUM($BV174:$BV$250),"")</f>
        <v/>
      </c>
      <c r="BX174" s="387" t="str">
        <f t="shared" si="75"/>
        <v/>
      </c>
      <c r="BY174" s="387" t="str">
        <f t="shared" si="76"/>
        <v/>
      </c>
      <c r="BZ174" s="388" t="str">
        <f>IF($BD174,SUM($BY174:$BY$250),"")</f>
        <v/>
      </c>
      <c r="CA174" s="11"/>
      <c r="CB174" s="388" t="str">
        <f t="shared" si="42"/>
        <v/>
      </c>
      <c r="CC174" s="387" t="str">
        <f t="shared" si="43"/>
        <v/>
      </c>
      <c r="CD174" s="388" t="str">
        <f>IF($BD174,SUM($CC174:$CC$250),"")</f>
        <v/>
      </c>
      <c r="CE174" s="387" t="str">
        <f t="shared" si="44"/>
        <v/>
      </c>
      <c r="CF174" s="388" t="str">
        <f>IF($BD174,SUM($CE174:$CE$250),"")</f>
        <v/>
      </c>
      <c r="CG174" s="11"/>
      <c r="CH174" s="10" t="str">
        <f t="shared" si="13"/>
        <v/>
      </c>
      <c r="CI174" s="523" t="str">
        <f t="shared" si="45"/>
        <v/>
      </c>
      <c r="CJ174" s="388"/>
      <c r="CK174" s="388"/>
      <c r="CL174" s="37"/>
      <c r="CM174" s="300" t="str">
        <f t="shared" si="14"/>
        <v/>
      </c>
      <c r="CN174" s="677" t="str">
        <f t="shared" si="46"/>
        <v/>
      </c>
      <c r="CO174" s="677" t="str">
        <f t="shared" si="47"/>
        <v/>
      </c>
      <c r="CP174" s="10" t="str">
        <f t="shared" si="15"/>
        <v/>
      </c>
      <c r="CQ174" s="582" t="str">
        <f t="shared" si="77"/>
        <v/>
      </c>
      <c r="CR174" s="387" t="str">
        <f t="shared" si="16"/>
        <v/>
      </c>
      <c r="CT174" s="38" t="str">
        <f t="shared" si="95"/>
        <v/>
      </c>
      <c r="CU174" s="386" t="str">
        <f t="shared" si="48"/>
        <v/>
      </c>
      <c r="CV174" s="499" t="str">
        <f>IF($BD174,SUM(CT174:CU174),"")</f>
        <v/>
      </c>
      <c r="CX174" s="10" t="str">
        <f t="shared" si="97"/>
        <v/>
      </c>
      <c r="CY174" s="387" t="str">
        <f t="shared" si="98"/>
        <v/>
      </c>
      <c r="CZ174" s="10" t="str">
        <f t="shared" si="99"/>
        <v/>
      </c>
      <c r="DA174" s="33" t="str">
        <f>IF($BD174,SUM(CZ174:$CZ$250)*$BK174,"")</f>
        <v/>
      </c>
      <c r="DC174" s="677" t="str">
        <f t="shared" si="20"/>
        <v/>
      </c>
      <c r="DD174" s="10" t="str">
        <f t="shared" si="51"/>
        <v/>
      </c>
      <c r="DE174" s="10" t="str">
        <f t="shared" si="21"/>
        <v/>
      </c>
      <c r="DF174" s="10" t="str">
        <f t="shared" si="22"/>
        <v/>
      </c>
      <c r="DG174" s="10" t="str">
        <f t="shared" si="23"/>
        <v/>
      </c>
      <c r="DH174" s="10" t="str">
        <f t="shared" si="24"/>
        <v/>
      </c>
      <c r="DI174" s="10" t="str">
        <f t="shared" si="100"/>
        <v/>
      </c>
      <c r="DJ174" s="10" t="str">
        <f t="shared" si="101"/>
        <v/>
      </c>
      <c r="DK174" s="499" t="str">
        <f t="shared" si="102"/>
        <v/>
      </c>
      <c r="DL174" s="38" t="str">
        <f t="shared" si="103"/>
        <v/>
      </c>
      <c r="DM174" s="38" t="str">
        <f t="shared" si="104"/>
        <v/>
      </c>
      <c r="DN174" s="38" t="str">
        <f t="shared" si="105"/>
        <v/>
      </c>
      <c r="DO174" s="38" t="str">
        <f t="shared" si="106"/>
        <v/>
      </c>
      <c r="DR174" s="585" t="str">
        <f t="shared" si="107"/>
        <v/>
      </c>
      <c r="DS174" s="36"/>
      <c r="DT174" s="585" t="str">
        <f t="shared" si="108"/>
        <v/>
      </c>
      <c r="DV174" s="10" t="str">
        <f t="shared" si="56"/>
        <v/>
      </c>
      <c r="DW174" s="22"/>
      <c r="DX174" s="32" t="str">
        <f>IF($BD174,SUM(DV174:$DV$250)*$BK174,"")</f>
        <v/>
      </c>
      <c r="DZ174" s="49" t="str">
        <f t="shared" si="57"/>
        <v/>
      </c>
      <c r="EB174" s="32" t="str">
        <f t="shared" si="109"/>
        <v/>
      </c>
      <c r="EC174" s="32"/>
      <c r="ED174" s="31"/>
      <c r="EE174" s="31" t="str">
        <f t="shared" si="28"/>
        <v/>
      </c>
      <c r="EF174" s="585" t="str">
        <f t="shared" si="80"/>
        <v/>
      </c>
      <c r="EG174" s="585" t="str">
        <f t="shared" si="81"/>
        <v/>
      </c>
      <c r="EH174" s="631" t="str">
        <f t="shared" si="82"/>
        <v/>
      </c>
      <c r="EI174" s="631" t="str">
        <f t="shared" si="59"/>
        <v/>
      </c>
      <c r="EJ174" s="635"/>
      <c r="EK174" s="33" t="str">
        <f t="shared" si="60"/>
        <v/>
      </c>
      <c r="EL174" s="32"/>
      <c r="EM174" s="32" t="str">
        <f t="shared" si="85"/>
        <v/>
      </c>
      <c r="EN174" s="37"/>
      <c r="EP174" s="51" t="str">
        <f t="shared" si="61"/>
        <v/>
      </c>
      <c r="EQ174" s="35"/>
      <c r="ER174" s="11"/>
      <c r="ES174" s="33" t="str">
        <f t="shared" si="110"/>
        <v/>
      </c>
      <c r="ET174" s="31"/>
      <c r="EU174" s="50" t="str">
        <f t="shared" si="111"/>
        <v/>
      </c>
      <c r="EV174" s="32" t="str">
        <f t="shared" si="112"/>
        <v/>
      </c>
      <c r="EX174" s="32" t="str">
        <f t="shared" si="113"/>
        <v/>
      </c>
      <c r="EY174" s="22"/>
      <c r="EZ174" s="32"/>
      <c r="FA174" s="11"/>
      <c r="FB174" s="32" t="str">
        <f t="shared" si="64"/>
        <v/>
      </c>
      <c r="FC174" s="11"/>
      <c r="FD174" s="32"/>
      <c r="FF174" s="484" t="str">
        <f t="shared" si="114"/>
        <v/>
      </c>
      <c r="FG174" s="484" t="str">
        <f t="shared" si="115"/>
        <v/>
      </c>
      <c r="FH174" s="603" t="str">
        <f t="shared" si="116"/>
        <v/>
      </c>
      <c r="FI174" s="484" t="str">
        <f t="shared" si="117"/>
        <v/>
      </c>
      <c r="FJ174" s="604" t="str">
        <f t="shared" si="32"/>
        <v/>
      </c>
      <c r="FK174" s="605" t="str">
        <f t="shared" si="118"/>
        <v/>
      </c>
      <c r="FL174" s="484" t="str">
        <f t="shared" si="119"/>
        <v/>
      </c>
      <c r="FN174" s="31" t="str">
        <f t="shared" si="120"/>
        <v/>
      </c>
      <c r="FO174" s="31" t="str">
        <f t="shared" si="121"/>
        <v/>
      </c>
      <c r="FP174" s="30" t="str">
        <f t="shared" si="122"/>
        <v/>
      </c>
      <c r="FQ174" s="45"/>
      <c r="FR174" s="48"/>
      <c r="FS174" s="29" t="str">
        <f t="shared" si="123"/>
        <v/>
      </c>
      <c r="FT174" s="45"/>
      <c r="FV174" s="29" t="str">
        <f t="shared" si="84"/>
        <v/>
      </c>
      <c r="FW174" s="45"/>
      <c r="FY174" s="28" t="str">
        <f t="shared" si="124"/>
        <v/>
      </c>
      <c r="FZ174" s="45"/>
      <c r="GA174" s="45"/>
      <c r="GC174" s="28" t="str">
        <f t="shared" si="125"/>
        <v/>
      </c>
      <c r="GD174" s="45"/>
      <c r="GF174" s="27" t="str">
        <f t="shared" si="71"/>
        <v/>
      </c>
      <c r="GH174" s="29"/>
      <c r="GJ174" s="26" t="str">
        <f t="shared" si="72"/>
        <v/>
      </c>
      <c r="GK174" s="47"/>
      <c r="GL174" s="46"/>
      <c r="GM174" s="24"/>
      <c r="GT174" s="20"/>
      <c r="GW174" s="5"/>
      <c r="GX174" s="5"/>
    </row>
    <row r="175" spans="54:206">
      <c r="BB175" s="23"/>
      <c r="BD175" s="43">
        <f t="shared" si="6"/>
        <v>0</v>
      </c>
      <c r="BE175" s="551" t="str">
        <f t="shared" si="87"/>
        <v/>
      </c>
      <c r="BF175" s="138" t="str">
        <f t="shared" si="73"/>
        <v/>
      </c>
      <c r="BG175" s="42" t="str">
        <f t="shared" si="88"/>
        <v/>
      </c>
      <c r="BH175" s="41" t="str">
        <f t="shared" si="89"/>
        <v/>
      </c>
      <c r="BI175" s="40" t="str">
        <f t="shared" ca="1" si="90"/>
        <v/>
      </c>
      <c r="BJ175" s="202" t="str">
        <f t="shared" si="91"/>
        <v/>
      </c>
      <c r="BK175" s="203" t="str">
        <f t="shared" si="86"/>
        <v/>
      </c>
      <c r="BM175" s="40" t="str">
        <f t="shared" si="92"/>
        <v/>
      </c>
      <c r="BN175" s="40" t="str">
        <f t="shared" si="93"/>
        <v/>
      </c>
      <c r="BO175" s="39" t="str">
        <f t="shared" si="94"/>
        <v/>
      </c>
      <c r="BP175" s="39"/>
      <c r="BQ175" s="354" t="str">
        <f t="shared" si="11"/>
        <v/>
      </c>
      <c r="BR175" s="39"/>
      <c r="BT175" s="386" t="str">
        <f t="shared" si="12"/>
        <v/>
      </c>
      <c r="BU175" s="388" t="str">
        <f>IF($BD175,SUM($BT175:$BT$250),"")</f>
        <v/>
      </c>
      <c r="BV175" s="499" t="str">
        <f t="shared" si="41"/>
        <v/>
      </c>
      <c r="BW175" s="585" t="str">
        <f>IF($BD175,SUM($BV175:$BV$250),"")</f>
        <v/>
      </c>
      <c r="BX175" s="387" t="str">
        <f t="shared" si="75"/>
        <v/>
      </c>
      <c r="BY175" s="387" t="str">
        <f t="shared" si="76"/>
        <v/>
      </c>
      <c r="BZ175" s="388" t="str">
        <f>IF($BD175,SUM($BY175:$BY$250),"")</f>
        <v/>
      </c>
      <c r="CA175" s="11"/>
      <c r="CB175" s="388" t="str">
        <f t="shared" si="42"/>
        <v/>
      </c>
      <c r="CC175" s="387" t="str">
        <f t="shared" si="43"/>
        <v/>
      </c>
      <c r="CD175" s="388" t="str">
        <f>IF($BD175,SUM($CC175:$CC$250),"")</f>
        <v/>
      </c>
      <c r="CE175" s="387" t="str">
        <f t="shared" si="44"/>
        <v/>
      </c>
      <c r="CF175" s="388" t="str">
        <f>IF($BD175,SUM($CE175:$CE$250),"")</f>
        <v/>
      </c>
      <c r="CG175" s="11"/>
      <c r="CH175" s="10" t="str">
        <f t="shared" si="13"/>
        <v/>
      </c>
      <c r="CI175" s="523" t="str">
        <f t="shared" si="45"/>
        <v/>
      </c>
      <c r="CJ175" s="388"/>
      <c r="CK175" s="388"/>
      <c r="CL175" s="37"/>
      <c r="CM175" s="300" t="str">
        <f t="shared" si="14"/>
        <v/>
      </c>
      <c r="CN175" s="677" t="str">
        <f t="shared" si="46"/>
        <v/>
      </c>
      <c r="CO175" s="677" t="str">
        <f t="shared" si="47"/>
        <v/>
      </c>
      <c r="CP175" s="10" t="str">
        <f t="shared" si="15"/>
        <v/>
      </c>
      <c r="CQ175" s="582" t="str">
        <f t="shared" si="77"/>
        <v/>
      </c>
      <c r="CR175" s="387" t="str">
        <f t="shared" si="16"/>
        <v/>
      </c>
      <c r="CT175" s="38" t="str">
        <f t="shared" si="95"/>
        <v/>
      </c>
      <c r="CU175" s="386" t="str">
        <f t="shared" si="48"/>
        <v/>
      </c>
      <c r="CV175" s="499" t="str">
        <f t="shared" si="96"/>
        <v/>
      </c>
      <c r="CX175" s="10" t="str">
        <f t="shared" si="97"/>
        <v/>
      </c>
      <c r="CY175" s="387" t="str">
        <f t="shared" si="98"/>
        <v/>
      </c>
      <c r="CZ175" s="10" t="str">
        <f t="shared" si="99"/>
        <v/>
      </c>
      <c r="DA175" s="33" t="str">
        <f>IF($BD175,SUM(CZ175:$CZ$250)*$BK175,"")</f>
        <v/>
      </c>
      <c r="DC175" s="677" t="str">
        <f t="shared" si="20"/>
        <v/>
      </c>
      <c r="DD175" s="10" t="str">
        <f t="shared" si="51"/>
        <v/>
      </c>
      <c r="DE175" s="10" t="str">
        <f t="shared" si="21"/>
        <v/>
      </c>
      <c r="DF175" s="10" t="str">
        <f t="shared" si="22"/>
        <v/>
      </c>
      <c r="DG175" s="10" t="str">
        <f t="shared" si="23"/>
        <v/>
      </c>
      <c r="DH175" s="10" t="str">
        <f t="shared" si="24"/>
        <v/>
      </c>
      <c r="DI175" s="10" t="str">
        <f t="shared" si="100"/>
        <v/>
      </c>
      <c r="DJ175" s="10" t="str">
        <f t="shared" si="101"/>
        <v/>
      </c>
      <c r="DK175" s="499" t="str">
        <f t="shared" si="102"/>
        <v/>
      </c>
      <c r="DL175" s="38" t="str">
        <f t="shared" si="103"/>
        <v/>
      </c>
      <c r="DM175" s="38" t="str">
        <f t="shared" si="104"/>
        <v/>
      </c>
      <c r="DN175" s="38" t="str">
        <f t="shared" si="105"/>
        <v/>
      </c>
      <c r="DO175" s="38" t="str">
        <f t="shared" si="106"/>
        <v/>
      </c>
      <c r="DR175" s="585" t="str">
        <f t="shared" si="107"/>
        <v/>
      </c>
      <c r="DS175" s="36"/>
      <c r="DT175" s="585" t="str">
        <f t="shared" si="108"/>
        <v/>
      </c>
      <c r="DV175" s="10" t="str">
        <f t="shared" si="56"/>
        <v/>
      </c>
      <c r="DW175" s="22"/>
      <c r="DX175" s="32" t="str">
        <f>IF($BD175,SUM(DV175:$DV$250)*$BK175,"")</f>
        <v/>
      </c>
      <c r="DZ175" s="49" t="str">
        <f t="shared" si="57"/>
        <v/>
      </c>
      <c r="EB175" s="32" t="str">
        <f t="shared" si="109"/>
        <v/>
      </c>
      <c r="EC175" s="32"/>
      <c r="ED175" s="31"/>
      <c r="EE175" s="31" t="str">
        <f t="shared" si="28"/>
        <v/>
      </c>
      <c r="EF175" s="585" t="str">
        <f t="shared" si="80"/>
        <v/>
      </c>
      <c r="EG175" s="585" t="str">
        <f t="shared" si="81"/>
        <v/>
      </c>
      <c r="EH175" s="631" t="str">
        <f t="shared" si="82"/>
        <v/>
      </c>
      <c r="EI175" s="631" t="str">
        <f t="shared" si="59"/>
        <v/>
      </c>
      <c r="EJ175" s="635"/>
      <c r="EK175" s="33" t="str">
        <f t="shared" si="60"/>
        <v/>
      </c>
      <c r="EL175" s="32"/>
      <c r="EM175" s="32" t="str">
        <f t="shared" si="85"/>
        <v/>
      </c>
      <c r="EP175" s="51" t="str">
        <f t="shared" si="61"/>
        <v/>
      </c>
      <c r="EQ175" s="35"/>
      <c r="ER175" s="11"/>
      <c r="ES175" s="33" t="str">
        <f t="shared" si="110"/>
        <v/>
      </c>
      <c r="ET175" s="31"/>
      <c r="EU175" s="50" t="str">
        <f t="shared" si="111"/>
        <v/>
      </c>
      <c r="EV175" s="32" t="str">
        <f t="shared" si="112"/>
        <v/>
      </c>
      <c r="EX175" s="32" t="str">
        <f t="shared" si="113"/>
        <v/>
      </c>
      <c r="EY175" s="22"/>
      <c r="EZ175" s="32"/>
      <c r="FA175" s="11"/>
      <c r="FB175" s="32" t="str">
        <f t="shared" si="64"/>
        <v/>
      </c>
      <c r="FC175" s="11"/>
      <c r="FD175" s="32"/>
      <c r="FF175" s="484" t="str">
        <f t="shared" si="114"/>
        <v/>
      </c>
      <c r="FG175" s="484" t="str">
        <f t="shared" si="115"/>
        <v/>
      </c>
      <c r="FH175" s="603" t="str">
        <f t="shared" si="116"/>
        <v/>
      </c>
      <c r="FI175" s="484" t="str">
        <f t="shared" si="117"/>
        <v/>
      </c>
      <c r="FJ175" s="604" t="str">
        <f t="shared" si="32"/>
        <v/>
      </c>
      <c r="FK175" s="605" t="str">
        <f t="shared" si="118"/>
        <v/>
      </c>
      <c r="FL175" s="484" t="str">
        <f t="shared" si="119"/>
        <v/>
      </c>
      <c r="FN175" s="31" t="str">
        <f t="shared" si="120"/>
        <v/>
      </c>
      <c r="FO175" s="31" t="str">
        <f t="shared" si="121"/>
        <v/>
      </c>
      <c r="FP175" s="30" t="str">
        <f t="shared" si="122"/>
        <v/>
      </c>
      <c r="FQ175" s="45"/>
      <c r="FR175" s="48"/>
      <c r="FS175" s="29" t="str">
        <f t="shared" si="123"/>
        <v/>
      </c>
      <c r="FT175" s="45"/>
      <c r="FV175" s="29" t="str">
        <f t="shared" si="84"/>
        <v/>
      </c>
      <c r="FW175" s="45"/>
      <c r="FY175" s="28" t="str">
        <f t="shared" si="124"/>
        <v/>
      </c>
      <c r="FZ175" s="45"/>
      <c r="GA175" s="45"/>
      <c r="GC175" s="28" t="str">
        <f t="shared" si="125"/>
        <v/>
      </c>
      <c r="GD175" s="45"/>
      <c r="GF175" s="27" t="str">
        <f t="shared" si="71"/>
        <v/>
      </c>
      <c r="GH175" s="29"/>
      <c r="GJ175" s="26" t="str">
        <f t="shared" si="72"/>
        <v/>
      </c>
      <c r="GK175" s="47"/>
      <c r="GL175" s="46"/>
      <c r="GM175" s="24"/>
      <c r="GT175" s="20"/>
      <c r="GW175" s="5"/>
      <c r="GX175" s="5"/>
    </row>
    <row r="176" spans="54:206">
      <c r="BB176" s="23"/>
      <c r="BD176" s="43">
        <f t="shared" si="6"/>
        <v>0</v>
      </c>
      <c r="BE176" s="551" t="str">
        <f t="shared" si="87"/>
        <v/>
      </c>
      <c r="BF176" s="138" t="str">
        <f t="shared" si="73"/>
        <v/>
      </c>
      <c r="BG176" s="42" t="str">
        <f t="shared" si="88"/>
        <v/>
      </c>
      <c r="BH176" s="41" t="str">
        <f t="shared" si="89"/>
        <v/>
      </c>
      <c r="BI176" s="40" t="str">
        <f t="shared" ca="1" si="90"/>
        <v/>
      </c>
      <c r="BJ176" s="202" t="str">
        <f t="shared" si="91"/>
        <v/>
      </c>
      <c r="BK176" s="203" t="str">
        <f t="shared" si="86"/>
        <v/>
      </c>
      <c r="BM176" s="40" t="str">
        <f t="shared" si="92"/>
        <v/>
      </c>
      <c r="BN176" s="40" t="str">
        <f t="shared" si="93"/>
        <v/>
      </c>
      <c r="BO176" s="39" t="str">
        <f t="shared" si="94"/>
        <v/>
      </c>
      <c r="BP176" s="39"/>
      <c r="BQ176" s="354" t="str">
        <f t="shared" si="11"/>
        <v/>
      </c>
      <c r="BR176" s="39"/>
      <c r="BT176" s="386" t="str">
        <f t="shared" si="12"/>
        <v/>
      </c>
      <c r="BU176" s="388" t="str">
        <f>IF($BD176,SUM($BT176:$BT$250),"")</f>
        <v/>
      </c>
      <c r="BV176" s="499" t="str">
        <f t="shared" si="41"/>
        <v/>
      </c>
      <c r="BW176" s="585" t="str">
        <f>IF($BD176,SUM($BV176:$BV$250),"")</f>
        <v/>
      </c>
      <c r="BX176" s="387" t="str">
        <f t="shared" si="75"/>
        <v/>
      </c>
      <c r="BY176" s="387" t="str">
        <f t="shared" si="76"/>
        <v/>
      </c>
      <c r="BZ176" s="388" t="str">
        <f>IF($BD176,SUM($BY176:$BY$250),"")</f>
        <v/>
      </c>
      <c r="CA176" s="11"/>
      <c r="CB176" s="388" t="str">
        <f t="shared" si="42"/>
        <v/>
      </c>
      <c r="CC176" s="387" t="str">
        <f t="shared" si="43"/>
        <v/>
      </c>
      <c r="CD176" s="388" t="str">
        <f>IF($BD176,SUM($CC176:$CC$250),"")</f>
        <v/>
      </c>
      <c r="CE176" s="387" t="str">
        <f t="shared" si="44"/>
        <v/>
      </c>
      <c r="CF176" s="388" t="str">
        <f>IF($BD176,SUM($CE176:$CE$250),"")</f>
        <v/>
      </c>
      <c r="CG176" s="11"/>
      <c r="CH176" s="10" t="str">
        <f t="shared" si="13"/>
        <v/>
      </c>
      <c r="CI176" s="523" t="str">
        <f t="shared" si="45"/>
        <v/>
      </c>
      <c r="CJ176" s="388"/>
      <c r="CK176" s="388"/>
      <c r="CL176" s="37"/>
      <c r="CM176" s="300" t="str">
        <f t="shared" si="14"/>
        <v/>
      </c>
      <c r="CN176" s="677" t="str">
        <f t="shared" si="46"/>
        <v/>
      </c>
      <c r="CO176" s="677" t="str">
        <f t="shared" si="47"/>
        <v/>
      </c>
      <c r="CP176" s="10" t="str">
        <f t="shared" si="15"/>
        <v/>
      </c>
      <c r="CQ176" s="582" t="str">
        <f t="shared" si="77"/>
        <v/>
      </c>
      <c r="CR176" s="387" t="str">
        <f t="shared" si="16"/>
        <v/>
      </c>
      <c r="CT176" s="38" t="str">
        <f t="shared" si="95"/>
        <v/>
      </c>
      <c r="CU176" s="386" t="str">
        <f t="shared" si="48"/>
        <v/>
      </c>
      <c r="CV176" s="499" t="str">
        <f t="shared" si="96"/>
        <v/>
      </c>
      <c r="CX176" s="10" t="str">
        <f t="shared" si="97"/>
        <v/>
      </c>
      <c r="CY176" s="387" t="str">
        <f t="shared" si="98"/>
        <v/>
      </c>
      <c r="CZ176" s="10" t="str">
        <f t="shared" si="99"/>
        <v/>
      </c>
      <c r="DA176" s="33" t="str">
        <f>IF($BD176,SUM(CZ176:$CZ$250)*$BK176,"")</f>
        <v/>
      </c>
      <c r="DC176" s="677" t="str">
        <f t="shared" si="20"/>
        <v/>
      </c>
      <c r="DD176" s="10" t="str">
        <f t="shared" si="51"/>
        <v/>
      </c>
      <c r="DE176" s="10" t="str">
        <f t="shared" si="21"/>
        <v/>
      </c>
      <c r="DF176" s="10" t="str">
        <f t="shared" si="22"/>
        <v/>
      </c>
      <c r="DG176" s="10" t="str">
        <f t="shared" si="23"/>
        <v/>
      </c>
      <c r="DH176" s="10" t="str">
        <f t="shared" si="24"/>
        <v/>
      </c>
      <c r="DI176" s="10" t="str">
        <f t="shared" si="100"/>
        <v/>
      </c>
      <c r="DJ176" s="10" t="str">
        <f t="shared" si="101"/>
        <v/>
      </c>
      <c r="DK176" s="499" t="str">
        <f t="shared" si="102"/>
        <v/>
      </c>
      <c r="DL176" s="38" t="str">
        <f t="shared" si="103"/>
        <v/>
      </c>
      <c r="DM176" s="38" t="str">
        <f t="shared" si="104"/>
        <v/>
      </c>
      <c r="DN176" s="38" t="str">
        <f t="shared" si="105"/>
        <v/>
      </c>
      <c r="DO176" s="38" t="str">
        <f t="shared" si="106"/>
        <v/>
      </c>
      <c r="DR176" s="585" t="str">
        <f t="shared" si="107"/>
        <v/>
      </c>
      <c r="DS176" s="36"/>
      <c r="DT176" s="585" t="str">
        <f t="shared" si="108"/>
        <v/>
      </c>
      <c r="DV176" s="10" t="str">
        <f t="shared" si="56"/>
        <v/>
      </c>
      <c r="DW176" s="22"/>
      <c r="DX176" s="32" t="str">
        <f>IF($BD176,SUM(DV176:$DV$250)*$BK176,"")</f>
        <v/>
      </c>
      <c r="DZ176" s="49" t="str">
        <f t="shared" si="57"/>
        <v/>
      </c>
      <c r="EB176" s="32" t="str">
        <f t="shared" si="109"/>
        <v/>
      </c>
      <c r="EC176" s="32"/>
      <c r="ED176" s="31"/>
      <c r="EE176" s="31" t="str">
        <f t="shared" si="28"/>
        <v/>
      </c>
      <c r="EF176" s="585" t="str">
        <f t="shared" si="80"/>
        <v/>
      </c>
      <c r="EG176" s="585" t="str">
        <f t="shared" si="81"/>
        <v/>
      </c>
      <c r="EH176" s="631" t="str">
        <f t="shared" si="82"/>
        <v/>
      </c>
      <c r="EI176" s="631" t="str">
        <f t="shared" si="59"/>
        <v/>
      </c>
      <c r="EJ176" s="635"/>
      <c r="EK176" s="33" t="str">
        <f t="shared" si="60"/>
        <v/>
      </c>
      <c r="EL176" s="32"/>
      <c r="EM176" s="32" t="str">
        <f t="shared" si="85"/>
        <v/>
      </c>
      <c r="EP176" s="51" t="str">
        <f t="shared" si="61"/>
        <v/>
      </c>
      <c r="EQ176" s="35"/>
      <c r="ER176" s="11"/>
      <c r="ES176" s="33" t="str">
        <f t="shared" si="110"/>
        <v/>
      </c>
      <c r="ET176" s="31"/>
      <c r="EU176" s="50" t="str">
        <f t="shared" si="111"/>
        <v/>
      </c>
      <c r="EV176" s="32" t="str">
        <f t="shared" si="112"/>
        <v/>
      </c>
      <c r="EX176" s="32" t="str">
        <f t="shared" si="113"/>
        <v/>
      </c>
      <c r="EY176" s="22"/>
      <c r="EZ176" s="32"/>
      <c r="FA176" s="11"/>
      <c r="FB176" s="32" t="str">
        <f t="shared" si="64"/>
        <v/>
      </c>
      <c r="FC176" s="11"/>
      <c r="FD176" s="32"/>
      <c r="FF176" s="484" t="str">
        <f t="shared" si="114"/>
        <v/>
      </c>
      <c r="FG176" s="484" t="str">
        <f t="shared" si="115"/>
        <v/>
      </c>
      <c r="FH176" s="603" t="str">
        <f t="shared" si="116"/>
        <v/>
      </c>
      <c r="FI176" s="484" t="str">
        <f t="shared" si="117"/>
        <v/>
      </c>
      <c r="FJ176" s="604" t="str">
        <f t="shared" si="32"/>
        <v/>
      </c>
      <c r="FK176" s="605" t="str">
        <f t="shared" si="118"/>
        <v/>
      </c>
      <c r="FL176" s="484" t="str">
        <f t="shared" si="119"/>
        <v/>
      </c>
      <c r="FN176" s="31" t="str">
        <f t="shared" si="120"/>
        <v/>
      </c>
      <c r="FO176" s="31" t="str">
        <f t="shared" si="121"/>
        <v/>
      </c>
      <c r="FP176" s="30" t="str">
        <f t="shared" si="122"/>
        <v/>
      </c>
      <c r="FQ176" s="45"/>
      <c r="FR176" s="48"/>
      <c r="FS176" s="29" t="str">
        <f t="shared" si="123"/>
        <v/>
      </c>
      <c r="FT176" s="45"/>
      <c r="FV176" s="29" t="str">
        <f t="shared" si="84"/>
        <v/>
      </c>
      <c r="FW176" s="45"/>
      <c r="FY176" s="28" t="str">
        <f t="shared" si="124"/>
        <v/>
      </c>
      <c r="FZ176" s="45"/>
      <c r="GA176" s="45"/>
      <c r="GC176" s="28" t="str">
        <f t="shared" si="125"/>
        <v/>
      </c>
      <c r="GD176" s="45"/>
      <c r="GF176" s="27" t="str">
        <f t="shared" si="71"/>
        <v/>
      </c>
      <c r="GH176" s="29"/>
      <c r="GJ176" s="26" t="str">
        <f t="shared" si="72"/>
        <v/>
      </c>
      <c r="GK176" s="47"/>
      <c r="GL176" s="46"/>
      <c r="GM176" s="24"/>
      <c r="GT176" s="20"/>
      <c r="GW176" s="5"/>
      <c r="GX176" s="5"/>
    </row>
    <row r="177" spans="54:206">
      <c r="BB177" s="23"/>
      <c r="BD177" s="43">
        <f t="shared" si="6"/>
        <v>0</v>
      </c>
      <c r="BE177" s="551" t="str">
        <f t="shared" si="87"/>
        <v/>
      </c>
      <c r="BF177" s="138" t="str">
        <f t="shared" si="73"/>
        <v/>
      </c>
      <c r="BG177" s="42" t="str">
        <f t="shared" si="88"/>
        <v/>
      </c>
      <c r="BH177" s="41" t="str">
        <f t="shared" si="89"/>
        <v/>
      </c>
      <c r="BI177" s="40" t="str">
        <f t="shared" ca="1" si="90"/>
        <v/>
      </c>
      <c r="BJ177" s="202" t="str">
        <f t="shared" si="91"/>
        <v/>
      </c>
      <c r="BK177" s="203" t="str">
        <f t="shared" si="86"/>
        <v/>
      </c>
      <c r="BM177" s="40" t="str">
        <f t="shared" si="92"/>
        <v/>
      </c>
      <c r="BN177" s="40" t="str">
        <f t="shared" si="93"/>
        <v/>
      </c>
      <c r="BO177" s="39" t="str">
        <f t="shared" si="94"/>
        <v/>
      </c>
      <c r="BP177" s="39"/>
      <c r="BQ177" s="354" t="str">
        <f t="shared" si="11"/>
        <v/>
      </c>
      <c r="BR177" s="39"/>
      <c r="BT177" s="386" t="str">
        <f t="shared" si="12"/>
        <v/>
      </c>
      <c r="BU177" s="388" t="str">
        <f>IF($BD177,SUM($BT177:$BT$250),"")</f>
        <v/>
      </c>
      <c r="BV177" s="499" t="str">
        <f t="shared" si="41"/>
        <v/>
      </c>
      <c r="BW177" s="585" t="str">
        <f>IF($BD177,SUM($BV177:$BV$250),"")</f>
        <v/>
      </c>
      <c r="BX177" s="387" t="str">
        <f t="shared" si="75"/>
        <v/>
      </c>
      <c r="BY177" s="387" t="str">
        <f t="shared" si="76"/>
        <v/>
      </c>
      <c r="BZ177" s="388" t="str">
        <f>IF($BD177,SUM($BY177:$BY$250),"")</f>
        <v/>
      </c>
      <c r="CA177" s="11"/>
      <c r="CB177" s="388" t="str">
        <f t="shared" si="42"/>
        <v/>
      </c>
      <c r="CC177" s="387" t="str">
        <f t="shared" si="43"/>
        <v/>
      </c>
      <c r="CD177" s="388" t="str">
        <f>IF($BD177,SUM($CC177:$CC$250),"")</f>
        <v/>
      </c>
      <c r="CE177" s="387" t="str">
        <f t="shared" si="44"/>
        <v/>
      </c>
      <c r="CF177" s="388" t="str">
        <f>IF($BD177,SUM($CE177:$CE$250),"")</f>
        <v/>
      </c>
      <c r="CG177" s="11"/>
      <c r="CH177" s="10" t="str">
        <f t="shared" si="13"/>
        <v/>
      </c>
      <c r="CI177" s="523" t="str">
        <f t="shared" si="45"/>
        <v/>
      </c>
      <c r="CJ177" s="388"/>
      <c r="CK177" s="388"/>
      <c r="CL177" s="37"/>
      <c r="CM177" s="300" t="str">
        <f t="shared" si="14"/>
        <v/>
      </c>
      <c r="CN177" s="677" t="str">
        <f t="shared" si="46"/>
        <v/>
      </c>
      <c r="CO177" s="677" t="str">
        <f t="shared" si="47"/>
        <v/>
      </c>
      <c r="CP177" s="10" t="str">
        <f t="shared" si="15"/>
        <v/>
      </c>
      <c r="CQ177" s="582" t="str">
        <f t="shared" si="77"/>
        <v/>
      </c>
      <c r="CR177" s="387" t="str">
        <f t="shared" si="16"/>
        <v/>
      </c>
      <c r="CT177" s="38" t="str">
        <f t="shared" si="95"/>
        <v/>
      </c>
      <c r="CU177" s="386" t="str">
        <f t="shared" si="48"/>
        <v/>
      </c>
      <c r="CV177" s="499" t="str">
        <f t="shared" si="96"/>
        <v/>
      </c>
      <c r="CX177" s="10" t="str">
        <f t="shared" si="97"/>
        <v/>
      </c>
      <c r="CY177" s="387" t="str">
        <f t="shared" si="98"/>
        <v/>
      </c>
      <c r="CZ177" s="10" t="str">
        <f t="shared" si="99"/>
        <v/>
      </c>
      <c r="DA177" s="33" t="str">
        <f>IF($BD177,SUM(CZ177:$CZ$250)*$BK177,"")</f>
        <v/>
      </c>
      <c r="DC177" s="677" t="str">
        <f t="shared" si="20"/>
        <v/>
      </c>
      <c r="DD177" s="10" t="str">
        <f t="shared" si="51"/>
        <v/>
      </c>
      <c r="DE177" s="10" t="str">
        <f t="shared" si="21"/>
        <v/>
      </c>
      <c r="DF177" s="10" t="str">
        <f t="shared" si="22"/>
        <v/>
      </c>
      <c r="DG177" s="10" t="str">
        <f t="shared" si="23"/>
        <v/>
      </c>
      <c r="DH177" s="10" t="str">
        <f t="shared" si="24"/>
        <v/>
      </c>
      <c r="DI177" s="10" t="str">
        <f t="shared" si="100"/>
        <v/>
      </c>
      <c r="DJ177" s="10" t="str">
        <f>IF($BD177,SUM(DF177:DH177)*BM177,"")</f>
        <v/>
      </c>
      <c r="DK177" s="499" t="str">
        <f t="shared" si="102"/>
        <v/>
      </c>
      <c r="DL177" s="38" t="str">
        <f t="shared" si="103"/>
        <v/>
      </c>
      <c r="DM177" s="38" t="str">
        <f t="shared" si="104"/>
        <v/>
      </c>
      <c r="DN177" s="38" t="str">
        <f t="shared" si="105"/>
        <v/>
      </c>
      <c r="DO177" s="38" t="str">
        <f t="shared" si="106"/>
        <v/>
      </c>
      <c r="DR177" s="585" t="str">
        <f>IF($BD177,CV177+DK177,"")</f>
        <v/>
      </c>
      <c r="DS177" s="36"/>
      <c r="DT177" s="585" t="str">
        <f t="shared" si="108"/>
        <v/>
      </c>
      <c r="DV177" s="10" t="str">
        <f t="shared" si="56"/>
        <v/>
      </c>
      <c r="DW177" s="22"/>
      <c r="DX177" s="32" t="str">
        <f>IF($BD177,SUM(DV177:$DV$250)*$BK177,"")</f>
        <v/>
      </c>
      <c r="DZ177" s="49" t="str">
        <f t="shared" si="57"/>
        <v/>
      </c>
      <c r="EB177" s="32" t="str">
        <f t="shared" si="109"/>
        <v/>
      </c>
      <c r="EC177" s="32"/>
      <c r="ED177" s="31"/>
      <c r="EE177" s="31" t="str">
        <f t="shared" si="28"/>
        <v/>
      </c>
      <c r="EF177" s="585" t="str">
        <f t="shared" si="80"/>
        <v/>
      </c>
      <c r="EG177" s="585" t="str">
        <f t="shared" si="81"/>
        <v/>
      </c>
      <c r="EH177" s="631" t="str">
        <f t="shared" si="82"/>
        <v/>
      </c>
      <c r="EI177" s="631" t="str">
        <f t="shared" si="59"/>
        <v/>
      </c>
      <c r="EJ177" s="635"/>
      <c r="EK177" s="33" t="str">
        <f t="shared" si="60"/>
        <v/>
      </c>
      <c r="EL177" s="32"/>
      <c r="EM177" s="32" t="str">
        <f t="shared" si="85"/>
        <v/>
      </c>
      <c r="EP177" s="51" t="str">
        <f t="shared" si="61"/>
        <v/>
      </c>
      <c r="EQ177" s="35"/>
      <c r="ER177" s="11"/>
      <c r="ES177" s="33" t="str">
        <f t="shared" si="110"/>
        <v/>
      </c>
      <c r="ET177" s="31"/>
      <c r="EU177" s="50" t="str">
        <f t="shared" si="111"/>
        <v/>
      </c>
      <c r="EV177" s="32" t="str">
        <f t="shared" si="112"/>
        <v/>
      </c>
      <c r="EX177" s="32" t="str">
        <f t="shared" si="113"/>
        <v/>
      </c>
      <c r="EY177" s="22"/>
      <c r="EZ177" s="32"/>
      <c r="FA177" s="11"/>
      <c r="FB177" s="32" t="str">
        <f t="shared" si="64"/>
        <v/>
      </c>
      <c r="FC177" s="11"/>
      <c r="FD177" s="32"/>
      <c r="FF177" s="484" t="str">
        <f t="shared" si="114"/>
        <v/>
      </c>
      <c r="FG177" s="484" t="str">
        <f t="shared" si="115"/>
        <v/>
      </c>
      <c r="FH177" s="603" t="str">
        <f t="shared" si="116"/>
        <v/>
      </c>
      <c r="FI177" s="484" t="str">
        <f t="shared" si="117"/>
        <v/>
      </c>
      <c r="FJ177" s="604" t="str">
        <f t="shared" si="32"/>
        <v/>
      </c>
      <c r="FK177" s="605" t="str">
        <f t="shared" si="118"/>
        <v/>
      </c>
      <c r="FL177" s="484" t="str">
        <f t="shared" si="119"/>
        <v/>
      </c>
      <c r="FN177" s="31" t="str">
        <f t="shared" si="120"/>
        <v/>
      </c>
      <c r="FO177" s="31" t="str">
        <f t="shared" si="121"/>
        <v/>
      </c>
      <c r="FP177" s="30" t="str">
        <f t="shared" si="122"/>
        <v/>
      </c>
      <c r="FQ177" s="45"/>
      <c r="FR177" s="48"/>
      <c r="FS177" s="29" t="str">
        <f t="shared" si="123"/>
        <v/>
      </c>
      <c r="FT177" s="45"/>
      <c r="FV177" s="29" t="str">
        <f t="shared" si="84"/>
        <v/>
      </c>
      <c r="FW177" s="45"/>
      <c r="FY177" s="28" t="str">
        <f t="shared" si="124"/>
        <v/>
      </c>
      <c r="FZ177" s="45"/>
      <c r="GA177" s="45"/>
      <c r="GC177" s="28" t="str">
        <f t="shared" si="125"/>
        <v/>
      </c>
      <c r="GD177" s="45"/>
      <c r="GF177" s="27" t="str">
        <f t="shared" si="71"/>
        <v/>
      </c>
      <c r="GH177" s="29"/>
      <c r="GJ177" s="26" t="str">
        <f t="shared" si="72"/>
        <v/>
      </c>
      <c r="GK177" s="47"/>
      <c r="GL177" s="46"/>
      <c r="GM177" s="24"/>
      <c r="GT177" s="20"/>
      <c r="GW177" s="5"/>
      <c r="GX177" s="5"/>
    </row>
    <row r="178" spans="54:206">
      <c r="BB178" s="23"/>
      <c r="BD178" s="43">
        <f t="shared" si="6"/>
        <v>0</v>
      </c>
      <c r="BE178" s="551" t="str">
        <f t="shared" si="87"/>
        <v/>
      </c>
      <c r="BF178" s="138" t="str">
        <f t="shared" si="73"/>
        <v/>
      </c>
      <c r="BG178" s="42" t="str">
        <f t="shared" si="88"/>
        <v/>
      </c>
      <c r="BH178" s="41" t="str">
        <f t="shared" si="89"/>
        <v/>
      </c>
      <c r="BI178" s="40" t="str">
        <f t="shared" ca="1" si="90"/>
        <v/>
      </c>
      <c r="BJ178" s="202" t="str">
        <f t="shared" si="91"/>
        <v/>
      </c>
      <c r="BK178" s="203" t="str">
        <f t="shared" si="86"/>
        <v/>
      </c>
      <c r="BM178" s="40" t="str">
        <f t="shared" si="92"/>
        <v/>
      </c>
      <c r="BN178" s="40" t="str">
        <f t="shared" si="93"/>
        <v/>
      </c>
      <c r="BO178" s="39" t="str">
        <f t="shared" si="94"/>
        <v/>
      </c>
      <c r="BP178" s="39"/>
      <c r="BQ178" s="354" t="str">
        <f t="shared" si="11"/>
        <v/>
      </c>
      <c r="BR178" s="39"/>
      <c r="BT178" s="386" t="str">
        <f t="shared" si="12"/>
        <v/>
      </c>
      <c r="BU178" s="388" t="str">
        <f>IF($BD178,SUM($BT178:$BT$250),"")</f>
        <v/>
      </c>
      <c r="BV178" s="499" t="str">
        <f t="shared" si="41"/>
        <v/>
      </c>
      <c r="BW178" s="585" t="str">
        <f>IF($BD178,SUM($BV178:$BV$250),"")</f>
        <v/>
      </c>
      <c r="BX178" s="387" t="str">
        <f t="shared" si="75"/>
        <v/>
      </c>
      <c r="BY178" s="387" t="str">
        <f t="shared" si="76"/>
        <v/>
      </c>
      <c r="BZ178" s="388" t="str">
        <f>IF($BD178,SUM($BY178:$BY$250),"")</f>
        <v/>
      </c>
      <c r="CA178" s="11"/>
      <c r="CB178" s="388" t="str">
        <f t="shared" si="42"/>
        <v/>
      </c>
      <c r="CC178" s="387" t="str">
        <f t="shared" si="43"/>
        <v/>
      </c>
      <c r="CD178" s="388" t="str">
        <f>IF($BD178,SUM($CC178:$CC$250),"")</f>
        <v/>
      </c>
      <c r="CE178" s="387" t="str">
        <f t="shared" si="44"/>
        <v/>
      </c>
      <c r="CF178" s="388" t="str">
        <f>IF($BD178,SUM($CE178:$CE$250),"")</f>
        <v/>
      </c>
      <c r="CG178" s="11"/>
      <c r="CH178" s="10" t="str">
        <f t="shared" si="13"/>
        <v/>
      </c>
      <c r="CI178" s="523" t="str">
        <f t="shared" si="45"/>
        <v/>
      </c>
      <c r="CJ178" s="388"/>
      <c r="CK178" s="388"/>
      <c r="CL178" s="37"/>
      <c r="CM178" s="300" t="str">
        <f t="shared" si="14"/>
        <v/>
      </c>
      <c r="CN178" s="677" t="str">
        <f t="shared" si="46"/>
        <v/>
      </c>
      <c r="CO178" s="677" t="str">
        <f t="shared" si="47"/>
        <v/>
      </c>
      <c r="CP178" s="10" t="str">
        <f t="shared" si="15"/>
        <v/>
      </c>
      <c r="CQ178" s="582" t="str">
        <f t="shared" si="77"/>
        <v/>
      </c>
      <c r="CR178" s="387" t="str">
        <f t="shared" si="16"/>
        <v/>
      </c>
      <c r="CT178" s="38" t="str">
        <f t="shared" si="95"/>
        <v/>
      </c>
      <c r="CU178" s="386" t="str">
        <f t="shared" si="48"/>
        <v/>
      </c>
      <c r="CV178" s="499" t="str">
        <f t="shared" si="96"/>
        <v/>
      </c>
      <c r="CX178" s="10" t="str">
        <f t="shared" si="97"/>
        <v/>
      </c>
      <c r="CY178" s="387" t="str">
        <f t="shared" si="98"/>
        <v/>
      </c>
      <c r="CZ178" s="10" t="str">
        <f t="shared" si="99"/>
        <v/>
      </c>
      <c r="DA178" s="33" t="str">
        <f>IF($BD178,SUM(CZ178:$CZ$250)*$BK178,"")</f>
        <v/>
      </c>
      <c r="DC178" s="677" t="str">
        <f t="shared" si="20"/>
        <v/>
      </c>
      <c r="DD178" s="10" t="str">
        <f t="shared" si="51"/>
        <v/>
      </c>
      <c r="DE178" s="10" t="str">
        <f t="shared" si="21"/>
        <v/>
      </c>
      <c r="DF178" s="10" t="str">
        <f t="shared" si="22"/>
        <v/>
      </c>
      <c r="DG178" s="10" t="str">
        <f t="shared" si="23"/>
        <v/>
      </c>
      <c r="DH178" s="10" t="str">
        <f t="shared" si="24"/>
        <v/>
      </c>
      <c r="DI178" s="10" t="str">
        <f t="shared" si="100"/>
        <v/>
      </c>
      <c r="DJ178" s="10" t="str">
        <f t="shared" si="101"/>
        <v/>
      </c>
      <c r="DK178" s="499" t="str">
        <f t="shared" si="102"/>
        <v/>
      </c>
      <c r="DL178" s="38" t="str">
        <f t="shared" si="103"/>
        <v/>
      </c>
      <c r="DM178" s="38" t="str">
        <f t="shared" si="104"/>
        <v/>
      </c>
      <c r="DN178" s="38" t="str">
        <f t="shared" si="105"/>
        <v/>
      </c>
      <c r="DO178" s="38" t="str">
        <f t="shared" si="106"/>
        <v/>
      </c>
      <c r="DR178" s="585" t="str">
        <f t="shared" si="107"/>
        <v/>
      </c>
      <c r="DS178" s="36"/>
      <c r="DT178" s="585" t="str">
        <f t="shared" si="108"/>
        <v/>
      </c>
      <c r="DV178" s="10" t="str">
        <f t="shared" si="56"/>
        <v/>
      </c>
      <c r="DW178" s="22"/>
      <c r="DX178" s="32" t="str">
        <f>IF($BD178,SUM(DV178:$DV$250)*$BK178,"")</f>
        <v/>
      </c>
      <c r="DZ178" s="49" t="str">
        <f t="shared" si="57"/>
        <v/>
      </c>
      <c r="EB178" s="32" t="str">
        <f t="shared" si="109"/>
        <v/>
      </c>
      <c r="EC178" s="32"/>
      <c r="ED178" s="31"/>
      <c r="EE178" s="31" t="str">
        <f t="shared" si="28"/>
        <v/>
      </c>
      <c r="EF178" s="585" t="str">
        <f t="shared" si="80"/>
        <v/>
      </c>
      <c r="EG178" s="585" t="str">
        <f t="shared" si="81"/>
        <v/>
      </c>
      <c r="EH178" s="631" t="str">
        <f t="shared" si="82"/>
        <v/>
      </c>
      <c r="EI178" s="631" t="str">
        <f t="shared" si="59"/>
        <v/>
      </c>
      <c r="EJ178" s="635"/>
      <c r="EK178" s="33" t="str">
        <f t="shared" si="60"/>
        <v/>
      </c>
      <c r="EL178" s="32"/>
      <c r="EM178" s="32" t="str">
        <f t="shared" si="85"/>
        <v/>
      </c>
      <c r="EP178" s="51" t="str">
        <f t="shared" si="61"/>
        <v/>
      </c>
      <c r="EQ178" s="35"/>
      <c r="ER178" s="11"/>
      <c r="ES178" s="33" t="str">
        <f t="shared" si="110"/>
        <v/>
      </c>
      <c r="ET178" s="31"/>
      <c r="EU178" s="50" t="str">
        <f t="shared" si="111"/>
        <v/>
      </c>
      <c r="EV178" s="32" t="str">
        <f t="shared" si="112"/>
        <v/>
      </c>
      <c r="EX178" s="32" t="str">
        <f t="shared" si="113"/>
        <v/>
      </c>
      <c r="EY178" s="22"/>
      <c r="EZ178" s="32"/>
      <c r="FA178" s="11"/>
      <c r="FB178" s="32" t="str">
        <f t="shared" si="64"/>
        <v/>
      </c>
      <c r="FC178" s="11"/>
      <c r="FD178" s="32"/>
      <c r="FF178" s="484" t="str">
        <f t="shared" si="114"/>
        <v/>
      </c>
      <c r="FG178" s="484" t="str">
        <f t="shared" si="115"/>
        <v/>
      </c>
      <c r="FH178" s="603" t="str">
        <f t="shared" si="116"/>
        <v/>
      </c>
      <c r="FI178" s="484" t="str">
        <f t="shared" si="117"/>
        <v/>
      </c>
      <c r="FJ178" s="604" t="str">
        <f t="shared" si="32"/>
        <v/>
      </c>
      <c r="FK178" s="605" t="str">
        <f t="shared" si="118"/>
        <v/>
      </c>
      <c r="FL178" s="484" t="str">
        <f t="shared" si="119"/>
        <v/>
      </c>
      <c r="FN178" s="31" t="str">
        <f t="shared" si="120"/>
        <v/>
      </c>
      <c r="FO178" s="31" t="str">
        <f t="shared" si="121"/>
        <v/>
      </c>
      <c r="FP178" s="30" t="str">
        <f t="shared" si="122"/>
        <v/>
      </c>
      <c r="FQ178" s="45"/>
      <c r="FR178" s="48"/>
      <c r="FS178" s="29" t="str">
        <f t="shared" si="123"/>
        <v/>
      </c>
      <c r="FT178" s="45"/>
      <c r="FV178" s="29" t="str">
        <f t="shared" si="84"/>
        <v/>
      </c>
      <c r="FW178" s="45"/>
      <c r="FY178" s="28" t="str">
        <f t="shared" si="124"/>
        <v/>
      </c>
      <c r="FZ178" s="45"/>
      <c r="GA178" s="45"/>
      <c r="GC178" s="28" t="str">
        <f t="shared" si="125"/>
        <v/>
      </c>
      <c r="GD178" s="45"/>
      <c r="GF178" s="27" t="str">
        <f t="shared" si="71"/>
        <v/>
      </c>
      <c r="GH178" s="29"/>
      <c r="GJ178" s="26" t="str">
        <f t="shared" si="72"/>
        <v/>
      </c>
      <c r="GK178" s="47"/>
      <c r="GL178" s="46"/>
      <c r="GM178" s="24"/>
      <c r="GT178" s="20"/>
      <c r="GW178" s="5"/>
      <c r="GX178" s="5"/>
    </row>
    <row r="179" spans="54:206">
      <c r="BB179" s="23"/>
      <c r="BD179" s="43">
        <f t="shared" si="6"/>
        <v>0</v>
      </c>
      <c r="BE179" s="551" t="str">
        <f t="shared" si="87"/>
        <v/>
      </c>
      <c r="BF179" s="138" t="str">
        <f t="shared" si="73"/>
        <v/>
      </c>
      <c r="BG179" s="42" t="str">
        <f t="shared" si="88"/>
        <v/>
      </c>
      <c r="BH179" s="41" t="str">
        <f t="shared" si="89"/>
        <v/>
      </c>
      <c r="BI179" s="40" t="str">
        <f t="shared" ca="1" si="90"/>
        <v/>
      </c>
      <c r="BJ179" s="202" t="str">
        <f t="shared" si="91"/>
        <v/>
      </c>
      <c r="BK179" s="203" t="str">
        <f t="shared" si="86"/>
        <v/>
      </c>
      <c r="BM179" s="40" t="str">
        <f t="shared" si="92"/>
        <v/>
      </c>
      <c r="BN179" s="40" t="str">
        <f t="shared" si="93"/>
        <v/>
      </c>
      <c r="BO179" s="39" t="str">
        <f t="shared" si="94"/>
        <v/>
      </c>
      <c r="BP179" s="39"/>
      <c r="BQ179" s="354" t="str">
        <f t="shared" si="11"/>
        <v/>
      </c>
      <c r="BR179" s="39"/>
      <c r="BT179" s="386" t="str">
        <f t="shared" si="12"/>
        <v/>
      </c>
      <c r="BU179" s="388" t="str">
        <f>IF($BD179,SUM($BT179:$BT$250),"")</f>
        <v/>
      </c>
      <c r="BV179" s="499" t="str">
        <f t="shared" si="41"/>
        <v/>
      </c>
      <c r="BW179" s="585" t="str">
        <f>IF($BD179,SUM($BV179:$BV$250),"")</f>
        <v/>
      </c>
      <c r="BX179" s="387" t="str">
        <f t="shared" si="75"/>
        <v/>
      </c>
      <c r="BY179" s="387" t="str">
        <f t="shared" si="76"/>
        <v/>
      </c>
      <c r="BZ179" s="388" t="str">
        <f>IF($BD179,SUM($BY179:$BY$250),"")</f>
        <v/>
      </c>
      <c r="CA179" s="11"/>
      <c r="CB179" s="388" t="str">
        <f t="shared" si="42"/>
        <v/>
      </c>
      <c r="CC179" s="387" t="str">
        <f t="shared" si="43"/>
        <v/>
      </c>
      <c r="CD179" s="388" t="str">
        <f>IF($BD179,SUM($CC179:$CC$250),"")</f>
        <v/>
      </c>
      <c r="CE179" s="387" t="str">
        <f t="shared" si="44"/>
        <v/>
      </c>
      <c r="CF179" s="388" t="str">
        <f>IF($BD179,SUM($CE179:$CE$250),"")</f>
        <v/>
      </c>
      <c r="CG179" s="11"/>
      <c r="CH179" s="10" t="str">
        <f t="shared" si="13"/>
        <v/>
      </c>
      <c r="CI179" s="523" t="str">
        <f t="shared" si="45"/>
        <v/>
      </c>
      <c r="CJ179" s="388"/>
      <c r="CK179" s="388"/>
      <c r="CL179" s="37"/>
      <c r="CM179" s="300" t="str">
        <f t="shared" si="14"/>
        <v/>
      </c>
      <c r="CN179" s="677" t="str">
        <f t="shared" si="46"/>
        <v/>
      </c>
      <c r="CO179" s="677" t="str">
        <f t="shared" si="47"/>
        <v/>
      </c>
      <c r="CP179" s="10" t="str">
        <f t="shared" si="15"/>
        <v/>
      </c>
      <c r="CQ179" s="582" t="str">
        <f t="shared" si="77"/>
        <v/>
      </c>
      <c r="CR179" s="387" t="str">
        <f t="shared" si="16"/>
        <v/>
      </c>
      <c r="CT179" s="38" t="str">
        <f t="shared" si="95"/>
        <v/>
      </c>
      <c r="CU179" s="386" t="str">
        <f t="shared" si="48"/>
        <v/>
      </c>
      <c r="CV179" s="499" t="str">
        <f t="shared" si="96"/>
        <v/>
      </c>
      <c r="CX179" s="10" t="str">
        <f t="shared" si="97"/>
        <v/>
      </c>
      <c r="CY179" s="387" t="str">
        <f t="shared" si="98"/>
        <v/>
      </c>
      <c r="CZ179" s="10" t="str">
        <f t="shared" si="99"/>
        <v/>
      </c>
      <c r="DA179" s="33" t="str">
        <f>IF($BD179,SUM(CZ179:$CZ$250)*$BK179,"")</f>
        <v/>
      </c>
      <c r="DC179" s="677" t="str">
        <f t="shared" si="20"/>
        <v/>
      </c>
      <c r="DD179" s="10" t="str">
        <f t="shared" si="51"/>
        <v/>
      </c>
      <c r="DE179" s="10" t="str">
        <f t="shared" si="21"/>
        <v/>
      </c>
      <c r="DF179" s="10" t="str">
        <f t="shared" si="22"/>
        <v/>
      </c>
      <c r="DG179" s="10" t="str">
        <f t="shared" si="23"/>
        <v/>
      </c>
      <c r="DH179" s="10" t="str">
        <f t="shared" si="24"/>
        <v/>
      </c>
      <c r="DI179" s="10" t="str">
        <f t="shared" si="100"/>
        <v/>
      </c>
      <c r="DJ179" s="10" t="str">
        <f t="shared" si="101"/>
        <v/>
      </c>
      <c r="DK179" s="499" t="str">
        <f t="shared" si="102"/>
        <v/>
      </c>
      <c r="DL179" s="38" t="str">
        <f t="shared" si="103"/>
        <v/>
      </c>
      <c r="DM179" s="38" t="str">
        <f t="shared" si="104"/>
        <v/>
      </c>
      <c r="DN179" s="38" t="str">
        <f t="shared" si="105"/>
        <v/>
      </c>
      <c r="DO179" s="38" t="str">
        <f t="shared" si="106"/>
        <v/>
      </c>
      <c r="DR179" s="585" t="str">
        <f t="shared" si="107"/>
        <v/>
      </c>
      <c r="DS179" s="36"/>
      <c r="DT179" s="585" t="str">
        <f t="shared" si="108"/>
        <v/>
      </c>
      <c r="DV179" s="10" t="str">
        <f t="shared" si="56"/>
        <v/>
      </c>
      <c r="DW179" s="22"/>
      <c r="DX179" s="32" t="str">
        <f>IF($BD179,SUM(DV179:$DV$250)*$BK179,"")</f>
        <v/>
      </c>
      <c r="DZ179" s="49" t="str">
        <f t="shared" si="57"/>
        <v/>
      </c>
      <c r="EB179" s="32" t="str">
        <f t="shared" si="109"/>
        <v/>
      </c>
      <c r="EC179" s="32"/>
      <c r="ED179" s="31"/>
      <c r="EE179" s="31" t="str">
        <f t="shared" si="28"/>
        <v/>
      </c>
      <c r="EF179" s="585" t="str">
        <f t="shared" si="80"/>
        <v/>
      </c>
      <c r="EG179" s="585" t="str">
        <f t="shared" si="81"/>
        <v/>
      </c>
      <c r="EH179" s="631" t="str">
        <f t="shared" si="82"/>
        <v/>
      </c>
      <c r="EI179" s="631" t="str">
        <f t="shared" si="59"/>
        <v/>
      </c>
      <c r="EJ179" s="635"/>
      <c r="EK179" s="33" t="str">
        <f t="shared" si="60"/>
        <v/>
      </c>
      <c r="EL179" s="32"/>
      <c r="EM179" s="32" t="str">
        <f t="shared" si="85"/>
        <v/>
      </c>
      <c r="EP179" s="51" t="str">
        <f t="shared" si="61"/>
        <v/>
      </c>
      <c r="EQ179" s="35"/>
      <c r="ER179" s="11"/>
      <c r="ES179" s="33" t="str">
        <f t="shared" si="110"/>
        <v/>
      </c>
      <c r="ET179" s="31"/>
      <c r="EU179" s="50" t="str">
        <f t="shared" si="111"/>
        <v/>
      </c>
      <c r="EV179" s="32" t="str">
        <f t="shared" si="112"/>
        <v/>
      </c>
      <c r="EX179" s="32" t="str">
        <f t="shared" si="113"/>
        <v/>
      </c>
      <c r="EY179" s="22"/>
      <c r="EZ179" s="32"/>
      <c r="FA179" s="11"/>
      <c r="FB179" s="32" t="str">
        <f t="shared" si="64"/>
        <v/>
      </c>
      <c r="FC179" s="11"/>
      <c r="FD179" s="32"/>
      <c r="FF179" s="484" t="str">
        <f t="shared" si="114"/>
        <v/>
      </c>
      <c r="FG179" s="484" t="str">
        <f t="shared" si="115"/>
        <v/>
      </c>
      <c r="FH179" s="603" t="str">
        <f t="shared" si="116"/>
        <v/>
      </c>
      <c r="FI179" s="484" t="str">
        <f t="shared" si="117"/>
        <v/>
      </c>
      <c r="FJ179" s="604" t="str">
        <f t="shared" si="32"/>
        <v/>
      </c>
      <c r="FK179" s="605" t="str">
        <f t="shared" si="118"/>
        <v/>
      </c>
      <c r="FL179" s="484" t="str">
        <f t="shared" si="119"/>
        <v/>
      </c>
      <c r="FN179" s="31" t="str">
        <f t="shared" si="120"/>
        <v/>
      </c>
      <c r="FO179" s="31" t="str">
        <f t="shared" si="121"/>
        <v/>
      </c>
      <c r="FP179" s="30" t="str">
        <f t="shared" si="122"/>
        <v/>
      </c>
      <c r="FQ179" s="45"/>
      <c r="FR179" s="48"/>
      <c r="FS179" s="29" t="str">
        <f t="shared" si="123"/>
        <v/>
      </c>
      <c r="FT179" s="45"/>
      <c r="FV179" s="29" t="str">
        <f t="shared" si="84"/>
        <v/>
      </c>
      <c r="FW179" s="45"/>
      <c r="FY179" s="28" t="str">
        <f t="shared" si="124"/>
        <v/>
      </c>
      <c r="FZ179" s="45"/>
      <c r="GA179" s="45"/>
      <c r="GC179" s="28" t="str">
        <f t="shared" si="125"/>
        <v/>
      </c>
      <c r="GD179" s="45"/>
      <c r="GF179" s="27" t="str">
        <f t="shared" si="71"/>
        <v/>
      </c>
      <c r="GH179" s="29"/>
      <c r="GJ179" s="26" t="str">
        <f t="shared" si="72"/>
        <v/>
      </c>
      <c r="GK179" s="47"/>
      <c r="GL179" s="46"/>
      <c r="GM179" s="24"/>
      <c r="GT179" s="20"/>
      <c r="GW179" s="5"/>
      <c r="GX179" s="5"/>
    </row>
    <row r="180" spans="54:206">
      <c r="BB180" s="23"/>
      <c r="BD180" s="43">
        <f t="shared" si="6"/>
        <v>0</v>
      </c>
      <c r="BE180" s="551" t="str">
        <f t="shared" si="87"/>
        <v/>
      </c>
      <c r="BF180" s="138" t="str">
        <f t="shared" si="73"/>
        <v/>
      </c>
      <c r="BG180" s="42" t="str">
        <f t="shared" si="88"/>
        <v/>
      </c>
      <c r="BH180" s="41" t="str">
        <f t="shared" si="89"/>
        <v/>
      </c>
      <c r="BI180" s="40" t="str">
        <f t="shared" ca="1" si="90"/>
        <v/>
      </c>
      <c r="BJ180" s="202" t="str">
        <f t="shared" si="91"/>
        <v/>
      </c>
      <c r="BK180" s="203" t="str">
        <f t="shared" si="86"/>
        <v/>
      </c>
      <c r="BM180" s="40" t="str">
        <f t="shared" si="92"/>
        <v/>
      </c>
      <c r="BN180" s="40" t="str">
        <f t="shared" si="93"/>
        <v/>
      </c>
      <c r="BO180" s="39" t="str">
        <f t="shared" si="94"/>
        <v/>
      </c>
      <c r="BP180" s="39"/>
      <c r="BQ180" s="354" t="str">
        <f t="shared" si="11"/>
        <v/>
      </c>
      <c r="BR180" s="39"/>
      <c r="BT180" s="386" t="str">
        <f t="shared" si="12"/>
        <v/>
      </c>
      <c r="BU180" s="388" t="str">
        <f>IF($BD180,SUM($BT180:$BT$250),"")</f>
        <v/>
      </c>
      <c r="BV180" s="499" t="str">
        <f t="shared" si="41"/>
        <v/>
      </c>
      <c r="BW180" s="585" t="str">
        <f>IF($BD180,SUM($BV180:$BV$250),"")</f>
        <v/>
      </c>
      <c r="BX180" s="387" t="str">
        <f t="shared" si="75"/>
        <v/>
      </c>
      <c r="BY180" s="387" t="str">
        <f t="shared" si="76"/>
        <v/>
      </c>
      <c r="BZ180" s="388" t="str">
        <f>IF($BD180,SUM($BY180:$BY$250),"")</f>
        <v/>
      </c>
      <c r="CA180" s="11"/>
      <c r="CB180" s="388" t="str">
        <f t="shared" si="42"/>
        <v/>
      </c>
      <c r="CC180" s="387" t="str">
        <f t="shared" si="43"/>
        <v/>
      </c>
      <c r="CD180" s="388" t="str">
        <f>IF($BD180,SUM($CC180:$CC$250),"")</f>
        <v/>
      </c>
      <c r="CE180" s="387" t="str">
        <f t="shared" si="44"/>
        <v/>
      </c>
      <c r="CF180" s="388" t="str">
        <f>IF($BD180,SUM($CE180:$CE$250),"")</f>
        <v/>
      </c>
      <c r="CG180" s="11"/>
      <c r="CH180" s="10" t="str">
        <f t="shared" si="13"/>
        <v/>
      </c>
      <c r="CI180" s="523" t="str">
        <f t="shared" si="45"/>
        <v/>
      </c>
      <c r="CJ180" s="388"/>
      <c r="CK180" s="388"/>
      <c r="CL180" s="37"/>
      <c r="CM180" s="300" t="str">
        <f t="shared" si="14"/>
        <v/>
      </c>
      <c r="CN180" s="677" t="str">
        <f t="shared" si="46"/>
        <v/>
      </c>
      <c r="CO180" s="677" t="str">
        <f t="shared" si="47"/>
        <v/>
      </c>
      <c r="CP180" s="10" t="str">
        <f t="shared" si="15"/>
        <v/>
      </c>
      <c r="CQ180" s="582" t="str">
        <f t="shared" si="77"/>
        <v/>
      </c>
      <c r="CR180" s="387" t="str">
        <f t="shared" si="16"/>
        <v/>
      </c>
      <c r="CT180" s="38" t="str">
        <f t="shared" si="95"/>
        <v/>
      </c>
      <c r="CU180" s="386" t="str">
        <f t="shared" si="48"/>
        <v/>
      </c>
      <c r="CV180" s="499" t="str">
        <f t="shared" si="96"/>
        <v/>
      </c>
      <c r="CX180" s="10" t="str">
        <f t="shared" si="97"/>
        <v/>
      </c>
      <c r="CY180" s="387" t="str">
        <f t="shared" si="98"/>
        <v/>
      </c>
      <c r="CZ180" s="10" t="str">
        <f t="shared" si="99"/>
        <v/>
      </c>
      <c r="DA180" s="33" t="str">
        <f>IF($BD180,SUM(CZ180:$CZ$250)*$BK180,"")</f>
        <v/>
      </c>
      <c r="DC180" s="677" t="str">
        <f t="shared" si="20"/>
        <v/>
      </c>
      <c r="DD180" s="10" t="str">
        <f t="shared" si="51"/>
        <v/>
      </c>
      <c r="DE180" s="10" t="str">
        <f t="shared" si="21"/>
        <v/>
      </c>
      <c r="DF180" s="10" t="str">
        <f t="shared" si="22"/>
        <v/>
      </c>
      <c r="DG180" s="10" t="str">
        <f t="shared" si="23"/>
        <v/>
      </c>
      <c r="DH180" s="10" t="str">
        <f t="shared" si="24"/>
        <v/>
      </c>
      <c r="DI180" s="10" t="str">
        <f t="shared" si="100"/>
        <v/>
      </c>
      <c r="DJ180" s="10" t="str">
        <f t="shared" si="101"/>
        <v/>
      </c>
      <c r="DK180" s="499" t="str">
        <f t="shared" si="102"/>
        <v/>
      </c>
      <c r="DL180" s="38" t="str">
        <f t="shared" si="103"/>
        <v/>
      </c>
      <c r="DM180" s="38" t="str">
        <f t="shared" si="104"/>
        <v/>
      </c>
      <c r="DN180" s="38" t="str">
        <f t="shared" si="105"/>
        <v/>
      </c>
      <c r="DO180" s="38" t="str">
        <f t="shared" si="106"/>
        <v/>
      </c>
      <c r="DR180" s="585" t="str">
        <f t="shared" si="107"/>
        <v/>
      </c>
      <c r="DS180" s="36"/>
      <c r="DT180" s="585" t="str">
        <f t="shared" si="108"/>
        <v/>
      </c>
      <c r="DV180" s="10" t="str">
        <f t="shared" si="56"/>
        <v/>
      </c>
      <c r="DW180" s="22"/>
      <c r="DX180" s="32" t="str">
        <f>IF($BD180,SUM(DV180:$DV$250)*$BK180,"")</f>
        <v/>
      </c>
      <c r="DZ180" s="49" t="str">
        <f t="shared" si="57"/>
        <v/>
      </c>
      <c r="EB180" s="32" t="str">
        <f t="shared" si="109"/>
        <v/>
      </c>
      <c r="EC180" s="32"/>
      <c r="ED180" s="31"/>
      <c r="EE180" s="31" t="str">
        <f t="shared" si="28"/>
        <v/>
      </c>
      <c r="EF180" s="585" t="str">
        <f t="shared" si="80"/>
        <v/>
      </c>
      <c r="EG180" s="585" t="str">
        <f t="shared" si="81"/>
        <v/>
      </c>
      <c r="EH180" s="631" t="str">
        <f t="shared" si="82"/>
        <v/>
      </c>
      <c r="EI180" s="631" t="str">
        <f t="shared" si="59"/>
        <v/>
      </c>
      <c r="EJ180" s="635"/>
      <c r="EK180" s="33" t="str">
        <f t="shared" si="60"/>
        <v/>
      </c>
      <c r="EL180" s="32"/>
      <c r="EM180" s="32" t="str">
        <f t="shared" si="85"/>
        <v/>
      </c>
      <c r="EP180" s="51" t="str">
        <f t="shared" si="61"/>
        <v/>
      </c>
      <c r="EQ180" s="35"/>
      <c r="ER180" s="11"/>
      <c r="ES180" s="33" t="str">
        <f t="shared" si="110"/>
        <v/>
      </c>
      <c r="ET180" s="31"/>
      <c r="EU180" s="50" t="str">
        <f t="shared" si="111"/>
        <v/>
      </c>
      <c r="EV180" s="32" t="str">
        <f t="shared" si="112"/>
        <v/>
      </c>
      <c r="EX180" s="32" t="str">
        <f t="shared" si="113"/>
        <v/>
      </c>
      <c r="EY180" s="22"/>
      <c r="EZ180" s="32"/>
      <c r="FA180" s="11"/>
      <c r="FB180" s="32" t="str">
        <f t="shared" si="64"/>
        <v/>
      </c>
      <c r="FC180" s="11"/>
      <c r="FD180" s="32"/>
      <c r="FF180" s="484" t="str">
        <f t="shared" si="114"/>
        <v/>
      </c>
      <c r="FG180" s="484" t="str">
        <f t="shared" si="115"/>
        <v/>
      </c>
      <c r="FH180" s="603" t="str">
        <f t="shared" si="116"/>
        <v/>
      </c>
      <c r="FI180" s="484" t="str">
        <f t="shared" si="117"/>
        <v/>
      </c>
      <c r="FJ180" s="604" t="str">
        <f t="shared" si="32"/>
        <v/>
      </c>
      <c r="FK180" s="605" t="str">
        <f t="shared" si="118"/>
        <v/>
      </c>
      <c r="FL180" s="484" t="str">
        <f t="shared" si="119"/>
        <v/>
      </c>
      <c r="FN180" s="31" t="str">
        <f t="shared" si="120"/>
        <v/>
      </c>
      <c r="FO180" s="31" t="str">
        <f t="shared" si="121"/>
        <v/>
      </c>
      <c r="FP180" s="30" t="str">
        <f t="shared" si="122"/>
        <v/>
      </c>
      <c r="FQ180" s="45"/>
      <c r="FR180" s="48"/>
      <c r="FS180" s="29" t="str">
        <f t="shared" si="123"/>
        <v/>
      </c>
      <c r="FT180" s="45"/>
      <c r="FV180" s="29" t="str">
        <f t="shared" si="84"/>
        <v/>
      </c>
      <c r="FW180" s="45"/>
      <c r="FY180" s="28" t="str">
        <f t="shared" si="124"/>
        <v/>
      </c>
      <c r="FZ180" s="45"/>
      <c r="GA180" s="45"/>
      <c r="GC180" s="28" t="str">
        <f t="shared" si="125"/>
        <v/>
      </c>
      <c r="GD180" s="45"/>
      <c r="GF180" s="27" t="str">
        <f t="shared" si="71"/>
        <v/>
      </c>
      <c r="GH180" s="29"/>
      <c r="GJ180" s="26" t="str">
        <f t="shared" si="72"/>
        <v/>
      </c>
      <c r="GK180" s="47"/>
      <c r="GL180" s="46"/>
      <c r="GM180" s="24"/>
      <c r="GT180" s="20"/>
      <c r="GW180" s="5"/>
      <c r="GX180" s="5"/>
    </row>
    <row r="181" spans="54:206">
      <c r="BB181" s="23"/>
      <c r="BD181" s="43">
        <f t="shared" si="6"/>
        <v>0</v>
      </c>
      <c r="BE181" s="551" t="str">
        <f t="shared" si="87"/>
        <v/>
      </c>
      <c r="BF181" s="138" t="str">
        <f t="shared" si="73"/>
        <v/>
      </c>
      <c r="BG181" s="42" t="str">
        <f t="shared" si="88"/>
        <v/>
      </c>
      <c r="BH181" s="41" t="str">
        <f t="shared" si="89"/>
        <v/>
      </c>
      <c r="BI181" s="40" t="str">
        <f t="shared" ca="1" si="90"/>
        <v/>
      </c>
      <c r="BJ181" s="202" t="str">
        <f t="shared" si="91"/>
        <v/>
      </c>
      <c r="BK181" s="203" t="str">
        <f t="shared" si="86"/>
        <v/>
      </c>
      <c r="BM181" s="40" t="str">
        <f t="shared" si="92"/>
        <v/>
      </c>
      <c r="BN181" s="40" t="str">
        <f t="shared" si="93"/>
        <v/>
      </c>
      <c r="BO181" s="39" t="str">
        <f t="shared" si="94"/>
        <v/>
      </c>
      <c r="BP181" s="39"/>
      <c r="BQ181" s="354" t="str">
        <f t="shared" si="11"/>
        <v/>
      </c>
      <c r="BR181" s="39"/>
      <c r="BT181" s="386" t="str">
        <f t="shared" si="12"/>
        <v/>
      </c>
      <c r="BU181" s="388" t="str">
        <f>IF($BD181,SUM($BT181:$BT$250),"")</f>
        <v/>
      </c>
      <c r="BV181" s="499" t="str">
        <f t="shared" si="41"/>
        <v/>
      </c>
      <c r="BW181" s="585" t="str">
        <f>IF($BD181,SUM($BV181:$BV$250),"")</f>
        <v/>
      </c>
      <c r="BX181" s="387" t="str">
        <f t="shared" si="75"/>
        <v/>
      </c>
      <c r="BY181" s="387" t="str">
        <f t="shared" si="76"/>
        <v/>
      </c>
      <c r="BZ181" s="388" t="str">
        <f>IF($BD181,SUM($BY181:$BY$250),"")</f>
        <v/>
      </c>
      <c r="CA181" s="11"/>
      <c r="CB181" s="388" t="str">
        <f t="shared" si="42"/>
        <v/>
      </c>
      <c r="CC181" s="387" t="str">
        <f t="shared" si="43"/>
        <v/>
      </c>
      <c r="CD181" s="388" t="str">
        <f>IF($BD181,SUM($CC181:$CC$250),"")</f>
        <v/>
      </c>
      <c r="CE181" s="387" t="str">
        <f t="shared" si="44"/>
        <v/>
      </c>
      <c r="CF181" s="388" t="str">
        <f>IF($BD181,SUM($CE181:$CE$250),"")</f>
        <v/>
      </c>
      <c r="CG181" s="11"/>
      <c r="CH181" s="10" t="str">
        <f t="shared" si="13"/>
        <v/>
      </c>
      <c r="CI181" s="523" t="str">
        <f t="shared" si="45"/>
        <v/>
      </c>
      <c r="CJ181" s="388"/>
      <c r="CK181" s="388"/>
      <c r="CL181" s="37"/>
      <c r="CM181" s="300" t="str">
        <f t="shared" si="14"/>
        <v/>
      </c>
      <c r="CN181" s="677" t="str">
        <f t="shared" si="46"/>
        <v/>
      </c>
      <c r="CO181" s="677" t="str">
        <f t="shared" si="47"/>
        <v/>
      </c>
      <c r="CP181" s="10" t="str">
        <f t="shared" si="15"/>
        <v/>
      </c>
      <c r="CQ181" s="582" t="str">
        <f t="shared" si="77"/>
        <v/>
      </c>
      <c r="CR181" s="387" t="str">
        <f t="shared" si="16"/>
        <v/>
      </c>
      <c r="CT181" s="38" t="str">
        <f t="shared" si="95"/>
        <v/>
      </c>
      <c r="CU181" s="386" t="str">
        <f t="shared" si="48"/>
        <v/>
      </c>
      <c r="CV181" s="499" t="str">
        <f t="shared" si="96"/>
        <v/>
      </c>
      <c r="CX181" s="10" t="str">
        <f t="shared" si="97"/>
        <v/>
      </c>
      <c r="CY181" s="387" t="str">
        <f t="shared" si="98"/>
        <v/>
      </c>
      <c r="CZ181" s="10" t="str">
        <f t="shared" si="99"/>
        <v/>
      </c>
      <c r="DA181" s="33" t="str">
        <f>IF($BD181,SUM(CZ181:$CZ$250)*$BK181,"")</f>
        <v/>
      </c>
      <c r="DC181" s="677" t="str">
        <f t="shared" si="20"/>
        <v/>
      </c>
      <c r="DD181" s="10" t="str">
        <f t="shared" si="51"/>
        <v/>
      </c>
      <c r="DE181" s="10" t="str">
        <f t="shared" si="21"/>
        <v/>
      </c>
      <c r="DF181" s="10" t="str">
        <f t="shared" si="22"/>
        <v/>
      </c>
      <c r="DG181" s="10" t="str">
        <f t="shared" si="23"/>
        <v/>
      </c>
      <c r="DH181" s="10" t="str">
        <f t="shared" si="24"/>
        <v/>
      </c>
      <c r="DI181" s="10" t="str">
        <f t="shared" si="100"/>
        <v/>
      </c>
      <c r="DJ181" s="10" t="str">
        <f t="shared" si="101"/>
        <v/>
      </c>
      <c r="DK181" s="499" t="str">
        <f t="shared" si="102"/>
        <v/>
      </c>
      <c r="DL181" s="38" t="str">
        <f t="shared" si="103"/>
        <v/>
      </c>
      <c r="DM181" s="38" t="str">
        <f t="shared" si="104"/>
        <v/>
      </c>
      <c r="DN181" s="38" t="str">
        <f t="shared" si="105"/>
        <v/>
      </c>
      <c r="DO181" s="38" t="str">
        <f t="shared" si="106"/>
        <v/>
      </c>
      <c r="DR181" s="585" t="str">
        <f t="shared" si="107"/>
        <v/>
      </c>
      <c r="DS181" s="36"/>
      <c r="DT181" s="585" t="str">
        <f t="shared" si="108"/>
        <v/>
      </c>
      <c r="DV181" s="10" t="str">
        <f t="shared" si="56"/>
        <v/>
      </c>
      <c r="DW181" s="22"/>
      <c r="DX181" s="32" t="str">
        <f>IF($BD181,SUM(DV181:$DV$250)*$BK181,"")</f>
        <v/>
      </c>
      <c r="DZ181" s="49" t="str">
        <f t="shared" si="57"/>
        <v/>
      </c>
      <c r="EB181" s="32" t="str">
        <f t="shared" si="109"/>
        <v/>
      </c>
      <c r="EC181" s="32"/>
      <c r="ED181" s="31"/>
      <c r="EE181" s="31" t="str">
        <f t="shared" si="28"/>
        <v/>
      </c>
      <c r="EF181" s="585" t="str">
        <f t="shared" si="80"/>
        <v/>
      </c>
      <c r="EG181" s="585" t="str">
        <f t="shared" si="81"/>
        <v/>
      </c>
      <c r="EH181" s="631" t="str">
        <f t="shared" si="82"/>
        <v/>
      </c>
      <c r="EI181" s="631" t="str">
        <f t="shared" si="59"/>
        <v/>
      </c>
      <c r="EJ181" s="635"/>
      <c r="EK181" s="33" t="str">
        <f t="shared" si="60"/>
        <v/>
      </c>
      <c r="EL181" s="32"/>
      <c r="EM181" s="32" t="str">
        <f t="shared" si="85"/>
        <v/>
      </c>
      <c r="EP181" s="51" t="str">
        <f t="shared" si="61"/>
        <v/>
      </c>
      <c r="EQ181" s="35"/>
      <c r="ER181" s="11"/>
      <c r="ES181" s="33" t="str">
        <f t="shared" si="110"/>
        <v/>
      </c>
      <c r="ET181" s="31"/>
      <c r="EU181" s="50" t="str">
        <f t="shared" si="111"/>
        <v/>
      </c>
      <c r="EV181" s="32" t="str">
        <f t="shared" si="112"/>
        <v/>
      </c>
      <c r="EX181" s="32" t="str">
        <f t="shared" si="113"/>
        <v/>
      </c>
      <c r="EY181" s="22"/>
      <c r="EZ181" s="32"/>
      <c r="FA181" s="11"/>
      <c r="FB181" s="32" t="str">
        <f t="shared" si="64"/>
        <v/>
      </c>
      <c r="FC181" s="11"/>
      <c r="FD181" s="32"/>
      <c r="FF181" s="484" t="str">
        <f t="shared" si="114"/>
        <v/>
      </c>
      <c r="FG181" s="484" t="str">
        <f t="shared" si="115"/>
        <v/>
      </c>
      <c r="FH181" s="603" t="str">
        <f t="shared" si="116"/>
        <v/>
      </c>
      <c r="FI181" s="484" t="str">
        <f t="shared" si="117"/>
        <v/>
      </c>
      <c r="FJ181" s="604" t="str">
        <f t="shared" si="32"/>
        <v/>
      </c>
      <c r="FK181" s="605" t="str">
        <f t="shared" si="118"/>
        <v/>
      </c>
      <c r="FL181" s="484" t="str">
        <f t="shared" si="119"/>
        <v/>
      </c>
      <c r="FN181" s="31" t="str">
        <f t="shared" si="120"/>
        <v/>
      </c>
      <c r="FO181" s="31" t="str">
        <f t="shared" si="121"/>
        <v/>
      </c>
      <c r="FP181" s="30" t="str">
        <f t="shared" si="122"/>
        <v/>
      </c>
      <c r="FQ181" s="45"/>
      <c r="FR181" s="48"/>
      <c r="FS181" s="29" t="str">
        <f t="shared" si="123"/>
        <v/>
      </c>
      <c r="FT181" s="45"/>
      <c r="FV181" s="29" t="str">
        <f t="shared" si="84"/>
        <v/>
      </c>
      <c r="FW181" s="45"/>
      <c r="FY181" s="28" t="str">
        <f t="shared" si="124"/>
        <v/>
      </c>
      <c r="FZ181" s="45"/>
      <c r="GA181" s="45"/>
      <c r="GC181" s="28" t="str">
        <f t="shared" si="125"/>
        <v/>
      </c>
      <c r="GD181" s="45"/>
      <c r="GF181" s="27" t="str">
        <f t="shared" si="71"/>
        <v/>
      </c>
      <c r="GH181" s="29"/>
      <c r="GJ181" s="26" t="str">
        <f t="shared" si="72"/>
        <v/>
      </c>
      <c r="GK181" s="47"/>
      <c r="GL181" s="46"/>
      <c r="GM181" s="24"/>
      <c r="GT181" s="20"/>
      <c r="GW181" s="5"/>
      <c r="GX181" s="5"/>
    </row>
    <row r="182" spans="54:206">
      <c r="BB182" s="23"/>
      <c r="BD182" s="43">
        <f t="shared" si="6"/>
        <v>0</v>
      </c>
      <c r="BE182" s="551" t="str">
        <f t="shared" si="87"/>
        <v/>
      </c>
      <c r="BF182" s="138" t="str">
        <f t="shared" si="73"/>
        <v/>
      </c>
      <c r="BG182" s="42" t="str">
        <f t="shared" si="88"/>
        <v/>
      </c>
      <c r="BH182" s="41" t="str">
        <f t="shared" si="89"/>
        <v/>
      </c>
      <c r="BI182" s="40" t="str">
        <f t="shared" ca="1" si="90"/>
        <v/>
      </c>
      <c r="BJ182" s="202" t="str">
        <f t="shared" si="91"/>
        <v/>
      </c>
      <c r="BK182" s="203" t="str">
        <f t="shared" si="86"/>
        <v/>
      </c>
      <c r="BM182" s="40" t="str">
        <f t="shared" si="92"/>
        <v/>
      </c>
      <c r="BN182" s="40" t="str">
        <f t="shared" si="93"/>
        <v/>
      </c>
      <c r="BO182" s="39" t="str">
        <f t="shared" si="94"/>
        <v/>
      </c>
      <c r="BP182" s="39"/>
      <c r="BQ182" s="354" t="str">
        <f t="shared" si="11"/>
        <v/>
      </c>
      <c r="BR182" s="39"/>
      <c r="BT182" s="386" t="str">
        <f t="shared" si="12"/>
        <v/>
      </c>
      <c r="BU182" s="388" t="str">
        <f>IF($BD182,SUM($BT182:$BT$250),"")</f>
        <v/>
      </c>
      <c r="BV182" s="499" t="str">
        <f t="shared" si="41"/>
        <v/>
      </c>
      <c r="BW182" s="585" t="str">
        <f>IF($BD182,SUM($BV182:$BV$250),"")</f>
        <v/>
      </c>
      <c r="BX182" s="387" t="str">
        <f t="shared" si="75"/>
        <v/>
      </c>
      <c r="BY182" s="387" t="str">
        <f t="shared" si="76"/>
        <v/>
      </c>
      <c r="BZ182" s="388" t="str">
        <f>IF($BD182,SUM($BY182:$BY$250),"")</f>
        <v/>
      </c>
      <c r="CA182" s="11"/>
      <c r="CB182" s="388" t="str">
        <f t="shared" si="42"/>
        <v/>
      </c>
      <c r="CC182" s="387" t="str">
        <f t="shared" si="43"/>
        <v/>
      </c>
      <c r="CD182" s="388" t="str">
        <f>IF($BD182,SUM($CC182:$CC$250),"")</f>
        <v/>
      </c>
      <c r="CE182" s="387" t="str">
        <f t="shared" si="44"/>
        <v/>
      </c>
      <c r="CF182" s="388" t="str">
        <f>IF($BD182,SUM($CE182:$CE$250),"")</f>
        <v/>
      </c>
      <c r="CG182" s="11"/>
      <c r="CH182" s="10" t="str">
        <f t="shared" si="13"/>
        <v/>
      </c>
      <c r="CI182" s="523" t="str">
        <f t="shared" si="45"/>
        <v/>
      </c>
      <c r="CJ182" s="388"/>
      <c r="CK182" s="388"/>
      <c r="CL182" s="37"/>
      <c r="CM182" s="300" t="str">
        <f t="shared" si="14"/>
        <v/>
      </c>
      <c r="CN182" s="677" t="str">
        <f t="shared" si="46"/>
        <v/>
      </c>
      <c r="CO182" s="677" t="str">
        <f t="shared" si="47"/>
        <v/>
      </c>
      <c r="CP182" s="10" t="str">
        <f t="shared" si="15"/>
        <v/>
      </c>
      <c r="CQ182" s="582" t="str">
        <f t="shared" si="77"/>
        <v/>
      </c>
      <c r="CR182" s="387" t="str">
        <f t="shared" si="16"/>
        <v/>
      </c>
      <c r="CT182" s="38" t="str">
        <f t="shared" si="95"/>
        <v/>
      </c>
      <c r="CU182" s="386" t="str">
        <f t="shared" si="48"/>
        <v/>
      </c>
      <c r="CV182" s="499" t="str">
        <f t="shared" si="96"/>
        <v/>
      </c>
      <c r="CX182" s="10" t="str">
        <f t="shared" si="97"/>
        <v/>
      </c>
      <c r="CY182" s="387" t="str">
        <f t="shared" si="98"/>
        <v/>
      </c>
      <c r="CZ182" s="10" t="str">
        <f t="shared" si="99"/>
        <v/>
      </c>
      <c r="DA182" s="33" t="str">
        <f>IF($BD182,SUM(CZ182:$CZ$250)*$BK182,"")</f>
        <v/>
      </c>
      <c r="DC182" s="677" t="str">
        <f t="shared" si="20"/>
        <v/>
      </c>
      <c r="DD182" s="10" t="str">
        <f t="shared" si="51"/>
        <v/>
      </c>
      <c r="DE182" s="10" t="str">
        <f t="shared" si="21"/>
        <v/>
      </c>
      <c r="DF182" s="10" t="str">
        <f t="shared" si="22"/>
        <v/>
      </c>
      <c r="DG182" s="10" t="str">
        <f t="shared" si="23"/>
        <v/>
      </c>
      <c r="DH182" s="10" t="str">
        <f t="shared" si="24"/>
        <v/>
      </c>
      <c r="DI182" s="10" t="str">
        <f t="shared" si="100"/>
        <v/>
      </c>
      <c r="DJ182" s="10" t="str">
        <f t="shared" si="101"/>
        <v/>
      </c>
      <c r="DK182" s="499" t="str">
        <f t="shared" si="102"/>
        <v/>
      </c>
      <c r="DL182" s="38" t="str">
        <f t="shared" si="103"/>
        <v/>
      </c>
      <c r="DM182" s="38" t="str">
        <f t="shared" si="104"/>
        <v/>
      </c>
      <c r="DN182" s="38" t="str">
        <f t="shared" si="105"/>
        <v/>
      </c>
      <c r="DO182" s="38" t="str">
        <f t="shared" si="106"/>
        <v/>
      </c>
      <c r="DR182" s="585" t="str">
        <f t="shared" si="107"/>
        <v/>
      </c>
      <c r="DS182" s="36"/>
      <c r="DT182" s="585" t="str">
        <f t="shared" si="108"/>
        <v/>
      </c>
      <c r="DV182" s="10" t="str">
        <f t="shared" si="56"/>
        <v/>
      </c>
      <c r="DW182" s="22"/>
      <c r="DX182" s="32" t="str">
        <f>IF($BD182,SUM(DV182:$DV$250)*$BK182,"")</f>
        <v/>
      </c>
      <c r="DZ182" s="49" t="str">
        <f t="shared" si="57"/>
        <v/>
      </c>
      <c r="EB182" s="32" t="str">
        <f t="shared" si="109"/>
        <v/>
      </c>
      <c r="EC182" s="32"/>
      <c r="ED182" s="31"/>
      <c r="EE182" s="31" t="str">
        <f t="shared" si="28"/>
        <v/>
      </c>
      <c r="EF182" s="585" t="str">
        <f t="shared" si="80"/>
        <v/>
      </c>
      <c r="EG182" s="585" t="str">
        <f t="shared" si="81"/>
        <v/>
      </c>
      <c r="EH182" s="631" t="str">
        <f t="shared" si="82"/>
        <v/>
      </c>
      <c r="EI182" s="631" t="str">
        <f t="shared" si="59"/>
        <v/>
      </c>
      <c r="EJ182" s="635"/>
      <c r="EK182" s="33" t="str">
        <f t="shared" si="60"/>
        <v/>
      </c>
      <c r="EL182" s="32"/>
      <c r="EM182" s="32" t="str">
        <f t="shared" si="85"/>
        <v/>
      </c>
      <c r="EP182" s="51" t="str">
        <f t="shared" si="61"/>
        <v/>
      </c>
      <c r="EQ182" s="35"/>
      <c r="ER182" s="11"/>
      <c r="ES182" s="33" t="str">
        <f t="shared" si="110"/>
        <v/>
      </c>
      <c r="ET182" s="31"/>
      <c r="EU182" s="50" t="str">
        <f t="shared" si="111"/>
        <v/>
      </c>
      <c r="EV182" s="32" t="str">
        <f t="shared" si="112"/>
        <v/>
      </c>
      <c r="EX182" s="32" t="str">
        <f t="shared" si="113"/>
        <v/>
      </c>
      <c r="EY182" s="22"/>
      <c r="EZ182" s="32"/>
      <c r="FA182" s="11"/>
      <c r="FB182" s="32" t="str">
        <f t="shared" si="64"/>
        <v/>
      </c>
      <c r="FC182" s="11"/>
      <c r="FD182" s="32"/>
      <c r="FF182" s="484" t="str">
        <f t="shared" si="114"/>
        <v/>
      </c>
      <c r="FG182" s="484" t="str">
        <f t="shared" si="115"/>
        <v/>
      </c>
      <c r="FH182" s="603" t="str">
        <f t="shared" si="116"/>
        <v/>
      </c>
      <c r="FI182" s="484" t="str">
        <f t="shared" si="117"/>
        <v/>
      </c>
      <c r="FJ182" s="604" t="str">
        <f t="shared" si="32"/>
        <v/>
      </c>
      <c r="FK182" s="605" t="str">
        <f t="shared" si="118"/>
        <v/>
      </c>
      <c r="FL182" s="484" t="str">
        <f t="shared" si="119"/>
        <v/>
      </c>
      <c r="FN182" s="31" t="str">
        <f t="shared" si="120"/>
        <v/>
      </c>
      <c r="FO182" s="31" t="str">
        <f t="shared" si="121"/>
        <v/>
      </c>
      <c r="FP182" s="30" t="str">
        <f t="shared" si="122"/>
        <v/>
      </c>
      <c r="FQ182" s="45"/>
      <c r="FR182" s="48"/>
      <c r="FS182" s="29" t="str">
        <f t="shared" si="123"/>
        <v/>
      </c>
      <c r="FT182" s="45"/>
      <c r="FV182" s="29" t="str">
        <f t="shared" si="84"/>
        <v/>
      </c>
      <c r="FW182" s="45"/>
      <c r="FY182" s="28" t="str">
        <f t="shared" si="124"/>
        <v/>
      </c>
      <c r="FZ182" s="45"/>
      <c r="GA182" s="45"/>
      <c r="GC182" s="28" t="str">
        <f t="shared" si="125"/>
        <v/>
      </c>
      <c r="GD182" s="45"/>
      <c r="GF182" s="27" t="str">
        <f t="shared" si="71"/>
        <v/>
      </c>
      <c r="GH182" s="29"/>
      <c r="GJ182" s="26" t="str">
        <f t="shared" si="72"/>
        <v/>
      </c>
      <c r="GK182" s="47"/>
      <c r="GL182" s="46"/>
      <c r="GM182" s="24"/>
      <c r="GT182" s="20"/>
      <c r="GW182" s="5"/>
      <c r="GX182" s="5"/>
    </row>
    <row r="183" spans="54:206">
      <c r="BB183" s="23"/>
      <c r="BD183" s="43">
        <f t="shared" si="6"/>
        <v>0</v>
      </c>
      <c r="BE183" s="551" t="str">
        <f t="shared" si="87"/>
        <v/>
      </c>
      <c r="BF183" s="138" t="str">
        <f t="shared" si="73"/>
        <v/>
      </c>
      <c r="BG183" s="42" t="str">
        <f t="shared" si="88"/>
        <v/>
      </c>
      <c r="BH183" s="41" t="str">
        <f t="shared" si="89"/>
        <v/>
      </c>
      <c r="BI183" s="40" t="str">
        <f t="shared" ca="1" si="90"/>
        <v/>
      </c>
      <c r="BJ183" s="202" t="str">
        <f t="shared" si="91"/>
        <v/>
      </c>
      <c r="BK183" s="203" t="str">
        <f t="shared" si="86"/>
        <v/>
      </c>
      <c r="BM183" s="40" t="str">
        <f t="shared" si="92"/>
        <v/>
      </c>
      <c r="BN183" s="40" t="str">
        <f t="shared" si="93"/>
        <v/>
      </c>
      <c r="BO183" s="39" t="str">
        <f t="shared" si="94"/>
        <v/>
      </c>
      <c r="BP183" s="39"/>
      <c r="BQ183" s="354" t="str">
        <f t="shared" si="11"/>
        <v/>
      </c>
      <c r="BR183" s="39"/>
      <c r="BT183" s="386" t="str">
        <f t="shared" si="12"/>
        <v/>
      </c>
      <c r="BU183" s="388" t="str">
        <f>IF($BD183,SUM($BT183:$BT$250),"")</f>
        <v/>
      </c>
      <c r="BV183" s="499" t="str">
        <f t="shared" si="41"/>
        <v/>
      </c>
      <c r="BW183" s="585" t="str">
        <f>IF($BD183,SUM($BV183:$BV$250),"")</f>
        <v/>
      </c>
      <c r="BX183" s="387" t="str">
        <f t="shared" si="75"/>
        <v/>
      </c>
      <c r="BY183" s="387" t="str">
        <f t="shared" si="76"/>
        <v/>
      </c>
      <c r="BZ183" s="388" t="str">
        <f>IF($BD183,SUM($BY183:$BY$250),"")</f>
        <v/>
      </c>
      <c r="CA183" s="11"/>
      <c r="CB183" s="388" t="str">
        <f t="shared" si="42"/>
        <v/>
      </c>
      <c r="CC183" s="387" t="str">
        <f t="shared" si="43"/>
        <v/>
      </c>
      <c r="CD183" s="388" t="str">
        <f>IF($BD183,SUM($CC183:$CC$250),"")</f>
        <v/>
      </c>
      <c r="CE183" s="387" t="str">
        <f t="shared" si="44"/>
        <v/>
      </c>
      <c r="CF183" s="388" t="str">
        <f>IF($BD183,SUM($CE183:$CE$250),"")</f>
        <v/>
      </c>
      <c r="CG183" s="11"/>
      <c r="CH183" s="10" t="str">
        <f t="shared" si="13"/>
        <v/>
      </c>
      <c r="CI183" s="523" t="str">
        <f t="shared" si="45"/>
        <v/>
      </c>
      <c r="CJ183" s="388"/>
      <c r="CK183" s="388"/>
      <c r="CL183" s="37"/>
      <c r="CM183" s="300" t="str">
        <f t="shared" si="14"/>
        <v/>
      </c>
      <c r="CN183" s="677" t="str">
        <f t="shared" si="46"/>
        <v/>
      </c>
      <c r="CO183" s="677" t="str">
        <f t="shared" si="47"/>
        <v/>
      </c>
      <c r="CP183" s="10" t="str">
        <f t="shared" si="15"/>
        <v/>
      </c>
      <c r="CQ183" s="582" t="str">
        <f t="shared" si="77"/>
        <v/>
      </c>
      <c r="CR183" s="387" t="str">
        <f t="shared" si="16"/>
        <v/>
      </c>
      <c r="CT183" s="38" t="str">
        <f t="shared" si="95"/>
        <v/>
      </c>
      <c r="CU183" s="386" t="str">
        <f t="shared" si="48"/>
        <v/>
      </c>
      <c r="CV183" s="499" t="str">
        <f t="shared" si="96"/>
        <v/>
      </c>
      <c r="CX183" s="10" t="str">
        <f t="shared" si="97"/>
        <v/>
      </c>
      <c r="CY183" s="387" t="str">
        <f t="shared" si="98"/>
        <v/>
      </c>
      <c r="CZ183" s="10" t="str">
        <f t="shared" si="99"/>
        <v/>
      </c>
      <c r="DA183" s="33" t="str">
        <f>IF($BD183,SUM(CZ183:$CZ$250)*$BK183,"")</f>
        <v/>
      </c>
      <c r="DC183" s="677" t="str">
        <f t="shared" si="20"/>
        <v/>
      </c>
      <c r="DD183" s="10" t="str">
        <f t="shared" si="51"/>
        <v/>
      </c>
      <c r="DE183" s="10" t="str">
        <f t="shared" si="21"/>
        <v/>
      </c>
      <c r="DF183" s="10" t="str">
        <f t="shared" si="22"/>
        <v/>
      </c>
      <c r="DG183" s="10" t="str">
        <f t="shared" si="23"/>
        <v/>
      </c>
      <c r="DH183" s="10" t="str">
        <f t="shared" si="24"/>
        <v/>
      </c>
      <c r="DI183" s="10" t="str">
        <f t="shared" si="100"/>
        <v/>
      </c>
      <c r="DJ183" s="10" t="str">
        <f t="shared" si="101"/>
        <v/>
      </c>
      <c r="DK183" s="499" t="str">
        <f t="shared" si="102"/>
        <v/>
      </c>
      <c r="DL183" s="38" t="str">
        <f t="shared" si="103"/>
        <v/>
      </c>
      <c r="DM183" s="38" t="str">
        <f t="shared" si="104"/>
        <v/>
      </c>
      <c r="DN183" s="38" t="str">
        <f t="shared" si="105"/>
        <v/>
      </c>
      <c r="DO183" s="38" t="str">
        <f t="shared" si="106"/>
        <v/>
      </c>
      <c r="DR183" s="585" t="str">
        <f t="shared" si="107"/>
        <v/>
      </c>
      <c r="DS183" s="36"/>
      <c r="DT183" s="585" t="str">
        <f t="shared" si="108"/>
        <v/>
      </c>
      <c r="DV183" s="10" t="str">
        <f t="shared" si="56"/>
        <v/>
      </c>
      <c r="DW183" s="22"/>
      <c r="DX183" s="32" t="str">
        <f>IF($BD183,SUM(DV183:$DV$250)*$BK183,"")</f>
        <v/>
      </c>
      <c r="DZ183" s="49" t="str">
        <f t="shared" si="57"/>
        <v/>
      </c>
      <c r="EB183" s="32" t="str">
        <f t="shared" si="109"/>
        <v/>
      </c>
      <c r="EC183" s="32"/>
      <c r="ED183" s="31"/>
      <c r="EE183" s="31" t="str">
        <f t="shared" si="28"/>
        <v/>
      </c>
      <c r="EF183" s="585" t="str">
        <f t="shared" si="80"/>
        <v/>
      </c>
      <c r="EG183" s="585" t="str">
        <f t="shared" si="81"/>
        <v/>
      </c>
      <c r="EH183" s="631" t="str">
        <f t="shared" si="82"/>
        <v/>
      </c>
      <c r="EI183" s="631" t="str">
        <f t="shared" si="59"/>
        <v/>
      </c>
      <c r="EJ183" s="635"/>
      <c r="EK183" s="33" t="str">
        <f t="shared" si="60"/>
        <v/>
      </c>
      <c r="EL183" s="32"/>
      <c r="EM183" s="32" t="str">
        <f t="shared" si="85"/>
        <v/>
      </c>
      <c r="EP183" s="51" t="str">
        <f t="shared" si="61"/>
        <v/>
      </c>
      <c r="EQ183" s="35"/>
      <c r="ER183" s="11"/>
      <c r="ES183" s="33" t="str">
        <f t="shared" si="110"/>
        <v/>
      </c>
      <c r="ET183" s="31"/>
      <c r="EU183" s="50" t="str">
        <f t="shared" si="111"/>
        <v/>
      </c>
      <c r="EV183" s="32" t="str">
        <f t="shared" si="112"/>
        <v/>
      </c>
      <c r="EX183" s="32" t="str">
        <f t="shared" si="113"/>
        <v/>
      </c>
      <c r="EY183" s="22"/>
      <c r="EZ183" s="32"/>
      <c r="FA183" s="11"/>
      <c r="FB183" s="32" t="str">
        <f t="shared" si="64"/>
        <v/>
      </c>
      <c r="FC183" s="11"/>
      <c r="FD183" s="32"/>
      <c r="FF183" s="484" t="str">
        <f t="shared" si="114"/>
        <v/>
      </c>
      <c r="FG183" s="484" t="str">
        <f t="shared" si="115"/>
        <v/>
      </c>
      <c r="FH183" s="603" t="str">
        <f t="shared" si="116"/>
        <v/>
      </c>
      <c r="FI183" s="484" t="str">
        <f t="shared" si="117"/>
        <v/>
      </c>
      <c r="FJ183" s="604" t="str">
        <f t="shared" si="32"/>
        <v/>
      </c>
      <c r="FK183" s="605" t="str">
        <f t="shared" si="118"/>
        <v/>
      </c>
      <c r="FL183" s="484" t="str">
        <f t="shared" si="119"/>
        <v/>
      </c>
      <c r="FN183" s="31" t="str">
        <f t="shared" si="120"/>
        <v/>
      </c>
      <c r="FO183" s="31" t="str">
        <f t="shared" si="121"/>
        <v/>
      </c>
      <c r="FP183" s="30" t="str">
        <f t="shared" si="122"/>
        <v/>
      </c>
      <c r="FQ183" s="45"/>
      <c r="FR183" s="48"/>
      <c r="FS183" s="29" t="str">
        <f t="shared" si="123"/>
        <v/>
      </c>
      <c r="FT183" s="45"/>
      <c r="FV183" s="29" t="str">
        <f t="shared" si="84"/>
        <v/>
      </c>
      <c r="FW183" s="45"/>
      <c r="FY183" s="28" t="str">
        <f t="shared" si="124"/>
        <v/>
      </c>
      <c r="FZ183" s="45"/>
      <c r="GA183" s="45"/>
      <c r="GC183" s="28" t="str">
        <f t="shared" si="125"/>
        <v/>
      </c>
      <c r="GD183" s="45"/>
      <c r="GF183" s="27" t="str">
        <f t="shared" si="71"/>
        <v/>
      </c>
      <c r="GH183" s="29"/>
      <c r="GJ183" s="26" t="str">
        <f t="shared" si="72"/>
        <v/>
      </c>
      <c r="GK183" s="47"/>
      <c r="GL183" s="46"/>
      <c r="GM183" s="24"/>
      <c r="GT183" s="20"/>
      <c r="GW183" s="5"/>
      <c r="GX183" s="5"/>
    </row>
    <row r="184" spans="54:206">
      <c r="BB184" s="23"/>
      <c r="BD184" s="43">
        <f t="shared" si="6"/>
        <v>0</v>
      </c>
      <c r="BE184" s="551" t="str">
        <f t="shared" si="87"/>
        <v/>
      </c>
      <c r="BF184" s="138" t="str">
        <f t="shared" si="73"/>
        <v/>
      </c>
      <c r="BG184" s="42" t="str">
        <f t="shared" si="88"/>
        <v/>
      </c>
      <c r="BH184" s="41" t="str">
        <f t="shared" si="89"/>
        <v/>
      </c>
      <c r="BI184" s="40" t="str">
        <f t="shared" ca="1" si="90"/>
        <v/>
      </c>
      <c r="BJ184" s="202" t="str">
        <f t="shared" si="91"/>
        <v/>
      </c>
      <c r="BK184" s="203" t="str">
        <f t="shared" si="86"/>
        <v/>
      </c>
      <c r="BM184" s="40" t="str">
        <f t="shared" si="92"/>
        <v/>
      </c>
      <c r="BN184" s="40" t="str">
        <f t="shared" si="93"/>
        <v/>
      </c>
      <c r="BO184" s="39" t="str">
        <f t="shared" si="94"/>
        <v/>
      </c>
      <c r="BP184" s="39"/>
      <c r="BQ184" s="354" t="str">
        <f t="shared" si="11"/>
        <v/>
      </c>
      <c r="BR184" s="39"/>
      <c r="BT184" s="386" t="str">
        <f t="shared" si="12"/>
        <v/>
      </c>
      <c r="BU184" s="388" t="str">
        <f>IF($BD184,SUM($BT184:$BT$250),"")</f>
        <v/>
      </c>
      <c r="BV184" s="499" t="str">
        <f t="shared" si="41"/>
        <v/>
      </c>
      <c r="BW184" s="585" t="str">
        <f>IF($BD184,SUM($BV184:$BV$250),"")</f>
        <v/>
      </c>
      <c r="BX184" s="387" t="str">
        <f t="shared" si="75"/>
        <v/>
      </c>
      <c r="BY184" s="387" t="str">
        <f t="shared" si="76"/>
        <v/>
      </c>
      <c r="BZ184" s="388" t="str">
        <f>IF($BD184,SUM($BY184:$BY$250),"")</f>
        <v/>
      </c>
      <c r="CA184" s="11"/>
      <c r="CB184" s="388" t="str">
        <f t="shared" si="42"/>
        <v/>
      </c>
      <c r="CC184" s="387" t="str">
        <f t="shared" si="43"/>
        <v/>
      </c>
      <c r="CD184" s="388" t="str">
        <f>IF($BD184,SUM($CC184:$CC$250),"")</f>
        <v/>
      </c>
      <c r="CE184" s="387" t="str">
        <f t="shared" si="44"/>
        <v/>
      </c>
      <c r="CF184" s="388" t="str">
        <f>IF($BD184,SUM($CE184:$CE$250),"")</f>
        <v/>
      </c>
      <c r="CG184" s="11"/>
      <c r="CH184" s="10" t="str">
        <f t="shared" si="13"/>
        <v/>
      </c>
      <c r="CI184" s="523" t="str">
        <f t="shared" si="45"/>
        <v/>
      </c>
      <c r="CJ184" s="388"/>
      <c r="CK184" s="388"/>
      <c r="CL184" s="37"/>
      <c r="CM184" s="300" t="str">
        <f t="shared" si="14"/>
        <v/>
      </c>
      <c r="CN184" s="677" t="str">
        <f t="shared" si="46"/>
        <v/>
      </c>
      <c r="CO184" s="677" t="str">
        <f t="shared" si="47"/>
        <v/>
      </c>
      <c r="CP184" s="10" t="str">
        <f t="shared" si="15"/>
        <v/>
      </c>
      <c r="CQ184" s="582" t="str">
        <f t="shared" si="77"/>
        <v/>
      </c>
      <c r="CR184" s="387" t="str">
        <f t="shared" si="16"/>
        <v/>
      </c>
      <c r="CT184" s="38" t="str">
        <f t="shared" si="95"/>
        <v/>
      </c>
      <c r="CU184" s="386" t="str">
        <f t="shared" si="48"/>
        <v/>
      </c>
      <c r="CV184" s="499" t="str">
        <f t="shared" si="96"/>
        <v/>
      </c>
      <c r="CX184" s="10" t="str">
        <f t="shared" si="97"/>
        <v/>
      </c>
      <c r="CY184" s="387" t="str">
        <f t="shared" si="98"/>
        <v/>
      </c>
      <c r="CZ184" s="10" t="str">
        <f t="shared" si="99"/>
        <v/>
      </c>
      <c r="DA184" s="33" t="str">
        <f>IF($BD184,SUM(CZ184:$CZ$250)*$BK184,"")</f>
        <v/>
      </c>
      <c r="DC184" s="677" t="str">
        <f t="shared" si="20"/>
        <v/>
      </c>
      <c r="DD184" s="10" t="str">
        <f t="shared" si="51"/>
        <v/>
      </c>
      <c r="DE184" s="10" t="str">
        <f t="shared" si="21"/>
        <v/>
      </c>
      <c r="DF184" s="10" t="str">
        <f t="shared" si="22"/>
        <v/>
      </c>
      <c r="DG184" s="10" t="str">
        <f t="shared" si="23"/>
        <v/>
      </c>
      <c r="DH184" s="10" t="str">
        <f t="shared" si="24"/>
        <v/>
      </c>
      <c r="DI184" s="10" t="str">
        <f t="shared" si="100"/>
        <v/>
      </c>
      <c r="DJ184" s="10" t="str">
        <f t="shared" si="101"/>
        <v/>
      </c>
      <c r="DK184" s="499" t="str">
        <f t="shared" si="102"/>
        <v/>
      </c>
      <c r="DL184" s="38" t="str">
        <f t="shared" si="103"/>
        <v/>
      </c>
      <c r="DM184" s="38" t="str">
        <f t="shared" si="104"/>
        <v/>
      </c>
      <c r="DN184" s="38" t="str">
        <f t="shared" si="105"/>
        <v/>
      </c>
      <c r="DO184" s="38" t="str">
        <f t="shared" si="106"/>
        <v/>
      </c>
      <c r="DR184" s="585" t="str">
        <f t="shared" si="107"/>
        <v/>
      </c>
      <c r="DS184" s="36"/>
      <c r="DT184" s="585" t="str">
        <f t="shared" si="108"/>
        <v/>
      </c>
      <c r="DV184" s="10" t="str">
        <f t="shared" si="56"/>
        <v/>
      </c>
      <c r="DW184" s="22"/>
      <c r="DX184" s="32" t="str">
        <f>IF($BD184,SUM(DV184:$DV$250)*$BK184,"")</f>
        <v/>
      </c>
      <c r="DZ184" s="49" t="str">
        <f t="shared" si="57"/>
        <v/>
      </c>
      <c r="EB184" s="32" t="str">
        <f t="shared" si="109"/>
        <v/>
      </c>
      <c r="EC184" s="32"/>
      <c r="ED184" s="31"/>
      <c r="EE184" s="31" t="str">
        <f t="shared" si="28"/>
        <v/>
      </c>
      <c r="EF184" s="585" t="str">
        <f t="shared" si="80"/>
        <v/>
      </c>
      <c r="EG184" s="585" t="str">
        <f t="shared" si="81"/>
        <v/>
      </c>
      <c r="EH184" s="631" t="str">
        <f t="shared" si="82"/>
        <v/>
      </c>
      <c r="EI184" s="631" t="str">
        <f t="shared" si="59"/>
        <v/>
      </c>
      <c r="EJ184" s="635"/>
      <c r="EK184" s="33" t="str">
        <f t="shared" si="60"/>
        <v/>
      </c>
      <c r="EL184" s="32"/>
      <c r="EM184" s="32" t="str">
        <f t="shared" si="85"/>
        <v/>
      </c>
      <c r="EP184" s="51" t="str">
        <f t="shared" si="61"/>
        <v/>
      </c>
      <c r="EQ184" s="35"/>
      <c r="ER184" s="11"/>
      <c r="ES184" s="33" t="str">
        <f t="shared" si="110"/>
        <v/>
      </c>
      <c r="ET184" s="31"/>
      <c r="EU184" s="50" t="str">
        <f t="shared" si="111"/>
        <v/>
      </c>
      <c r="EV184" s="32" t="str">
        <f t="shared" si="112"/>
        <v/>
      </c>
      <c r="EX184" s="32" t="str">
        <f t="shared" si="113"/>
        <v/>
      </c>
      <c r="EY184" s="22"/>
      <c r="EZ184" s="32"/>
      <c r="FA184" s="11"/>
      <c r="FB184" s="32" t="str">
        <f t="shared" si="64"/>
        <v/>
      </c>
      <c r="FC184" s="11"/>
      <c r="FD184" s="32"/>
      <c r="FF184" s="484" t="str">
        <f t="shared" si="114"/>
        <v/>
      </c>
      <c r="FG184" s="484" t="str">
        <f t="shared" si="115"/>
        <v/>
      </c>
      <c r="FH184" s="603" t="str">
        <f t="shared" si="116"/>
        <v/>
      </c>
      <c r="FI184" s="484" t="str">
        <f t="shared" si="117"/>
        <v/>
      </c>
      <c r="FJ184" s="604" t="str">
        <f t="shared" si="32"/>
        <v/>
      </c>
      <c r="FK184" s="605" t="str">
        <f t="shared" si="118"/>
        <v/>
      </c>
      <c r="FL184" s="484" t="str">
        <f t="shared" si="119"/>
        <v/>
      </c>
      <c r="FN184" s="31" t="str">
        <f t="shared" si="120"/>
        <v/>
      </c>
      <c r="FO184" s="31" t="str">
        <f t="shared" si="121"/>
        <v/>
      </c>
      <c r="FP184" s="30" t="str">
        <f t="shared" si="122"/>
        <v/>
      </c>
      <c r="FQ184" s="45"/>
      <c r="FR184" s="48"/>
      <c r="FS184" s="29" t="str">
        <f t="shared" si="123"/>
        <v/>
      </c>
      <c r="FT184" s="45"/>
      <c r="FV184" s="29" t="str">
        <f t="shared" si="84"/>
        <v/>
      </c>
      <c r="FW184" s="45"/>
      <c r="FY184" s="28" t="str">
        <f t="shared" si="124"/>
        <v/>
      </c>
      <c r="FZ184" s="45"/>
      <c r="GA184" s="45"/>
      <c r="GC184" s="28" t="str">
        <f t="shared" si="125"/>
        <v/>
      </c>
      <c r="GD184" s="45"/>
      <c r="GF184" s="27" t="str">
        <f t="shared" si="71"/>
        <v/>
      </c>
      <c r="GH184" s="29"/>
      <c r="GJ184" s="26" t="str">
        <f t="shared" si="72"/>
        <v/>
      </c>
      <c r="GK184" s="47"/>
      <c r="GL184" s="46"/>
      <c r="GM184" s="24"/>
      <c r="GT184" s="20"/>
      <c r="GW184" s="5"/>
      <c r="GX184" s="5"/>
    </row>
    <row r="185" spans="54:206">
      <c r="BB185" s="23"/>
      <c r="BD185" s="43">
        <f t="shared" si="6"/>
        <v>0</v>
      </c>
      <c r="BE185" s="551" t="str">
        <f t="shared" si="87"/>
        <v/>
      </c>
      <c r="BF185" s="138" t="str">
        <f t="shared" si="73"/>
        <v/>
      </c>
      <c r="BG185" s="42" t="str">
        <f t="shared" si="88"/>
        <v/>
      </c>
      <c r="BH185" s="41" t="str">
        <f t="shared" si="89"/>
        <v/>
      </c>
      <c r="BI185" s="40" t="str">
        <f t="shared" ca="1" si="90"/>
        <v/>
      </c>
      <c r="BJ185" s="202" t="str">
        <f t="shared" si="91"/>
        <v/>
      </c>
      <c r="BK185" s="203" t="str">
        <f t="shared" si="86"/>
        <v/>
      </c>
      <c r="BM185" s="40" t="str">
        <f t="shared" si="92"/>
        <v/>
      </c>
      <c r="BN185" s="40" t="str">
        <f t="shared" si="93"/>
        <v/>
      </c>
      <c r="BO185" s="39" t="str">
        <f t="shared" si="94"/>
        <v/>
      </c>
      <c r="BP185" s="39"/>
      <c r="BQ185" s="354" t="str">
        <f t="shared" si="11"/>
        <v/>
      </c>
      <c r="BR185" s="39"/>
      <c r="BT185" s="386" t="str">
        <f t="shared" si="12"/>
        <v/>
      </c>
      <c r="BU185" s="388" t="str">
        <f>IF($BD185,SUM($BT185:$BT$250),"")</f>
        <v/>
      </c>
      <c r="BV185" s="499" t="str">
        <f t="shared" si="41"/>
        <v/>
      </c>
      <c r="BW185" s="585" t="str">
        <f>IF($BD185,SUM($BV185:$BV$250),"")</f>
        <v/>
      </c>
      <c r="BX185" s="387" t="str">
        <f t="shared" si="75"/>
        <v/>
      </c>
      <c r="BY185" s="387" t="str">
        <f t="shared" si="76"/>
        <v/>
      </c>
      <c r="BZ185" s="388" t="str">
        <f>IF($BD185,SUM($BY185:$BY$250),"")</f>
        <v/>
      </c>
      <c r="CA185" s="11"/>
      <c r="CB185" s="388" t="str">
        <f t="shared" si="42"/>
        <v/>
      </c>
      <c r="CC185" s="387" t="str">
        <f t="shared" si="43"/>
        <v/>
      </c>
      <c r="CD185" s="388" t="str">
        <f>IF($BD185,SUM($CC185:$CC$250),"")</f>
        <v/>
      </c>
      <c r="CE185" s="387" t="str">
        <f t="shared" si="44"/>
        <v/>
      </c>
      <c r="CF185" s="388" t="str">
        <f>IF($BD185,SUM($CE185:$CE$250),"")</f>
        <v/>
      </c>
      <c r="CG185" s="11"/>
      <c r="CH185" s="10" t="str">
        <f t="shared" si="13"/>
        <v/>
      </c>
      <c r="CI185" s="523" t="str">
        <f t="shared" si="45"/>
        <v/>
      </c>
      <c r="CJ185" s="388"/>
      <c r="CK185" s="388"/>
      <c r="CL185" s="37"/>
      <c r="CM185" s="300" t="str">
        <f t="shared" si="14"/>
        <v/>
      </c>
      <c r="CN185" s="677" t="str">
        <f t="shared" si="46"/>
        <v/>
      </c>
      <c r="CO185" s="677" t="str">
        <f t="shared" si="47"/>
        <v/>
      </c>
      <c r="CP185" s="10" t="str">
        <f t="shared" si="15"/>
        <v/>
      </c>
      <c r="CQ185" s="582" t="str">
        <f t="shared" si="77"/>
        <v/>
      </c>
      <c r="CR185" s="387" t="str">
        <f t="shared" si="16"/>
        <v/>
      </c>
      <c r="CT185" s="38" t="str">
        <f t="shared" si="95"/>
        <v/>
      </c>
      <c r="CU185" s="386" t="str">
        <f t="shared" si="48"/>
        <v/>
      </c>
      <c r="CV185" s="499" t="str">
        <f t="shared" si="96"/>
        <v/>
      </c>
      <c r="CX185" s="10" t="str">
        <f t="shared" si="97"/>
        <v/>
      </c>
      <c r="CY185" s="387" t="str">
        <f t="shared" si="98"/>
        <v/>
      </c>
      <c r="CZ185" s="10" t="str">
        <f t="shared" si="99"/>
        <v/>
      </c>
      <c r="DA185" s="33" t="str">
        <f>IF($BD185,SUM(CZ185:$CZ$250)*$BK185,"")</f>
        <v/>
      </c>
      <c r="DC185" s="677" t="str">
        <f t="shared" si="20"/>
        <v/>
      </c>
      <c r="DD185" s="10" t="str">
        <f t="shared" si="51"/>
        <v/>
      </c>
      <c r="DE185" s="10" t="str">
        <f t="shared" si="21"/>
        <v/>
      </c>
      <c r="DF185" s="10" t="str">
        <f t="shared" si="22"/>
        <v/>
      </c>
      <c r="DG185" s="10" t="str">
        <f t="shared" si="23"/>
        <v/>
      </c>
      <c r="DH185" s="10" t="str">
        <f t="shared" si="24"/>
        <v/>
      </c>
      <c r="DI185" s="10" t="str">
        <f t="shared" si="100"/>
        <v/>
      </c>
      <c r="DJ185" s="10" t="str">
        <f t="shared" si="101"/>
        <v/>
      </c>
      <c r="DK185" s="499" t="str">
        <f t="shared" si="102"/>
        <v/>
      </c>
      <c r="DL185" s="38" t="str">
        <f t="shared" si="103"/>
        <v/>
      </c>
      <c r="DM185" s="38" t="str">
        <f t="shared" si="104"/>
        <v/>
      </c>
      <c r="DN185" s="38" t="str">
        <f t="shared" si="105"/>
        <v/>
      </c>
      <c r="DO185" s="38" t="str">
        <f t="shared" si="106"/>
        <v/>
      </c>
      <c r="DR185" s="585" t="str">
        <f t="shared" si="107"/>
        <v/>
      </c>
      <c r="DS185" s="36"/>
      <c r="DT185" s="585" t="str">
        <f t="shared" si="108"/>
        <v/>
      </c>
      <c r="DV185" s="10" t="str">
        <f t="shared" si="56"/>
        <v/>
      </c>
      <c r="DW185" s="22"/>
      <c r="DX185" s="32" t="str">
        <f>IF($BD185,SUM(DV185:$DV$250)*$BK185,"")</f>
        <v/>
      </c>
      <c r="DZ185" s="49" t="str">
        <f t="shared" si="57"/>
        <v/>
      </c>
      <c r="EB185" s="32" t="str">
        <f t="shared" si="109"/>
        <v/>
      </c>
      <c r="EC185" s="32"/>
      <c r="ED185" s="31"/>
      <c r="EE185" s="31" t="str">
        <f t="shared" si="28"/>
        <v/>
      </c>
      <c r="EF185" s="585" t="str">
        <f t="shared" si="80"/>
        <v/>
      </c>
      <c r="EG185" s="585" t="str">
        <f t="shared" si="81"/>
        <v/>
      </c>
      <c r="EH185" s="631" t="str">
        <f t="shared" si="82"/>
        <v/>
      </c>
      <c r="EI185" s="631" t="str">
        <f t="shared" si="59"/>
        <v/>
      </c>
      <c r="EJ185" s="635"/>
      <c r="EK185" s="33" t="str">
        <f t="shared" si="60"/>
        <v/>
      </c>
      <c r="EL185" s="32"/>
      <c r="EM185" s="32" t="str">
        <f t="shared" si="85"/>
        <v/>
      </c>
      <c r="EP185" s="51" t="str">
        <f t="shared" si="61"/>
        <v/>
      </c>
      <c r="EQ185" s="35"/>
      <c r="ER185" s="11"/>
      <c r="ES185" s="33" t="str">
        <f t="shared" si="110"/>
        <v/>
      </c>
      <c r="ET185" s="31"/>
      <c r="EU185" s="50" t="str">
        <f t="shared" si="111"/>
        <v/>
      </c>
      <c r="EV185" s="32" t="str">
        <f t="shared" si="112"/>
        <v/>
      </c>
      <c r="EX185" s="32" t="str">
        <f t="shared" si="113"/>
        <v/>
      </c>
      <c r="EY185" s="22"/>
      <c r="EZ185" s="32"/>
      <c r="FA185" s="11"/>
      <c r="FB185" s="32" t="str">
        <f t="shared" si="64"/>
        <v/>
      </c>
      <c r="FC185" s="11"/>
      <c r="FD185" s="32"/>
      <c r="FF185" s="484" t="str">
        <f t="shared" si="114"/>
        <v/>
      </c>
      <c r="FG185" s="484" t="str">
        <f t="shared" si="115"/>
        <v/>
      </c>
      <c r="FH185" s="603" t="str">
        <f t="shared" si="116"/>
        <v/>
      </c>
      <c r="FI185" s="484" t="str">
        <f t="shared" si="117"/>
        <v/>
      </c>
      <c r="FJ185" s="604" t="str">
        <f t="shared" si="32"/>
        <v/>
      </c>
      <c r="FK185" s="605" t="str">
        <f t="shared" si="118"/>
        <v/>
      </c>
      <c r="FL185" s="484" t="str">
        <f t="shared" si="119"/>
        <v/>
      </c>
      <c r="FN185" s="31" t="str">
        <f t="shared" si="120"/>
        <v/>
      </c>
      <c r="FO185" s="31" t="str">
        <f t="shared" si="121"/>
        <v/>
      </c>
      <c r="FP185" s="30" t="str">
        <f t="shared" si="122"/>
        <v/>
      </c>
      <c r="FQ185" s="45"/>
      <c r="FR185" s="48"/>
      <c r="FS185" s="29" t="str">
        <f t="shared" si="123"/>
        <v/>
      </c>
      <c r="FT185" s="45"/>
      <c r="FV185" s="29" t="str">
        <f t="shared" si="84"/>
        <v/>
      </c>
      <c r="FW185" s="45"/>
      <c r="FY185" s="28" t="str">
        <f t="shared" si="124"/>
        <v/>
      </c>
      <c r="FZ185" s="45"/>
      <c r="GA185" s="45"/>
      <c r="GC185" s="28" t="str">
        <f t="shared" si="125"/>
        <v/>
      </c>
      <c r="GD185" s="45"/>
      <c r="GF185" s="27" t="str">
        <f t="shared" si="71"/>
        <v/>
      </c>
      <c r="GH185" s="29"/>
      <c r="GJ185" s="26" t="str">
        <f t="shared" si="72"/>
        <v/>
      </c>
      <c r="GK185" s="47"/>
      <c r="GL185" s="46"/>
      <c r="GM185" s="24"/>
      <c r="GT185" s="20"/>
      <c r="GW185" s="5"/>
      <c r="GX185" s="5"/>
    </row>
    <row r="186" spans="54:206">
      <c r="BB186" s="23"/>
      <c r="BD186" s="43">
        <f t="shared" si="6"/>
        <v>0</v>
      </c>
      <c r="BE186" s="551" t="str">
        <f t="shared" si="87"/>
        <v/>
      </c>
      <c r="BF186" s="138" t="str">
        <f t="shared" si="73"/>
        <v/>
      </c>
      <c r="BG186" s="42" t="str">
        <f t="shared" si="88"/>
        <v/>
      </c>
      <c r="BH186" s="41" t="str">
        <f t="shared" si="89"/>
        <v/>
      </c>
      <c r="BI186" s="40" t="str">
        <f t="shared" ca="1" si="90"/>
        <v/>
      </c>
      <c r="BJ186" s="202" t="str">
        <f t="shared" si="91"/>
        <v/>
      </c>
      <c r="BK186" s="203" t="str">
        <f t="shared" si="86"/>
        <v/>
      </c>
      <c r="BM186" s="40" t="str">
        <f t="shared" si="92"/>
        <v/>
      </c>
      <c r="BN186" s="40" t="str">
        <f t="shared" si="93"/>
        <v/>
      </c>
      <c r="BO186" s="39" t="str">
        <f t="shared" si="94"/>
        <v/>
      </c>
      <c r="BP186" s="39"/>
      <c r="BQ186" s="354" t="str">
        <f t="shared" si="11"/>
        <v/>
      </c>
      <c r="BR186" s="39"/>
      <c r="BT186" s="386" t="str">
        <f t="shared" si="12"/>
        <v/>
      </c>
      <c r="BU186" s="388" t="str">
        <f>IF($BD186,SUM($BT186:$BT$250),"")</f>
        <v/>
      </c>
      <c r="BV186" s="499" t="str">
        <f t="shared" si="41"/>
        <v/>
      </c>
      <c r="BW186" s="585" t="str">
        <f>IF($BD186,SUM($BV186:$BV$250),"")</f>
        <v/>
      </c>
      <c r="BX186" s="387" t="str">
        <f t="shared" si="75"/>
        <v/>
      </c>
      <c r="BY186" s="387" t="str">
        <f t="shared" si="76"/>
        <v/>
      </c>
      <c r="BZ186" s="388" t="str">
        <f>IF($BD186,SUM($BY186:$BY$250),"")</f>
        <v/>
      </c>
      <c r="CA186" s="11"/>
      <c r="CB186" s="388" t="str">
        <f t="shared" si="42"/>
        <v/>
      </c>
      <c r="CC186" s="387" t="str">
        <f t="shared" si="43"/>
        <v/>
      </c>
      <c r="CD186" s="388" t="str">
        <f>IF($BD186,SUM($CC186:$CC$250),"")</f>
        <v/>
      </c>
      <c r="CE186" s="387" t="str">
        <f t="shared" si="44"/>
        <v/>
      </c>
      <c r="CF186" s="388" t="str">
        <f>IF($BD186,SUM($CE186:$CE$250),"")</f>
        <v/>
      </c>
      <c r="CG186" s="11"/>
      <c r="CH186" s="10" t="str">
        <f t="shared" si="13"/>
        <v/>
      </c>
      <c r="CI186" s="523" t="str">
        <f t="shared" si="45"/>
        <v/>
      </c>
      <c r="CJ186" s="388"/>
      <c r="CK186" s="388"/>
      <c r="CL186" s="37"/>
      <c r="CM186" s="300" t="str">
        <f t="shared" si="14"/>
        <v/>
      </c>
      <c r="CN186" s="677" t="str">
        <f t="shared" si="46"/>
        <v/>
      </c>
      <c r="CO186" s="677" t="str">
        <f t="shared" si="47"/>
        <v/>
      </c>
      <c r="CP186" s="10" t="str">
        <f t="shared" si="15"/>
        <v/>
      </c>
      <c r="CQ186" s="582" t="str">
        <f t="shared" si="77"/>
        <v/>
      </c>
      <c r="CR186" s="387" t="str">
        <f t="shared" si="16"/>
        <v/>
      </c>
      <c r="CT186" s="38" t="str">
        <f t="shared" si="95"/>
        <v/>
      </c>
      <c r="CU186" s="386" t="str">
        <f t="shared" si="48"/>
        <v/>
      </c>
      <c r="CV186" s="499" t="str">
        <f t="shared" si="96"/>
        <v/>
      </c>
      <c r="CX186" s="10" t="str">
        <f t="shared" si="97"/>
        <v/>
      </c>
      <c r="CY186" s="387" t="str">
        <f t="shared" si="98"/>
        <v/>
      </c>
      <c r="CZ186" s="10" t="str">
        <f t="shared" si="99"/>
        <v/>
      </c>
      <c r="DA186" s="33" t="str">
        <f>IF($BD186,SUM(CZ186:$CZ$250)*$BK186,"")</f>
        <v/>
      </c>
      <c r="DC186" s="677" t="str">
        <f t="shared" si="20"/>
        <v/>
      </c>
      <c r="DD186" s="10" t="str">
        <f t="shared" si="51"/>
        <v/>
      </c>
      <c r="DE186" s="10" t="str">
        <f t="shared" si="21"/>
        <v/>
      </c>
      <c r="DF186" s="10" t="str">
        <f t="shared" si="22"/>
        <v/>
      </c>
      <c r="DG186" s="10" t="str">
        <f t="shared" si="23"/>
        <v/>
      </c>
      <c r="DH186" s="10" t="str">
        <f t="shared" si="24"/>
        <v/>
      </c>
      <c r="DI186" s="10" t="str">
        <f t="shared" si="100"/>
        <v/>
      </c>
      <c r="DJ186" s="10" t="str">
        <f t="shared" si="101"/>
        <v/>
      </c>
      <c r="DK186" s="499" t="str">
        <f t="shared" si="102"/>
        <v/>
      </c>
      <c r="DL186" s="38" t="str">
        <f t="shared" si="103"/>
        <v/>
      </c>
      <c r="DM186" s="38" t="str">
        <f t="shared" si="104"/>
        <v/>
      </c>
      <c r="DN186" s="38" t="str">
        <f t="shared" si="105"/>
        <v/>
      </c>
      <c r="DO186" s="38" t="str">
        <f t="shared" si="106"/>
        <v/>
      </c>
      <c r="DR186" s="585" t="str">
        <f t="shared" si="107"/>
        <v/>
      </c>
      <c r="DS186" s="36"/>
      <c r="DT186" s="585" t="str">
        <f t="shared" si="108"/>
        <v/>
      </c>
      <c r="DV186" s="10" t="str">
        <f t="shared" si="56"/>
        <v/>
      </c>
      <c r="DW186" s="22"/>
      <c r="DX186" s="32" t="str">
        <f>IF($BD186,SUM(DV186:$DV$250)*$BK186,"")</f>
        <v/>
      </c>
      <c r="DZ186" s="49" t="str">
        <f t="shared" si="57"/>
        <v/>
      </c>
      <c r="EB186" s="32" t="str">
        <f t="shared" si="109"/>
        <v/>
      </c>
      <c r="EC186" s="32"/>
      <c r="ED186" s="31"/>
      <c r="EE186" s="31" t="str">
        <f t="shared" si="28"/>
        <v/>
      </c>
      <c r="EF186" s="585" t="str">
        <f t="shared" si="80"/>
        <v/>
      </c>
      <c r="EG186" s="585" t="str">
        <f t="shared" si="81"/>
        <v/>
      </c>
      <c r="EH186" s="631" t="str">
        <f t="shared" si="82"/>
        <v/>
      </c>
      <c r="EI186" s="631" t="str">
        <f t="shared" si="59"/>
        <v/>
      </c>
      <c r="EJ186" s="635"/>
      <c r="EK186" s="33" t="str">
        <f t="shared" si="60"/>
        <v/>
      </c>
      <c r="EL186" s="32"/>
      <c r="EM186" s="32" t="str">
        <f t="shared" si="85"/>
        <v/>
      </c>
      <c r="EP186" s="51" t="str">
        <f t="shared" si="61"/>
        <v/>
      </c>
      <c r="EQ186" s="35"/>
      <c r="ER186" s="11"/>
      <c r="ES186" s="33" t="str">
        <f t="shared" si="110"/>
        <v/>
      </c>
      <c r="ET186" s="31"/>
      <c r="EU186" s="50" t="str">
        <f t="shared" si="111"/>
        <v/>
      </c>
      <c r="EV186" s="32" t="str">
        <f t="shared" si="112"/>
        <v/>
      </c>
      <c r="EX186" s="32" t="str">
        <f t="shared" si="113"/>
        <v/>
      </c>
      <c r="EY186" s="22"/>
      <c r="EZ186" s="32"/>
      <c r="FA186" s="11"/>
      <c r="FB186" s="32" t="str">
        <f t="shared" si="64"/>
        <v/>
      </c>
      <c r="FC186" s="11"/>
      <c r="FD186" s="32"/>
      <c r="FF186" s="484" t="str">
        <f t="shared" si="114"/>
        <v/>
      </c>
      <c r="FG186" s="484" t="str">
        <f t="shared" si="115"/>
        <v/>
      </c>
      <c r="FH186" s="603" t="str">
        <f t="shared" si="116"/>
        <v/>
      </c>
      <c r="FI186" s="484" t="str">
        <f t="shared" si="117"/>
        <v/>
      </c>
      <c r="FJ186" s="604" t="str">
        <f t="shared" si="32"/>
        <v/>
      </c>
      <c r="FK186" s="605" t="str">
        <f t="shared" si="118"/>
        <v/>
      </c>
      <c r="FL186" s="484" t="str">
        <f t="shared" si="119"/>
        <v/>
      </c>
      <c r="FN186" s="31" t="str">
        <f t="shared" si="120"/>
        <v/>
      </c>
      <c r="FO186" s="31" t="str">
        <f t="shared" si="121"/>
        <v/>
      </c>
      <c r="FP186" s="30" t="str">
        <f t="shared" si="122"/>
        <v/>
      </c>
      <c r="FQ186" s="45"/>
      <c r="FR186" s="48"/>
      <c r="FS186" s="29" t="str">
        <f t="shared" si="123"/>
        <v/>
      </c>
      <c r="FT186" s="45"/>
      <c r="FV186" s="29" t="str">
        <f t="shared" si="84"/>
        <v/>
      </c>
      <c r="FW186" s="45"/>
      <c r="FY186" s="28" t="str">
        <f t="shared" si="124"/>
        <v/>
      </c>
      <c r="FZ186" s="45"/>
      <c r="GA186" s="45"/>
      <c r="GC186" s="28" t="str">
        <f t="shared" si="125"/>
        <v/>
      </c>
      <c r="GD186" s="45"/>
      <c r="GF186" s="27" t="str">
        <f t="shared" si="71"/>
        <v/>
      </c>
      <c r="GH186" s="29"/>
      <c r="GJ186" s="26" t="str">
        <f t="shared" si="72"/>
        <v/>
      </c>
      <c r="GK186" s="47"/>
      <c r="GL186" s="46"/>
      <c r="GM186" s="24"/>
      <c r="GT186" s="20"/>
      <c r="GW186" s="5"/>
      <c r="GX186" s="5"/>
    </row>
    <row r="187" spans="54:206">
      <c r="BB187" s="23"/>
      <c r="BD187" s="43">
        <f t="shared" si="6"/>
        <v>0</v>
      </c>
      <c r="BE187" s="551" t="str">
        <f t="shared" si="87"/>
        <v/>
      </c>
      <c r="BF187" s="138" t="str">
        <f t="shared" si="73"/>
        <v/>
      </c>
      <c r="BG187" s="42" t="str">
        <f t="shared" si="88"/>
        <v/>
      </c>
      <c r="BH187" s="41" t="str">
        <f t="shared" si="89"/>
        <v/>
      </c>
      <c r="BI187" s="40" t="str">
        <f t="shared" ca="1" si="90"/>
        <v/>
      </c>
      <c r="BJ187" s="202" t="str">
        <f t="shared" si="91"/>
        <v/>
      </c>
      <c r="BK187" s="203" t="str">
        <f t="shared" si="86"/>
        <v/>
      </c>
      <c r="BM187" s="40" t="str">
        <f t="shared" si="92"/>
        <v/>
      </c>
      <c r="BN187" s="40" t="str">
        <f t="shared" si="93"/>
        <v/>
      </c>
      <c r="BO187" s="39" t="str">
        <f t="shared" si="94"/>
        <v/>
      </c>
      <c r="BP187" s="39"/>
      <c r="BQ187" s="354" t="str">
        <f t="shared" si="11"/>
        <v/>
      </c>
      <c r="BR187" s="39"/>
      <c r="BT187" s="386" t="str">
        <f t="shared" si="12"/>
        <v/>
      </c>
      <c r="BU187" s="388" t="str">
        <f>IF($BD187,SUM($BT187:$BT$250),"")</f>
        <v/>
      </c>
      <c r="BV187" s="499" t="str">
        <f t="shared" si="41"/>
        <v/>
      </c>
      <c r="BW187" s="585" t="str">
        <f>IF($BD187,SUM($BV187:$BV$250),"")</f>
        <v/>
      </c>
      <c r="BX187" s="387" t="str">
        <f t="shared" si="75"/>
        <v/>
      </c>
      <c r="BY187" s="387" t="str">
        <f t="shared" si="76"/>
        <v/>
      </c>
      <c r="BZ187" s="388" t="str">
        <f>IF($BD187,SUM($BY187:$BY$250),"")</f>
        <v/>
      </c>
      <c r="CA187" s="11"/>
      <c r="CB187" s="388" t="str">
        <f t="shared" si="42"/>
        <v/>
      </c>
      <c r="CC187" s="387" t="str">
        <f t="shared" si="43"/>
        <v/>
      </c>
      <c r="CD187" s="388" t="str">
        <f>IF($BD187,SUM($CC187:$CC$250),"")</f>
        <v/>
      </c>
      <c r="CE187" s="387" t="str">
        <f t="shared" si="44"/>
        <v/>
      </c>
      <c r="CF187" s="388" t="str">
        <f>IF($BD187,SUM($CE187:$CE$250),"")</f>
        <v/>
      </c>
      <c r="CG187" s="11"/>
      <c r="CH187" s="10" t="str">
        <f t="shared" si="13"/>
        <v/>
      </c>
      <c r="CI187" s="523" t="str">
        <f t="shared" si="45"/>
        <v/>
      </c>
      <c r="CJ187" s="388"/>
      <c r="CK187" s="388"/>
      <c r="CL187" s="37"/>
      <c r="CM187" s="300" t="str">
        <f t="shared" si="14"/>
        <v/>
      </c>
      <c r="CN187" s="677" t="str">
        <f t="shared" si="46"/>
        <v/>
      </c>
      <c r="CO187" s="677" t="str">
        <f t="shared" si="47"/>
        <v/>
      </c>
      <c r="CP187" s="10" t="str">
        <f t="shared" si="15"/>
        <v/>
      </c>
      <c r="CQ187" s="582" t="str">
        <f t="shared" si="77"/>
        <v/>
      </c>
      <c r="CR187" s="387" t="str">
        <f t="shared" si="16"/>
        <v/>
      </c>
      <c r="CT187" s="38" t="str">
        <f t="shared" si="95"/>
        <v/>
      </c>
      <c r="CU187" s="386" t="str">
        <f t="shared" si="48"/>
        <v/>
      </c>
      <c r="CV187" s="499" t="str">
        <f t="shared" si="96"/>
        <v/>
      </c>
      <c r="CX187" s="10" t="str">
        <f t="shared" si="97"/>
        <v/>
      </c>
      <c r="CY187" s="387" t="str">
        <f t="shared" si="98"/>
        <v/>
      </c>
      <c r="CZ187" s="10" t="str">
        <f t="shared" si="99"/>
        <v/>
      </c>
      <c r="DA187" s="33" t="str">
        <f>IF($BD187,SUM(CZ187:$CZ$250)*$BK187,"")</f>
        <v/>
      </c>
      <c r="DC187" s="677" t="str">
        <f t="shared" si="20"/>
        <v/>
      </c>
      <c r="DD187" s="10" t="str">
        <f t="shared" si="51"/>
        <v/>
      </c>
      <c r="DE187" s="10" t="str">
        <f t="shared" si="21"/>
        <v/>
      </c>
      <c r="DF187" s="10" t="str">
        <f t="shared" si="22"/>
        <v/>
      </c>
      <c r="DG187" s="10" t="str">
        <f t="shared" si="23"/>
        <v/>
      </c>
      <c r="DH187" s="10" t="str">
        <f t="shared" si="24"/>
        <v/>
      </c>
      <c r="DI187" s="10" t="str">
        <f t="shared" si="100"/>
        <v/>
      </c>
      <c r="DJ187" s="10" t="str">
        <f t="shared" si="101"/>
        <v/>
      </c>
      <c r="DK187" s="499" t="str">
        <f t="shared" si="102"/>
        <v/>
      </c>
      <c r="DL187" s="38" t="str">
        <f t="shared" si="103"/>
        <v/>
      </c>
      <c r="DM187" s="38" t="str">
        <f t="shared" si="104"/>
        <v/>
      </c>
      <c r="DN187" s="38" t="str">
        <f t="shared" si="105"/>
        <v/>
      </c>
      <c r="DO187" s="38" t="str">
        <f t="shared" si="106"/>
        <v/>
      </c>
      <c r="DR187" s="585" t="str">
        <f t="shared" si="107"/>
        <v/>
      </c>
      <c r="DS187" s="36"/>
      <c r="DT187" s="585" t="str">
        <f t="shared" si="108"/>
        <v/>
      </c>
      <c r="DV187" s="10" t="str">
        <f t="shared" si="56"/>
        <v/>
      </c>
      <c r="DW187" s="22"/>
      <c r="DX187" s="32" t="str">
        <f>IF($BD187,SUM(DV187:$DV$250)*$BK187,"")</f>
        <v/>
      </c>
      <c r="DZ187" s="49" t="str">
        <f t="shared" si="57"/>
        <v/>
      </c>
      <c r="EB187" s="32" t="str">
        <f t="shared" si="109"/>
        <v/>
      </c>
      <c r="EC187" s="32"/>
      <c r="ED187" s="31"/>
      <c r="EE187" s="31" t="str">
        <f t="shared" si="28"/>
        <v/>
      </c>
      <c r="EF187" s="585" t="str">
        <f t="shared" si="80"/>
        <v/>
      </c>
      <c r="EG187" s="585" t="str">
        <f t="shared" si="81"/>
        <v/>
      </c>
      <c r="EH187" s="631" t="str">
        <f t="shared" si="82"/>
        <v/>
      </c>
      <c r="EI187" s="631" t="str">
        <f t="shared" si="59"/>
        <v/>
      </c>
      <c r="EJ187" s="635"/>
      <c r="EK187" s="33" t="str">
        <f t="shared" si="60"/>
        <v/>
      </c>
      <c r="EL187" s="32"/>
      <c r="EM187" s="32" t="str">
        <f t="shared" si="85"/>
        <v/>
      </c>
      <c r="EP187" s="51" t="str">
        <f t="shared" si="61"/>
        <v/>
      </c>
      <c r="EQ187" s="35"/>
      <c r="ER187" s="11"/>
      <c r="ES187" s="33" t="str">
        <f t="shared" si="110"/>
        <v/>
      </c>
      <c r="ET187" s="31"/>
      <c r="EU187" s="50" t="str">
        <f t="shared" si="111"/>
        <v/>
      </c>
      <c r="EV187" s="32" t="str">
        <f t="shared" si="112"/>
        <v/>
      </c>
      <c r="EX187" s="32" t="str">
        <f t="shared" si="113"/>
        <v/>
      </c>
      <c r="EY187" s="22"/>
      <c r="EZ187" s="32"/>
      <c r="FA187" s="11"/>
      <c r="FB187" s="32" t="str">
        <f t="shared" si="64"/>
        <v/>
      </c>
      <c r="FC187" s="11"/>
      <c r="FD187" s="32"/>
      <c r="FF187" s="484" t="str">
        <f t="shared" si="114"/>
        <v/>
      </c>
      <c r="FG187" s="484" t="str">
        <f t="shared" si="115"/>
        <v/>
      </c>
      <c r="FH187" s="603" t="str">
        <f t="shared" si="116"/>
        <v/>
      </c>
      <c r="FI187" s="484" t="str">
        <f t="shared" si="117"/>
        <v/>
      </c>
      <c r="FJ187" s="604" t="str">
        <f t="shared" si="32"/>
        <v/>
      </c>
      <c r="FK187" s="605" t="str">
        <f t="shared" si="118"/>
        <v/>
      </c>
      <c r="FL187" s="484" t="str">
        <f t="shared" si="119"/>
        <v/>
      </c>
      <c r="FN187" s="31" t="str">
        <f t="shared" si="120"/>
        <v/>
      </c>
      <c r="FO187" s="31" t="str">
        <f t="shared" si="121"/>
        <v/>
      </c>
      <c r="FP187" s="30" t="str">
        <f t="shared" si="122"/>
        <v/>
      </c>
      <c r="FQ187" s="45"/>
      <c r="FR187" s="48"/>
      <c r="FS187" s="29" t="str">
        <f t="shared" si="123"/>
        <v/>
      </c>
      <c r="FT187" s="45"/>
      <c r="FV187" s="29" t="str">
        <f t="shared" si="84"/>
        <v/>
      </c>
      <c r="FW187" s="45"/>
      <c r="FY187" s="28" t="str">
        <f t="shared" si="124"/>
        <v/>
      </c>
      <c r="FZ187" s="45"/>
      <c r="GA187" s="45"/>
      <c r="GC187" s="28" t="str">
        <f t="shared" si="125"/>
        <v/>
      </c>
      <c r="GD187" s="45"/>
      <c r="GF187" s="27" t="str">
        <f t="shared" si="71"/>
        <v/>
      </c>
      <c r="GH187" s="29"/>
      <c r="GJ187" s="26" t="str">
        <f t="shared" si="72"/>
        <v/>
      </c>
      <c r="GK187" s="47"/>
      <c r="GL187" s="46"/>
      <c r="GM187" s="24"/>
      <c r="GT187" s="20"/>
      <c r="GW187" s="5"/>
      <c r="GX187" s="5"/>
    </row>
    <row r="188" spans="54:206">
      <c r="BB188" s="23"/>
      <c r="BD188" s="43">
        <f t="shared" si="6"/>
        <v>0</v>
      </c>
      <c r="BE188" s="551" t="str">
        <f t="shared" si="87"/>
        <v/>
      </c>
      <c r="BF188" s="138" t="str">
        <f t="shared" si="73"/>
        <v/>
      </c>
      <c r="BG188" s="42" t="str">
        <f t="shared" si="88"/>
        <v/>
      </c>
      <c r="BH188" s="41" t="str">
        <f t="shared" si="89"/>
        <v/>
      </c>
      <c r="BI188" s="40" t="str">
        <f t="shared" ca="1" si="90"/>
        <v/>
      </c>
      <c r="BJ188" s="202" t="str">
        <f t="shared" si="91"/>
        <v/>
      </c>
      <c r="BK188" s="203" t="str">
        <f t="shared" si="86"/>
        <v/>
      </c>
      <c r="BM188" s="40" t="str">
        <f t="shared" si="92"/>
        <v/>
      </c>
      <c r="BN188" s="40" t="str">
        <f t="shared" si="93"/>
        <v/>
      </c>
      <c r="BO188" s="39" t="str">
        <f t="shared" si="94"/>
        <v/>
      </c>
      <c r="BP188" s="39"/>
      <c r="BQ188" s="354" t="str">
        <f t="shared" si="11"/>
        <v/>
      </c>
      <c r="BR188" s="39"/>
      <c r="BT188" s="386" t="str">
        <f t="shared" si="12"/>
        <v/>
      </c>
      <c r="BU188" s="388" t="str">
        <f>IF($BD188,SUM($BT188:$BT$250),"")</f>
        <v/>
      </c>
      <c r="BV188" s="499" t="str">
        <f t="shared" si="41"/>
        <v/>
      </c>
      <c r="BW188" s="585" t="str">
        <f>IF($BD188,SUM($BV188:$BV$250),"")</f>
        <v/>
      </c>
      <c r="BX188" s="387" t="str">
        <f t="shared" si="75"/>
        <v/>
      </c>
      <c r="BY188" s="387" t="str">
        <f t="shared" si="76"/>
        <v/>
      </c>
      <c r="BZ188" s="388" t="str">
        <f>IF($BD188,SUM($BY188:$BY$250),"")</f>
        <v/>
      </c>
      <c r="CA188" s="11"/>
      <c r="CB188" s="388" t="str">
        <f t="shared" si="42"/>
        <v/>
      </c>
      <c r="CC188" s="387" t="str">
        <f t="shared" si="43"/>
        <v/>
      </c>
      <c r="CD188" s="388" t="str">
        <f>IF($BD188,SUM($CC188:$CC$250),"")</f>
        <v/>
      </c>
      <c r="CE188" s="387" t="str">
        <f t="shared" si="44"/>
        <v/>
      </c>
      <c r="CF188" s="388" t="str">
        <f>IF($BD188,SUM($CE188:$CE$250),"")</f>
        <v/>
      </c>
      <c r="CG188" s="11"/>
      <c r="CH188" s="10" t="str">
        <f t="shared" si="13"/>
        <v/>
      </c>
      <c r="CI188" s="523" t="str">
        <f t="shared" si="45"/>
        <v/>
      </c>
      <c r="CJ188" s="388"/>
      <c r="CK188" s="388"/>
      <c r="CL188" s="37"/>
      <c r="CM188" s="300" t="str">
        <f t="shared" si="14"/>
        <v/>
      </c>
      <c r="CN188" s="677" t="str">
        <f t="shared" si="46"/>
        <v/>
      </c>
      <c r="CO188" s="677" t="str">
        <f t="shared" si="47"/>
        <v/>
      </c>
      <c r="CP188" s="10" t="str">
        <f t="shared" si="15"/>
        <v/>
      </c>
      <c r="CQ188" s="582" t="str">
        <f t="shared" si="77"/>
        <v/>
      </c>
      <c r="CR188" s="387" t="str">
        <f t="shared" si="16"/>
        <v/>
      </c>
      <c r="CT188" s="38" t="str">
        <f t="shared" si="95"/>
        <v/>
      </c>
      <c r="CU188" s="386" t="str">
        <f t="shared" si="48"/>
        <v/>
      </c>
      <c r="CV188" s="499" t="str">
        <f t="shared" si="96"/>
        <v/>
      </c>
      <c r="CX188" s="10" t="str">
        <f t="shared" si="97"/>
        <v/>
      </c>
      <c r="CY188" s="387" t="str">
        <f t="shared" si="98"/>
        <v/>
      </c>
      <c r="CZ188" s="10" t="str">
        <f t="shared" si="99"/>
        <v/>
      </c>
      <c r="DA188" s="33" t="str">
        <f>IF($BD188,SUM(CZ188:$CZ$250)*$BK188,"")</f>
        <v/>
      </c>
      <c r="DC188" s="677" t="str">
        <f t="shared" si="20"/>
        <v/>
      </c>
      <c r="DD188" s="10" t="str">
        <f t="shared" si="51"/>
        <v/>
      </c>
      <c r="DE188" s="10" t="str">
        <f t="shared" si="21"/>
        <v/>
      </c>
      <c r="DF188" s="10" t="str">
        <f t="shared" si="22"/>
        <v/>
      </c>
      <c r="DG188" s="10" t="str">
        <f t="shared" si="23"/>
        <v/>
      </c>
      <c r="DH188" s="10" t="str">
        <f t="shared" si="24"/>
        <v/>
      </c>
      <c r="DI188" s="10" t="str">
        <f t="shared" si="100"/>
        <v/>
      </c>
      <c r="DJ188" s="10" t="str">
        <f t="shared" si="101"/>
        <v/>
      </c>
      <c r="DK188" s="499" t="str">
        <f t="shared" si="102"/>
        <v/>
      </c>
      <c r="DL188" s="38" t="str">
        <f t="shared" si="103"/>
        <v/>
      </c>
      <c r="DM188" s="38" t="str">
        <f t="shared" si="104"/>
        <v/>
      </c>
      <c r="DN188" s="38" t="str">
        <f t="shared" si="105"/>
        <v/>
      </c>
      <c r="DO188" s="38" t="str">
        <f t="shared" si="106"/>
        <v/>
      </c>
      <c r="DR188" s="585" t="str">
        <f t="shared" si="107"/>
        <v/>
      </c>
      <c r="DS188" s="36"/>
      <c r="DT188" s="585" t="str">
        <f t="shared" si="108"/>
        <v/>
      </c>
      <c r="DV188" s="10" t="str">
        <f t="shared" si="56"/>
        <v/>
      </c>
      <c r="DW188" s="22"/>
      <c r="DX188" s="32" t="str">
        <f>IF($BD188,SUM(DV188:$DV$250)*$BK188,"")</f>
        <v/>
      </c>
      <c r="DZ188" s="49" t="str">
        <f t="shared" si="57"/>
        <v/>
      </c>
      <c r="EB188" s="32" t="str">
        <f t="shared" si="109"/>
        <v/>
      </c>
      <c r="EC188" s="32"/>
      <c r="ED188" s="31"/>
      <c r="EE188" s="31" t="str">
        <f t="shared" si="28"/>
        <v/>
      </c>
      <c r="EF188" s="585" t="str">
        <f t="shared" si="80"/>
        <v/>
      </c>
      <c r="EG188" s="585" t="str">
        <f t="shared" si="81"/>
        <v/>
      </c>
      <c r="EH188" s="631" t="str">
        <f t="shared" si="82"/>
        <v/>
      </c>
      <c r="EI188" s="631" t="str">
        <f t="shared" si="59"/>
        <v/>
      </c>
      <c r="EJ188" s="635"/>
      <c r="EK188" s="33" t="str">
        <f t="shared" si="60"/>
        <v/>
      </c>
      <c r="EL188" s="32"/>
      <c r="EM188" s="32" t="str">
        <f t="shared" si="85"/>
        <v/>
      </c>
      <c r="EP188" s="51" t="str">
        <f t="shared" si="61"/>
        <v/>
      </c>
      <c r="EQ188" s="35"/>
      <c r="ER188" s="11"/>
      <c r="ES188" s="33" t="str">
        <f t="shared" si="110"/>
        <v/>
      </c>
      <c r="ET188" s="31"/>
      <c r="EU188" s="50" t="str">
        <f t="shared" si="111"/>
        <v/>
      </c>
      <c r="EV188" s="32" t="str">
        <f t="shared" si="112"/>
        <v/>
      </c>
      <c r="EX188" s="32" t="str">
        <f t="shared" si="113"/>
        <v/>
      </c>
      <c r="EY188" s="22"/>
      <c r="EZ188" s="32"/>
      <c r="FA188" s="11"/>
      <c r="FB188" s="32" t="str">
        <f t="shared" si="64"/>
        <v/>
      </c>
      <c r="FC188" s="11"/>
      <c r="FD188" s="32"/>
      <c r="FF188" s="484" t="str">
        <f t="shared" si="114"/>
        <v/>
      </c>
      <c r="FG188" s="484" t="str">
        <f t="shared" si="115"/>
        <v/>
      </c>
      <c r="FH188" s="603" t="str">
        <f t="shared" si="116"/>
        <v/>
      </c>
      <c r="FI188" s="484" t="str">
        <f t="shared" si="117"/>
        <v/>
      </c>
      <c r="FJ188" s="604" t="str">
        <f t="shared" si="32"/>
        <v/>
      </c>
      <c r="FK188" s="605" t="str">
        <f t="shared" si="118"/>
        <v/>
      </c>
      <c r="FL188" s="484" t="str">
        <f t="shared" si="119"/>
        <v/>
      </c>
      <c r="FN188" s="31" t="str">
        <f t="shared" si="120"/>
        <v/>
      </c>
      <c r="FO188" s="31" t="str">
        <f t="shared" si="121"/>
        <v/>
      </c>
      <c r="FP188" s="30" t="str">
        <f t="shared" si="122"/>
        <v/>
      </c>
      <c r="FQ188" s="45"/>
      <c r="FR188" s="48"/>
      <c r="FS188" s="29" t="str">
        <f t="shared" si="123"/>
        <v/>
      </c>
      <c r="FT188" s="45"/>
      <c r="FV188" s="29" t="str">
        <f t="shared" si="84"/>
        <v/>
      </c>
      <c r="FW188" s="45"/>
      <c r="FY188" s="28" t="str">
        <f t="shared" si="124"/>
        <v/>
      </c>
      <c r="FZ188" s="45"/>
      <c r="GA188" s="45"/>
      <c r="GC188" s="28" t="str">
        <f t="shared" si="125"/>
        <v/>
      </c>
      <c r="GD188" s="45"/>
      <c r="GF188" s="27" t="str">
        <f t="shared" si="71"/>
        <v/>
      </c>
      <c r="GH188" s="29"/>
      <c r="GJ188" s="26" t="str">
        <f t="shared" si="72"/>
        <v/>
      </c>
      <c r="GK188" s="47"/>
      <c r="GL188" s="46"/>
      <c r="GM188" s="24"/>
      <c r="GT188" s="20"/>
      <c r="GW188" s="5"/>
      <c r="GX188" s="5"/>
    </row>
    <row r="189" spans="54:206">
      <c r="BB189" s="23"/>
      <c r="BD189" s="43">
        <f t="shared" si="6"/>
        <v>0</v>
      </c>
      <c r="BE189" s="551" t="str">
        <f t="shared" si="87"/>
        <v/>
      </c>
      <c r="BF189" s="138" t="str">
        <f t="shared" si="73"/>
        <v/>
      </c>
      <c r="BG189" s="42" t="str">
        <f t="shared" si="88"/>
        <v/>
      </c>
      <c r="BH189" s="41" t="str">
        <f t="shared" si="89"/>
        <v/>
      </c>
      <c r="BI189" s="40" t="str">
        <f t="shared" ca="1" si="90"/>
        <v/>
      </c>
      <c r="BJ189" s="202" t="str">
        <f t="shared" si="91"/>
        <v/>
      </c>
      <c r="BK189" s="203" t="str">
        <f t="shared" si="86"/>
        <v/>
      </c>
      <c r="BM189" s="40" t="str">
        <f t="shared" si="92"/>
        <v/>
      </c>
      <c r="BN189" s="40" t="str">
        <f t="shared" si="93"/>
        <v/>
      </c>
      <c r="BO189" s="39" t="str">
        <f t="shared" si="94"/>
        <v/>
      </c>
      <c r="BP189" s="39"/>
      <c r="BQ189" s="354" t="str">
        <f t="shared" si="11"/>
        <v/>
      </c>
      <c r="BR189" s="39"/>
      <c r="BT189" s="386" t="str">
        <f t="shared" si="12"/>
        <v/>
      </c>
      <c r="BU189" s="388" t="str">
        <f>IF($BD189,SUM($BT189:$BT$250),"")</f>
        <v/>
      </c>
      <c r="BV189" s="499" t="str">
        <f t="shared" si="41"/>
        <v/>
      </c>
      <c r="BW189" s="585" t="str">
        <f>IF($BD189,SUM($BV189:$BV$250),"")</f>
        <v/>
      </c>
      <c r="BX189" s="387" t="str">
        <f t="shared" si="75"/>
        <v/>
      </c>
      <c r="BY189" s="387" t="str">
        <f t="shared" si="76"/>
        <v/>
      </c>
      <c r="BZ189" s="388" t="str">
        <f>IF($BD189,SUM($BY189:$BY$250),"")</f>
        <v/>
      </c>
      <c r="CA189" s="11"/>
      <c r="CB189" s="388" t="str">
        <f t="shared" si="42"/>
        <v/>
      </c>
      <c r="CC189" s="387" t="str">
        <f t="shared" si="43"/>
        <v/>
      </c>
      <c r="CD189" s="388" t="str">
        <f>IF($BD189,SUM($CC189:$CC$250),"")</f>
        <v/>
      </c>
      <c r="CE189" s="387" t="str">
        <f t="shared" si="44"/>
        <v/>
      </c>
      <c r="CF189" s="388" t="str">
        <f>IF($BD189,SUM($CE189:$CE$250),"")</f>
        <v/>
      </c>
      <c r="CG189" s="11"/>
      <c r="CH189" s="10" t="str">
        <f t="shared" si="13"/>
        <v/>
      </c>
      <c r="CI189" s="523" t="str">
        <f t="shared" si="45"/>
        <v/>
      </c>
      <c r="CJ189" s="388"/>
      <c r="CK189" s="388"/>
      <c r="CL189" s="37"/>
      <c r="CM189" s="300" t="str">
        <f t="shared" si="14"/>
        <v/>
      </c>
      <c r="CN189" s="677" t="str">
        <f t="shared" si="46"/>
        <v/>
      </c>
      <c r="CO189" s="677" t="str">
        <f t="shared" si="47"/>
        <v/>
      </c>
      <c r="CP189" s="10" t="str">
        <f t="shared" si="15"/>
        <v/>
      </c>
      <c r="CQ189" s="582" t="str">
        <f t="shared" si="77"/>
        <v/>
      </c>
      <c r="CR189" s="387" t="str">
        <f t="shared" si="16"/>
        <v/>
      </c>
      <c r="CT189" s="38" t="str">
        <f t="shared" si="95"/>
        <v/>
      </c>
      <c r="CU189" s="386" t="str">
        <f t="shared" si="48"/>
        <v/>
      </c>
      <c r="CV189" s="499" t="str">
        <f t="shared" si="96"/>
        <v/>
      </c>
      <c r="CX189" s="10" t="str">
        <f t="shared" si="97"/>
        <v/>
      </c>
      <c r="CY189" s="387" t="str">
        <f t="shared" si="98"/>
        <v/>
      </c>
      <c r="CZ189" s="10" t="str">
        <f t="shared" si="99"/>
        <v/>
      </c>
      <c r="DA189" s="33" t="str">
        <f>IF($BD189,SUM(CZ189:$CZ$250)*$BK189,"")</f>
        <v/>
      </c>
      <c r="DC189" s="677" t="str">
        <f t="shared" si="20"/>
        <v/>
      </c>
      <c r="DD189" s="10" t="str">
        <f t="shared" si="51"/>
        <v/>
      </c>
      <c r="DE189" s="10" t="str">
        <f t="shared" si="21"/>
        <v/>
      </c>
      <c r="DF189" s="10" t="str">
        <f t="shared" si="22"/>
        <v/>
      </c>
      <c r="DG189" s="10" t="str">
        <f t="shared" si="23"/>
        <v/>
      </c>
      <c r="DH189" s="10" t="str">
        <f t="shared" si="24"/>
        <v/>
      </c>
      <c r="DI189" s="10" t="str">
        <f t="shared" si="100"/>
        <v/>
      </c>
      <c r="DJ189" s="10" t="str">
        <f t="shared" si="101"/>
        <v/>
      </c>
      <c r="DK189" s="499" t="str">
        <f t="shared" si="102"/>
        <v/>
      </c>
      <c r="DL189" s="38" t="str">
        <f t="shared" si="103"/>
        <v/>
      </c>
      <c r="DM189" s="38" t="str">
        <f t="shared" si="104"/>
        <v/>
      </c>
      <c r="DN189" s="38" t="str">
        <f t="shared" si="105"/>
        <v/>
      </c>
      <c r="DO189" s="38" t="str">
        <f t="shared" si="106"/>
        <v/>
      </c>
      <c r="DR189" s="585" t="str">
        <f t="shared" si="107"/>
        <v/>
      </c>
      <c r="DS189" s="36"/>
      <c r="DT189" s="585" t="str">
        <f t="shared" si="108"/>
        <v/>
      </c>
      <c r="DV189" s="10" t="str">
        <f t="shared" si="56"/>
        <v/>
      </c>
      <c r="DW189" s="22"/>
      <c r="DX189" s="32" t="str">
        <f>IF($BD189,SUM(DV189:$DV$250)*$BK189,"")</f>
        <v/>
      </c>
      <c r="DZ189" s="49" t="str">
        <f t="shared" si="57"/>
        <v/>
      </c>
      <c r="EB189" s="32" t="str">
        <f t="shared" si="109"/>
        <v/>
      </c>
      <c r="EC189" s="32"/>
      <c r="ED189" s="31"/>
      <c r="EE189" s="31" t="str">
        <f t="shared" si="28"/>
        <v/>
      </c>
      <c r="EF189" s="585" t="str">
        <f t="shared" si="80"/>
        <v/>
      </c>
      <c r="EG189" s="585" t="str">
        <f t="shared" si="81"/>
        <v/>
      </c>
      <c r="EH189" s="631" t="str">
        <f t="shared" si="82"/>
        <v/>
      </c>
      <c r="EI189" s="631" t="str">
        <f t="shared" si="59"/>
        <v/>
      </c>
      <c r="EJ189" s="635"/>
      <c r="EK189" s="33" t="str">
        <f t="shared" si="60"/>
        <v/>
      </c>
      <c r="EL189" s="32"/>
      <c r="EM189" s="32" t="str">
        <f t="shared" si="85"/>
        <v/>
      </c>
      <c r="EP189" s="51" t="str">
        <f t="shared" si="61"/>
        <v/>
      </c>
      <c r="EQ189" s="35"/>
      <c r="ER189" s="11"/>
      <c r="ES189" s="33" t="str">
        <f t="shared" si="110"/>
        <v/>
      </c>
      <c r="ET189" s="31"/>
      <c r="EU189" s="50" t="str">
        <f t="shared" si="111"/>
        <v/>
      </c>
      <c r="EV189" s="32" t="str">
        <f t="shared" si="112"/>
        <v/>
      </c>
      <c r="EX189" s="32" t="str">
        <f t="shared" si="113"/>
        <v/>
      </c>
      <c r="EY189" s="22"/>
      <c r="EZ189" s="32"/>
      <c r="FA189" s="11"/>
      <c r="FB189" s="32" t="str">
        <f t="shared" si="64"/>
        <v/>
      </c>
      <c r="FC189" s="11"/>
      <c r="FD189" s="32"/>
      <c r="FF189" s="484" t="str">
        <f t="shared" si="114"/>
        <v/>
      </c>
      <c r="FG189" s="484" t="str">
        <f t="shared" si="115"/>
        <v/>
      </c>
      <c r="FH189" s="603" t="str">
        <f t="shared" si="116"/>
        <v/>
      </c>
      <c r="FI189" s="484" t="str">
        <f t="shared" si="117"/>
        <v/>
      </c>
      <c r="FJ189" s="604" t="str">
        <f t="shared" si="32"/>
        <v/>
      </c>
      <c r="FK189" s="605" t="str">
        <f t="shared" si="118"/>
        <v/>
      </c>
      <c r="FL189" s="484" t="str">
        <f t="shared" si="119"/>
        <v/>
      </c>
      <c r="FN189" s="31" t="str">
        <f t="shared" si="120"/>
        <v/>
      </c>
      <c r="FO189" s="31" t="str">
        <f t="shared" si="121"/>
        <v/>
      </c>
      <c r="FP189" s="30" t="str">
        <f t="shared" si="122"/>
        <v/>
      </c>
      <c r="FQ189" s="45"/>
      <c r="FR189" s="48"/>
      <c r="FS189" s="29" t="str">
        <f t="shared" si="123"/>
        <v/>
      </c>
      <c r="FT189" s="45"/>
      <c r="FV189" s="29" t="str">
        <f t="shared" si="84"/>
        <v/>
      </c>
      <c r="FW189" s="45"/>
      <c r="FY189" s="28" t="str">
        <f t="shared" si="124"/>
        <v/>
      </c>
      <c r="FZ189" s="45"/>
      <c r="GA189" s="45"/>
      <c r="GC189" s="28" t="str">
        <f t="shared" si="125"/>
        <v/>
      </c>
      <c r="GD189" s="45"/>
      <c r="GF189" s="27" t="str">
        <f t="shared" si="71"/>
        <v/>
      </c>
      <c r="GH189" s="29"/>
      <c r="GJ189" s="26" t="str">
        <f t="shared" si="72"/>
        <v/>
      </c>
      <c r="GK189" s="47"/>
      <c r="GL189" s="46"/>
      <c r="GM189" s="24"/>
      <c r="GT189" s="20"/>
      <c r="GW189" s="5"/>
      <c r="GX189" s="5"/>
    </row>
    <row r="190" spans="54:206">
      <c r="BB190" s="23"/>
      <c r="BD190" s="43">
        <f t="shared" si="6"/>
        <v>0</v>
      </c>
      <c r="BE190" s="551" t="str">
        <f t="shared" si="87"/>
        <v/>
      </c>
      <c r="BF190" s="138" t="str">
        <f t="shared" si="73"/>
        <v/>
      </c>
      <c r="BG190" s="42" t="str">
        <f t="shared" si="88"/>
        <v/>
      </c>
      <c r="BH190" s="41" t="str">
        <f t="shared" si="89"/>
        <v/>
      </c>
      <c r="BI190" s="40" t="str">
        <f t="shared" ca="1" si="90"/>
        <v/>
      </c>
      <c r="BJ190" s="202" t="str">
        <f t="shared" si="91"/>
        <v/>
      </c>
      <c r="BK190" s="203" t="str">
        <f t="shared" si="86"/>
        <v/>
      </c>
      <c r="BM190" s="40" t="str">
        <f t="shared" si="92"/>
        <v/>
      </c>
      <c r="BN190" s="40" t="str">
        <f t="shared" si="93"/>
        <v/>
      </c>
      <c r="BO190" s="39" t="str">
        <f t="shared" si="94"/>
        <v/>
      </c>
      <c r="BP190" s="39"/>
      <c r="BQ190" s="354" t="str">
        <f t="shared" si="11"/>
        <v/>
      </c>
      <c r="BR190" s="39"/>
      <c r="BT190" s="386" t="str">
        <f t="shared" si="12"/>
        <v/>
      </c>
      <c r="BU190" s="388" t="str">
        <f>IF($BD190,SUM($BT190:$BT$250),"")</f>
        <v/>
      </c>
      <c r="BV190" s="499" t="str">
        <f t="shared" si="41"/>
        <v/>
      </c>
      <c r="BW190" s="585" t="str">
        <f>IF($BD190,SUM($BV190:$BV$250),"")</f>
        <v/>
      </c>
      <c r="BX190" s="387" t="str">
        <f t="shared" si="75"/>
        <v/>
      </c>
      <c r="BY190" s="387" t="str">
        <f t="shared" si="76"/>
        <v/>
      </c>
      <c r="BZ190" s="388" t="str">
        <f>IF($BD190,SUM($BY190:$BY$250),"")</f>
        <v/>
      </c>
      <c r="CA190" s="11"/>
      <c r="CB190" s="388" t="str">
        <f t="shared" si="42"/>
        <v/>
      </c>
      <c r="CC190" s="387" t="str">
        <f t="shared" si="43"/>
        <v/>
      </c>
      <c r="CD190" s="388" t="str">
        <f>IF($BD190,SUM($CC190:$CC$250),"")</f>
        <v/>
      </c>
      <c r="CE190" s="387" t="str">
        <f t="shared" si="44"/>
        <v/>
      </c>
      <c r="CF190" s="388" t="str">
        <f>IF($BD190,SUM($CE190:$CE$250),"")</f>
        <v/>
      </c>
      <c r="CG190" s="11"/>
      <c r="CH190" s="10" t="str">
        <f t="shared" si="13"/>
        <v/>
      </c>
      <c r="CI190" s="523" t="str">
        <f t="shared" si="45"/>
        <v/>
      </c>
      <c r="CJ190" s="388"/>
      <c r="CK190" s="388"/>
      <c r="CL190" s="37"/>
      <c r="CM190" s="300" t="str">
        <f t="shared" si="14"/>
        <v/>
      </c>
      <c r="CN190" s="677" t="str">
        <f t="shared" si="46"/>
        <v/>
      </c>
      <c r="CO190" s="677" t="str">
        <f t="shared" si="47"/>
        <v/>
      </c>
      <c r="CP190" s="10" t="str">
        <f t="shared" si="15"/>
        <v/>
      </c>
      <c r="CQ190" s="582" t="str">
        <f t="shared" si="77"/>
        <v/>
      </c>
      <c r="CR190" s="387" t="str">
        <f t="shared" si="16"/>
        <v/>
      </c>
      <c r="CT190" s="38" t="str">
        <f t="shared" si="95"/>
        <v/>
      </c>
      <c r="CU190" s="386" t="str">
        <f t="shared" si="48"/>
        <v/>
      </c>
      <c r="CV190" s="499" t="str">
        <f t="shared" si="96"/>
        <v/>
      </c>
      <c r="CX190" s="10" t="str">
        <f t="shared" si="97"/>
        <v/>
      </c>
      <c r="CY190" s="387" t="str">
        <f t="shared" si="98"/>
        <v/>
      </c>
      <c r="CZ190" s="10" t="str">
        <f t="shared" si="99"/>
        <v/>
      </c>
      <c r="DA190" s="33" t="str">
        <f>IF($BD190,SUM(CZ190:$CZ$250)*$BK190,"")</f>
        <v/>
      </c>
      <c r="DC190" s="677" t="str">
        <f t="shared" si="20"/>
        <v/>
      </c>
      <c r="DD190" s="10" t="str">
        <f t="shared" si="51"/>
        <v/>
      </c>
      <c r="DE190" s="10" t="str">
        <f t="shared" si="21"/>
        <v/>
      </c>
      <c r="DF190" s="10" t="str">
        <f t="shared" si="22"/>
        <v/>
      </c>
      <c r="DG190" s="10" t="str">
        <f t="shared" si="23"/>
        <v/>
      </c>
      <c r="DH190" s="10" t="str">
        <f t="shared" si="24"/>
        <v/>
      </c>
      <c r="DI190" s="10" t="str">
        <f t="shared" si="100"/>
        <v/>
      </c>
      <c r="DJ190" s="10" t="str">
        <f t="shared" si="101"/>
        <v/>
      </c>
      <c r="DK190" s="499" t="str">
        <f t="shared" si="102"/>
        <v/>
      </c>
      <c r="DL190" s="38" t="str">
        <f t="shared" si="103"/>
        <v/>
      </c>
      <c r="DM190" s="38" t="str">
        <f t="shared" si="104"/>
        <v/>
      </c>
      <c r="DN190" s="38" t="str">
        <f t="shared" si="105"/>
        <v/>
      </c>
      <c r="DO190" s="38" t="str">
        <f t="shared" si="106"/>
        <v/>
      </c>
      <c r="DR190" s="585" t="str">
        <f t="shared" si="107"/>
        <v/>
      </c>
      <c r="DS190" s="36"/>
      <c r="DT190" s="585" t="str">
        <f t="shared" si="108"/>
        <v/>
      </c>
      <c r="DV190" s="10" t="str">
        <f t="shared" si="56"/>
        <v/>
      </c>
      <c r="DW190" s="22"/>
      <c r="DX190" s="32" t="str">
        <f>IF($BD190,SUM(DV190:$DV$250)*$BK190,"")</f>
        <v/>
      </c>
      <c r="DZ190" s="49" t="str">
        <f t="shared" si="57"/>
        <v/>
      </c>
      <c r="EB190" s="32" t="str">
        <f t="shared" si="109"/>
        <v/>
      </c>
      <c r="EC190" s="32"/>
      <c r="ED190" s="31"/>
      <c r="EE190" s="31" t="str">
        <f t="shared" si="28"/>
        <v/>
      </c>
      <c r="EF190" s="585" t="str">
        <f t="shared" si="80"/>
        <v/>
      </c>
      <c r="EG190" s="585" t="str">
        <f t="shared" si="81"/>
        <v/>
      </c>
      <c r="EH190" s="631" t="str">
        <f t="shared" si="82"/>
        <v/>
      </c>
      <c r="EI190" s="631" t="str">
        <f t="shared" si="59"/>
        <v/>
      </c>
      <c r="EJ190" s="635"/>
      <c r="EK190" s="33" t="str">
        <f t="shared" si="60"/>
        <v/>
      </c>
      <c r="EL190" s="32"/>
      <c r="EM190" s="32" t="str">
        <f t="shared" si="85"/>
        <v/>
      </c>
      <c r="EP190" s="51" t="str">
        <f t="shared" si="61"/>
        <v/>
      </c>
      <c r="EQ190" s="35"/>
      <c r="ER190" s="11"/>
      <c r="ES190" s="33" t="str">
        <f t="shared" si="110"/>
        <v/>
      </c>
      <c r="ET190" s="31"/>
      <c r="EU190" s="50" t="str">
        <f t="shared" si="111"/>
        <v/>
      </c>
      <c r="EV190" s="32" t="str">
        <f t="shared" si="112"/>
        <v/>
      </c>
      <c r="EX190" s="32" t="str">
        <f t="shared" si="113"/>
        <v/>
      </c>
      <c r="EY190" s="22"/>
      <c r="EZ190" s="32"/>
      <c r="FA190" s="11"/>
      <c r="FB190" s="32" t="str">
        <f t="shared" si="64"/>
        <v/>
      </c>
      <c r="FC190" s="11"/>
      <c r="FD190" s="32"/>
      <c r="FF190" s="484" t="str">
        <f t="shared" si="114"/>
        <v/>
      </c>
      <c r="FG190" s="484" t="str">
        <f t="shared" si="115"/>
        <v/>
      </c>
      <c r="FH190" s="603" t="str">
        <f t="shared" si="116"/>
        <v/>
      </c>
      <c r="FI190" s="484" t="str">
        <f t="shared" si="117"/>
        <v/>
      </c>
      <c r="FJ190" s="604" t="str">
        <f t="shared" si="32"/>
        <v/>
      </c>
      <c r="FK190" s="605" t="str">
        <f t="shared" si="118"/>
        <v/>
      </c>
      <c r="FL190" s="484" t="str">
        <f t="shared" si="119"/>
        <v/>
      </c>
      <c r="FN190" s="31" t="str">
        <f t="shared" si="120"/>
        <v/>
      </c>
      <c r="FO190" s="31" t="str">
        <f t="shared" si="121"/>
        <v/>
      </c>
      <c r="FP190" s="30" t="str">
        <f t="shared" si="122"/>
        <v/>
      </c>
      <c r="FQ190" s="45"/>
      <c r="FR190" s="48"/>
      <c r="FS190" s="29" t="str">
        <f t="shared" si="123"/>
        <v/>
      </c>
      <c r="FT190" s="45"/>
      <c r="FV190" s="29" t="str">
        <f t="shared" si="84"/>
        <v/>
      </c>
      <c r="FW190" s="45"/>
      <c r="FY190" s="28" t="str">
        <f t="shared" si="124"/>
        <v/>
      </c>
      <c r="FZ190" s="45"/>
      <c r="GA190" s="45"/>
      <c r="GC190" s="28" t="str">
        <f t="shared" si="125"/>
        <v/>
      </c>
      <c r="GD190" s="45"/>
      <c r="GF190" s="27" t="str">
        <f t="shared" si="71"/>
        <v/>
      </c>
      <c r="GH190" s="29"/>
      <c r="GJ190" s="26" t="str">
        <f t="shared" si="72"/>
        <v/>
      </c>
      <c r="GK190" s="47"/>
      <c r="GL190" s="46"/>
      <c r="GM190" s="24"/>
      <c r="GT190" s="20"/>
      <c r="GW190" s="5"/>
      <c r="GX190" s="5"/>
    </row>
    <row r="191" spans="54:206">
      <c r="BB191" s="23"/>
      <c r="BD191" s="43">
        <f t="shared" si="6"/>
        <v>0</v>
      </c>
      <c r="BE191" s="551" t="str">
        <f t="shared" si="87"/>
        <v/>
      </c>
      <c r="BF191" s="138" t="str">
        <f t="shared" si="73"/>
        <v/>
      </c>
      <c r="BG191" s="42" t="str">
        <f t="shared" si="88"/>
        <v/>
      </c>
      <c r="BH191" s="41" t="str">
        <f t="shared" si="89"/>
        <v/>
      </c>
      <c r="BI191" s="40" t="str">
        <f t="shared" ca="1" si="90"/>
        <v/>
      </c>
      <c r="BJ191" s="202" t="str">
        <f t="shared" si="91"/>
        <v/>
      </c>
      <c r="BK191" s="203" t="str">
        <f t="shared" si="86"/>
        <v/>
      </c>
      <c r="BM191" s="40" t="str">
        <f t="shared" si="92"/>
        <v/>
      </c>
      <c r="BN191" s="40" t="str">
        <f t="shared" si="93"/>
        <v/>
      </c>
      <c r="BO191" s="39" t="str">
        <f t="shared" si="94"/>
        <v/>
      </c>
      <c r="BP191" s="39"/>
      <c r="BQ191" s="354" t="str">
        <f t="shared" si="11"/>
        <v/>
      </c>
      <c r="BR191" s="39"/>
      <c r="BT191" s="386" t="str">
        <f t="shared" ref="BT191:BT222" si="126">IF($BD192,IF(param_premiumMode="Single",0,IF(BF192&gt;param_Term_Nominal,0,param_Premium)),"")</f>
        <v/>
      </c>
      <c r="BU191" s="388" t="str">
        <f>IF($BD191,SUM($BT191:$BT$250),"")</f>
        <v/>
      </c>
      <c r="BV191" s="499" t="str">
        <f t="shared" si="41"/>
        <v/>
      </c>
      <c r="BW191" s="585" t="str">
        <f>IF($BD191,SUM($BV191:$BV$250),"")</f>
        <v/>
      </c>
      <c r="BX191" s="387" t="str">
        <f t="shared" si="75"/>
        <v/>
      </c>
      <c r="BY191" s="387" t="str">
        <f t="shared" si="76"/>
        <v/>
      </c>
      <c r="BZ191" s="388" t="str">
        <f>IF($BD191,SUM($BY191:$BY$250),"")</f>
        <v/>
      </c>
      <c r="CA191" s="11"/>
      <c r="CB191" s="388" t="str">
        <f t="shared" si="42"/>
        <v/>
      </c>
      <c r="CC191" s="387" t="str">
        <f t="shared" si="43"/>
        <v/>
      </c>
      <c r="CD191" s="388" t="str">
        <f>IF($BD191,SUM($CC191:$CC$250),"")</f>
        <v/>
      </c>
      <c r="CE191" s="387" t="str">
        <f t="shared" si="44"/>
        <v/>
      </c>
      <c r="CF191" s="388" t="str">
        <f>IF($BD191,SUM($CE191:$CE$250),"")</f>
        <v/>
      </c>
      <c r="CG191" s="11"/>
      <c r="CH191" s="10" t="str">
        <f t="shared" ref="CH191:CH222" si="127">IF(BD191,IF(BF191&lt;=param_Guarantee,1,0),"")</f>
        <v/>
      </c>
      <c r="CI191" s="523" t="str">
        <f t="shared" si="45"/>
        <v/>
      </c>
      <c r="CJ191" s="388"/>
      <c r="CK191" s="388"/>
      <c r="CL191" s="37"/>
      <c r="CM191" s="300" t="str">
        <f t="shared" si="14"/>
        <v/>
      </c>
      <c r="CN191" s="677" t="str">
        <f t="shared" si="46"/>
        <v/>
      </c>
      <c r="CO191" s="677" t="str">
        <f t="shared" si="47"/>
        <v/>
      </c>
      <c r="CP191" s="10" t="str">
        <f t="shared" ref="CP191:CP222" si="128">IF($BD191,CM191*param__deathBenefit*CO191,"")</f>
        <v/>
      </c>
      <c r="CQ191" s="582" t="str">
        <f t="shared" ref="CQ191:CQ222" si="129">IF($BD191,IF(MID(param_survival_payments,1,7)="Partial",VLOOKUP($BF191,__partialpaymenttable,MID(param_survival_payments,9,1)+1,0),IF(param_survival_payments="Last Year",IF(BF191=param_Term,1, 0),IF(param_survival_payments="Regular",1,IF(param_survival_payments="None",0,"other")))),"")</f>
        <v/>
      </c>
      <c r="CR191" s="387" t="str">
        <f t="shared" ref="CR191:CR222" si="130">IF($BD191,(CI191*CQ191*param__survivalBenefit)+IF($BF191=param_Term,(CO191-1)*param__survivalBenefit,0),"")</f>
        <v/>
      </c>
      <c r="CT191" s="38" t="str">
        <f t="shared" si="95"/>
        <v/>
      </c>
      <c r="CU191" s="386" t="str">
        <f t="shared" si="48"/>
        <v/>
      </c>
      <c r="CV191" s="499" t="str">
        <f t="shared" si="96"/>
        <v/>
      </c>
      <c r="CX191" s="10" t="str">
        <f t="shared" si="97"/>
        <v/>
      </c>
      <c r="CY191" s="387" t="str">
        <f t="shared" si="98"/>
        <v/>
      </c>
      <c r="CZ191" s="10" t="str">
        <f t="shared" si="99"/>
        <v/>
      </c>
      <c r="DA191" s="33" t="str">
        <f>IF($BD191,SUM(CZ191:$CZ$250)*$BK191,"")</f>
        <v/>
      </c>
      <c r="DC191" s="677" t="str">
        <f t="shared" ref="DC191:DC222" si="131">IF($BD191,IF(BF191&lt;=param_valYear,1,DC189*(1+param__expenseInflation)),"")</f>
        <v/>
      </c>
      <c r="DD191" s="10" t="str">
        <f t="shared" si="51"/>
        <v/>
      </c>
      <c r="DE191" s="10" t="str">
        <f t="shared" ref="DE191:DE222" si="132">IF(BD191,IF(BF191&lt;__param_term_adj_surv,$DE$157*$BK191,0),"")</f>
        <v/>
      </c>
      <c r="DF191" s="10" t="str">
        <f t="shared" ref="DF191:DF222" si="133">IF($BD191,VLOOKUP(param_ProductType,__product_mapping,7,0)*DC191,"")</f>
        <v/>
      </c>
      <c r="DG191" s="10" t="str">
        <f t="shared" ref="DG191:DG222" si="134">IF($BD192,(BT191+BT189)*VLOOKUP(param_ProductType,__product_mapping,8,0),"")</f>
        <v/>
      </c>
      <c r="DH191" s="10" t="str">
        <f t="shared" ref="DH191:DH222" si="135">IF($BD191,CV191*VLOOKUP(param_ProductType,__product_mapping,9,0),"")</f>
        <v/>
      </c>
      <c r="DI191" s="10" t="str">
        <f t="shared" si="100"/>
        <v/>
      </c>
      <c r="DJ191" s="10" t="str">
        <f t="shared" si="101"/>
        <v/>
      </c>
      <c r="DK191" s="499" t="str">
        <f t="shared" si="102"/>
        <v/>
      </c>
      <c r="DL191" s="38" t="str">
        <f t="shared" si="103"/>
        <v/>
      </c>
      <c r="DM191" s="38" t="str">
        <f t="shared" si="104"/>
        <v/>
      </c>
      <c r="DN191" s="38" t="str">
        <f t="shared" si="105"/>
        <v/>
      </c>
      <c r="DO191" s="38" t="str">
        <f t="shared" si="106"/>
        <v/>
      </c>
      <c r="DR191" s="585" t="str">
        <f t="shared" si="107"/>
        <v/>
      </c>
      <c r="DS191" s="36"/>
      <c r="DT191" s="585" t="str">
        <f t="shared" si="108"/>
        <v/>
      </c>
      <c r="DV191" s="10" t="str">
        <f t="shared" si="56"/>
        <v/>
      </c>
      <c r="DW191" s="22"/>
      <c r="DX191" s="32" t="str">
        <f>IF($BD191,SUM(DV191:$DV$250)*$BK191,"")</f>
        <v/>
      </c>
      <c r="DZ191" s="49" t="str">
        <f t="shared" si="57"/>
        <v/>
      </c>
      <c r="EB191" s="32" t="str">
        <f t="shared" si="109"/>
        <v/>
      </c>
      <c r="EC191" s="32"/>
      <c r="ED191" s="31"/>
      <c r="EE191" s="31" t="str">
        <f t="shared" si="28"/>
        <v/>
      </c>
      <c r="EF191" s="585" t="str">
        <f t="shared" si="80"/>
        <v/>
      </c>
      <c r="EG191" s="585" t="str">
        <f t="shared" si="81"/>
        <v/>
      </c>
      <c r="EH191" s="631" t="str">
        <f t="shared" si="82"/>
        <v/>
      </c>
      <c r="EI191" s="631" t="str">
        <f t="shared" si="59"/>
        <v/>
      </c>
      <c r="EJ191" s="635"/>
      <c r="EK191" s="33" t="str">
        <f t="shared" si="60"/>
        <v/>
      </c>
      <c r="EL191" s="32"/>
      <c r="EM191" s="32" t="str">
        <f t="shared" si="85"/>
        <v/>
      </c>
      <c r="EP191" s="51" t="str">
        <f t="shared" ref="EP191:EP222" si="136">IF($BD191,IF(Ass___fixedRiskMargin="Yes",$I$80,ES191/FJ191),"")</f>
        <v/>
      </c>
      <c r="EQ191" s="35"/>
      <c r="ER191" s="11"/>
      <c r="ES191" s="33" t="str">
        <f t="shared" si="110"/>
        <v/>
      </c>
      <c r="ET191" s="31"/>
      <c r="EU191" s="50" t="str">
        <f t="shared" si="111"/>
        <v/>
      </c>
      <c r="EV191" s="32" t="str">
        <f t="shared" si="112"/>
        <v/>
      </c>
      <c r="EX191" s="32" t="str">
        <f t="shared" si="113"/>
        <v/>
      </c>
      <c r="EY191" s="22"/>
      <c r="EZ191" s="32"/>
      <c r="FA191" s="11"/>
      <c r="FB191" s="32" t="str">
        <f t="shared" si="64"/>
        <v/>
      </c>
      <c r="FC191" s="11"/>
      <c r="FD191" s="32"/>
      <c r="FF191" s="484" t="str">
        <f t="shared" si="114"/>
        <v/>
      </c>
      <c r="FG191" s="484" t="str">
        <f t="shared" si="115"/>
        <v/>
      </c>
      <c r="FH191" s="603" t="str">
        <f t="shared" si="116"/>
        <v/>
      </c>
      <c r="FI191" s="484" t="str">
        <f t="shared" si="117"/>
        <v/>
      </c>
      <c r="FJ191" s="604" t="str">
        <f t="shared" ref="FJ191:FJ222" si="137">IF($BD191,param_Term-BF191+1,"")</f>
        <v/>
      </c>
      <c r="FK191" s="605" t="str">
        <f t="shared" si="118"/>
        <v/>
      </c>
      <c r="FL191" s="484" t="str">
        <f t="shared" si="119"/>
        <v/>
      </c>
      <c r="FN191" s="31" t="str">
        <f t="shared" si="120"/>
        <v/>
      </c>
      <c r="FO191" s="31" t="str">
        <f t="shared" si="121"/>
        <v/>
      </c>
      <c r="FP191" s="30" t="str">
        <f t="shared" si="122"/>
        <v/>
      </c>
      <c r="FQ191" s="45"/>
      <c r="FR191" s="48"/>
      <c r="FS191" s="29" t="str">
        <f t="shared" si="123"/>
        <v/>
      </c>
      <c r="FT191" s="45"/>
      <c r="FV191" s="29" t="str">
        <f t="shared" si="84"/>
        <v/>
      </c>
      <c r="FW191" s="45"/>
      <c r="FY191" s="28" t="str">
        <f t="shared" si="124"/>
        <v/>
      </c>
      <c r="FZ191" s="45"/>
      <c r="GA191" s="45"/>
      <c r="GC191" s="28" t="str">
        <f t="shared" si="125"/>
        <v/>
      </c>
      <c r="GD191" s="45"/>
      <c r="GF191" s="27" t="str">
        <f t="shared" si="71"/>
        <v/>
      </c>
      <c r="GH191" s="29"/>
      <c r="GJ191" s="26" t="str">
        <f t="shared" si="72"/>
        <v/>
      </c>
      <c r="GK191" s="47"/>
      <c r="GL191" s="46"/>
      <c r="GM191" s="24"/>
      <c r="GT191" s="20"/>
      <c r="GW191" s="5"/>
      <c r="GX191" s="5"/>
    </row>
    <row r="192" spans="54:206">
      <c r="BB192" s="23"/>
      <c r="BD192" s="43">
        <f t="shared" si="6"/>
        <v>0</v>
      </c>
      <c r="BE192" s="551" t="str">
        <f t="shared" si="87"/>
        <v/>
      </c>
      <c r="BF192" s="138" t="str">
        <f t="shared" si="73"/>
        <v/>
      </c>
      <c r="BG192" s="42" t="str">
        <f t="shared" si="88"/>
        <v/>
      </c>
      <c r="BH192" s="41" t="str">
        <f t="shared" si="89"/>
        <v/>
      </c>
      <c r="BI192" s="40" t="str">
        <f t="shared" ca="1" si="90"/>
        <v/>
      </c>
      <c r="BJ192" s="202" t="str">
        <f t="shared" si="91"/>
        <v/>
      </c>
      <c r="BK192" s="203" t="str">
        <f t="shared" si="86"/>
        <v/>
      </c>
      <c r="BM192" s="40" t="str">
        <f t="shared" si="92"/>
        <v/>
      </c>
      <c r="BN192" s="40" t="str">
        <f t="shared" si="93"/>
        <v/>
      </c>
      <c r="BO192" s="39" t="str">
        <f t="shared" si="94"/>
        <v/>
      </c>
      <c r="BP192" s="39"/>
      <c r="BQ192" s="354" t="str">
        <f t="shared" si="11"/>
        <v/>
      </c>
      <c r="BR192" s="39"/>
      <c r="BT192" s="386" t="str">
        <f t="shared" si="126"/>
        <v/>
      </c>
      <c r="BU192" s="388" t="str">
        <f>IF($BD192,SUM($BT192:$BT$250),"")</f>
        <v/>
      </c>
      <c r="BV192" s="499" t="str">
        <f t="shared" si="41"/>
        <v/>
      </c>
      <c r="BW192" s="585" t="str">
        <f>IF($BD192,SUM($BV192:$BV$250),"")</f>
        <v/>
      </c>
      <c r="BX192" s="387" t="str">
        <f t="shared" si="75"/>
        <v/>
      </c>
      <c r="BY192" s="387" t="str">
        <f t="shared" si="76"/>
        <v/>
      </c>
      <c r="BZ192" s="388" t="str">
        <f>IF($BD192,SUM($BY192:$BY$250),"")</f>
        <v/>
      </c>
      <c r="CA192" s="11"/>
      <c r="CB192" s="388" t="str">
        <f t="shared" si="42"/>
        <v/>
      </c>
      <c r="CC192" s="387" t="str">
        <f t="shared" si="43"/>
        <v/>
      </c>
      <c r="CD192" s="388" t="str">
        <f>IF($BD192,SUM($CC192:$CC$250),"")</f>
        <v/>
      </c>
      <c r="CE192" s="387" t="str">
        <f t="shared" si="44"/>
        <v/>
      </c>
      <c r="CF192" s="388" t="str">
        <f>IF($BD192,SUM($CE192:$CE$250),"")</f>
        <v/>
      </c>
      <c r="CG192" s="11"/>
      <c r="CH192" s="10" t="str">
        <f t="shared" si="127"/>
        <v/>
      </c>
      <c r="CI192" s="523" t="str">
        <f t="shared" ref="CI192:CI223" si="138">IF(BD192,CI191*(1+param_escalation),"")</f>
        <v/>
      </c>
      <c r="CJ192" s="388"/>
      <c r="CK192" s="388"/>
      <c r="CL192" s="37"/>
      <c r="CM192" s="300" t="str">
        <f t="shared" si="14"/>
        <v/>
      </c>
      <c r="CN192" s="677" t="str">
        <f t="shared" ref="CN192:CN223" si="139">IF($BD192,IF(OR(BG192&lt;2000,BG192&gt;2100),1,CN191*(1+VLOOKUP(BG192,__bonus_mapping,VLOOKUP(param_ProductType,__product_mapping,11,0),0))),"")</f>
        <v/>
      </c>
      <c r="CO192" s="677" t="str">
        <f t="shared" ref="CO192:CO223" si="140">IF(BD192,IF(AND(BG192&gt;YEAR(__valuation_date),param__includeFutureBonus="No"),CO191,CN192),"")</f>
        <v/>
      </c>
      <c r="CP192" s="10" t="str">
        <f t="shared" si="128"/>
        <v/>
      </c>
      <c r="CQ192" s="582" t="str">
        <f t="shared" si="129"/>
        <v/>
      </c>
      <c r="CR192" s="387" t="str">
        <f t="shared" si="130"/>
        <v/>
      </c>
      <c r="CT192" s="38" t="str">
        <f t="shared" si="95"/>
        <v/>
      </c>
      <c r="CU192" s="386" t="str">
        <f t="shared" si="48"/>
        <v/>
      </c>
      <c r="CV192" s="499" t="str">
        <f t="shared" si="96"/>
        <v/>
      </c>
      <c r="CX192" s="10" t="str">
        <f t="shared" si="97"/>
        <v/>
      </c>
      <c r="CY192" s="387" t="str">
        <f t="shared" si="98"/>
        <v/>
      </c>
      <c r="CZ192" s="10" t="str">
        <f t="shared" si="99"/>
        <v/>
      </c>
      <c r="DA192" s="33" t="str">
        <f>IF($BD192,SUM(CZ192:$CZ$250)*$BK192,"")</f>
        <v/>
      </c>
      <c r="DC192" s="677" t="str">
        <f t="shared" si="131"/>
        <v/>
      </c>
      <c r="DD192" s="10" t="str">
        <f t="shared" si="51"/>
        <v/>
      </c>
      <c r="DE192" s="10" t="str">
        <f t="shared" si="132"/>
        <v/>
      </c>
      <c r="DF192" s="10" t="str">
        <f t="shared" si="133"/>
        <v/>
      </c>
      <c r="DG192" s="10" t="str">
        <f t="shared" si="134"/>
        <v/>
      </c>
      <c r="DH192" s="10" t="str">
        <f t="shared" si="135"/>
        <v/>
      </c>
      <c r="DI192" s="10" t="str">
        <f t="shared" si="100"/>
        <v/>
      </c>
      <c r="DJ192" s="10" t="str">
        <f t="shared" si="101"/>
        <v/>
      </c>
      <c r="DK192" s="499" t="str">
        <f t="shared" si="102"/>
        <v/>
      </c>
      <c r="DL192" s="38" t="str">
        <f t="shared" si="103"/>
        <v/>
      </c>
      <c r="DM192" s="38" t="str">
        <f t="shared" si="104"/>
        <v/>
      </c>
      <c r="DN192" s="38" t="str">
        <f t="shared" si="105"/>
        <v/>
      </c>
      <c r="DO192" s="38" t="str">
        <f t="shared" si="106"/>
        <v/>
      </c>
      <c r="DR192" s="585" t="str">
        <f t="shared" si="107"/>
        <v/>
      </c>
      <c r="DS192" s="36"/>
      <c r="DT192" s="585" t="str">
        <f t="shared" si="108"/>
        <v/>
      </c>
      <c r="DV192" s="10" t="str">
        <f t="shared" si="56"/>
        <v/>
      </c>
      <c r="DW192" s="22"/>
      <c r="DX192" s="32" t="str">
        <f>IF($BD192,SUM(DV192:$DV$250)*$BK192,"")</f>
        <v/>
      </c>
      <c r="DZ192" s="49" t="str">
        <f t="shared" si="57"/>
        <v/>
      </c>
      <c r="EB192" s="32" t="str">
        <f t="shared" si="109"/>
        <v/>
      </c>
      <c r="EC192" s="32"/>
      <c r="ED192" s="31"/>
      <c r="EE192" s="31" t="str">
        <f t="shared" si="28"/>
        <v/>
      </c>
      <c r="EF192" s="585" t="str">
        <f t="shared" si="80"/>
        <v/>
      </c>
      <c r="EG192" s="585" t="str">
        <f t="shared" si="81"/>
        <v/>
      </c>
      <c r="EH192" s="631" t="str">
        <f t="shared" si="82"/>
        <v/>
      </c>
      <c r="EI192" s="631" t="str">
        <f t="shared" si="59"/>
        <v/>
      </c>
      <c r="EJ192" s="635"/>
      <c r="EK192" s="33" t="str">
        <f t="shared" si="60"/>
        <v/>
      </c>
      <c r="EL192" s="32"/>
      <c r="EM192" s="32" t="str">
        <f t="shared" si="85"/>
        <v/>
      </c>
      <c r="EP192" s="51" t="str">
        <f t="shared" si="136"/>
        <v/>
      </c>
      <c r="EQ192" s="35"/>
      <c r="ER192" s="11"/>
      <c r="ES192" s="33" t="str">
        <f t="shared" si="110"/>
        <v/>
      </c>
      <c r="ET192" s="31"/>
      <c r="EU192" s="50" t="str">
        <f t="shared" si="111"/>
        <v/>
      </c>
      <c r="EV192" s="32" t="str">
        <f t="shared" si="112"/>
        <v/>
      </c>
      <c r="EX192" s="32" t="str">
        <f t="shared" si="113"/>
        <v/>
      </c>
      <c r="EY192" s="22"/>
      <c r="EZ192" s="32"/>
      <c r="FA192" s="11"/>
      <c r="FB192" s="32" t="str">
        <f t="shared" si="64"/>
        <v/>
      </c>
      <c r="FC192" s="11"/>
      <c r="FD192" s="32"/>
      <c r="FF192" s="484" t="str">
        <f t="shared" si="114"/>
        <v/>
      </c>
      <c r="FG192" s="484" t="str">
        <f t="shared" si="115"/>
        <v/>
      </c>
      <c r="FH192" s="603" t="str">
        <f t="shared" si="116"/>
        <v/>
      </c>
      <c r="FI192" s="484" t="str">
        <f t="shared" si="117"/>
        <v/>
      </c>
      <c r="FJ192" s="604" t="str">
        <f t="shared" si="137"/>
        <v/>
      </c>
      <c r="FK192" s="605" t="str">
        <f t="shared" si="118"/>
        <v/>
      </c>
      <c r="FL192" s="484" t="str">
        <f t="shared" si="119"/>
        <v/>
      </c>
      <c r="FN192" s="31" t="str">
        <f t="shared" si="120"/>
        <v/>
      </c>
      <c r="FO192" s="31" t="str">
        <f t="shared" si="121"/>
        <v/>
      </c>
      <c r="FP192" s="30" t="str">
        <f t="shared" si="122"/>
        <v/>
      </c>
      <c r="FQ192" s="45"/>
      <c r="FR192" s="48"/>
      <c r="FS192" s="29" t="str">
        <f t="shared" si="123"/>
        <v/>
      </c>
      <c r="FT192" s="45"/>
      <c r="FV192" s="29" t="str">
        <f t="shared" si="84"/>
        <v/>
      </c>
      <c r="FW192" s="45"/>
      <c r="FY192" s="28" t="str">
        <f t="shared" si="124"/>
        <v/>
      </c>
      <c r="FZ192" s="45"/>
      <c r="GA192" s="45"/>
      <c r="GC192" s="28" t="str">
        <f t="shared" si="125"/>
        <v/>
      </c>
      <c r="GD192" s="45"/>
      <c r="GF192" s="27" t="str">
        <f t="shared" si="71"/>
        <v/>
      </c>
      <c r="GH192" s="29"/>
      <c r="GJ192" s="26" t="str">
        <f t="shared" si="72"/>
        <v/>
      </c>
      <c r="GK192" s="47"/>
      <c r="GL192" s="46"/>
      <c r="GM192" s="24"/>
      <c r="GT192" s="20"/>
      <c r="GW192" s="5"/>
      <c r="GX192" s="5"/>
    </row>
    <row r="193" spans="54:206">
      <c r="BB193" s="23"/>
      <c r="BD193" s="43">
        <f t="shared" si="6"/>
        <v>0</v>
      </c>
      <c r="BE193" s="551" t="str">
        <f t="shared" si="87"/>
        <v/>
      </c>
      <c r="BF193" s="138" t="str">
        <f t="shared" si="73"/>
        <v/>
      </c>
      <c r="BG193" s="42" t="str">
        <f t="shared" si="88"/>
        <v/>
      </c>
      <c r="BH193" s="41" t="str">
        <f t="shared" si="89"/>
        <v/>
      </c>
      <c r="BI193" s="40" t="str">
        <f t="shared" ca="1" si="90"/>
        <v/>
      </c>
      <c r="BJ193" s="202" t="str">
        <f t="shared" si="91"/>
        <v/>
      </c>
      <c r="BK193" s="203" t="str">
        <f t="shared" si="86"/>
        <v/>
      </c>
      <c r="BM193" s="40" t="str">
        <f t="shared" si="92"/>
        <v/>
      </c>
      <c r="BN193" s="40" t="str">
        <f t="shared" si="93"/>
        <v/>
      </c>
      <c r="BO193" s="39" t="str">
        <f t="shared" si="94"/>
        <v/>
      </c>
      <c r="BP193" s="39"/>
      <c r="BQ193" s="354" t="str">
        <f t="shared" si="11"/>
        <v/>
      </c>
      <c r="BR193" s="39"/>
      <c r="BT193" s="386" t="str">
        <f t="shared" si="126"/>
        <v/>
      </c>
      <c r="BU193" s="388" t="str">
        <f>IF($BD193,SUM($BT193:$BT$250),"")</f>
        <v/>
      </c>
      <c r="BV193" s="499" t="str">
        <f t="shared" si="41"/>
        <v/>
      </c>
      <c r="BW193" s="585" t="str">
        <f>IF($BD193,SUM($BV193:$BV$250),"")</f>
        <v/>
      </c>
      <c r="BX193" s="387" t="str">
        <f t="shared" si="75"/>
        <v/>
      </c>
      <c r="BY193" s="387" t="str">
        <f t="shared" si="76"/>
        <v/>
      </c>
      <c r="BZ193" s="388" t="str">
        <f>IF($BD193,SUM($BY193:$BY$250),"")</f>
        <v/>
      </c>
      <c r="CA193" s="11"/>
      <c r="CB193" s="388" t="str">
        <f t="shared" si="42"/>
        <v/>
      </c>
      <c r="CC193" s="387" t="str">
        <f t="shared" si="43"/>
        <v/>
      </c>
      <c r="CD193" s="388" t="str">
        <f>IF($BD193,SUM($CC193:$CC$250),"")</f>
        <v/>
      </c>
      <c r="CE193" s="387" t="str">
        <f t="shared" si="44"/>
        <v/>
      </c>
      <c r="CF193" s="388" t="str">
        <f>IF($BD193,SUM($CE193:$CE$250),"")</f>
        <v/>
      </c>
      <c r="CG193" s="11"/>
      <c r="CH193" s="10" t="str">
        <f t="shared" si="127"/>
        <v/>
      </c>
      <c r="CI193" s="523" t="str">
        <f t="shared" si="138"/>
        <v/>
      </c>
      <c r="CJ193" s="388"/>
      <c r="CK193" s="388"/>
      <c r="CL193" s="37"/>
      <c r="CM193" s="300" t="str">
        <f t="shared" si="14"/>
        <v/>
      </c>
      <c r="CN193" s="677" t="str">
        <f t="shared" si="139"/>
        <v/>
      </c>
      <c r="CO193" s="677" t="str">
        <f t="shared" si="140"/>
        <v/>
      </c>
      <c r="CP193" s="10" t="str">
        <f t="shared" si="128"/>
        <v/>
      </c>
      <c r="CQ193" s="582" t="str">
        <f t="shared" si="129"/>
        <v/>
      </c>
      <c r="CR193" s="387" t="str">
        <f t="shared" si="130"/>
        <v/>
      </c>
      <c r="CT193" s="38" t="str">
        <f t="shared" si="95"/>
        <v/>
      </c>
      <c r="CU193" s="386" t="str">
        <f t="shared" si="48"/>
        <v/>
      </c>
      <c r="CV193" s="499" t="str">
        <f t="shared" si="96"/>
        <v/>
      </c>
      <c r="CX193" s="10" t="str">
        <f t="shared" si="97"/>
        <v/>
      </c>
      <c r="CY193" s="387" t="str">
        <f t="shared" si="98"/>
        <v/>
      </c>
      <c r="CZ193" s="10" t="str">
        <f t="shared" si="99"/>
        <v/>
      </c>
      <c r="DA193" s="33" t="str">
        <f>IF($BD193,SUM(CZ193:$CZ$250)*$BK193,"")</f>
        <v/>
      </c>
      <c r="DC193" s="677" t="str">
        <f t="shared" si="131"/>
        <v/>
      </c>
      <c r="DD193" s="10" t="str">
        <f t="shared" si="51"/>
        <v/>
      </c>
      <c r="DE193" s="10" t="str">
        <f t="shared" si="132"/>
        <v/>
      </c>
      <c r="DF193" s="10" t="str">
        <f t="shared" si="133"/>
        <v/>
      </c>
      <c r="DG193" s="10" t="str">
        <f t="shared" si="134"/>
        <v/>
      </c>
      <c r="DH193" s="10" t="str">
        <f t="shared" si="135"/>
        <v/>
      </c>
      <c r="DI193" s="10" t="str">
        <f t="shared" si="100"/>
        <v/>
      </c>
      <c r="DJ193" s="10" t="str">
        <f t="shared" si="101"/>
        <v/>
      </c>
      <c r="DK193" s="499" t="str">
        <f t="shared" si="102"/>
        <v/>
      </c>
      <c r="DL193" s="38" t="str">
        <f t="shared" si="103"/>
        <v/>
      </c>
      <c r="DM193" s="38" t="str">
        <f t="shared" si="104"/>
        <v/>
      </c>
      <c r="DN193" s="38" t="str">
        <f t="shared" si="105"/>
        <v/>
      </c>
      <c r="DO193" s="38" t="str">
        <f t="shared" si="106"/>
        <v/>
      </c>
      <c r="DR193" s="585" t="str">
        <f t="shared" si="107"/>
        <v/>
      </c>
      <c r="DS193" s="36"/>
      <c r="DT193" s="585" t="str">
        <f t="shared" si="108"/>
        <v/>
      </c>
      <c r="DV193" s="10" t="str">
        <f t="shared" si="56"/>
        <v/>
      </c>
      <c r="DW193" s="22"/>
      <c r="DX193" s="32" t="str">
        <f>IF($BD193,SUM(DV193:$DV$250)*$BK193,"")</f>
        <v/>
      </c>
      <c r="DZ193" s="49" t="str">
        <f t="shared" si="57"/>
        <v/>
      </c>
      <c r="EB193" s="32" t="str">
        <f t="shared" si="109"/>
        <v/>
      </c>
      <c r="EC193" s="32"/>
      <c r="ED193" s="31"/>
      <c r="EE193" s="31" t="str">
        <f t="shared" si="28"/>
        <v/>
      </c>
      <c r="EF193" s="585" t="str">
        <f t="shared" si="80"/>
        <v/>
      </c>
      <c r="EG193" s="585" t="str">
        <f t="shared" si="81"/>
        <v/>
      </c>
      <c r="EH193" s="631" t="str">
        <f t="shared" si="82"/>
        <v/>
      </c>
      <c r="EI193" s="631" t="str">
        <f t="shared" si="59"/>
        <v/>
      </c>
      <c r="EJ193" s="635"/>
      <c r="EK193" s="33" t="str">
        <f t="shared" si="60"/>
        <v/>
      </c>
      <c r="EL193" s="32"/>
      <c r="EM193" s="32" t="str">
        <f t="shared" si="85"/>
        <v/>
      </c>
      <c r="EP193" s="51" t="str">
        <f t="shared" si="136"/>
        <v/>
      </c>
      <c r="EQ193" s="35"/>
      <c r="ER193" s="11"/>
      <c r="ES193" s="33" t="str">
        <f t="shared" si="110"/>
        <v/>
      </c>
      <c r="ET193" s="31"/>
      <c r="EU193" s="50" t="str">
        <f t="shared" si="111"/>
        <v/>
      </c>
      <c r="EV193" s="32" t="str">
        <f t="shared" si="112"/>
        <v/>
      </c>
      <c r="EX193" s="32" t="str">
        <f t="shared" si="113"/>
        <v/>
      </c>
      <c r="EY193" s="22"/>
      <c r="EZ193" s="32"/>
      <c r="FA193" s="11"/>
      <c r="FB193" s="32" t="str">
        <f t="shared" si="64"/>
        <v/>
      </c>
      <c r="FC193" s="11"/>
      <c r="FD193" s="32"/>
      <c r="FF193" s="484" t="str">
        <f t="shared" si="114"/>
        <v/>
      </c>
      <c r="FG193" s="484" t="str">
        <f t="shared" si="115"/>
        <v/>
      </c>
      <c r="FH193" s="603" t="str">
        <f t="shared" si="116"/>
        <v/>
      </c>
      <c r="FI193" s="484" t="str">
        <f t="shared" si="117"/>
        <v/>
      </c>
      <c r="FJ193" s="604" t="str">
        <f t="shared" si="137"/>
        <v/>
      </c>
      <c r="FK193" s="605" t="str">
        <f t="shared" si="118"/>
        <v/>
      </c>
      <c r="FL193" s="484" t="str">
        <f t="shared" si="119"/>
        <v/>
      </c>
      <c r="FN193" s="31" t="str">
        <f t="shared" si="120"/>
        <v/>
      </c>
      <c r="FO193" s="31" t="str">
        <f t="shared" si="121"/>
        <v/>
      </c>
      <c r="FP193" s="30" t="str">
        <f t="shared" si="122"/>
        <v/>
      </c>
      <c r="FQ193" s="45"/>
      <c r="FR193" s="48"/>
      <c r="FS193" s="29" t="str">
        <f t="shared" si="123"/>
        <v/>
      </c>
      <c r="FT193" s="45"/>
      <c r="FV193" s="29" t="str">
        <f t="shared" si="84"/>
        <v/>
      </c>
      <c r="FW193" s="45"/>
      <c r="FY193" s="28" t="str">
        <f t="shared" si="124"/>
        <v/>
      </c>
      <c r="FZ193" s="45"/>
      <c r="GA193" s="45"/>
      <c r="GC193" s="28" t="str">
        <f t="shared" si="125"/>
        <v/>
      </c>
      <c r="GD193" s="45"/>
      <c r="GF193" s="27" t="str">
        <f t="shared" si="71"/>
        <v/>
      </c>
      <c r="GH193" s="29"/>
      <c r="GJ193" s="26" t="str">
        <f t="shared" si="72"/>
        <v/>
      </c>
      <c r="GK193" s="47"/>
      <c r="GL193" s="46"/>
      <c r="GM193" s="24"/>
      <c r="GT193" s="20"/>
      <c r="GW193" s="5"/>
      <c r="GX193" s="5"/>
    </row>
    <row r="194" spans="54:206">
      <c r="BB194" s="23"/>
      <c r="BD194" s="43">
        <f t="shared" si="6"/>
        <v>0</v>
      </c>
      <c r="BE194" s="551" t="str">
        <f t="shared" si="87"/>
        <v/>
      </c>
      <c r="BF194" s="138" t="str">
        <f t="shared" si="73"/>
        <v/>
      </c>
      <c r="BG194" s="42" t="str">
        <f t="shared" si="88"/>
        <v/>
      </c>
      <c r="BH194" s="41" t="str">
        <f t="shared" si="89"/>
        <v/>
      </c>
      <c r="BI194" s="40" t="str">
        <f t="shared" ca="1" si="90"/>
        <v/>
      </c>
      <c r="BJ194" s="202" t="str">
        <f t="shared" si="91"/>
        <v/>
      </c>
      <c r="BK194" s="203" t="str">
        <f t="shared" si="86"/>
        <v/>
      </c>
      <c r="BM194" s="40" t="str">
        <f t="shared" si="92"/>
        <v/>
      </c>
      <c r="BN194" s="40" t="str">
        <f t="shared" si="93"/>
        <v/>
      </c>
      <c r="BO194" s="39" t="str">
        <f t="shared" si="94"/>
        <v/>
      </c>
      <c r="BP194" s="39"/>
      <c r="BQ194" s="354" t="str">
        <f t="shared" si="11"/>
        <v/>
      </c>
      <c r="BR194" s="39"/>
      <c r="BT194" s="386" t="str">
        <f t="shared" si="126"/>
        <v/>
      </c>
      <c r="BU194" s="388" t="str">
        <f>IF($BD194,SUM($BT194:$BT$250),"")</f>
        <v/>
      </c>
      <c r="BV194" s="499" t="str">
        <f t="shared" si="41"/>
        <v/>
      </c>
      <c r="BW194" s="585" t="str">
        <f>IF($BD194,SUM($BV194:$BV$250),"")</f>
        <v/>
      </c>
      <c r="BX194" s="387" t="str">
        <f t="shared" si="75"/>
        <v/>
      </c>
      <c r="BY194" s="387" t="str">
        <f t="shared" si="76"/>
        <v/>
      </c>
      <c r="BZ194" s="388" t="str">
        <f>IF($BD194,SUM($BY194:$BY$250),"")</f>
        <v/>
      </c>
      <c r="CA194" s="11"/>
      <c r="CB194" s="388" t="str">
        <f t="shared" si="42"/>
        <v/>
      </c>
      <c r="CC194" s="387" t="str">
        <f t="shared" si="43"/>
        <v/>
      </c>
      <c r="CD194" s="388" t="str">
        <f>IF($BD194,SUM($CC194:$CC$250),"")</f>
        <v/>
      </c>
      <c r="CE194" s="387" t="str">
        <f t="shared" si="44"/>
        <v/>
      </c>
      <c r="CF194" s="388" t="str">
        <f>IF($BD194,SUM($CE194:$CE$250),"")</f>
        <v/>
      </c>
      <c r="CG194" s="11"/>
      <c r="CH194" s="10" t="str">
        <f t="shared" si="127"/>
        <v/>
      </c>
      <c r="CI194" s="523" t="str">
        <f t="shared" si="138"/>
        <v/>
      </c>
      <c r="CJ194" s="388"/>
      <c r="CK194" s="388"/>
      <c r="CL194" s="37"/>
      <c r="CM194" s="300" t="str">
        <f t="shared" si="14"/>
        <v/>
      </c>
      <c r="CN194" s="677" t="str">
        <f t="shared" si="139"/>
        <v/>
      </c>
      <c r="CO194" s="677" t="str">
        <f t="shared" si="140"/>
        <v/>
      </c>
      <c r="CP194" s="10" t="str">
        <f t="shared" si="128"/>
        <v/>
      </c>
      <c r="CQ194" s="582" t="str">
        <f t="shared" si="129"/>
        <v/>
      </c>
      <c r="CR194" s="387" t="str">
        <f t="shared" si="130"/>
        <v/>
      </c>
      <c r="CT194" s="38" t="str">
        <f t="shared" si="95"/>
        <v/>
      </c>
      <c r="CU194" s="386" t="str">
        <f t="shared" si="48"/>
        <v/>
      </c>
      <c r="CV194" s="499" t="str">
        <f t="shared" si="96"/>
        <v/>
      </c>
      <c r="CX194" s="10" t="str">
        <f t="shared" si="97"/>
        <v/>
      </c>
      <c r="CY194" s="387" t="str">
        <f t="shared" si="98"/>
        <v/>
      </c>
      <c r="CZ194" s="10" t="str">
        <f t="shared" si="99"/>
        <v/>
      </c>
      <c r="DA194" s="33" t="str">
        <f>IF($BD194,SUM(CZ194:$CZ$250)*$BK194,"")</f>
        <v/>
      </c>
      <c r="DC194" s="677" t="str">
        <f t="shared" si="131"/>
        <v/>
      </c>
      <c r="DD194" s="10" t="str">
        <f t="shared" si="51"/>
        <v/>
      </c>
      <c r="DE194" s="10" t="str">
        <f t="shared" si="132"/>
        <v/>
      </c>
      <c r="DF194" s="10" t="str">
        <f t="shared" si="133"/>
        <v/>
      </c>
      <c r="DG194" s="10" t="str">
        <f t="shared" si="134"/>
        <v/>
      </c>
      <c r="DH194" s="10" t="str">
        <f t="shared" si="135"/>
        <v/>
      </c>
      <c r="DI194" s="10" t="str">
        <f t="shared" si="100"/>
        <v/>
      </c>
      <c r="DJ194" s="10" t="str">
        <f t="shared" si="101"/>
        <v/>
      </c>
      <c r="DK194" s="499" t="str">
        <f t="shared" si="102"/>
        <v/>
      </c>
      <c r="DL194" s="38" t="str">
        <f t="shared" si="103"/>
        <v/>
      </c>
      <c r="DM194" s="38" t="str">
        <f t="shared" si="104"/>
        <v/>
      </c>
      <c r="DN194" s="38" t="str">
        <f t="shared" si="105"/>
        <v/>
      </c>
      <c r="DO194" s="38" t="str">
        <f t="shared" si="106"/>
        <v/>
      </c>
      <c r="DR194" s="585" t="str">
        <f t="shared" si="107"/>
        <v/>
      </c>
      <c r="DS194" s="36"/>
      <c r="DT194" s="585" t="str">
        <f t="shared" si="108"/>
        <v/>
      </c>
      <c r="DV194" s="10" t="str">
        <f t="shared" si="56"/>
        <v/>
      </c>
      <c r="DW194" s="22"/>
      <c r="DX194" s="32" t="str">
        <f>IF($BD194,SUM(DV194:$DV$250)*$BK194,"")</f>
        <v/>
      </c>
      <c r="DZ194" s="49" t="str">
        <f t="shared" si="57"/>
        <v/>
      </c>
      <c r="EB194" s="32" t="str">
        <f t="shared" si="109"/>
        <v/>
      </c>
      <c r="EC194" s="32"/>
      <c r="ED194" s="31"/>
      <c r="EE194" s="31" t="str">
        <f t="shared" si="28"/>
        <v/>
      </c>
      <c r="EF194" s="585" t="str">
        <f t="shared" si="80"/>
        <v/>
      </c>
      <c r="EG194" s="585" t="str">
        <f t="shared" si="81"/>
        <v/>
      </c>
      <c r="EH194" s="631" t="str">
        <f t="shared" si="82"/>
        <v/>
      </c>
      <c r="EI194" s="631" t="str">
        <f t="shared" si="59"/>
        <v/>
      </c>
      <c r="EJ194" s="635"/>
      <c r="EK194" s="33" t="str">
        <f t="shared" si="60"/>
        <v/>
      </c>
      <c r="EL194" s="32"/>
      <c r="EM194" s="32" t="str">
        <f t="shared" si="85"/>
        <v/>
      </c>
      <c r="EP194" s="51" t="str">
        <f t="shared" si="136"/>
        <v/>
      </c>
      <c r="EQ194" s="35"/>
      <c r="ER194" s="11"/>
      <c r="ES194" s="33" t="str">
        <f t="shared" si="110"/>
        <v/>
      </c>
      <c r="ET194" s="31"/>
      <c r="EU194" s="50" t="str">
        <f t="shared" si="111"/>
        <v/>
      </c>
      <c r="EV194" s="32" t="str">
        <f t="shared" si="112"/>
        <v/>
      </c>
      <c r="EX194" s="32" t="str">
        <f t="shared" si="113"/>
        <v/>
      </c>
      <c r="EY194" s="22"/>
      <c r="EZ194" s="32"/>
      <c r="FA194" s="11"/>
      <c r="FB194" s="32" t="str">
        <f t="shared" si="64"/>
        <v/>
      </c>
      <c r="FC194" s="11"/>
      <c r="FD194" s="32"/>
      <c r="FF194" s="484" t="str">
        <f t="shared" si="114"/>
        <v/>
      </c>
      <c r="FG194" s="484" t="str">
        <f t="shared" si="115"/>
        <v/>
      </c>
      <c r="FH194" s="603" t="str">
        <f t="shared" si="116"/>
        <v/>
      </c>
      <c r="FI194" s="484" t="str">
        <f t="shared" si="117"/>
        <v/>
      </c>
      <c r="FJ194" s="604" t="str">
        <f t="shared" si="137"/>
        <v/>
      </c>
      <c r="FK194" s="605" t="str">
        <f t="shared" si="118"/>
        <v/>
      </c>
      <c r="FL194" s="484" t="str">
        <f t="shared" si="119"/>
        <v/>
      </c>
      <c r="FN194" s="31" t="str">
        <f t="shared" si="120"/>
        <v/>
      </c>
      <c r="FO194" s="31" t="str">
        <f t="shared" si="121"/>
        <v/>
      </c>
      <c r="FP194" s="30" t="str">
        <f t="shared" si="122"/>
        <v/>
      </c>
      <c r="FQ194" s="45"/>
      <c r="FR194" s="48"/>
      <c r="FS194" s="29" t="str">
        <f t="shared" si="123"/>
        <v/>
      </c>
      <c r="FT194" s="45"/>
      <c r="FV194" s="29" t="str">
        <f t="shared" si="84"/>
        <v/>
      </c>
      <c r="FW194" s="45"/>
      <c r="FY194" s="28" t="str">
        <f t="shared" si="124"/>
        <v/>
      </c>
      <c r="FZ194" s="45"/>
      <c r="GA194" s="45"/>
      <c r="GC194" s="28" t="str">
        <f t="shared" si="125"/>
        <v/>
      </c>
      <c r="GD194" s="45"/>
      <c r="GF194" s="27" t="str">
        <f t="shared" si="71"/>
        <v/>
      </c>
      <c r="GH194" s="29"/>
      <c r="GJ194" s="26" t="str">
        <f t="shared" si="72"/>
        <v/>
      </c>
      <c r="GK194" s="47"/>
      <c r="GL194" s="46"/>
      <c r="GM194" s="24"/>
      <c r="GT194" s="20"/>
      <c r="GW194" s="5"/>
      <c r="GX194" s="5"/>
    </row>
    <row r="195" spans="54:206">
      <c r="BB195" s="23"/>
      <c r="BD195" s="43">
        <f t="shared" si="6"/>
        <v>0</v>
      </c>
      <c r="BE195" s="551" t="str">
        <f t="shared" si="87"/>
        <v/>
      </c>
      <c r="BF195" s="138" t="str">
        <f t="shared" si="73"/>
        <v/>
      </c>
      <c r="BG195" s="42" t="str">
        <f t="shared" si="88"/>
        <v/>
      </c>
      <c r="BH195" s="41" t="str">
        <f t="shared" si="89"/>
        <v/>
      </c>
      <c r="BI195" s="40" t="str">
        <f t="shared" ca="1" si="90"/>
        <v/>
      </c>
      <c r="BJ195" s="202" t="str">
        <f t="shared" si="91"/>
        <v/>
      </c>
      <c r="BK195" s="203" t="str">
        <f t="shared" si="86"/>
        <v/>
      </c>
      <c r="BM195" s="40" t="str">
        <f t="shared" si="92"/>
        <v/>
      </c>
      <c r="BN195" s="40" t="str">
        <f t="shared" si="93"/>
        <v/>
      </c>
      <c r="BO195" s="39" t="str">
        <f t="shared" si="94"/>
        <v/>
      </c>
      <c r="BP195" s="39"/>
      <c r="BQ195" s="354" t="str">
        <f t="shared" si="11"/>
        <v/>
      </c>
      <c r="BR195" s="39"/>
      <c r="BT195" s="386" t="str">
        <f t="shared" si="126"/>
        <v/>
      </c>
      <c r="BU195" s="388" t="str">
        <f>IF($BD195,SUM($BT195:$BT$250),"")</f>
        <v/>
      </c>
      <c r="BV195" s="499" t="str">
        <f t="shared" si="41"/>
        <v/>
      </c>
      <c r="BW195" s="585" t="str">
        <f>IF($BD195,SUM($BV195:$BV$250),"")</f>
        <v/>
      </c>
      <c r="BX195" s="387" t="str">
        <f t="shared" si="75"/>
        <v/>
      </c>
      <c r="BY195" s="387" t="str">
        <f t="shared" si="76"/>
        <v/>
      </c>
      <c r="BZ195" s="388" t="str">
        <f>IF($BD195,SUM($BY195:$BY$250),"")</f>
        <v/>
      </c>
      <c r="CA195" s="11"/>
      <c r="CB195" s="388" t="str">
        <f t="shared" si="42"/>
        <v/>
      </c>
      <c r="CC195" s="387" t="str">
        <f t="shared" si="43"/>
        <v/>
      </c>
      <c r="CD195" s="388" t="str">
        <f>IF($BD195,SUM($CC195:$CC$250),"")</f>
        <v/>
      </c>
      <c r="CE195" s="387" t="str">
        <f t="shared" si="44"/>
        <v/>
      </c>
      <c r="CF195" s="388" t="str">
        <f>IF($BD195,SUM($CE195:$CE$250),"")</f>
        <v/>
      </c>
      <c r="CG195" s="11"/>
      <c r="CH195" s="10" t="str">
        <f t="shared" si="127"/>
        <v/>
      </c>
      <c r="CI195" s="523" t="str">
        <f t="shared" si="138"/>
        <v/>
      </c>
      <c r="CJ195" s="388"/>
      <c r="CK195" s="388"/>
      <c r="CL195" s="37"/>
      <c r="CM195" s="300" t="str">
        <f t="shared" si="14"/>
        <v/>
      </c>
      <c r="CN195" s="677" t="str">
        <f t="shared" si="139"/>
        <v/>
      </c>
      <c r="CO195" s="677" t="str">
        <f t="shared" si="140"/>
        <v/>
      </c>
      <c r="CP195" s="10" t="str">
        <f t="shared" si="128"/>
        <v/>
      </c>
      <c r="CQ195" s="582" t="str">
        <f t="shared" si="129"/>
        <v/>
      </c>
      <c r="CR195" s="387" t="str">
        <f t="shared" si="130"/>
        <v/>
      </c>
      <c r="CT195" s="38" t="str">
        <f t="shared" si="95"/>
        <v/>
      </c>
      <c r="CU195" s="386" t="str">
        <f t="shared" si="48"/>
        <v/>
      </c>
      <c r="CV195" s="499" t="str">
        <f t="shared" si="96"/>
        <v/>
      </c>
      <c r="CX195" s="10" t="str">
        <f t="shared" si="97"/>
        <v/>
      </c>
      <c r="CY195" s="387" t="str">
        <f t="shared" si="98"/>
        <v/>
      </c>
      <c r="CZ195" s="10" t="str">
        <f t="shared" si="99"/>
        <v/>
      </c>
      <c r="DA195" s="33" t="str">
        <f>IF($BD195,SUM(CZ195:$CZ$250)*$BK195,"")</f>
        <v/>
      </c>
      <c r="DC195" s="677" t="str">
        <f t="shared" si="131"/>
        <v/>
      </c>
      <c r="DD195" s="10" t="str">
        <f t="shared" si="51"/>
        <v/>
      </c>
      <c r="DE195" s="10" t="str">
        <f t="shared" si="132"/>
        <v/>
      </c>
      <c r="DF195" s="10" t="str">
        <f t="shared" si="133"/>
        <v/>
      </c>
      <c r="DG195" s="10" t="str">
        <f t="shared" si="134"/>
        <v/>
      </c>
      <c r="DH195" s="10" t="str">
        <f t="shared" si="135"/>
        <v/>
      </c>
      <c r="DI195" s="10" t="str">
        <f t="shared" si="100"/>
        <v/>
      </c>
      <c r="DJ195" s="10" t="str">
        <f t="shared" si="101"/>
        <v/>
      </c>
      <c r="DK195" s="499" t="str">
        <f t="shared" si="102"/>
        <v/>
      </c>
      <c r="DL195" s="38" t="str">
        <f t="shared" si="103"/>
        <v/>
      </c>
      <c r="DM195" s="38" t="str">
        <f t="shared" si="104"/>
        <v/>
      </c>
      <c r="DN195" s="38" t="str">
        <f t="shared" si="105"/>
        <v/>
      </c>
      <c r="DO195" s="38" t="str">
        <f t="shared" si="106"/>
        <v/>
      </c>
      <c r="DR195" s="585" t="str">
        <f t="shared" si="107"/>
        <v/>
      </c>
      <c r="DS195" s="36"/>
      <c r="DT195" s="585" t="str">
        <f t="shared" si="108"/>
        <v/>
      </c>
      <c r="DV195" s="10" t="str">
        <f t="shared" si="56"/>
        <v/>
      </c>
      <c r="DW195" s="22"/>
      <c r="DX195" s="32" t="str">
        <f>IF($BD195,SUM(DV195:$DV$250)*$BK195,"")</f>
        <v/>
      </c>
      <c r="DZ195" s="49" t="str">
        <f t="shared" si="57"/>
        <v/>
      </c>
      <c r="EB195" s="32" t="str">
        <f t="shared" si="109"/>
        <v/>
      </c>
      <c r="EC195" s="32"/>
      <c r="ED195" s="31"/>
      <c r="EE195" s="31" t="str">
        <f t="shared" si="28"/>
        <v/>
      </c>
      <c r="EF195" s="585" t="str">
        <f t="shared" si="80"/>
        <v/>
      </c>
      <c r="EG195" s="585" t="str">
        <f t="shared" si="81"/>
        <v/>
      </c>
      <c r="EH195" s="631" t="str">
        <f t="shared" si="82"/>
        <v/>
      </c>
      <c r="EI195" s="631" t="str">
        <f t="shared" si="59"/>
        <v/>
      </c>
      <c r="EJ195" s="635"/>
      <c r="EK195" s="33" t="str">
        <f t="shared" si="60"/>
        <v/>
      </c>
      <c r="EL195" s="32"/>
      <c r="EM195" s="32" t="str">
        <f t="shared" si="85"/>
        <v/>
      </c>
      <c r="EP195" s="51" t="str">
        <f t="shared" si="136"/>
        <v/>
      </c>
      <c r="EQ195" s="35"/>
      <c r="ER195" s="11"/>
      <c r="ES195" s="33" t="str">
        <f t="shared" si="110"/>
        <v/>
      </c>
      <c r="ET195" s="31"/>
      <c r="EU195" s="50" t="str">
        <f t="shared" si="111"/>
        <v/>
      </c>
      <c r="EV195" s="32" t="str">
        <f t="shared" si="112"/>
        <v/>
      </c>
      <c r="EX195" s="32" t="str">
        <f t="shared" si="113"/>
        <v/>
      </c>
      <c r="EY195" s="22"/>
      <c r="EZ195" s="32"/>
      <c r="FA195" s="11"/>
      <c r="FB195" s="32" t="str">
        <f t="shared" si="64"/>
        <v/>
      </c>
      <c r="FC195" s="11"/>
      <c r="FD195" s="32"/>
      <c r="FF195" s="484" t="str">
        <f t="shared" si="114"/>
        <v/>
      </c>
      <c r="FG195" s="484" t="str">
        <f t="shared" si="115"/>
        <v/>
      </c>
      <c r="FH195" s="603" t="str">
        <f t="shared" si="116"/>
        <v/>
      </c>
      <c r="FI195" s="484" t="str">
        <f t="shared" si="117"/>
        <v/>
      </c>
      <c r="FJ195" s="604" t="str">
        <f t="shared" si="137"/>
        <v/>
      </c>
      <c r="FK195" s="605" t="str">
        <f t="shared" si="118"/>
        <v/>
      </c>
      <c r="FL195" s="484" t="str">
        <f t="shared" si="119"/>
        <v/>
      </c>
      <c r="FN195" s="31" t="str">
        <f t="shared" si="120"/>
        <v/>
      </c>
      <c r="FO195" s="31" t="str">
        <f t="shared" si="121"/>
        <v/>
      </c>
      <c r="FP195" s="30" t="str">
        <f t="shared" si="122"/>
        <v/>
      </c>
      <c r="FQ195" s="45"/>
      <c r="FR195" s="48"/>
      <c r="FS195" s="29" t="str">
        <f t="shared" si="123"/>
        <v/>
      </c>
      <c r="FT195" s="45"/>
      <c r="FV195" s="29" t="str">
        <f t="shared" si="84"/>
        <v/>
      </c>
      <c r="FW195" s="45"/>
      <c r="FY195" s="28" t="str">
        <f t="shared" si="124"/>
        <v/>
      </c>
      <c r="FZ195" s="45"/>
      <c r="GA195" s="45"/>
      <c r="GC195" s="28" t="str">
        <f t="shared" si="125"/>
        <v/>
      </c>
      <c r="GD195" s="45"/>
      <c r="GF195" s="27" t="str">
        <f t="shared" si="71"/>
        <v/>
      </c>
      <c r="GH195" s="29"/>
      <c r="GJ195" s="26" t="str">
        <f t="shared" si="72"/>
        <v/>
      </c>
      <c r="GK195" s="47"/>
      <c r="GL195" s="46"/>
      <c r="GM195" s="24"/>
      <c r="GT195" s="20"/>
      <c r="GW195" s="5"/>
      <c r="GX195" s="5"/>
    </row>
    <row r="196" spans="54:206">
      <c r="BB196" s="23"/>
      <c r="BD196" s="43">
        <f t="shared" si="6"/>
        <v>0</v>
      </c>
      <c r="BE196" s="551" t="str">
        <f t="shared" si="87"/>
        <v/>
      </c>
      <c r="BF196" s="138" t="str">
        <f t="shared" si="73"/>
        <v/>
      </c>
      <c r="BG196" s="42" t="str">
        <f t="shared" si="88"/>
        <v/>
      </c>
      <c r="BH196" s="41" t="str">
        <f t="shared" si="89"/>
        <v/>
      </c>
      <c r="BI196" s="40" t="str">
        <f t="shared" ca="1" si="90"/>
        <v/>
      </c>
      <c r="BJ196" s="202" t="str">
        <f t="shared" si="91"/>
        <v/>
      </c>
      <c r="BK196" s="203" t="str">
        <f t="shared" si="86"/>
        <v/>
      </c>
      <c r="BM196" s="40" t="str">
        <f t="shared" si="92"/>
        <v/>
      </c>
      <c r="BN196" s="40" t="str">
        <f t="shared" si="93"/>
        <v/>
      </c>
      <c r="BO196" s="39" t="str">
        <f t="shared" si="94"/>
        <v/>
      </c>
      <c r="BP196" s="39"/>
      <c r="BQ196" s="354" t="str">
        <f t="shared" si="11"/>
        <v/>
      </c>
      <c r="BR196" s="39"/>
      <c r="BT196" s="386" t="str">
        <f t="shared" si="126"/>
        <v/>
      </c>
      <c r="BU196" s="388" t="str">
        <f>IF($BD196,SUM($BT196:$BT$250),"")</f>
        <v/>
      </c>
      <c r="BV196" s="499" t="str">
        <f t="shared" si="41"/>
        <v/>
      </c>
      <c r="BW196" s="585" t="str">
        <f>IF($BD196,SUM($BV196:$BV$250),"")</f>
        <v/>
      </c>
      <c r="BX196" s="387" t="str">
        <f t="shared" si="75"/>
        <v/>
      </c>
      <c r="BY196" s="387" t="str">
        <f t="shared" si="76"/>
        <v/>
      </c>
      <c r="BZ196" s="388" t="str">
        <f>IF($BD196,SUM($BY196:$BY$250),"")</f>
        <v/>
      </c>
      <c r="CA196" s="11"/>
      <c r="CB196" s="388" t="str">
        <f t="shared" si="42"/>
        <v/>
      </c>
      <c r="CC196" s="387" t="str">
        <f t="shared" si="43"/>
        <v/>
      </c>
      <c r="CD196" s="388" t="str">
        <f>IF($BD196,SUM($CC196:$CC$250),"")</f>
        <v/>
      </c>
      <c r="CE196" s="387" t="str">
        <f t="shared" si="44"/>
        <v/>
      </c>
      <c r="CF196" s="388" t="str">
        <f>IF($BD196,SUM($CE196:$CE$250),"")</f>
        <v/>
      </c>
      <c r="CG196" s="11"/>
      <c r="CH196" s="10" t="str">
        <f t="shared" si="127"/>
        <v/>
      </c>
      <c r="CI196" s="523" t="str">
        <f t="shared" si="138"/>
        <v/>
      </c>
      <c r="CJ196" s="388"/>
      <c r="CK196" s="388"/>
      <c r="CL196" s="37"/>
      <c r="CM196" s="300" t="str">
        <f t="shared" si="14"/>
        <v/>
      </c>
      <c r="CN196" s="677" t="str">
        <f t="shared" si="139"/>
        <v/>
      </c>
      <c r="CO196" s="677" t="str">
        <f t="shared" si="140"/>
        <v/>
      </c>
      <c r="CP196" s="10" t="str">
        <f t="shared" si="128"/>
        <v/>
      </c>
      <c r="CQ196" s="582" t="str">
        <f t="shared" si="129"/>
        <v/>
      </c>
      <c r="CR196" s="387" t="str">
        <f t="shared" si="130"/>
        <v/>
      </c>
      <c r="CT196" s="38" t="str">
        <f t="shared" si="95"/>
        <v/>
      </c>
      <c r="CU196" s="386" t="str">
        <f t="shared" si="48"/>
        <v/>
      </c>
      <c r="CV196" s="499" t="str">
        <f t="shared" si="96"/>
        <v/>
      </c>
      <c r="CX196" s="10" t="str">
        <f t="shared" si="97"/>
        <v/>
      </c>
      <c r="CY196" s="387" t="str">
        <f t="shared" si="98"/>
        <v/>
      </c>
      <c r="CZ196" s="10" t="str">
        <f t="shared" si="99"/>
        <v/>
      </c>
      <c r="DA196" s="33" t="str">
        <f>IF($BD196,SUM(CZ196:$CZ$250)*$BK196,"")</f>
        <v/>
      </c>
      <c r="DC196" s="677" t="str">
        <f t="shared" si="131"/>
        <v/>
      </c>
      <c r="DD196" s="10" t="str">
        <f t="shared" si="51"/>
        <v/>
      </c>
      <c r="DE196" s="10" t="str">
        <f t="shared" si="132"/>
        <v/>
      </c>
      <c r="DF196" s="10" t="str">
        <f t="shared" si="133"/>
        <v/>
      </c>
      <c r="DG196" s="10" t="str">
        <f t="shared" si="134"/>
        <v/>
      </c>
      <c r="DH196" s="10" t="str">
        <f t="shared" si="135"/>
        <v/>
      </c>
      <c r="DI196" s="10" t="str">
        <f t="shared" si="100"/>
        <v/>
      </c>
      <c r="DJ196" s="10" t="str">
        <f t="shared" si="101"/>
        <v/>
      </c>
      <c r="DK196" s="499" t="str">
        <f t="shared" si="102"/>
        <v/>
      </c>
      <c r="DL196" s="38" t="str">
        <f t="shared" si="103"/>
        <v/>
      </c>
      <c r="DM196" s="38" t="str">
        <f t="shared" si="104"/>
        <v/>
      </c>
      <c r="DN196" s="38" t="str">
        <f t="shared" si="105"/>
        <v/>
      </c>
      <c r="DO196" s="38" t="str">
        <f t="shared" si="106"/>
        <v/>
      </c>
      <c r="DR196" s="585" t="str">
        <f t="shared" si="107"/>
        <v/>
      </c>
      <c r="DS196" s="36"/>
      <c r="DT196" s="585" t="str">
        <f t="shared" si="108"/>
        <v/>
      </c>
      <c r="DV196" s="10" t="str">
        <f t="shared" si="56"/>
        <v/>
      </c>
      <c r="DW196" s="22"/>
      <c r="DX196" s="32" t="str">
        <f>IF($BD196,SUM(DV196:$DV$250)*$BK196,"")</f>
        <v/>
      </c>
      <c r="DZ196" s="49" t="str">
        <f t="shared" si="57"/>
        <v/>
      </c>
      <c r="EB196" s="32" t="str">
        <f t="shared" si="109"/>
        <v/>
      </c>
      <c r="EC196" s="32"/>
      <c r="ED196" s="31"/>
      <c r="EE196" s="31" t="str">
        <f t="shared" si="28"/>
        <v/>
      </c>
      <c r="EF196" s="585" t="str">
        <f t="shared" si="80"/>
        <v/>
      </c>
      <c r="EG196" s="585" t="str">
        <f t="shared" si="81"/>
        <v/>
      </c>
      <c r="EH196" s="631" t="str">
        <f t="shared" si="82"/>
        <v/>
      </c>
      <c r="EI196" s="631" t="str">
        <f t="shared" si="59"/>
        <v/>
      </c>
      <c r="EJ196" s="635"/>
      <c r="EK196" s="33" t="str">
        <f t="shared" si="60"/>
        <v/>
      </c>
      <c r="EL196" s="32"/>
      <c r="EM196" s="32" t="str">
        <f t="shared" si="85"/>
        <v/>
      </c>
      <c r="EP196" s="51" t="str">
        <f t="shared" si="136"/>
        <v/>
      </c>
      <c r="EQ196" s="35"/>
      <c r="ER196" s="11"/>
      <c r="ES196" s="33" t="str">
        <f t="shared" si="110"/>
        <v/>
      </c>
      <c r="ET196" s="31"/>
      <c r="EU196" s="50" t="str">
        <f t="shared" si="111"/>
        <v/>
      </c>
      <c r="EV196" s="32" t="str">
        <f t="shared" si="112"/>
        <v/>
      </c>
      <c r="EX196" s="32" t="str">
        <f t="shared" si="113"/>
        <v/>
      </c>
      <c r="EY196" s="22"/>
      <c r="EZ196" s="32"/>
      <c r="FA196" s="11"/>
      <c r="FB196" s="32" t="str">
        <f t="shared" si="64"/>
        <v/>
      </c>
      <c r="FC196" s="11"/>
      <c r="FD196" s="32"/>
      <c r="FF196" s="484" t="str">
        <f t="shared" si="114"/>
        <v/>
      </c>
      <c r="FG196" s="484" t="str">
        <f t="shared" si="115"/>
        <v/>
      </c>
      <c r="FH196" s="603" t="str">
        <f t="shared" si="116"/>
        <v/>
      </c>
      <c r="FI196" s="484" t="str">
        <f t="shared" si="117"/>
        <v/>
      </c>
      <c r="FJ196" s="604" t="str">
        <f t="shared" si="137"/>
        <v/>
      </c>
      <c r="FK196" s="605" t="str">
        <f t="shared" si="118"/>
        <v/>
      </c>
      <c r="FL196" s="484" t="str">
        <f t="shared" si="119"/>
        <v/>
      </c>
      <c r="FN196" s="31" t="str">
        <f t="shared" si="120"/>
        <v/>
      </c>
      <c r="FO196" s="31" t="str">
        <f t="shared" si="121"/>
        <v/>
      </c>
      <c r="FP196" s="30" t="str">
        <f t="shared" si="122"/>
        <v/>
      </c>
      <c r="FQ196" s="45"/>
      <c r="FR196" s="48"/>
      <c r="FS196" s="29" t="str">
        <f t="shared" si="123"/>
        <v/>
      </c>
      <c r="FT196" s="45"/>
      <c r="FV196" s="29" t="str">
        <f t="shared" si="84"/>
        <v/>
      </c>
      <c r="FW196" s="45"/>
      <c r="FY196" s="28" t="str">
        <f t="shared" si="124"/>
        <v/>
      </c>
      <c r="FZ196" s="45"/>
      <c r="GA196" s="45"/>
      <c r="GC196" s="28" t="str">
        <f t="shared" si="125"/>
        <v/>
      </c>
      <c r="GD196" s="45"/>
      <c r="GF196" s="27" t="str">
        <f t="shared" si="71"/>
        <v/>
      </c>
      <c r="GH196" s="29"/>
      <c r="GJ196" s="26" t="str">
        <f t="shared" si="72"/>
        <v/>
      </c>
      <c r="GK196" s="47"/>
      <c r="GL196" s="46"/>
      <c r="GM196" s="24"/>
      <c r="GT196" s="20"/>
      <c r="GW196" s="5"/>
      <c r="GX196" s="5"/>
    </row>
    <row r="197" spans="54:206">
      <c r="BB197" s="23"/>
      <c r="BD197" s="43">
        <f t="shared" si="6"/>
        <v>0</v>
      </c>
      <c r="BE197" s="551" t="str">
        <f t="shared" si="87"/>
        <v/>
      </c>
      <c r="BF197" s="138" t="str">
        <f t="shared" si="73"/>
        <v/>
      </c>
      <c r="BG197" s="42" t="str">
        <f t="shared" si="88"/>
        <v/>
      </c>
      <c r="BH197" s="41" t="str">
        <f t="shared" si="89"/>
        <v/>
      </c>
      <c r="BI197" s="40" t="str">
        <f t="shared" ca="1" si="90"/>
        <v/>
      </c>
      <c r="BJ197" s="202" t="str">
        <f t="shared" si="91"/>
        <v/>
      </c>
      <c r="BK197" s="203" t="str">
        <f t="shared" si="86"/>
        <v/>
      </c>
      <c r="BM197" s="40" t="str">
        <f t="shared" si="92"/>
        <v/>
      </c>
      <c r="BN197" s="40" t="str">
        <f t="shared" si="93"/>
        <v/>
      </c>
      <c r="BO197" s="39" t="str">
        <f t="shared" si="94"/>
        <v/>
      </c>
      <c r="BP197" s="39"/>
      <c r="BQ197" s="354" t="str">
        <f t="shared" si="11"/>
        <v/>
      </c>
      <c r="BR197" s="39"/>
      <c r="BT197" s="386" t="str">
        <f t="shared" si="126"/>
        <v/>
      </c>
      <c r="BU197" s="388" t="str">
        <f>IF($BD197,SUM($BT197:$BT$250),"")</f>
        <v/>
      </c>
      <c r="BV197" s="499" t="str">
        <f t="shared" si="41"/>
        <v/>
      </c>
      <c r="BW197" s="585" t="str">
        <f>IF($BD197,SUM($BV197:$BV$250),"")</f>
        <v/>
      </c>
      <c r="BX197" s="387" t="str">
        <f t="shared" si="75"/>
        <v/>
      </c>
      <c r="BY197" s="387" t="str">
        <f t="shared" si="76"/>
        <v/>
      </c>
      <c r="BZ197" s="388" t="str">
        <f>IF($BD197,SUM($BY197:$BY$250),"")</f>
        <v/>
      </c>
      <c r="CA197" s="11"/>
      <c r="CB197" s="388" t="str">
        <f t="shared" si="42"/>
        <v/>
      </c>
      <c r="CC197" s="387" t="str">
        <f t="shared" si="43"/>
        <v/>
      </c>
      <c r="CD197" s="388" t="str">
        <f>IF($BD197,SUM($CC197:$CC$250),"")</f>
        <v/>
      </c>
      <c r="CE197" s="387" t="str">
        <f t="shared" si="44"/>
        <v/>
      </c>
      <c r="CF197" s="388" t="str">
        <f>IF($BD197,SUM($CE197:$CE$250),"")</f>
        <v/>
      </c>
      <c r="CG197" s="11"/>
      <c r="CH197" s="10" t="str">
        <f t="shared" si="127"/>
        <v/>
      </c>
      <c r="CI197" s="523" t="str">
        <f t="shared" si="138"/>
        <v/>
      </c>
      <c r="CJ197" s="388"/>
      <c r="CK197" s="388"/>
      <c r="CL197" s="37"/>
      <c r="CM197" s="300" t="str">
        <f t="shared" si="14"/>
        <v/>
      </c>
      <c r="CN197" s="677" t="str">
        <f t="shared" si="139"/>
        <v/>
      </c>
      <c r="CO197" s="677" t="str">
        <f t="shared" si="140"/>
        <v/>
      </c>
      <c r="CP197" s="10" t="str">
        <f t="shared" si="128"/>
        <v/>
      </c>
      <c r="CQ197" s="582" t="str">
        <f t="shared" si="129"/>
        <v/>
      </c>
      <c r="CR197" s="387" t="str">
        <f t="shared" si="130"/>
        <v/>
      </c>
      <c r="CT197" s="38" t="str">
        <f t="shared" si="95"/>
        <v/>
      </c>
      <c r="CU197" s="386" t="str">
        <f t="shared" si="48"/>
        <v/>
      </c>
      <c r="CV197" s="499" t="str">
        <f t="shared" si="96"/>
        <v/>
      </c>
      <c r="CX197" s="10" t="str">
        <f t="shared" si="97"/>
        <v/>
      </c>
      <c r="CY197" s="387" t="str">
        <f t="shared" si="98"/>
        <v/>
      </c>
      <c r="CZ197" s="10" t="str">
        <f t="shared" si="99"/>
        <v/>
      </c>
      <c r="DA197" s="33" t="str">
        <f>IF($BD197,SUM(CZ197:$CZ$250)*$BK197,"")</f>
        <v/>
      </c>
      <c r="DC197" s="677" t="str">
        <f t="shared" si="131"/>
        <v/>
      </c>
      <c r="DD197" s="10" t="str">
        <f t="shared" si="51"/>
        <v/>
      </c>
      <c r="DE197" s="10" t="str">
        <f t="shared" si="132"/>
        <v/>
      </c>
      <c r="DF197" s="10" t="str">
        <f t="shared" si="133"/>
        <v/>
      </c>
      <c r="DG197" s="10" t="str">
        <f t="shared" si="134"/>
        <v/>
      </c>
      <c r="DH197" s="10" t="str">
        <f t="shared" si="135"/>
        <v/>
      </c>
      <c r="DI197" s="10" t="str">
        <f t="shared" si="100"/>
        <v/>
      </c>
      <c r="DJ197" s="10" t="str">
        <f t="shared" si="101"/>
        <v/>
      </c>
      <c r="DK197" s="499" t="str">
        <f t="shared" si="102"/>
        <v/>
      </c>
      <c r="DL197" s="38" t="str">
        <f t="shared" si="103"/>
        <v/>
      </c>
      <c r="DM197" s="38" t="str">
        <f t="shared" si="104"/>
        <v/>
      </c>
      <c r="DN197" s="38" t="str">
        <f t="shared" si="105"/>
        <v/>
      </c>
      <c r="DO197" s="38" t="str">
        <f t="shared" si="106"/>
        <v/>
      </c>
      <c r="DR197" s="585" t="str">
        <f t="shared" si="107"/>
        <v/>
      </c>
      <c r="DS197" s="36"/>
      <c r="DT197" s="585" t="str">
        <f t="shared" si="108"/>
        <v/>
      </c>
      <c r="DV197" s="10" t="str">
        <f t="shared" si="56"/>
        <v/>
      </c>
      <c r="DW197" s="22"/>
      <c r="DX197" s="32" t="str">
        <f>IF($BD197,SUM(DV197:$DV$250)*$BK197,"")</f>
        <v/>
      </c>
      <c r="DZ197" s="49" t="str">
        <f t="shared" si="57"/>
        <v/>
      </c>
      <c r="EB197" s="32" t="str">
        <f t="shared" si="109"/>
        <v/>
      </c>
      <c r="EC197" s="32"/>
      <c r="ED197" s="31"/>
      <c r="EE197" s="31" t="str">
        <f t="shared" si="28"/>
        <v/>
      </c>
      <c r="EF197" s="585" t="str">
        <f t="shared" si="80"/>
        <v/>
      </c>
      <c r="EG197" s="585" t="str">
        <f t="shared" si="81"/>
        <v/>
      </c>
      <c r="EH197" s="631" t="str">
        <f t="shared" si="82"/>
        <v/>
      </c>
      <c r="EI197" s="631" t="str">
        <f t="shared" si="59"/>
        <v/>
      </c>
      <c r="EJ197" s="635"/>
      <c r="EK197" s="33" t="str">
        <f t="shared" si="60"/>
        <v/>
      </c>
      <c r="EL197" s="32"/>
      <c r="EM197" s="32" t="str">
        <f t="shared" si="85"/>
        <v/>
      </c>
      <c r="EP197" s="51" t="str">
        <f t="shared" si="136"/>
        <v/>
      </c>
      <c r="EQ197" s="35"/>
      <c r="ER197" s="11"/>
      <c r="ES197" s="33" t="str">
        <f t="shared" si="110"/>
        <v/>
      </c>
      <c r="ET197" s="31"/>
      <c r="EU197" s="50" t="str">
        <f t="shared" si="111"/>
        <v/>
      </c>
      <c r="EV197" s="32" t="str">
        <f t="shared" si="112"/>
        <v/>
      </c>
      <c r="EX197" s="32" t="str">
        <f t="shared" si="113"/>
        <v/>
      </c>
      <c r="EY197" s="22"/>
      <c r="EZ197" s="32"/>
      <c r="FA197" s="11"/>
      <c r="FB197" s="32" t="str">
        <f t="shared" si="64"/>
        <v/>
      </c>
      <c r="FC197" s="11"/>
      <c r="FD197" s="32"/>
      <c r="FF197" s="484" t="str">
        <f t="shared" si="114"/>
        <v/>
      </c>
      <c r="FG197" s="484" t="str">
        <f t="shared" si="115"/>
        <v/>
      </c>
      <c r="FH197" s="603" t="str">
        <f t="shared" si="116"/>
        <v/>
      </c>
      <c r="FI197" s="484" t="str">
        <f t="shared" si="117"/>
        <v/>
      </c>
      <c r="FJ197" s="604" t="str">
        <f t="shared" si="137"/>
        <v/>
      </c>
      <c r="FK197" s="605" t="str">
        <f t="shared" si="118"/>
        <v/>
      </c>
      <c r="FL197" s="484" t="str">
        <f t="shared" si="119"/>
        <v/>
      </c>
      <c r="FN197" s="31" t="str">
        <f t="shared" si="120"/>
        <v/>
      </c>
      <c r="FO197" s="31" t="str">
        <f t="shared" si="121"/>
        <v/>
      </c>
      <c r="FP197" s="30" t="str">
        <f t="shared" si="122"/>
        <v/>
      </c>
      <c r="FQ197" s="45"/>
      <c r="FR197" s="48"/>
      <c r="FS197" s="29" t="str">
        <f t="shared" si="123"/>
        <v/>
      </c>
      <c r="FT197" s="45"/>
      <c r="FV197" s="29" t="str">
        <f t="shared" si="84"/>
        <v/>
      </c>
      <c r="FW197" s="45"/>
      <c r="FY197" s="28" t="str">
        <f t="shared" si="124"/>
        <v/>
      </c>
      <c r="FZ197" s="45"/>
      <c r="GA197" s="45"/>
      <c r="GC197" s="28" t="str">
        <f t="shared" si="125"/>
        <v/>
      </c>
      <c r="GD197" s="45"/>
      <c r="GF197" s="27" t="str">
        <f t="shared" si="71"/>
        <v/>
      </c>
      <c r="GH197" s="29"/>
      <c r="GJ197" s="26" t="str">
        <f t="shared" si="72"/>
        <v/>
      </c>
      <c r="GK197" s="47"/>
      <c r="GL197" s="46"/>
      <c r="GM197" s="24"/>
      <c r="GT197" s="20"/>
      <c r="GW197" s="5"/>
      <c r="GX197" s="5"/>
    </row>
    <row r="198" spans="54:206">
      <c r="BB198" s="23"/>
      <c r="BD198" s="43">
        <f t="shared" si="6"/>
        <v>0</v>
      </c>
      <c r="BE198" s="551" t="str">
        <f t="shared" si="87"/>
        <v/>
      </c>
      <c r="BF198" s="138" t="str">
        <f t="shared" si="73"/>
        <v/>
      </c>
      <c r="BG198" s="42" t="str">
        <f t="shared" si="88"/>
        <v/>
      </c>
      <c r="BH198" s="41" t="str">
        <f t="shared" si="89"/>
        <v/>
      </c>
      <c r="BI198" s="40" t="str">
        <f t="shared" ca="1" si="90"/>
        <v/>
      </c>
      <c r="BJ198" s="202" t="str">
        <f t="shared" si="91"/>
        <v/>
      </c>
      <c r="BK198" s="203" t="str">
        <f t="shared" si="86"/>
        <v/>
      </c>
      <c r="BM198" s="40" t="str">
        <f t="shared" si="92"/>
        <v/>
      </c>
      <c r="BN198" s="40" t="str">
        <f t="shared" si="93"/>
        <v/>
      </c>
      <c r="BO198" s="39" t="str">
        <f t="shared" si="94"/>
        <v/>
      </c>
      <c r="BP198" s="39"/>
      <c r="BQ198" s="354" t="str">
        <f t="shared" si="11"/>
        <v/>
      </c>
      <c r="BR198" s="39"/>
      <c r="BT198" s="386" t="str">
        <f t="shared" si="126"/>
        <v/>
      </c>
      <c r="BU198" s="388" t="str">
        <f>IF($BD198,SUM($BT198:$BT$250),"")</f>
        <v/>
      </c>
      <c r="BV198" s="499" t="str">
        <f t="shared" si="41"/>
        <v/>
      </c>
      <c r="BW198" s="585" t="str">
        <f>IF($BD198,SUM($BV198:$BV$250),"")</f>
        <v/>
      </c>
      <c r="BX198" s="387" t="str">
        <f t="shared" si="75"/>
        <v/>
      </c>
      <c r="BY198" s="387" t="str">
        <f t="shared" si="76"/>
        <v/>
      </c>
      <c r="BZ198" s="388" t="str">
        <f>IF($BD198,SUM($BY198:$BY$250),"")</f>
        <v/>
      </c>
      <c r="CA198" s="11"/>
      <c r="CB198" s="388" t="str">
        <f t="shared" si="42"/>
        <v/>
      </c>
      <c r="CC198" s="387" t="str">
        <f t="shared" si="43"/>
        <v/>
      </c>
      <c r="CD198" s="388" t="str">
        <f>IF($BD198,SUM($CC198:$CC$250),"")</f>
        <v/>
      </c>
      <c r="CE198" s="387" t="str">
        <f t="shared" si="44"/>
        <v/>
      </c>
      <c r="CF198" s="388" t="str">
        <f>IF($BD198,SUM($CE198:$CE$250),"")</f>
        <v/>
      </c>
      <c r="CG198" s="11"/>
      <c r="CH198" s="10" t="str">
        <f t="shared" si="127"/>
        <v/>
      </c>
      <c r="CI198" s="523" t="str">
        <f t="shared" si="138"/>
        <v/>
      </c>
      <c r="CJ198" s="388"/>
      <c r="CK198" s="388"/>
      <c r="CL198" s="37"/>
      <c r="CM198" s="300" t="str">
        <f t="shared" si="14"/>
        <v/>
      </c>
      <c r="CN198" s="677" t="str">
        <f t="shared" si="139"/>
        <v/>
      </c>
      <c r="CO198" s="677" t="str">
        <f t="shared" si="140"/>
        <v/>
      </c>
      <c r="CP198" s="10" t="str">
        <f t="shared" si="128"/>
        <v/>
      </c>
      <c r="CQ198" s="582" t="str">
        <f t="shared" si="129"/>
        <v/>
      </c>
      <c r="CR198" s="387" t="str">
        <f t="shared" si="130"/>
        <v/>
      </c>
      <c r="CT198" s="38" t="str">
        <f t="shared" si="95"/>
        <v/>
      </c>
      <c r="CU198" s="386" t="str">
        <f t="shared" si="48"/>
        <v/>
      </c>
      <c r="CV198" s="499" t="str">
        <f t="shared" si="96"/>
        <v/>
      </c>
      <c r="CX198" s="10" t="str">
        <f t="shared" si="97"/>
        <v/>
      </c>
      <c r="CY198" s="387" t="str">
        <f t="shared" si="98"/>
        <v/>
      </c>
      <c r="CZ198" s="10" t="str">
        <f t="shared" si="99"/>
        <v/>
      </c>
      <c r="DA198" s="33" t="str">
        <f>IF($BD198,SUM(CZ198:$CZ$250)*$BK198,"")</f>
        <v/>
      </c>
      <c r="DC198" s="677" t="str">
        <f t="shared" si="131"/>
        <v/>
      </c>
      <c r="DD198" s="10" t="str">
        <f t="shared" si="51"/>
        <v/>
      </c>
      <c r="DE198" s="10" t="str">
        <f t="shared" si="132"/>
        <v/>
      </c>
      <c r="DF198" s="10" t="str">
        <f t="shared" si="133"/>
        <v/>
      </c>
      <c r="DG198" s="10" t="str">
        <f t="shared" si="134"/>
        <v/>
      </c>
      <c r="DH198" s="10" t="str">
        <f t="shared" si="135"/>
        <v/>
      </c>
      <c r="DI198" s="10" t="str">
        <f t="shared" si="100"/>
        <v/>
      </c>
      <c r="DJ198" s="10" t="str">
        <f t="shared" si="101"/>
        <v/>
      </c>
      <c r="DK198" s="499" t="str">
        <f t="shared" si="102"/>
        <v/>
      </c>
      <c r="DL198" s="38" t="str">
        <f t="shared" si="103"/>
        <v/>
      </c>
      <c r="DM198" s="38" t="str">
        <f t="shared" si="104"/>
        <v/>
      </c>
      <c r="DN198" s="38" t="str">
        <f t="shared" si="105"/>
        <v/>
      </c>
      <c r="DO198" s="38" t="str">
        <f t="shared" si="106"/>
        <v/>
      </c>
      <c r="DR198" s="585" t="str">
        <f t="shared" si="107"/>
        <v/>
      </c>
      <c r="DS198" s="36"/>
      <c r="DT198" s="585" t="str">
        <f t="shared" si="108"/>
        <v/>
      </c>
      <c r="DV198" s="10" t="str">
        <f t="shared" si="56"/>
        <v/>
      </c>
      <c r="DW198" s="22"/>
      <c r="DX198" s="32" t="str">
        <f>IF($BD198,SUM(DV198:$DV$250)*$BK198,"")</f>
        <v/>
      </c>
      <c r="DZ198" s="49" t="str">
        <f t="shared" si="57"/>
        <v/>
      </c>
      <c r="EB198" s="32" t="str">
        <f t="shared" si="109"/>
        <v/>
      </c>
      <c r="EC198" s="32"/>
      <c r="ED198" s="31"/>
      <c r="EE198" s="31" t="str">
        <f t="shared" si="28"/>
        <v/>
      </c>
      <c r="EF198" s="585" t="str">
        <f t="shared" si="80"/>
        <v/>
      </c>
      <c r="EG198" s="585" t="str">
        <f t="shared" si="81"/>
        <v/>
      </c>
      <c r="EH198" s="631" t="str">
        <f t="shared" si="82"/>
        <v/>
      </c>
      <c r="EI198" s="631" t="str">
        <f t="shared" si="59"/>
        <v/>
      </c>
      <c r="EJ198" s="635"/>
      <c r="EK198" s="33" t="str">
        <f t="shared" si="60"/>
        <v/>
      </c>
      <c r="EL198" s="32"/>
      <c r="EM198" s="32" t="str">
        <f t="shared" si="85"/>
        <v/>
      </c>
      <c r="EP198" s="51" t="str">
        <f t="shared" si="136"/>
        <v/>
      </c>
      <c r="EQ198" s="35"/>
      <c r="ER198" s="11"/>
      <c r="ES198" s="33" t="str">
        <f t="shared" si="110"/>
        <v/>
      </c>
      <c r="ET198" s="31"/>
      <c r="EU198" s="50" t="str">
        <f t="shared" si="111"/>
        <v/>
      </c>
      <c r="EV198" s="32" t="str">
        <f t="shared" si="112"/>
        <v/>
      </c>
      <c r="EX198" s="32" t="str">
        <f t="shared" si="113"/>
        <v/>
      </c>
      <c r="EY198" s="22"/>
      <c r="EZ198" s="32"/>
      <c r="FA198" s="11"/>
      <c r="FB198" s="32" t="str">
        <f t="shared" si="64"/>
        <v/>
      </c>
      <c r="FC198" s="11"/>
      <c r="FD198" s="32"/>
      <c r="FF198" s="484" t="str">
        <f t="shared" si="114"/>
        <v/>
      </c>
      <c r="FG198" s="484" t="str">
        <f t="shared" si="115"/>
        <v/>
      </c>
      <c r="FH198" s="603" t="str">
        <f t="shared" si="116"/>
        <v/>
      </c>
      <c r="FI198" s="484" t="str">
        <f t="shared" si="117"/>
        <v/>
      </c>
      <c r="FJ198" s="604" t="str">
        <f t="shared" si="137"/>
        <v/>
      </c>
      <c r="FK198" s="605" t="str">
        <f t="shared" si="118"/>
        <v/>
      </c>
      <c r="FL198" s="484" t="str">
        <f t="shared" si="119"/>
        <v/>
      </c>
      <c r="FN198" s="31" t="str">
        <f t="shared" si="120"/>
        <v/>
      </c>
      <c r="FO198" s="31" t="str">
        <f t="shared" si="121"/>
        <v/>
      </c>
      <c r="FP198" s="30" t="str">
        <f t="shared" si="122"/>
        <v/>
      </c>
      <c r="FQ198" s="45"/>
      <c r="FR198" s="48"/>
      <c r="FS198" s="29" t="str">
        <f t="shared" si="123"/>
        <v/>
      </c>
      <c r="FT198" s="45"/>
      <c r="FV198" s="29" t="str">
        <f t="shared" si="84"/>
        <v/>
      </c>
      <c r="FW198" s="45"/>
      <c r="FY198" s="28" t="str">
        <f t="shared" si="124"/>
        <v/>
      </c>
      <c r="FZ198" s="45"/>
      <c r="GA198" s="45"/>
      <c r="GC198" s="28" t="str">
        <f t="shared" si="125"/>
        <v/>
      </c>
      <c r="GD198" s="45"/>
      <c r="GF198" s="27" t="str">
        <f t="shared" si="71"/>
        <v/>
      </c>
      <c r="GH198" s="29"/>
      <c r="GJ198" s="26" t="str">
        <f t="shared" si="72"/>
        <v/>
      </c>
      <c r="GK198" s="47"/>
      <c r="GL198" s="46"/>
      <c r="GM198" s="24"/>
      <c r="GT198" s="20"/>
      <c r="GW198" s="5"/>
      <c r="GX198" s="5"/>
    </row>
    <row r="199" spans="54:206">
      <c r="BB199" s="23"/>
      <c r="BD199" s="43">
        <f t="shared" si="6"/>
        <v>0</v>
      </c>
      <c r="BE199" s="551" t="str">
        <f t="shared" si="87"/>
        <v/>
      </c>
      <c r="BF199" s="138" t="str">
        <f t="shared" si="73"/>
        <v/>
      </c>
      <c r="BG199" s="42" t="str">
        <f t="shared" si="88"/>
        <v/>
      </c>
      <c r="BH199" s="41" t="str">
        <f t="shared" si="89"/>
        <v/>
      </c>
      <c r="BI199" s="40" t="str">
        <f t="shared" ca="1" si="90"/>
        <v/>
      </c>
      <c r="BJ199" s="202" t="str">
        <f t="shared" si="91"/>
        <v/>
      </c>
      <c r="BK199" s="203" t="str">
        <f t="shared" si="86"/>
        <v/>
      </c>
      <c r="BM199" s="40" t="str">
        <f t="shared" si="92"/>
        <v/>
      </c>
      <c r="BN199" s="40" t="str">
        <f t="shared" si="93"/>
        <v/>
      </c>
      <c r="BO199" s="39" t="str">
        <f t="shared" si="94"/>
        <v/>
      </c>
      <c r="BP199" s="39"/>
      <c r="BQ199" s="354" t="str">
        <f t="shared" si="11"/>
        <v/>
      </c>
      <c r="BR199" s="39"/>
      <c r="BT199" s="386" t="str">
        <f t="shared" si="126"/>
        <v/>
      </c>
      <c r="BU199" s="388" t="str">
        <f>IF($BD199,SUM($BT199:$BT$250),"")</f>
        <v/>
      </c>
      <c r="BV199" s="499" t="str">
        <f t="shared" si="41"/>
        <v/>
      </c>
      <c r="BW199" s="585" t="str">
        <f>IF($BD199,SUM($BV199:$BV$250),"")</f>
        <v/>
      </c>
      <c r="BX199" s="387" t="str">
        <f t="shared" si="75"/>
        <v/>
      </c>
      <c r="BY199" s="387" t="str">
        <f t="shared" si="76"/>
        <v/>
      </c>
      <c r="BZ199" s="388" t="str">
        <f>IF($BD199,SUM($BY199:$BY$250),"")</f>
        <v/>
      </c>
      <c r="CA199" s="11"/>
      <c r="CB199" s="388" t="str">
        <f t="shared" si="42"/>
        <v/>
      </c>
      <c r="CC199" s="387" t="str">
        <f t="shared" si="43"/>
        <v/>
      </c>
      <c r="CD199" s="388" t="str">
        <f>IF($BD199,SUM($CC199:$CC$250),"")</f>
        <v/>
      </c>
      <c r="CE199" s="387" t="str">
        <f t="shared" si="44"/>
        <v/>
      </c>
      <c r="CF199" s="388" t="str">
        <f>IF($BD199,SUM($CE199:$CE$250),"")</f>
        <v/>
      </c>
      <c r="CG199" s="11"/>
      <c r="CH199" s="10" t="str">
        <f t="shared" si="127"/>
        <v/>
      </c>
      <c r="CI199" s="523" t="str">
        <f t="shared" si="138"/>
        <v/>
      </c>
      <c r="CJ199" s="388"/>
      <c r="CK199" s="388"/>
      <c r="CL199" s="37"/>
      <c r="CM199" s="300" t="str">
        <f t="shared" si="14"/>
        <v/>
      </c>
      <c r="CN199" s="677" t="str">
        <f t="shared" si="139"/>
        <v/>
      </c>
      <c r="CO199" s="677" t="str">
        <f t="shared" si="140"/>
        <v/>
      </c>
      <c r="CP199" s="10" t="str">
        <f t="shared" si="128"/>
        <v/>
      </c>
      <c r="CQ199" s="582" t="str">
        <f t="shared" si="129"/>
        <v/>
      </c>
      <c r="CR199" s="387" t="str">
        <f t="shared" si="130"/>
        <v/>
      </c>
      <c r="CT199" s="38" t="str">
        <f t="shared" si="95"/>
        <v/>
      </c>
      <c r="CU199" s="386" t="str">
        <f t="shared" si="48"/>
        <v/>
      </c>
      <c r="CV199" s="499" t="str">
        <f t="shared" si="96"/>
        <v/>
      </c>
      <c r="CX199" s="10" t="str">
        <f t="shared" si="97"/>
        <v/>
      </c>
      <c r="CY199" s="387" t="str">
        <f t="shared" si="98"/>
        <v/>
      </c>
      <c r="CZ199" s="10" t="str">
        <f t="shared" si="99"/>
        <v/>
      </c>
      <c r="DA199" s="33" t="str">
        <f>IF($BD199,SUM(CZ199:$CZ$250)*$BK199,"")</f>
        <v/>
      </c>
      <c r="DC199" s="677" t="str">
        <f t="shared" si="131"/>
        <v/>
      </c>
      <c r="DD199" s="10" t="str">
        <f t="shared" si="51"/>
        <v/>
      </c>
      <c r="DE199" s="10" t="str">
        <f t="shared" si="132"/>
        <v/>
      </c>
      <c r="DF199" s="10" t="str">
        <f t="shared" si="133"/>
        <v/>
      </c>
      <c r="DG199" s="10" t="str">
        <f t="shared" si="134"/>
        <v/>
      </c>
      <c r="DH199" s="10" t="str">
        <f t="shared" si="135"/>
        <v/>
      </c>
      <c r="DI199" s="10" t="str">
        <f t="shared" si="100"/>
        <v/>
      </c>
      <c r="DJ199" s="10" t="str">
        <f t="shared" si="101"/>
        <v/>
      </c>
      <c r="DK199" s="499" t="str">
        <f t="shared" si="102"/>
        <v/>
      </c>
      <c r="DL199" s="38" t="str">
        <f t="shared" si="103"/>
        <v/>
      </c>
      <c r="DM199" s="38" t="str">
        <f t="shared" si="104"/>
        <v/>
      </c>
      <c r="DN199" s="38" t="str">
        <f t="shared" si="105"/>
        <v/>
      </c>
      <c r="DO199" s="38" t="str">
        <f t="shared" si="106"/>
        <v/>
      </c>
      <c r="DR199" s="585" t="str">
        <f t="shared" si="107"/>
        <v/>
      </c>
      <c r="DS199" s="36"/>
      <c r="DT199" s="585" t="str">
        <f t="shared" si="108"/>
        <v/>
      </c>
      <c r="DV199" s="10" t="str">
        <f t="shared" si="56"/>
        <v/>
      </c>
      <c r="DW199" s="22"/>
      <c r="DX199" s="32" t="str">
        <f>IF($BD199,SUM(DV199:$DV$250)*$BK199,"")</f>
        <v/>
      </c>
      <c r="DZ199" s="49" t="str">
        <f t="shared" si="57"/>
        <v/>
      </c>
      <c r="EB199" s="32" t="str">
        <f t="shared" si="109"/>
        <v/>
      </c>
      <c r="EC199" s="32"/>
      <c r="ED199" s="31"/>
      <c r="EE199" s="31" t="str">
        <f t="shared" si="28"/>
        <v/>
      </c>
      <c r="EF199" s="585" t="str">
        <f t="shared" si="80"/>
        <v/>
      </c>
      <c r="EG199" s="585" t="str">
        <f t="shared" si="81"/>
        <v/>
      </c>
      <c r="EH199" s="631" t="str">
        <f t="shared" si="82"/>
        <v/>
      </c>
      <c r="EI199" s="631" t="str">
        <f t="shared" si="59"/>
        <v/>
      </c>
      <c r="EJ199" s="635"/>
      <c r="EK199" s="33" t="str">
        <f t="shared" si="60"/>
        <v/>
      </c>
      <c r="EL199" s="32"/>
      <c r="EM199" s="32" t="str">
        <f t="shared" si="85"/>
        <v/>
      </c>
      <c r="EP199" s="51" t="str">
        <f t="shared" si="136"/>
        <v/>
      </c>
      <c r="EQ199" s="35"/>
      <c r="ER199" s="11"/>
      <c r="ES199" s="33" t="str">
        <f t="shared" si="110"/>
        <v/>
      </c>
      <c r="ET199" s="31"/>
      <c r="EU199" s="50" t="str">
        <f t="shared" si="111"/>
        <v/>
      </c>
      <c r="EV199" s="32" t="str">
        <f t="shared" si="112"/>
        <v/>
      </c>
      <c r="EX199" s="32" t="str">
        <f t="shared" si="113"/>
        <v/>
      </c>
      <c r="EY199" s="22"/>
      <c r="EZ199" s="32"/>
      <c r="FA199" s="11"/>
      <c r="FB199" s="32" t="str">
        <f t="shared" si="64"/>
        <v/>
      </c>
      <c r="FC199" s="11"/>
      <c r="FD199" s="32"/>
      <c r="FF199" s="484" t="str">
        <f t="shared" si="114"/>
        <v/>
      </c>
      <c r="FG199" s="484" t="str">
        <f t="shared" si="115"/>
        <v/>
      </c>
      <c r="FH199" s="603" t="str">
        <f t="shared" si="116"/>
        <v/>
      </c>
      <c r="FI199" s="484" t="str">
        <f t="shared" si="117"/>
        <v/>
      </c>
      <c r="FJ199" s="604" t="str">
        <f t="shared" si="137"/>
        <v/>
      </c>
      <c r="FK199" s="605" t="str">
        <f t="shared" si="118"/>
        <v/>
      </c>
      <c r="FL199" s="484" t="str">
        <f t="shared" si="119"/>
        <v/>
      </c>
      <c r="FN199" s="31" t="str">
        <f t="shared" si="120"/>
        <v/>
      </c>
      <c r="FO199" s="31" t="str">
        <f t="shared" si="121"/>
        <v/>
      </c>
      <c r="FP199" s="30" t="str">
        <f t="shared" si="122"/>
        <v/>
      </c>
      <c r="FQ199" s="45"/>
      <c r="FR199" s="48"/>
      <c r="FS199" s="29" t="str">
        <f t="shared" si="123"/>
        <v/>
      </c>
      <c r="FT199" s="45"/>
      <c r="FV199" s="29" t="str">
        <f t="shared" si="84"/>
        <v/>
      </c>
      <c r="FW199" s="45"/>
      <c r="FY199" s="28" t="str">
        <f t="shared" si="124"/>
        <v/>
      </c>
      <c r="FZ199" s="45"/>
      <c r="GA199" s="45"/>
      <c r="GC199" s="28" t="str">
        <f t="shared" si="125"/>
        <v/>
      </c>
      <c r="GD199" s="45"/>
      <c r="GF199" s="27" t="str">
        <f t="shared" si="71"/>
        <v/>
      </c>
      <c r="GH199" s="29"/>
      <c r="GJ199" s="26" t="str">
        <f t="shared" si="72"/>
        <v/>
      </c>
      <c r="GK199" s="47"/>
      <c r="GL199" s="46"/>
      <c r="GM199" s="24"/>
      <c r="GT199" s="20"/>
      <c r="GW199" s="5"/>
      <c r="GX199" s="5"/>
    </row>
    <row r="200" spans="54:206">
      <c r="BB200" s="23"/>
      <c r="BD200" s="43">
        <f t="shared" si="6"/>
        <v>0</v>
      </c>
      <c r="BE200" s="551" t="str">
        <f t="shared" si="87"/>
        <v/>
      </c>
      <c r="BF200" s="138" t="str">
        <f t="shared" si="73"/>
        <v/>
      </c>
      <c r="BG200" s="42" t="str">
        <f t="shared" si="88"/>
        <v/>
      </c>
      <c r="BH200" s="41" t="str">
        <f t="shared" si="89"/>
        <v/>
      </c>
      <c r="BI200" s="40" t="str">
        <f t="shared" ca="1" si="90"/>
        <v/>
      </c>
      <c r="BJ200" s="202" t="str">
        <f t="shared" si="91"/>
        <v/>
      </c>
      <c r="BK200" s="203" t="str">
        <f t="shared" si="86"/>
        <v/>
      </c>
      <c r="BM200" s="40" t="str">
        <f t="shared" si="92"/>
        <v/>
      </c>
      <c r="BN200" s="40" t="str">
        <f t="shared" si="93"/>
        <v/>
      </c>
      <c r="BO200" s="39" t="str">
        <f t="shared" si="94"/>
        <v/>
      </c>
      <c r="BP200" s="39"/>
      <c r="BQ200" s="354" t="str">
        <f t="shared" si="11"/>
        <v/>
      </c>
      <c r="BR200" s="39"/>
      <c r="BT200" s="386" t="str">
        <f t="shared" si="126"/>
        <v/>
      </c>
      <c r="BU200" s="388" t="str">
        <f>IF($BD200,SUM($BT200:$BT$250),"")</f>
        <v/>
      </c>
      <c r="BV200" s="499" t="str">
        <f t="shared" si="41"/>
        <v/>
      </c>
      <c r="BW200" s="585" t="str">
        <f>IF($BD200,SUM($BV200:$BV$250),"")</f>
        <v/>
      </c>
      <c r="BX200" s="387" t="str">
        <f t="shared" si="75"/>
        <v/>
      </c>
      <c r="BY200" s="387" t="str">
        <f t="shared" si="76"/>
        <v/>
      </c>
      <c r="BZ200" s="388" t="str">
        <f>IF($BD200,SUM($BY200:$BY$250),"")</f>
        <v/>
      </c>
      <c r="CA200" s="11"/>
      <c r="CB200" s="388" t="str">
        <f t="shared" si="42"/>
        <v/>
      </c>
      <c r="CC200" s="387" t="str">
        <f t="shared" si="43"/>
        <v/>
      </c>
      <c r="CD200" s="388" t="str">
        <f>IF($BD200,SUM($CC200:$CC$250),"")</f>
        <v/>
      </c>
      <c r="CE200" s="387" t="str">
        <f t="shared" si="44"/>
        <v/>
      </c>
      <c r="CF200" s="388" t="str">
        <f>IF($BD200,SUM($CE200:$CE$250),"")</f>
        <v/>
      </c>
      <c r="CG200" s="11"/>
      <c r="CH200" s="10" t="str">
        <f t="shared" si="127"/>
        <v/>
      </c>
      <c r="CI200" s="523" t="str">
        <f t="shared" si="138"/>
        <v/>
      </c>
      <c r="CJ200" s="388"/>
      <c r="CK200" s="388"/>
      <c r="CL200" s="37"/>
      <c r="CM200" s="300" t="str">
        <f t="shared" si="14"/>
        <v/>
      </c>
      <c r="CN200" s="677" t="str">
        <f t="shared" si="139"/>
        <v/>
      </c>
      <c r="CO200" s="677" t="str">
        <f t="shared" si="140"/>
        <v/>
      </c>
      <c r="CP200" s="10" t="str">
        <f t="shared" si="128"/>
        <v/>
      </c>
      <c r="CQ200" s="582" t="str">
        <f t="shared" si="129"/>
        <v/>
      </c>
      <c r="CR200" s="387" t="str">
        <f t="shared" si="130"/>
        <v/>
      </c>
      <c r="CT200" s="38" t="str">
        <f t="shared" si="95"/>
        <v/>
      </c>
      <c r="CU200" s="386" t="str">
        <f t="shared" si="48"/>
        <v/>
      </c>
      <c r="CV200" s="499" t="str">
        <f t="shared" si="96"/>
        <v/>
      </c>
      <c r="CX200" s="10" t="str">
        <f t="shared" si="97"/>
        <v/>
      </c>
      <c r="CY200" s="387" t="str">
        <f t="shared" si="98"/>
        <v/>
      </c>
      <c r="CZ200" s="10" t="str">
        <f t="shared" si="99"/>
        <v/>
      </c>
      <c r="DA200" s="33" t="str">
        <f>IF($BD200,SUM(CZ200:$CZ$250)*$BK200,"")</f>
        <v/>
      </c>
      <c r="DC200" s="677" t="str">
        <f t="shared" si="131"/>
        <v/>
      </c>
      <c r="DD200" s="10" t="str">
        <f t="shared" si="51"/>
        <v/>
      </c>
      <c r="DE200" s="10" t="str">
        <f t="shared" si="132"/>
        <v/>
      </c>
      <c r="DF200" s="10" t="str">
        <f t="shared" si="133"/>
        <v/>
      </c>
      <c r="DG200" s="10" t="str">
        <f t="shared" si="134"/>
        <v/>
      </c>
      <c r="DH200" s="10" t="str">
        <f t="shared" si="135"/>
        <v/>
      </c>
      <c r="DI200" s="10" t="str">
        <f t="shared" si="100"/>
        <v/>
      </c>
      <c r="DJ200" s="10" t="str">
        <f t="shared" si="101"/>
        <v/>
      </c>
      <c r="DK200" s="499" t="str">
        <f t="shared" si="102"/>
        <v/>
      </c>
      <c r="DL200" s="38" t="str">
        <f t="shared" si="103"/>
        <v/>
      </c>
      <c r="DM200" s="38" t="str">
        <f t="shared" si="104"/>
        <v/>
      </c>
      <c r="DN200" s="38" t="str">
        <f t="shared" si="105"/>
        <v/>
      </c>
      <c r="DO200" s="38" t="str">
        <f t="shared" si="106"/>
        <v/>
      </c>
      <c r="DR200" s="585" t="str">
        <f t="shared" si="107"/>
        <v/>
      </c>
      <c r="DS200" s="36"/>
      <c r="DT200" s="585" t="str">
        <f t="shared" si="108"/>
        <v/>
      </c>
      <c r="DV200" s="10" t="str">
        <f t="shared" si="56"/>
        <v/>
      </c>
      <c r="DW200" s="22"/>
      <c r="DX200" s="32" t="str">
        <f>IF($BD200,SUM(DV200:$DV$250)*$BK200,"")</f>
        <v/>
      </c>
      <c r="DZ200" s="49" t="str">
        <f t="shared" si="57"/>
        <v/>
      </c>
      <c r="EB200" s="32" t="str">
        <f t="shared" si="109"/>
        <v/>
      </c>
      <c r="EC200" s="32"/>
      <c r="ED200" s="31"/>
      <c r="EE200" s="31" t="str">
        <f t="shared" si="28"/>
        <v/>
      </c>
      <c r="EF200" s="585" t="str">
        <f t="shared" si="80"/>
        <v/>
      </c>
      <c r="EG200" s="585" t="str">
        <f t="shared" si="81"/>
        <v/>
      </c>
      <c r="EH200" s="631" t="str">
        <f t="shared" si="82"/>
        <v/>
      </c>
      <c r="EI200" s="631" t="str">
        <f t="shared" si="59"/>
        <v/>
      </c>
      <c r="EJ200" s="635"/>
      <c r="EK200" s="33" t="str">
        <f t="shared" si="60"/>
        <v/>
      </c>
      <c r="EL200" s="32"/>
      <c r="EM200" s="32" t="str">
        <f t="shared" si="85"/>
        <v/>
      </c>
      <c r="EP200" s="51" t="str">
        <f t="shared" si="136"/>
        <v/>
      </c>
      <c r="EQ200" s="35"/>
      <c r="ER200" s="11"/>
      <c r="ES200" s="33" t="str">
        <f t="shared" si="110"/>
        <v/>
      </c>
      <c r="ET200" s="31"/>
      <c r="EU200" s="50" t="str">
        <f t="shared" si="111"/>
        <v/>
      </c>
      <c r="EV200" s="32" t="str">
        <f t="shared" si="112"/>
        <v/>
      </c>
      <c r="EX200" s="32" t="str">
        <f t="shared" si="113"/>
        <v/>
      </c>
      <c r="EY200" s="22"/>
      <c r="EZ200" s="32"/>
      <c r="FA200" s="11"/>
      <c r="FB200" s="32" t="str">
        <f t="shared" si="64"/>
        <v/>
      </c>
      <c r="FC200" s="11"/>
      <c r="FD200" s="32"/>
      <c r="FF200" s="484" t="str">
        <f t="shared" si="114"/>
        <v/>
      </c>
      <c r="FG200" s="484" t="str">
        <f t="shared" si="115"/>
        <v/>
      </c>
      <c r="FH200" s="603" t="str">
        <f t="shared" si="116"/>
        <v/>
      </c>
      <c r="FI200" s="484" t="str">
        <f t="shared" si="117"/>
        <v/>
      </c>
      <c r="FJ200" s="604" t="str">
        <f t="shared" si="137"/>
        <v/>
      </c>
      <c r="FK200" s="605" t="str">
        <f t="shared" si="118"/>
        <v/>
      </c>
      <c r="FL200" s="484" t="str">
        <f t="shared" si="119"/>
        <v/>
      </c>
      <c r="FN200" s="31" t="str">
        <f t="shared" si="120"/>
        <v/>
      </c>
      <c r="FO200" s="31" t="str">
        <f t="shared" si="121"/>
        <v/>
      </c>
      <c r="FP200" s="30" t="str">
        <f t="shared" si="122"/>
        <v/>
      </c>
      <c r="FQ200" s="45"/>
      <c r="FR200" s="48"/>
      <c r="FS200" s="29" t="str">
        <f t="shared" si="123"/>
        <v/>
      </c>
      <c r="FT200" s="45"/>
      <c r="FV200" s="29" t="str">
        <f t="shared" si="84"/>
        <v/>
      </c>
      <c r="FW200" s="45"/>
      <c r="FY200" s="28" t="str">
        <f t="shared" si="124"/>
        <v/>
      </c>
      <c r="FZ200" s="45"/>
      <c r="GA200" s="45"/>
      <c r="GC200" s="28" t="str">
        <f t="shared" si="125"/>
        <v/>
      </c>
      <c r="GD200" s="45"/>
      <c r="GF200" s="27" t="str">
        <f t="shared" si="71"/>
        <v/>
      </c>
      <c r="GH200" s="29"/>
      <c r="GJ200" s="26" t="str">
        <f t="shared" si="72"/>
        <v/>
      </c>
      <c r="GK200" s="47"/>
      <c r="GL200" s="46"/>
      <c r="GM200" s="24"/>
      <c r="GT200" s="20"/>
      <c r="GW200" s="5"/>
      <c r="GX200" s="5"/>
    </row>
    <row r="201" spans="54:206">
      <c r="BB201" s="23"/>
      <c r="BD201" s="43">
        <f t="shared" si="6"/>
        <v>0</v>
      </c>
      <c r="BE201" s="551" t="str">
        <f t="shared" si="87"/>
        <v/>
      </c>
      <c r="BF201" s="138" t="str">
        <f t="shared" si="73"/>
        <v/>
      </c>
      <c r="BG201" s="42" t="str">
        <f t="shared" si="88"/>
        <v/>
      </c>
      <c r="BH201" s="41" t="str">
        <f t="shared" si="89"/>
        <v/>
      </c>
      <c r="BI201" s="40" t="str">
        <f t="shared" ca="1" si="90"/>
        <v/>
      </c>
      <c r="BJ201" s="202" t="str">
        <f t="shared" si="91"/>
        <v/>
      </c>
      <c r="BK201" s="203" t="str">
        <f t="shared" si="86"/>
        <v/>
      </c>
      <c r="BM201" s="40" t="str">
        <f t="shared" si="92"/>
        <v/>
      </c>
      <c r="BN201" s="40" t="str">
        <f t="shared" si="93"/>
        <v/>
      </c>
      <c r="BO201" s="39" t="str">
        <f t="shared" si="94"/>
        <v/>
      </c>
      <c r="BP201" s="39"/>
      <c r="BQ201" s="354" t="str">
        <f t="shared" si="11"/>
        <v/>
      </c>
      <c r="BR201" s="39"/>
      <c r="BT201" s="386" t="str">
        <f t="shared" si="126"/>
        <v/>
      </c>
      <c r="BU201" s="388" t="str">
        <f>IF($BD201,SUM($BT201:$BT$250),"")</f>
        <v/>
      </c>
      <c r="BV201" s="499" t="str">
        <f t="shared" si="41"/>
        <v/>
      </c>
      <c r="BW201" s="585" t="str">
        <f>IF($BD201,SUM($BV201:$BV$250),"")</f>
        <v/>
      </c>
      <c r="BX201" s="387" t="str">
        <f t="shared" si="75"/>
        <v/>
      </c>
      <c r="BY201" s="387" t="str">
        <f t="shared" si="76"/>
        <v/>
      </c>
      <c r="BZ201" s="388" t="str">
        <f>IF($BD201,SUM($BY201:$BY$250),"")</f>
        <v/>
      </c>
      <c r="CA201" s="11"/>
      <c r="CB201" s="388" t="str">
        <f t="shared" si="42"/>
        <v/>
      </c>
      <c r="CC201" s="387" t="str">
        <f t="shared" si="43"/>
        <v/>
      </c>
      <c r="CD201" s="388" t="str">
        <f>IF($BD201,SUM($CC201:$CC$250),"")</f>
        <v/>
      </c>
      <c r="CE201" s="387" t="str">
        <f t="shared" si="44"/>
        <v/>
      </c>
      <c r="CF201" s="388" t="str">
        <f>IF($BD201,SUM($CE201:$CE$250),"")</f>
        <v/>
      </c>
      <c r="CG201" s="11"/>
      <c r="CH201" s="10" t="str">
        <f t="shared" si="127"/>
        <v/>
      </c>
      <c r="CI201" s="523" t="str">
        <f t="shared" si="138"/>
        <v/>
      </c>
      <c r="CJ201" s="388"/>
      <c r="CK201" s="388"/>
      <c r="CL201" s="37"/>
      <c r="CM201" s="300" t="str">
        <f t="shared" si="14"/>
        <v/>
      </c>
      <c r="CN201" s="677" t="str">
        <f t="shared" si="139"/>
        <v/>
      </c>
      <c r="CO201" s="677" t="str">
        <f t="shared" si="140"/>
        <v/>
      </c>
      <c r="CP201" s="10" t="str">
        <f t="shared" si="128"/>
        <v/>
      </c>
      <c r="CQ201" s="582" t="str">
        <f t="shared" si="129"/>
        <v/>
      </c>
      <c r="CR201" s="387" t="str">
        <f t="shared" si="130"/>
        <v/>
      </c>
      <c r="CT201" s="38" t="str">
        <f t="shared" si="95"/>
        <v/>
      </c>
      <c r="CU201" s="386" t="str">
        <f t="shared" si="48"/>
        <v/>
      </c>
      <c r="CV201" s="499" t="str">
        <f t="shared" si="96"/>
        <v/>
      </c>
      <c r="CX201" s="10" t="str">
        <f t="shared" si="97"/>
        <v/>
      </c>
      <c r="CY201" s="387" t="str">
        <f t="shared" si="98"/>
        <v/>
      </c>
      <c r="CZ201" s="10" t="str">
        <f t="shared" si="99"/>
        <v/>
      </c>
      <c r="DA201" s="33" t="str">
        <f>IF($BD201,SUM(CZ201:$CZ$250)*$BK201,"")</f>
        <v/>
      </c>
      <c r="DC201" s="677" t="str">
        <f t="shared" si="131"/>
        <v/>
      </c>
      <c r="DD201" s="10" t="str">
        <f t="shared" si="51"/>
        <v/>
      </c>
      <c r="DE201" s="10" t="str">
        <f t="shared" si="132"/>
        <v/>
      </c>
      <c r="DF201" s="10" t="str">
        <f t="shared" si="133"/>
        <v/>
      </c>
      <c r="DG201" s="10" t="str">
        <f t="shared" si="134"/>
        <v/>
      </c>
      <c r="DH201" s="10" t="str">
        <f t="shared" si="135"/>
        <v/>
      </c>
      <c r="DI201" s="10" t="str">
        <f t="shared" si="100"/>
        <v/>
      </c>
      <c r="DJ201" s="10" t="str">
        <f t="shared" si="101"/>
        <v/>
      </c>
      <c r="DK201" s="499" t="str">
        <f t="shared" si="102"/>
        <v/>
      </c>
      <c r="DL201" s="38" t="str">
        <f t="shared" si="103"/>
        <v/>
      </c>
      <c r="DM201" s="38" t="str">
        <f t="shared" si="104"/>
        <v/>
      </c>
      <c r="DN201" s="38" t="str">
        <f t="shared" si="105"/>
        <v/>
      </c>
      <c r="DO201" s="38" t="str">
        <f t="shared" si="106"/>
        <v/>
      </c>
      <c r="DR201" s="585" t="str">
        <f t="shared" si="107"/>
        <v/>
      </c>
      <c r="DS201" s="36"/>
      <c r="DT201" s="585" t="str">
        <f t="shared" si="108"/>
        <v/>
      </c>
      <c r="DV201" s="10" t="str">
        <f t="shared" si="56"/>
        <v/>
      </c>
      <c r="DW201" s="22"/>
      <c r="DX201" s="32" t="str">
        <f>IF($BD201,SUM(DV201:$DV$250)*$BK201,"")</f>
        <v/>
      </c>
      <c r="DZ201" s="49" t="str">
        <f t="shared" si="57"/>
        <v/>
      </c>
      <c r="EB201" s="32" t="str">
        <f t="shared" si="109"/>
        <v/>
      </c>
      <c r="EC201" s="32"/>
      <c r="ED201" s="31"/>
      <c r="EE201" s="31" t="str">
        <f t="shared" si="28"/>
        <v/>
      </c>
      <c r="EF201" s="585" t="str">
        <f t="shared" si="80"/>
        <v/>
      </c>
      <c r="EG201" s="585" t="str">
        <f t="shared" si="81"/>
        <v/>
      </c>
      <c r="EH201" s="631" t="str">
        <f t="shared" si="82"/>
        <v/>
      </c>
      <c r="EI201" s="631" t="str">
        <f t="shared" si="59"/>
        <v/>
      </c>
      <c r="EJ201" s="635"/>
      <c r="EK201" s="33" t="str">
        <f t="shared" si="60"/>
        <v/>
      </c>
      <c r="EL201" s="32"/>
      <c r="EM201" s="32" t="str">
        <f t="shared" si="85"/>
        <v/>
      </c>
      <c r="EP201" s="51" t="str">
        <f t="shared" si="136"/>
        <v/>
      </c>
      <c r="EQ201" s="35"/>
      <c r="ER201" s="11"/>
      <c r="ES201" s="33" t="str">
        <f t="shared" si="110"/>
        <v/>
      </c>
      <c r="ET201" s="31"/>
      <c r="EU201" s="50" t="str">
        <f t="shared" si="111"/>
        <v/>
      </c>
      <c r="EV201" s="32" t="str">
        <f t="shared" si="112"/>
        <v/>
      </c>
      <c r="EX201" s="32" t="str">
        <f t="shared" si="113"/>
        <v/>
      </c>
      <c r="EY201" s="22"/>
      <c r="EZ201" s="32"/>
      <c r="FA201" s="11"/>
      <c r="FB201" s="32" t="str">
        <f t="shared" si="64"/>
        <v/>
      </c>
      <c r="FC201" s="11"/>
      <c r="FD201" s="32"/>
      <c r="FF201" s="484" t="str">
        <f t="shared" si="114"/>
        <v/>
      </c>
      <c r="FG201" s="484" t="str">
        <f t="shared" si="115"/>
        <v/>
      </c>
      <c r="FH201" s="603" t="str">
        <f t="shared" si="116"/>
        <v/>
      </c>
      <c r="FI201" s="484" t="str">
        <f t="shared" si="117"/>
        <v/>
      </c>
      <c r="FJ201" s="604" t="str">
        <f t="shared" si="137"/>
        <v/>
      </c>
      <c r="FK201" s="605" t="str">
        <f t="shared" si="118"/>
        <v/>
      </c>
      <c r="FL201" s="484" t="str">
        <f t="shared" si="119"/>
        <v/>
      </c>
      <c r="FN201" s="31" t="str">
        <f t="shared" si="120"/>
        <v/>
      </c>
      <c r="FO201" s="31" t="str">
        <f t="shared" si="121"/>
        <v/>
      </c>
      <c r="FP201" s="30" t="str">
        <f t="shared" si="122"/>
        <v/>
      </c>
      <c r="FQ201" s="45"/>
      <c r="FR201" s="48"/>
      <c r="FS201" s="29" t="str">
        <f t="shared" si="123"/>
        <v/>
      </c>
      <c r="FT201" s="45"/>
      <c r="FV201" s="29" t="str">
        <f t="shared" si="84"/>
        <v/>
      </c>
      <c r="FW201" s="45"/>
      <c r="FY201" s="28" t="str">
        <f t="shared" si="124"/>
        <v/>
      </c>
      <c r="FZ201" s="45"/>
      <c r="GA201" s="45"/>
      <c r="GC201" s="28" t="str">
        <f t="shared" si="125"/>
        <v/>
      </c>
      <c r="GD201" s="45"/>
      <c r="GF201" s="27" t="str">
        <f t="shared" si="71"/>
        <v/>
      </c>
      <c r="GH201" s="29"/>
      <c r="GJ201" s="26" t="str">
        <f t="shared" si="72"/>
        <v/>
      </c>
      <c r="GK201" s="47"/>
      <c r="GL201" s="46"/>
      <c r="GM201" s="24"/>
      <c r="GT201" s="20"/>
      <c r="GW201" s="5"/>
      <c r="GX201" s="5"/>
    </row>
    <row r="202" spans="54:206">
      <c r="BB202" s="23"/>
      <c r="BD202" s="43">
        <f t="shared" si="6"/>
        <v>0</v>
      </c>
      <c r="BE202" s="551" t="str">
        <f t="shared" si="87"/>
        <v/>
      </c>
      <c r="BF202" s="138" t="str">
        <f t="shared" si="73"/>
        <v/>
      </c>
      <c r="BG202" s="42" t="str">
        <f t="shared" si="88"/>
        <v/>
      </c>
      <c r="BH202" s="41" t="str">
        <f t="shared" si="89"/>
        <v/>
      </c>
      <c r="BI202" s="40" t="str">
        <f t="shared" ca="1" si="90"/>
        <v/>
      </c>
      <c r="BJ202" s="202" t="str">
        <f t="shared" si="91"/>
        <v/>
      </c>
      <c r="BK202" s="203" t="str">
        <f t="shared" si="86"/>
        <v/>
      </c>
      <c r="BM202" s="40" t="str">
        <f t="shared" si="92"/>
        <v/>
      </c>
      <c r="BN202" s="40" t="str">
        <f t="shared" si="93"/>
        <v/>
      </c>
      <c r="BO202" s="39" t="str">
        <f t="shared" si="94"/>
        <v/>
      </c>
      <c r="BP202" s="39"/>
      <c r="BQ202" s="354" t="str">
        <f t="shared" si="11"/>
        <v/>
      </c>
      <c r="BR202" s="39"/>
      <c r="BT202" s="386" t="str">
        <f t="shared" si="126"/>
        <v/>
      </c>
      <c r="BU202" s="388" t="str">
        <f>IF($BD202,SUM($BT202:$BT$250),"")</f>
        <v/>
      </c>
      <c r="BV202" s="499" t="str">
        <f t="shared" si="41"/>
        <v/>
      </c>
      <c r="BW202" s="585" t="str">
        <f>IF($BD202,SUM($BV202:$BV$250),"")</f>
        <v/>
      </c>
      <c r="BX202" s="387" t="str">
        <f t="shared" si="75"/>
        <v/>
      </c>
      <c r="BY202" s="387" t="str">
        <f t="shared" si="76"/>
        <v/>
      </c>
      <c r="BZ202" s="388" t="str">
        <f>IF($BD202,SUM($BY202:$BY$250),"")</f>
        <v/>
      </c>
      <c r="CA202" s="11"/>
      <c r="CB202" s="388" t="str">
        <f t="shared" si="42"/>
        <v/>
      </c>
      <c r="CC202" s="387" t="str">
        <f t="shared" si="43"/>
        <v/>
      </c>
      <c r="CD202" s="388" t="str">
        <f>IF($BD202,SUM($CC202:$CC$250),"")</f>
        <v/>
      </c>
      <c r="CE202" s="387" t="str">
        <f t="shared" si="44"/>
        <v/>
      </c>
      <c r="CF202" s="388" t="str">
        <f>IF($BD202,SUM($CE202:$CE$250),"")</f>
        <v/>
      </c>
      <c r="CG202" s="11"/>
      <c r="CH202" s="10" t="str">
        <f t="shared" si="127"/>
        <v/>
      </c>
      <c r="CI202" s="523" t="str">
        <f t="shared" si="138"/>
        <v/>
      </c>
      <c r="CJ202" s="388"/>
      <c r="CK202" s="388"/>
      <c r="CL202" s="37"/>
      <c r="CM202" s="300" t="str">
        <f t="shared" si="14"/>
        <v/>
      </c>
      <c r="CN202" s="677" t="str">
        <f t="shared" si="139"/>
        <v/>
      </c>
      <c r="CO202" s="677" t="str">
        <f t="shared" si="140"/>
        <v/>
      </c>
      <c r="CP202" s="10" t="str">
        <f t="shared" si="128"/>
        <v/>
      </c>
      <c r="CQ202" s="582" t="str">
        <f t="shared" si="129"/>
        <v/>
      </c>
      <c r="CR202" s="387" t="str">
        <f t="shared" si="130"/>
        <v/>
      </c>
      <c r="CT202" s="38" t="str">
        <f t="shared" si="95"/>
        <v/>
      </c>
      <c r="CU202" s="386" t="str">
        <f t="shared" si="48"/>
        <v/>
      </c>
      <c r="CV202" s="499" t="str">
        <f t="shared" si="96"/>
        <v/>
      </c>
      <c r="CX202" s="10" t="str">
        <f t="shared" si="97"/>
        <v/>
      </c>
      <c r="CY202" s="387" t="str">
        <f t="shared" si="98"/>
        <v/>
      </c>
      <c r="CZ202" s="10" t="str">
        <f t="shared" si="99"/>
        <v/>
      </c>
      <c r="DA202" s="33" t="str">
        <f>IF($BD202,SUM(CZ202:$CZ$250)*$BK202,"")</f>
        <v/>
      </c>
      <c r="DC202" s="677" t="str">
        <f t="shared" si="131"/>
        <v/>
      </c>
      <c r="DD202" s="10" t="str">
        <f t="shared" si="51"/>
        <v/>
      </c>
      <c r="DE202" s="10" t="str">
        <f t="shared" si="132"/>
        <v/>
      </c>
      <c r="DF202" s="10" t="str">
        <f t="shared" si="133"/>
        <v/>
      </c>
      <c r="DG202" s="10" t="str">
        <f t="shared" si="134"/>
        <v/>
      </c>
      <c r="DH202" s="10" t="str">
        <f t="shared" si="135"/>
        <v/>
      </c>
      <c r="DI202" s="10" t="str">
        <f t="shared" si="100"/>
        <v/>
      </c>
      <c r="DJ202" s="10" t="str">
        <f t="shared" si="101"/>
        <v/>
      </c>
      <c r="DK202" s="499" t="str">
        <f t="shared" si="102"/>
        <v/>
      </c>
      <c r="DL202" s="38" t="str">
        <f t="shared" si="103"/>
        <v/>
      </c>
      <c r="DM202" s="38" t="str">
        <f t="shared" si="104"/>
        <v/>
      </c>
      <c r="DN202" s="38" t="str">
        <f t="shared" si="105"/>
        <v/>
      </c>
      <c r="DO202" s="38" t="str">
        <f t="shared" si="106"/>
        <v/>
      </c>
      <c r="DR202" s="585" t="str">
        <f t="shared" si="107"/>
        <v/>
      </c>
      <c r="DS202" s="36"/>
      <c r="DT202" s="585" t="str">
        <f t="shared" si="108"/>
        <v/>
      </c>
      <c r="DV202" s="10" t="str">
        <f t="shared" si="56"/>
        <v/>
      </c>
      <c r="DW202" s="22"/>
      <c r="DX202" s="32" t="str">
        <f>IF($BD202,SUM(DV202:$DV$250)*$BK202,"")</f>
        <v/>
      </c>
      <c r="DZ202" s="49" t="str">
        <f t="shared" si="57"/>
        <v/>
      </c>
      <c r="EB202" s="32" t="str">
        <f t="shared" si="109"/>
        <v/>
      </c>
      <c r="EC202" s="32"/>
      <c r="ED202" s="31"/>
      <c r="EE202" s="31" t="str">
        <f t="shared" si="28"/>
        <v/>
      </c>
      <c r="EF202" s="585" t="str">
        <f t="shared" si="80"/>
        <v/>
      </c>
      <c r="EG202" s="585" t="str">
        <f t="shared" si="81"/>
        <v/>
      </c>
      <c r="EH202" s="631" t="str">
        <f t="shared" si="82"/>
        <v/>
      </c>
      <c r="EI202" s="631" t="str">
        <f t="shared" si="59"/>
        <v/>
      </c>
      <c r="EJ202" s="635"/>
      <c r="EK202" s="33" t="str">
        <f t="shared" si="60"/>
        <v/>
      </c>
      <c r="EL202" s="32"/>
      <c r="EM202" s="32" t="str">
        <f t="shared" si="85"/>
        <v/>
      </c>
      <c r="EP202" s="51" t="str">
        <f t="shared" si="136"/>
        <v/>
      </c>
      <c r="EQ202" s="35"/>
      <c r="ER202" s="11"/>
      <c r="ES202" s="33" t="str">
        <f t="shared" si="110"/>
        <v/>
      </c>
      <c r="ET202" s="31"/>
      <c r="EU202" s="50" t="str">
        <f t="shared" si="111"/>
        <v/>
      </c>
      <c r="EV202" s="32" t="str">
        <f t="shared" si="112"/>
        <v/>
      </c>
      <c r="EX202" s="32" t="str">
        <f t="shared" si="113"/>
        <v/>
      </c>
      <c r="EY202" s="22"/>
      <c r="EZ202" s="32"/>
      <c r="FA202" s="11"/>
      <c r="FB202" s="32" t="str">
        <f t="shared" si="64"/>
        <v/>
      </c>
      <c r="FC202" s="11"/>
      <c r="FD202" s="32"/>
      <c r="FF202" s="484" t="str">
        <f t="shared" si="114"/>
        <v/>
      </c>
      <c r="FG202" s="484" t="str">
        <f t="shared" si="115"/>
        <v/>
      </c>
      <c r="FH202" s="603" t="str">
        <f t="shared" si="116"/>
        <v/>
      </c>
      <c r="FI202" s="484" t="str">
        <f t="shared" si="117"/>
        <v/>
      </c>
      <c r="FJ202" s="604" t="str">
        <f t="shared" si="137"/>
        <v/>
      </c>
      <c r="FK202" s="605" t="str">
        <f t="shared" si="118"/>
        <v/>
      </c>
      <c r="FL202" s="484" t="str">
        <f t="shared" si="119"/>
        <v/>
      </c>
      <c r="FN202" s="31" t="str">
        <f t="shared" si="120"/>
        <v/>
      </c>
      <c r="FO202" s="31" t="str">
        <f t="shared" si="121"/>
        <v/>
      </c>
      <c r="FP202" s="30" t="str">
        <f t="shared" si="122"/>
        <v/>
      </c>
      <c r="FQ202" s="45"/>
      <c r="FR202" s="48"/>
      <c r="FS202" s="29" t="str">
        <f t="shared" si="123"/>
        <v/>
      </c>
      <c r="FT202" s="45"/>
      <c r="FV202" s="29" t="str">
        <f t="shared" si="84"/>
        <v/>
      </c>
      <c r="FW202" s="45"/>
      <c r="FY202" s="28" t="str">
        <f t="shared" si="124"/>
        <v/>
      </c>
      <c r="FZ202" s="45"/>
      <c r="GA202" s="45"/>
      <c r="GC202" s="28" t="str">
        <f t="shared" si="125"/>
        <v/>
      </c>
      <c r="GD202" s="45"/>
      <c r="GF202" s="27" t="str">
        <f t="shared" si="71"/>
        <v/>
      </c>
      <c r="GH202" s="29"/>
      <c r="GJ202" s="26" t="str">
        <f t="shared" si="72"/>
        <v/>
      </c>
      <c r="GK202" s="47"/>
      <c r="GL202" s="46"/>
      <c r="GM202" s="24"/>
      <c r="GT202" s="20"/>
      <c r="GW202" s="5"/>
      <c r="GX202" s="5"/>
    </row>
    <row r="203" spans="54:206">
      <c r="BB203" s="23"/>
      <c r="BD203" s="43">
        <f t="shared" si="6"/>
        <v>0</v>
      </c>
      <c r="BE203" s="551" t="str">
        <f t="shared" si="87"/>
        <v/>
      </c>
      <c r="BF203" s="138" t="str">
        <f t="shared" si="73"/>
        <v/>
      </c>
      <c r="BG203" s="42" t="str">
        <f t="shared" si="88"/>
        <v/>
      </c>
      <c r="BH203" s="41" t="str">
        <f t="shared" si="89"/>
        <v/>
      </c>
      <c r="BI203" s="40" t="str">
        <f t="shared" ca="1" si="90"/>
        <v/>
      </c>
      <c r="BJ203" s="202" t="str">
        <f t="shared" si="91"/>
        <v/>
      </c>
      <c r="BK203" s="203" t="str">
        <f t="shared" si="86"/>
        <v/>
      </c>
      <c r="BM203" s="40" t="str">
        <f t="shared" si="92"/>
        <v/>
      </c>
      <c r="BN203" s="40" t="str">
        <f t="shared" si="93"/>
        <v/>
      </c>
      <c r="BO203" s="39" t="str">
        <f t="shared" si="94"/>
        <v/>
      </c>
      <c r="BP203" s="39"/>
      <c r="BQ203" s="354" t="str">
        <f t="shared" si="11"/>
        <v/>
      </c>
      <c r="BR203" s="39"/>
      <c r="BT203" s="386" t="str">
        <f t="shared" si="126"/>
        <v/>
      </c>
      <c r="BU203" s="388" t="str">
        <f>IF($BD203,SUM($BT203:$BT$250),"")</f>
        <v/>
      </c>
      <c r="BV203" s="499" t="str">
        <f t="shared" si="41"/>
        <v/>
      </c>
      <c r="BW203" s="585" t="str">
        <f>IF($BD203,SUM($BV203:$BV$250),"")</f>
        <v/>
      </c>
      <c r="BX203" s="387" t="str">
        <f t="shared" si="75"/>
        <v/>
      </c>
      <c r="BY203" s="387" t="str">
        <f t="shared" si="76"/>
        <v/>
      </c>
      <c r="BZ203" s="388" t="str">
        <f>IF($BD203,SUM($BY203:$BY$250),"")</f>
        <v/>
      </c>
      <c r="CA203" s="11"/>
      <c r="CB203" s="388" t="str">
        <f t="shared" si="42"/>
        <v/>
      </c>
      <c r="CC203" s="387" t="str">
        <f t="shared" si="43"/>
        <v/>
      </c>
      <c r="CD203" s="388" t="str">
        <f>IF($BD203,SUM($CC203:$CC$250),"")</f>
        <v/>
      </c>
      <c r="CE203" s="387" t="str">
        <f t="shared" si="44"/>
        <v/>
      </c>
      <c r="CF203" s="388" t="str">
        <f>IF($BD203,SUM($CE203:$CE$250),"")</f>
        <v/>
      </c>
      <c r="CG203" s="11"/>
      <c r="CH203" s="10" t="str">
        <f t="shared" si="127"/>
        <v/>
      </c>
      <c r="CI203" s="523" t="str">
        <f t="shared" si="138"/>
        <v/>
      </c>
      <c r="CJ203" s="388"/>
      <c r="CK203" s="388"/>
      <c r="CL203" s="37"/>
      <c r="CM203" s="300" t="str">
        <f t="shared" si="14"/>
        <v/>
      </c>
      <c r="CN203" s="677" t="str">
        <f t="shared" si="139"/>
        <v/>
      </c>
      <c r="CO203" s="677" t="str">
        <f t="shared" si="140"/>
        <v/>
      </c>
      <c r="CP203" s="10" t="str">
        <f t="shared" si="128"/>
        <v/>
      </c>
      <c r="CQ203" s="582" t="str">
        <f t="shared" si="129"/>
        <v/>
      </c>
      <c r="CR203" s="387" t="str">
        <f t="shared" si="130"/>
        <v/>
      </c>
      <c r="CT203" s="38" t="str">
        <f t="shared" si="95"/>
        <v/>
      </c>
      <c r="CU203" s="386" t="str">
        <f t="shared" si="48"/>
        <v/>
      </c>
      <c r="CV203" s="499" t="str">
        <f t="shared" si="96"/>
        <v/>
      </c>
      <c r="CX203" s="10" t="str">
        <f t="shared" si="97"/>
        <v/>
      </c>
      <c r="CY203" s="387" t="str">
        <f t="shared" si="98"/>
        <v/>
      </c>
      <c r="CZ203" s="10" t="str">
        <f t="shared" si="99"/>
        <v/>
      </c>
      <c r="DA203" s="33" t="str">
        <f>IF($BD203,SUM(CZ203:$CZ$250)*$BK203,"")</f>
        <v/>
      </c>
      <c r="DC203" s="677" t="str">
        <f t="shared" si="131"/>
        <v/>
      </c>
      <c r="DD203" s="10" t="str">
        <f t="shared" si="51"/>
        <v/>
      </c>
      <c r="DE203" s="10" t="str">
        <f t="shared" si="132"/>
        <v/>
      </c>
      <c r="DF203" s="10" t="str">
        <f t="shared" si="133"/>
        <v/>
      </c>
      <c r="DG203" s="10" t="str">
        <f t="shared" si="134"/>
        <v/>
      </c>
      <c r="DH203" s="10" t="str">
        <f t="shared" si="135"/>
        <v/>
      </c>
      <c r="DI203" s="10" t="str">
        <f t="shared" si="100"/>
        <v/>
      </c>
      <c r="DJ203" s="10" t="str">
        <f t="shared" si="101"/>
        <v/>
      </c>
      <c r="DK203" s="499" t="str">
        <f t="shared" si="102"/>
        <v/>
      </c>
      <c r="DL203" s="38" t="str">
        <f t="shared" si="103"/>
        <v/>
      </c>
      <c r="DM203" s="38" t="str">
        <f t="shared" si="104"/>
        <v/>
      </c>
      <c r="DN203" s="38" t="str">
        <f t="shared" si="105"/>
        <v/>
      </c>
      <c r="DO203" s="38" t="str">
        <f t="shared" si="106"/>
        <v/>
      </c>
      <c r="DR203" s="585" t="str">
        <f t="shared" si="107"/>
        <v/>
      </c>
      <c r="DS203" s="36"/>
      <c r="DT203" s="585" t="str">
        <f t="shared" si="108"/>
        <v/>
      </c>
      <c r="DV203" s="10" t="str">
        <f t="shared" si="56"/>
        <v/>
      </c>
      <c r="DW203" s="22"/>
      <c r="DX203" s="32" t="str">
        <f>IF($BD203,SUM(DV203:$DV$250)*$BK203,"")</f>
        <v/>
      </c>
      <c r="DZ203" s="49" t="str">
        <f t="shared" si="57"/>
        <v/>
      </c>
      <c r="EB203" s="32" t="str">
        <f t="shared" si="109"/>
        <v/>
      </c>
      <c r="EC203" s="32"/>
      <c r="ED203" s="31"/>
      <c r="EE203" s="31" t="str">
        <f t="shared" si="28"/>
        <v/>
      </c>
      <c r="EF203" s="585" t="str">
        <f t="shared" si="80"/>
        <v/>
      </c>
      <c r="EG203" s="585" t="str">
        <f t="shared" si="81"/>
        <v/>
      </c>
      <c r="EH203" s="631" t="str">
        <f t="shared" si="82"/>
        <v/>
      </c>
      <c r="EI203" s="631" t="str">
        <f t="shared" si="59"/>
        <v/>
      </c>
      <c r="EJ203" s="635"/>
      <c r="EK203" s="33" t="str">
        <f t="shared" si="60"/>
        <v/>
      </c>
      <c r="EL203" s="32"/>
      <c r="EM203" s="32" t="str">
        <f t="shared" si="85"/>
        <v/>
      </c>
      <c r="EP203" s="51" t="str">
        <f t="shared" si="136"/>
        <v/>
      </c>
      <c r="EQ203" s="35"/>
      <c r="ER203" s="11"/>
      <c r="ES203" s="33" t="str">
        <f t="shared" si="110"/>
        <v/>
      </c>
      <c r="ET203" s="31"/>
      <c r="EU203" s="50" t="str">
        <f t="shared" si="111"/>
        <v/>
      </c>
      <c r="EV203" s="32" t="str">
        <f t="shared" si="112"/>
        <v/>
      </c>
      <c r="EX203" s="32" t="str">
        <f t="shared" si="113"/>
        <v/>
      </c>
      <c r="EY203" s="22"/>
      <c r="EZ203" s="32"/>
      <c r="FA203" s="11"/>
      <c r="FB203" s="32" t="str">
        <f t="shared" si="64"/>
        <v/>
      </c>
      <c r="FC203" s="11"/>
      <c r="FD203" s="32"/>
      <c r="FF203" s="484" t="str">
        <f t="shared" si="114"/>
        <v/>
      </c>
      <c r="FG203" s="484" t="str">
        <f t="shared" si="115"/>
        <v/>
      </c>
      <c r="FH203" s="603" t="str">
        <f t="shared" si="116"/>
        <v/>
      </c>
      <c r="FI203" s="484" t="str">
        <f t="shared" si="117"/>
        <v/>
      </c>
      <c r="FJ203" s="604" t="str">
        <f t="shared" si="137"/>
        <v/>
      </c>
      <c r="FK203" s="605" t="str">
        <f t="shared" si="118"/>
        <v/>
      </c>
      <c r="FL203" s="484" t="str">
        <f t="shared" si="119"/>
        <v/>
      </c>
      <c r="FN203" s="31" t="str">
        <f t="shared" si="120"/>
        <v/>
      </c>
      <c r="FO203" s="31" t="str">
        <f t="shared" si="121"/>
        <v/>
      </c>
      <c r="FP203" s="30" t="str">
        <f t="shared" si="122"/>
        <v/>
      </c>
      <c r="FQ203" s="45"/>
      <c r="FR203" s="48"/>
      <c r="FS203" s="29" t="str">
        <f t="shared" si="123"/>
        <v/>
      </c>
      <c r="FT203" s="45"/>
      <c r="FV203" s="29" t="str">
        <f t="shared" si="84"/>
        <v/>
      </c>
      <c r="FW203" s="45"/>
      <c r="FY203" s="28" t="str">
        <f t="shared" si="124"/>
        <v/>
      </c>
      <c r="FZ203" s="45"/>
      <c r="GA203" s="45"/>
      <c r="GC203" s="28" t="str">
        <f t="shared" si="125"/>
        <v/>
      </c>
      <c r="GD203" s="45"/>
      <c r="GF203" s="27" t="str">
        <f t="shared" si="71"/>
        <v/>
      </c>
      <c r="GH203" s="29"/>
      <c r="GJ203" s="26" t="str">
        <f t="shared" si="72"/>
        <v/>
      </c>
      <c r="GK203" s="47"/>
      <c r="GL203" s="46"/>
      <c r="GM203" s="24"/>
      <c r="GT203" s="20"/>
      <c r="GW203" s="5"/>
      <c r="GX203" s="5"/>
    </row>
    <row r="204" spans="54:206">
      <c r="BB204" s="23"/>
      <c r="BD204" s="43">
        <f t="shared" si="6"/>
        <v>0</v>
      </c>
      <c r="BE204" s="551" t="str">
        <f t="shared" si="87"/>
        <v/>
      </c>
      <c r="BF204" s="138" t="str">
        <f t="shared" si="73"/>
        <v/>
      </c>
      <c r="BG204" s="42" t="str">
        <f t="shared" si="88"/>
        <v/>
      </c>
      <c r="BH204" s="41" t="str">
        <f t="shared" si="89"/>
        <v/>
      </c>
      <c r="BI204" s="40" t="str">
        <f t="shared" ca="1" si="90"/>
        <v/>
      </c>
      <c r="BJ204" s="202" t="str">
        <f t="shared" si="91"/>
        <v/>
      </c>
      <c r="BK204" s="203" t="str">
        <f t="shared" si="86"/>
        <v/>
      </c>
      <c r="BM204" s="40" t="str">
        <f t="shared" si="92"/>
        <v/>
      </c>
      <c r="BN204" s="40" t="str">
        <f t="shared" si="93"/>
        <v/>
      </c>
      <c r="BO204" s="39" t="str">
        <f t="shared" si="94"/>
        <v/>
      </c>
      <c r="BP204" s="39"/>
      <c r="BQ204" s="354" t="str">
        <f t="shared" si="11"/>
        <v/>
      </c>
      <c r="BR204" s="39"/>
      <c r="BT204" s="386" t="str">
        <f t="shared" si="126"/>
        <v/>
      </c>
      <c r="BU204" s="388" t="str">
        <f>IF($BD204,SUM($BT204:$BT$250),"")</f>
        <v/>
      </c>
      <c r="BV204" s="499" t="str">
        <f t="shared" si="41"/>
        <v/>
      </c>
      <c r="BW204" s="585" t="str">
        <f>IF($BD204,SUM($BV204:$BV$250),"")</f>
        <v/>
      </c>
      <c r="BX204" s="387" t="str">
        <f t="shared" si="75"/>
        <v/>
      </c>
      <c r="BY204" s="387" t="str">
        <f t="shared" si="76"/>
        <v/>
      </c>
      <c r="BZ204" s="388" t="str">
        <f>IF($BD204,SUM($BY204:$BY$250),"")</f>
        <v/>
      </c>
      <c r="CA204" s="11"/>
      <c r="CB204" s="388" t="str">
        <f t="shared" si="42"/>
        <v/>
      </c>
      <c r="CC204" s="387" t="str">
        <f t="shared" si="43"/>
        <v/>
      </c>
      <c r="CD204" s="388" t="str">
        <f>IF($BD204,SUM($CC204:$CC$250),"")</f>
        <v/>
      </c>
      <c r="CE204" s="387" t="str">
        <f t="shared" si="44"/>
        <v/>
      </c>
      <c r="CF204" s="388" t="str">
        <f>IF($BD204,SUM($CE204:$CE$250),"")</f>
        <v/>
      </c>
      <c r="CG204" s="11"/>
      <c r="CH204" s="10" t="str">
        <f t="shared" si="127"/>
        <v/>
      </c>
      <c r="CI204" s="523" t="str">
        <f t="shared" si="138"/>
        <v/>
      </c>
      <c r="CJ204" s="388"/>
      <c r="CK204" s="388"/>
      <c r="CL204" s="37"/>
      <c r="CM204" s="300" t="str">
        <f t="shared" si="14"/>
        <v/>
      </c>
      <c r="CN204" s="677" t="str">
        <f t="shared" si="139"/>
        <v/>
      </c>
      <c r="CO204" s="677" t="str">
        <f t="shared" si="140"/>
        <v/>
      </c>
      <c r="CP204" s="10" t="str">
        <f t="shared" si="128"/>
        <v/>
      </c>
      <c r="CQ204" s="582" t="str">
        <f t="shared" si="129"/>
        <v/>
      </c>
      <c r="CR204" s="387" t="str">
        <f t="shared" si="130"/>
        <v/>
      </c>
      <c r="CT204" s="38" t="str">
        <f t="shared" si="95"/>
        <v/>
      </c>
      <c r="CU204" s="386" t="str">
        <f t="shared" si="48"/>
        <v/>
      </c>
      <c r="CV204" s="499" t="str">
        <f t="shared" si="96"/>
        <v/>
      </c>
      <c r="CX204" s="10" t="str">
        <f t="shared" si="97"/>
        <v/>
      </c>
      <c r="CY204" s="387" t="str">
        <f t="shared" si="98"/>
        <v/>
      </c>
      <c r="CZ204" s="10" t="str">
        <f t="shared" si="99"/>
        <v/>
      </c>
      <c r="DA204" s="33" t="str">
        <f>IF($BD204,SUM(CZ204:$CZ$250)*$BK204,"")</f>
        <v/>
      </c>
      <c r="DC204" s="677" t="str">
        <f t="shared" si="131"/>
        <v/>
      </c>
      <c r="DD204" s="10" t="str">
        <f t="shared" si="51"/>
        <v/>
      </c>
      <c r="DE204" s="10" t="str">
        <f t="shared" si="132"/>
        <v/>
      </c>
      <c r="DF204" s="10" t="str">
        <f t="shared" si="133"/>
        <v/>
      </c>
      <c r="DG204" s="10" t="str">
        <f t="shared" si="134"/>
        <v/>
      </c>
      <c r="DH204" s="10" t="str">
        <f t="shared" si="135"/>
        <v/>
      </c>
      <c r="DI204" s="10" t="str">
        <f t="shared" si="100"/>
        <v/>
      </c>
      <c r="DJ204" s="10" t="str">
        <f t="shared" si="101"/>
        <v/>
      </c>
      <c r="DK204" s="499" t="str">
        <f t="shared" si="102"/>
        <v/>
      </c>
      <c r="DL204" s="38" t="str">
        <f t="shared" si="103"/>
        <v/>
      </c>
      <c r="DM204" s="38" t="str">
        <f t="shared" si="104"/>
        <v/>
      </c>
      <c r="DN204" s="38" t="str">
        <f t="shared" si="105"/>
        <v/>
      </c>
      <c r="DO204" s="38" t="str">
        <f t="shared" si="106"/>
        <v/>
      </c>
      <c r="DR204" s="585" t="str">
        <f t="shared" si="107"/>
        <v/>
      </c>
      <c r="DS204" s="36"/>
      <c r="DT204" s="585" t="str">
        <f t="shared" si="108"/>
        <v/>
      </c>
      <c r="DV204" s="10" t="str">
        <f t="shared" si="56"/>
        <v/>
      </c>
      <c r="DW204" s="22"/>
      <c r="DX204" s="32" t="str">
        <f>IF($BD204,SUM(DV204:$DV$250)*$BK204,"")</f>
        <v/>
      </c>
      <c r="DZ204" s="49" t="str">
        <f t="shared" si="57"/>
        <v/>
      </c>
      <c r="EB204" s="32" t="str">
        <f t="shared" si="109"/>
        <v/>
      </c>
      <c r="EC204" s="32"/>
      <c r="ED204" s="31"/>
      <c r="EE204" s="31" t="str">
        <f t="shared" si="28"/>
        <v/>
      </c>
      <c r="EF204" s="585" t="str">
        <f t="shared" si="80"/>
        <v/>
      </c>
      <c r="EG204" s="585" t="str">
        <f t="shared" si="81"/>
        <v/>
      </c>
      <c r="EH204" s="631" t="str">
        <f t="shared" si="82"/>
        <v/>
      </c>
      <c r="EI204" s="631" t="str">
        <f t="shared" si="59"/>
        <v/>
      </c>
      <c r="EJ204" s="635"/>
      <c r="EK204" s="33" t="str">
        <f t="shared" si="60"/>
        <v/>
      </c>
      <c r="EL204" s="32"/>
      <c r="EM204" s="32" t="str">
        <f t="shared" si="85"/>
        <v/>
      </c>
      <c r="EP204" s="51" t="str">
        <f t="shared" si="136"/>
        <v/>
      </c>
      <c r="EQ204" s="35"/>
      <c r="ER204" s="11"/>
      <c r="ES204" s="33" t="str">
        <f t="shared" si="110"/>
        <v/>
      </c>
      <c r="ET204" s="31"/>
      <c r="EU204" s="50" t="str">
        <f t="shared" si="111"/>
        <v/>
      </c>
      <c r="EV204" s="32" t="str">
        <f t="shared" si="112"/>
        <v/>
      </c>
      <c r="EX204" s="32" t="str">
        <f t="shared" si="113"/>
        <v/>
      </c>
      <c r="EY204" s="22"/>
      <c r="EZ204" s="32"/>
      <c r="FA204" s="11"/>
      <c r="FB204" s="32" t="str">
        <f t="shared" si="64"/>
        <v/>
      </c>
      <c r="FC204" s="11"/>
      <c r="FD204" s="32"/>
      <c r="FF204" s="484" t="str">
        <f t="shared" si="114"/>
        <v/>
      </c>
      <c r="FG204" s="484" t="str">
        <f t="shared" si="115"/>
        <v/>
      </c>
      <c r="FH204" s="603" t="str">
        <f t="shared" si="116"/>
        <v/>
      </c>
      <c r="FI204" s="484" t="str">
        <f t="shared" si="117"/>
        <v/>
      </c>
      <c r="FJ204" s="604" t="str">
        <f t="shared" si="137"/>
        <v/>
      </c>
      <c r="FK204" s="605" t="str">
        <f t="shared" si="118"/>
        <v/>
      </c>
      <c r="FL204" s="484" t="str">
        <f t="shared" si="119"/>
        <v/>
      </c>
      <c r="FN204" s="31" t="str">
        <f t="shared" si="120"/>
        <v/>
      </c>
      <c r="FO204" s="31" t="str">
        <f t="shared" si="121"/>
        <v/>
      </c>
      <c r="FP204" s="30" t="str">
        <f t="shared" si="122"/>
        <v/>
      </c>
      <c r="FQ204" s="45"/>
      <c r="FR204" s="48"/>
      <c r="FS204" s="29" t="str">
        <f t="shared" si="123"/>
        <v/>
      </c>
      <c r="FT204" s="45"/>
      <c r="FV204" s="29" t="str">
        <f t="shared" si="84"/>
        <v/>
      </c>
      <c r="FW204" s="45"/>
      <c r="FY204" s="28" t="str">
        <f t="shared" si="124"/>
        <v/>
      </c>
      <c r="FZ204" s="45"/>
      <c r="GA204" s="45"/>
      <c r="GC204" s="28" t="str">
        <f t="shared" si="125"/>
        <v/>
      </c>
      <c r="GD204" s="45"/>
      <c r="GF204" s="27" t="str">
        <f t="shared" si="71"/>
        <v/>
      </c>
      <c r="GH204" s="29"/>
      <c r="GJ204" s="26" t="str">
        <f t="shared" si="72"/>
        <v/>
      </c>
      <c r="GK204" s="47"/>
      <c r="GL204" s="46"/>
      <c r="GM204" s="24"/>
      <c r="GT204" s="20"/>
      <c r="GW204" s="5"/>
      <c r="GX204" s="5"/>
    </row>
    <row r="205" spans="54:206">
      <c r="BB205" s="23"/>
      <c r="BD205" s="43">
        <f t="shared" si="6"/>
        <v>0</v>
      </c>
      <c r="BE205" s="551" t="str">
        <f t="shared" si="87"/>
        <v/>
      </c>
      <c r="BF205" s="138" t="str">
        <f t="shared" si="73"/>
        <v/>
      </c>
      <c r="BG205" s="42" t="str">
        <f t="shared" si="88"/>
        <v/>
      </c>
      <c r="BH205" s="41" t="str">
        <f t="shared" si="89"/>
        <v/>
      </c>
      <c r="BI205" s="40" t="str">
        <f t="shared" ca="1" si="90"/>
        <v/>
      </c>
      <c r="BJ205" s="202" t="str">
        <f t="shared" si="91"/>
        <v/>
      </c>
      <c r="BK205" s="203" t="str">
        <f t="shared" si="86"/>
        <v/>
      </c>
      <c r="BM205" s="40" t="str">
        <f t="shared" si="92"/>
        <v/>
      </c>
      <c r="BN205" s="40" t="str">
        <f t="shared" si="93"/>
        <v/>
      </c>
      <c r="BO205" s="39" t="str">
        <f t="shared" si="94"/>
        <v/>
      </c>
      <c r="BP205" s="39"/>
      <c r="BQ205" s="354" t="str">
        <f t="shared" si="11"/>
        <v/>
      </c>
      <c r="BR205" s="39"/>
      <c r="BT205" s="386" t="str">
        <f t="shared" si="126"/>
        <v/>
      </c>
      <c r="BU205" s="388" t="str">
        <f>IF($BD205,SUM($BT205:$BT$250),"")</f>
        <v/>
      </c>
      <c r="BV205" s="499" t="str">
        <f t="shared" si="41"/>
        <v/>
      </c>
      <c r="BW205" s="585" t="str">
        <f>IF($BD205,SUM($BV205:$BV$250),"")</f>
        <v/>
      </c>
      <c r="BX205" s="387" t="str">
        <f t="shared" si="75"/>
        <v/>
      </c>
      <c r="BY205" s="387" t="str">
        <f t="shared" si="76"/>
        <v/>
      </c>
      <c r="BZ205" s="388" t="str">
        <f>IF($BD205,SUM($BY205:$BY$250),"")</f>
        <v/>
      </c>
      <c r="CA205" s="11"/>
      <c r="CB205" s="388" t="str">
        <f t="shared" si="42"/>
        <v/>
      </c>
      <c r="CC205" s="387" t="str">
        <f t="shared" si="43"/>
        <v/>
      </c>
      <c r="CD205" s="388" t="str">
        <f>IF($BD205,SUM($CC205:$CC$250),"")</f>
        <v/>
      </c>
      <c r="CE205" s="387" t="str">
        <f t="shared" si="44"/>
        <v/>
      </c>
      <c r="CF205" s="388" t="str">
        <f>IF($BD205,SUM($CE205:$CE$250),"")</f>
        <v/>
      </c>
      <c r="CG205" s="11"/>
      <c r="CH205" s="10" t="str">
        <f t="shared" si="127"/>
        <v/>
      </c>
      <c r="CI205" s="523" t="str">
        <f t="shared" si="138"/>
        <v/>
      </c>
      <c r="CJ205" s="388"/>
      <c r="CK205" s="388"/>
      <c r="CL205" s="37"/>
      <c r="CM205" s="300" t="str">
        <f t="shared" si="14"/>
        <v/>
      </c>
      <c r="CN205" s="677" t="str">
        <f t="shared" si="139"/>
        <v/>
      </c>
      <c r="CO205" s="677" t="str">
        <f t="shared" si="140"/>
        <v/>
      </c>
      <c r="CP205" s="10" t="str">
        <f t="shared" si="128"/>
        <v/>
      </c>
      <c r="CQ205" s="582" t="str">
        <f t="shared" si="129"/>
        <v/>
      </c>
      <c r="CR205" s="387" t="str">
        <f t="shared" si="130"/>
        <v/>
      </c>
      <c r="CT205" s="38" t="str">
        <f t="shared" si="95"/>
        <v/>
      </c>
      <c r="CU205" s="386" t="str">
        <f t="shared" si="48"/>
        <v/>
      </c>
      <c r="CV205" s="499" t="str">
        <f t="shared" si="96"/>
        <v/>
      </c>
      <c r="CX205" s="10" t="str">
        <f t="shared" si="97"/>
        <v/>
      </c>
      <c r="CY205" s="387" t="str">
        <f t="shared" si="98"/>
        <v/>
      </c>
      <c r="CZ205" s="10" t="str">
        <f t="shared" si="99"/>
        <v/>
      </c>
      <c r="DA205" s="33" t="str">
        <f>IF($BD205,SUM(CZ205:$CZ$250)*$BK205,"")</f>
        <v/>
      </c>
      <c r="DC205" s="677" t="str">
        <f t="shared" si="131"/>
        <v/>
      </c>
      <c r="DD205" s="10" t="str">
        <f t="shared" si="51"/>
        <v/>
      </c>
      <c r="DE205" s="10" t="str">
        <f t="shared" si="132"/>
        <v/>
      </c>
      <c r="DF205" s="10" t="str">
        <f t="shared" si="133"/>
        <v/>
      </c>
      <c r="DG205" s="10" t="str">
        <f t="shared" si="134"/>
        <v/>
      </c>
      <c r="DH205" s="10" t="str">
        <f t="shared" si="135"/>
        <v/>
      </c>
      <c r="DI205" s="10" t="str">
        <f t="shared" si="100"/>
        <v/>
      </c>
      <c r="DJ205" s="10" t="str">
        <f t="shared" si="101"/>
        <v/>
      </c>
      <c r="DK205" s="499" t="str">
        <f t="shared" si="102"/>
        <v/>
      </c>
      <c r="DL205" s="38" t="str">
        <f t="shared" si="103"/>
        <v/>
      </c>
      <c r="DM205" s="38" t="str">
        <f t="shared" si="104"/>
        <v/>
      </c>
      <c r="DN205" s="38" t="str">
        <f t="shared" si="105"/>
        <v/>
      </c>
      <c r="DO205" s="38" t="str">
        <f t="shared" si="106"/>
        <v/>
      </c>
      <c r="DR205" s="585" t="str">
        <f t="shared" si="107"/>
        <v/>
      </c>
      <c r="DS205" s="36"/>
      <c r="DT205" s="585" t="str">
        <f t="shared" si="108"/>
        <v/>
      </c>
      <c r="DV205" s="10" t="str">
        <f t="shared" si="56"/>
        <v/>
      </c>
      <c r="DW205" s="22"/>
      <c r="DX205" s="32" t="str">
        <f>IF($BD205,SUM(DV205:$DV$250)*$BK205,"")</f>
        <v/>
      </c>
      <c r="DZ205" s="49" t="str">
        <f t="shared" si="57"/>
        <v/>
      </c>
      <c r="EB205" s="32" t="str">
        <f t="shared" si="109"/>
        <v/>
      </c>
      <c r="EC205" s="32"/>
      <c r="ED205" s="31"/>
      <c r="EE205" s="31" t="str">
        <f t="shared" si="28"/>
        <v/>
      </c>
      <c r="EF205" s="585" t="str">
        <f t="shared" si="80"/>
        <v/>
      </c>
      <c r="EG205" s="585" t="str">
        <f t="shared" si="81"/>
        <v/>
      </c>
      <c r="EH205" s="631" t="str">
        <f t="shared" si="82"/>
        <v/>
      </c>
      <c r="EI205" s="631" t="str">
        <f t="shared" si="59"/>
        <v/>
      </c>
      <c r="EJ205" s="635"/>
      <c r="EK205" s="33" t="str">
        <f t="shared" si="60"/>
        <v/>
      </c>
      <c r="EL205" s="32"/>
      <c r="EM205" s="32" t="str">
        <f t="shared" si="85"/>
        <v/>
      </c>
      <c r="EP205" s="51" t="str">
        <f t="shared" si="136"/>
        <v/>
      </c>
      <c r="EQ205" s="35"/>
      <c r="ER205" s="11"/>
      <c r="ES205" s="33" t="str">
        <f t="shared" si="110"/>
        <v/>
      </c>
      <c r="ET205" s="31"/>
      <c r="EU205" s="50" t="str">
        <f t="shared" si="111"/>
        <v/>
      </c>
      <c r="EV205" s="32" t="str">
        <f t="shared" si="112"/>
        <v/>
      </c>
      <c r="EX205" s="32" t="str">
        <f t="shared" si="113"/>
        <v/>
      </c>
      <c r="EY205" s="22"/>
      <c r="EZ205" s="32"/>
      <c r="FA205" s="11"/>
      <c r="FB205" s="32" t="str">
        <f t="shared" si="64"/>
        <v/>
      </c>
      <c r="FC205" s="11"/>
      <c r="FD205" s="32"/>
      <c r="FF205" s="484" t="str">
        <f t="shared" si="114"/>
        <v/>
      </c>
      <c r="FG205" s="484" t="str">
        <f t="shared" si="115"/>
        <v/>
      </c>
      <c r="FH205" s="603" t="str">
        <f t="shared" si="116"/>
        <v/>
      </c>
      <c r="FI205" s="484" t="str">
        <f t="shared" si="117"/>
        <v/>
      </c>
      <c r="FJ205" s="604" t="str">
        <f t="shared" si="137"/>
        <v/>
      </c>
      <c r="FK205" s="605" t="str">
        <f t="shared" si="118"/>
        <v/>
      </c>
      <c r="FL205" s="484" t="str">
        <f t="shared" si="119"/>
        <v/>
      </c>
      <c r="FN205" s="31" t="str">
        <f t="shared" si="120"/>
        <v/>
      </c>
      <c r="FO205" s="31" t="str">
        <f t="shared" si="121"/>
        <v/>
      </c>
      <c r="FP205" s="30" t="str">
        <f t="shared" si="122"/>
        <v/>
      </c>
      <c r="FQ205" s="45"/>
      <c r="FR205" s="48"/>
      <c r="FS205" s="29" t="str">
        <f t="shared" si="123"/>
        <v/>
      </c>
      <c r="FT205" s="45"/>
      <c r="FV205" s="29" t="str">
        <f t="shared" si="84"/>
        <v/>
      </c>
      <c r="FW205" s="45"/>
      <c r="FY205" s="28" t="str">
        <f t="shared" si="124"/>
        <v/>
      </c>
      <c r="FZ205" s="45"/>
      <c r="GA205" s="45"/>
      <c r="GC205" s="28" t="str">
        <f t="shared" si="125"/>
        <v/>
      </c>
      <c r="GD205" s="45"/>
      <c r="GF205" s="27" t="str">
        <f t="shared" si="71"/>
        <v/>
      </c>
      <c r="GH205" s="29"/>
      <c r="GJ205" s="26" t="str">
        <f t="shared" si="72"/>
        <v/>
      </c>
      <c r="GK205" s="47"/>
      <c r="GL205" s="46"/>
      <c r="GM205" s="24"/>
      <c r="GT205" s="20"/>
      <c r="GW205" s="5"/>
      <c r="GX205" s="5"/>
    </row>
    <row r="206" spans="54:206">
      <c r="BB206" s="23"/>
      <c r="BD206" s="43">
        <f t="shared" si="6"/>
        <v>0</v>
      </c>
      <c r="BE206" s="551" t="str">
        <f t="shared" si="87"/>
        <v/>
      </c>
      <c r="BF206" s="138" t="str">
        <f t="shared" si="73"/>
        <v/>
      </c>
      <c r="BG206" s="42" t="str">
        <f t="shared" si="88"/>
        <v/>
      </c>
      <c r="BH206" s="41" t="str">
        <f t="shared" si="89"/>
        <v/>
      </c>
      <c r="BI206" s="40" t="str">
        <f t="shared" ca="1" si="90"/>
        <v/>
      </c>
      <c r="BJ206" s="202" t="str">
        <f t="shared" si="91"/>
        <v/>
      </c>
      <c r="BK206" s="203" t="str">
        <f t="shared" si="86"/>
        <v/>
      </c>
      <c r="BM206" s="40" t="str">
        <f t="shared" si="92"/>
        <v/>
      </c>
      <c r="BN206" s="40" t="str">
        <f t="shared" si="93"/>
        <v/>
      </c>
      <c r="BO206" s="39" t="str">
        <f t="shared" si="94"/>
        <v/>
      </c>
      <c r="BP206" s="39"/>
      <c r="BQ206" s="354" t="str">
        <f t="shared" si="11"/>
        <v/>
      </c>
      <c r="BR206" s="39"/>
      <c r="BT206" s="386" t="str">
        <f t="shared" si="126"/>
        <v/>
      </c>
      <c r="BU206" s="388" t="str">
        <f>IF($BD206,SUM($BT206:$BT$250),"")</f>
        <v/>
      </c>
      <c r="BV206" s="499" t="str">
        <f t="shared" si="41"/>
        <v/>
      </c>
      <c r="BW206" s="585" t="str">
        <f>IF($BD206,SUM($BV206:$BV$250),"")</f>
        <v/>
      </c>
      <c r="BX206" s="387" t="str">
        <f t="shared" si="75"/>
        <v/>
      </c>
      <c r="BY206" s="387" t="str">
        <f t="shared" si="76"/>
        <v/>
      </c>
      <c r="BZ206" s="388" t="str">
        <f>IF($BD206,SUM($BY206:$BY$250),"")</f>
        <v/>
      </c>
      <c r="CA206" s="11"/>
      <c r="CB206" s="388" t="str">
        <f t="shared" si="42"/>
        <v/>
      </c>
      <c r="CC206" s="387" t="str">
        <f t="shared" si="43"/>
        <v/>
      </c>
      <c r="CD206" s="388" t="str">
        <f>IF($BD206,SUM($CC206:$CC$250),"")</f>
        <v/>
      </c>
      <c r="CE206" s="387" t="str">
        <f t="shared" si="44"/>
        <v/>
      </c>
      <c r="CF206" s="388" t="str">
        <f>IF($BD206,SUM($CE206:$CE$250),"")</f>
        <v/>
      </c>
      <c r="CG206" s="11"/>
      <c r="CH206" s="10" t="str">
        <f t="shared" si="127"/>
        <v/>
      </c>
      <c r="CI206" s="523" t="str">
        <f t="shared" si="138"/>
        <v/>
      </c>
      <c r="CJ206" s="388"/>
      <c r="CK206" s="388"/>
      <c r="CL206" s="37"/>
      <c r="CM206" s="300" t="str">
        <f t="shared" si="14"/>
        <v/>
      </c>
      <c r="CN206" s="677" t="str">
        <f t="shared" si="139"/>
        <v/>
      </c>
      <c r="CO206" s="677" t="str">
        <f t="shared" si="140"/>
        <v/>
      </c>
      <c r="CP206" s="10" t="str">
        <f t="shared" si="128"/>
        <v/>
      </c>
      <c r="CQ206" s="582" t="str">
        <f t="shared" si="129"/>
        <v/>
      </c>
      <c r="CR206" s="387" t="str">
        <f t="shared" si="130"/>
        <v/>
      </c>
      <c r="CT206" s="38" t="str">
        <f t="shared" si="95"/>
        <v/>
      </c>
      <c r="CU206" s="386" t="str">
        <f t="shared" si="48"/>
        <v/>
      </c>
      <c r="CV206" s="499" t="str">
        <f t="shared" si="96"/>
        <v/>
      </c>
      <c r="CX206" s="10" t="str">
        <f t="shared" si="97"/>
        <v/>
      </c>
      <c r="CY206" s="387" t="str">
        <f t="shared" si="98"/>
        <v/>
      </c>
      <c r="CZ206" s="10" t="str">
        <f t="shared" si="99"/>
        <v/>
      </c>
      <c r="DA206" s="33" t="str">
        <f>IF($BD206,SUM(CZ206:$CZ$250)*$BK206,"")</f>
        <v/>
      </c>
      <c r="DC206" s="677" t="str">
        <f t="shared" si="131"/>
        <v/>
      </c>
      <c r="DD206" s="10" t="str">
        <f t="shared" si="51"/>
        <v/>
      </c>
      <c r="DE206" s="10" t="str">
        <f t="shared" si="132"/>
        <v/>
      </c>
      <c r="DF206" s="10" t="str">
        <f t="shared" si="133"/>
        <v/>
      </c>
      <c r="DG206" s="10" t="str">
        <f t="shared" si="134"/>
        <v/>
      </c>
      <c r="DH206" s="10" t="str">
        <f t="shared" si="135"/>
        <v/>
      </c>
      <c r="DI206" s="10" t="str">
        <f t="shared" si="100"/>
        <v/>
      </c>
      <c r="DJ206" s="10" t="str">
        <f t="shared" si="101"/>
        <v/>
      </c>
      <c r="DK206" s="499" t="str">
        <f t="shared" si="102"/>
        <v/>
      </c>
      <c r="DL206" s="38" t="str">
        <f t="shared" si="103"/>
        <v/>
      </c>
      <c r="DM206" s="38" t="str">
        <f t="shared" si="104"/>
        <v/>
      </c>
      <c r="DN206" s="38" t="str">
        <f t="shared" si="105"/>
        <v/>
      </c>
      <c r="DO206" s="38" t="str">
        <f t="shared" si="106"/>
        <v/>
      </c>
      <c r="DR206" s="585" t="str">
        <f t="shared" si="107"/>
        <v/>
      </c>
      <c r="DS206" s="36"/>
      <c r="DT206" s="585" t="str">
        <f t="shared" si="108"/>
        <v/>
      </c>
      <c r="DV206" s="10" t="str">
        <f t="shared" si="56"/>
        <v/>
      </c>
      <c r="DW206" s="22"/>
      <c r="DX206" s="32" t="str">
        <f>IF($BD206,SUM(DV206:$DV$250)*$BK206,"")</f>
        <v/>
      </c>
      <c r="DZ206" s="49" t="str">
        <f t="shared" si="57"/>
        <v/>
      </c>
      <c r="EB206" s="32" t="str">
        <f t="shared" si="109"/>
        <v/>
      </c>
      <c r="EC206" s="32"/>
      <c r="ED206" s="31"/>
      <c r="EE206" s="31" t="str">
        <f t="shared" si="28"/>
        <v/>
      </c>
      <c r="EF206" s="585" t="str">
        <f t="shared" si="80"/>
        <v/>
      </c>
      <c r="EG206" s="585" t="str">
        <f t="shared" si="81"/>
        <v/>
      </c>
      <c r="EH206" s="631" t="str">
        <f t="shared" si="82"/>
        <v/>
      </c>
      <c r="EI206" s="631" t="str">
        <f t="shared" si="59"/>
        <v/>
      </c>
      <c r="EJ206" s="635"/>
      <c r="EK206" s="33" t="str">
        <f t="shared" si="60"/>
        <v/>
      </c>
      <c r="EL206" s="32"/>
      <c r="EM206" s="32" t="str">
        <f t="shared" si="85"/>
        <v/>
      </c>
      <c r="EP206" s="51" t="str">
        <f t="shared" si="136"/>
        <v/>
      </c>
      <c r="EQ206" s="35"/>
      <c r="ER206" s="11"/>
      <c r="ES206" s="33" t="str">
        <f t="shared" si="110"/>
        <v/>
      </c>
      <c r="ET206" s="31"/>
      <c r="EU206" s="50" t="str">
        <f t="shared" si="111"/>
        <v/>
      </c>
      <c r="EV206" s="32" t="str">
        <f t="shared" si="112"/>
        <v/>
      </c>
      <c r="EX206" s="32" t="str">
        <f t="shared" si="113"/>
        <v/>
      </c>
      <c r="EY206" s="22"/>
      <c r="EZ206" s="32"/>
      <c r="FA206" s="11"/>
      <c r="FB206" s="32" t="str">
        <f t="shared" si="64"/>
        <v/>
      </c>
      <c r="FC206" s="11"/>
      <c r="FD206" s="32"/>
      <c r="FF206" s="484" t="str">
        <f t="shared" si="114"/>
        <v/>
      </c>
      <c r="FG206" s="484" t="str">
        <f t="shared" si="115"/>
        <v/>
      </c>
      <c r="FH206" s="603" t="str">
        <f t="shared" si="116"/>
        <v/>
      </c>
      <c r="FI206" s="484" t="str">
        <f t="shared" si="117"/>
        <v/>
      </c>
      <c r="FJ206" s="604" t="str">
        <f t="shared" si="137"/>
        <v/>
      </c>
      <c r="FK206" s="605" t="str">
        <f t="shared" si="118"/>
        <v/>
      </c>
      <c r="FL206" s="484" t="str">
        <f t="shared" si="119"/>
        <v/>
      </c>
      <c r="FN206" s="31" t="str">
        <f t="shared" si="120"/>
        <v/>
      </c>
      <c r="FO206" s="31" t="str">
        <f t="shared" si="121"/>
        <v/>
      </c>
      <c r="FP206" s="30" t="str">
        <f t="shared" si="122"/>
        <v/>
      </c>
      <c r="FQ206" s="45"/>
      <c r="FR206" s="48"/>
      <c r="FS206" s="29" t="str">
        <f t="shared" si="123"/>
        <v/>
      </c>
      <c r="FT206" s="45"/>
      <c r="FV206" s="29" t="str">
        <f t="shared" si="84"/>
        <v/>
      </c>
      <c r="FW206" s="45"/>
      <c r="FY206" s="28" t="str">
        <f t="shared" si="124"/>
        <v/>
      </c>
      <c r="FZ206" s="45"/>
      <c r="GA206" s="45"/>
      <c r="GC206" s="28" t="str">
        <f t="shared" si="125"/>
        <v/>
      </c>
      <c r="GD206" s="45"/>
      <c r="GF206" s="27" t="str">
        <f t="shared" si="71"/>
        <v/>
      </c>
      <c r="GH206" s="29"/>
      <c r="GJ206" s="26" t="str">
        <f t="shared" si="72"/>
        <v/>
      </c>
      <c r="GK206" s="47"/>
      <c r="GL206" s="46"/>
      <c r="GM206" s="24"/>
      <c r="GT206" s="20"/>
      <c r="GW206" s="5"/>
      <c r="GX206" s="5"/>
    </row>
    <row r="207" spans="54:206">
      <c r="BB207" s="23"/>
      <c r="BD207" s="43">
        <f t="shared" si="6"/>
        <v>0</v>
      </c>
      <c r="BE207" s="551" t="str">
        <f t="shared" si="87"/>
        <v/>
      </c>
      <c r="BF207" s="138" t="str">
        <f t="shared" si="73"/>
        <v/>
      </c>
      <c r="BG207" s="42" t="str">
        <f t="shared" si="88"/>
        <v/>
      </c>
      <c r="BH207" s="41" t="str">
        <f t="shared" si="89"/>
        <v/>
      </c>
      <c r="BI207" s="40" t="str">
        <f t="shared" ca="1" si="90"/>
        <v/>
      </c>
      <c r="BJ207" s="202" t="str">
        <f t="shared" si="91"/>
        <v/>
      </c>
      <c r="BK207" s="203" t="str">
        <f t="shared" si="86"/>
        <v/>
      </c>
      <c r="BM207" s="40" t="str">
        <f t="shared" si="92"/>
        <v/>
      </c>
      <c r="BN207" s="40" t="str">
        <f t="shared" si="93"/>
        <v/>
      </c>
      <c r="BO207" s="39" t="str">
        <f t="shared" si="94"/>
        <v/>
      </c>
      <c r="BP207" s="39"/>
      <c r="BQ207" s="354" t="str">
        <f t="shared" si="11"/>
        <v/>
      </c>
      <c r="BR207" s="39"/>
      <c r="BT207" s="386" t="str">
        <f t="shared" si="126"/>
        <v/>
      </c>
      <c r="BU207" s="388" t="str">
        <f>IF($BD207,SUM($BT207:$BT$250),"")</f>
        <v/>
      </c>
      <c r="BV207" s="499" t="str">
        <f t="shared" si="41"/>
        <v/>
      </c>
      <c r="BW207" s="585" t="str">
        <f>IF($BD207,SUM($BV207:$BV$250),"")</f>
        <v/>
      </c>
      <c r="BX207" s="387" t="str">
        <f t="shared" si="75"/>
        <v/>
      </c>
      <c r="BY207" s="387" t="str">
        <f t="shared" si="76"/>
        <v/>
      </c>
      <c r="BZ207" s="388" t="str">
        <f>IF($BD207,SUM($BY207:$BY$250),"")</f>
        <v/>
      </c>
      <c r="CA207" s="11"/>
      <c r="CB207" s="388" t="str">
        <f t="shared" si="42"/>
        <v/>
      </c>
      <c r="CC207" s="387" t="str">
        <f t="shared" si="43"/>
        <v/>
      </c>
      <c r="CD207" s="388" t="str">
        <f>IF($BD207,SUM($CC207:$CC$250),"")</f>
        <v/>
      </c>
      <c r="CE207" s="387" t="str">
        <f t="shared" si="44"/>
        <v/>
      </c>
      <c r="CF207" s="388" t="str">
        <f>IF($BD207,SUM($CE207:$CE$250),"")</f>
        <v/>
      </c>
      <c r="CG207" s="11"/>
      <c r="CH207" s="10" t="str">
        <f t="shared" si="127"/>
        <v/>
      </c>
      <c r="CI207" s="523" t="str">
        <f t="shared" si="138"/>
        <v/>
      </c>
      <c r="CJ207" s="388"/>
      <c r="CK207" s="388"/>
      <c r="CL207" s="37"/>
      <c r="CM207" s="300" t="str">
        <f t="shared" si="14"/>
        <v/>
      </c>
      <c r="CN207" s="677" t="str">
        <f t="shared" si="139"/>
        <v/>
      </c>
      <c r="CO207" s="677" t="str">
        <f t="shared" si="140"/>
        <v/>
      </c>
      <c r="CP207" s="10" t="str">
        <f t="shared" si="128"/>
        <v/>
      </c>
      <c r="CQ207" s="582" t="str">
        <f t="shared" si="129"/>
        <v/>
      </c>
      <c r="CR207" s="387" t="str">
        <f t="shared" si="130"/>
        <v/>
      </c>
      <c r="CT207" s="38" t="str">
        <f t="shared" si="95"/>
        <v/>
      </c>
      <c r="CU207" s="386" t="str">
        <f t="shared" si="48"/>
        <v/>
      </c>
      <c r="CV207" s="499" t="str">
        <f t="shared" si="96"/>
        <v/>
      </c>
      <c r="CX207" s="10" t="str">
        <f t="shared" si="97"/>
        <v/>
      </c>
      <c r="CY207" s="387" t="str">
        <f t="shared" si="98"/>
        <v/>
      </c>
      <c r="CZ207" s="10" t="str">
        <f t="shared" si="99"/>
        <v/>
      </c>
      <c r="DA207" s="33" t="str">
        <f>IF($BD207,SUM(CZ207:$CZ$250)*$BK207,"")</f>
        <v/>
      </c>
      <c r="DC207" s="677" t="str">
        <f t="shared" si="131"/>
        <v/>
      </c>
      <c r="DD207" s="10" t="str">
        <f t="shared" si="51"/>
        <v/>
      </c>
      <c r="DE207" s="10" t="str">
        <f t="shared" si="132"/>
        <v/>
      </c>
      <c r="DF207" s="10" t="str">
        <f t="shared" si="133"/>
        <v/>
      </c>
      <c r="DG207" s="10" t="str">
        <f t="shared" si="134"/>
        <v/>
      </c>
      <c r="DH207" s="10" t="str">
        <f t="shared" si="135"/>
        <v/>
      </c>
      <c r="DI207" s="10" t="str">
        <f t="shared" si="100"/>
        <v/>
      </c>
      <c r="DJ207" s="10" t="str">
        <f t="shared" si="101"/>
        <v/>
      </c>
      <c r="DK207" s="499" t="str">
        <f t="shared" si="102"/>
        <v/>
      </c>
      <c r="DL207" s="38" t="str">
        <f t="shared" si="103"/>
        <v/>
      </c>
      <c r="DM207" s="38" t="str">
        <f t="shared" si="104"/>
        <v/>
      </c>
      <c r="DN207" s="38" t="str">
        <f t="shared" si="105"/>
        <v/>
      </c>
      <c r="DO207" s="38" t="str">
        <f t="shared" si="106"/>
        <v/>
      </c>
      <c r="DR207" s="585" t="str">
        <f t="shared" si="107"/>
        <v/>
      </c>
      <c r="DS207" s="36"/>
      <c r="DT207" s="585" t="str">
        <f t="shared" si="108"/>
        <v/>
      </c>
      <c r="DV207" s="10" t="str">
        <f t="shared" si="56"/>
        <v/>
      </c>
      <c r="DW207" s="22"/>
      <c r="DX207" s="32" t="str">
        <f>IF($BD207,SUM(DV207:$DV$250)*$BK207,"")</f>
        <v/>
      </c>
      <c r="DZ207" s="49" t="str">
        <f t="shared" si="57"/>
        <v/>
      </c>
      <c r="EB207" s="32" t="str">
        <f t="shared" si="109"/>
        <v/>
      </c>
      <c r="EC207" s="32"/>
      <c r="ED207" s="31"/>
      <c r="EE207" s="31" t="str">
        <f t="shared" si="28"/>
        <v/>
      </c>
      <c r="EF207" s="585" t="str">
        <f t="shared" si="80"/>
        <v/>
      </c>
      <c r="EG207" s="585" t="str">
        <f t="shared" si="81"/>
        <v/>
      </c>
      <c r="EH207" s="631" t="str">
        <f t="shared" si="82"/>
        <v/>
      </c>
      <c r="EI207" s="631" t="str">
        <f t="shared" si="59"/>
        <v/>
      </c>
      <c r="EJ207" s="635"/>
      <c r="EK207" s="33" t="str">
        <f t="shared" si="60"/>
        <v/>
      </c>
      <c r="EL207" s="32"/>
      <c r="EM207" s="32" t="str">
        <f t="shared" si="85"/>
        <v/>
      </c>
      <c r="EP207" s="51" t="str">
        <f t="shared" si="136"/>
        <v/>
      </c>
      <c r="EQ207" s="35"/>
      <c r="ER207" s="11"/>
      <c r="ES207" s="33" t="str">
        <f t="shared" si="110"/>
        <v/>
      </c>
      <c r="ET207" s="31"/>
      <c r="EU207" s="50" t="str">
        <f t="shared" si="111"/>
        <v/>
      </c>
      <c r="EV207" s="32" t="str">
        <f t="shared" si="112"/>
        <v/>
      </c>
      <c r="EX207" s="32" t="str">
        <f t="shared" si="113"/>
        <v/>
      </c>
      <c r="EY207" s="22"/>
      <c r="EZ207" s="32"/>
      <c r="FA207" s="11"/>
      <c r="FB207" s="32" t="str">
        <f t="shared" si="64"/>
        <v/>
      </c>
      <c r="FC207" s="11"/>
      <c r="FD207" s="32"/>
      <c r="FF207" s="484" t="str">
        <f t="shared" si="114"/>
        <v/>
      </c>
      <c r="FG207" s="484" t="str">
        <f t="shared" si="115"/>
        <v/>
      </c>
      <c r="FH207" s="603" t="str">
        <f t="shared" si="116"/>
        <v/>
      </c>
      <c r="FI207" s="484" t="str">
        <f t="shared" si="117"/>
        <v/>
      </c>
      <c r="FJ207" s="604" t="str">
        <f t="shared" si="137"/>
        <v/>
      </c>
      <c r="FK207" s="605" t="str">
        <f t="shared" si="118"/>
        <v/>
      </c>
      <c r="FL207" s="484" t="str">
        <f t="shared" si="119"/>
        <v/>
      </c>
      <c r="FN207" s="31" t="str">
        <f t="shared" si="120"/>
        <v/>
      </c>
      <c r="FO207" s="31" t="str">
        <f t="shared" si="121"/>
        <v/>
      </c>
      <c r="FP207" s="30" t="str">
        <f t="shared" si="122"/>
        <v/>
      </c>
      <c r="FQ207" s="45"/>
      <c r="FR207" s="48"/>
      <c r="FS207" s="29" t="str">
        <f t="shared" si="123"/>
        <v/>
      </c>
      <c r="FT207" s="45"/>
      <c r="FV207" s="29" t="str">
        <f t="shared" si="84"/>
        <v/>
      </c>
      <c r="FW207" s="45"/>
      <c r="FY207" s="28" t="str">
        <f t="shared" si="124"/>
        <v/>
      </c>
      <c r="FZ207" s="45"/>
      <c r="GA207" s="45"/>
      <c r="GC207" s="28" t="str">
        <f t="shared" si="125"/>
        <v/>
      </c>
      <c r="GD207" s="45"/>
      <c r="GF207" s="27" t="str">
        <f t="shared" si="71"/>
        <v/>
      </c>
      <c r="GH207" s="29"/>
      <c r="GJ207" s="26" t="str">
        <f t="shared" si="72"/>
        <v/>
      </c>
      <c r="GK207" s="47"/>
      <c r="GL207" s="46"/>
      <c r="GM207" s="24"/>
      <c r="GT207" s="20"/>
      <c r="GW207" s="5"/>
      <c r="GX207" s="5"/>
    </row>
    <row r="208" spans="54:206">
      <c r="BB208" s="23"/>
      <c r="BD208" s="43">
        <f t="shared" si="6"/>
        <v>0</v>
      </c>
      <c r="BE208" s="551" t="str">
        <f t="shared" si="87"/>
        <v/>
      </c>
      <c r="BF208" s="138" t="str">
        <f t="shared" si="73"/>
        <v/>
      </c>
      <c r="BG208" s="42" t="str">
        <f t="shared" si="88"/>
        <v/>
      </c>
      <c r="BH208" s="41" t="str">
        <f t="shared" si="89"/>
        <v/>
      </c>
      <c r="BI208" s="40" t="str">
        <f t="shared" ca="1" si="90"/>
        <v/>
      </c>
      <c r="BJ208" s="202" t="str">
        <f t="shared" si="91"/>
        <v/>
      </c>
      <c r="BK208" s="203" t="str">
        <f t="shared" si="86"/>
        <v/>
      </c>
      <c r="BM208" s="40" t="str">
        <f t="shared" si="92"/>
        <v/>
      </c>
      <c r="BN208" s="40" t="str">
        <f t="shared" si="93"/>
        <v/>
      </c>
      <c r="BO208" s="39" t="str">
        <f t="shared" si="94"/>
        <v/>
      </c>
      <c r="BP208" s="39"/>
      <c r="BQ208" s="354" t="str">
        <f t="shared" si="11"/>
        <v/>
      </c>
      <c r="BR208" s="39"/>
      <c r="BT208" s="386" t="str">
        <f t="shared" si="126"/>
        <v/>
      </c>
      <c r="BU208" s="388" t="str">
        <f>IF($BD208,SUM($BT208:$BT$250),"")</f>
        <v/>
      </c>
      <c r="BV208" s="499" t="str">
        <f t="shared" si="41"/>
        <v/>
      </c>
      <c r="BW208" s="585" t="str">
        <f>IF($BD208,SUM($BV208:$BV$250),"")</f>
        <v/>
      </c>
      <c r="BX208" s="387" t="str">
        <f t="shared" si="75"/>
        <v/>
      </c>
      <c r="BY208" s="387" t="str">
        <f t="shared" si="76"/>
        <v/>
      </c>
      <c r="BZ208" s="388" t="str">
        <f>IF($BD208,SUM($BY208:$BY$250),"")</f>
        <v/>
      </c>
      <c r="CA208" s="11"/>
      <c r="CB208" s="388" t="str">
        <f t="shared" si="42"/>
        <v/>
      </c>
      <c r="CC208" s="387" t="str">
        <f t="shared" si="43"/>
        <v/>
      </c>
      <c r="CD208" s="388" t="str">
        <f>IF($BD208,SUM($CC208:$CC$250),"")</f>
        <v/>
      </c>
      <c r="CE208" s="387" t="str">
        <f t="shared" si="44"/>
        <v/>
      </c>
      <c r="CF208" s="388" t="str">
        <f>IF($BD208,SUM($CE208:$CE$250),"")</f>
        <v/>
      </c>
      <c r="CG208" s="11"/>
      <c r="CH208" s="10" t="str">
        <f t="shared" si="127"/>
        <v/>
      </c>
      <c r="CI208" s="523" t="str">
        <f t="shared" si="138"/>
        <v/>
      </c>
      <c r="CJ208" s="388"/>
      <c r="CK208" s="388"/>
      <c r="CL208" s="37"/>
      <c r="CM208" s="300" t="str">
        <f t="shared" si="14"/>
        <v/>
      </c>
      <c r="CN208" s="677" t="str">
        <f t="shared" si="139"/>
        <v/>
      </c>
      <c r="CO208" s="677" t="str">
        <f t="shared" si="140"/>
        <v/>
      </c>
      <c r="CP208" s="10" t="str">
        <f t="shared" si="128"/>
        <v/>
      </c>
      <c r="CQ208" s="582" t="str">
        <f t="shared" si="129"/>
        <v/>
      </c>
      <c r="CR208" s="387" t="str">
        <f t="shared" si="130"/>
        <v/>
      </c>
      <c r="CT208" s="38" t="str">
        <f t="shared" si="95"/>
        <v/>
      </c>
      <c r="CU208" s="386" t="str">
        <f t="shared" si="48"/>
        <v/>
      </c>
      <c r="CV208" s="499" t="str">
        <f t="shared" si="96"/>
        <v/>
      </c>
      <c r="CX208" s="10" t="str">
        <f t="shared" si="97"/>
        <v/>
      </c>
      <c r="CY208" s="387" t="str">
        <f t="shared" si="98"/>
        <v/>
      </c>
      <c r="CZ208" s="10" t="str">
        <f t="shared" si="99"/>
        <v/>
      </c>
      <c r="DA208" s="33" t="str">
        <f>IF($BD208,SUM(CZ208:$CZ$250)*$BK208,"")</f>
        <v/>
      </c>
      <c r="DC208" s="677" t="str">
        <f t="shared" si="131"/>
        <v/>
      </c>
      <c r="DD208" s="10" t="str">
        <f t="shared" si="51"/>
        <v/>
      </c>
      <c r="DE208" s="10" t="str">
        <f t="shared" si="132"/>
        <v/>
      </c>
      <c r="DF208" s="10" t="str">
        <f t="shared" si="133"/>
        <v/>
      </c>
      <c r="DG208" s="10" t="str">
        <f t="shared" si="134"/>
        <v/>
      </c>
      <c r="DH208" s="10" t="str">
        <f t="shared" si="135"/>
        <v/>
      </c>
      <c r="DI208" s="10" t="str">
        <f t="shared" si="100"/>
        <v/>
      </c>
      <c r="DJ208" s="10" t="str">
        <f t="shared" si="101"/>
        <v/>
      </c>
      <c r="DK208" s="499" t="str">
        <f t="shared" si="102"/>
        <v/>
      </c>
      <c r="DL208" s="38" t="str">
        <f t="shared" si="103"/>
        <v/>
      </c>
      <c r="DM208" s="38" t="str">
        <f t="shared" si="104"/>
        <v/>
      </c>
      <c r="DN208" s="38" t="str">
        <f t="shared" si="105"/>
        <v/>
      </c>
      <c r="DO208" s="38" t="str">
        <f t="shared" si="106"/>
        <v/>
      </c>
      <c r="DR208" s="585" t="str">
        <f t="shared" si="107"/>
        <v/>
      </c>
      <c r="DS208" s="36"/>
      <c r="DT208" s="585" t="str">
        <f t="shared" si="108"/>
        <v/>
      </c>
      <c r="DV208" s="10" t="str">
        <f t="shared" si="56"/>
        <v/>
      </c>
      <c r="DW208" s="22"/>
      <c r="DX208" s="32" t="str">
        <f>IF($BD208,SUM(DV208:$DV$250)*$BK208,"")</f>
        <v/>
      </c>
      <c r="DZ208" s="49" t="str">
        <f t="shared" si="57"/>
        <v/>
      </c>
      <c r="EB208" s="32" t="str">
        <f t="shared" si="109"/>
        <v/>
      </c>
      <c r="EC208" s="32"/>
      <c r="ED208" s="31"/>
      <c r="EE208" s="31" t="str">
        <f t="shared" si="28"/>
        <v/>
      </c>
      <c r="EF208" s="585" t="str">
        <f t="shared" si="80"/>
        <v/>
      </c>
      <c r="EG208" s="585" t="str">
        <f t="shared" si="81"/>
        <v/>
      </c>
      <c r="EH208" s="631" t="str">
        <f t="shared" si="82"/>
        <v/>
      </c>
      <c r="EI208" s="631" t="str">
        <f t="shared" si="59"/>
        <v/>
      </c>
      <c r="EJ208" s="635"/>
      <c r="EK208" s="33" t="str">
        <f t="shared" si="60"/>
        <v/>
      </c>
      <c r="EL208" s="32"/>
      <c r="EM208" s="32" t="str">
        <f t="shared" si="85"/>
        <v/>
      </c>
      <c r="EP208" s="51" t="str">
        <f t="shared" si="136"/>
        <v/>
      </c>
      <c r="EQ208" s="35"/>
      <c r="ER208" s="11"/>
      <c r="ES208" s="33" t="str">
        <f t="shared" si="110"/>
        <v/>
      </c>
      <c r="ET208" s="31"/>
      <c r="EU208" s="50" t="str">
        <f t="shared" si="111"/>
        <v/>
      </c>
      <c r="EV208" s="32" t="str">
        <f t="shared" si="112"/>
        <v/>
      </c>
      <c r="EX208" s="32" t="str">
        <f t="shared" si="113"/>
        <v/>
      </c>
      <c r="EY208" s="22"/>
      <c r="EZ208" s="32"/>
      <c r="FA208" s="11"/>
      <c r="FB208" s="32" t="str">
        <f t="shared" si="64"/>
        <v/>
      </c>
      <c r="FC208" s="11"/>
      <c r="FD208" s="32"/>
      <c r="FF208" s="484" t="str">
        <f t="shared" si="114"/>
        <v/>
      </c>
      <c r="FG208" s="484" t="str">
        <f t="shared" si="115"/>
        <v/>
      </c>
      <c r="FH208" s="603" t="str">
        <f t="shared" si="116"/>
        <v/>
      </c>
      <c r="FI208" s="484" t="str">
        <f t="shared" si="117"/>
        <v/>
      </c>
      <c r="FJ208" s="604" t="str">
        <f t="shared" si="137"/>
        <v/>
      </c>
      <c r="FK208" s="605" t="str">
        <f t="shared" si="118"/>
        <v/>
      </c>
      <c r="FL208" s="484" t="str">
        <f t="shared" si="119"/>
        <v/>
      </c>
      <c r="FN208" s="31" t="str">
        <f t="shared" si="120"/>
        <v/>
      </c>
      <c r="FO208" s="31" t="str">
        <f t="shared" si="121"/>
        <v/>
      </c>
      <c r="FP208" s="30" t="str">
        <f t="shared" si="122"/>
        <v/>
      </c>
      <c r="FQ208" s="45"/>
      <c r="FR208" s="48"/>
      <c r="FS208" s="29" t="str">
        <f t="shared" si="123"/>
        <v/>
      </c>
      <c r="FT208" s="45"/>
      <c r="FV208" s="29" t="str">
        <f t="shared" si="84"/>
        <v/>
      </c>
      <c r="FW208" s="45"/>
      <c r="FY208" s="28" t="str">
        <f t="shared" si="124"/>
        <v/>
      </c>
      <c r="FZ208" s="45"/>
      <c r="GA208" s="45"/>
      <c r="GC208" s="28" t="str">
        <f t="shared" si="125"/>
        <v/>
      </c>
      <c r="GD208" s="45"/>
      <c r="GF208" s="27" t="str">
        <f t="shared" si="71"/>
        <v/>
      </c>
      <c r="GH208" s="29"/>
      <c r="GJ208" s="26" t="str">
        <f t="shared" si="72"/>
        <v/>
      </c>
      <c r="GK208" s="47"/>
      <c r="GL208" s="46"/>
      <c r="GM208" s="24"/>
      <c r="GT208" s="20"/>
      <c r="GW208" s="5"/>
      <c r="GX208" s="5"/>
    </row>
    <row r="209" spans="54:206">
      <c r="BB209" s="23"/>
      <c r="BD209" s="43">
        <f t="shared" si="6"/>
        <v>0</v>
      </c>
      <c r="BE209" s="551" t="str">
        <f t="shared" si="87"/>
        <v/>
      </c>
      <c r="BF209" s="138" t="str">
        <f t="shared" si="73"/>
        <v/>
      </c>
      <c r="BG209" s="42" t="str">
        <f t="shared" si="88"/>
        <v/>
      </c>
      <c r="BH209" s="41" t="str">
        <f t="shared" si="89"/>
        <v/>
      </c>
      <c r="BI209" s="40" t="str">
        <f t="shared" ca="1" si="90"/>
        <v/>
      </c>
      <c r="BJ209" s="202" t="str">
        <f t="shared" si="91"/>
        <v/>
      </c>
      <c r="BK209" s="203" t="str">
        <f t="shared" si="86"/>
        <v/>
      </c>
      <c r="BM209" s="40" t="str">
        <f t="shared" si="92"/>
        <v/>
      </c>
      <c r="BN209" s="40" t="str">
        <f t="shared" si="93"/>
        <v/>
      </c>
      <c r="BO209" s="39" t="str">
        <f t="shared" si="94"/>
        <v/>
      </c>
      <c r="BP209" s="39"/>
      <c r="BQ209" s="354" t="str">
        <f t="shared" si="11"/>
        <v/>
      </c>
      <c r="BR209" s="39"/>
      <c r="BT209" s="386" t="str">
        <f t="shared" si="126"/>
        <v/>
      </c>
      <c r="BU209" s="388" t="str">
        <f>IF($BD209,SUM($BT209:$BT$250),"")</f>
        <v/>
      </c>
      <c r="BV209" s="499" t="str">
        <f t="shared" si="41"/>
        <v/>
      </c>
      <c r="BW209" s="585" t="str">
        <f>IF($BD209,SUM($BV209:$BV$250),"")</f>
        <v/>
      </c>
      <c r="BX209" s="387" t="str">
        <f t="shared" si="75"/>
        <v/>
      </c>
      <c r="BY209" s="387" t="str">
        <f t="shared" si="76"/>
        <v/>
      </c>
      <c r="BZ209" s="388" t="str">
        <f>IF($BD209,SUM($BY209:$BY$250),"")</f>
        <v/>
      </c>
      <c r="CA209" s="11"/>
      <c r="CB209" s="388" t="str">
        <f t="shared" si="42"/>
        <v/>
      </c>
      <c r="CC209" s="387" t="str">
        <f t="shared" si="43"/>
        <v/>
      </c>
      <c r="CD209" s="388" t="str">
        <f>IF($BD209,SUM($CC209:$CC$250),"")</f>
        <v/>
      </c>
      <c r="CE209" s="387" t="str">
        <f t="shared" si="44"/>
        <v/>
      </c>
      <c r="CF209" s="388" t="str">
        <f>IF($BD209,SUM($CE209:$CE$250),"")</f>
        <v/>
      </c>
      <c r="CG209" s="11"/>
      <c r="CH209" s="10" t="str">
        <f t="shared" si="127"/>
        <v/>
      </c>
      <c r="CI209" s="523" t="str">
        <f t="shared" si="138"/>
        <v/>
      </c>
      <c r="CJ209" s="388"/>
      <c r="CK209" s="388"/>
      <c r="CL209" s="37"/>
      <c r="CM209" s="300" t="str">
        <f t="shared" si="14"/>
        <v/>
      </c>
      <c r="CN209" s="677" t="str">
        <f t="shared" si="139"/>
        <v/>
      </c>
      <c r="CO209" s="677" t="str">
        <f t="shared" si="140"/>
        <v/>
      </c>
      <c r="CP209" s="10" t="str">
        <f t="shared" si="128"/>
        <v/>
      </c>
      <c r="CQ209" s="582" t="str">
        <f t="shared" si="129"/>
        <v/>
      </c>
      <c r="CR209" s="387" t="str">
        <f t="shared" si="130"/>
        <v/>
      </c>
      <c r="CT209" s="38" t="str">
        <f t="shared" si="95"/>
        <v/>
      </c>
      <c r="CU209" s="386" t="str">
        <f t="shared" si="48"/>
        <v/>
      </c>
      <c r="CV209" s="499" t="str">
        <f t="shared" si="96"/>
        <v/>
      </c>
      <c r="CX209" s="10" t="str">
        <f t="shared" si="97"/>
        <v/>
      </c>
      <c r="CY209" s="387" t="str">
        <f t="shared" si="98"/>
        <v/>
      </c>
      <c r="CZ209" s="10" t="str">
        <f t="shared" si="99"/>
        <v/>
      </c>
      <c r="DA209" s="33" t="str">
        <f>IF($BD209,SUM(CZ209:$CZ$250)*$BK209,"")</f>
        <v/>
      </c>
      <c r="DC209" s="677" t="str">
        <f t="shared" si="131"/>
        <v/>
      </c>
      <c r="DD209" s="10" t="str">
        <f t="shared" si="51"/>
        <v/>
      </c>
      <c r="DE209" s="10" t="str">
        <f t="shared" si="132"/>
        <v/>
      </c>
      <c r="DF209" s="10" t="str">
        <f t="shared" si="133"/>
        <v/>
      </c>
      <c r="DG209" s="10" t="str">
        <f t="shared" si="134"/>
        <v/>
      </c>
      <c r="DH209" s="10" t="str">
        <f t="shared" si="135"/>
        <v/>
      </c>
      <c r="DI209" s="10" t="str">
        <f t="shared" si="100"/>
        <v/>
      </c>
      <c r="DJ209" s="10" t="str">
        <f t="shared" si="101"/>
        <v/>
      </c>
      <c r="DK209" s="499" t="str">
        <f t="shared" si="102"/>
        <v/>
      </c>
      <c r="DL209" s="38" t="str">
        <f t="shared" si="103"/>
        <v/>
      </c>
      <c r="DM209" s="38" t="str">
        <f t="shared" si="104"/>
        <v/>
      </c>
      <c r="DN209" s="38" t="str">
        <f t="shared" si="105"/>
        <v/>
      </c>
      <c r="DO209" s="38" t="str">
        <f t="shared" si="106"/>
        <v/>
      </c>
      <c r="DR209" s="585" t="str">
        <f t="shared" si="107"/>
        <v/>
      </c>
      <c r="DS209" s="36"/>
      <c r="DT209" s="585" t="str">
        <f t="shared" si="108"/>
        <v/>
      </c>
      <c r="DV209" s="10" t="str">
        <f t="shared" si="56"/>
        <v/>
      </c>
      <c r="DW209" s="22"/>
      <c r="DX209" s="32" t="str">
        <f>IF($BD209,SUM(DV209:$DV$250)*$BK209,"")</f>
        <v/>
      </c>
      <c r="DZ209" s="49" t="str">
        <f t="shared" si="57"/>
        <v/>
      </c>
      <c r="EB209" s="32" t="str">
        <f t="shared" si="109"/>
        <v/>
      </c>
      <c r="EC209" s="32"/>
      <c r="ED209" s="31"/>
      <c r="EE209" s="31" t="str">
        <f t="shared" si="28"/>
        <v/>
      </c>
      <c r="EF209" s="585" t="str">
        <f t="shared" si="80"/>
        <v/>
      </c>
      <c r="EG209" s="585" t="str">
        <f t="shared" si="81"/>
        <v/>
      </c>
      <c r="EH209" s="631" t="str">
        <f t="shared" si="82"/>
        <v/>
      </c>
      <c r="EI209" s="631" t="str">
        <f t="shared" si="59"/>
        <v/>
      </c>
      <c r="EJ209" s="635"/>
      <c r="EK209" s="33" t="str">
        <f t="shared" si="60"/>
        <v/>
      </c>
      <c r="EL209" s="32"/>
      <c r="EM209" s="32" t="str">
        <f t="shared" si="85"/>
        <v/>
      </c>
      <c r="EP209" s="51" t="str">
        <f t="shared" si="136"/>
        <v/>
      </c>
      <c r="EQ209" s="35"/>
      <c r="ER209" s="11"/>
      <c r="ES209" s="33" t="str">
        <f t="shared" si="110"/>
        <v/>
      </c>
      <c r="ET209" s="31"/>
      <c r="EU209" s="50" t="str">
        <f t="shared" si="111"/>
        <v/>
      </c>
      <c r="EV209" s="32" t="str">
        <f t="shared" si="112"/>
        <v/>
      </c>
      <c r="EX209" s="32" t="str">
        <f t="shared" si="113"/>
        <v/>
      </c>
      <c r="EY209" s="22"/>
      <c r="EZ209" s="32"/>
      <c r="FA209" s="11"/>
      <c r="FB209" s="32" t="str">
        <f t="shared" si="64"/>
        <v/>
      </c>
      <c r="FC209" s="11"/>
      <c r="FD209" s="32"/>
      <c r="FF209" s="484" t="str">
        <f t="shared" si="114"/>
        <v/>
      </c>
      <c r="FG209" s="484" t="str">
        <f t="shared" si="115"/>
        <v/>
      </c>
      <c r="FH209" s="603" t="str">
        <f t="shared" si="116"/>
        <v/>
      </c>
      <c r="FI209" s="484" t="str">
        <f t="shared" si="117"/>
        <v/>
      </c>
      <c r="FJ209" s="604" t="str">
        <f t="shared" si="137"/>
        <v/>
      </c>
      <c r="FK209" s="605" t="str">
        <f t="shared" si="118"/>
        <v/>
      </c>
      <c r="FL209" s="484" t="str">
        <f t="shared" si="119"/>
        <v/>
      </c>
      <c r="FN209" s="31" t="str">
        <f t="shared" si="120"/>
        <v/>
      </c>
      <c r="FO209" s="31" t="str">
        <f t="shared" si="121"/>
        <v/>
      </c>
      <c r="FP209" s="30" t="str">
        <f t="shared" si="122"/>
        <v/>
      </c>
      <c r="FQ209" s="45"/>
      <c r="FR209" s="48"/>
      <c r="FS209" s="29" t="str">
        <f t="shared" si="123"/>
        <v/>
      </c>
      <c r="FT209" s="45"/>
      <c r="FV209" s="29" t="str">
        <f t="shared" si="84"/>
        <v/>
      </c>
      <c r="FW209" s="45"/>
      <c r="FY209" s="28" t="str">
        <f t="shared" si="124"/>
        <v/>
      </c>
      <c r="FZ209" s="45"/>
      <c r="GA209" s="45"/>
      <c r="GC209" s="28" t="str">
        <f t="shared" si="125"/>
        <v/>
      </c>
      <c r="GD209" s="45"/>
      <c r="GF209" s="27" t="str">
        <f t="shared" si="71"/>
        <v/>
      </c>
      <c r="GH209" s="29"/>
      <c r="GJ209" s="26" t="str">
        <f t="shared" si="72"/>
        <v/>
      </c>
      <c r="GK209" s="47"/>
      <c r="GL209" s="46"/>
      <c r="GM209" s="24"/>
      <c r="GT209" s="20"/>
      <c r="GW209" s="5"/>
      <c r="GX209" s="5"/>
    </row>
    <row r="210" spans="54:206">
      <c r="BB210" s="23"/>
      <c r="BD210" s="43">
        <f t="shared" si="6"/>
        <v>0</v>
      </c>
      <c r="BE210" s="551" t="str">
        <f t="shared" si="87"/>
        <v/>
      </c>
      <c r="BF210" s="138" t="str">
        <f t="shared" si="73"/>
        <v/>
      </c>
      <c r="BG210" s="42" t="str">
        <f t="shared" si="88"/>
        <v/>
      </c>
      <c r="BH210" s="41" t="str">
        <f t="shared" si="89"/>
        <v/>
      </c>
      <c r="BI210" s="40" t="str">
        <f t="shared" ca="1" si="90"/>
        <v/>
      </c>
      <c r="BJ210" s="202" t="str">
        <f t="shared" si="91"/>
        <v/>
      </c>
      <c r="BK210" s="203" t="str">
        <f t="shared" si="86"/>
        <v/>
      </c>
      <c r="BM210" s="40" t="str">
        <f t="shared" si="92"/>
        <v/>
      </c>
      <c r="BN210" s="40" t="str">
        <f t="shared" si="93"/>
        <v/>
      </c>
      <c r="BO210" s="39" t="str">
        <f t="shared" si="94"/>
        <v/>
      </c>
      <c r="BP210" s="39"/>
      <c r="BQ210" s="354" t="str">
        <f t="shared" si="11"/>
        <v/>
      </c>
      <c r="BR210" s="39"/>
      <c r="BT210" s="386" t="str">
        <f t="shared" si="126"/>
        <v/>
      </c>
      <c r="BU210" s="388" t="str">
        <f>IF($BD210,SUM($BT210:$BT$250),"")</f>
        <v/>
      </c>
      <c r="BV210" s="499" t="str">
        <f t="shared" si="41"/>
        <v/>
      </c>
      <c r="BW210" s="585" t="str">
        <f>IF($BD210,SUM($BV210:$BV$250),"")</f>
        <v/>
      </c>
      <c r="BX210" s="387" t="str">
        <f t="shared" si="75"/>
        <v/>
      </c>
      <c r="BY210" s="387" t="str">
        <f t="shared" si="76"/>
        <v/>
      </c>
      <c r="BZ210" s="388" t="str">
        <f>IF($BD210,SUM($BY210:$BY$250),"")</f>
        <v/>
      </c>
      <c r="CA210" s="11"/>
      <c r="CB210" s="388" t="str">
        <f t="shared" si="42"/>
        <v/>
      </c>
      <c r="CC210" s="387" t="str">
        <f t="shared" si="43"/>
        <v/>
      </c>
      <c r="CD210" s="388" t="str">
        <f>IF($BD210,SUM($CC210:$CC$250),"")</f>
        <v/>
      </c>
      <c r="CE210" s="387" t="str">
        <f t="shared" si="44"/>
        <v/>
      </c>
      <c r="CF210" s="388" t="str">
        <f>IF($BD210,SUM($CE210:$CE$250),"")</f>
        <v/>
      </c>
      <c r="CG210" s="11"/>
      <c r="CH210" s="10" t="str">
        <f t="shared" si="127"/>
        <v/>
      </c>
      <c r="CI210" s="523" t="str">
        <f t="shared" si="138"/>
        <v/>
      </c>
      <c r="CJ210" s="388"/>
      <c r="CK210" s="388"/>
      <c r="CL210" s="37"/>
      <c r="CM210" s="300" t="str">
        <f t="shared" si="14"/>
        <v/>
      </c>
      <c r="CN210" s="677" t="str">
        <f t="shared" si="139"/>
        <v/>
      </c>
      <c r="CO210" s="677" t="str">
        <f t="shared" si="140"/>
        <v/>
      </c>
      <c r="CP210" s="10" t="str">
        <f t="shared" si="128"/>
        <v/>
      </c>
      <c r="CQ210" s="582" t="str">
        <f t="shared" si="129"/>
        <v/>
      </c>
      <c r="CR210" s="387" t="str">
        <f t="shared" si="130"/>
        <v/>
      </c>
      <c r="CT210" s="38" t="str">
        <f t="shared" si="95"/>
        <v/>
      </c>
      <c r="CU210" s="386" t="str">
        <f t="shared" si="48"/>
        <v/>
      </c>
      <c r="CV210" s="499" t="str">
        <f t="shared" si="96"/>
        <v/>
      </c>
      <c r="CX210" s="10" t="str">
        <f t="shared" si="97"/>
        <v/>
      </c>
      <c r="CY210" s="387" t="str">
        <f t="shared" si="98"/>
        <v/>
      </c>
      <c r="CZ210" s="10" t="str">
        <f t="shared" si="99"/>
        <v/>
      </c>
      <c r="DA210" s="33" t="str">
        <f>IF($BD210,SUM(CZ210:$CZ$250)*$BK210,"")</f>
        <v/>
      </c>
      <c r="DC210" s="677" t="str">
        <f t="shared" si="131"/>
        <v/>
      </c>
      <c r="DD210" s="10" t="str">
        <f t="shared" si="51"/>
        <v/>
      </c>
      <c r="DE210" s="10" t="str">
        <f t="shared" si="132"/>
        <v/>
      </c>
      <c r="DF210" s="10" t="str">
        <f t="shared" si="133"/>
        <v/>
      </c>
      <c r="DG210" s="10" t="str">
        <f t="shared" si="134"/>
        <v/>
      </c>
      <c r="DH210" s="10" t="str">
        <f t="shared" si="135"/>
        <v/>
      </c>
      <c r="DI210" s="10" t="str">
        <f t="shared" si="100"/>
        <v/>
      </c>
      <c r="DJ210" s="10" t="str">
        <f t="shared" si="101"/>
        <v/>
      </c>
      <c r="DK210" s="499" t="str">
        <f t="shared" si="102"/>
        <v/>
      </c>
      <c r="DL210" s="38" t="str">
        <f t="shared" si="103"/>
        <v/>
      </c>
      <c r="DM210" s="38" t="str">
        <f t="shared" si="104"/>
        <v/>
      </c>
      <c r="DN210" s="38" t="str">
        <f t="shared" si="105"/>
        <v/>
      </c>
      <c r="DO210" s="38" t="str">
        <f t="shared" si="106"/>
        <v/>
      </c>
      <c r="DR210" s="585" t="str">
        <f t="shared" si="107"/>
        <v/>
      </c>
      <c r="DS210" s="36"/>
      <c r="DT210" s="585" t="str">
        <f t="shared" si="108"/>
        <v/>
      </c>
      <c r="DV210" s="10" t="str">
        <f t="shared" si="56"/>
        <v/>
      </c>
      <c r="DW210" s="22"/>
      <c r="DX210" s="32" t="str">
        <f>IF($BD210,SUM(DV210:$DV$250)*$BK210,"")</f>
        <v/>
      </c>
      <c r="DZ210" s="49" t="str">
        <f t="shared" si="57"/>
        <v/>
      </c>
      <c r="EB210" s="32" t="str">
        <f t="shared" si="109"/>
        <v/>
      </c>
      <c r="EC210" s="32"/>
      <c r="ED210" s="31"/>
      <c r="EE210" s="31" t="str">
        <f t="shared" si="28"/>
        <v/>
      </c>
      <c r="EF210" s="585" t="str">
        <f t="shared" si="80"/>
        <v/>
      </c>
      <c r="EG210" s="585" t="str">
        <f t="shared" si="81"/>
        <v/>
      </c>
      <c r="EH210" s="631" t="str">
        <f t="shared" si="82"/>
        <v/>
      </c>
      <c r="EI210" s="631" t="str">
        <f t="shared" si="59"/>
        <v/>
      </c>
      <c r="EJ210" s="635"/>
      <c r="EK210" s="33" t="str">
        <f t="shared" si="60"/>
        <v/>
      </c>
      <c r="EL210" s="32"/>
      <c r="EM210" s="32" t="str">
        <f t="shared" si="85"/>
        <v/>
      </c>
      <c r="EP210" s="51" t="str">
        <f t="shared" si="136"/>
        <v/>
      </c>
      <c r="EQ210" s="35"/>
      <c r="ER210" s="11"/>
      <c r="ES210" s="33" t="str">
        <f t="shared" si="110"/>
        <v/>
      </c>
      <c r="ET210" s="31"/>
      <c r="EU210" s="50" t="str">
        <f t="shared" si="111"/>
        <v/>
      </c>
      <c r="EV210" s="32" t="str">
        <f t="shared" si="112"/>
        <v/>
      </c>
      <c r="EX210" s="32" t="str">
        <f t="shared" si="113"/>
        <v/>
      </c>
      <c r="EY210" s="22"/>
      <c r="EZ210" s="32"/>
      <c r="FA210" s="11"/>
      <c r="FB210" s="32" t="str">
        <f t="shared" si="64"/>
        <v/>
      </c>
      <c r="FC210" s="11"/>
      <c r="FD210" s="32"/>
      <c r="FF210" s="484" t="str">
        <f t="shared" si="114"/>
        <v/>
      </c>
      <c r="FG210" s="484" t="str">
        <f t="shared" si="115"/>
        <v/>
      </c>
      <c r="FH210" s="603" t="str">
        <f t="shared" si="116"/>
        <v/>
      </c>
      <c r="FI210" s="484" t="str">
        <f t="shared" si="117"/>
        <v/>
      </c>
      <c r="FJ210" s="604" t="str">
        <f t="shared" si="137"/>
        <v/>
      </c>
      <c r="FK210" s="605" t="str">
        <f t="shared" si="118"/>
        <v/>
      </c>
      <c r="FL210" s="484" t="str">
        <f t="shared" si="119"/>
        <v/>
      </c>
      <c r="FN210" s="31" t="str">
        <f t="shared" si="120"/>
        <v/>
      </c>
      <c r="FO210" s="31" t="str">
        <f t="shared" si="121"/>
        <v/>
      </c>
      <c r="FP210" s="30" t="str">
        <f t="shared" si="122"/>
        <v/>
      </c>
      <c r="FQ210" s="45"/>
      <c r="FR210" s="48"/>
      <c r="FS210" s="29" t="str">
        <f t="shared" si="123"/>
        <v/>
      </c>
      <c r="FT210" s="45"/>
      <c r="FV210" s="29" t="str">
        <f t="shared" si="84"/>
        <v/>
      </c>
      <c r="FW210" s="45"/>
      <c r="FY210" s="28" t="str">
        <f t="shared" si="124"/>
        <v/>
      </c>
      <c r="FZ210" s="45"/>
      <c r="GA210" s="45"/>
      <c r="GC210" s="28" t="str">
        <f t="shared" si="125"/>
        <v/>
      </c>
      <c r="GD210" s="45"/>
      <c r="GF210" s="27" t="str">
        <f t="shared" si="71"/>
        <v/>
      </c>
      <c r="GH210" s="29"/>
      <c r="GJ210" s="26" t="str">
        <f t="shared" si="72"/>
        <v/>
      </c>
      <c r="GK210" s="47"/>
      <c r="GL210" s="46"/>
      <c r="GM210" s="24"/>
      <c r="GT210" s="20"/>
      <c r="GW210" s="5"/>
      <c r="GX210" s="5"/>
    </row>
    <row r="211" spans="54:206">
      <c r="BB211" s="23"/>
      <c r="BD211" s="43">
        <f t="shared" si="6"/>
        <v>0</v>
      </c>
      <c r="BE211" s="551" t="str">
        <f t="shared" si="87"/>
        <v/>
      </c>
      <c r="BF211" s="138" t="str">
        <f t="shared" si="73"/>
        <v/>
      </c>
      <c r="BG211" s="42" t="str">
        <f t="shared" si="88"/>
        <v/>
      </c>
      <c r="BH211" s="41" t="str">
        <f t="shared" si="89"/>
        <v/>
      </c>
      <c r="BI211" s="40" t="str">
        <f t="shared" ca="1" si="90"/>
        <v/>
      </c>
      <c r="BJ211" s="202" t="str">
        <f t="shared" si="91"/>
        <v/>
      </c>
      <c r="BK211" s="203" t="str">
        <f t="shared" si="86"/>
        <v/>
      </c>
      <c r="BM211" s="40" t="str">
        <f t="shared" si="92"/>
        <v/>
      </c>
      <c r="BN211" s="40" t="str">
        <f t="shared" si="93"/>
        <v/>
      </c>
      <c r="BO211" s="39" t="str">
        <f t="shared" si="94"/>
        <v/>
      </c>
      <c r="BP211" s="39"/>
      <c r="BQ211" s="354" t="str">
        <f t="shared" si="11"/>
        <v/>
      </c>
      <c r="BR211" s="39"/>
      <c r="BT211" s="386" t="str">
        <f t="shared" si="126"/>
        <v/>
      </c>
      <c r="BU211" s="388" t="str">
        <f>IF($BD211,SUM($BT211:$BT$250),"")</f>
        <v/>
      </c>
      <c r="BV211" s="499" t="str">
        <f t="shared" si="41"/>
        <v/>
      </c>
      <c r="BW211" s="585" t="str">
        <f>IF($BD211,SUM($BV211:$BV$250),"")</f>
        <v/>
      </c>
      <c r="BX211" s="387" t="str">
        <f t="shared" si="75"/>
        <v/>
      </c>
      <c r="BY211" s="387" t="str">
        <f t="shared" si="76"/>
        <v/>
      </c>
      <c r="BZ211" s="388" t="str">
        <f>IF($BD211,SUM($BY211:$BY$250),"")</f>
        <v/>
      </c>
      <c r="CA211" s="11"/>
      <c r="CB211" s="388" t="str">
        <f t="shared" si="42"/>
        <v/>
      </c>
      <c r="CC211" s="387" t="str">
        <f t="shared" si="43"/>
        <v/>
      </c>
      <c r="CD211" s="388" t="str">
        <f>IF($BD211,SUM($CC211:$CC$250),"")</f>
        <v/>
      </c>
      <c r="CE211" s="387" t="str">
        <f t="shared" si="44"/>
        <v/>
      </c>
      <c r="CF211" s="388" t="str">
        <f>IF($BD211,SUM($CE211:$CE$250),"")</f>
        <v/>
      </c>
      <c r="CG211" s="11"/>
      <c r="CH211" s="10" t="str">
        <f t="shared" si="127"/>
        <v/>
      </c>
      <c r="CI211" s="523" t="str">
        <f t="shared" si="138"/>
        <v/>
      </c>
      <c r="CJ211" s="388"/>
      <c r="CK211" s="388"/>
      <c r="CL211" s="37"/>
      <c r="CM211" s="300" t="str">
        <f t="shared" si="14"/>
        <v/>
      </c>
      <c r="CN211" s="677" t="str">
        <f t="shared" si="139"/>
        <v/>
      </c>
      <c r="CO211" s="677" t="str">
        <f t="shared" si="140"/>
        <v/>
      </c>
      <c r="CP211" s="10" t="str">
        <f t="shared" si="128"/>
        <v/>
      </c>
      <c r="CQ211" s="582" t="str">
        <f t="shared" si="129"/>
        <v/>
      </c>
      <c r="CR211" s="387" t="str">
        <f t="shared" si="130"/>
        <v/>
      </c>
      <c r="CT211" s="38" t="str">
        <f t="shared" si="95"/>
        <v/>
      </c>
      <c r="CU211" s="386" t="str">
        <f t="shared" si="48"/>
        <v/>
      </c>
      <c r="CV211" s="499" t="str">
        <f t="shared" si="96"/>
        <v/>
      </c>
      <c r="CX211" s="10" t="str">
        <f t="shared" si="97"/>
        <v/>
      </c>
      <c r="CY211" s="387" t="str">
        <f t="shared" si="98"/>
        <v/>
      </c>
      <c r="CZ211" s="10" t="str">
        <f t="shared" si="99"/>
        <v/>
      </c>
      <c r="DA211" s="33" t="str">
        <f>IF($BD211,SUM(CZ211:$CZ$250)*$BK211,"")</f>
        <v/>
      </c>
      <c r="DC211" s="677" t="str">
        <f t="shared" si="131"/>
        <v/>
      </c>
      <c r="DD211" s="10" t="str">
        <f t="shared" si="51"/>
        <v/>
      </c>
      <c r="DE211" s="10" t="str">
        <f t="shared" si="132"/>
        <v/>
      </c>
      <c r="DF211" s="10" t="str">
        <f t="shared" si="133"/>
        <v/>
      </c>
      <c r="DG211" s="10" t="str">
        <f t="shared" si="134"/>
        <v/>
      </c>
      <c r="DH211" s="10" t="str">
        <f t="shared" si="135"/>
        <v/>
      </c>
      <c r="DI211" s="10" t="str">
        <f t="shared" si="100"/>
        <v/>
      </c>
      <c r="DJ211" s="10" t="str">
        <f t="shared" si="101"/>
        <v/>
      </c>
      <c r="DK211" s="499" t="str">
        <f t="shared" si="102"/>
        <v/>
      </c>
      <c r="DL211" s="38" t="str">
        <f t="shared" si="103"/>
        <v/>
      </c>
      <c r="DM211" s="38" t="str">
        <f t="shared" si="104"/>
        <v/>
      </c>
      <c r="DN211" s="38" t="str">
        <f t="shared" si="105"/>
        <v/>
      </c>
      <c r="DO211" s="38" t="str">
        <f t="shared" si="106"/>
        <v/>
      </c>
      <c r="DR211" s="585" t="str">
        <f t="shared" si="107"/>
        <v/>
      </c>
      <c r="DS211" s="36"/>
      <c r="DT211" s="585" t="str">
        <f t="shared" si="108"/>
        <v/>
      </c>
      <c r="DV211" s="10" t="str">
        <f t="shared" si="56"/>
        <v/>
      </c>
      <c r="DW211" s="22"/>
      <c r="DX211" s="32" t="str">
        <f>IF($BD211,SUM(DV211:$DV$250)*$BK211,"")</f>
        <v/>
      </c>
      <c r="DZ211" s="49" t="str">
        <f t="shared" si="57"/>
        <v/>
      </c>
      <c r="EB211" s="32" t="str">
        <f t="shared" si="109"/>
        <v/>
      </c>
      <c r="EC211" s="32"/>
      <c r="ED211" s="31"/>
      <c r="EE211" s="31" t="str">
        <f t="shared" si="28"/>
        <v/>
      </c>
      <c r="EF211" s="585" t="str">
        <f t="shared" si="80"/>
        <v/>
      </c>
      <c r="EG211" s="585" t="str">
        <f t="shared" si="81"/>
        <v/>
      </c>
      <c r="EH211" s="631" t="str">
        <f t="shared" si="82"/>
        <v/>
      </c>
      <c r="EI211" s="631" t="str">
        <f t="shared" si="59"/>
        <v/>
      </c>
      <c r="EJ211" s="635"/>
      <c r="EK211" s="33" t="str">
        <f t="shared" si="60"/>
        <v/>
      </c>
      <c r="EL211" s="32"/>
      <c r="EM211" s="32" t="str">
        <f t="shared" si="85"/>
        <v/>
      </c>
      <c r="EP211" s="51" t="str">
        <f t="shared" si="136"/>
        <v/>
      </c>
      <c r="EQ211" s="35"/>
      <c r="ER211" s="11"/>
      <c r="ES211" s="33" t="str">
        <f t="shared" si="110"/>
        <v/>
      </c>
      <c r="ET211" s="31"/>
      <c r="EU211" s="50" t="str">
        <f t="shared" si="111"/>
        <v/>
      </c>
      <c r="EV211" s="32" t="str">
        <f t="shared" si="112"/>
        <v/>
      </c>
      <c r="EX211" s="32" t="str">
        <f t="shared" si="113"/>
        <v/>
      </c>
      <c r="EY211" s="22"/>
      <c r="EZ211" s="32"/>
      <c r="FA211" s="11"/>
      <c r="FB211" s="32" t="str">
        <f t="shared" si="64"/>
        <v/>
      </c>
      <c r="FC211" s="11"/>
      <c r="FD211" s="32"/>
      <c r="FF211" s="484" t="str">
        <f t="shared" si="114"/>
        <v/>
      </c>
      <c r="FG211" s="484" t="str">
        <f t="shared" si="115"/>
        <v/>
      </c>
      <c r="FH211" s="603" t="str">
        <f t="shared" si="116"/>
        <v/>
      </c>
      <c r="FI211" s="484" t="str">
        <f t="shared" si="117"/>
        <v/>
      </c>
      <c r="FJ211" s="604" t="str">
        <f t="shared" si="137"/>
        <v/>
      </c>
      <c r="FK211" s="605" t="str">
        <f t="shared" si="118"/>
        <v/>
      </c>
      <c r="FL211" s="484" t="str">
        <f t="shared" si="119"/>
        <v/>
      </c>
      <c r="FN211" s="31" t="str">
        <f t="shared" si="120"/>
        <v/>
      </c>
      <c r="FO211" s="31" t="str">
        <f t="shared" si="121"/>
        <v/>
      </c>
      <c r="FP211" s="30" t="str">
        <f t="shared" si="122"/>
        <v/>
      </c>
      <c r="FQ211" s="45"/>
      <c r="FR211" s="48"/>
      <c r="FS211" s="29" t="str">
        <f t="shared" si="123"/>
        <v/>
      </c>
      <c r="FT211" s="45"/>
      <c r="FV211" s="29" t="str">
        <f t="shared" si="84"/>
        <v/>
      </c>
      <c r="FW211" s="45"/>
      <c r="FY211" s="28" t="str">
        <f t="shared" si="124"/>
        <v/>
      </c>
      <c r="FZ211" s="45"/>
      <c r="GA211" s="45"/>
      <c r="GC211" s="28" t="str">
        <f t="shared" si="125"/>
        <v/>
      </c>
      <c r="GD211" s="45"/>
      <c r="GF211" s="27" t="str">
        <f t="shared" si="71"/>
        <v/>
      </c>
      <c r="GH211" s="29"/>
      <c r="GJ211" s="26" t="str">
        <f t="shared" si="72"/>
        <v/>
      </c>
      <c r="GK211" s="47"/>
      <c r="GL211" s="46"/>
      <c r="GM211" s="24"/>
      <c r="GT211" s="20"/>
      <c r="GW211" s="5"/>
      <c r="GX211" s="5"/>
    </row>
    <row r="212" spans="54:206">
      <c r="BB212" s="23"/>
      <c r="BD212" s="43">
        <f t="shared" si="6"/>
        <v>0</v>
      </c>
      <c r="BE212" s="551" t="str">
        <f t="shared" si="87"/>
        <v/>
      </c>
      <c r="BF212" s="138" t="str">
        <f t="shared" si="73"/>
        <v/>
      </c>
      <c r="BG212" s="42" t="str">
        <f t="shared" si="88"/>
        <v/>
      </c>
      <c r="BH212" s="41" t="str">
        <f t="shared" si="89"/>
        <v/>
      </c>
      <c r="BI212" s="40" t="str">
        <f t="shared" ca="1" si="90"/>
        <v/>
      </c>
      <c r="BJ212" s="202" t="str">
        <f t="shared" si="91"/>
        <v/>
      </c>
      <c r="BK212" s="203" t="str">
        <f t="shared" si="86"/>
        <v/>
      </c>
      <c r="BM212" s="40" t="str">
        <f t="shared" si="92"/>
        <v/>
      </c>
      <c r="BN212" s="40" t="str">
        <f t="shared" si="93"/>
        <v/>
      </c>
      <c r="BO212" s="39" t="str">
        <f t="shared" si="94"/>
        <v/>
      </c>
      <c r="BP212" s="39"/>
      <c r="BQ212" s="354" t="str">
        <f t="shared" si="11"/>
        <v/>
      </c>
      <c r="BR212" s="39"/>
      <c r="BT212" s="386" t="str">
        <f t="shared" si="126"/>
        <v/>
      </c>
      <c r="BU212" s="388" t="str">
        <f>IF($BD212,SUM($BT212:$BT$250),"")</f>
        <v/>
      </c>
      <c r="BV212" s="499" t="str">
        <f t="shared" si="41"/>
        <v/>
      </c>
      <c r="BW212" s="585" t="str">
        <f>IF($BD212,SUM($BV212:$BV$250),"")</f>
        <v/>
      </c>
      <c r="BX212" s="387" t="str">
        <f t="shared" si="75"/>
        <v/>
      </c>
      <c r="BY212" s="387" t="str">
        <f t="shared" si="76"/>
        <v/>
      </c>
      <c r="BZ212" s="388" t="str">
        <f>IF($BD212,SUM($BY212:$BY$250),"")</f>
        <v/>
      </c>
      <c r="CA212" s="11"/>
      <c r="CB212" s="388" t="str">
        <f t="shared" si="42"/>
        <v/>
      </c>
      <c r="CC212" s="387" t="str">
        <f t="shared" si="43"/>
        <v/>
      </c>
      <c r="CD212" s="388" t="str">
        <f>IF($BD212,SUM($CC212:$CC$250),"")</f>
        <v/>
      </c>
      <c r="CE212" s="387" t="str">
        <f t="shared" si="44"/>
        <v/>
      </c>
      <c r="CF212" s="388" t="str">
        <f>IF($BD212,SUM($CE212:$CE$250),"")</f>
        <v/>
      </c>
      <c r="CG212" s="11"/>
      <c r="CH212" s="10" t="str">
        <f t="shared" si="127"/>
        <v/>
      </c>
      <c r="CI212" s="523" t="str">
        <f t="shared" si="138"/>
        <v/>
      </c>
      <c r="CJ212" s="388"/>
      <c r="CK212" s="388"/>
      <c r="CL212" s="37"/>
      <c r="CM212" s="300" t="str">
        <f t="shared" si="14"/>
        <v/>
      </c>
      <c r="CN212" s="677" t="str">
        <f t="shared" si="139"/>
        <v/>
      </c>
      <c r="CO212" s="677" t="str">
        <f t="shared" si="140"/>
        <v/>
      </c>
      <c r="CP212" s="10" t="str">
        <f t="shared" si="128"/>
        <v/>
      </c>
      <c r="CQ212" s="582" t="str">
        <f t="shared" si="129"/>
        <v/>
      </c>
      <c r="CR212" s="387" t="str">
        <f t="shared" si="130"/>
        <v/>
      </c>
      <c r="CT212" s="38" t="str">
        <f t="shared" si="95"/>
        <v/>
      </c>
      <c r="CU212" s="386" t="str">
        <f t="shared" si="48"/>
        <v/>
      </c>
      <c r="CV212" s="499" t="str">
        <f t="shared" si="96"/>
        <v/>
      </c>
      <c r="CX212" s="10" t="str">
        <f t="shared" si="97"/>
        <v/>
      </c>
      <c r="CY212" s="387" t="str">
        <f t="shared" si="98"/>
        <v/>
      </c>
      <c r="CZ212" s="10" t="str">
        <f t="shared" si="99"/>
        <v/>
      </c>
      <c r="DA212" s="33" t="str">
        <f>IF($BD212,SUM(CZ212:$CZ$250)*$BK212,"")</f>
        <v/>
      </c>
      <c r="DC212" s="677" t="str">
        <f t="shared" si="131"/>
        <v/>
      </c>
      <c r="DD212" s="10" t="str">
        <f t="shared" si="51"/>
        <v/>
      </c>
      <c r="DE212" s="10" t="str">
        <f t="shared" si="132"/>
        <v/>
      </c>
      <c r="DF212" s="10" t="str">
        <f t="shared" si="133"/>
        <v/>
      </c>
      <c r="DG212" s="10" t="str">
        <f t="shared" si="134"/>
        <v/>
      </c>
      <c r="DH212" s="10" t="str">
        <f t="shared" si="135"/>
        <v/>
      </c>
      <c r="DI212" s="10" t="str">
        <f t="shared" si="100"/>
        <v/>
      </c>
      <c r="DJ212" s="10" t="str">
        <f t="shared" si="101"/>
        <v/>
      </c>
      <c r="DK212" s="499" t="str">
        <f t="shared" si="102"/>
        <v/>
      </c>
      <c r="DL212" s="38" t="str">
        <f t="shared" si="103"/>
        <v/>
      </c>
      <c r="DM212" s="38" t="str">
        <f t="shared" si="104"/>
        <v/>
      </c>
      <c r="DN212" s="38" t="str">
        <f t="shared" si="105"/>
        <v/>
      </c>
      <c r="DO212" s="38" t="str">
        <f t="shared" si="106"/>
        <v/>
      </c>
      <c r="DR212" s="585" t="str">
        <f t="shared" si="107"/>
        <v/>
      </c>
      <c r="DS212" s="36"/>
      <c r="DT212" s="585" t="str">
        <f t="shared" si="108"/>
        <v/>
      </c>
      <c r="DV212" s="10" t="str">
        <f t="shared" si="56"/>
        <v/>
      </c>
      <c r="DW212" s="22"/>
      <c r="DX212" s="32" t="str">
        <f>IF($BD212,SUM(DV212:$DV$250)*$BK212,"")</f>
        <v/>
      </c>
      <c r="DZ212" s="49" t="str">
        <f t="shared" si="57"/>
        <v/>
      </c>
      <c r="EB212" s="32" t="str">
        <f t="shared" si="109"/>
        <v/>
      </c>
      <c r="EC212" s="32"/>
      <c r="ED212" s="31"/>
      <c r="EE212" s="31" t="str">
        <f t="shared" si="28"/>
        <v/>
      </c>
      <c r="EF212" s="585" t="str">
        <f t="shared" si="80"/>
        <v/>
      </c>
      <c r="EG212" s="585" t="str">
        <f t="shared" si="81"/>
        <v/>
      </c>
      <c r="EH212" s="631" t="str">
        <f t="shared" si="82"/>
        <v/>
      </c>
      <c r="EI212" s="631" t="str">
        <f t="shared" si="59"/>
        <v/>
      </c>
      <c r="EJ212" s="635"/>
      <c r="EK212" s="33" t="str">
        <f t="shared" si="60"/>
        <v/>
      </c>
      <c r="EL212" s="32"/>
      <c r="EM212" s="32" t="str">
        <f t="shared" si="85"/>
        <v/>
      </c>
      <c r="EP212" s="51" t="str">
        <f t="shared" si="136"/>
        <v/>
      </c>
      <c r="EQ212" s="35"/>
      <c r="ER212" s="11"/>
      <c r="ES212" s="33" t="str">
        <f t="shared" si="110"/>
        <v/>
      </c>
      <c r="ET212" s="31"/>
      <c r="EU212" s="50" t="str">
        <f t="shared" si="111"/>
        <v/>
      </c>
      <c r="EV212" s="32" t="str">
        <f t="shared" si="112"/>
        <v/>
      </c>
      <c r="EX212" s="32" t="str">
        <f t="shared" si="113"/>
        <v/>
      </c>
      <c r="EY212" s="22"/>
      <c r="EZ212" s="32"/>
      <c r="FA212" s="11"/>
      <c r="FB212" s="32" t="str">
        <f t="shared" si="64"/>
        <v/>
      </c>
      <c r="FC212" s="11"/>
      <c r="FD212" s="32"/>
      <c r="FF212" s="484" t="str">
        <f t="shared" si="114"/>
        <v/>
      </c>
      <c r="FG212" s="484" t="str">
        <f t="shared" si="115"/>
        <v/>
      </c>
      <c r="FH212" s="603" t="str">
        <f t="shared" si="116"/>
        <v/>
      </c>
      <c r="FI212" s="484" t="str">
        <f t="shared" si="117"/>
        <v/>
      </c>
      <c r="FJ212" s="604" t="str">
        <f t="shared" si="137"/>
        <v/>
      </c>
      <c r="FK212" s="605" t="str">
        <f t="shared" si="118"/>
        <v/>
      </c>
      <c r="FL212" s="484" t="str">
        <f t="shared" si="119"/>
        <v/>
      </c>
      <c r="FN212" s="31" t="str">
        <f t="shared" si="120"/>
        <v/>
      </c>
      <c r="FO212" s="31" t="str">
        <f t="shared" si="121"/>
        <v/>
      </c>
      <c r="FP212" s="30" t="str">
        <f t="shared" si="122"/>
        <v/>
      </c>
      <c r="FQ212" s="45"/>
      <c r="FR212" s="48"/>
      <c r="FS212" s="29" t="str">
        <f t="shared" si="123"/>
        <v/>
      </c>
      <c r="FT212" s="45"/>
      <c r="FV212" s="29" t="str">
        <f t="shared" si="84"/>
        <v/>
      </c>
      <c r="FW212" s="45"/>
      <c r="FY212" s="28" t="str">
        <f t="shared" si="124"/>
        <v/>
      </c>
      <c r="FZ212" s="45"/>
      <c r="GA212" s="45"/>
      <c r="GC212" s="28" t="str">
        <f t="shared" si="125"/>
        <v/>
      </c>
      <c r="GD212" s="45"/>
      <c r="GF212" s="27" t="str">
        <f t="shared" si="71"/>
        <v/>
      </c>
      <c r="GH212" s="29"/>
      <c r="GJ212" s="26" t="str">
        <f t="shared" si="72"/>
        <v/>
      </c>
      <c r="GK212" s="47"/>
      <c r="GL212" s="46"/>
      <c r="GM212" s="24"/>
      <c r="GT212" s="20"/>
      <c r="GW212" s="5"/>
      <c r="GX212" s="5"/>
    </row>
    <row r="213" spans="54:206">
      <c r="BB213" s="23"/>
      <c r="BD213" s="43">
        <f t="shared" si="6"/>
        <v>0</v>
      </c>
      <c r="BE213" s="551" t="str">
        <f t="shared" si="87"/>
        <v/>
      </c>
      <c r="BF213" s="138" t="str">
        <f t="shared" si="73"/>
        <v/>
      </c>
      <c r="BG213" s="42" t="str">
        <f t="shared" si="88"/>
        <v/>
      </c>
      <c r="BH213" s="41" t="str">
        <f t="shared" si="89"/>
        <v/>
      </c>
      <c r="BI213" s="40" t="str">
        <f t="shared" ca="1" si="90"/>
        <v/>
      </c>
      <c r="BJ213" s="202" t="str">
        <f t="shared" si="91"/>
        <v/>
      </c>
      <c r="BK213" s="203" t="str">
        <f t="shared" si="86"/>
        <v/>
      </c>
      <c r="BM213" s="40" t="str">
        <f t="shared" si="92"/>
        <v/>
      </c>
      <c r="BN213" s="40" t="str">
        <f t="shared" si="93"/>
        <v/>
      </c>
      <c r="BO213" s="39" t="str">
        <f t="shared" si="94"/>
        <v/>
      </c>
      <c r="BP213" s="39"/>
      <c r="BQ213" s="354" t="str">
        <f t="shared" si="11"/>
        <v/>
      </c>
      <c r="BR213" s="39"/>
      <c r="BT213" s="386" t="str">
        <f t="shared" si="126"/>
        <v/>
      </c>
      <c r="BU213" s="388" t="str">
        <f>IF($BD213,SUM($BT213:$BT$250),"")</f>
        <v/>
      </c>
      <c r="BV213" s="499" t="str">
        <f t="shared" si="41"/>
        <v/>
      </c>
      <c r="BW213" s="585" t="str">
        <f>IF($BD213,SUM($BV213:$BV$250),"")</f>
        <v/>
      </c>
      <c r="BX213" s="387" t="str">
        <f t="shared" si="75"/>
        <v/>
      </c>
      <c r="BY213" s="387" t="str">
        <f t="shared" si="76"/>
        <v/>
      </c>
      <c r="BZ213" s="388" t="str">
        <f>IF($BD213,SUM($BY213:$BY$250),"")</f>
        <v/>
      </c>
      <c r="CA213" s="11"/>
      <c r="CB213" s="388" t="str">
        <f t="shared" si="42"/>
        <v/>
      </c>
      <c r="CC213" s="387" t="str">
        <f t="shared" si="43"/>
        <v/>
      </c>
      <c r="CD213" s="388" t="str">
        <f>IF($BD213,SUM($CC213:$CC$250),"")</f>
        <v/>
      </c>
      <c r="CE213" s="387" t="str">
        <f t="shared" si="44"/>
        <v/>
      </c>
      <c r="CF213" s="388" t="str">
        <f>IF($BD213,SUM($CE213:$CE$250),"")</f>
        <v/>
      </c>
      <c r="CG213" s="11"/>
      <c r="CH213" s="10" t="str">
        <f t="shared" si="127"/>
        <v/>
      </c>
      <c r="CI213" s="523" t="str">
        <f t="shared" si="138"/>
        <v/>
      </c>
      <c r="CJ213" s="388"/>
      <c r="CK213" s="388"/>
      <c r="CL213" s="37"/>
      <c r="CM213" s="300" t="str">
        <f t="shared" si="14"/>
        <v/>
      </c>
      <c r="CN213" s="677" t="str">
        <f t="shared" si="139"/>
        <v/>
      </c>
      <c r="CO213" s="677" t="str">
        <f t="shared" si="140"/>
        <v/>
      </c>
      <c r="CP213" s="10" t="str">
        <f t="shared" si="128"/>
        <v/>
      </c>
      <c r="CQ213" s="582" t="str">
        <f t="shared" si="129"/>
        <v/>
      </c>
      <c r="CR213" s="387" t="str">
        <f t="shared" si="130"/>
        <v/>
      </c>
      <c r="CT213" s="38" t="str">
        <f t="shared" si="95"/>
        <v/>
      </c>
      <c r="CU213" s="386" t="str">
        <f t="shared" si="48"/>
        <v/>
      </c>
      <c r="CV213" s="499" t="str">
        <f t="shared" si="96"/>
        <v/>
      </c>
      <c r="CX213" s="10" t="str">
        <f t="shared" si="97"/>
        <v/>
      </c>
      <c r="CY213" s="387" t="str">
        <f t="shared" si="98"/>
        <v/>
      </c>
      <c r="CZ213" s="10" t="str">
        <f t="shared" si="99"/>
        <v/>
      </c>
      <c r="DA213" s="33" t="str">
        <f>IF($BD213,SUM(CZ213:$CZ$250)*$BK213,"")</f>
        <v/>
      </c>
      <c r="DC213" s="677" t="str">
        <f t="shared" si="131"/>
        <v/>
      </c>
      <c r="DD213" s="10" t="str">
        <f t="shared" si="51"/>
        <v/>
      </c>
      <c r="DE213" s="10" t="str">
        <f t="shared" si="132"/>
        <v/>
      </c>
      <c r="DF213" s="10" t="str">
        <f t="shared" si="133"/>
        <v/>
      </c>
      <c r="DG213" s="10" t="str">
        <f t="shared" si="134"/>
        <v/>
      </c>
      <c r="DH213" s="10" t="str">
        <f t="shared" si="135"/>
        <v/>
      </c>
      <c r="DI213" s="10" t="str">
        <f t="shared" si="100"/>
        <v/>
      </c>
      <c r="DJ213" s="10" t="str">
        <f t="shared" si="101"/>
        <v/>
      </c>
      <c r="DK213" s="499" t="str">
        <f t="shared" si="102"/>
        <v/>
      </c>
      <c r="DL213" s="38" t="str">
        <f t="shared" si="103"/>
        <v/>
      </c>
      <c r="DM213" s="38" t="str">
        <f t="shared" si="104"/>
        <v/>
      </c>
      <c r="DN213" s="38" t="str">
        <f t="shared" si="105"/>
        <v/>
      </c>
      <c r="DO213" s="38" t="str">
        <f t="shared" si="106"/>
        <v/>
      </c>
      <c r="DR213" s="585" t="str">
        <f t="shared" si="107"/>
        <v/>
      </c>
      <c r="DS213" s="36"/>
      <c r="DT213" s="585" t="str">
        <f t="shared" si="108"/>
        <v/>
      </c>
      <c r="DV213" s="10" t="str">
        <f t="shared" si="56"/>
        <v/>
      </c>
      <c r="DW213" s="22"/>
      <c r="DX213" s="32" t="str">
        <f>IF($BD213,SUM(DV213:$DV$250)*$BK213,"")</f>
        <v/>
      </c>
      <c r="DZ213" s="49" t="str">
        <f t="shared" si="57"/>
        <v/>
      </c>
      <c r="EB213" s="32" t="str">
        <f t="shared" si="109"/>
        <v/>
      </c>
      <c r="EC213" s="32"/>
      <c r="ED213" s="31"/>
      <c r="EE213" s="31" t="str">
        <f t="shared" si="28"/>
        <v/>
      </c>
      <c r="EF213" s="585" t="str">
        <f t="shared" si="80"/>
        <v/>
      </c>
      <c r="EG213" s="585" t="str">
        <f t="shared" si="81"/>
        <v/>
      </c>
      <c r="EH213" s="631" t="str">
        <f t="shared" si="82"/>
        <v/>
      </c>
      <c r="EI213" s="631" t="str">
        <f t="shared" si="59"/>
        <v/>
      </c>
      <c r="EJ213" s="635"/>
      <c r="EK213" s="33" t="str">
        <f t="shared" si="60"/>
        <v/>
      </c>
      <c r="EL213" s="32"/>
      <c r="EM213" s="32" t="str">
        <f t="shared" si="85"/>
        <v/>
      </c>
      <c r="EP213" s="51" t="str">
        <f t="shared" si="136"/>
        <v/>
      </c>
      <c r="EQ213" s="35"/>
      <c r="ER213" s="11"/>
      <c r="ES213" s="33" t="str">
        <f t="shared" si="110"/>
        <v/>
      </c>
      <c r="ET213" s="31"/>
      <c r="EU213" s="50" t="str">
        <f t="shared" si="111"/>
        <v/>
      </c>
      <c r="EV213" s="32" t="str">
        <f t="shared" si="112"/>
        <v/>
      </c>
      <c r="EX213" s="32" t="str">
        <f t="shared" si="113"/>
        <v/>
      </c>
      <c r="EY213" s="22"/>
      <c r="EZ213" s="32"/>
      <c r="FA213" s="11"/>
      <c r="FB213" s="32" t="str">
        <f t="shared" si="64"/>
        <v/>
      </c>
      <c r="FC213" s="11"/>
      <c r="FD213" s="32"/>
      <c r="FF213" s="484" t="str">
        <f t="shared" si="114"/>
        <v/>
      </c>
      <c r="FG213" s="484" t="str">
        <f t="shared" si="115"/>
        <v/>
      </c>
      <c r="FH213" s="603" t="str">
        <f t="shared" si="116"/>
        <v/>
      </c>
      <c r="FI213" s="484" t="str">
        <f t="shared" si="117"/>
        <v/>
      </c>
      <c r="FJ213" s="604" t="str">
        <f t="shared" si="137"/>
        <v/>
      </c>
      <c r="FK213" s="605" t="str">
        <f t="shared" si="118"/>
        <v/>
      </c>
      <c r="FL213" s="484" t="str">
        <f t="shared" si="119"/>
        <v/>
      </c>
      <c r="FN213" s="31" t="str">
        <f t="shared" si="120"/>
        <v/>
      </c>
      <c r="FO213" s="31" t="str">
        <f t="shared" si="121"/>
        <v/>
      </c>
      <c r="FP213" s="30" t="str">
        <f t="shared" si="122"/>
        <v/>
      </c>
      <c r="FQ213" s="45"/>
      <c r="FR213" s="48"/>
      <c r="FS213" s="29" t="str">
        <f t="shared" si="123"/>
        <v/>
      </c>
      <c r="FT213" s="45"/>
      <c r="FV213" s="29" t="str">
        <f t="shared" si="84"/>
        <v/>
      </c>
      <c r="FW213" s="45"/>
      <c r="FY213" s="28" t="str">
        <f t="shared" si="124"/>
        <v/>
      </c>
      <c r="FZ213" s="45"/>
      <c r="GA213" s="45"/>
      <c r="GC213" s="28" t="str">
        <f t="shared" si="125"/>
        <v/>
      </c>
      <c r="GD213" s="45"/>
      <c r="GF213" s="27" t="str">
        <f t="shared" si="71"/>
        <v/>
      </c>
      <c r="GH213" s="29"/>
      <c r="GJ213" s="26" t="str">
        <f t="shared" si="72"/>
        <v/>
      </c>
      <c r="GK213" s="47"/>
      <c r="GL213" s="46"/>
      <c r="GM213" s="24"/>
      <c r="GT213" s="20"/>
      <c r="GW213" s="5"/>
      <c r="GX213" s="5"/>
    </row>
    <row r="214" spans="54:206">
      <c r="BB214" s="23"/>
      <c r="BD214" s="43">
        <f t="shared" si="6"/>
        <v>0</v>
      </c>
      <c r="BE214" s="551" t="str">
        <f t="shared" si="87"/>
        <v/>
      </c>
      <c r="BF214" s="138" t="str">
        <f t="shared" si="73"/>
        <v/>
      </c>
      <c r="BG214" s="42" t="str">
        <f t="shared" si="88"/>
        <v/>
      </c>
      <c r="BH214" s="41" t="str">
        <f t="shared" si="89"/>
        <v/>
      </c>
      <c r="BI214" s="40" t="str">
        <f t="shared" ca="1" si="90"/>
        <v/>
      </c>
      <c r="BJ214" s="202" t="str">
        <f t="shared" si="91"/>
        <v/>
      </c>
      <c r="BK214" s="203" t="str">
        <f t="shared" si="86"/>
        <v/>
      </c>
      <c r="BM214" s="40" t="str">
        <f t="shared" si="92"/>
        <v/>
      </c>
      <c r="BN214" s="40" t="str">
        <f t="shared" si="93"/>
        <v/>
      </c>
      <c r="BO214" s="39" t="str">
        <f t="shared" si="94"/>
        <v/>
      </c>
      <c r="BP214" s="39"/>
      <c r="BQ214" s="354" t="str">
        <f t="shared" si="11"/>
        <v/>
      </c>
      <c r="BR214" s="39"/>
      <c r="BT214" s="386" t="str">
        <f t="shared" si="126"/>
        <v/>
      </c>
      <c r="BU214" s="388" t="str">
        <f>IF($BD214,SUM($BT214:$BT$250),"")</f>
        <v/>
      </c>
      <c r="BV214" s="499" t="str">
        <f t="shared" si="41"/>
        <v/>
      </c>
      <c r="BW214" s="585" t="str">
        <f>IF($BD214,SUM($BV214:$BV$250),"")</f>
        <v/>
      </c>
      <c r="BX214" s="387" t="str">
        <f t="shared" si="75"/>
        <v/>
      </c>
      <c r="BY214" s="387" t="str">
        <f t="shared" si="76"/>
        <v/>
      </c>
      <c r="BZ214" s="388" t="str">
        <f>IF($BD214,SUM($BY214:$BY$250),"")</f>
        <v/>
      </c>
      <c r="CA214" s="11"/>
      <c r="CB214" s="388" t="str">
        <f t="shared" si="42"/>
        <v/>
      </c>
      <c r="CC214" s="387" t="str">
        <f t="shared" si="43"/>
        <v/>
      </c>
      <c r="CD214" s="388" t="str">
        <f>IF($BD214,SUM($CC214:$CC$250),"")</f>
        <v/>
      </c>
      <c r="CE214" s="387" t="str">
        <f t="shared" si="44"/>
        <v/>
      </c>
      <c r="CF214" s="388" t="str">
        <f>IF($BD214,SUM($CE214:$CE$250),"")</f>
        <v/>
      </c>
      <c r="CG214" s="11"/>
      <c r="CH214" s="10" t="str">
        <f t="shared" si="127"/>
        <v/>
      </c>
      <c r="CI214" s="523" t="str">
        <f t="shared" si="138"/>
        <v/>
      </c>
      <c r="CJ214" s="388"/>
      <c r="CK214" s="388"/>
      <c r="CL214" s="37"/>
      <c r="CM214" s="300" t="str">
        <f t="shared" si="14"/>
        <v/>
      </c>
      <c r="CN214" s="677" t="str">
        <f t="shared" si="139"/>
        <v/>
      </c>
      <c r="CO214" s="677" t="str">
        <f t="shared" si="140"/>
        <v/>
      </c>
      <c r="CP214" s="10" t="str">
        <f t="shared" si="128"/>
        <v/>
      </c>
      <c r="CQ214" s="582" t="str">
        <f t="shared" si="129"/>
        <v/>
      </c>
      <c r="CR214" s="387" t="str">
        <f t="shared" si="130"/>
        <v/>
      </c>
      <c r="CT214" s="38" t="str">
        <f t="shared" si="95"/>
        <v/>
      </c>
      <c r="CU214" s="386" t="str">
        <f t="shared" si="48"/>
        <v/>
      </c>
      <c r="CV214" s="499" t="str">
        <f t="shared" si="96"/>
        <v/>
      </c>
      <c r="CX214" s="10" t="str">
        <f t="shared" si="97"/>
        <v/>
      </c>
      <c r="CY214" s="387" t="str">
        <f t="shared" si="98"/>
        <v/>
      </c>
      <c r="CZ214" s="10" t="str">
        <f t="shared" si="99"/>
        <v/>
      </c>
      <c r="DA214" s="33" t="str">
        <f>IF($BD214,SUM(CZ214:$CZ$250)*$BK214,"")</f>
        <v/>
      </c>
      <c r="DC214" s="677" t="str">
        <f t="shared" si="131"/>
        <v/>
      </c>
      <c r="DD214" s="10" t="str">
        <f t="shared" si="51"/>
        <v/>
      </c>
      <c r="DE214" s="10" t="str">
        <f t="shared" si="132"/>
        <v/>
      </c>
      <c r="DF214" s="10" t="str">
        <f t="shared" si="133"/>
        <v/>
      </c>
      <c r="DG214" s="10" t="str">
        <f t="shared" si="134"/>
        <v/>
      </c>
      <c r="DH214" s="10" t="str">
        <f t="shared" si="135"/>
        <v/>
      </c>
      <c r="DI214" s="10" t="str">
        <f t="shared" si="100"/>
        <v/>
      </c>
      <c r="DJ214" s="10" t="str">
        <f t="shared" si="101"/>
        <v/>
      </c>
      <c r="DK214" s="499" t="str">
        <f t="shared" si="102"/>
        <v/>
      </c>
      <c r="DL214" s="38" t="str">
        <f t="shared" si="103"/>
        <v/>
      </c>
      <c r="DM214" s="38" t="str">
        <f t="shared" si="104"/>
        <v/>
      </c>
      <c r="DN214" s="38" t="str">
        <f t="shared" si="105"/>
        <v/>
      </c>
      <c r="DO214" s="38" t="str">
        <f t="shared" si="106"/>
        <v/>
      </c>
      <c r="DR214" s="585" t="str">
        <f t="shared" si="107"/>
        <v/>
      </c>
      <c r="DS214" s="36"/>
      <c r="DT214" s="585" t="str">
        <f t="shared" si="108"/>
        <v/>
      </c>
      <c r="DV214" s="10" t="str">
        <f t="shared" si="56"/>
        <v/>
      </c>
      <c r="DW214" s="22"/>
      <c r="DX214" s="32" t="str">
        <f>IF($BD214,SUM(DV214:$DV$250)*$BK214,"")</f>
        <v/>
      </c>
      <c r="DZ214" s="49" t="str">
        <f t="shared" si="57"/>
        <v/>
      </c>
      <c r="EB214" s="32" t="str">
        <f t="shared" si="109"/>
        <v/>
      </c>
      <c r="EC214" s="32"/>
      <c r="ED214" s="31"/>
      <c r="EE214" s="31" t="str">
        <f t="shared" si="28"/>
        <v/>
      </c>
      <c r="EF214" s="585" t="str">
        <f t="shared" si="80"/>
        <v/>
      </c>
      <c r="EG214" s="585" t="str">
        <f t="shared" si="81"/>
        <v/>
      </c>
      <c r="EH214" s="631" t="str">
        <f t="shared" si="82"/>
        <v/>
      </c>
      <c r="EI214" s="631" t="str">
        <f t="shared" si="59"/>
        <v/>
      </c>
      <c r="EJ214" s="635"/>
      <c r="EK214" s="33" t="str">
        <f t="shared" si="60"/>
        <v/>
      </c>
      <c r="EL214" s="32"/>
      <c r="EM214" s="32" t="str">
        <f t="shared" si="85"/>
        <v/>
      </c>
      <c r="EP214" s="51" t="str">
        <f t="shared" si="136"/>
        <v/>
      </c>
      <c r="EQ214" s="35"/>
      <c r="ER214" s="11"/>
      <c r="ES214" s="33" t="str">
        <f t="shared" si="110"/>
        <v/>
      </c>
      <c r="ET214" s="31"/>
      <c r="EU214" s="50" t="str">
        <f t="shared" si="111"/>
        <v/>
      </c>
      <c r="EV214" s="32" t="str">
        <f t="shared" si="112"/>
        <v/>
      </c>
      <c r="EX214" s="32" t="str">
        <f t="shared" si="113"/>
        <v/>
      </c>
      <c r="EY214" s="22"/>
      <c r="EZ214" s="32"/>
      <c r="FA214" s="11"/>
      <c r="FB214" s="32" t="str">
        <f t="shared" si="64"/>
        <v/>
      </c>
      <c r="FC214" s="11"/>
      <c r="FD214" s="32"/>
      <c r="FF214" s="484" t="str">
        <f t="shared" si="114"/>
        <v/>
      </c>
      <c r="FG214" s="484" t="str">
        <f t="shared" si="115"/>
        <v/>
      </c>
      <c r="FH214" s="603" t="str">
        <f t="shared" si="116"/>
        <v/>
      </c>
      <c r="FI214" s="484" t="str">
        <f t="shared" si="117"/>
        <v/>
      </c>
      <c r="FJ214" s="604" t="str">
        <f t="shared" si="137"/>
        <v/>
      </c>
      <c r="FK214" s="605" t="str">
        <f t="shared" si="118"/>
        <v/>
      </c>
      <c r="FL214" s="484" t="str">
        <f t="shared" si="119"/>
        <v/>
      </c>
      <c r="FN214" s="31" t="str">
        <f t="shared" si="120"/>
        <v/>
      </c>
      <c r="FO214" s="31" t="str">
        <f t="shared" si="121"/>
        <v/>
      </c>
      <c r="FP214" s="30" t="str">
        <f t="shared" si="122"/>
        <v/>
      </c>
      <c r="FQ214" s="45"/>
      <c r="FR214" s="48"/>
      <c r="FS214" s="29" t="str">
        <f t="shared" si="123"/>
        <v/>
      </c>
      <c r="FT214" s="45"/>
      <c r="FV214" s="29" t="str">
        <f t="shared" si="84"/>
        <v/>
      </c>
      <c r="FW214" s="45"/>
      <c r="FY214" s="28" t="str">
        <f t="shared" si="124"/>
        <v/>
      </c>
      <c r="FZ214" s="45"/>
      <c r="GA214" s="45"/>
      <c r="GC214" s="28" t="str">
        <f t="shared" si="125"/>
        <v/>
      </c>
      <c r="GD214" s="45"/>
      <c r="GF214" s="27" t="str">
        <f t="shared" si="71"/>
        <v/>
      </c>
      <c r="GH214" s="29"/>
      <c r="GJ214" s="26" t="str">
        <f t="shared" si="72"/>
        <v/>
      </c>
      <c r="GK214" s="47"/>
      <c r="GL214" s="46"/>
      <c r="GM214" s="24"/>
      <c r="GT214" s="20"/>
      <c r="GW214" s="5"/>
      <c r="GX214" s="5"/>
    </row>
    <row r="215" spans="54:206">
      <c r="BB215" s="23"/>
      <c r="BD215" s="43">
        <f t="shared" si="6"/>
        <v>0</v>
      </c>
      <c r="BE215" s="551" t="str">
        <f t="shared" si="87"/>
        <v/>
      </c>
      <c r="BF215" s="138" t="str">
        <f t="shared" si="73"/>
        <v/>
      </c>
      <c r="BG215" s="42" t="str">
        <f t="shared" si="88"/>
        <v/>
      </c>
      <c r="BH215" s="41" t="str">
        <f t="shared" si="89"/>
        <v/>
      </c>
      <c r="BI215" s="40" t="str">
        <f t="shared" ca="1" si="90"/>
        <v/>
      </c>
      <c r="BJ215" s="202" t="str">
        <f t="shared" si="91"/>
        <v/>
      </c>
      <c r="BK215" s="203" t="str">
        <f t="shared" si="86"/>
        <v/>
      </c>
      <c r="BM215" s="40" t="str">
        <f t="shared" si="92"/>
        <v/>
      </c>
      <c r="BN215" s="40" t="str">
        <f t="shared" si="93"/>
        <v/>
      </c>
      <c r="BO215" s="39" t="str">
        <f t="shared" si="94"/>
        <v/>
      </c>
      <c r="BP215" s="39"/>
      <c r="BQ215" s="354" t="str">
        <f t="shared" si="11"/>
        <v/>
      </c>
      <c r="BR215" s="39"/>
      <c r="BT215" s="386" t="str">
        <f t="shared" si="126"/>
        <v/>
      </c>
      <c r="BU215" s="388" t="str">
        <f>IF($BD215,SUM($BT215:$BT$250),"")</f>
        <v/>
      </c>
      <c r="BV215" s="499" t="str">
        <f t="shared" si="41"/>
        <v/>
      </c>
      <c r="BW215" s="585" t="str">
        <f>IF($BD215,SUM($BV215:$BV$250),"")</f>
        <v/>
      </c>
      <c r="BX215" s="387" t="str">
        <f t="shared" si="75"/>
        <v/>
      </c>
      <c r="BY215" s="387" t="str">
        <f t="shared" si="76"/>
        <v/>
      </c>
      <c r="BZ215" s="388" t="str">
        <f>IF($BD215,SUM($BY215:$BY$250),"")</f>
        <v/>
      </c>
      <c r="CA215" s="11"/>
      <c r="CB215" s="388" t="str">
        <f t="shared" si="42"/>
        <v/>
      </c>
      <c r="CC215" s="387" t="str">
        <f t="shared" si="43"/>
        <v/>
      </c>
      <c r="CD215" s="388" t="str">
        <f>IF($BD215,SUM($CC215:$CC$250),"")</f>
        <v/>
      </c>
      <c r="CE215" s="387" t="str">
        <f t="shared" si="44"/>
        <v/>
      </c>
      <c r="CF215" s="388" t="str">
        <f>IF($BD215,SUM($CE215:$CE$250),"")</f>
        <v/>
      </c>
      <c r="CG215" s="11"/>
      <c r="CH215" s="10" t="str">
        <f t="shared" si="127"/>
        <v/>
      </c>
      <c r="CI215" s="523" t="str">
        <f t="shared" si="138"/>
        <v/>
      </c>
      <c r="CJ215" s="388"/>
      <c r="CK215" s="388"/>
      <c r="CL215" s="37"/>
      <c r="CM215" s="300" t="str">
        <f t="shared" si="14"/>
        <v/>
      </c>
      <c r="CN215" s="677" t="str">
        <f t="shared" si="139"/>
        <v/>
      </c>
      <c r="CO215" s="677" t="str">
        <f t="shared" si="140"/>
        <v/>
      </c>
      <c r="CP215" s="10" t="str">
        <f t="shared" si="128"/>
        <v/>
      </c>
      <c r="CQ215" s="582" t="str">
        <f t="shared" si="129"/>
        <v/>
      </c>
      <c r="CR215" s="387" t="str">
        <f t="shared" si="130"/>
        <v/>
      </c>
      <c r="CT215" s="38" t="str">
        <f t="shared" si="95"/>
        <v/>
      </c>
      <c r="CU215" s="386" t="str">
        <f t="shared" si="48"/>
        <v/>
      </c>
      <c r="CV215" s="499" t="str">
        <f t="shared" si="96"/>
        <v/>
      </c>
      <c r="CX215" s="10" t="str">
        <f t="shared" si="97"/>
        <v/>
      </c>
      <c r="CY215" s="387" t="str">
        <f t="shared" si="98"/>
        <v/>
      </c>
      <c r="CZ215" s="10" t="str">
        <f t="shared" si="99"/>
        <v/>
      </c>
      <c r="DA215" s="33" t="str">
        <f>IF($BD215,SUM(CZ215:$CZ$250)*$BK215,"")</f>
        <v/>
      </c>
      <c r="DC215" s="677" t="str">
        <f t="shared" si="131"/>
        <v/>
      </c>
      <c r="DD215" s="10" t="str">
        <f t="shared" si="51"/>
        <v/>
      </c>
      <c r="DE215" s="10" t="str">
        <f t="shared" si="132"/>
        <v/>
      </c>
      <c r="DF215" s="10" t="str">
        <f t="shared" si="133"/>
        <v/>
      </c>
      <c r="DG215" s="10" t="str">
        <f t="shared" si="134"/>
        <v/>
      </c>
      <c r="DH215" s="10" t="str">
        <f t="shared" si="135"/>
        <v/>
      </c>
      <c r="DI215" s="10" t="str">
        <f t="shared" si="100"/>
        <v/>
      </c>
      <c r="DJ215" s="10" t="str">
        <f t="shared" si="101"/>
        <v/>
      </c>
      <c r="DK215" s="499" t="str">
        <f t="shared" si="102"/>
        <v/>
      </c>
      <c r="DL215" s="38" t="str">
        <f t="shared" si="103"/>
        <v/>
      </c>
      <c r="DM215" s="38" t="str">
        <f t="shared" si="104"/>
        <v/>
      </c>
      <c r="DN215" s="38" t="str">
        <f t="shared" si="105"/>
        <v/>
      </c>
      <c r="DO215" s="38" t="str">
        <f t="shared" si="106"/>
        <v/>
      </c>
      <c r="DR215" s="585" t="str">
        <f t="shared" si="107"/>
        <v/>
      </c>
      <c r="DS215" s="36"/>
      <c r="DT215" s="585" t="str">
        <f t="shared" si="108"/>
        <v/>
      </c>
      <c r="DV215" s="10" t="str">
        <f t="shared" si="56"/>
        <v/>
      </c>
      <c r="DW215" s="22"/>
      <c r="DX215" s="32" t="str">
        <f>IF($BD215,SUM(DV215:$DV$250)*$BK215,"")</f>
        <v/>
      </c>
      <c r="DZ215" s="49" t="str">
        <f t="shared" si="57"/>
        <v/>
      </c>
      <c r="EB215" s="32" t="str">
        <f t="shared" si="109"/>
        <v/>
      </c>
      <c r="EC215" s="32"/>
      <c r="ED215" s="31"/>
      <c r="EE215" s="31" t="str">
        <f t="shared" si="28"/>
        <v/>
      </c>
      <c r="EF215" s="585" t="str">
        <f t="shared" si="80"/>
        <v/>
      </c>
      <c r="EG215" s="585" t="str">
        <f t="shared" si="81"/>
        <v/>
      </c>
      <c r="EH215" s="631" t="str">
        <f t="shared" si="82"/>
        <v/>
      </c>
      <c r="EI215" s="631" t="str">
        <f t="shared" si="59"/>
        <v/>
      </c>
      <c r="EJ215" s="635"/>
      <c r="EK215" s="33" t="str">
        <f t="shared" si="60"/>
        <v/>
      </c>
      <c r="EL215" s="32"/>
      <c r="EM215" s="32" t="str">
        <f t="shared" si="85"/>
        <v/>
      </c>
      <c r="EP215" s="51" t="str">
        <f t="shared" si="136"/>
        <v/>
      </c>
      <c r="EQ215" s="35"/>
      <c r="ER215" s="11"/>
      <c r="ES215" s="33" t="str">
        <f t="shared" si="110"/>
        <v/>
      </c>
      <c r="ET215" s="31"/>
      <c r="EU215" s="50" t="str">
        <f t="shared" si="111"/>
        <v/>
      </c>
      <c r="EV215" s="32" t="str">
        <f t="shared" si="112"/>
        <v/>
      </c>
      <c r="EX215" s="32" t="str">
        <f t="shared" si="113"/>
        <v/>
      </c>
      <c r="EY215" s="22"/>
      <c r="EZ215" s="32"/>
      <c r="FA215" s="11"/>
      <c r="FB215" s="32" t="str">
        <f t="shared" si="64"/>
        <v/>
      </c>
      <c r="FC215" s="11"/>
      <c r="FD215" s="32"/>
      <c r="FF215" s="484" t="str">
        <f t="shared" si="114"/>
        <v/>
      </c>
      <c r="FG215" s="484" t="str">
        <f t="shared" si="115"/>
        <v/>
      </c>
      <c r="FH215" s="603" t="str">
        <f t="shared" si="116"/>
        <v/>
      </c>
      <c r="FI215" s="484" t="str">
        <f t="shared" si="117"/>
        <v/>
      </c>
      <c r="FJ215" s="604" t="str">
        <f t="shared" si="137"/>
        <v/>
      </c>
      <c r="FK215" s="605" t="str">
        <f t="shared" si="118"/>
        <v/>
      </c>
      <c r="FL215" s="484" t="str">
        <f t="shared" si="119"/>
        <v/>
      </c>
      <c r="FN215" s="31" t="str">
        <f t="shared" si="120"/>
        <v/>
      </c>
      <c r="FO215" s="31" t="str">
        <f t="shared" si="121"/>
        <v/>
      </c>
      <c r="FP215" s="30" t="str">
        <f t="shared" si="122"/>
        <v/>
      </c>
      <c r="FQ215" s="45"/>
      <c r="FR215" s="48"/>
      <c r="FS215" s="29" t="str">
        <f t="shared" si="123"/>
        <v/>
      </c>
      <c r="FT215" s="45"/>
      <c r="FV215" s="29" t="str">
        <f t="shared" si="84"/>
        <v/>
      </c>
      <c r="FW215" s="45"/>
      <c r="FY215" s="28" t="str">
        <f t="shared" si="124"/>
        <v/>
      </c>
      <c r="FZ215" s="45"/>
      <c r="GA215" s="45"/>
      <c r="GC215" s="28" t="str">
        <f t="shared" si="125"/>
        <v/>
      </c>
      <c r="GD215" s="45"/>
      <c r="GF215" s="27" t="str">
        <f t="shared" si="71"/>
        <v/>
      </c>
      <c r="GH215" s="29"/>
      <c r="GJ215" s="26" t="str">
        <f t="shared" si="72"/>
        <v/>
      </c>
      <c r="GK215" s="47"/>
      <c r="GL215" s="46"/>
      <c r="GM215" s="24"/>
      <c r="GT215" s="20"/>
      <c r="GW215" s="5"/>
      <c r="GX215" s="5"/>
    </row>
    <row r="216" spans="54:206">
      <c r="BB216" s="23"/>
      <c r="BD216" s="43">
        <f t="shared" si="6"/>
        <v>0</v>
      </c>
      <c r="BE216" s="551" t="str">
        <f t="shared" si="87"/>
        <v/>
      </c>
      <c r="BF216" s="138" t="str">
        <f t="shared" si="73"/>
        <v/>
      </c>
      <c r="BG216" s="42" t="str">
        <f t="shared" si="88"/>
        <v/>
      </c>
      <c r="BH216" s="41" t="str">
        <f t="shared" si="89"/>
        <v/>
      </c>
      <c r="BI216" s="40" t="str">
        <f t="shared" ca="1" si="90"/>
        <v/>
      </c>
      <c r="BJ216" s="202" t="str">
        <f t="shared" si="91"/>
        <v/>
      </c>
      <c r="BK216" s="203" t="str">
        <f t="shared" si="86"/>
        <v/>
      </c>
      <c r="BM216" s="40" t="str">
        <f t="shared" si="92"/>
        <v/>
      </c>
      <c r="BN216" s="40" t="str">
        <f t="shared" si="93"/>
        <v/>
      </c>
      <c r="BO216" s="39" t="str">
        <f t="shared" si="94"/>
        <v/>
      </c>
      <c r="BP216" s="39"/>
      <c r="BQ216" s="354" t="str">
        <f t="shared" si="11"/>
        <v/>
      </c>
      <c r="BR216" s="39"/>
      <c r="BT216" s="386" t="str">
        <f t="shared" si="126"/>
        <v/>
      </c>
      <c r="BU216" s="388" t="str">
        <f>IF($BD216,SUM($BT216:$BT$250),"")</f>
        <v/>
      </c>
      <c r="BV216" s="499" t="str">
        <f t="shared" si="41"/>
        <v/>
      </c>
      <c r="BW216" s="585" t="str">
        <f>IF($BD216,SUM($BV216:$BV$250),"")</f>
        <v/>
      </c>
      <c r="BX216" s="387" t="str">
        <f t="shared" si="75"/>
        <v/>
      </c>
      <c r="BY216" s="387" t="str">
        <f t="shared" si="76"/>
        <v/>
      </c>
      <c r="BZ216" s="388" t="str">
        <f>IF($BD216,SUM($BY216:$BY$250),"")</f>
        <v/>
      </c>
      <c r="CA216" s="11"/>
      <c r="CB216" s="388" t="str">
        <f t="shared" si="42"/>
        <v/>
      </c>
      <c r="CC216" s="387" t="str">
        <f t="shared" si="43"/>
        <v/>
      </c>
      <c r="CD216" s="388" t="str">
        <f>IF($BD216,SUM($CC216:$CC$250),"")</f>
        <v/>
      </c>
      <c r="CE216" s="387" t="str">
        <f t="shared" si="44"/>
        <v/>
      </c>
      <c r="CF216" s="388" t="str">
        <f>IF($BD216,SUM($CE216:$CE$250),"")</f>
        <v/>
      </c>
      <c r="CG216" s="11"/>
      <c r="CH216" s="10" t="str">
        <f t="shared" si="127"/>
        <v/>
      </c>
      <c r="CI216" s="523" t="str">
        <f t="shared" si="138"/>
        <v/>
      </c>
      <c r="CJ216" s="388"/>
      <c r="CK216" s="388"/>
      <c r="CL216" s="37"/>
      <c r="CM216" s="300" t="str">
        <f t="shared" si="14"/>
        <v/>
      </c>
      <c r="CN216" s="677" t="str">
        <f t="shared" si="139"/>
        <v/>
      </c>
      <c r="CO216" s="677" t="str">
        <f t="shared" si="140"/>
        <v/>
      </c>
      <c r="CP216" s="10" t="str">
        <f t="shared" si="128"/>
        <v/>
      </c>
      <c r="CQ216" s="582" t="str">
        <f t="shared" si="129"/>
        <v/>
      </c>
      <c r="CR216" s="387" t="str">
        <f t="shared" si="130"/>
        <v/>
      </c>
      <c r="CT216" s="38" t="str">
        <f t="shared" si="95"/>
        <v/>
      </c>
      <c r="CU216" s="386" t="str">
        <f t="shared" si="48"/>
        <v/>
      </c>
      <c r="CV216" s="499" t="str">
        <f t="shared" si="96"/>
        <v/>
      </c>
      <c r="CX216" s="10" t="str">
        <f t="shared" si="97"/>
        <v/>
      </c>
      <c r="CY216" s="387" t="str">
        <f t="shared" si="98"/>
        <v/>
      </c>
      <c r="CZ216" s="10" t="str">
        <f t="shared" si="99"/>
        <v/>
      </c>
      <c r="DA216" s="33" t="str">
        <f>IF($BD216,SUM(CZ216:$CZ$250)*$BK216,"")</f>
        <v/>
      </c>
      <c r="DC216" s="677" t="str">
        <f t="shared" si="131"/>
        <v/>
      </c>
      <c r="DD216" s="10" t="str">
        <f t="shared" si="51"/>
        <v/>
      </c>
      <c r="DE216" s="10" t="str">
        <f t="shared" si="132"/>
        <v/>
      </c>
      <c r="DF216" s="10" t="str">
        <f t="shared" si="133"/>
        <v/>
      </c>
      <c r="DG216" s="10" t="str">
        <f t="shared" si="134"/>
        <v/>
      </c>
      <c r="DH216" s="10" t="str">
        <f t="shared" si="135"/>
        <v/>
      </c>
      <c r="DI216" s="10" t="str">
        <f t="shared" si="100"/>
        <v/>
      </c>
      <c r="DJ216" s="10" t="str">
        <f t="shared" si="101"/>
        <v/>
      </c>
      <c r="DK216" s="499" t="str">
        <f t="shared" si="102"/>
        <v/>
      </c>
      <c r="DL216" s="38" t="str">
        <f t="shared" si="103"/>
        <v/>
      </c>
      <c r="DM216" s="38" t="str">
        <f t="shared" si="104"/>
        <v/>
      </c>
      <c r="DN216" s="38" t="str">
        <f t="shared" si="105"/>
        <v/>
      </c>
      <c r="DO216" s="38" t="str">
        <f t="shared" si="106"/>
        <v/>
      </c>
      <c r="DR216" s="585" t="str">
        <f t="shared" si="107"/>
        <v/>
      </c>
      <c r="DS216" s="36"/>
      <c r="DT216" s="585" t="str">
        <f t="shared" si="108"/>
        <v/>
      </c>
      <c r="DV216" s="10" t="str">
        <f t="shared" si="56"/>
        <v/>
      </c>
      <c r="DW216" s="22"/>
      <c r="DX216" s="32" t="str">
        <f>IF($BD216,SUM(DV216:$DV$250)*$BK216,"")</f>
        <v/>
      </c>
      <c r="DZ216" s="49" t="str">
        <f t="shared" si="57"/>
        <v/>
      </c>
      <c r="EB216" s="32" t="str">
        <f t="shared" si="109"/>
        <v/>
      </c>
      <c r="EC216" s="32"/>
      <c r="ED216" s="31"/>
      <c r="EE216" s="31" t="str">
        <f t="shared" si="28"/>
        <v/>
      </c>
      <c r="EF216" s="585" t="str">
        <f t="shared" si="80"/>
        <v/>
      </c>
      <c r="EG216" s="585" t="str">
        <f t="shared" si="81"/>
        <v/>
      </c>
      <c r="EH216" s="631" t="str">
        <f t="shared" si="82"/>
        <v/>
      </c>
      <c r="EI216" s="631" t="str">
        <f t="shared" si="59"/>
        <v/>
      </c>
      <c r="EJ216" s="635"/>
      <c r="EK216" s="33" t="str">
        <f t="shared" si="60"/>
        <v/>
      </c>
      <c r="EL216" s="32"/>
      <c r="EM216" s="32" t="str">
        <f t="shared" si="85"/>
        <v/>
      </c>
      <c r="EP216" s="51" t="str">
        <f t="shared" si="136"/>
        <v/>
      </c>
      <c r="EQ216" s="35"/>
      <c r="ER216" s="11"/>
      <c r="ES216" s="33" t="str">
        <f t="shared" si="110"/>
        <v/>
      </c>
      <c r="ET216" s="31"/>
      <c r="EU216" s="50" t="str">
        <f t="shared" si="111"/>
        <v/>
      </c>
      <c r="EV216" s="32" t="str">
        <f t="shared" si="112"/>
        <v/>
      </c>
      <c r="EX216" s="32" t="str">
        <f t="shared" si="113"/>
        <v/>
      </c>
      <c r="EY216" s="22"/>
      <c r="EZ216" s="32"/>
      <c r="FA216" s="11"/>
      <c r="FB216" s="32" t="str">
        <f t="shared" si="64"/>
        <v/>
      </c>
      <c r="FC216" s="11"/>
      <c r="FD216" s="32"/>
      <c r="FF216" s="484" t="str">
        <f t="shared" si="114"/>
        <v/>
      </c>
      <c r="FG216" s="484" t="str">
        <f t="shared" si="115"/>
        <v/>
      </c>
      <c r="FH216" s="603" t="str">
        <f t="shared" si="116"/>
        <v/>
      </c>
      <c r="FI216" s="484" t="str">
        <f t="shared" si="117"/>
        <v/>
      </c>
      <c r="FJ216" s="604" t="str">
        <f t="shared" si="137"/>
        <v/>
      </c>
      <c r="FK216" s="605" t="str">
        <f t="shared" si="118"/>
        <v/>
      </c>
      <c r="FL216" s="484" t="str">
        <f t="shared" si="119"/>
        <v/>
      </c>
      <c r="FN216" s="31" t="str">
        <f t="shared" si="120"/>
        <v/>
      </c>
      <c r="FO216" s="31" t="str">
        <f t="shared" si="121"/>
        <v/>
      </c>
      <c r="FP216" s="30" t="str">
        <f t="shared" si="122"/>
        <v/>
      </c>
      <c r="FQ216" s="45"/>
      <c r="FR216" s="48"/>
      <c r="FS216" s="29" t="str">
        <f t="shared" si="123"/>
        <v/>
      </c>
      <c r="FT216" s="45"/>
      <c r="FV216" s="29" t="str">
        <f t="shared" si="84"/>
        <v/>
      </c>
      <c r="FW216" s="45"/>
      <c r="FY216" s="28" t="str">
        <f t="shared" si="124"/>
        <v/>
      </c>
      <c r="FZ216" s="45"/>
      <c r="GA216" s="45"/>
      <c r="GC216" s="28" t="str">
        <f t="shared" si="125"/>
        <v/>
      </c>
      <c r="GD216" s="45"/>
      <c r="GF216" s="27" t="str">
        <f t="shared" si="71"/>
        <v/>
      </c>
      <c r="GH216" s="29"/>
      <c r="GJ216" s="26" t="str">
        <f t="shared" si="72"/>
        <v/>
      </c>
      <c r="GK216" s="47"/>
      <c r="GL216" s="46"/>
      <c r="GM216" s="24"/>
      <c r="GT216" s="20"/>
      <c r="GW216" s="5"/>
      <c r="GX216" s="5"/>
    </row>
    <row r="217" spans="54:206">
      <c r="BB217" s="23"/>
      <c r="BD217" s="43">
        <f t="shared" si="6"/>
        <v>0</v>
      </c>
      <c r="BE217" s="551" t="str">
        <f t="shared" si="87"/>
        <v/>
      </c>
      <c r="BF217" s="138" t="str">
        <f t="shared" si="73"/>
        <v/>
      </c>
      <c r="BG217" s="42" t="str">
        <f t="shared" si="88"/>
        <v/>
      </c>
      <c r="BH217" s="41" t="str">
        <f t="shared" si="89"/>
        <v/>
      </c>
      <c r="BI217" s="40" t="str">
        <f t="shared" ca="1" si="90"/>
        <v/>
      </c>
      <c r="BJ217" s="202" t="str">
        <f t="shared" si="91"/>
        <v/>
      </c>
      <c r="BK217" s="203" t="str">
        <f t="shared" si="86"/>
        <v/>
      </c>
      <c r="BM217" s="40" t="str">
        <f t="shared" si="92"/>
        <v/>
      </c>
      <c r="BN217" s="40" t="str">
        <f t="shared" si="93"/>
        <v/>
      </c>
      <c r="BO217" s="39" t="str">
        <f t="shared" si="94"/>
        <v/>
      </c>
      <c r="BP217" s="39"/>
      <c r="BQ217" s="354" t="str">
        <f t="shared" si="11"/>
        <v/>
      </c>
      <c r="BR217" s="39"/>
      <c r="BT217" s="386" t="str">
        <f t="shared" si="126"/>
        <v/>
      </c>
      <c r="BU217" s="388" t="str">
        <f>IF($BD217,SUM($BT217:$BT$250),"")</f>
        <v/>
      </c>
      <c r="BV217" s="499" t="str">
        <f t="shared" si="41"/>
        <v/>
      </c>
      <c r="BW217" s="585" t="str">
        <f>IF($BD217,SUM($BV217:$BV$250),"")</f>
        <v/>
      </c>
      <c r="BX217" s="387" t="str">
        <f t="shared" si="75"/>
        <v/>
      </c>
      <c r="BY217" s="387" t="str">
        <f t="shared" si="76"/>
        <v/>
      </c>
      <c r="BZ217" s="388" t="str">
        <f>IF($BD217,SUM($BY217:$BY$250),"")</f>
        <v/>
      </c>
      <c r="CA217" s="11"/>
      <c r="CB217" s="388" t="str">
        <f t="shared" si="42"/>
        <v/>
      </c>
      <c r="CC217" s="387" t="str">
        <f t="shared" si="43"/>
        <v/>
      </c>
      <c r="CD217" s="388" t="str">
        <f>IF($BD217,SUM($CC217:$CC$250),"")</f>
        <v/>
      </c>
      <c r="CE217" s="387" t="str">
        <f t="shared" si="44"/>
        <v/>
      </c>
      <c r="CF217" s="388" t="str">
        <f>IF($BD217,SUM($CE217:$CE$250),"")</f>
        <v/>
      </c>
      <c r="CG217" s="11"/>
      <c r="CH217" s="10" t="str">
        <f t="shared" si="127"/>
        <v/>
      </c>
      <c r="CI217" s="523" t="str">
        <f t="shared" si="138"/>
        <v/>
      </c>
      <c r="CJ217" s="388"/>
      <c r="CK217" s="388"/>
      <c r="CL217" s="37"/>
      <c r="CM217" s="300" t="str">
        <f t="shared" si="14"/>
        <v/>
      </c>
      <c r="CN217" s="677" t="str">
        <f t="shared" si="139"/>
        <v/>
      </c>
      <c r="CO217" s="677" t="str">
        <f t="shared" si="140"/>
        <v/>
      </c>
      <c r="CP217" s="10" t="str">
        <f t="shared" si="128"/>
        <v/>
      </c>
      <c r="CQ217" s="582" t="str">
        <f t="shared" si="129"/>
        <v/>
      </c>
      <c r="CR217" s="387" t="str">
        <f t="shared" si="130"/>
        <v/>
      </c>
      <c r="CT217" s="38" t="str">
        <f t="shared" si="95"/>
        <v/>
      </c>
      <c r="CU217" s="386" t="str">
        <f t="shared" si="48"/>
        <v/>
      </c>
      <c r="CV217" s="499" t="str">
        <f t="shared" si="96"/>
        <v/>
      </c>
      <c r="CX217" s="10" t="str">
        <f t="shared" si="97"/>
        <v/>
      </c>
      <c r="CY217" s="387" t="str">
        <f t="shared" si="98"/>
        <v/>
      </c>
      <c r="CZ217" s="10" t="str">
        <f t="shared" si="99"/>
        <v/>
      </c>
      <c r="DA217" s="33" t="str">
        <f>IF($BD217,SUM(CZ217:$CZ$250)*$BK217,"")</f>
        <v/>
      </c>
      <c r="DC217" s="677" t="str">
        <f t="shared" si="131"/>
        <v/>
      </c>
      <c r="DD217" s="10" t="str">
        <f t="shared" si="51"/>
        <v/>
      </c>
      <c r="DE217" s="10" t="str">
        <f t="shared" si="132"/>
        <v/>
      </c>
      <c r="DF217" s="10" t="str">
        <f t="shared" si="133"/>
        <v/>
      </c>
      <c r="DG217" s="10" t="str">
        <f t="shared" si="134"/>
        <v/>
      </c>
      <c r="DH217" s="10" t="str">
        <f t="shared" si="135"/>
        <v/>
      </c>
      <c r="DI217" s="10" t="str">
        <f t="shared" si="100"/>
        <v/>
      </c>
      <c r="DJ217" s="10" t="str">
        <f t="shared" si="101"/>
        <v/>
      </c>
      <c r="DK217" s="499" t="str">
        <f t="shared" si="102"/>
        <v/>
      </c>
      <c r="DL217" s="38" t="str">
        <f t="shared" si="103"/>
        <v/>
      </c>
      <c r="DM217" s="38" t="str">
        <f t="shared" si="104"/>
        <v/>
      </c>
      <c r="DN217" s="38" t="str">
        <f t="shared" si="105"/>
        <v/>
      </c>
      <c r="DO217" s="38" t="str">
        <f t="shared" si="106"/>
        <v/>
      </c>
      <c r="DR217" s="585" t="str">
        <f t="shared" si="107"/>
        <v/>
      </c>
      <c r="DS217" s="36"/>
      <c r="DT217" s="585" t="str">
        <f t="shared" si="108"/>
        <v/>
      </c>
      <c r="DV217" s="10" t="str">
        <f t="shared" si="56"/>
        <v/>
      </c>
      <c r="DW217" s="22"/>
      <c r="DX217" s="32" t="str">
        <f>IF($BD217,SUM(DV217:$DV$250)*$BK217,"")</f>
        <v/>
      </c>
      <c r="DZ217" s="49" t="str">
        <f t="shared" si="57"/>
        <v/>
      </c>
      <c r="EB217" s="32" t="str">
        <f t="shared" si="109"/>
        <v/>
      </c>
      <c r="EC217" s="32"/>
      <c r="ED217" s="31"/>
      <c r="EE217" s="31" t="str">
        <f t="shared" si="28"/>
        <v/>
      </c>
      <c r="EF217" s="585" t="str">
        <f t="shared" si="80"/>
        <v/>
      </c>
      <c r="EG217" s="585" t="str">
        <f t="shared" si="81"/>
        <v/>
      </c>
      <c r="EH217" s="631" t="str">
        <f t="shared" si="82"/>
        <v/>
      </c>
      <c r="EI217" s="631" t="str">
        <f t="shared" si="59"/>
        <v/>
      </c>
      <c r="EJ217" s="635"/>
      <c r="EK217" s="33" t="str">
        <f t="shared" si="60"/>
        <v/>
      </c>
      <c r="EL217" s="32"/>
      <c r="EM217" s="32" t="str">
        <f t="shared" si="85"/>
        <v/>
      </c>
      <c r="EP217" s="51" t="str">
        <f t="shared" si="136"/>
        <v/>
      </c>
      <c r="EQ217" s="35"/>
      <c r="ER217" s="11"/>
      <c r="ES217" s="33" t="str">
        <f t="shared" si="110"/>
        <v/>
      </c>
      <c r="ET217" s="31"/>
      <c r="EU217" s="50" t="str">
        <f t="shared" si="111"/>
        <v/>
      </c>
      <c r="EV217" s="32" t="str">
        <f t="shared" si="112"/>
        <v/>
      </c>
      <c r="EX217" s="32" t="str">
        <f t="shared" si="113"/>
        <v/>
      </c>
      <c r="EY217" s="22"/>
      <c r="EZ217" s="32"/>
      <c r="FA217" s="11"/>
      <c r="FB217" s="32" t="str">
        <f t="shared" si="64"/>
        <v/>
      </c>
      <c r="FC217" s="11"/>
      <c r="FD217" s="32"/>
      <c r="FF217" s="484" t="str">
        <f t="shared" si="114"/>
        <v/>
      </c>
      <c r="FG217" s="484" t="str">
        <f t="shared" si="115"/>
        <v/>
      </c>
      <c r="FH217" s="603" t="str">
        <f t="shared" si="116"/>
        <v/>
      </c>
      <c r="FI217" s="484" t="str">
        <f t="shared" si="117"/>
        <v/>
      </c>
      <c r="FJ217" s="604" t="str">
        <f t="shared" si="137"/>
        <v/>
      </c>
      <c r="FK217" s="605" t="str">
        <f t="shared" si="118"/>
        <v/>
      </c>
      <c r="FL217" s="484" t="str">
        <f t="shared" si="119"/>
        <v/>
      </c>
      <c r="FN217" s="31" t="str">
        <f t="shared" si="120"/>
        <v/>
      </c>
      <c r="FO217" s="31" t="str">
        <f t="shared" si="121"/>
        <v/>
      </c>
      <c r="FP217" s="30" t="str">
        <f t="shared" si="122"/>
        <v/>
      </c>
      <c r="FQ217" s="45"/>
      <c r="FR217" s="48"/>
      <c r="FS217" s="29" t="str">
        <f t="shared" si="123"/>
        <v/>
      </c>
      <c r="FT217" s="45"/>
      <c r="FV217" s="29" t="str">
        <f t="shared" si="84"/>
        <v/>
      </c>
      <c r="FW217" s="45"/>
      <c r="FY217" s="28" t="str">
        <f t="shared" si="124"/>
        <v/>
      </c>
      <c r="FZ217" s="45"/>
      <c r="GA217" s="45"/>
      <c r="GC217" s="28" t="str">
        <f t="shared" si="125"/>
        <v/>
      </c>
      <c r="GD217" s="45"/>
      <c r="GF217" s="27" t="str">
        <f t="shared" si="71"/>
        <v/>
      </c>
      <c r="GH217" s="29"/>
      <c r="GJ217" s="26" t="str">
        <f t="shared" si="72"/>
        <v/>
      </c>
      <c r="GK217" s="47"/>
      <c r="GL217" s="46"/>
      <c r="GM217" s="24"/>
      <c r="GT217" s="20"/>
      <c r="GW217" s="5"/>
      <c r="GX217" s="5"/>
    </row>
    <row r="218" spans="54:206">
      <c r="BB218" s="23"/>
      <c r="BD218" s="43">
        <f t="shared" si="6"/>
        <v>0</v>
      </c>
      <c r="BE218" s="551" t="str">
        <f t="shared" si="87"/>
        <v/>
      </c>
      <c r="BF218" s="138" t="str">
        <f t="shared" si="73"/>
        <v/>
      </c>
      <c r="BG218" s="42" t="str">
        <f t="shared" si="88"/>
        <v/>
      </c>
      <c r="BH218" s="41" t="str">
        <f t="shared" si="89"/>
        <v/>
      </c>
      <c r="BI218" s="40" t="str">
        <f t="shared" ca="1" si="90"/>
        <v/>
      </c>
      <c r="BJ218" s="202" t="str">
        <f t="shared" si="91"/>
        <v/>
      </c>
      <c r="BK218" s="203" t="str">
        <f t="shared" si="86"/>
        <v/>
      </c>
      <c r="BM218" s="40" t="str">
        <f t="shared" si="92"/>
        <v/>
      </c>
      <c r="BN218" s="40" t="str">
        <f t="shared" si="93"/>
        <v/>
      </c>
      <c r="BO218" s="39" t="str">
        <f t="shared" si="94"/>
        <v/>
      </c>
      <c r="BP218" s="39"/>
      <c r="BQ218" s="354" t="str">
        <f t="shared" si="11"/>
        <v/>
      </c>
      <c r="BR218" s="39"/>
      <c r="BT218" s="386" t="str">
        <f t="shared" si="126"/>
        <v/>
      </c>
      <c r="BU218" s="388" t="str">
        <f>IF($BD218,SUM($BT218:$BT$250),"")</f>
        <v/>
      </c>
      <c r="BV218" s="499" t="str">
        <f t="shared" si="41"/>
        <v/>
      </c>
      <c r="BW218" s="585" t="str">
        <f>IF($BD218,SUM($BV218:$BV$250),"")</f>
        <v/>
      </c>
      <c r="BX218" s="387" t="str">
        <f t="shared" si="75"/>
        <v/>
      </c>
      <c r="BY218" s="387" t="str">
        <f t="shared" si="76"/>
        <v/>
      </c>
      <c r="BZ218" s="388" t="str">
        <f>IF($BD218,SUM($BY218:$BY$250),"")</f>
        <v/>
      </c>
      <c r="CA218" s="11"/>
      <c r="CB218" s="388" t="str">
        <f t="shared" si="42"/>
        <v/>
      </c>
      <c r="CC218" s="387" t="str">
        <f t="shared" si="43"/>
        <v/>
      </c>
      <c r="CD218" s="388" t="str">
        <f>IF($BD218,SUM($CC218:$CC$250),"")</f>
        <v/>
      </c>
      <c r="CE218" s="387" t="str">
        <f t="shared" si="44"/>
        <v/>
      </c>
      <c r="CF218" s="388" t="str">
        <f>IF($BD218,SUM($CE218:$CE$250),"")</f>
        <v/>
      </c>
      <c r="CG218" s="11"/>
      <c r="CH218" s="10" t="str">
        <f t="shared" si="127"/>
        <v/>
      </c>
      <c r="CI218" s="523" t="str">
        <f t="shared" si="138"/>
        <v/>
      </c>
      <c r="CJ218" s="388"/>
      <c r="CK218" s="388"/>
      <c r="CL218" s="37"/>
      <c r="CM218" s="300" t="str">
        <f t="shared" si="14"/>
        <v/>
      </c>
      <c r="CN218" s="677" t="str">
        <f t="shared" si="139"/>
        <v/>
      </c>
      <c r="CO218" s="677" t="str">
        <f t="shared" si="140"/>
        <v/>
      </c>
      <c r="CP218" s="10" t="str">
        <f t="shared" si="128"/>
        <v/>
      </c>
      <c r="CQ218" s="582" t="str">
        <f t="shared" si="129"/>
        <v/>
      </c>
      <c r="CR218" s="387" t="str">
        <f t="shared" si="130"/>
        <v/>
      </c>
      <c r="CT218" s="38" t="str">
        <f t="shared" si="95"/>
        <v/>
      </c>
      <c r="CU218" s="386" t="str">
        <f t="shared" si="48"/>
        <v/>
      </c>
      <c r="CV218" s="499" t="str">
        <f t="shared" si="96"/>
        <v/>
      </c>
      <c r="CX218" s="10" t="str">
        <f t="shared" si="97"/>
        <v/>
      </c>
      <c r="CY218" s="387" t="str">
        <f t="shared" si="98"/>
        <v/>
      </c>
      <c r="CZ218" s="10" t="str">
        <f t="shared" si="99"/>
        <v/>
      </c>
      <c r="DA218" s="33" t="str">
        <f>IF($BD218,SUM(CZ218:$CZ$250)*$BK218,"")</f>
        <v/>
      </c>
      <c r="DC218" s="677" t="str">
        <f t="shared" si="131"/>
        <v/>
      </c>
      <c r="DD218" s="10" t="str">
        <f t="shared" si="51"/>
        <v/>
      </c>
      <c r="DE218" s="10" t="str">
        <f t="shared" si="132"/>
        <v/>
      </c>
      <c r="DF218" s="10" t="str">
        <f t="shared" si="133"/>
        <v/>
      </c>
      <c r="DG218" s="10" t="str">
        <f t="shared" si="134"/>
        <v/>
      </c>
      <c r="DH218" s="10" t="str">
        <f t="shared" si="135"/>
        <v/>
      </c>
      <c r="DI218" s="10" t="str">
        <f t="shared" si="100"/>
        <v/>
      </c>
      <c r="DJ218" s="10" t="str">
        <f t="shared" si="101"/>
        <v/>
      </c>
      <c r="DK218" s="499" t="str">
        <f t="shared" si="102"/>
        <v/>
      </c>
      <c r="DL218" s="38" t="str">
        <f t="shared" si="103"/>
        <v/>
      </c>
      <c r="DM218" s="38" t="str">
        <f t="shared" si="104"/>
        <v/>
      </c>
      <c r="DN218" s="38" t="str">
        <f t="shared" si="105"/>
        <v/>
      </c>
      <c r="DO218" s="38" t="str">
        <f t="shared" si="106"/>
        <v/>
      </c>
      <c r="DR218" s="585" t="str">
        <f t="shared" si="107"/>
        <v/>
      </c>
      <c r="DS218" s="36"/>
      <c r="DT218" s="585" t="str">
        <f t="shared" si="108"/>
        <v/>
      </c>
      <c r="DV218" s="10" t="str">
        <f t="shared" si="56"/>
        <v/>
      </c>
      <c r="DW218" s="22"/>
      <c r="DX218" s="32" t="str">
        <f>IF($BD218,SUM(DV218:$DV$250)*$BK218,"")</f>
        <v/>
      </c>
      <c r="DZ218" s="49" t="str">
        <f t="shared" si="57"/>
        <v/>
      </c>
      <c r="EB218" s="32" t="str">
        <f t="shared" si="109"/>
        <v/>
      </c>
      <c r="EC218" s="32"/>
      <c r="ED218" s="31"/>
      <c r="EE218" s="31" t="str">
        <f t="shared" si="28"/>
        <v/>
      </c>
      <c r="EF218" s="585" t="str">
        <f t="shared" si="80"/>
        <v/>
      </c>
      <c r="EG218" s="585" t="str">
        <f t="shared" si="81"/>
        <v/>
      </c>
      <c r="EH218" s="631" t="str">
        <f t="shared" si="82"/>
        <v/>
      </c>
      <c r="EI218" s="631" t="str">
        <f t="shared" si="59"/>
        <v/>
      </c>
      <c r="EJ218" s="635"/>
      <c r="EK218" s="33" t="str">
        <f t="shared" si="60"/>
        <v/>
      </c>
      <c r="EL218" s="32"/>
      <c r="EM218" s="32" t="str">
        <f t="shared" si="85"/>
        <v/>
      </c>
      <c r="EP218" s="51" t="str">
        <f t="shared" si="136"/>
        <v/>
      </c>
      <c r="EQ218" s="35"/>
      <c r="ER218" s="11"/>
      <c r="ES218" s="33" t="str">
        <f t="shared" si="110"/>
        <v/>
      </c>
      <c r="ET218" s="31"/>
      <c r="EU218" s="50" t="str">
        <f t="shared" si="111"/>
        <v/>
      </c>
      <c r="EV218" s="32" t="str">
        <f t="shared" si="112"/>
        <v/>
      </c>
      <c r="EX218" s="32" t="str">
        <f t="shared" si="113"/>
        <v/>
      </c>
      <c r="EY218" s="22"/>
      <c r="EZ218" s="32"/>
      <c r="FA218" s="11"/>
      <c r="FB218" s="32" t="str">
        <f t="shared" si="64"/>
        <v/>
      </c>
      <c r="FC218" s="11"/>
      <c r="FD218" s="32"/>
      <c r="FF218" s="484" t="str">
        <f t="shared" si="114"/>
        <v/>
      </c>
      <c r="FG218" s="484" t="str">
        <f t="shared" si="115"/>
        <v/>
      </c>
      <c r="FH218" s="603" t="str">
        <f t="shared" si="116"/>
        <v/>
      </c>
      <c r="FI218" s="484" t="str">
        <f t="shared" si="117"/>
        <v/>
      </c>
      <c r="FJ218" s="604" t="str">
        <f t="shared" si="137"/>
        <v/>
      </c>
      <c r="FK218" s="605" t="str">
        <f t="shared" si="118"/>
        <v/>
      </c>
      <c r="FL218" s="484" t="str">
        <f t="shared" si="119"/>
        <v/>
      </c>
      <c r="FN218" s="31" t="str">
        <f t="shared" si="120"/>
        <v/>
      </c>
      <c r="FO218" s="31" t="str">
        <f t="shared" si="121"/>
        <v/>
      </c>
      <c r="FP218" s="30" t="str">
        <f t="shared" si="122"/>
        <v/>
      </c>
      <c r="FQ218" s="45"/>
      <c r="FR218" s="48"/>
      <c r="FS218" s="29" t="str">
        <f t="shared" si="123"/>
        <v/>
      </c>
      <c r="FT218" s="45"/>
      <c r="FV218" s="29" t="str">
        <f t="shared" si="84"/>
        <v/>
      </c>
      <c r="FW218" s="45"/>
      <c r="FY218" s="28" t="str">
        <f t="shared" si="124"/>
        <v/>
      </c>
      <c r="FZ218" s="45"/>
      <c r="GA218" s="45"/>
      <c r="GC218" s="28" t="str">
        <f t="shared" si="125"/>
        <v/>
      </c>
      <c r="GD218" s="45"/>
      <c r="GF218" s="27" t="str">
        <f t="shared" si="71"/>
        <v/>
      </c>
      <c r="GH218" s="29"/>
      <c r="GJ218" s="26" t="str">
        <f t="shared" si="72"/>
        <v/>
      </c>
      <c r="GK218" s="47"/>
      <c r="GL218" s="46"/>
      <c r="GM218" s="24"/>
      <c r="GT218" s="20"/>
      <c r="GW218" s="5"/>
      <c r="GX218" s="5"/>
    </row>
    <row r="219" spans="54:206">
      <c r="BB219" s="23"/>
      <c r="BD219" s="43">
        <f t="shared" si="6"/>
        <v>0</v>
      </c>
      <c r="BE219" s="551" t="str">
        <f t="shared" si="87"/>
        <v/>
      </c>
      <c r="BF219" s="138" t="str">
        <f t="shared" si="73"/>
        <v/>
      </c>
      <c r="BG219" s="42" t="str">
        <f t="shared" si="88"/>
        <v/>
      </c>
      <c r="BH219" s="41" t="str">
        <f t="shared" si="89"/>
        <v/>
      </c>
      <c r="BI219" s="40" t="str">
        <f t="shared" ca="1" si="90"/>
        <v/>
      </c>
      <c r="BJ219" s="202" t="str">
        <f t="shared" si="91"/>
        <v/>
      </c>
      <c r="BK219" s="203" t="str">
        <f t="shared" si="86"/>
        <v/>
      </c>
      <c r="BM219" s="40" t="str">
        <f t="shared" si="92"/>
        <v/>
      </c>
      <c r="BN219" s="40" t="str">
        <f t="shared" si="93"/>
        <v/>
      </c>
      <c r="BO219" s="39" t="str">
        <f t="shared" si="94"/>
        <v/>
      </c>
      <c r="BP219" s="39"/>
      <c r="BQ219" s="354" t="str">
        <f t="shared" si="11"/>
        <v/>
      </c>
      <c r="BR219" s="39"/>
      <c r="BT219" s="386" t="str">
        <f t="shared" si="126"/>
        <v/>
      </c>
      <c r="BU219" s="388" t="str">
        <f>IF($BD219,SUM($BT219:$BT$250),"")</f>
        <v/>
      </c>
      <c r="BV219" s="499" t="str">
        <f t="shared" si="41"/>
        <v/>
      </c>
      <c r="BW219" s="585" t="str">
        <f>IF($BD219,SUM($BV219:$BV$250),"")</f>
        <v/>
      </c>
      <c r="BX219" s="387" t="str">
        <f t="shared" si="75"/>
        <v/>
      </c>
      <c r="BY219" s="387" t="str">
        <f t="shared" si="76"/>
        <v/>
      </c>
      <c r="BZ219" s="388" t="str">
        <f>IF($BD219,SUM($BY219:$BY$250),"")</f>
        <v/>
      </c>
      <c r="CA219" s="11"/>
      <c r="CB219" s="388" t="str">
        <f t="shared" si="42"/>
        <v/>
      </c>
      <c r="CC219" s="387" t="str">
        <f t="shared" si="43"/>
        <v/>
      </c>
      <c r="CD219" s="388" t="str">
        <f>IF($BD219,SUM($CC219:$CC$250),"")</f>
        <v/>
      </c>
      <c r="CE219" s="387" t="str">
        <f t="shared" si="44"/>
        <v/>
      </c>
      <c r="CF219" s="388" t="str">
        <f>IF($BD219,SUM($CE219:$CE$250),"")</f>
        <v/>
      </c>
      <c r="CG219" s="11"/>
      <c r="CH219" s="10" t="str">
        <f t="shared" si="127"/>
        <v/>
      </c>
      <c r="CI219" s="523" t="str">
        <f t="shared" si="138"/>
        <v/>
      </c>
      <c r="CJ219" s="388"/>
      <c r="CK219" s="388"/>
      <c r="CL219" s="37"/>
      <c r="CM219" s="300" t="str">
        <f t="shared" si="14"/>
        <v/>
      </c>
      <c r="CN219" s="677" t="str">
        <f t="shared" si="139"/>
        <v/>
      </c>
      <c r="CO219" s="677" t="str">
        <f t="shared" si="140"/>
        <v/>
      </c>
      <c r="CP219" s="10" t="str">
        <f t="shared" si="128"/>
        <v/>
      </c>
      <c r="CQ219" s="582" t="str">
        <f t="shared" si="129"/>
        <v/>
      </c>
      <c r="CR219" s="387" t="str">
        <f t="shared" si="130"/>
        <v/>
      </c>
      <c r="CT219" s="38" t="str">
        <f t="shared" si="95"/>
        <v/>
      </c>
      <c r="CU219" s="386" t="str">
        <f t="shared" si="48"/>
        <v/>
      </c>
      <c r="CV219" s="499" t="str">
        <f t="shared" si="96"/>
        <v/>
      </c>
      <c r="CX219" s="10" t="str">
        <f t="shared" si="97"/>
        <v/>
      </c>
      <c r="CY219" s="387" t="str">
        <f t="shared" si="98"/>
        <v/>
      </c>
      <c r="CZ219" s="10" t="str">
        <f t="shared" si="99"/>
        <v/>
      </c>
      <c r="DA219" s="33" t="str">
        <f>IF($BD219,SUM(CZ219:$CZ$250)*$BK219,"")</f>
        <v/>
      </c>
      <c r="DC219" s="677" t="str">
        <f t="shared" si="131"/>
        <v/>
      </c>
      <c r="DD219" s="10" t="str">
        <f t="shared" si="51"/>
        <v/>
      </c>
      <c r="DE219" s="10" t="str">
        <f t="shared" si="132"/>
        <v/>
      </c>
      <c r="DF219" s="10" t="str">
        <f t="shared" si="133"/>
        <v/>
      </c>
      <c r="DG219" s="10" t="str">
        <f t="shared" si="134"/>
        <v/>
      </c>
      <c r="DH219" s="10" t="str">
        <f t="shared" si="135"/>
        <v/>
      </c>
      <c r="DI219" s="10" t="str">
        <f t="shared" si="100"/>
        <v/>
      </c>
      <c r="DJ219" s="10" t="str">
        <f t="shared" si="101"/>
        <v/>
      </c>
      <c r="DK219" s="499" t="str">
        <f t="shared" si="102"/>
        <v/>
      </c>
      <c r="DL219" s="38" t="str">
        <f t="shared" si="103"/>
        <v/>
      </c>
      <c r="DM219" s="38" t="str">
        <f t="shared" si="104"/>
        <v/>
      </c>
      <c r="DN219" s="38" t="str">
        <f t="shared" si="105"/>
        <v/>
      </c>
      <c r="DO219" s="38" t="str">
        <f t="shared" si="106"/>
        <v/>
      </c>
      <c r="DR219" s="585" t="str">
        <f t="shared" si="107"/>
        <v/>
      </c>
      <c r="DS219" s="36"/>
      <c r="DT219" s="585" t="str">
        <f t="shared" si="108"/>
        <v/>
      </c>
      <c r="DV219" s="10" t="str">
        <f t="shared" si="56"/>
        <v/>
      </c>
      <c r="DW219" s="22"/>
      <c r="DX219" s="32" t="str">
        <f>IF($BD219,SUM(DV219:$DV$250)*$BK219,"")</f>
        <v/>
      </c>
      <c r="DZ219" s="49" t="str">
        <f t="shared" si="57"/>
        <v/>
      </c>
      <c r="EB219" s="32" t="str">
        <f t="shared" si="109"/>
        <v/>
      </c>
      <c r="EC219" s="32"/>
      <c r="ED219" s="31"/>
      <c r="EE219" s="31" t="str">
        <f t="shared" si="28"/>
        <v/>
      </c>
      <c r="EF219" s="585" t="str">
        <f t="shared" si="80"/>
        <v/>
      </c>
      <c r="EG219" s="585" t="str">
        <f t="shared" si="81"/>
        <v/>
      </c>
      <c r="EH219" s="631" t="str">
        <f t="shared" si="82"/>
        <v/>
      </c>
      <c r="EI219" s="631" t="str">
        <f t="shared" si="59"/>
        <v/>
      </c>
      <c r="EJ219" s="635"/>
      <c r="EK219" s="33" t="str">
        <f t="shared" si="60"/>
        <v/>
      </c>
      <c r="EL219" s="32"/>
      <c r="EM219" s="32" t="str">
        <f t="shared" si="85"/>
        <v/>
      </c>
      <c r="EP219" s="51" t="str">
        <f t="shared" si="136"/>
        <v/>
      </c>
      <c r="EQ219" s="35"/>
      <c r="ER219" s="11"/>
      <c r="ES219" s="33" t="str">
        <f t="shared" si="110"/>
        <v/>
      </c>
      <c r="ET219" s="31"/>
      <c r="EU219" s="50" t="str">
        <f t="shared" si="111"/>
        <v/>
      </c>
      <c r="EV219" s="32" t="str">
        <f t="shared" si="112"/>
        <v/>
      </c>
      <c r="EX219" s="32" t="str">
        <f t="shared" si="113"/>
        <v/>
      </c>
      <c r="EY219" s="22"/>
      <c r="EZ219" s="32"/>
      <c r="FA219" s="11"/>
      <c r="FB219" s="32" t="str">
        <f t="shared" si="64"/>
        <v/>
      </c>
      <c r="FC219" s="11"/>
      <c r="FD219" s="32"/>
      <c r="FF219" s="484" t="str">
        <f t="shared" si="114"/>
        <v/>
      </c>
      <c r="FG219" s="484" t="str">
        <f t="shared" si="115"/>
        <v/>
      </c>
      <c r="FH219" s="603" t="str">
        <f t="shared" si="116"/>
        <v/>
      </c>
      <c r="FI219" s="484" t="str">
        <f t="shared" si="117"/>
        <v/>
      </c>
      <c r="FJ219" s="604" t="str">
        <f t="shared" si="137"/>
        <v/>
      </c>
      <c r="FK219" s="605" t="str">
        <f t="shared" si="118"/>
        <v/>
      </c>
      <c r="FL219" s="484" t="str">
        <f t="shared" si="119"/>
        <v/>
      </c>
      <c r="FN219" s="31" t="str">
        <f t="shared" si="120"/>
        <v/>
      </c>
      <c r="FO219" s="31" t="str">
        <f t="shared" si="121"/>
        <v/>
      </c>
      <c r="FP219" s="30" t="str">
        <f t="shared" si="122"/>
        <v/>
      </c>
      <c r="FQ219" s="45"/>
      <c r="FR219" s="48"/>
      <c r="FS219" s="29" t="str">
        <f t="shared" si="123"/>
        <v/>
      </c>
      <c r="FT219" s="45"/>
      <c r="FV219" s="29" t="str">
        <f t="shared" si="84"/>
        <v/>
      </c>
      <c r="FW219" s="45"/>
      <c r="FY219" s="28" t="str">
        <f t="shared" si="124"/>
        <v/>
      </c>
      <c r="FZ219" s="45"/>
      <c r="GA219" s="45"/>
      <c r="GC219" s="28" t="str">
        <f t="shared" si="125"/>
        <v/>
      </c>
      <c r="GD219" s="45"/>
      <c r="GF219" s="27" t="str">
        <f t="shared" si="71"/>
        <v/>
      </c>
      <c r="GH219" s="29"/>
      <c r="GJ219" s="26" t="str">
        <f t="shared" si="72"/>
        <v/>
      </c>
      <c r="GK219" s="47"/>
      <c r="GL219" s="46"/>
      <c r="GM219" s="24"/>
      <c r="GT219" s="20"/>
      <c r="GW219" s="5"/>
      <c r="GX219" s="5"/>
    </row>
    <row r="220" spans="54:206">
      <c r="BB220" s="23"/>
      <c r="BD220" s="43">
        <f t="shared" si="6"/>
        <v>0</v>
      </c>
      <c r="BE220" s="551" t="str">
        <f t="shared" si="87"/>
        <v/>
      </c>
      <c r="BF220" s="138" t="str">
        <f t="shared" si="73"/>
        <v/>
      </c>
      <c r="BG220" s="42" t="str">
        <f t="shared" si="88"/>
        <v/>
      </c>
      <c r="BH220" s="41" t="str">
        <f t="shared" si="89"/>
        <v/>
      </c>
      <c r="BI220" s="40" t="str">
        <f t="shared" ca="1" si="90"/>
        <v/>
      </c>
      <c r="BJ220" s="202" t="str">
        <f t="shared" si="91"/>
        <v/>
      </c>
      <c r="BK220" s="203" t="str">
        <f t="shared" si="86"/>
        <v/>
      </c>
      <c r="BM220" s="40" t="str">
        <f t="shared" si="92"/>
        <v/>
      </c>
      <c r="BN220" s="40" t="str">
        <f t="shared" si="93"/>
        <v/>
      </c>
      <c r="BO220" s="39" t="str">
        <f t="shared" si="94"/>
        <v/>
      </c>
      <c r="BP220" s="39"/>
      <c r="BQ220" s="354" t="str">
        <f t="shared" si="11"/>
        <v/>
      </c>
      <c r="BR220" s="39"/>
      <c r="BT220" s="386" t="str">
        <f t="shared" si="126"/>
        <v/>
      </c>
      <c r="BU220" s="388" t="str">
        <f>IF($BD220,SUM($BT220:$BT$250),"")</f>
        <v/>
      </c>
      <c r="BV220" s="499" t="str">
        <f t="shared" si="41"/>
        <v/>
      </c>
      <c r="BW220" s="585" t="str">
        <f>IF($BD220,SUM($BV220:$BV$250),"")</f>
        <v/>
      </c>
      <c r="BX220" s="387" t="str">
        <f t="shared" si="75"/>
        <v/>
      </c>
      <c r="BY220" s="387" t="str">
        <f t="shared" si="76"/>
        <v/>
      </c>
      <c r="BZ220" s="388" t="str">
        <f>IF($BD220,SUM($BY220:$BY$250),"")</f>
        <v/>
      </c>
      <c r="CA220" s="11"/>
      <c r="CB220" s="388" t="str">
        <f t="shared" si="42"/>
        <v/>
      </c>
      <c r="CC220" s="387" t="str">
        <f t="shared" si="43"/>
        <v/>
      </c>
      <c r="CD220" s="388" t="str">
        <f>IF($BD220,SUM($CC220:$CC$250),"")</f>
        <v/>
      </c>
      <c r="CE220" s="387" t="str">
        <f t="shared" si="44"/>
        <v/>
      </c>
      <c r="CF220" s="388" t="str">
        <f>IF($BD220,SUM($CE220:$CE$250),"")</f>
        <v/>
      </c>
      <c r="CG220" s="11"/>
      <c r="CH220" s="10" t="str">
        <f t="shared" si="127"/>
        <v/>
      </c>
      <c r="CI220" s="523" t="str">
        <f t="shared" si="138"/>
        <v/>
      </c>
      <c r="CJ220" s="388"/>
      <c r="CK220" s="388"/>
      <c r="CL220" s="37"/>
      <c r="CM220" s="300" t="str">
        <f t="shared" si="14"/>
        <v/>
      </c>
      <c r="CN220" s="677" t="str">
        <f t="shared" si="139"/>
        <v/>
      </c>
      <c r="CO220" s="677" t="str">
        <f t="shared" si="140"/>
        <v/>
      </c>
      <c r="CP220" s="10" t="str">
        <f t="shared" si="128"/>
        <v/>
      </c>
      <c r="CQ220" s="582" t="str">
        <f t="shared" si="129"/>
        <v/>
      </c>
      <c r="CR220" s="387" t="str">
        <f t="shared" si="130"/>
        <v/>
      </c>
      <c r="CT220" s="38" t="str">
        <f t="shared" si="95"/>
        <v/>
      </c>
      <c r="CU220" s="386" t="str">
        <f t="shared" si="48"/>
        <v/>
      </c>
      <c r="CV220" s="499" t="str">
        <f t="shared" si="96"/>
        <v/>
      </c>
      <c r="CX220" s="10" t="str">
        <f t="shared" si="97"/>
        <v/>
      </c>
      <c r="CY220" s="387" t="str">
        <f t="shared" si="98"/>
        <v/>
      </c>
      <c r="CZ220" s="10" t="str">
        <f t="shared" si="99"/>
        <v/>
      </c>
      <c r="DA220" s="33" t="str">
        <f>IF($BD220,SUM(CZ220:$CZ$250)*$BK220,"")</f>
        <v/>
      </c>
      <c r="DC220" s="677" t="str">
        <f t="shared" si="131"/>
        <v/>
      </c>
      <c r="DD220" s="10" t="str">
        <f t="shared" si="51"/>
        <v/>
      </c>
      <c r="DE220" s="10" t="str">
        <f t="shared" si="132"/>
        <v/>
      </c>
      <c r="DF220" s="10" t="str">
        <f t="shared" si="133"/>
        <v/>
      </c>
      <c r="DG220" s="10" t="str">
        <f t="shared" si="134"/>
        <v/>
      </c>
      <c r="DH220" s="10" t="str">
        <f t="shared" si="135"/>
        <v/>
      </c>
      <c r="DI220" s="10" t="str">
        <f t="shared" si="100"/>
        <v/>
      </c>
      <c r="DJ220" s="10" t="str">
        <f t="shared" si="101"/>
        <v/>
      </c>
      <c r="DK220" s="499" t="str">
        <f t="shared" si="102"/>
        <v/>
      </c>
      <c r="DL220" s="38" t="str">
        <f t="shared" si="103"/>
        <v/>
      </c>
      <c r="DM220" s="38" t="str">
        <f t="shared" si="104"/>
        <v/>
      </c>
      <c r="DN220" s="38" t="str">
        <f t="shared" si="105"/>
        <v/>
      </c>
      <c r="DO220" s="38" t="str">
        <f t="shared" si="106"/>
        <v/>
      </c>
      <c r="DR220" s="585" t="str">
        <f t="shared" si="107"/>
        <v/>
      </c>
      <c r="DS220" s="36"/>
      <c r="DT220" s="585" t="str">
        <f t="shared" si="108"/>
        <v/>
      </c>
      <c r="DV220" s="10" t="str">
        <f t="shared" si="56"/>
        <v/>
      </c>
      <c r="DW220" s="22"/>
      <c r="DX220" s="32" t="str">
        <f>IF($BD220,SUM(DV220:$DV$250)*$BK220,"")</f>
        <v/>
      </c>
      <c r="DZ220" s="49" t="str">
        <f t="shared" si="57"/>
        <v/>
      </c>
      <c r="EB220" s="32" t="str">
        <f t="shared" si="109"/>
        <v/>
      </c>
      <c r="EC220" s="32"/>
      <c r="ED220" s="31"/>
      <c r="EE220" s="31" t="str">
        <f t="shared" si="28"/>
        <v/>
      </c>
      <c r="EF220" s="585" t="str">
        <f t="shared" si="80"/>
        <v/>
      </c>
      <c r="EG220" s="585" t="str">
        <f t="shared" si="81"/>
        <v/>
      </c>
      <c r="EH220" s="631" t="str">
        <f t="shared" si="82"/>
        <v/>
      </c>
      <c r="EI220" s="631" t="str">
        <f t="shared" si="59"/>
        <v/>
      </c>
      <c r="EJ220" s="635"/>
      <c r="EK220" s="33" t="str">
        <f t="shared" si="60"/>
        <v/>
      </c>
      <c r="EL220" s="32"/>
      <c r="EM220" s="32" t="str">
        <f t="shared" si="85"/>
        <v/>
      </c>
      <c r="EP220" s="51" t="str">
        <f t="shared" si="136"/>
        <v/>
      </c>
      <c r="EQ220" s="35"/>
      <c r="ER220" s="11"/>
      <c r="ES220" s="33" t="str">
        <f t="shared" si="110"/>
        <v/>
      </c>
      <c r="ET220" s="31"/>
      <c r="EU220" s="50" t="str">
        <f t="shared" si="111"/>
        <v/>
      </c>
      <c r="EV220" s="32" t="str">
        <f t="shared" si="112"/>
        <v/>
      </c>
      <c r="EX220" s="32" t="str">
        <f t="shared" si="113"/>
        <v/>
      </c>
      <c r="EY220" s="22"/>
      <c r="EZ220" s="32"/>
      <c r="FA220" s="11"/>
      <c r="FB220" s="32" t="str">
        <f t="shared" si="64"/>
        <v/>
      </c>
      <c r="FC220" s="11"/>
      <c r="FD220" s="32"/>
      <c r="FF220" s="484" t="str">
        <f t="shared" si="114"/>
        <v/>
      </c>
      <c r="FG220" s="484" t="str">
        <f t="shared" si="115"/>
        <v/>
      </c>
      <c r="FH220" s="603" t="str">
        <f t="shared" si="116"/>
        <v/>
      </c>
      <c r="FI220" s="484" t="str">
        <f t="shared" si="117"/>
        <v/>
      </c>
      <c r="FJ220" s="604" t="str">
        <f t="shared" si="137"/>
        <v/>
      </c>
      <c r="FK220" s="605" t="str">
        <f t="shared" si="118"/>
        <v/>
      </c>
      <c r="FL220" s="484" t="str">
        <f t="shared" si="119"/>
        <v/>
      </c>
      <c r="FN220" s="31" t="str">
        <f t="shared" si="120"/>
        <v/>
      </c>
      <c r="FO220" s="31" t="str">
        <f t="shared" si="121"/>
        <v/>
      </c>
      <c r="FP220" s="30" t="str">
        <f t="shared" si="122"/>
        <v/>
      </c>
      <c r="FQ220" s="45"/>
      <c r="FR220" s="48"/>
      <c r="FS220" s="29" t="str">
        <f t="shared" si="123"/>
        <v/>
      </c>
      <c r="FT220" s="45"/>
      <c r="FV220" s="29" t="str">
        <f t="shared" si="84"/>
        <v/>
      </c>
      <c r="FW220" s="45"/>
      <c r="FY220" s="28" t="str">
        <f t="shared" si="124"/>
        <v/>
      </c>
      <c r="FZ220" s="45"/>
      <c r="GA220" s="45"/>
      <c r="GC220" s="28" t="str">
        <f t="shared" si="125"/>
        <v/>
      </c>
      <c r="GD220" s="45"/>
      <c r="GF220" s="27" t="str">
        <f t="shared" si="71"/>
        <v/>
      </c>
      <c r="GH220" s="29"/>
      <c r="GJ220" s="26" t="str">
        <f t="shared" si="72"/>
        <v/>
      </c>
      <c r="GK220" s="47"/>
      <c r="GL220" s="46"/>
      <c r="GM220" s="24"/>
      <c r="GT220" s="20"/>
      <c r="GW220" s="5"/>
      <c r="GX220" s="5"/>
    </row>
    <row r="221" spans="54:206">
      <c r="BB221" s="23"/>
      <c r="BD221" s="43">
        <f t="shared" si="6"/>
        <v>0</v>
      </c>
      <c r="BE221" s="551" t="str">
        <f t="shared" si="87"/>
        <v/>
      </c>
      <c r="BF221" s="138" t="str">
        <f t="shared" si="73"/>
        <v/>
      </c>
      <c r="BG221" s="42" t="str">
        <f t="shared" si="88"/>
        <v/>
      </c>
      <c r="BH221" s="41" t="str">
        <f t="shared" si="89"/>
        <v/>
      </c>
      <c r="BI221" s="40" t="str">
        <f t="shared" ca="1" si="90"/>
        <v/>
      </c>
      <c r="BJ221" s="202" t="str">
        <f t="shared" si="91"/>
        <v/>
      </c>
      <c r="BK221" s="203" t="str">
        <f t="shared" si="86"/>
        <v/>
      </c>
      <c r="BM221" s="40" t="str">
        <f t="shared" si="92"/>
        <v/>
      </c>
      <c r="BN221" s="40" t="str">
        <f t="shared" si="93"/>
        <v/>
      </c>
      <c r="BO221" s="39" t="str">
        <f t="shared" si="94"/>
        <v/>
      </c>
      <c r="BP221" s="39"/>
      <c r="BQ221" s="354" t="str">
        <f t="shared" si="11"/>
        <v/>
      </c>
      <c r="BR221" s="39"/>
      <c r="BT221" s="386" t="str">
        <f t="shared" si="126"/>
        <v/>
      </c>
      <c r="BU221" s="388" t="str">
        <f>IF($BD221,SUM($BT221:$BT$250),"")</f>
        <v/>
      </c>
      <c r="BV221" s="499" t="str">
        <f t="shared" si="41"/>
        <v/>
      </c>
      <c r="BW221" s="585" t="str">
        <f>IF($BD221,SUM($BV221:$BV$250),"")</f>
        <v/>
      </c>
      <c r="BX221" s="387" t="str">
        <f t="shared" si="75"/>
        <v/>
      </c>
      <c r="BY221" s="387" t="str">
        <f t="shared" si="76"/>
        <v/>
      </c>
      <c r="BZ221" s="388" t="str">
        <f>IF($BD221,SUM($BY221:$BY$250),"")</f>
        <v/>
      </c>
      <c r="CA221" s="11"/>
      <c r="CB221" s="388" t="str">
        <f t="shared" si="42"/>
        <v/>
      </c>
      <c r="CC221" s="387" t="str">
        <f t="shared" si="43"/>
        <v/>
      </c>
      <c r="CD221" s="388" t="str">
        <f>IF($BD221,SUM($CC221:$CC$250),"")</f>
        <v/>
      </c>
      <c r="CE221" s="387" t="str">
        <f t="shared" si="44"/>
        <v/>
      </c>
      <c r="CF221" s="388" t="str">
        <f>IF($BD221,SUM($CE221:$CE$250),"")</f>
        <v/>
      </c>
      <c r="CG221" s="11"/>
      <c r="CH221" s="10" t="str">
        <f t="shared" si="127"/>
        <v/>
      </c>
      <c r="CI221" s="523" t="str">
        <f t="shared" si="138"/>
        <v/>
      </c>
      <c r="CJ221" s="388"/>
      <c r="CK221" s="388"/>
      <c r="CL221" s="37"/>
      <c r="CM221" s="300" t="str">
        <f t="shared" si="14"/>
        <v/>
      </c>
      <c r="CN221" s="677" t="str">
        <f t="shared" si="139"/>
        <v/>
      </c>
      <c r="CO221" s="677" t="str">
        <f t="shared" si="140"/>
        <v/>
      </c>
      <c r="CP221" s="10" t="str">
        <f t="shared" si="128"/>
        <v/>
      </c>
      <c r="CQ221" s="582" t="str">
        <f t="shared" si="129"/>
        <v/>
      </c>
      <c r="CR221" s="387" t="str">
        <f t="shared" si="130"/>
        <v/>
      </c>
      <c r="CT221" s="38" t="str">
        <f t="shared" si="95"/>
        <v/>
      </c>
      <c r="CU221" s="386" t="str">
        <f t="shared" si="48"/>
        <v/>
      </c>
      <c r="CV221" s="499" t="str">
        <f t="shared" si="96"/>
        <v/>
      </c>
      <c r="CX221" s="10" t="str">
        <f t="shared" si="97"/>
        <v/>
      </c>
      <c r="CY221" s="387" t="str">
        <f t="shared" si="98"/>
        <v/>
      </c>
      <c r="CZ221" s="10" t="str">
        <f t="shared" si="99"/>
        <v/>
      </c>
      <c r="DA221" s="33" t="str">
        <f>IF($BD221,SUM(CZ221:$CZ$250)*$BK221,"")</f>
        <v/>
      </c>
      <c r="DC221" s="677" t="str">
        <f t="shared" si="131"/>
        <v/>
      </c>
      <c r="DD221" s="10" t="str">
        <f t="shared" si="51"/>
        <v/>
      </c>
      <c r="DE221" s="10" t="str">
        <f t="shared" si="132"/>
        <v/>
      </c>
      <c r="DF221" s="10" t="str">
        <f t="shared" si="133"/>
        <v/>
      </c>
      <c r="DG221" s="10" t="str">
        <f t="shared" si="134"/>
        <v/>
      </c>
      <c r="DH221" s="10" t="str">
        <f t="shared" si="135"/>
        <v/>
      </c>
      <c r="DI221" s="10" t="str">
        <f t="shared" si="100"/>
        <v/>
      </c>
      <c r="DJ221" s="10" t="str">
        <f t="shared" si="101"/>
        <v/>
      </c>
      <c r="DK221" s="499" t="str">
        <f t="shared" si="102"/>
        <v/>
      </c>
      <c r="DL221" s="38" t="str">
        <f t="shared" si="103"/>
        <v/>
      </c>
      <c r="DM221" s="38" t="str">
        <f t="shared" si="104"/>
        <v/>
      </c>
      <c r="DN221" s="38" t="str">
        <f t="shared" si="105"/>
        <v/>
      </c>
      <c r="DO221" s="38" t="str">
        <f t="shared" si="106"/>
        <v/>
      </c>
      <c r="DR221" s="585" t="str">
        <f t="shared" si="107"/>
        <v/>
      </c>
      <c r="DS221" s="36"/>
      <c r="DT221" s="585" t="str">
        <f t="shared" si="108"/>
        <v/>
      </c>
      <c r="DV221" s="10" t="str">
        <f t="shared" si="56"/>
        <v/>
      </c>
      <c r="DW221" s="22"/>
      <c r="DX221" s="32" t="str">
        <f>IF($BD221,SUM(DV221:$DV$250)*$BK221,"")</f>
        <v/>
      </c>
      <c r="DZ221" s="49" t="str">
        <f t="shared" si="57"/>
        <v/>
      </c>
      <c r="EB221" s="32" t="str">
        <f t="shared" si="109"/>
        <v/>
      </c>
      <c r="EC221" s="32"/>
      <c r="ED221" s="31"/>
      <c r="EE221" s="31" t="str">
        <f t="shared" si="28"/>
        <v/>
      </c>
      <c r="EF221" s="585" t="str">
        <f t="shared" si="80"/>
        <v/>
      </c>
      <c r="EG221" s="585" t="str">
        <f t="shared" si="81"/>
        <v/>
      </c>
      <c r="EH221" s="631" t="str">
        <f t="shared" si="82"/>
        <v/>
      </c>
      <c r="EI221" s="631" t="str">
        <f t="shared" si="59"/>
        <v/>
      </c>
      <c r="EJ221" s="635"/>
      <c r="EK221" s="33" t="str">
        <f t="shared" si="60"/>
        <v/>
      </c>
      <c r="EL221" s="32"/>
      <c r="EM221" s="32" t="str">
        <f t="shared" si="85"/>
        <v/>
      </c>
      <c r="EP221" s="51" t="str">
        <f t="shared" si="136"/>
        <v/>
      </c>
      <c r="EQ221" s="35"/>
      <c r="ER221" s="11"/>
      <c r="ES221" s="33" t="str">
        <f t="shared" si="110"/>
        <v/>
      </c>
      <c r="ET221" s="31"/>
      <c r="EU221" s="50" t="str">
        <f t="shared" si="111"/>
        <v/>
      </c>
      <c r="EV221" s="32" t="str">
        <f t="shared" si="112"/>
        <v/>
      </c>
      <c r="EX221" s="32" t="str">
        <f t="shared" si="113"/>
        <v/>
      </c>
      <c r="EY221" s="22"/>
      <c r="EZ221" s="32"/>
      <c r="FA221" s="11"/>
      <c r="FB221" s="32" t="str">
        <f t="shared" si="64"/>
        <v/>
      </c>
      <c r="FC221" s="11"/>
      <c r="FD221" s="32"/>
      <c r="FF221" s="484" t="str">
        <f t="shared" si="114"/>
        <v/>
      </c>
      <c r="FG221" s="484" t="str">
        <f t="shared" si="115"/>
        <v/>
      </c>
      <c r="FH221" s="603" t="str">
        <f t="shared" si="116"/>
        <v/>
      </c>
      <c r="FI221" s="484" t="str">
        <f t="shared" si="117"/>
        <v/>
      </c>
      <c r="FJ221" s="604" t="str">
        <f t="shared" si="137"/>
        <v/>
      </c>
      <c r="FK221" s="605" t="str">
        <f t="shared" si="118"/>
        <v/>
      </c>
      <c r="FL221" s="484" t="str">
        <f t="shared" si="119"/>
        <v/>
      </c>
      <c r="FN221" s="31" t="str">
        <f t="shared" si="120"/>
        <v/>
      </c>
      <c r="FO221" s="31" t="str">
        <f t="shared" si="121"/>
        <v/>
      </c>
      <c r="FP221" s="30" t="str">
        <f t="shared" si="122"/>
        <v/>
      </c>
      <c r="FQ221" s="45"/>
      <c r="FR221" s="48"/>
      <c r="FS221" s="29" t="str">
        <f t="shared" si="123"/>
        <v/>
      </c>
      <c r="FT221" s="45"/>
      <c r="FV221" s="29" t="str">
        <f t="shared" si="84"/>
        <v/>
      </c>
      <c r="FW221" s="45"/>
      <c r="FY221" s="28" t="str">
        <f t="shared" si="124"/>
        <v/>
      </c>
      <c r="FZ221" s="45"/>
      <c r="GA221" s="45"/>
      <c r="GC221" s="28" t="str">
        <f t="shared" si="125"/>
        <v/>
      </c>
      <c r="GD221" s="45"/>
      <c r="GF221" s="27" t="str">
        <f t="shared" si="71"/>
        <v/>
      </c>
      <c r="GH221" s="29"/>
      <c r="GJ221" s="26" t="str">
        <f t="shared" si="72"/>
        <v/>
      </c>
      <c r="GK221" s="47"/>
      <c r="GL221" s="46"/>
      <c r="GM221" s="24"/>
      <c r="GT221" s="20"/>
      <c r="GW221" s="5"/>
      <c r="GX221" s="5"/>
    </row>
    <row r="222" spans="54:206">
      <c r="BB222" s="23"/>
      <c r="BD222" s="43">
        <f t="shared" si="6"/>
        <v>0</v>
      </c>
      <c r="BE222" s="551" t="str">
        <f t="shared" si="87"/>
        <v/>
      </c>
      <c r="BF222" s="138" t="str">
        <f t="shared" si="73"/>
        <v/>
      </c>
      <c r="BG222" s="42" t="str">
        <f t="shared" si="88"/>
        <v/>
      </c>
      <c r="BH222" s="41" t="str">
        <f t="shared" si="89"/>
        <v/>
      </c>
      <c r="BI222" s="40" t="str">
        <f t="shared" ca="1" si="90"/>
        <v/>
      </c>
      <c r="BJ222" s="202" t="str">
        <f t="shared" si="91"/>
        <v/>
      </c>
      <c r="BK222" s="203" t="str">
        <f t="shared" si="86"/>
        <v/>
      </c>
      <c r="BM222" s="40" t="str">
        <f t="shared" si="92"/>
        <v/>
      </c>
      <c r="BN222" s="40" t="str">
        <f t="shared" si="93"/>
        <v/>
      </c>
      <c r="BO222" s="39" t="str">
        <f t="shared" si="94"/>
        <v/>
      </c>
      <c r="BP222" s="39"/>
      <c r="BQ222" s="354" t="str">
        <f t="shared" si="11"/>
        <v/>
      </c>
      <c r="BR222" s="39"/>
      <c r="BT222" s="386" t="str">
        <f t="shared" si="126"/>
        <v/>
      </c>
      <c r="BU222" s="388" t="str">
        <f>IF($BD222,SUM($BT222:$BT$250),"")</f>
        <v/>
      </c>
      <c r="BV222" s="499" t="str">
        <f t="shared" si="41"/>
        <v/>
      </c>
      <c r="BW222" s="585" t="str">
        <f>IF($BD222,SUM($BV222:$BV$250),"")</f>
        <v/>
      </c>
      <c r="BX222" s="387" t="str">
        <f t="shared" si="75"/>
        <v/>
      </c>
      <c r="BY222" s="387" t="str">
        <f t="shared" si="76"/>
        <v/>
      </c>
      <c r="BZ222" s="388" t="str">
        <f>IF($BD222,SUM($BY222:$BY$250),"")</f>
        <v/>
      </c>
      <c r="CA222" s="11"/>
      <c r="CB222" s="388" t="str">
        <f t="shared" si="42"/>
        <v/>
      </c>
      <c r="CC222" s="387" t="str">
        <f t="shared" si="43"/>
        <v/>
      </c>
      <c r="CD222" s="388" t="str">
        <f>IF($BD222,SUM($CC222:$CC$250),"")</f>
        <v/>
      </c>
      <c r="CE222" s="387" t="str">
        <f t="shared" si="44"/>
        <v/>
      </c>
      <c r="CF222" s="388" t="str">
        <f>IF($BD222,SUM($CE222:$CE$250),"")</f>
        <v/>
      </c>
      <c r="CG222" s="11"/>
      <c r="CH222" s="10" t="str">
        <f t="shared" si="127"/>
        <v/>
      </c>
      <c r="CI222" s="523" t="str">
        <f t="shared" si="138"/>
        <v/>
      </c>
      <c r="CJ222" s="388"/>
      <c r="CK222" s="388"/>
      <c r="CL222" s="37"/>
      <c r="CM222" s="300" t="str">
        <f t="shared" si="14"/>
        <v/>
      </c>
      <c r="CN222" s="677" t="str">
        <f t="shared" si="139"/>
        <v/>
      </c>
      <c r="CO222" s="677" t="str">
        <f t="shared" si="140"/>
        <v/>
      </c>
      <c r="CP222" s="10" t="str">
        <f t="shared" si="128"/>
        <v/>
      </c>
      <c r="CQ222" s="582" t="str">
        <f t="shared" si="129"/>
        <v/>
      </c>
      <c r="CR222" s="387" t="str">
        <f t="shared" si="130"/>
        <v/>
      </c>
      <c r="CT222" s="38" t="str">
        <f t="shared" si="95"/>
        <v/>
      </c>
      <c r="CU222" s="386" t="str">
        <f t="shared" si="48"/>
        <v/>
      </c>
      <c r="CV222" s="499" t="str">
        <f t="shared" si="96"/>
        <v/>
      </c>
      <c r="CX222" s="10" t="str">
        <f t="shared" si="97"/>
        <v/>
      </c>
      <c r="CY222" s="387" t="str">
        <f t="shared" si="98"/>
        <v/>
      </c>
      <c r="CZ222" s="10" t="str">
        <f t="shared" si="99"/>
        <v/>
      </c>
      <c r="DA222" s="33" t="str">
        <f>IF($BD222,SUM(CZ222:$CZ$250)*$BK222,"")</f>
        <v/>
      </c>
      <c r="DC222" s="677" t="str">
        <f t="shared" si="131"/>
        <v/>
      </c>
      <c r="DD222" s="10" t="str">
        <f t="shared" si="51"/>
        <v/>
      </c>
      <c r="DE222" s="10" t="str">
        <f t="shared" si="132"/>
        <v/>
      </c>
      <c r="DF222" s="10" t="str">
        <f t="shared" si="133"/>
        <v/>
      </c>
      <c r="DG222" s="10" t="str">
        <f t="shared" si="134"/>
        <v/>
      </c>
      <c r="DH222" s="10" t="str">
        <f t="shared" si="135"/>
        <v/>
      </c>
      <c r="DI222" s="10" t="str">
        <f t="shared" si="100"/>
        <v/>
      </c>
      <c r="DJ222" s="10" t="str">
        <f t="shared" si="101"/>
        <v/>
      </c>
      <c r="DK222" s="499" t="str">
        <f t="shared" si="102"/>
        <v/>
      </c>
      <c r="DL222" s="38" t="str">
        <f t="shared" si="103"/>
        <v/>
      </c>
      <c r="DM222" s="38" t="str">
        <f t="shared" si="104"/>
        <v/>
      </c>
      <c r="DN222" s="38" t="str">
        <f t="shared" si="105"/>
        <v/>
      </c>
      <c r="DO222" s="38" t="str">
        <f t="shared" si="106"/>
        <v/>
      </c>
      <c r="DR222" s="585" t="str">
        <f t="shared" si="107"/>
        <v/>
      </c>
      <c r="DS222" s="36"/>
      <c r="DT222" s="585" t="str">
        <f t="shared" si="108"/>
        <v/>
      </c>
      <c r="DV222" s="10" t="str">
        <f t="shared" si="56"/>
        <v/>
      </c>
      <c r="DW222" s="22"/>
      <c r="DX222" s="32" t="str">
        <f>IF($BD222,SUM(DV222:$DV$250)*$BK222,"")</f>
        <v/>
      </c>
      <c r="DZ222" s="49" t="str">
        <f t="shared" si="57"/>
        <v/>
      </c>
      <c r="EB222" s="32" t="str">
        <f t="shared" si="109"/>
        <v/>
      </c>
      <c r="EC222" s="32"/>
      <c r="ED222" s="31"/>
      <c r="EE222" s="31" t="str">
        <f t="shared" si="28"/>
        <v/>
      </c>
      <c r="EF222" s="585" t="str">
        <f t="shared" si="80"/>
        <v/>
      </c>
      <c r="EG222" s="585" t="str">
        <f t="shared" si="81"/>
        <v/>
      </c>
      <c r="EH222" s="631" t="str">
        <f t="shared" si="82"/>
        <v/>
      </c>
      <c r="EI222" s="631" t="str">
        <f t="shared" si="59"/>
        <v/>
      </c>
      <c r="EJ222" s="635"/>
      <c r="EK222" s="33" t="str">
        <f t="shared" si="60"/>
        <v/>
      </c>
      <c r="EL222" s="32"/>
      <c r="EM222" s="32" t="str">
        <f t="shared" si="85"/>
        <v/>
      </c>
      <c r="EP222" s="51" t="str">
        <f t="shared" si="136"/>
        <v/>
      </c>
      <c r="EQ222" s="35"/>
      <c r="ER222" s="11"/>
      <c r="ES222" s="33" t="str">
        <f t="shared" si="110"/>
        <v/>
      </c>
      <c r="ET222" s="31"/>
      <c r="EU222" s="50" t="str">
        <f t="shared" si="111"/>
        <v/>
      </c>
      <c r="EV222" s="32" t="str">
        <f t="shared" si="112"/>
        <v/>
      </c>
      <c r="EX222" s="32" t="str">
        <f t="shared" si="113"/>
        <v/>
      </c>
      <c r="EY222" s="22"/>
      <c r="EZ222" s="32"/>
      <c r="FA222" s="11"/>
      <c r="FB222" s="32" t="str">
        <f t="shared" si="64"/>
        <v/>
      </c>
      <c r="FC222" s="11"/>
      <c r="FD222" s="32"/>
      <c r="FF222" s="484" t="str">
        <f t="shared" si="114"/>
        <v/>
      </c>
      <c r="FG222" s="484" t="str">
        <f t="shared" si="115"/>
        <v/>
      </c>
      <c r="FH222" s="603" t="str">
        <f t="shared" si="116"/>
        <v/>
      </c>
      <c r="FI222" s="484" t="str">
        <f t="shared" si="117"/>
        <v/>
      </c>
      <c r="FJ222" s="604" t="str">
        <f t="shared" si="137"/>
        <v/>
      </c>
      <c r="FK222" s="605" t="str">
        <f t="shared" si="118"/>
        <v/>
      </c>
      <c r="FL222" s="484" t="str">
        <f t="shared" si="119"/>
        <v/>
      </c>
      <c r="FN222" s="31" t="str">
        <f t="shared" si="120"/>
        <v/>
      </c>
      <c r="FO222" s="31" t="str">
        <f t="shared" si="121"/>
        <v/>
      </c>
      <c r="FP222" s="30" t="str">
        <f t="shared" si="122"/>
        <v/>
      </c>
      <c r="FQ222" s="45"/>
      <c r="FR222" s="48"/>
      <c r="FS222" s="29" t="str">
        <f t="shared" si="123"/>
        <v/>
      </c>
      <c r="FT222" s="45"/>
      <c r="FV222" s="29" t="str">
        <f t="shared" si="84"/>
        <v/>
      </c>
      <c r="FW222" s="45"/>
      <c r="FY222" s="28" t="str">
        <f t="shared" si="124"/>
        <v/>
      </c>
      <c r="FZ222" s="45"/>
      <c r="GA222" s="45"/>
      <c r="GC222" s="28" t="str">
        <f t="shared" si="125"/>
        <v/>
      </c>
      <c r="GD222" s="45"/>
      <c r="GF222" s="27" t="str">
        <f t="shared" si="71"/>
        <v/>
      </c>
      <c r="GH222" s="29"/>
      <c r="GJ222" s="26" t="str">
        <f t="shared" si="72"/>
        <v/>
      </c>
      <c r="GK222" s="47"/>
      <c r="GL222" s="46"/>
      <c r="GM222" s="24"/>
      <c r="GT222" s="20"/>
      <c r="GW222" s="5"/>
      <c r="GX222" s="5"/>
    </row>
    <row r="223" spans="54:206">
      <c r="BB223" s="23"/>
      <c r="BD223" s="43">
        <f t="shared" si="6"/>
        <v>0</v>
      </c>
      <c r="BE223" s="551" t="str">
        <f t="shared" si="87"/>
        <v/>
      </c>
      <c r="BF223" s="138" t="str">
        <f t="shared" si="73"/>
        <v/>
      </c>
      <c r="BG223" s="42" t="str">
        <f t="shared" si="88"/>
        <v/>
      </c>
      <c r="BH223" s="41" t="str">
        <f t="shared" si="89"/>
        <v/>
      </c>
      <c r="BI223" s="40" t="str">
        <f t="shared" ca="1" si="90"/>
        <v/>
      </c>
      <c r="BJ223" s="202" t="str">
        <f t="shared" si="91"/>
        <v/>
      </c>
      <c r="BK223" s="203" t="str">
        <f t="shared" si="86"/>
        <v/>
      </c>
      <c r="BM223" s="40" t="str">
        <f t="shared" si="92"/>
        <v/>
      </c>
      <c r="BN223" s="40" t="str">
        <f t="shared" si="93"/>
        <v/>
      </c>
      <c r="BO223" s="39" t="str">
        <f t="shared" si="94"/>
        <v/>
      </c>
      <c r="BP223" s="39"/>
      <c r="BQ223" s="354" t="str">
        <f t="shared" si="11"/>
        <v/>
      </c>
      <c r="BR223" s="39"/>
      <c r="BT223" s="386" t="str">
        <f t="shared" ref="BT223:BT251" si="141">IF($BD224,IF(param_premiumMode="Single",0,IF(BF224&gt;param_Term_Nominal,0,param_Premium)),"")</f>
        <v/>
      </c>
      <c r="BU223" s="388" t="str">
        <f>IF($BD223,SUM($BT223:$BT$250),"")</f>
        <v/>
      </c>
      <c r="BV223" s="499" t="str">
        <f t="shared" si="41"/>
        <v/>
      </c>
      <c r="BW223" s="585" t="str">
        <f>IF($BD223,SUM($BV223:$BV$250),"")</f>
        <v/>
      </c>
      <c r="BX223" s="387" t="str">
        <f t="shared" si="75"/>
        <v/>
      </c>
      <c r="BY223" s="387" t="str">
        <f t="shared" si="76"/>
        <v/>
      </c>
      <c r="BZ223" s="388" t="str">
        <f>IF($BD223,SUM($BY223:$BY$250),"")</f>
        <v/>
      </c>
      <c r="CA223" s="11"/>
      <c r="CB223" s="388" t="str">
        <f t="shared" si="42"/>
        <v/>
      </c>
      <c r="CC223" s="387" t="str">
        <f t="shared" si="43"/>
        <v/>
      </c>
      <c r="CD223" s="388" t="str">
        <f>IF($BD223,SUM($CC223:$CC$250),"")</f>
        <v/>
      </c>
      <c r="CE223" s="387" t="str">
        <f t="shared" si="44"/>
        <v/>
      </c>
      <c r="CF223" s="388" t="str">
        <f>IF($BD223,SUM($CE223:$CE$250),"")</f>
        <v/>
      </c>
      <c r="CG223" s="11"/>
      <c r="CH223" s="10" t="str">
        <f t="shared" ref="CH223:CH251" si="142">IF(BD223,IF(BF223&lt;=param_Guarantee,1,0),"")</f>
        <v/>
      </c>
      <c r="CI223" s="523" t="str">
        <f t="shared" si="138"/>
        <v/>
      </c>
      <c r="CJ223" s="388"/>
      <c r="CK223" s="388"/>
      <c r="CL223" s="37"/>
      <c r="CM223" s="300" t="str">
        <f t="shared" si="14"/>
        <v/>
      </c>
      <c r="CN223" s="677" t="str">
        <f t="shared" si="139"/>
        <v/>
      </c>
      <c r="CO223" s="677" t="str">
        <f t="shared" si="140"/>
        <v/>
      </c>
      <c r="CP223" s="10" t="str">
        <f t="shared" ref="CP223:CP251" si="143">IF($BD223,CM223*param__deathBenefit*CO223,"")</f>
        <v/>
      </c>
      <c r="CQ223" s="582" t="str">
        <f t="shared" ref="CQ223:CQ251" si="144">IF($BD223,IF(MID(param_survival_payments,1,7)="Partial",VLOOKUP($BF223,__partialpaymenttable,MID(param_survival_payments,9,1)+1,0),IF(param_survival_payments="Last Year",IF(BF223=param_Term,1, 0),IF(param_survival_payments="Regular",1,IF(param_survival_payments="None",0,"other")))),"")</f>
        <v/>
      </c>
      <c r="CR223" s="387" t="str">
        <f t="shared" ref="CR223:CR251" si="145">IF($BD223,(CI223*CQ223*param__survivalBenefit)+IF($BF223=param_Term,(CO223-1)*param__survivalBenefit,0),"")</f>
        <v/>
      </c>
      <c r="CT223" s="38" t="str">
        <f t="shared" si="95"/>
        <v/>
      </c>
      <c r="CU223" s="386" t="str">
        <f t="shared" si="48"/>
        <v/>
      </c>
      <c r="CV223" s="499" t="str">
        <f t="shared" si="96"/>
        <v/>
      </c>
      <c r="CX223" s="10" t="str">
        <f t="shared" si="97"/>
        <v/>
      </c>
      <c r="CY223" s="387" t="str">
        <f t="shared" si="98"/>
        <v/>
      </c>
      <c r="CZ223" s="10" t="str">
        <f t="shared" si="99"/>
        <v/>
      </c>
      <c r="DA223" s="33" t="str">
        <f>IF($BD223,SUM(CZ223:$CZ$250)*$BK223,"")</f>
        <v/>
      </c>
      <c r="DC223" s="677" t="str">
        <f t="shared" ref="DC223:DC252" si="146">IF($BD223,IF(BF223&lt;=param_valYear,1,DC221*(1+param__expenseInflation)),"")</f>
        <v/>
      </c>
      <c r="DD223" s="10" t="str">
        <f t="shared" si="51"/>
        <v/>
      </c>
      <c r="DE223" s="10" t="str">
        <f t="shared" ref="DE223:DE251" si="147">IF(BD223,IF(BF223&lt;__param_term_adj_surv,$DE$157*$BK223,0),"")</f>
        <v/>
      </c>
      <c r="DF223" s="10" t="str">
        <f t="shared" ref="DF223:DF251" si="148">IF($BD223,VLOOKUP(param_ProductType,__product_mapping,7,0)*DC223,"")</f>
        <v/>
      </c>
      <c r="DG223" s="10" t="str">
        <f t="shared" ref="DG223:DG251" si="149">IF($BD224,(BT223+BT221)*VLOOKUP(param_ProductType,__product_mapping,8,0),"")</f>
        <v/>
      </c>
      <c r="DH223" s="10" t="str">
        <f t="shared" ref="DH223:DH251" si="150">IF($BD223,CV223*VLOOKUP(param_ProductType,__product_mapping,9,0),"")</f>
        <v/>
      </c>
      <c r="DI223" s="10" t="str">
        <f t="shared" si="100"/>
        <v/>
      </c>
      <c r="DJ223" s="10" t="str">
        <f t="shared" si="101"/>
        <v/>
      </c>
      <c r="DK223" s="499" t="str">
        <f t="shared" si="102"/>
        <v/>
      </c>
      <c r="DL223" s="38" t="str">
        <f t="shared" si="103"/>
        <v/>
      </c>
      <c r="DM223" s="38" t="str">
        <f t="shared" si="104"/>
        <v/>
      </c>
      <c r="DN223" s="38" t="str">
        <f t="shared" si="105"/>
        <v/>
      </c>
      <c r="DO223" s="38" t="str">
        <f t="shared" si="106"/>
        <v/>
      </c>
      <c r="DR223" s="585" t="str">
        <f t="shared" si="107"/>
        <v/>
      </c>
      <c r="DS223" s="36"/>
      <c r="DT223" s="585" t="str">
        <f t="shared" si="108"/>
        <v/>
      </c>
      <c r="DV223" s="10" t="str">
        <f t="shared" si="56"/>
        <v/>
      </c>
      <c r="DW223" s="22"/>
      <c r="DX223" s="32" t="str">
        <f>IF($BD223,SUM(DV223:$DV$250)*$BK223,"")</f>
        <v/>
      </c>
      <c r="DZ223" s="49" t="str">
        <f t="shared" si="57"/>
        <v/>
      </c>
      <c r="EB223" s="32" t="str">
        <f t="shared" si="109"/>
        <v/>
      </c>
      <c r="EC223" s="32"/>
      <c r="ED223" s="31"/>
      <c r="EE223" s="31" t="str">
        <f t="shared" ref="EE223:EE251" si="151">IF($BD223,DS223,"")</f>
        <v/>
      </c>
      <c r="EF223" s="585" t="str">
        <f t="shared" si="80"/>
        <v/>
      </c>
      <c r="EG223" s="585" t="str">
        <f t="shared" si="81"/>
        <v/>
      </c>
      <c r="EH223" s="631" t="str">
        <f t="shared" si="82"/>
        <v/>
      </c>
      <c r="EI223" s="631" t="str">
        <f t="shared" si="59"/>
        <v/>
      </c>
      <c r="EJ223" s="635"/>
      <c r="EK223" s="33" t="str">
        <f t="shared" si="60"/>
        <v/>
      </c>
      <c r="EL223" s="32"/>
      <c r="EM223" s="32" t="str">
        <f t="shared" si="85"/>
        <v/>
      </c>
      <c r="EP223" s="51" t="str">
        <f t="shared" ref="EP223:EP251" si="152">IF($BD223,IF(Ass___fixedRiskMargin="Yes",$I$80,ES223/FJ223),"")</f>
        <v/>
      </c>
      <c r="EQ223" s="35"/>
      <c r="ER223" s="11"/>
      <c r="ES223" s="33" t="str">
        <f t="shared" si="110"/>
        <v/>
      </c>
      <c r="ET223" s="31"/>
      <c r="EU223" s="50" t="str">
        <f t="shared" si="111"/>
        <v/>
      </c>
      <c r="EV223" s="32" t="str">
        <f t="shared" si="112"/>
        <v/>
      </c>
      <c r="EX223" s="32" t="str">
        <f t="shared" si="113"/>
        <v/>
      </c>
      <c r="EY223" s="22"/>
      <c r="EZ223" s="32"/>
      <c r="FA223" s="11"/>
      <c r="FB223" s="32" t="str">
        <f t="shared" si="64"/>
        <v/>
      </c>
      <c r="FC223" s="11"/>
      <c r="FD223" s="32"/>
      <c r="FF223" s="484" t="str">
        <f t="shared" si="114"/>
        <v/>
      </c>
      <c r="FG223" s="484" t="str">
        <f t="shared" si="115"/>
        <v/>
      </c>
      <c r="FH223" s="603" t="str">
        <f t="shared" si="116"/>
        <v/>
      </c>
      <c r="FI223" s="484" t="str">
        <f t="shared" si="117"/>
        <v/>
      </c>
      <c r="FJ223" s="604" t="str">
        <f t="shared" ref="FJ223:FJ251" si="153">IF($BD223,param_Term-BF223+1,"")</f>
        <v/>
      </c>
      <c r="FK223" s="605" t="str">
        <f t="shared" si="118"/>
        <v/>
      </c>
      <c r="FL223" s="484" t="str">
        <f t="shared" si="119"/>
        <v/>
      </c>
      <c r="FN223" s="31" t="str">
        <f t="shared" si="120"/>
        <v/>
      </c>
      <c r="FO223" s="31" t="str">
        <f t="shared" si="121"/>
        <v/>
      </c>
      <c r="FP223" s="30" t="str">
        <f t="shared" si="122"/>
        <v/>
      </c>
      <c r="FQ223" s="45"/>
      <c r="FR223" s="48"/>
      <c r="FS223" s="29" t="str">
        <f t="shared" si="123"/>
        <v/>
      </c>
      <c r="FT223" s="45"/>
      <c r="FV223" s="29" t="str">
        <f t="shared" si="84"/>
        <v/>
      </c>
      <c r="FW223" s="45"/>
      <c r="FY223" s="28" t="str">
        <f t="shared" si="124"/>
        <v/>
      </c>
      <c r="FZ223" s="45"/>
      <c r="GA223" s="45"/>
      <c r="GC223" s="28" t="str">
        <f t="shared" si="125"/>
        <v/>
      </c>
      <c r="GD223" s="45"/>
      <c r="GF223" s="27" t="str">
        <f t="shared" si="71"/>
        <v/>
      </c>
      <c r="GH223" s="29"/>
      <c r="GJ223" s="26" t="str">
        <f t="shared" si="72"/>
        <v/>
      </c>
      <c r="GK223" s="47"/>
      <c r="GL223" s="46"/>
      <c r="GM223" s="24"/>
      <c r="GT223" s="20"/>
      <c r="GW223" s="5"/>
      <c r="GX223" s="5"/>
    </row>
    <row r="224" spans="54:206">
      <c r="BB224" s="23"/>
      <c r="BD224" s="43">
        <f t="shared" si="6"/>
        <v>0</v>
      </c>
      <c r="BE224" s="551" t="str">
        <f t="shared" si="87"/>
        <v/>
      </c>
      <c r="BF224" s="138" t="str">
        <f t="shared" si="73"/>
        <v/>
      </c>
      <c r="BG224" s="42" t="str">
        <f t="shared" si="88"/>
        <v/>
      </c>
      <c r="BH224" s="41" t="str">
        <f t="shared" si="89"/>
        <v/>
      </c>
      <c r="BI224" s="40" t="str">
        <f t="shared" ca="1" si="90"/>
        <v/>
      </c>
      <c r="BJ224" s="202" t="str">
        <f t="shared" si="91"/>
        <v/>
      </c>
      <c r="BK224" s="203" t="str">
        <f t="shared" si="86"/>
        <v/>
      </c>
      <c r="BM224" s="40" t="str">
        <f t="shared" si="92"/>
        <v/>
      </c>
      <c r="BN224" s="40" t="str">
        <f t="shared" si="93"/>
        <v/>
      </c>
      <c r="BO224" s="39" t="str">
        <f t="shared" si="94"/>
        <v/>
      </c>
      <c r="BP224" s="39"/>
      <c r="BQ224" s="354" t="str">
        <f t="shared" si="11"/>
        <v/>
      </c>
      <c r="BR224" s="39"/>
      <c r="BT224" s="386" t="str">
        <f t="shared" si="141"/>
        <v/>
      </c>
      <c r="BU224" s="388" t="str">
        <f>IF($BD224,SUM($BT224:$BT$250),"")</f>
        <v/>
      </c>
      <c r="BV224" s="499" t="str">
        <f t="shared" ref="BV224:BV251" si="154">IF($BD225,BT224*BM224,"")</f>
        <v/>
      </c>
      <c r="BW224" s="585" t="str">
        <f>IF($BD224,SUM($BV224:$BV$250),"")</f>
        <v/>
      </c>
      <c r="BX224" s="387" t="str">
        <f t="shared" ref="BX224:BX251" si="155">IF($BD225,BT224*BJ224,"")</f>
        <v/>
      </c>
      <c r="BY224" s="387" t="str">
        <f t="shared" ref="BY224:BY251" si="156">IF($BD225,BT224*BO224,"")</f>
        <v/>
      </c>
      <c r="BZ224" s="388" t="str">
        <f>IF($BD224,SUM($BY224:$BY$250),"")</f>
        <v/>
      </c>
      <c r="CA224" s="11"/>
      <c r="CB224" s="388" t="str">
        <f t="shared" ref="CB224:CB251" si="157">IF($BD224,BZ224*BK224,"")</f>
        <v/>
      </c>
      <c r="CC224" s="387" t="str">
        <f t="shared" ref="CC224:CC251" si="158">IF($BD225,BV224-BY224,"")</f>
        <v/>
      </c>
      <c r="CD224" s="388" t="str">
        <f>IF($BD224,SUM($CC224:$CC$250),"")</f>
        <v/>
      </c>
      <c r="CE224" s="387" t="str">
        <f t="shared" ref="CE224:CE251" si="159">IF($BD225,BT224-BV224,"")</f>
        <v/>
      </c>
      <c r="CF224" s="388" t="str">
        <f>IF($BD224,SUM($CE224:$CE$250),"")</f>
        <v/>
      </c>
      <c r="CG224" s="11"/>
      <c r="CH224" s="10" t="str">
        <f t="shared" si="142"/>
        <v/>
      </c>
      <c r="CI224" s="523" t="str">
        <f t="shared" ref="CI224:CI251" si="160">IF(BD224,CI223*(1+param_escalation),"")</f>
        <v/>
      </c>
      <c r="CJ224" s="388"/>
      <c r="CK224" s="388"/>
      <c r="CL224" s="37"/>
      <c r="CM224" s="300" t="str">
        <f t="shared" si="14"/>
        <v/>
      </c>
      <c r="CN224" s="677" t="str">
        <f t="shared" ref="CN224:CN251" si="161">IF($BD224,IF(OR(BG224&lt;2000,BG224&gt;2100),1,CN223*(1+VLOOKUP(BG224,__bonus_mapping,VLOOKUP(param_ProductType,__product_mapping,11,0),0))),"")</f>
        <v/>
      </c>
      <c r="CO224" s="677" t="str">
        <f t="shared" ref="CO224:CO251" si="162">IF(BD224,IF(AND(BG224&gt;YEAR(__valuation_date),param__includeFutureBonus="No"),CO223,CN224),"")</f>
        <v/>
      </c>
      <c r="CP224" s="10" t="str">
        <f t="shared" si="143"/>
        <v/>
      </c>
      <c r="CQ224" s="582" t="str">
        <f t="shared" si="144"/>
        <v/>
      </c>
      <c r="CR224" s="387" t="str">
        <f t="shared" si="145"/>
        <v/>
      </c>
      <c r="CT224" s="38" t="str">
        <f t="shared" si="95"/>
        <v/>
      </c>
      <c r="CU224" s="386" t="str">
        <f t="shared" ref="CU224:CU251" si="163">IF($BD224,CR224*IF(CH224=1,1,$BM224),"")</f>
        <v/>
      </c>
      <c r="CV224" s="499" t="str">
        <f t="shared" si="96"/>
        <v/>
      </c>
      <c r="CX224" s="10" t="str">
        <f t="shared" si="97"/>
        <v/>
      </c>
      <c r="CY224" s="387" t="str">
        <f t="shared" si="98"/>
        <v/>
      </c>
      <c r="CZ224" s="10" t="str">
        <f t="shared" si="99"/>
        <v/>
      </c>
      <c r="DA224" s="33" t="str">
        <f>IF($BD224,SUM(CZ224:$CZ$250)*$BK224,"")</f>
        <v/>
      </c>
      <c r="DC224" s="677" t="str">
        <f t="shared" si="146"/>
        <v/>
      </c>
      <c r="DD224" s="10" t="str">
        <f t="shared" ref="DD224:DD251" si="164">IF($BD225, BT224*BQ224,"")</f>
        <v/>
      </c>
      <c r="DE224" s="10" t="str">
        <f t="shared" si="147"/>
        <v/>
      </c>
      <c r="DF224" s="10" t="str">
        <f t="shared" si="148"/>
        <v/>
      </c>
      <c r="DG224" s="10" t="str">
        <f t="shared" si="149"/>
        <v/>
      </c>
      <c r="DH224" s="10" t="str">
        <f t="shared" si="150"/>
        <v/>
      </c>
      <c r="DI224" s="10" t="str">
        <f t="shared" si="100"/>
        <v/>
      </c>
      <c r="DJ224" s="10" t="str">
        <f t="shared" si="101"/>
        <v/>
      </c>
      <c r="DK224" s="499" t="str">
        <f t="shared" si="102"/>
        <v/>
      </c>
      <c r="DL224" s="38" t="str">
        <f t="shared" si="103"/>
        <v/>
      </c>
      <c r="DM224" s="38" t="str">
        <f t="shared" si="104"/>
        <v/>
      </c>
      <c r="DN224" s="38" t="str">
        <f t="shared" si="105"/>
        <v/>
      </c>
      <c r="DO224" s="38" t="str">
        <f t="shared" si="106"/>
        <v/>
      </c>
      <c r="DR224" s="585" t="str">
        <f t="shared" si="107"/>
        <v/>
      </c>
      <c r="DS224" s="36"/>
      <c r="DT224" s="585" t="str">
        <f t="shared" si="108"/>
        <v/>
      </c>
      <c r="DV224" s="10" t="str">
        <f t="shared" ref="DV224:DV251" si="165">IF($BD224,DT224*BJ224,"")</f>
        <v/>
      </c>
      <c r="DW224" s="22"/>
      <c r="DX224" s="32" t="str">
        <f>IF($BD224,SUM(DV224:$DV$250)*$BK224,"")</f>
        <v/>
      </c>
      <c r="DZ224" s="49" t="str">
        <f t="shared" ref="DZ224:DZ251" si="166">IF($BD224,(IFERROR(BV224+0,0)-(CV224+DK224)),"")</f>
        <v/>
      </c>
      <c r="EB224" s="32" t="str">
        <f t="shared" si="109"/>
        <v/>
      </c>
      <c r="EC224" s="32"/>
      <c r="ED224" s="31"/>
      <c r="EE224" s="31" t="str">
        <f t="shared" si="151"/>
        <v/>
      </c>
      <c r="EF224" s="585" t="str">
        <f t="shared" si="80"/>
        <v/>
      </c>
      <c r="EG224" s="585" t="str">
        <f t="shared" si="81"/>
        <v/>
      </c>
      <c r="EH224" s="631" t="str">
        <f t="shared" si="82"/>
        <v/>
      </c>
      <c r="EI224" s="631" t="str">
        <f t="shared" ref="EI224:EI251" si="167">IF($BD224,EF224*$BI224,"")</f>
        <v/>
      </c>
      <c r="EJ224" s="635"/>
      <c r="EK224" s="33" t="str">
        <f t="shared" ref="EK224:EK251" si="168">IF($BD224,SUM(EH224:EJ224),"")</f>
        <v/>
      </c>
      <c r="EL224" s="32"/>
      <c r="EM224" s="32" t="str">
        <f t="shared" si="85"/>
        <v/>
      </c>
      <c r="EP224" s="51" t="str">
        <f t="shared" si="152"/>
        <v/>
      </c>
      <c r="EQ224" s="35"/>
      <c r="ER224" s="11"/>
      <c r="ES224" s="33" t="str">
        <f t="shared" si="110"/>
        <v/>
      </c>
      <c r="ET224" s="31"/>
      <c r="EU224" s="50" t="str">
        <f t="shared" si="111"/>
        <v/>
      </c>
      <c r="EV224" s="32" t="str">
        <f t="shared" si="112"/>
        <v/>
      </c>
      <c r="EX224" s="32" t="str">
        <f t="shared" si="113"/>
        <v/>
      </c>
      <c r="EY224" s="22"/>
      <c r="EZ224" s="32"/>
      <c r="FA224" s="11"/>
      <c r="FB224" s="32" t="str">
        <f t="shared" ref="FB224:FB251" si="169">IF($BD224,FF224,"")</f>
        <v/>
      </c>
      <c r="FC224" s="11"/>
      <c r="FD224" s="32"/>
      <c r="FF224" s="484" t="str">
        <f t="shared" si="114"/>
        <v/>
      </c>
      <c r="FG224" s="484" t="str">
        <f t="shared" si="115"/>
        <v/>
      </c>
      <c r="FH224" s="603" t="str">
        <f t="shared" si="116"/>
        <v/>
      </c>
      <c r="FI224" s="484" t="str">
        <f t="shared" si="117"/>
        <v/>
      </c>
      <c r="FJ224" s="604" t="str">
        <f t="shared" si="153"/>
        <v/>
      </c>
      <c r="FK224" s="605" t="str">
        <f t="shared" si="118"/>
        <v/>
      </c>
      <c r="FL224" s="484" t="str">
        <f t="shared" si="119"/>
        <v/>
      </c>
      <c r="FN224" s="31" t="str">
        <f t="shared" si="120"/>
        <v/>
      </c>
      <c r="FO224" s="31" t="str">
        <f t="shared" si="121"/>
        <v/>
      </c>
      <c r="FP224" s="30" t="str">
        <f t="shared" si="122"/>
        <v/>
      </c>
      <c r="FQ224" s="45"/>
      <c r="FR224" s="48"/>
      <c r="FS224" s="29" t="str">
        <f t="shared" si="123"/>
        <v/>
      </c>
      <c r="FT224" s="45"/>
      <c r="FV224" s="29" t="str">
        <f t="shared" si="84"/>
        <v/>
      </c>
      <c r="FW224" s="45"/>
      <c r="FY224" s="28" t="str">
        <f t="shared" si="124"/>
        <v/>
      </c>
      <c r="FZ224" s="45"/>
      <c r="GA224" s="45"/>
      <c r="GC224" s="28" t="str">
        <f t="shared" si="125"/>
        <v/>
      </c>
      <c r="GD224" s="45"/>
      <c r="GF224" s="27" t="str">
        <f t="shared" ref="GF224:GF251" si="170">IF($BD224,EP224+DV224,"")</f>
        <v/>
      </c>
      <c r="GH224" s="29"/>
      <c r="GJ224" s="26" t="str">
        <f t="shared" ref="GJ224:GJ251" si="171">IF($BD224,EX224+FL224,"")</f>
        <v/>
      </c>
      <c r="GK224" s="47"/>
      <c r="GL224" s="46"/>
      <c r="GM224" s="24"/>
      <c r="GT224" s="20"/>
      <c r="GW224" s="5"/>
      <c r="GX224" s="5"/>
    </row>
    <row r="225" spans="54:206">
      <c r="BB225" s="23"/>
      <c r="BD225" s="43">
        <f t="shared" si="6"/>
        <v>0</v>
      </c>
      <c r="BE225" s="551" t="str">
        <f t="shared" si="87"/>
        <v/>
      </c>
      <c r="BF225" s="138" t="str">
        <f t="shared" si="73"/>
        <v/>
      </c>
      <c r="BG225" s="42" t="str">
        <f t="shared" si="88"/>
        <v/>
      </c>
      <c r="BH225" s="41" t="str">
        <f t="shared" si="89"/>
        <v/>
      </c>
      <c r="BI225" s="40" t="str">
        <f t="shared" ca="1" si="90"/>
        <v/>
      </c>
      <c r="BJ225" s="202" t="str">
        <f t="shared" si="91"/>
        <v/>
      </c>
      <c r="BK225" s="203" t="str">
        <f t="shared" si="86"/>
        <v/>
      </c>
      <c r="BM225" s="40" t="str">
        <f t="shared" si="92"/>
        <v/>
      </c>
      <c r="BN225" s="40" t="str">
        <f t="shared" si="93"/>
        <v/>
      </c>
      <c r="BO225" s="39" t="str">
        <f t="shared" si="94"/>
        <v/>
      </c>
      <c r="BP225" s="39"/>
      <c r="BQ225" s="354" t="str">
        <f t="shared" si="11"/>
        <v/>
      </c>
      <c r="BR225" s="39"/>
      <c r="BT225" s="386" t="str">
        <f t="shared" si="141"/>
        <v/>
      </c>
      <c r="BU225" s="388" t="str">
        <f>IF($BD225,SUM($BT225:$BT$250),"")</f>
        <v/>
      </c>
      <c r="BV225" s="499" t="str">
        <f t="shared" si="154"/>
        <v/>
      </c>
      <c r="BW225" s="585" t="str">
        <f>IF($BD225,SUM($BV225:$BV$250),"")</f>
        <v/>
      </c>
      <c r="BX225" s="387" t="str">
        <f t="shared" si="155"/>
        <v/>
      </c>
      <c r="BY225" s="387" t="str">
        <f t="shared" si="156"/>
        <v/>
      </c>
      <c r="BZ225" s="388" t="str">
        <f>IF($BD225,SUM($BY225:$BY$250),"")</f>
        <v/>
      </c>
      <c r="CA225" s="11"/>
      <c r="CB225" s="388" t="str">
        <f t="shared" si="157"/>
        <v/>
      </c>
      <c r="CC225" s="387" t="str">
        <f t="shared" si="158"/>
        <v/>
      </c>
      <c r="CD225" s="388" t="str">
        <f>IF($BD225,SUM($CC225:$CC$250),"")</f>
        <v/>
      </c>
      <c r="CE225" s="387" t="str">
        <f t="shared" si="159"/>
        <v/>
      </c>
      <c r="CF225" s="388" t="str">
        <f>IF($BD225,SUM($CE225:$CE$250),"")</f>
        <v/>
      </c>
      <c r="CG225" s="11"/>
      <c r="CH225" s="10" t="str">
        <f t="shared" si="142"/>
        <v/>
      </c>
      <c r="CI225" s="523" t="str">
        <f t="shared" si="160"/>
        <v/>
      </c>
      <c r="CJ225" s="388"/>
      <c r="CK225" s="388"/>
      <c r="CL225" s="37"/>
      <c r="CM225" s="300" t="str">
        <f t="shared" si="14"/>
        <v/>
      </c>
      <c r="CN225" s="677" t="str">
        <f t="shared" si="161"/>
        <v/>
      </c>
      <c r="CO225" s="677" t="str">
        <f t="shared" si="162"/>
        <v/>
      </c>
      <c r="CP225" s="10" t="str">
        <f t="shared" si="143"/>
        <v/>
      </c>
      <c r="CQ225" s="582" t="str">
        <f t="shared" si="144"/>
        <v/>
      </c>
      <c r="CR225" s="387" t="str">
        <f t="shared" si="145"/>
        <v/>
      </c>
      <c r="CT225" s="38" t="str">
        <f t="shared" si="95"/>
        <v/>
      </c>
      <c r="CU225" s="386" t="str">
        <f t="shared" si="163"/>
        <v/>
      </c>
      <c r="CV225" s="499" t="str">
        <f t="shared" si="96"/>
        <v/>
      </c>
      <c r="CX225" s="10" t="str">
        <f t="shared" si="97"/>
        <v/>
      </c>
      <c r="CY225" s="387" t="str">
        <f t="shared" si="98"/>
        <v/>
      </c>
      <c r="CZ225" s="10" t="str">
        <f t="shared" si="99"/>
        <v/>
      </c>
      <c r="DA225" s="33" t="str">
        <f>IF($BD225,SUM(CZ225:$CZ$250)*$BK225,"")</f>
        <v/>
      </c>
      <c r="DC225" s="677" t="str">
        <f t="shared" si="146"/>
        <v/>
      </c>
      <c r="DD225" s="10" t="str">
        <f t="shared" si="164"/>
        <v/>
      </c>
      <c r="DE225" s="10" t="str">
        <f t="shared" si="147"/>
        <v/>
      </c>
      <c r="DF225" s="10" t="str">
        <f t="shared" si="148"/>
        <v/>
      </c>
      <c r="DG225" s="10" t="str">
        <f t="shared" si="149"/>
        <v/>
      </c>
      <c r="DH225" s="10" t="str">
        <f t="shared" si="150"/>
        <v/>
      </c>
      <c r="DI225" s="10" t="str">
        <f t="shared" si="100"/>
        <v/>
      </c>
      <c r="DJ225" s="10" t="str">
        <f t="shared" si="101"/>
        <v/>
      </c>
      <c r="DK225" s="499" t="str">
        <f t="shared" si="102"/>
        <v/>
      </c>
      <c r="DL225" s="38" t="str">
        <f t="shared" si="103"/>
        <v/>
      </c>
      <c r="DM225" s="38" t="str">
        <f t="shared" si="104"/>
        <v/>
      </c>
      <c r="DN225" s="38" t="str">
        <f t="shared" si="105"/>
        <v/>
      </c>
      <c r="DO225" s="38" t="str">
        <f t="shared" si="106"/>
        <v/>
      </c>
      <c r="DR225" s="585" t="str">
        <f t="shared" si="107"/>
        <v/>
      </c>
      <c r="DS225" s="36"/>
      <c r="DT225" s="585" t="str">
        <f t="shared" si="108"/>
        <v/>
      </c>
      <c r="DV225" s="10" t="str">
        <f t="shared" si="165"/>
        <v/>
      </c>
      <c r="DW225" s="22"/>
      <c r="DX225" s="32" t="str">
        <f>IF($BD225,SUM(DV225:$DV$250)*$BK225,"")</f>
        <v/>
      </c>
      <c r="DZ225" s="49" t="str">
        <f t="shared" si="166"/>
        <v/>
      </c>
      <c r="EB225" s="32" t="str">
        <f t="shared" si="109"/>
        <v/>
      </c>
      <c r="EC225" s="32"/>
      <c r="ED225" s="31"/>
      <c r="EE225" s="31" t="str">
        <f t="shared" si="151"/>
        <v/>
      </c>
      <c r="EF225" s="585" t="str">
        <f t="shared" ref="EF225:EF251" si="172">IF($BD225,BV224,"")</f>
        <v/>
      </c>
      <c r="EG225" s="585" t="str">
        <f t="shared" ref="EG225:EG251" si="173">IF($BD225,-(DT225+ED225),"")</f>
        <v/>
      </c>
      <c r="EH225" s="631" t="str">
        <f t="shared" ref="EH225:EH251" si="174">IF($BD225,(SUM(EB225:EC225))*$BI225,"")</f>
        <v/>
      </c>
      <c r="EI225" s="631" t="str">
        <f t="shared" si="167"/>
        <v/>
      </c>
      <c r="EJ225" s="635"/>
      <c r="EK225" s="33" t="str">
        <f t="shared" si="168"/>
        <v/>
      </c>
      <c r="EL225" s="32"/>
      <c r="EM225" s="32" t="str">
        <f t="shared" ref="EM225:EM251" si="175">IF($BD225,SUM(EB225:EC225,EF225:EG225)+EK225,"")</f>
        <v/>
      </c>
      <c r="EP225" s="51" t="str">
        <f t="shared" si="152"/>
        <v/>
      </c>
      <c r="EQ225" s="35"/>
      <c r="ER225" s="11"/>
      <c r="ES225" s="33" t="str">
        <f t="shared" si="110"/>
        <v/>
      </c>
      <c r="ET225" s="31"/>
      <c r="EU225" s="50" t="str">
        <f t="shared" si="111"/>
        <v/>
      </c>
      <c r="EV225" s="32" t="str">
        <f t="shared" si="112"/>
        <v/>
      </c>
      <c r="EX225" s="32" t="str">
        <f t="shared" si="113"/>
        <v/>
      </c>
      <c r="EY225" s="22"/>
      <c r="EZ225" s="32"/>
      <c r="FA225" s="11"/>
      <c r="FB225" s="32" t="str">
        <f t="shared" si="169"/>
        <v/>
      </c>
      <c r="FC225" s="11"/>
      <c r="FD225" s="32"/>
      <c r="FF225" s="484" t="str">
        <f t="shared" si="114"/>
        <v/>
      </c>
      <c r="FG225" s="484" t="str">
        <f t="shared" si="115"/>
        <v/>
      </c>
      <c r="FH225" s="603" t="str">
        <f t="shared" si="116"/>
        <v/>
      </c>
      <c r="FI225" s="484" t="str">
        <f t="shared" si="117"/>
        <v/>
      </c>
      <c r="FJ225" s="604" t="str">
        <f t="shared" si="153"/>
        <v/>
      </c>
      <c r="FK225" s="605" t="str">
        <f t="shared" si="118"/>
        <v/>
      </c>
      <c r="FL225" s="484" t="str">
        <f t="shared" si="119"/>
        <v/>
      </c>
      <c r="FN225" s="31" t="str">
        <f t="shared" si="120"/>
        <v/>
      </c>
      <c r="FO225" s="31" t="str">
        <f t="shared" si="121"/>
        <v/>
      </c>
      <c r="FP225" s="30" t="str">
        <f t="shared" si="122"/>
        <v/>
      </c>
      <c r="FQ225" s="45"/>
      <c r="FR225" s="48"/>
      <c r="FS225" s="29" t="str">
        <f t="shared" si="123"/>
        <v/>
      </c>
      <c r="FT225" s="45"/>
      <c r="FV225" s="29" t="str">
        <f t="shared" ref="FV225:FV251" si="176">IF($BD225,-(FG225+EK225),"")</f>
        <v/>
      </c>
      <c r="FW225" s="45"/>
      <c r="FY225" s="28" t="str">
        <f t="shared" si="124"/>
        <v/>
      </c>
      <c r="FZ225" s="45"/>
      <c r="GA225" s="45"/>
      <c r="GC225" s="28" t="str">
        <f t="shared" si="125"/>
        <v/>
      </c>
      <c r="GD225" s="45"/>
      <c r="GF225" s="27" t="str">
        <f t="shared" si="170"/>
        <v/>
      </c>
      <c r="GH225" s="29"/>
      <c r="GJ225" s="26" t="str">
        <f t="shared" si="171"/>
        <v/>
      </c>
      <c r="GK225" s="47"/>
      <c r="GL225" s="46"/>
      <c r="GM225" s="24"/>
      <c r="GT225" s="20"/>
      <c r="GW225" s="5"/>
      <c r="GX225" s="5"/>
    </row>
    <row r="226" spans="54:206">
      <c r="BB226" s="23"/>
      <c r="BD226" s="43">
        <f t="shared" si="6"/>
        <v>0</v>
      </c>
      <c r="BE226" s="551" t="str">
        <f t="shared" si="87"/>
        <v/>
      </c>
      <c r="BF226" s="138" t="str">
        <f t="shared" si="73"/>
        <v/>
      </c>
      <c r="BG226" s="42" t="str">
        <f t="shared" si="88"/>
        <v/>
      </c>
      <c r="BH226" s="41" t="str">
        <f t="shared" si="89"/>
        <v/>
      </c>
      <c r="BI226" s="40" t="str">
        <f t="shared" ca="1" si="90"/>
        <v/>
      </c>
      <c r="BJ226" s="202" t="str">
        <f t="shared" si="91"/>
        <v/>
      </c>
      <c r="BK226" s="203" t="str">
        <f t="shared" si="86"/>
        <v/>
      </c>
      <c r="BM226" s="40" t="str">
        <f t="shared" si="92"/>
        <v/>
      </c>
      <c r="BN226" s="40" t="str">
        <f t="shared" si="93"/>
        <v/>
      </c>
      <c r="BO226" s="39" t="str">
        <f t="shared" si="94"/>
        <v/>
      </c>
      <c r="BP226" s="39"/>
      <c r="BQ226" s="354" t="str">
        <f t="shared" si="11"/>
        <v/>
      </c>
      <c r="BR226" s="39"/>
      <c r="BT226" s="386" t="str">
        <f t="shared" si="141"/>
        <v/>
      </c>
      <c r="BU226" s="388" t="str">
        <f>IF($BD226,SUM($BT226:$BT$250),"")</f>
        <v/>
      </c>
      <c r="BV226" s="499" t="str">
        <f t="shared" si="154"/>
        <v/>
      </c>
      <c r="BW226" s="585" t="str">
        <f>IF($BD226,SUM($BV226:$BV$250),"")</f>
        <v/>
      </c>
      <c r="BX226" s="387" t="str">
        <f t="shared" si="155"/>
        <v/>
      </c>
      <c r="BY226" s="387" t="str">
        <f t="shared" si="156"/>
        <v/>
      </c>
      <c r="BZ226" s="388" t="str">
        <f>IF($BD226,SUM($BY226:$BY$250),"")</f>
        <v/>
      </c>
      <c r="CA226" s="11"/>
      <c r="CB226" s="388" t="str">
        <f t="shared" si="157"/>
        <v/>
      </c>
      <c r="CC226" s="387" t="str">
        <f t="shared" si="158"/>
        <v/>
      </c>
      <c r="CD226" s="388" t="str">
        <f>IF($BD226,SUM($CC226:$CC$250),"")</f>
        <v/>
      </c>
      <c r="CE226" s="387" t="str">
        <f t="shared" si="159"/>
        <v/>
      </c>
      <c r="CF226" s="388" t="str">
        <f>IF($BD226,SUM($CE226:$CE$250),"")</f>
        <v/>
      </c>
      <c r="CG226" s="11"/>
      <c r="CH226" s="10" t="str">
        <f t="shared" si="142"/>
        <v/>
      </c>
      <c r="CI226" s="523" t="str">
        <f t="shared" si="160"/>
        <v/>
      </c>
      <c r="CJ226" s="388"/>
      <c r="CK226" s="388"/>
      <c r="CL226" s="37"/>
      <c r="CM226" s="300" t="str">
        <f t="shared" si="14"/>
        <v/>
      </c>
      <c r="CN226" s="677" t="str">
        <f t="shared" si="161"/>
        <v/>
      </c>
      <c r="CO226" s="677" t="str">
        <f t="shared" si="162"/>
        <v/>
      </c>
      <c r="CP226" s="10" t="str">
        <f t="shared" si="143"/>
        <v/>
      </c>
      <c r="CQ226" s="582" t="str">
        <f t="shared" si="144"/>
        <v/>
      </c>
      <c r="CR226" s="387" t="str">
        <f t="shared" si="145"/>
        <v/>
      </c>
      <c r="CT226" s="38" t="str">
        <f t="shared" si="95"/>
        <v/>
      </c>
      <c r="CU226" s="386" t="str">
        <f t="shared" si="163"/>
        <v/>
      </c>
      <c r="CV226" s="499" t="str">
        <f t="shared" si="96"/>
        <v/>
      </c>
      <c r="CX226" s="10" t="str">
        <f t="shared" si="97"/>
        <v/>
      </c>
      <c r="CY226" s="387" t="str">
        <f t="shared" si="98"/>
        <v/>
      </c>
      <c r="CZ226" s="10" t="str">
        <f t="shared" si="99"/>
        <v/>
      </c>
      <c r="DA226" s="33" t="str">
        <f>IF($BD226,SUM(CZ226:$CZ$250)*$BK226,"")</f>
        <v/>
      </c>
      <c r="DC226" s="677" t="str">
        <f t="shared" si="146"/>
        <v/>
      </c>
      <c r="DD226" s="10" t="str">
        <f t="shared" si="164"/>
        <v/>
      </c>
      <c r="DE226" s="10" t="str">
        <f t="shared" si="147"/>
        <v/>
      </c>
      <c r="DF226" s="10" t="str">
        <f t="shared" si="148"/>
        <v/>
      </c>
      <c r="DG226" s="10" t="str">
        <f t="shared" si="149"/>
        <v/>
      </c>
      <c r="DH226" s="10" t="str">
        <f t="shared" si="150"/>
        <v/>
      </c>
      <c r="DI226" s="10" t="str">
        <f t="shared" si="100"/>
        <v/>
      </c>
      <c r="DJ226" s="10" t="str">
        <f t="shared" si="101"/>
        <v/>
      </c>
      <c r="DK226" s="499" t="str">
        <f t="shared" si="102"/>
        <v/>
      </c>
      <c r="DL226" s="38" t="str">
        <f t="shared" si="103"/>
        <v/>
      </c>
      <c r="DM226" s="38" t="str">
        <f t="shared" si="104"/>
        <v/>
      </c>
      <c r="DN226" s="38" t="str">
        <f t="shared" si="105"/>
        <v/>
      </c>
      <c r="DO226" s="38" t="str">
        <f t="shared" si="106"/>
        <v/>
      </c>
      <c r="DR226" s="585" t="str">
        <f t="shared" si="107"/>
        <v/>
      </c>
      <c r="DS226" s="36"/>
      <c r="DT226" s="585" t="str">
        <f t="shared" si="108"/>
        <v/>
      </c>
      <c r="DV226" s="10" t="str">
        <f t="shared" si="165"/>
        <v/>
      </c>
      <c r="DW226" s="22"/>
      <c r="DX226" s="32" t="str">
        <f>IF($BD226,SUM(DV226:$DV$250)*$BK226,"")</f>
        <v/>
      </c>
      <c r="DZ226" s="49" t="str">
        <f t="shared" si="166"/>
        <v/>
      </c>
      <c r="EB226" s="32" t="str">
        <f t="shared" si="109"/>
        <v/>
      </c>
      <c r="EC226" s="32"/>
      <c r="ED226" s="31"/>
      <c r="EE226" s="31" t="str">
        <f t="shared" si="151"/>
        <v/>
      </c>
      <c r="EF226" s="585" t="str">
        <f t="shared" si="172"/>
        <v/>
      </c>
      <c r="EG226" s="585" t="str">
        <f t="shared" si="173"/>
        <v/>
      </c>
      <c r="EH226" s="631" t="str">
        <f t="shared" si="174"/>
        <v/>
      </c>
      <c r="EI226" s="631" t="str">
        <f t="shared" si="167"/>
        <v/>
      </c>
      <c r="EJ226" s="635"/>
      <c r="EK226" s="33" t="str">
        <f t="shared" si="168"/>
        <v/>
      </c>
      <c r="EL226" s="32"/>
      <c r="EM226" s="32" t="str">
        <f t="shared" si="175"/>
        <v/>
      </c>
      <c r="EP226" s="51" t="str">
        <f t="shared" si="152"/>
        <v/>
      </c>
      <c r="EQ226" s="35"/>
      <c r="ER226" s="11"/>
      <c r="ES226" s="33" t="str">
        <f t="shared" si="110"/>
        <v/>
      </c>
      <c r="ET226" s="31"/>
      <c r="EU226" s="50" t="str">
        <f t="shared" si="111"/>
        <v/>
      </c>
      <c r="EV226" s="32" t="str">
        <f t="shared" si="112"/>
        <v/>
      </c>
      <c r="EX226" s="32" t="str">
        <f t="shared" si="113"/>
        <v/>
      </c>
      <c r="EY226" s="22"/>
      <c r="EZ226" s="32"/>
      <c r="FA226" s="11"/>
      <c r="FB226" s="32" t="str">
        <f t="shared" si="169"/>
        <v/>
      </c>
      <c r="FC226" s="11"/>
      <c r="FD226" s="32"/>
      <c r="FF226" s="484" t="str">
        <f t="shared" si="114"/>
        <v/>
      </c>
      <c r="FG226" s="484" t="str">
        <f t="shared" si="115"/>
        <v/>
      </c>
      <c r="FH226" s="603" t="str">
        <f t="shared" si="116"/>
        <v/>
      </c>
      <c r="FI226" s="484" t="str">
        <f t="shared" si="117"/>
        <v/>
      </c>
      <c r="FJ226" s="604" t="str">
        <f t="shared" si="153"/>
        <v/>
      </c>
      <c r="FK226" s="605" t="str">
        <f t="shared" si="118"/>
        <v/>
      </c>
      <c r="FL226" s="484" t="str">
        <f t="shared" si="119"/>
        <v/>
      </c>
      <c r="FN226" s="31" t="str">
        <f t="shared" si="120"/>
        <v/>
      </c>
      <c r="FO226" s="31" t="str">
        <f t="shared" si="121"/>
        <v/>
      </c>
      <c r="FP226" s="30" t="str">
        <f t="shared" si="122"/>
        <v/>
      </c>
      <c r="FQ226" s="45"/>
      <c r="FR226" s="48"/>
      <c r="FS226" s="29" t="str">
        <f t="shared" si="123"/>
        <v/>
      </c>
      <c r="FT226" s="45"/>
      <c r="FV226" s="29" t="str">
        <f t="shared" si="176"/>
        <v/>
      </c>
      <c r="FW226" s="45"/>
      <c r="FY226" s="28" t="str">
        <f t="shared" si="124"/>
        <v/>
      </c>
      <c r="FZ226" s="45"/>
      <c r="GA226" s="45"/>
      <c r="GC226" s="28" t="str">
        <f t="shared" si="125"/>
        <v/>
      </c>
      <c r="GD226" s="45"/>
      <c r="GF226" s="27" t="str">
        <f t="shared" si="170"/>
        <v/>
      </c>
      <c r="GH226" s="29"/>
      <c r="GJ226" s="26" t="str">
        <f t="shared" si="171"/>
        <v/>
      </c>
      <c r="GK226" s="47"/>
      <c r="GL226" s="46"/>
      <c r="GM226" s="24"/>
      <c r="GT226" s="20"/>
      <c r="GW226" s="5"/>
      <c r="GX226" s="5"/>
    </row>
    <row r="227" spans="54:206">
      <c r="BB227" s="23"/>
      <c r="BD227" s="43">
        <f t="shared" si="6"/>
        <v>0</v>
      </c>
      <c r="BE227" s="551" t="str">
        <f t="shared" si="87"/>
        <v/>
      </c>
      <c r="BF227" s="138" t="str">
        <f t="shared" si="73"/>
        <v/>
      </c>
      <c r="BG227" s="42" t="str">
        <f t="shared" si="88"/>
        <v/>
      </c>
      <c r="BH227" s="41" t="str">
        <f t="shared" si="89"/>
        <v/>
      </c>
      <c r="BI227" s="40" t="str">
        <f t="shared" ca="1" si="90"/>
        <v/>
      </c>
      <c r="BJ227" s="202" t="str">
        <f t="shared" si="91"/>
        <v/>
      </c>
      <c r="BK227" s="203" t="str">
        <f t="shared" si="86"/>
        <v/>
      </c>
      <c r="BM227" s="40" t="str">
        <f t="shared" si="92"/>
        <v/>
      </c>
      <c r="BN227" s="40" t="str">
        <f t="shared" si="93"/>
        <v/>
      </c>
      <c r="BO227" s="39" t="str">
        <f t="shared" si="94"/>
        <v/>
      </c>
      <c r="BP227" s="39"/>
      <c r="BQ227" s="354" t="str">
        <f t="shared" si="11"/>
        <v/>
      </c>
      <c r="BR227" s="39"/>
      <c r="BT227" s="386" t="str">
        <f t="shared" si="141"/>
        <v/>
      </c>
      <c r="BU227" s="388" t="str">
        <f>IF($BD227,SUM($BT227:$BT$250),"")</f>
        <v/>
      </c>
      <c r="BV227" s="499" t="str">
        <f t="shared" si="154"/>
        <v/>
      </c>
      <c r="BW227" s="585" t="str">
        <f>IF($BD227,SUM($BV227:$BV$250),"")</f>
        <v/>
      </c>
      <c r="BX227" s="387" t="str">
        <f t="shared" si="155"/>
        <v/>
      </c>
      <c r="BY227" s="387" t="str">
        <f t="shared" si="156"/>
        <v/>
      </c>
      <c r="BZ227" s="388" t="str">
        <f>IF($BD227,SUM($BY227:$BY$250),"")</f>
        <v/>
      </c>
      <c r="CA227" s="11"/>
      <c r="CB227" s="388" t="str">
        <f t="shared" si="157"/>
        <v/>
      </c>
      <c r="CC227" s="387" t="str">
        <f t="shared" si="158"/>
        <v/>
      </c>
      <c r="CD227" s="388" t="str">
        <f>IF($BD227,SUM($CC227:$CC$250),"")</f>
        <v/>
      </c>
      <c r="CE227" s="387" t="str">
        <f t="shared" si="159"/>
        <v/>
      </c>
      <c r="CF227" s="388" t="str">
        <f>IF($BD227,SUM($CE227:$CE$250),"")</f>
        <v/>
      </c>
      <c r="CG227" s="11"/>
      <c r="CH227" s="10" t="str">
        <f t="shared" si="142"/>
        <v/>
      </c>
      <c r="CI227" s="523" t="str">
        <f t="shared" si="160"/>
        <v/>
      </c>
      <c r="CJ227" s="388"/>
      <c r="CK227" s="388"/>
      <c r="CL227" s="37"/>
      <c r="CM227" s="300" t="str">
        <f t="shared" si="14"/>
        <v/>
      </c>
      <c r="CN227" s="677" t="str">
        <f t="shared" si="161"/>
        <v/>
      </c>
      <c r="CO227" s="677" t="str">
        <f t="shared" si="162"/>
        <v/>
      </c>
      <c r="CP227" s="10" t="str">
        <f t="shared" si="143"/>
        <v/>
      </c>
      <c r="CQ227" s="582" t="str">
        <f t="shared" si="144"/>
        <v/>
      </c>
      <c r="CR227" s="387" t="str">
        <f t="shared" si="145"/>
        <v/>
      </c>
      <c r="CT227" s="38" t="str">
        <f t="shared" si="95"/>
        <v/>
      </c>
      <c r="CU227" s="386" t="str">
        <f t="shared" si="163"/>
        <v/>
      </c>
      <c r="CV227" s="499" t="str">
        <f t="shared" si="96"/>
        <v/>
      </c>
      <c r="CX227" s="10" t="str">
        <f t="shared" si="97"/>
        <v/>
      </c>
      <c r="CY227" s="387" t="str">
        <f t="shared" si="98"/>
        <v/>
      </c>
      <c r="CZ227" s="10" t="str">
        <f t="shared" si="99"/>
        <v/>
      </c>
      <c r="DA227" s="33" t="str">
        <f>IF($BD227,SUM(CZ227:$CZ$250)*$BK227,"")</f>
        <v/>
      </c>
      <c r="DC227" s="677" t="str">
        <f t="shared" si="146"/>
        <v/>
      </c>
      <c r="DD227" s="10" t="str">
        <f t="shared" si="164"/>
        <v/>
      </c>
      <c r="DE227" s="10" t="str">
        <f t="shared" si="147"/>
        <v/>
      </c>
      <c r="DF227" s="10" t="str">
        <f t="shared" si="148"/>
        <v/>
      </c>
      <c r="DG227" s="10" t="str">
        <f t="shared" si="149"/>
        <v/>
      </c>
      <c r="DH227" s="10" t="str">
        <f t="shared" si="150"/>
        <v/>
      </c>
      <c r="DI227" s="10" t="str">
        <f t="shared" si="100"/>
        <v/>
      </c>
      <c r="DJ227" s="10" t="str">
        <f t="shared" si="101"/>
        <v/>
      </c>
      <c r="DK227" s="499" t="str">
        <f t="shared" si="102"/>
        <v/>
      </c>
      <c r="DL227" s="38" t="str">
        <f t="shared" si="103"/>
        <v/>
      </c>
      <c r="DM227" s="38" t="str">
        <f t="shared" si="104"/>
        <v/>
      </c>
      <c r="DN227" s="38" t="str">
        <f t="shared" si="105"/>
        <v/>
      </c>
      <c r="DO227" s="38" t="str">
        <f t="shared" si="106"/>
        <v/>
      </c>
      <c r="DR227" s="585" t="str">
        <f t="shared" si="107"/>
        <v/>
      </c>
      <c r="DS227" s="36"/>
      <c r="DT227" s="585" t="str">
        <f t="shared" si="108"/>
        <v/>
      </c>
      <c r="DV227" s="10" t="str">
        <f t="shared" si="165"/>
        <v/>
      </c>
      <c r="DW227" s="22"/>
      <c r="DX227" s="32" t="str">
        <f>IF($BD227,SUM(DV227:$DV$250)*$BK227,"")</f>
        <v/>
      </c>
      <c r="DZ227" s="49" t="str">
        <f t="shared" si="166"/>
        <v/>
      </c>
      <c r="EB227" s="32" t="str">
        <f t="shared" si="109"/>
        <v/>
      </c>
      <c r="EC227" s="32"/>
      <c r="ED227" s="31"/>
      <c r="EE227" s="31" t="str">
        <f t="shared" si="151"/>
        <v/>
      </c>
      <c r="EF227" s="585" t="str">
        <f t="shared" si="172"/>
        <v/>
      </c>
      <c r="EG227" s="585" t="str">
        <f t="shared" si="173"/>
        <v/>
      </c>
      <c r="EH227" s="631" t="str">
        <f t="shared" si="174"/>
        <v/>
      </c>
      <c r="EI227" s="631" t="str">
        <f t="shared" si="167"/>
        <v/>
      </c>
      <c r="EJ227" s="635"/>
      <c r="EK227" s="33" t="str">
        <f t="shared" si="168"/>
        <v/>
      </c>
      <c r="EL227" s="32"/>
      <c r="EM227" s="32" t="str">
        <f t="shared" si="175"/>
        <v/>
      </c>
      <c r="EP227" s="51" t="str">
        <f t="shared" si="152"/>
        <v/>
      </c>
      <c r="EQ227" s="35"/>
      <c r="ER227" s="11"/>
      <c r="ES227" s="33" t="str">
        <f t="shared" si="110"/>
        <v/>
      </c>
      <c r="ET227" s="31"/>
      <c r="EU227" s="50" t="str">
        <f t="shared" si="111"/>
        <v/>
      </c>
      <c r="EV227" s="32" t="str">
        <f t="shared" si="112"/>
        <v/>
      </c>
      <c r="EX227" s="32" t="str">
        <f t="shared" si="113"/>
        <v/>
      </c>
      <c r="EY227" s="22"/>
      <c r="EZ227" s="32"/>
      <c r="FA227" s="11"/>
      <c r="FB227" s="32" t="str">
        <f t="shared" si="169"/>
        <v/>
      </c>
      <c r="FC227" s="11"/>
      <c r="FD227" s="32"/>
      <c r="FF227" s="484" t="str">
        <f t="shared" si="114"/>
        <v/>
      </c>
      <c r="FG227" s="484" t="str">
        <f t="shared" si="115"/>
        <v/>
      </c>
      <c r="FH227" s="603" t="str">
        <f t="shared" si="116"/>
        <v/>
      </c>
      <c r="FI227" s="484" t="str">
        <f t="shared" si="117"/>
        <v/>
      </c>
      <c r="FJ227" s="604" t="str">
        <f t="shared" si="153"/>
        <v/>
      </c>
      <c r="FK227" s="605" t="str">
        <f t="shared" si="118"/>
        <v/>
      </c>
      <c r="FL227" s="484" t="str">
        <f t="shared" si="119"/>
        <v/>
      </c>
      <c r="FN227" s="31" t="str">
        <f t="shared" si="120"/>
        <v/>
      </c>
      <c r="FO227" s="31" t="str">
        <f t="shared" si="121"/>
        <v/>
      </c>
      <c r="FP227" s="30" t="str">
        <f t="shared" si="122"/>
        <v/>
      </c>
      <c r="FQ227" s="45"/>
      <c r="FR227" s="48"/>
      <c r="FS227" s="29" t="str">
        <f t="shared" si="123"/>
        <v/>
      </c>
      <c r="FT227" s="45"/>
      <c r="FV227" s="29" t="str">
        <f t="shared" si="176"/>
        <v/>
      </c>
      <c r="FW227" s="45"/>
      <c r="FY227" s="28" t="str">
        <f t="shared" si="124"/>
        <v/>
      </c>
      <c r="FZ227" s="45"/>
      <c r="GA227" s="45"/>
      <c r="GC227" s="28" t="str">
        <f t="shared" si="125"/>
        <v/>
      </c>
      <c r="GD227" s="45"/>
      <c r="GF227" s="27" t="str">
        <f t="shared" si="170"/>
        <v/>
      </c>
      <c r="GH227" s="29"/>
      <c r="GJ227" s="26" t="str">
        <f t="shared" si="171"/>
        <v/>
      </c>
      <c r="GK227" s="47"/>
      <c r="GL227" s="46"/>
      <c r="GM227" s="24"/>
      <c r="GT227" s="20"/>
      <c r="GW227" s="5"/>
      <c r="GX227" s="5"/>
    </row>
    <row r="228" spans="54:206">
      <c r="BB228" s="23"/>
      <c r="BD228" s="43">
        <f t="shared" si="6"/>
        <v>0</v>
      </c>
      <c r="BE228" s="551" t="str">
        <f t="shared" si="87"/>
        <v/>
      </c>
      <c r="BF228" s="138" t="str">
        <f t="shared" si="73"/>
        <v/>
      </c>
      <c r="BG228" s="42" t="str">
        <f t="shared" si="88"/>
        <v/>
      </c>
      <c r="BH228" s="41" t="str">
        <f t="shared" si="89"/>
        <v/>
      </c>
      <c r="BI228" s="40" t="str">
        <f t="shared" ca="1" si="90"/>
        <v/>
      </c>
      <c r="BJ228" s="202" t="str">
        <f t="shared" si="91"/>
        <v/>
      </c>
      <c r="BK228" s="203" t="str">
        <f t="shared" si="86"/>
        <v/>
      </c>
      <c r="BM228" s="40" t="str">
        <f t="shared" si="92"/>
        <v/>
      </c>
      <c r="BN228" s="40" t="str">
        <f t="shared" si="93"/>
        <v/>
      </c>
      <c r="BO228" s="39" t="str">
        <f t="shared" si="94"/>
        <v/>
      </c>
      <c r="BP228" s="39"/>
      <c r="BQ228" s="354" t="str">
        <f t="shared" si="11"/>
        <v/>
      </c>
      <c r="BR228" s="39"/>
      <c r="BT228" s="386" t="str">
        <f t="shared" si="141"/>
        <v/>
      </c>
      <c r="BU228" s="388" t="str">
        <f>IF($BD228,SUM($BT228:$BT$250),"")</f>
        <v/>
      </c>
      <c r="BV228" s="499" t="str">
        <f t="shared" si="154"/>
        <v/>
      </c>
      <c r="BW228" s="585" t="str">
        <f>IF($BD228,SUM($BV228:$BV$250),"")</f>
        <v/>
      </c>
      <c r="BX228" s="387" t="str">
        <f t="shared" si="155"/>
        <v/>
      </c>
      <c r="BY228" s="387" t="str">
        <f t="shared" si="156"/>
        <v/>
      </c>
      <c r="BZ228" s="388" t="str">
        <f>IF($BD228,SUM($BY228:$BY$250),"")</f>
        <v/>
      </c>
      <c r="CA228" s="11"/>
      <c r="CB228" s="388" t="str">
        <f t="shared" si="157"/>
        <v/>
      </c>
      <c r="CC228" s="387" t="str">
        <f t="shared" si="158"/>
        <v/>
      </c>
      <c r="CD228" s="388" t="str">
        <f>IF($BD228,SUM($CC228:$CC$250),"")</f>
        <v/>
      </c>
      <c r="CE228" s="387" t="str">
        <f t="shared" si="159"/>
        <v/>
      </c>
      <c r="CF228" s="388" t="str">
        <f>IF($BD228,SUM($CE228:$CE$250),"")</f>
        <v/>
      </c>
      <c r="CG228" s="11"/>
      <c r="CH228" s="10" t="str">
        <f t="shared" si="142"/>
        <v/>
      </c>
      <c r="CI228" s="523" t="str">
        <f t="shared" si="160"/>
        <v/>
      </c>
      <c r="CJ228" s="388"/>
      <c r="CK228" s="388"/>
      <c r="CL228" s="37"/>
      <c r="CM228" s="300" t="str">
        <f t="shared" si="14"/>
        <v/>
      </c>
      <c r="CN228" s="677" t="str">
        <f t="shared" si="161"/>
        <v/>
      </c>
      <c r="CO228" s="677" t="str">
        <f t="shared" si="162"/>
        <v/>
      </c>
      <c r="CP228" s="10" t="str">
        <f t="shared" si="143"/>
        <v/>
      </c>
      <c r="CQ228" s="582" t="str">
        <f t="shared" si="144"/>
        <v/>
      </c>
      <c r="CR228" s="387" t="str">
        <f t="shared" si="145"/>
        <v/>
      </c>
      <c r="CT228" s="38" t="str">
        <f t="shared" si="95"/>
        <v/>
      </c>
      <c r="CU228" s="386" t="str">
        <f t="shared" si="163"/>
        <v/>
      </c>
      <c r="CV228" s="499" t="str">
        <f t="shared" si="96"/>
        <v/>
      </c>
      <c r="CX228" s="10" t="str">
        <f t="shared" si="97"/>
        <v/>
      </c>
      <c r="CY228" s="387" t="str">
        <f t="shared" si="98"/>
        <v/>
      </c>
      <c r="CZ228" s="10" t="str">
        <f t="shared" si="99"/>
        <v/>
      </c>
      <c r="DA228" s="33" t="str">
        <f>IF($BD228,SUM(CZ228:$CZ$250)*$BK228,"")</f>
        <v/>
      </c>
      <c r="DC228" s="677" t="str">
        <f t="shared" si="146"/>
        <v/>
      </c>
      <c r="DD228" s="10" t="str">
        <f t="shared" si="164"/>
        <v/>
      </c>
      <c r="DE228" s="10" t="str">
        <f t="shared" si="147"/>
        <v/>
      </c>
      <c r="DF228" s="10" t="str">
        <f t="shared" si="148"/>
        <v/>
      </c>
      <c r="DG228" s="10" t="str">
        <f t="shared" si="149"/>
        <v/>
      </c>
      <c r="DH228" s="10" t="str">
        <f t="shared" si="150"/>
        <v/>
      </c>
      <c r="DI228" s="10" t="str">
        <f t="shared" si="100"/>
        <v/>
      </c>
      <c r="DJ228" s="10" t="str">
        <f t="shared" si="101"/>
        <v/>
      </c>
      <c r="DK228" s="499" t="str">
        <f t="shared" si="102"/>
        <v/>
      </c>
      <c r="DL228" s="38" t="str">
        <f t="shared" si="103"/>
        <v/>
      </c>
      <c r="DM228" s="38" t="str">
        <f t="shared" si="104"/>
        <v/>
      </c>
      <c r="DN228" s="38" t="str">
        <f t="shared" si="105"/>
        <v/>
      </c>
      <c r="DO228" s="38" t="str">
        <f t="shared" si="106"/>
        <v/>
      </c>
      <c r="DR228" s="585" t="str">
        <f t="shared" si="107"/>
        <v/>
      </c>
      <c r="DS228" s="36"/>
      <c r="DT228" s="585" t="str">
        <f t="shared" si="108"/>
        <v/>
      </c>
      <c r="DV228" s="10" t="str">
        <f t="shared" si="165"/>
        <v/>
      </c>
      <c r="DW228" s="22"/>
      <c r="DX228" s="32" t="str">
        <f>IF($BD228,SUM(DV228:$DV$250)*$BK228,"")</f>
        <v/>
      </c>
      <c r="DZ228" s="49" t="str">
        <f t="shared" si="166"/>
        <v/>
      </c>
      <c r="EB228" s="32" t="str">
        <f t="shared" si="109"/>
        <v/>
      </c>
      <c r="EC228" s="32"/>
      <c r="ED228" s="31"/>
      <c r="EE228" s="31" t="str">
        <f t="shared" si="151"/>
        <v/>
      </c>
      <c r="EF228" s="585" t="str">
        <f t="shared" si="172"/>
        <v/>
      </c>
      <c r="EG228" s="585" t="str">
        <f t="shared" si="173"/>
        <v/>
      </c>
      <c r="EH228" s="631" t="str">
        <f t="shared" si="174"/>
        <v/>
      </c>
      <c r="EI228" s="631" t="str">
        <f t="shared" si="167"/>
        <v/>
      </c>
      <c r="EJ228" s="635"/>
      <c r="EK228" s="33" t="str">
        <f t="shared" si="168"/>
        <v/>
      </c>
      <c r="EL228" s="32"/>
      <c r="EM228" s="32" t="str">
        <f t="shared" si="175"/>
        <v/>
      </c>
      <c r="EP228" s="51" t="str">
        <f t="shared" si="152"/>
        <v/>
      </c>
      <c r="EQ228" s="35"/>
      <c r="ER228" s="11"/>
      <c r="ES228" s="33" t="str">
        <f t="shared" si="110"/>
        <v/>
      </c>
      <c r="ET228" s="31"/>
      <c r="EU228" s="50" t="str">
        <f t="shared" si="111"/>
        <v/>
      </c>
      <c r="EV228" s="32" t="str">
        <f t="shared" si="112"/>
        <v/>
      </c>
      <c r="EX228" s="32" t="str">
        <f t="shared" si="113"/>
        <v/>
      </c>
      <c r="EY228" s="22"/>
      <c r="EZ228" s="32"/>
      <c r="FA228" s="11"/>
      <c r="FB228" s="32" t="str">
        <f t="shared" si="169"/>
        <v/>
      </c>
      <c r="FC228" s="11"/>
      <c r="FD228" s="32"/>
      <c r="FF228" s="484" t="str">
        <f t="shared" si="114"/>
        <v/>
      </c>
      <c r="FG228" s="484" t="str">
        <f t="shared" si="115"/>
        <v/>
      </c>
      <c r="FH228" s="603" t="str">
        <f t="shared" si="116"/>
        <v/>
      </c>
      <c r="FI228" s="484" t="str">
        <f t="shared" si="117"/>
        <v/>
      </c>
      <c r="FJ228" s="604" t="str">
        <f t="shared" si="153"/>
        <v/>
      </c>
      <c r="FK228" s="605" t="str">
        <f t="shared" si="118"/>
        <v/>
      </c>
      <c r="FL228" s="484" t="str">
        <f t="shared" si="119"/>
        <v/>
      </c>
      <c r="FN228" s="31" t="str">
        <f t="shared" si="120"/>
        <v/>
      </c>
      <c r="FO228" s="31" t="str">
        <f t="shared" si="121"/>
        <v/>
      </c>
      <c r="FP228" s="30" t="str">
        <f t="shared" si="122"/>
        <v/>
      </c>
      <c r="FQ228" s="45"/>
      <c r="FR228" s="48"/>
      <c r="FS228" s="29" t="str">
        <f t="shared" si="123"/>
        <v/>
      </c>
      <c r="FT228" s="45"/>
      <c r="FV228" s="29" t="str">
        <f t="shared" si="176"/>
        <v/>
      </c>
      <c r="FW228" s="45"/>
      <c r="FY228" s="28" t="str">
        <f t="shared" si="124"/>
        <v/>
      </c>
      <c r="FZ228" s="45"/>
      <c r="GA228" s="45"/>
      <c r="GC228" s="28" t="str">
        <f t="shared" si="125"/>
        <v/>
      </c>
      <c r="GD228" s="45"/>
      <c r="GF228" s="27" t="str">
        <f t="shared" si="170"/>
        <v/>
      </c>
      <c r="GH228" s="29"/>
      <c r="GJ228" s="26" t="str">
        <f t="shared" si="171"/>
        <v/>
      </c>
      <c r="GK228" s="47"/>
      <c r="GL228" s="46"/>
      <c r="GM228" s="24"/>
      <c r="GT228" s="20"/>
      <c r="GW228" s="5"/>
      <c r="GX228" s="5"/>
    </row>
    <row r="229" spans="54:206">
      <c r="BB229" s="23"/>
      <c r="BD229" s="43">
        <f t="shared" si="6"/>
        <v>0</v>
      </c>
      <c r="BE229" s="551" t="str">
        <f t="shared" si="87"/>
        <v/>
      </c>
      <c r="BF229" s="138" t="str">
        <f t="shared" si="73"/>
        <v/>
      </c>
      <c r="BG229" s="42" t="str">
        <f t="shared" si="88"/>
        <v/>
      </c>
      <c r="BH229" s="41" t="str">
        <f t="shared" si="89"/>
        <v/>
      </c>
      <c r="BI229" s="40" t="str">
        <f t="shared" ca="1" si="90"/>
        <v/>
      </c>
      <c r="BJ229" s="202" t="str">
        <f t="shared" si="91"/>
        <v/>
      </c>
      <c r="BK229" s="203" t="str">
        <f t="shared" si="86"/>
        <v/>
      </c>
      <c r="BM229" s="40" t="str">
        <f t="shared" si="92"/>
        <v/>
      </c>
      <c r="BN229" s="40" t="str">
        <f t="shared" si="93"/>
        <v/>
      </c>
      <c r="BO229" s="39" t="str">
        <f t="shared" si="94"/>
        <v/>
      </c>
      <c r="BP229" s="39"/>
      <c r="BQ229" s="354" t="str">
        <f t="shared" si="11"/>
        <v/>
      </c>
      <c r="BR229" s="39"/>
      <c r="BT229" s="386" t="str">
        <f t="shared" si="141"/>
        <v/>
      </c>
      <c r="BU229" s="388" t="str">
        <f>IF($BD229,SUM($BT229:$BT$250),"")</f>
        <v/>
      </c>
      <c r="BV229" s="499" t="str">
        <f t="shared" si="154"/>
        <v/>
      </c>
      <c r="BW229" s="585" t="str">
        <f>IF($BD229,SUM($BV229:$BV$250),"")</f>
        <v/>
      </c>
      <c r="BX229" s="387" t="str">
        <f t="shared" si="155"/>
        <v/>
      </c>
      <c r="BY229" s="387" t="str">
        <f t="shared" si="156"/>
        <v/>
      </c>
      <c r="BZ229" s="388" t="str">
        <f>IF($BD229,SUM($BY229:$BY$250),"")</f>
        <v/>
      </c>
      <c r="CA229" s="11"/>
      <c r="CB229" s="388" t="str">
        <f t="shared" si="157"/>
        <v/>
      </c>
      <c r="CC229" s="387" t="str">
        <f t="shared" si="158"/>
        <v/>
      </c>
      <c r="CD229" s="388" t="str">
        <f>IF($BD229,SUM($CC229:$CC$250),"")</f>
        <v/>
      </c>
      <c r="CE229" s="387" t="str">
        <f t="shared" si="159"/>
        <v/>
      </c>
      <c r="CF229" s="388" t="str">
        <f>IF($BD229,SUM($CE229:$CE$250),"")</f>
        <v/>
      </c>
      <c r="CG229" s="11"/>
      <c r="CH229" s="10" t="str">
        <f t="shared" si="142"/>
        <v/>
      </c>
      <c r="CI229" s="523" t="str">
        <f t="shared" si="160"/>
        <v/>
      </c>
      <c r="CJ229" s="388"/>
      <c r="CK229" s="388"/>
      <c r="CL229" s="37"/>
      <c r="CM229" s="300" t="str">
        <f t="shared" si="14"/>
        <v/>
      </c>
      <c r="CN229" s="677" t="str">
        <f t="shared" si="161"/>
        <v/>
      </c>
      <c r="CO229" s="677" t="str">
        <f t="shared" si="162"/>
        <v/>
      </c>
      <c r="CP229" s="10" t="str">
        <f t="shared" si="143"/>
        <v/>
      </c>
      <c r="CQ229" s="582" t="str">
        <f t="shared" si="144"/>
        <v/>
      </c>
      <c r="CR229" s="387" t="str">
        <f t="shared" si="145"/>
        <v/>
      </c>
      <c r="CT229" s="38" t="str">
        <f t="shared" si="95"/>
        <v/>
      </c>
      <c r="CU229" s="386" t="str">
        <f t="shared" si="163"/>
        <v/>
      </c>
      <c r="CV229" s="499" t="str">
        <f t="shared" si="96"/>
        <v/>
      </c>
      <c r="CX229" s="10" t="str">
        <f t="shared" si="97"/>
        <v/>
      </c>
      <c r="CY229" s="387" t="str">
        <f t="shared" si="98"/>
        <v/>
      </c>
      <c r="CZ229" s="10" t="str">
        <f t="shared" si="99"/>
        <v/>
      </c>
      <c r="DA229" s="33" t="str">
        <f>IF($BD229,SUM(CZ229:$CZ$250)*$BK229,"")</f>
        <v/>
      </c>
      <c r="DC229" s="677" t="str">
        <f t="shared" si="146"/>
        <v/>
      </c>
      <c r="DD229" s="10" t="str">
        <f t="shared" si="164"/>
        <v/>
      </c>
      <c r="DE229" s="10" t="str">
        <f t="shared" si="147"/>
        <v/>
      </c>
      <c r="DF229" s="10" t="str">
        <f t="shared" si="148"/>
        <v/>
      </c>
      <c r="DG229" s="10" t="str">
        <f t="shared" si="149"/>
        <v/>
      </c>
      <c r="DH229" s="10" t="str">
        <f t="shared" si="150"/>
        <v/>
      </c>
      <c r="DI229" s="10" t="str">
        <f t="shared" si="100"/>
        <v/>
      </c>
      <c r="DJ229" s="10" t="str">
        <f t="shared" si="101"/>
        <v/>
      </c>
      <c r="DK229" s="499" t="str">
        <f t="shared" si="102"/>
        <v/>
      </c>
      <c r="DL229" s="38" t="str">
        <f t="shared" si="103"/>
        <v/>
      </c>
      <c r="DM229" s="38" t="str">
        <f t="shared" si="104"/>
        <v/>
      </c>
      <c r="DN229" s="38" t="str">
        <f t="shared" si="105"/>
        <v/>
      </c>
      <c r="DO229" s="38" t="str">
        <f t="shared" si="106"/>
        <v/>
      </c>
      <c r="DR229" s="585" t="str">
        <f t="shared" si="107"/>
        <v/>
      </c>
      <c r="DS229" s="36"/>
      <c r="DT229" s="585" t="str">
        <f t="shared" si="108"/>
        <v/>
      </c>
      <c r="DV229" s="10" t="str">
        <f t="shared" si="165"/>
        <v/>
      </c>
      <c r="DW229" s="22"/>
      <c r="DX229" s="32" t="str">
        <f>IF($BD229,SUM(DV229:$DV$250)*$BK229,"")</f>
        <v/>
      </c>
      <c r="DZ229" s="49" t="str">
        <f t="shared" si="166"/>
        <v/>
      </c>
      <c r="EB229" s="32" t="str">
        <f t="shared" si="109"/>
        <v/>
      </c>
      <c r="EC229" s="32"/>
      <c r="ED229" s="31"/>
      <c r="EE229" s="31" t="str">
        <f t="shared" si="151"/>
        <v/>
      </c>
      <c r="EF229" s="585" t="str">
        <f t="shared" si="172"/>
        <v/>
      </c>
      <c r="EG229" s="585" t="str">
        <f t="shared" si="173"/>
        <v/>
      </c>
      <c r="EH229" s="631" t="str">
        <f t="shared" si="174"/>
        <v/>
      </c>
      <c r="EI229" s="631" t="str">
        <f t="shared" si="167"/>
        <v/>
      </c>
      <c r="EJ229" s="635"/>
      <c r="EK229" s="33" t="str">
        <f t="shared" si="168"/>
        <v/>
      </c>
      <c r="EL229" s="32"/>
      <c r="EM229" s="32" t="str">
        <f t="shared" si="175"/>
        <v/>
      </c>
      <c r="EP229" s="51" t="str">
        <f t="shared" si="152"/>
        <v/>
      </c>
      <c r="EQ229" s="35"/>
      <c r="ER229" s="11"/>
      <c r="ES229" s="33" t="str">
        <f t="shared" si="110"/>
        <v/>
      </c>
      <c r="ET229" s="31"/>
      <c r="EU229" s="50" t="str">
        <f t="shared" si="111"/>
        <v/>
      </c>
      <c r="EV229" s="32" t="str">
        <f t="shared" si="112"/>
        <v/>
      </c>
      <c r="EX229" s="32" t="str">
        <f t="shared" si="113"/>
        <v/>
      </c>
      <c r="EY229" s="22"/>
      <c r="EZ229" s="32"/>
      <c r="FA229" s="11"/>
      <c r="FB229" s="32" t="str">
        <f t="shared" si="169"/>
        <v/>
      </c>
      <c r="FC229" s="11"/>
      <c r="FD229" s="32"/>
      <c r="FF229" s="484" t="str">
        <f t="shared" si="114"/>
        <v/>
      </c>
      <c r="FG229" s="484" t="str">
        <f t="shared" si="115"/>
        <v/>
      </c>
      <c r="FH229" s="603" t="str">
        <f t="shared" si="116"/>
        <v/>
      </c>
      <c r="FI229" s="484" t="str">
        <f t="shared" si="117"/>
        <v/>
      </c>
      <c r="FJ229" s="604" t="str">
        <f t="shared" si="153"/>
        <v/>
      </c>
      <c r="FK229" s="605" t="str">
        <f t="shared" si="118"/>
        <v/>
      </c>
      <c r="FL229" s="484" t="str">
        <f t="shared" si="119"/>
        <v/>
      </c>
      <c r="FN229" s="31" t="str">
        <f t="shared" si="120"/>
        <v/>
      </c>
      <c r="FO229" s="31" t="str">
        <f t="shared" si="121"/>
        <v/>
      </c>
      <c r="FP229" s="30" t="str">
        <f t="shared" si="122"/>
        <v/>
      </c>
      <c r="FQ229" s="45"/>
      <c r="FR229" s="48"/>
      <c r="FS229" s="29" t="str">
        <f t="shared" si="123"/>
        <v/>
      </c>
      <c r="FT229" s="45"/>
      <c r="FV229" s="29" t="str">
        <f t="shared" si="176"/>
        <v/>
      </c>
      <c r="FW229" s="45"/>
      <c r="FY229" s="28" t="str">
        <f t="shared" si="124"/>
        <v/>
      </c>
      <c r="FZ229" s="45"/>
      <c r="GA229" s="45"/>
      <c r="GC229" s="28" t="str">
        <f t="shared" si="125"/>
        <v/>
      </c>
      <c r="GD229" s="45"/>
      <c r="GF229" s="27" t="str">
        <f t="shared" si="170"/>
        <v/>
      </c>
      <c r="GH229" s="29"/>
      <c r="GJ229" s="26" t="str">
        <f t="shared" si="171"/>
        <v/>
      </c>
      <c r="GK229" s="47"/>
      <c r="GL229" s="46"/>
      <c r="GM229" s="24"/>
      <c r="GT229" s="20"/>
      <c r="GW229" s="5"/>
      <c r="GX229" s="5"/>
    </row>
    <row r="230" spans="54:206">
      <c r="BB230" s="23"/>
      <c r="BD230" s="43">
        <f t="shared" si="6"/>
        <v>0</v>
      </c>
      <c r="BE230" s="551" t="str">
        <f t="shared" si="87"/>
        <v/>
      </c>
      <c r="BF230" s="138" t="str">
        <f t="shared" si="73"/>
        <v/>
      </c>
      <c r="BG230" s="42" t="str">
        <f t="shared" si="88"/>
        <v/>
      </c>
      <c r="BH230" s="41" t="str">
        <f t="shared" si="89"/>
        <v/>
      </c>
      <c r="BI230" s="40" t="str">
        <f t="shared" ca="1" si="90"/>
        <v/>
      </c>
      <c r="BJ230" s="202" t="str">
        <f t="shared" si="91"/>
        <v/>
      </c>
      <c r="BK230" s="203" t="str">
        <f t="shared" si="86"/>
        <v/>
      </c>
      <c r="BM230" s="40" t="str">
        <f t="shared" si="92"/>
        <v/>
      </c>
      <c r="BN230" s="40" t="str">
        <f t="shared" si="93"/>
        <v/>
      </c>
      <c r="BO230" s="39" t="str">
        <f t="shared" si="94"/>
        <v/>
      </c>
      <c r="BP230" s="39"/>
      <c r="BQ230" s="354" t="str">
        <f t="shared" si="11"/>
        <v/>
      </c>
      <c r="BR230" s="39"/>
      <c r="BT230" s="386" t="str">
        <f t="shared" si="141"/>
        <v/>
      </c>
      <c r="BU230" s="388" t="str">
        <f>IF($BD230,SUM($BT230:$BT$250),"")</f>
        <v/>
      </c>
      <c r="BV230" s="499" t="str">
        <f t="shared" si="154"/>
        <v/>
      </c>
      <c r="BW230" s="585" t="str">
        <f>IF($BD230,SUM($BV230:$BV$250),"")</f>
        <v/>
      </c>
      <c r="BX230" s="387" t="str">
        <f t="shared" si="155"/>
        <v/>
      </c>
      <c r="BY230" s="387" t="str">
        <f t="shared" si="156"/>
        <v/>
      </c>
      <c r="BZ230" s="388" t="str">
        <f>IF($BD230,SUM($BY230:$BY$250),"")</f>
        <v/>
      </c>
      <c r="CA230" s="11"/>
      <c r="CB230" s="388" t="str">
        <f t="shared" si="157"/>
        <v/>
      </c>
      <c r="CC230" s="387" t="str">
        <f t="shared" si="158"/>
        <v/>
      </c>
      <c r="CD230" s="388" t="str">
        <f>IF($BD230,SUM($CC230:$CC$250),"")</f>
        <v/>
      </c>
      <c r="CE230" s="387" t="str">
        <f t="shared" si="159"/>
        <v/>
      </c>
      <c r="CF230" s="388" t="str">
        <f>IF($BD230,SUM($CE230:$CE$250),"")</f>
        <v/>
      </c>
      <c r="CG230" s="11"/>
      <c r="CH230" s="10" t="str">
        <f t="shared" si="142"/>
        <v/>
      </c>
      <c r="CI230" s="523" t="str">
        <f t="shared" si="160"/>
        <v/>
      </c>
      <c r="CJ230" s="388"/>
      <c r="CK230" s="388"/>
      <c r="CL230" s="37"/>
      <c r="CM230" s="300" t="str">
        <f t="shared" si="14"/>
        <v/>
      </c>
      <c r="CN230" s="677" t="str">
        <f t="shared" si="161"/>
        <v/>
      </c>
      <c r="CO230" s="677" t="str">
        <f t="shared" si="162"/>
        <v/>
      </c>
      <c r="CP230" s="10" t="str">
        <f t="shared" si="143"/>
        <v/>
      </c>
      <c r="CQ230" s="582" t="str">
        <f t="shared" si="144"/>
        <v/>
      </c>
      <c r="CR230" s="387" t="str">
        <f t="shared" si="145"/>
        <v/>
      </c>
      <c r="CT230" s="38" t="str">
        <f t="shared" si="95"/>
        <v/>
      </c>
      <c r="CU230" s="386" t="str">
        <f t="shared" si="163"/>
        <v/>
      </c>
      <c r="CV230" s="499" t="str">
        <f t="shared" si="96"/>
        <v/>
      </c>
      <c r="CX230" s="10" t="str">
        <f t="shared" si="97"/>
        <v/>
      </c>
      <c r="CY230" s="387" t="str">
        <f t="shared" si="98"/>
        <v/>
      </c>
      <c r="CZ230" s="10" t="str">
        <f t="shared" si="99"/>
        <v/>
      </c>
      <c r="DA230" s="33" t="str">
        <f>IF($BD230,SUM(CZ230:$CZ$250)*$BK230,"")</f>
        <v/>
      </c>
      <c r="DC230" s="677" t="str">
        <f t="shared" si="146"/>
        <v/>
      </c>
      <c r="DD230" s="10" t="str">
        <f t="shared" si="164"/>
        <v/>
      </c>
      <c r="DE230" s="10" t="str">
        <f t="shared" si="147"/>
        <v/>
      </c>
      <c r="DF230" s="10" t="str">
        <f t="shared" si="148"/>
        <v/>
      </c>
      <c r="DG230" s="10" t="str">
        <f t="shared" si="149"/>
        <v/>
      </c>
      <c r="DH230" s="10" t="str">
        <f t="shared" si="150"/>
        <v/>
      </c>
      <c r="DI230" s="10" t="str">
        <f t="shared" si="100"/>
        <v/>
      </c>
      <c r="DJ230" s="10" t="str">
        <f t="shared" si="101"/>
        <v/>
      </c>
      <c r="DK230" s="499" t="str">
        <f t="shared" si="102"/>
        <v/>
      </c>
      <c r="DL230" s="38" t="str">
        <f t="shared" si="103"/>
        <v/>
      </c>
      <c r="DM230" s="38" t="str">
        <f t="shared" si="104"/>
        <v/>
      </c>
      <c r="DN230" s="38" t="str">
        <f t="shared" si="105"/>
        <v/>
      </c>
      <c r="DO230" s="38" t="str">
        <f t="shared" si="106"/>
        <v/>
      </c>
      <c r="DR230" s="585" t="str">
        <f t="shared" si="107"/>
        <v/>
      </c>
      <c r="DS230" s="36"/>
      <c r="DT230" s="585" t="str">
        <f t="shared" si="108"/>
        <v/>
      </c>
      <c r="DV230" s="10" t="str">
        <f t="shared" si="165"/>
        <v/>
      </c>
      <c r="DW230" s="22"/>
      <c r="DX230" s="32" t="str">
        <f>IF($BD230,SUM(DV230:$DV$250)*$BK230,"")</f>
        <v/>
      </c>
      <c r="DZ230" s="49" t="str">
        <f t="shared" si="166"/>
        <v/>
      </c>
      <c r="EB230" s="32" t="str">
        <f t="shared" si="109"/>
        <v/>
      </c>
      <c r="EC230" s="32"/>
      <c r="ED230" s="31"/>
      <c r="EE230" s="31" t="str">
        <f t="shared" si="151"/>
        <v/>
      </c>
      <c r="EF230" s="585" t="str">
        <f t="shared" si="172"/>
        <v/>
      </c>
      <c r="EG230" s="585" t="str">
        <f t="shared" si="173"/>
        <v/>
      </c>
      <c r="EH230" s="631" t="str">
        <f t="shared" si="174"/>
        <v/>
      </c>
      <c r="EI230" s="631" t="str">
        <f t="shared" si="167"/>
        <v/>
      </c>
      <c r="EJ230" s="635"/>
      <c r="EK230" s="33" t="str">
        <f t="shared" si="168"/>
        <v/>
      </c>
      <c r="EL230" s="32"/>
      <c r="EM230" s="32" t="str">
        <f t="shared" si="175"/>
        <v/>
      </c>
      <c r="EP230" s="51" t="str">
        <f t="shared" si="152"/>
        <v/>
      </c>
      <c r="EQ230" s="35"/>
      <c r="ER230" s="11"/>
      <c r="ES230" s="33" t="str">
        <f t="shared" si="110"/>
        <v/>
      </c>
      <c r="ET230" s="31"/>
      <c r="EU230" s="50" t="str">
        <f t="shared" si="111"/>
        <v/>
      </c>
      <c r="EV230" s="32" t="str">
        <f t="shared" si="112"/>
        <v/>
      </c>
      <c r="EX230" s="32" t="str">
        <f t="shared" si="113"/>
        <v/>
      </c>
      <c r="EY230" s="22"/>
      <c r="EZ230" s="32"/>
      <c r="FA230" s="11"/>
      <c r="FB230" s="32" t="str">
        <f t="shared" si="169"/>
        <v/>
      </c>
      <c r="FC230" s="11"/>
      <c r="FD230" s="32"/>
      <c r="FF230" s="484" t="str">
        <f t="shared" si="114"/>
        <v/>
      </c>
      <c r="FG230" s="484" t="str">
        <f t="shared" si="115"/>
        <v/>
      </c>
      <c r="FH230" s="603" t="str">
        <f t="shared" si="116"/>
        <v/>
      </c>
      <c r="FI230" s="484" t="str">
        <f t="shared" si="117"/>
        <v/>
      </c>
      <c r="FJ230" s="604" t="str">
        <f t="shared" si="153"/>
        <v/>
      </c>
      <c r="FK230" s="605" t="str">
        <f t="shared" si="118"/>
        <v/>
      </c>
      <c r="FL230" s="484" t="str">
        <f t="shared" si="119"/>
        <v/>
      </c>
      <c r="FN230" s="31" t="str">
        <f t="shared" si="120"/>
        <v/>
      </c>
      <c r="FO230" s="31" t="str">
        <f t="shared" si="121"/>
        <v/>
      </c>
      <c r="FP230" s="30" t="str">
        <f t="shared" si="122"/>
        <v/>
      </c>
      <c r="FQ230" s="45"/>
      <c r="FR230" s="48"/>
      <c r="FS230" s="29" t="str">
        <f t="shared" si="123"/>
        <v/>
      </c>
      <c r="FT230" s="45"/>
      <c r="FV230" s="29" t="str">
        <f t="shared" si="176"/>
        <v/>
      </c>
      <c r="FW230" s="45"/>
      <c r="FY230" s="28" t="str">
        <f t="shared" si="124"/>
        <v/>
      </c>
      <c r="FZ230" s="45"/>
      <c r="GA230" s="45"/>
      <c r="GC230" s="28" t="str">
        <f t="shared" si="125"/>
        <v/>
      </c>
      <c r="GD230" s="45"/>
      <c r="GF230" s="27" t="str">
        <f t="shared" si="170"/>
        <v/>
      </c>
      <c r="GH230" s="29"/>
      <c r="GJ230" s="26" t="str">
        <f t="shared" si="171"/>
        <v/>
      </c>
      <c r="GK230" s="47"/>
      <c r="GL230" s="46"/>
      <c r="GM230" s="24"/>
      <c r="GT230" s="20"/>
      <c r="GW230" s="5"/>
      <c r="GX230" s="5"/>
    </row>
    <row r="231" spans="54:206">
      <c r="BB231" s="23"/>
      <c r="BD231" s="43">
        <f t="shared" si="6"/>
        <v>0</v>
      </c>
      <c r="BE231" s="551" t="str">
        <f t="shared" si="87"/>
        <v/>
      </c>
      <c r="BF231" s="138" t="str">
        <f t="shared" si="73"/>
        <v/>
      </c>
      <c r="BG231" s="42" t="str">
        <f t="shared" si="88"/>
        <v/>
      </c>
      <c r="BH231" s="41" t="str">
        <f t="shared" si="89"/>
        <v/>
      </c>
      <c r="BI231" s="40" t="str">
        <f t="shared" ca="1" si="90"/>
        <v/>
      </c>
      <c r="BJ231" s="202" t="str">
        <f t="shared" si="91"/>
        <v/>
      </c>
      <c r="BK231" s="203" t="str">
        <f t="shared" si="86"/>
        <v/>
      </c>
      <c r="BM231" s="40" t="str">
        <f t="shared" si="92"/>
        <v/>
      </c>
      <c r="BN231" s="40" t="str">
        <f t="shared" si="93"/>
        <v/>
      </c>
      <c r="BO231" s="39" t="str">
        <f t="shared" si="94"/>
        <v/>
      </c>
      <c r="BP231" s="39"/>
      <c r="BQ231" s="354" t="str">
        <f t="shared" si="11"/>
        <v/>
      </c>
      <c r="BR231" s="39"/>
      <c r="BT231" s="386" t="str">
        <f t="shared" si="141"/>
        <v/>
      </c>
      <c r="BU231" s="388" t="str">
        <f>IF($BD231,SUM($BT231:$BT$250),"")</f>
        <v/>
      </c>
      <c r="BV231" s="499" t="str">
        <f t="shared" si="154"/>
        <v/>
      </c>
      <c r="BW231" s="585" t="str">
        <f>IF($BD231,SUM($BV231:$BV$250),"")</f>
        <v/>
      </c>
      <c r="BX231" s="387" t="str">
        <f t="shared" si="155"/>
        <v/>
      </c>
      <c r="BY231" s="387" t="str">
        <f t="shared" si="156"/>
        <v/>
      </c>
      <c r="BZ231" s="388" t="str">
        <f>IF($BD231,SUM($BY231:$BY$250),"")</f>
        <v/>
      </c>
      <c r="CA231" s="11"/>
      <c r="CB231" s="388" t="str">
        <f t="shared" si="157"/>
        <v/>
      </c>
      <c r="CC231" s="387" t="str">
        <f t="shared" si="158"/>
        <v/>
      </c>
      <c r="CD231" s="388" t="str">
        <f>IF($BD231,SUM($CC231:$CC$250),"")</f>
        <v/>
      </c>
      <c r="CE231" s="387" t="str">
        <f t="shared" si="159"/>
        <v/>
      </c>
      <c r="CF231" s="388" t="str">
        <f>IF($BD231,SUM($CE231:$CE$250),"")</f>
        <v/>
      </c>
      <c r="CG231" s="11"/>
      <c r="CH231" s="10" t="str">
        <f t="shared" si="142"/>
        <v/>
      </c>
      <c r="CI231" s="523" t="str">
        <f t="shared" si="160"/>
        <v/>
      </c>
      <c r="CJ231" s="388"/>
      <c r="CK231" s="388"/>
      <c r="CL231" s="37"/>
      <c r="CM231" s="300" t="str">
        <f t="shared" si="14"/>
        <v/>
      </c>
      <c r="CN231" s="677" t="str">
        <f t="shared" si="161"/>
        <v/>
      </c>
      <c r="CO231" s="677" t="str">
        <f t="shared" si="162"/>
        <v/>
      </c>
      <c r="CP231" s="10" t="str">
        <f t="shared" si="143"/>
        <v/>
      </c>
      <c r="CQ231" s="582" t="str">
        <f t="shared" si="144"/>
        <v/>
      </c>
      <c r="CR231" s="387" t="str">
        <f t="shared" si="145"/>
        <v/>
      </c>
      <c r="CT231" s="38" t="str">
        <f t="shared" si="95"/>
        <v/>
      </c>
      <c r="CU231" s="386" t="str">
        <f t="shared" si="163"/>
        <v/>
      </c>
      <c r="CV231" s="499" t="str">
        <f t="shared" si="96"/>
        <v/>
      </c>
      <c r="CX231" s="10" t="str">
        <f t="shared" si="97"/>
        <v/>
      </c>
      <c r="CY231" s="387" t="str">
        <f t="shared" si="98"/>
        <v/>
      </c>
      <c r="CZ231" s="10" t="str">
        <f t="shared" si="99"/>
        <v/>
      </c>
      <c r="DA231" s="33" t="str">
        <f>IF($BD231,SUM(CZ231:$CZ$250)*$BK231,"")</f>
        <v/>
      </c>
      <c r="DC231" s="677" t="str">
        <f t="shared" si="146"/>
        <v/>
      </c>
      <c r="DD231" s="10" t="str">
        <f t="shared" si="164"/>
        <v/>
      </c>
      <c r="DE231" s="10" t="str">
        <f t="shared" si="147"/>
        <v/>
      </c>
      <c r="DF231" s="10" t="str">
        <f t="shared" si="148"/>
        <v/>
      </c>
      <c r="DG231" s="10" t="str">
        <f t="shared" si="149"/>
        <v/>
      </c>
      <c r="DH231" s="10" t="str">
        <f t="shared" si="150"/>
        <v/>
      </c>
      <c r="DI231" s="10" t="str">
        <f t="shared" si="100"/>
        <v/>
      </c>
      <c r="DJ231" s="10" t="str">
        <f t="shared" si="101"/>
        <v/>
      </c>
      <c r="DK231" s="499" t="str">
        <f t="shared" si="102"/>
        <v/>
      </c>
      <c r="DL231" s="38" t="str">
        <f t="shared" si="103"/>
        <v/>
      </c>
      <c r="DM231" s="38" t="str">
        <f t="shared" si="104"/>
        <v/>
      </c>
      <c r="DN231" s="38" t="str">
        <f t="shared" si="105"/>
        <v/>
      </c>
      <c r="DO231" s="38" t="str">
        <f t="shared" si="106"/>
        <v/>
      </c>
      <c r="DR231" s="585" t="str">
        <f t="shared" si="107"/>
        <v/>
      </c>
      <c r="DS231" s="36"/>
      <c r="DT231" s="585" t="str">
        <f t="shared" si="108"/>
        <v/>
      </c>
      <c r="DV231" s="10" t="str">
        <f t="shared" si="165"/>
        <v/>
      </c>
      <c r="DW231" s="22"/>
      <c r="DX231" s="32" t="str">
        <f>IF($BD231,SUM(DV231:$DV$250)*$BK231,"")</f>
        <v/>
      </c>
      <c r="DZ231" s="49" t="str">
        <f t="shared" si="166"/>
        <v/>
      </c>
      <c r="EB231" s="32" t="str">
        <f t="shared" si="109"/>
        <v/>
      </c>
      <c r="EC231" s="32"/>
      <c r="ED231" s="31"/>
      <c r="EE231" s="31" t="str">
        <f t="shared" si="151"/>
        <v/>
      </c>
      <c r="EF231" s="585" t="str">
        <f t="shared" si="172"/>
        <v/>
      </c>
      <c r="EG231" s="585" t="str">
        <f t="shared" si="173"/>
        <v/>
      </c>
      <c r="EH231" s="631" t="str">
        <f t="shared" si="174"/>
        <v/>
      </c>
      <c r="EI231" s="631" t="str">
        <f t="shared" si="167"/>
        <v/>
      </c>
      <c r="EJ231" s="635"/>
      <c r="EK231" s="33" t="str">
        <f t="shared" si="168"/>
        <v/>
      </c>
      <c r="EL231" s="32"/>
      <c r="EM231" s="32" t="str">
        <f t="shared" si="175"/>
        <v/>
      </c>
      <c r="EP231" s="51" t="str">
        <f t="shared" si="152"/>
        <v/>
      </c>
      <c r="EQ231" s="35"/>
      <c r="ER231" s="11"/>
      <c r="ES231" s="33" t="str">
        <f t="shared" si="110"/>
        <v/>
      </c>
      <c r="ET231" s="31"/>
      <c r="EU231" s="50" t="str">
        <f t="shared" si="111"/>
        <v/>
      </c>
      <c r="EV231" s="32" t="str">
        <f t="shared" si="112"/>
        <v/>
      </c>
      <c r="EX231" s="32" t="str">
        <f t="shared" si="113"/>
        <v/>
      </c>
      <c r="EY231" s="22"/>
      <c r="EZ231" s="32"/>
      <c r="FA231" s="11"/>
      <c r="FB231" s="32" t="str">
        <f t="shared" si="169"/>
        <v/>
      </c>
      <c r="FC231" s="11"/>
      <c r="FD231" s="32"/>
      <c r="FF231" s="484" t="str">
        <f t="shared" si="114"/>
        <v/>
      </c>
      <c r="FG231" s="484" t="str">
        <f t="shared" si="115"/>
        <v/>
      </c>
      <c r="FH231" s="603" t="str">
        <f t="shared" si="116"/>
        <v/>
      </c>
      <c r="FI231" s="484" t="str">
        <f t="shared" si="117"/>
        <v/>
      </c>
      <c r="FJ231" s="604" t="str">
        <f t="shared" si="153"/>
        <v/>
      </c>
      <c r="FK231" s="605" t="str">
        <f t="shared" si="118"/>
        <v/>
      </c>
      <c r="FL231" s="484" t="str">
        <f t="shared" si="119"/>
        <v/>
      </c>
      <c r="FN231" s="31" t="str">
        <f t="shared" si="120"/>
        <v/>
      </c>
      <c r="FO231" s="31" t="str">
        <f t="shared" si="121"/>
        <v/>
      </c>
      <c r="FP231" s="30" t="str">
        <f t="shared" si="122"/>
        <v/>
      </c>
      <c r="FQ231" s="45"/>
      <c r="FR231" s="48"/>
      <c r="FS231" s="29" t="str">
        <f t="shared" si="123"/>
        <v/>
      </c>
      <c r="FT231" s="45"/>
      <c r="FV231" s="29" t="str">
        <f t="shared" si="176"/>
        <v/>
      </c>
      <c r="FW231" s="45"/>
      <c r="FY231" s="28" t="str">
        <f t="shared" si="124"/>
        <v/>
      </c>
      <c r="FZ231" s="45"/>
      <c r="GA231" s="45"/>
      <c r="GC231" s="28" t="str">
        <f t="shared" si="125"/>
        <v/>
      </c>
      <c r="GD231" s="45"/>
      <c r="GF231" s="27" t="str">
        <f t="shared" si="170"/>
        <v/>
      </c>
      <c r="GH231" s="29"/>
      <c r="GJ231" s="26" t="str">
        <f t="shared" si="171"/>
        <v/>
      </c>
      <c r="GK231" s="47"/>
      <c r="GL231" s="46"/>
      <c r="GM231" s="24"/>
      <c r="GT231" s="20"/>
      <c r="GW231" s="5"/>
      <c r="GX231" s="5"/>
    </row>
    <row r="232" spans="54:206">
      <c r="BB232" s="23"/>
      <c r="BD232" s="43">
        <f t="shared" ref="BD232:BD251" si="177">AND($BF232&lt;&gt;"",$BF232&gt;0,$BF232&lt;=param_Term)+0</f>
        <v>0</v>
      </c>
      <c r="BE232" s="551" t="str">
        <f t="shared" si="87"/>
        <v/>
      </c>
      <c r="BF232" s="138" t="str">
        <f t="shared" si="73"/>
        <v/>
      </c>
      <c r="BG232" s="42" t="str">
        <f t="shared" si="88"/>
        <v/>
      </c>
      <c r="BH232" s="41" t="str">
        <f t="shared" si="89"/>
        <v/>
      </c>
      <c r="BI232" s="40" t="str">
        <f t="shared" ca="1" si="90"/>
        <v/>
      </c>
      <c r="BJ232" s="202" t="str">
        <f t="shared" si="91"/>
        <v/>
      </c>
      <c r="BK232" s="203" t="str">
        <f t="shared" si="86"/>
        <v/>
      </c>
      <c r="BM232" s="40" t="str">
        <f t="shared" si="92"/>
        <v/>
      </c>
      <c r="BN232" s="40" t="str">
        <f t="shared" si="93"/>
        <v/>
      </c>
      <c r="BO232" s="39" t="str">
        <f t="shared" si="94"/>
        <v/>
      </c>
      <c r="BP232" s="39"/>
      <c r="BQ232" s="354" t="str">
        <f t="shared" ref="BQ232:BQ251" si="178">IF($BD232, IFERROR(VLOOKUP($BF232,_commission_factors,_user_Param_Product_Commission+1,0),0),"")</f>
        <v/>
      </c>
      <c r="BR232" s="39"/>
      <c r="BT232" s="386" t="str">
        <f t="shared" si="141"/>
        <v/>
      </c>
      <c r="BU232" s="388" t="str">
        <f>IF($BD232,SUM($BT232:$BT$250),"")</f>
        <v/>
      </c>
      <c r="BV232" s="499" t="str">
        <f t="shared" si="154"/>
        <v/>
      </c>
      <c r="BW232" s="585" t="str">
        <f>IF($BD232,SUM($BV232:$BV$250),"")</f>
        <v/>
      </c>
      <c r="BX232" s="387" t="str">
        <f t="shared" si="155"/>
        <v/>
      </c>
      <c r="BY232" s="387" t="str">
        <f t="shared" si="156"/>
        <v/>
      </c>
      <c r="BZ232" s="388" t="str">
        <f>IF($BD232,SUM($BY232:$BY$250),"")</f>
        <v/>
      </c>
      <c r="CA232" s="11"/>
      <c r="CB232" s="388" t="str">
        <f t="shared" si="157"/>
        <v/>
      </c>
      <c r="CC232" s="387" t="str">
        <f t="shared" si="158"/>
        <v/>
      </c>
      <c r="CD232" s="388" t="str">
        <f>IF($BD232,SUM($CC232:$CC$250),"")</f>
        <v/>
      </c>
      <c r="CE232" s="387" t="str">
        <f t="shared" si="159"/>
        <v/>
      </c>
      <c r="CF232" s="388" t="str">
        <f>IF($BD232,SUM($CE232:$CE$250),"")</f>
        <v/>
      </c>
      <c r="CG232" s="11"/>
      <c r="CH232" s="10" t="str">
        <f t="shared" si="142"/>
        <v/>
      </c>
      <c r="CI232" s="523" t="str">
        <f t="shared" si="160"/>
        <v/>
      </c>
      <c r="CJ232" s="388"/>
      <c r="CK232" s="388"/>
      <c r="CL232" s="37"/>
      <c r="CM232" s="300" t="str">
        <f t="shared" ref="CM232:CM251" si="179">IF($BD232,IF($BF232&lt;=param_Term,1,0),"")</f>
        <v/>
      </c>
      <c r="CN232" s="677" t="str">
        <f t="shared" si="161"/>
        <v/>
      </c>
      <c r="CO232" s="677" t="str">
        <f t="shared" si="162"/>
        <v/>
      </c>
      <c r="CP232" s="10" t="str">
        <f t="shared" si="143"/>
        <v/>
      </c>
      <c r="CQ232" s="582" t="str">
        <f t="shared" si="144"/>
        <v/>
      </c>
      <c r="CR232" s="387" t="str">
        <f t="shared" si="145"/>
        <v/>
      </c>
      <c r="CT232" s="38" t="str">
        <f t="shared" si="95"/>
        <v/>
      </c>
      <c r="CU232" s="386" t="str">
        <f t="shared" si="163"/>
        <v/>
      </c>
      <c r="CV232" s="499" t="str">
        <f t="shared" si="96"/>
        <v/>
      </c>
      <c r="CX232" s="10" t="str">
        <f t="shared" si="97"/>
        <v/>
      </c>
      <c r="CY232" s="387" t="str">
        <f t="shared" si="98"/>
        <v/>
      </c>
      <c r="CZ232" s="10" t="str">
        <f t="shared" si="99"/>
        <v/>
      </c>
      <c r="DA232" s="33" t="str">
        <f>IF($BD232,SUM(CZ232:$CZ$250)*$BK232,"")</f>
        <v/>
      </c>
      <c r="DC232" s="677" t="str">
        <f t="shared" si="146"/>
        <v/>
      </c>
      <c r="DD232" s="10" t="str">
        <f t="shared" si="164"/>
        <v/>
      </c>
      <c r="DE232" s="10" t="str">
        <f t="shared" si="147"/>
        <v/>
      </c>
      <c r="DF232" s="10" t="str">
        <f t="shared" si="148"/>
        <v/>
      </c>
      <c r="DG232" s="10" t="str">
        <f t="shared" si="149"/>
        <v/>
      </c>
      <c r="DH232" s="10" t="str">
        <f t="shared" si="150"/>
        <v/>
      </c>
      <c r="DI232" s="10" t="str">
        <f t="shared" si="100"/>
        <v/>
      </c>
      <c r="DJ232" s="10" t="str">
        <f t="shared" si="101"/>
        <v/>
      </c>
      <c r="DK232" s="499" t="str">
        <f t="shared" si="102"/>
        <v/>
      </c>
      <c r="DL232" s="38" t="str">
        <f t="shared" si="103"/>
        <v/>
      </c>
      <c r="DM232" s="38" t="str">
        <f t="shared" si="104"/>
        <v/>
      </c>
      <c r="DN232" s="38" t="str">
        <f t="shared" si="105"/>
        <v/>
      </c>
      <c r="DO232" s="38" t="str">
        <f t="shared" si="106"/>
        <v/>
      </c>
      <c r="DR232" s="585" t="str">
        <f t="shared" si="107"/>
        <v/>
      </c>
      <c r="DS232" s="36"/>
      <c r="DT232" s="585" t="str">
        <f t="shared" si="108"/>
        <v/>
      </c>
      <c r="DV232" s="10" t="str">
        <f t="shared" si="165"/>
        <v/>
      </c>
      <c r="DW232" s="22"/>
      <c r="DX232" s="32" t="str">
        <f>IF($BD232,SUM(DV232:$DV$250)*$BK232,"")</f>
        <v/>
      </c>
      <c r="DZ232" s="49" t="str">
        <f t="shared" si="166"/>
        <v/>
      </c>
      <c r="EB232" s="32" t="str">
        <f t="shared" si="109"/>
        <v/>
      </c>
      <c r="EC232" s="32"/>
      <c r="ED232" s="31"/>
      <c r="EE232" s="31" t="str">
        <f t="shared" si="151"/>
        <v/>
      </c>
      <c r="EF232" s="585" t="str">
        <f t="shared" si="172"/>
        <v/>
      </c>
      <c r="EG232" s="585" t="str">
        <f t="shared" si="173"/>
        <v/>
      </c>
      <c r="EH232" s="631" t="str">
        <f t="shared" si="174"/>
        <v/>
      </c>
      <c r="EI232" s="631" t="str">
        <f t="shared" si="167"/>
        <v/>
      </c>
      <c r="EJ232" s="635"/>
      <c r="EK232" s="33" t="str">
        <f t="shared" si="168"/>
        <v/>
      </c>
      <c r="EL232" s="32"/>
      <c r="EM232" s="32" t="str">
        <f t="shared" si="175"/>
        <v/>
      </c>
      <c r="EP232" s="51" t="str">
        <f t="shared" si="152"/>
        <v/>
      </c>
      <c r="EQ232" s="35"/>
      <c r="ER232" s="11"/>
      <c r="ES232" s="33" t="str">
        <f t="shared" si="110"/>
        <v/>
      </c>
      <c r="ET232" s="31"/>
      <c r="EU232" s="50" t="str">
        <f t="shared" si="111"/>
        <v/>
      </c>
      <c r="EV232" s="32" t="str">
        <f t="shared" si="112"/>
        <v/>
      </c>
      <c r="EX232" s="32" t="str">
        <f t="shared" si="113"/>
        <v/>
      </c>
      <c r="EY232" s="22"/>
      <c r="EZ232" s="32"/>
      <c r="FA232" s="11"/>
      <c r="FB232" s="32" t="str">
        <f t="shared" si="169"/>
        <v/>
      </c>
      <c r="FC232" s="11"/>
      <c r="FD232" s="32"/>
      <c r="FF232" s="484" t="str">
        <f t="shared" si="114"/>
        <v/>
      </c>
      <c r="FG232" s="484" t="str">
        <f t="shared" si="115"/>
        <v/>
      </c>
      <c r="FH232" s="603" t="str">
        <f t="shared" si="116"/>
        <v/>
      </c>
      <c r="FI232" s="484" t="str">
        <f t="shared" si="117"/>
        <v/>
      </c>
      <c r="FJ232" s="604" t="str">
        <f t="shared" si="153"/>
        <v/>
      </c>
      <c r="FK232" s="605" t="str">
        <f t="shared" si="118"/>
        <v/>
      </c>
      <c r="FL232" s="484" t="str">
        <f t="shared" si="119"/>
        <v/>
      </c>
      <c r="FN232" s="31" t="str">
        <f t="shared" si="120"/>
        <v/>
      </c>
      <c r="FO232" s="31" t="str">
        <f t="shared" si="121"/>
        <v/>
      </c>
      <c r="FP232" s="30" t="str">
        <f t="shared" si="122"/>
        <v/>
      </c>
      <c r="FQ232" s="45"/>
      <c r="FR232" s="48"/>
      <c r="FS232" s="29" t="str">
        <f t="shared" si="123"/>
        <v/>
      </c>
      <c r="FT232" s="45"/>
      <c r="FV232" s="29" t="str">
        <f t="shared" si="176"/>
        <v/>
      </c>
      <c r="FW232" s="45"/>
      <c r="FY232" s="28" t="str">
        <f t="shared" si="124"/>
        <v/>
      </c>
      <c r="FZ232" s="45"/>
      <c r="GA232" s="45"/>
      <c r="GC232" s="28" t="str">
        <f t="shared" si="125"/>
        <v/>
      </c>
      <c r="GD232" s="45"/>
      <c r="GF232" s="27" t="str">
        <f t="shared" si="170"/>
        <v/>
      </c>
      <c r="GH232" s="29"/>
      <c r="GJ232" s="26" t="str">
        <f t="shared" si="171"/>
        <v/>
      </c>
      <c r="GK232" s="47"/>
      <c r="GL232" s="46"/>
      <c r="GM232" s="24"/>
      <c r="GT232" s="20"/>
      <c r="GW232" s="5"/>
      <c r="GX232" s="5"/>
    </row>
    <row r="233" spans="54:206">
      <c r="BB233" s="23"/>
      <c r="BD233" s="43">
        <f t="shared" si="177"/>
        <v>0</v>
      </c>
      <c r="BE233" s="551" t="str">
        <f t="shared" si="87"/>
        <v/>
      </c>
      <c r="BF233" s="138" t="str">
        <f t="shared" ref="BF233:BF251" si="180">IF(BF232&lt;param_Term,BF232+1,"")</f>
        <v/>
      </c>
      <c r="BG233" s="42" t="str">
        <f t="shared" si="88"/>
        <v/>
      </c>
      <c r="BH233" s="41" t="str">
        <f t="shared" si="89"/>
        <v/>
      </c>
      <c r="BI233" s="40" t="str">
        <f t="shared" ca="1" si="90"/>
        <v/>
      </c>
      <c r="BJ233" s="202" t="str">
        <f t="shared" si="91"/>
        <v/>
      </c>
      <c r="BK233" s="203" t="str">
        <f t="shared" si="86"/>
        <v/>
      </c>
      <c r="BM233" s="40" t="str">
        <f t="shared" si="92"/>
        <v/>
      </c>
      <c r="BN233" s="40" t="str">
        <f t="shared" si="93"/>
        <v/>
      </c>
      <c r="BO233" s="39" t="str">
        <f t="shared" si="94"/>
        <v/>
      </c>
      <c r="BP233" s="39"/>
      <c r="BQ233" s="354" t="str">
        <f t="shared" si="178"/>
        <v/>
      </c>
      <c r="BR233" s="39"/>
      <c r="BT233" s="386" t="str">
        <f t="shared" si="141"/>
        <v/>
      </c>
      <c r="BU233" s="388" t="str">
        <f>IF($BD233,SUM($BT233:$BT$250),"")</f>
        <v/>
      </c>
      <c r="BV233" s="499" t="str">
        <f t="shared" si="154"/>
        <v/>
      </c>
      <c r="BW233" s="585" t="str">
        <f>IF($BD233,SUM($BV233:$BV$250),"")</f>
        <v/>
      </c>
      <c r="BX233" s="387" t="str">
        <f t="shared" si="155"/>
        <v/>
      </c>
      <c r="BY233" s="387" t="str">
        <f t="shared" si="156"/>
        <v/>
      </c>
      <c r="BZ233" s="388" t="str">
        <f>IF($BD233,SUM($BY233:$BY$250),"")</f>
        <v/>
      </c>
      <c r="CA233" s="11"/>
      <c r="CB233" s="388" t="str">
        <f t="shared" si="157"/>
        <v/>
      </c>
      <c r="CC233" s="387" t="str">
        <f t="shared" si="158"/>
        <v/>
      </c>
      <c r="CD233" s="388" t="str">
        <f>IF($BD233,SUM($CC233:$CC$250),"")</f>
        <v/>
      </c>
      <c r="CE233" s="387" t="str">
        <f t="shared" si="159"/>
        <v/>
      </c>
      <c r="CF233" s="388" t="str">
        <f>IF($BD233,SUM($CE233:$CE$250),"")</f>
        <v/>
      </c>
      <c r="CG233" s="11"/>
      <c r="CH233" s="10" t="str">
        <f t="shared" si="142"/>
        <v/>
      </c>
      <c r="CI233" s="523" t="str">
        <f t="shared" si="160"/>
        <v/>
      </c>
      <c r="CJ233" s="388"/>
      <c r="CK233" s="388"/>
      <c r="CL233" s="37"/>
      <c r="CM233" s="300" t="str">
        <f t="shared" si="179"/>
        <v/>
      </c>
      <c r="CN233" s="677" t="str">
        <f t="shared" si="161"/>
        <v/>
      </c>
      <c r="CO233" s="677" t="str">
        <f t="shared" si="162"/>
        <v/>
      </c>
      <c r="CP233" s="10" t="str">
        <f t="shared" si="143"/>
        <v/>
      </c>
      <c r="CQ233" s="582" t="str">
        <f t="shared" si="144"/>
        <v/>
      </c>
      <c r="CR233" s="387" t="str">
        <f t="shared" si="145"/>
        <v/>
      </c>
      <c r="CT233" s="38" t="str">
        <f t="shared" si="95"/>
        <v/>
      </c>
      <c r="CU233" s="386" t="str">
        <f t="shared" si="163"/>
        <v/>
      </c>
      <c r="CV233" s="499" t="str">
        <f t="shared" si="96"/>
        <v/>
      </c>
      <c r="CX233" s="10" t="str">
        <f t="shared" si="97"/>
        <v/>
      </c>
      <c r="CY233" s="387" t="str">
        <f t="shared" si="98"/>
        <v/>
      </c>
      <c r="CZ233" s="10" t="str">
        <f t="shared" si="99"/>
        <v/>
      </c>
      <c r="DA233" s="33" t="str">
        <f>IF($BD233,SUM(CZ233:$CZ$250)*$BK233,"")</f>
        <v/>
      </c>
      <c r="DC233" s="677" t="str">
        <f t="shared" si="146"/>
        <v/>
      </c>
      <c r="DD233" s="10" t="str">
        <f t="shared" si="164"/>
        <v/>
      </c>
      <c r="DE233" s="10" t="str">
        <f t="shared" si="147"/>
        <v/>
      </c>
      <c r="DF233" s="10" t="str">
        <f t="shared" si="148"/>
        <v/>
      </c>
      <c r="DG233" s="10" t="str">
        <f t="shared" si="149"/>
        <v/>
      </c>
      <c r="DH233" s="10" t="str">
        <f t="shared" si="150"/>
        <v/>
      </c>
      <c r="DI233" s="10" t="str">
        <f t="shared" si="100"/>
        <v/>
      </c>
      <c r="DJ233" s="10" t="str">
        <f t="shared" si="101"/>
        <v/>
      </c>
      <c r="DK233" s="499" t="str">
        <f t="shared" si="102"/>
        <v/>
      </c>
      <c r="DL233" s="38" t="str">
        <f t="shared" si="103"/>
        <v/>
      </c>
      <c r="DM233" s="38" t="str">
        <f t="shared" si="104"/>
        <v/>
      </c>
      <c r="DN233" s="38" t="str">
        <f t="shared" si="105"/>
        <v/>
      </c>
      <c r="DO233" s="38" t="str">
        <f t="shared" si="106"/>
        <v/>
      </c>
      <c r="DR233" s="585" t="str">
        <f t="shared" si="107"/>
        <v/>
      </c>
      <c r="DS233" s="36"/>
      <c r="DT233" s="585" t="str">
        <f t="shared" si="108"/>
        <v/>
      </c>
      <c r="DV233" s="10" t="str">
        <f t="shared" si="165"/>
        <v/>
      </c>
      <c r="DW233" s="22"/>
      <c r="DX233" s="32" t="str">
        <f>IF($BD233,SUM(DV233:$DV$250)*$BK233,"")</f>
        <v/>
      </c>
      <c r="DZ233" s="49" t="str">
        <f t="shared" si="166"/>
        <v/>
      </c>
      <c r="EB233" s="32" t="str">
        <f t="shared" si="109"/>
        <v/>
      </c>
      <c r="EC233" s="32"/>
      <c r="ED233" s="31"/>
      <c r="EE233" s="31" t="str">
        <f t="shared" si="151"/>
        <v/>
      </c>
      <c r="EF233" s="585" t="str">
        <f t="shared" si="172"/>
        <v/>
      </c>
      <c r="EG233" s="585" t="str">
        <f t="shared" si="173"/>
        <v/>
      </c>
      <c r="EH233" s="631" t="str">
        <f t="shared" si="174"/>
        <v/>
      </c>
      <c r="EI233" s="631" t="str">
        <f t="shared" si="167"/>
        <v/>
      </c>
      <c r="EJ233" s="635"/>
      <c r="EK233" s="33" t="str">
        <f t="shared" si="168"/>
        <v/>
      </c>
      <c r="EL233" s="32"/>
      <c r="EM233" s="32" t="str">
        <f t="shared" si="175"/>
        <v/>
      </c>
      <c r="EP233" s="51" t="str">
        <f t="shared" si="152"/>
        <v/>
      </c>
      <c r="EQ233" s="35"/>
      <c r="ER233" s="11"/>
      <c r="ES233" s="33" t="str">
        <f t="shared" si="110"/>
        <v/>
      </c>
      <c r="ET233" s="31"/>
      <c r="EU233" s="50" t="str">
        <f t="shared" si="111"/>
        <v/>
      </c>
      <c r="EV233" s="32" t="str">
        <f t="shared" si="112"/>
        <v/>
      </c>
      <c r="EX233" s="32" t="str">
        <f t="shared" si="113"/>
        <v/>
      </c>
      <c r="EY233" s="22"/>
      <c r="EZ233" s="32"/>
      <c r="FA233" s="11"/>
      <c r="FB233" s="32" t="str">
        <f t="shared" si="169"/>
        <v/>
      </c>
      <c r="FC233" s="11"/>
      <c r="FD233" s="32"/>
      <c r="FF233" s="484" t="str">
        <f t="shared" si="114"/>
        <v/>
      </c>
      <c r="FG233" s="484" t="str">
        <f t="shared" si="115"/>
        <v/>
      </c>
      <c r="FH233" s="603" t="str">
        <f t="shared" si="116"/>
        <v/>
      </c>
      <c r="FI233" s="484" t="str">
        <f t="shared" si="117"/>
        <v/>
      </c>
      <c r="FJ233" s="604" t="str">
        <f t="shared" si="153"/>
        <v/>
      </c>
      <c r="FK233" s="605" t="str">
        <f t="shared" si="118"/>
        <v/>
      </c>
      <c r="FL233" s="484" t="str">
        <f t="shared" si="119"/>
        <v/>
      </c>
      <c r="FN233" s="31" t="str">
        <f t="shared" si="120"/>
        <v/>
      </c>
      <c r="FO233" s="31" t="str">
        <f t="shared" si="121"/>
        <v/>
      </c>
      <c r="FP233" s="30" t="str">
        <f t="shared" si="122"/>
        <v/>
      </c>
      <c r="FQ233" s="45"/>
      <c r="FR233" s="48"/>
      <c r="FS233" s="29" t="str">
        <f t="shared" si="123"/>
        <v/>
      </c>
      <c r="FT233" s="45"/>
      <c r="FV233" s="29" t="str">
        <f t="shared" si="176"/>
        <v/>
      </c>
      <c r="FW233" s="45"/>
      <c r="FY233" s="28" t="str">
        <f t="shared" si="124"/>
        <v/>
      </c>
      <c r="FZ233" s="45"/>
      <c r="GA233" s="45"/>
      <c r="GC233" s="28" t="str">
        <f t="shared" si="125"/>
        <v/>
      </c>
      <c r="GD233" s="45"/>
      <c r="GF233" s="27" t="str">
        <f t="shared" si="170"/>
        <v/>
      </c>
      <c r="GH233" s="29"/>
      <c r="GJ233" s="26" t="str">
        <f t="shared" si="171"/>
        <v/>
      </c>
      <c r="GK233" s="47"/>
      <c r="GL233" s="46"/>
      <c r="GM233" s="24"/>
      <c r="GT233" s="20"/>
      <c r="GW233" s="5"/>
      <c r="GX233" s="5"/>
    </row>
    <row r="234" spans="54:206">
      <c r="BB234" s="23"/>
      <c r="BD234" s="43">
        <f t="shared" si="177"/>
        <v>0</v>
      </c>
      <c r="BE234" s="551" t="str">
        <f t="shared" si="87"/>
        <v/>
      </c>
      <c r="BF234" s="138" t="str">
        <f t="shared" si="180"/>
        <v/>
      </c>
      <c r="BG234" s="42" t="str">
        <f t="shared" si="88"/>
        <v/>
      </c>
      <c r="BH234" s="41" t="str">
        <f t="shared" si="89"/>
        <v/>
      </c>
      <c r="BI234" s="40" t="str">
        <f t="shared" ca="1" si="90"/>
        <v/>
      </c>
      <c r="BJ234" s="202" t="str">
        <f t="shared" si="91"/>
        <v/>
      </c>
      <c r="BK234" s="203" t="str">
        <f t="shared" si="86"/>
        <v/>
      </c>
      <c r="BM234" s="40" t="str">
        <f t="shared" si="92"/>
        <v/>
      </c>
      <c r="BN234" s="40" t="str">
        <f t="shared" si="93"/>
        <v/>
      </c>
      <c r="BO234" s="39" t="str">
        <f t="shared" si="94"/>
        <v/>
      </c>
      <c r="BP234" s="39"/>
      <c r="BQ234" s="354" t="str">
        <f t="shared" si="178"/>
        <v/>
      </c>
      <c r="BR234" s="39"/>
      <c r="BT234" s="386" t="str">
        <f t="shared" si="141"/>
        <v/>
      </c>
      <c r="BU234" s="388" t="str">
        <f>IF($BD234,SUM($BT234:$BT$250),"")</f>
        <v/>
      </c>
      <c r="BV234" s="499" t="str">
        <f t="shared" si="154"/>
        <v/>
      </c>
      <c r="BW234" s="585" t="str">
        <f>IF($BD234,SUM($BV234:$BV$250),"")</f>
        <v/>
      </c>
      <c r="BX234" s="387" t="str">
        <f t="shared" si="155"/>
        <v/>
      </c>
      <c r="BY234" s="387" t="str">
        <f t="shared" si="156"/>
        <v/>
      </c>
      <c r="BZ234" s="388" t="str">
        <f>IF($BD234,SUM($BY234:$BY$250),"")</f>
        <v/>
      </c>
      <c r="CA234" s="11"/>
      <c r="CB234" s="388" t="str">
        <f t="shared" si="157"/>
        <v/>
      </c>
      <c r="CC234" s="387" t="str">
        <f t="shared" si="158"/>
        <v/>
      </c>
      <c r="CD234" s="388" t="str">
        <f>IF($BD234,SUM($CC234:$CC$250),"")</f>
        <v/>
      </c>
      <c r="CE234" s="387" t="str">
        <f t="shared" si="159"/>
        <v/>
      </c>
      <c r="CF234" s="388" t="str">
        <f>IF($BD234,SUM($CE234:$CE$250),"")</f>
        <v/>
      </c>
      <c r="CG234" s="11"/>
      <c r="CH234" s="10" t="str">
        <f t="shared" si="142"/>
        <v/>
      </c>
      <c r="CI234" s="523" t="str">
        <f t="shared" si="160"/>
        <v/>
      </c>
      <c r="CJ234" s="388"/>
      <c r="CK234" s="388"/>
      <c r="CL234" s="37"/>
      <c r="CM234" s="300" t="str">
        <f t="shared" si="179"/>
        <v/>
      </c>
      <c r="CN234" s="677" t="str">
        <f t="shared" si="161"/>
        <v/>
      </c>
      <c r="CO234" s="677" t="str">
        <f t="shared" si="162"/>
        <v/>
      </c>
      <c r="CP234" s="10" t="str">
        <f t="shared" si="143"/>
        <v/>
      </c>
      <c r="CQ234" s="582" t="str">
        <f t="shared" si="144"/>
        <v/>
      </c>
      <c r="CR234" s="387" t="str">
        <f t="shared" si="145"/>
        <v/>
      </c>
      <c r="CT234" s="38" t="str">
        <f t="shared" si="95"/>
        <v/>
      </c>
      <c r="CU234" s="386" t="str">
        <f t="shared" si="163"/>
        <v/>
      </c>
      <c r="CV234" s="499" t="str">
        <f t="shared" si="96"/>
        <v/>
      </c>
      <c r="CX234" s="10" t="str">
        <f t="shared" si="97"/>
        <v/>
      </c>
      <c r="CY234" s="387" t="str">
        <f t="shared" si="98"/>
        <v/>
      </c>
      <c r="CZ234" s="10" t="str">
        <f t="shared" si="99"/>
        <v/>
      </c>
      <c r="DA234" s="33" t="str">
        <f>IF($BD234,SUM(CZ234:$CZ$250)*$BK234,"")</f>
        <v/>
      </c>
      <c r="DC234" s="677" t="str">
        <f t="shared" si="146"/>
        <v/>
      </c>
      <c r="DD234" s="10" t="str">
        <f t="shared" si="164"/>
        <v/>
      </c>
      <c r="DE234" s="10" t="str">
        <f t="shared" si="147"/>
        <v/>
      </c>
      <c r="DF234" s="10" t="str">
        <f t="shared" si="148"/>
        <v/>
      </c>
      <c r="DG234" s="10" t="str">
        <f t="shared" si="149"/>
        <v/>
      </c>
      <c r="DH234" s="10" t="str">
        <f t="shared" si="150"/>
        <v/>
      </c>
      <c r="DI234" s="10" t="str">
        <f t="shared" si="100"/>
        <v/>
      </c>
      <c r="DJ234" s="10" t="str">
        <f t="shared" si="101"/>
        <v/>
      </c>
      <c r="DK234" s="499" t="str">
        <f t="shared" si="102"/>
        <v/>
      </c>
      <c r="DL234" s="38" t="str">
        <f t="shared" si="103"/>
        <v/>
      </c>
      <c r="DM234" s="38" t="str">
        <f t="shared" si="104"/>
        <v/>
      </c>
      <c r="DN234" s="38" t="str">
        <f t="shared" si="105"/>
        <v/>
      </c>
      <c r="DO234" s="38" t="str">
        <f t="shared" si="106"/>
        <v/>
      </c>
      <c r="DR234" s="585" t="str">
        <f t="shared" si="107"/>
        <v/>
      </c>
      <c r="DS234" s="36"/>
      <c r="DT234" s="585" t="str">
        <f t="shared" si="108"/>
        <v/>
      </c>
      <c r="DV234" s="10" t="str">
        <f t="shared" si="165"/>
        <v/>
      </c>
      <c r="DW234" s="22"/>
      <c r="DX234" s="32" t="str">
        <f>IF($BD234,SUM(DV234:$DV$250)*$BK234,"")</f>
        <v/>
      </c>
      <c r="DZ234" s="49" t="str">
        <f t="shared" si="166"/>
        <v/>
      </c>
      <c r="EB234" s="32" t="str">
        <f t="shared" si="109"/>
        <v/>
      </c>
      <c r="EC234" s="32"/>
      <c r="ED234" s="31"/>
      <c r="EE234" s="31" t="str">
        <f t="shared" si="151"/>
        <v/>
      </c>
      <c r="EF234" s="585" t="str">
        <f t="shared" si="172"/>
        <v/>
      </c>
      <c r="EG234" s="585" t="str">
        <f t="shared" si="173"/>
        <v/>
      </c>
      <c r="EH234" s="631" t="str">
        <f t="shared" si="174"/>
        <v/>
      </c>
      <c r="EI234" s="631" t="str">
        <f t="shared" si="167"/>
        <v/>
      </c>
      <c r="EJ234" s="635"/>
      <c r="EK234" s="33" t="str">
        <f t="shared" si="168"/>
        <v/>
      </c>
      <c r="EL234" s="32"/>
      <c r="EM234" s="32" t="str">
        <f t="shared" si="175"/>
        <v/>
      </c>
      <c r="EP234" s="51" t="str">
        <f t="shared" si="152"/>
        <v/>
      </c>
      <c r="EQ234" s="35"/>
      <c r="ER234" s="11"/>
      <c r="ES234" s="33" t="str">
        <f t="shared" si="110"/>
        <v/>
      </c>
      <c r="ET234" s="31"/>
      <c r="EU234" s="50" t="str">
        <f t="shared" si="111"/>
        <v/>
      </c>
      <c r="EV234" s="32" t="str">
        <f t="shared" si="112"/>
        <v/>
      </c>
      <c r="EX234" s="32" t="str">
        <f t="shared" si="113"/>
        <v/>
      </c>
      <c r="EY234" s="22"/>
      <c r="EZ234" s="32"/>
      <c r="FA234" s="11"/>
      <c r="FB234" s="32" t="str">
        <f t="shared" si="169"/>
        <v/>
      </c>
      <c r="FC234" s="11"/>
      <c r="FD234" s="32"/>
      <c r="FF234" s="484" t="str">
        <f t="shared" si="114"/>
        <v/>
      </c>
      <c r="FG234" s="484" t="str">
        <f t="shared" si="115"/>
        <v/>
      </c>
      <c r="FH234" s="603" t="str">
        <f t="shared" si="116"/>
        <v/>
      </c>
      <c r="FI234" s="484" t="str">
        <f t="shared" si="117"/>
        <v/>
      </c>
      <c r="FJ234" s="604" t="str">
        <f t="shared" si="153"/>
        <v/>
      </c>
      <c r="FK234" s="605" t="str">
        <f t="shared" si="118"/>
        <v/>
      </c>
      <c r="FL234" s="484" t="str">
        <f t="shared" si="119"/>
        <v/>
      </c>
      <c r="FN234" s="31" t="str">
        <f t="shared" si="120"/>
        <v/>
      </c>
      <c r="FO234" s="31" t="str">
        <f t="shared" si="121"/>
        <v/>
      </c>
      <c r="FP234" s="30" t="str">
        <f t="shared" si="122"/>
        <v/>
      </c>
      <c r="FQ234" s="45"/>
      <c r="FR234" s="48"/>
      <c r="FS234" s="29" t="str">
        <f t="shared" si="123"/>
        <v/>
      </c>
      <c r="FT234" s="45"/>
      <c r="FV234" s="29" t="str">
        <f t="shared" si="176"/>
        <v/>
      </c>
      <c r="FW234" s="45"/>
      <c r="FY234" s="28" t="str">
        <f t="shared" si="124"/>
        <v/>
      </c>
      <c r="FZ234" s="45"/>
      <c r="GA234" s="45"/>
      <c r="GC234" s="28" t="str">
        <f t="shared" si="125"/>
        <v/>
      </c>
      <c r="GD234" s="45"/>
      <c r="GF234" s="27" t="str">
        <f t="shared" si="170"/>
        <v/>
      </c>
      <c r="GH234" s="29"/>
      <c r="GJ234" s="26" t="str">
        <f t="shared" si="171"/>
        <v/>
      </c>
      <c r="GK234" s="47"/>
      <c r="GL234" s="46"/>
      <c r="GM234" s="24"/>
      <c r="GT234" s="20"/>
      <c r="GW234" s="5"/>
      <c r="GX234" s="5"/>
    </row>
    <row r="235" spans="54:206">
      <c r="BB235" s="23"/>
      <c r="BD235" s="43">
        <f t="shared" si="177"/>
        <v>0</v>
      </c>
      <c r="BE235" s="551" t="str">
        <f t="shared" si="87"/>
        <v/>
      </c>
      <c r="BF235" s="138" t="str">
        <f t="shared" si="180"/>
        <v/>
      </c>
      <c r="BG235" s="42" t="str">
        <f t="shared" si="88"/>
        <v/>
      </c>
      <c r="BH235" s="41" t="str">
        <f t="shared" si="89"/>
        <v/>
      </c>
      <c r="BI235" s="40" t="str">
        <f t="shared" ca="1" si="90"/>
        <v/>
      </c>
      <c r="BJ235" s="202" t="str">
        <f t="shared" si="91"/>
        <v/>
      </c>
      <c r="BK235" s="203" t="str">
        <f t="shared" ref="BK235:BK251" si="181">IF($BD235,((1+$BI235))*BK234,"")</f>
        <v/>
      </c>
      <c r="BM235" s="40" t="str">
        <f t="shared" si="92"/>
        <v/>
      </c>
      <c r="BN235" s="40" t="str">
        <f t="shared" si="93"/>
        <v/>
      </c>
      <c r="BO235" s="39" t="str">
        <f t="shared" si="94"/>
        <v/>
      </c>
      <c r="BP235" s="39"/>
      <c r="BQ235" s="354" t="str">
        <f t="shared" si="178"/>
        <v/>
      </c>
      <c r="BR235" s="39"/>
      <c r="BT235" s="386" t="str">
        <f t="shared" si="141"/>
        <v/>
      </c>
      <c r="BU235" s="388" t="str">
        <f>IF($BD235,SUM($BT235:$BT$250),"")</f>
        <v/>
      </c>
      <c r="BV235" s="499" t="str">
        <f t="shared" si="154"/>
        <v/>
      </c>
      <c r="BW235" s="585" t="str">
        <f>IF($BD235,SUM($BV235:$BV$250),"")</f>
        <v/>
      </c>
      <c r="BX235" s="387" t="str">
        <f t="shared" si="155"/>
        <v/>
      </c>
      <c r="BY235" s="387" t="str">
        <f t="shared" si="156"/>
        <v/>
      </c>
      <c r="BZ235" s="388" t="str">
        <f>IF($BD235,SUM($BY235:$BY$250),"")</f>
        <v/>
      </c>
      <c r="CA235" s="11"/>
      <c r="CB235" s="388" t="str">
        <f t="shared" si="157"/>
        <v/>
      </c>
      <c r="CC235" s="387" t="str">
        <f t="shared" si="158"/>
        <v/>
      </c>
      <c r="CD235" s="388" t="str">
        <f>IF($BD235,SUM($CC235:$CC$250),"")</f>
        <v/>
      </c>
      <c r="CE235" s="387" t="str">
        <f t="shared" si="159"/>
        <v/>
      </c>
      <c r="CF235" s="388" t="str">
        <f>IF($BD235,SUM($CE235:$CE$250),"")</f>
        <v/>
      </c>
      <c r="CG235" s="11"/>
      <c r="CH235" s="10" t="str">
        <f t="shared" si="142"/>
        <v/>
      </c>
      <c r="CI235" s="523" t="str">
        <f t="shared" si="160"/>
        <v/>
      </c>
      <c r="CJ235" s="388"/>
      <c r="CK235" s="388"/>
      <c r="CL235" s="37"/>
      <c r="CM235" s="300" t="str">
        <f t="shared" si="179"/>
        <v/>
      </c>
      <c r="CN235" s="677" t="str">
        <f t="shared" si="161"/>
        <v/>
      </c>
      <c r="CO235" s="677" t="str">
        <f t="shared" si="162"/>
        <v/>
      </c>
      <c r="CP235" s="10" t="str">
        <f t="shared" si="143"/>
        <v/>
      </c>
      <c r="CQ235" s="582" t="str">
        <f t="shared" si="144"/>
        <v/>
      </c>
      <c r="CR235" s="387" t="str">
        <f t="shared" si="145"/>
        <v/>
      </c>
      <c r="CT235" s="38" t="str">
        <f t="shared" si="95"/>
        <v/>
      </c>
      <c r="CU235" s="386" t="str">
        <f t="shared" si="163"/>
        <v/>
      </c>
      <c r="CV235" s="499" t="str">
        <f t="shared" si="96"/>
        <v/>
      </c>
      <c r="CX235" s="10" t="str">
        <f t="shared" si="97"/>
        <v/>
      </c>
      <c r="CY235" s="387" t="str">
        <f t="shared" si="98"/>
        <v/>
      </c>
      <c r="CZ235" s="10" t="str">
        <f t="shared" si="99"/>
        <v/>
      </c>
      <c r="DA235" s="33" t="str">
        <f>IF($BD235,SUM(CZ235:$CZ$250)*$BK235,"")</f>
        <v/>
      </c>
      <c r="DC235" s="677" t="str">
        <f t="shared" si="146"/>
        <v/>
      </c>
      <c r="DD235" s="10" t="str">
        <f t="shared" si="164"/>
        <v/>
      </c>
      <c r="DE235" s="10" t="str">
        <f t="shared" si="147"/>
        <v/>
      </c>
      <c r="DF235" s="10" t="str">
        <f t="shared" si="148"/>
        <v/>
      </c>
      <c r="DG235" s="10" t="str">
        <f t="shared" si="149"/>
        <v/>
      </c>
      <c r="DH235" s="10" t="str">
        <f t="shared" si="150"/>
        <v/>
      </c>
      <c r="DI235" s="10" t="str">
        <f t="shared" si="100"/>
        <v/>
      </c>
      <c r="DJ235" s="10" t="str">
        <f t="shared" si="101"/>
        <v/>
      </c>
      <c r="DK235" s="499" t="str">
        <f t="shared" si="102"/>
        <v/>
      </c>
      <c r="DL235" s="38" t="str">
        <f t="shared" si="103"/>
        <v/>
      </c>
      <c r="DM235" s="38" t="str">
        <f t="shared" si="104"/>
        <v/>
      </c>
      <c r="DN235" s="38" t="str">
        <f t="shared" si="105"/>
        <v/>
      </c>
      <c r="DO235" s="38" t="str">
        <f t="shared" si="106"/>
        <v/>
      </c>
      <c r="DR235" s="585" t="str">
        <f t="shared" si="107"/>
        <v/>
      </c>
      <c r="DS235" s="36"/>
      <c r="DT235" s="585" t="str">
        <f t="shared" si="108"/>
        <v/>
      </c>
      <c r="DV235" s="10" t="str">
        <f t="shared" si="165"/>
        <v/>
      </c>
      <c r="DW235" s="22"/>
      <c r="DX235" s="32" t="str">
        <f>IF($BD235,SUM(DV235:$DV$250)*$BK235,"")</f>
        <v/>
      </c>
      <c r="DZ235" s="49" t="str">
        <f t="shared" si="166"/>
        <v/>
      </c>
      <c r="EB235" s="32" t="str">
        <f t="shared" si="109"/>
        <v/>
      </c>
      <c r="EC235" s="32"/>
      <c r="ED235" s="31"/>
      <c r="EE235" s="31" t="str">
        <f t="shared" si="151"/>
        <v/>
      </c>
      <c r="EF235" s="585" t="str">
        <f t="shared" si="172"/>
        <v/>
      </c>
      <c r="EG235" s="585" t="str">
        <f t="shared" si="173"/>
        <v/>
      </c>
      <c r="EH235" s="631" t="str">
        <f t="shared" si="174"/>
        <v/>
      </c>
      <c r="EI235" s="631" t="str">
        <f t="shared" si="167"/>
        <v/>
      </c>
      <c r="EJ235" s="635"/>
      <c r="EK235" s="33" t="str">
        <f t="shared" si="168"/>
        <v/>
      </c>
      <c r="EL235" s="32"/>
      <c r="EM235" s="32" t="str">
        <f t="shared" si="175"/>
        <v/>
      </c>
      <c r="EP235" s="51" t="str">
        <f t="shared" si="152"/>
        <v/>
      </c>
      <c r="EQ235" s="35"/>
      <c r="ER235" s="11"/>
      <c r="ES235" s="33" t="str">
        <f t="shared" si="110"/>
        <v/>
      </c>
      <c r="ET235" s="31"/>
      <c r="EU235" s="50" t="str">
        <f t="shared" si="111"/>
        <v/>
      </c>
      <c r="EV235" s="32" t="str">
        <f t="shared" si="112"/>
        <v/>
      </c>
      <c r="EX235" s="32" t="str">
        <f t="shared" si="113"/>
        <v/>
      </c>
      <c r="EY235" s="22"/>
      <c r="EZ235" s="32"/>
      <c r="FA235" s="11"/>
      <c r="FB235" s="32" t="str">
        <f t="shared" si="169"/>
        <v/>
      </c>
      <c r="FC235" s="11"/>
      <c r="FD235" s="32"/>
      <c r="FF235" s="484" t="str">
        <f t="shared" si="114"/>
        <v/>
      </c>
      <c r="FG235" s="484" t="str">
        <f t="shared" si="115"/>
        <v/>
      </c>
      <c r="FH235" s="603" t="str">
        <f t="shared" si="116"/>
        <v/>
      </c>
      <c r="FI235" s="484" t="str">
        <f t="shared" si="117"/>
        <v/>
      </c>
      <c r="FJ235" s="604" t="str">
        <f t="shared" si="153"/>
        <v/>
      </c>
      <c r="FK235" s="605" t="str">
        <f t="shared" si="118"/>
        <v/>
      </c>
      <c r="FL235" s="484" t="str">
        <f t="shared" si="119"/>
        <v/>
      </c>
      <c r="FN235" s="31" t="str">
        <f t="shared" si="120"/>
        <v/>
      </c>
      <c r="FO235" s="31" t="str">
        <f t="shared" si="121"/>
        <v/>
      </c>
      <c r="FP235" s="30" t="str">
        <f t="shared" si="122"/>
        <v/>
      </c>
      <c r="FQ235" s="45"/>
      <c r="FR235" s="48"/>
      <c r="FS235" s="29" t="str">
        <f t="shared" si="123"/>
        <v/>
      </c>
      <c r="FT235" s="45"/>
      <c r="FV235" s="29" t="str">
        <f t="shared" si="176"/>
        <v/>
      </c>
      <c r="FW235" s="45"/>
      <c r="FY235" s="28" t="str">
        <f t="shared" si="124"/>
        <v/>
      </c>
      <c r="FZ235" s="45"/>
      <c r="GA235" s="45"/>
      <c r="GC235" s="28" t="str">
        <f t="shared" si="125"/>
        <v/>
      </c>
      <c r="GD235" s="45"/>
      <c r="GF235" s="27" t="str">
        <f t="shared" si="170"/>
        <v/>
      </c>
      <c r="GH235" s="29"/>
      <c r="GJ235" s="26" t="str">
        <f t="shared" si="171"/>
        <v/>
      </c>
      <c r="GK235" s="47"/>
      <c r="GL235" s="46"/>
      <c r="GM235" s="24"/>
      <c r="GT235" s="20"/>
      <c r="GW235" s="5"/>
      <c r="GX235" s="5"/>
    </row>
    <row r="236" spans="54:206">
      <c r="BB236" s="23"/>
      <c r="BD236" s="43">
        <f t="shared" si="177"/>
        <v>0</v>
      </c>
      <c r="BE236" s="551" t="str">
        <f t="shared" ref="BE236:BE251" si="182">IF(BD236,IF(BF236=param_valYear,1,0),"")</f>
        <v/>
      </c>
      <c r="BF236" s="138" t="str">
        <f t="shared" si="180"/>
        <v/>
      </c>
      <c r="BG236" s="42" t="str">
        <f t="shared" ref="BG236:BG251" si="183">IF(BD236,BG235+1,"")</f>
        <v/>
      </c>
      <c r="BH236" s="41" t="str">
        <f t="shared" ref="BH236:BH251" si="184">IF(BD236,BH235+1,"")</f>
        <v/>
      </c>
      <c r="BI236" s="40" t="str">
        <f t="shared" ref="BI236:BI251" ca="1" si="185">IF($BD236,VLOOKUP(BF236,INDIRECT("_yield_"&amp;BI$157),4,0),"")</f>
        <v/>
      </c>
      <c r="BJ236" s="202" t="str">
        <f t="shared" ref="BJ236:BJ251" si="186">IF(BD236,(1/(1+BI236))*BJ235,"")</f>
        <v/>
      </c>
      <c r="BK236" s="203" t="str">
        <f t="shared" si="181"/>
        <v/>
      </c>
      <c r="BM236" s="40" t="str">
        <f t="shared" ref="BM236:BM251" si="187">IF(BD236,IF(Ass___useMortalityTable="Yes",VLOOKUP(BH236,mortalityTable_nPx_assurance,(BH236-param___Age)+3,0),1),"")</f>
        <v/>
      </c>
      <c r="BN236" s="40" t="str">
        <f t="shared" ref="BN236:BN251" si="188">IF($BD236,IF(Ass___useMortalityTable="Yes",1-VLOOKUP(BH236,mortalityTable_nPx_assurance,4,0),1),"")</f>
        <v/>
      </c>
      <c r="BO236" s="39" t="str">
        <f t="shared" ref="BO236:BO251" si="189">IF($BD236,BJ236*BM236,"")</f>
        <v/>
      </c>
      <c r="BP236" s="39"/>
      <c r="BQ236" s="354" t="str">
        <f t="shared" si="178"/>
        <v/>
      </c>
      <c r="BR236" s="39"/>
      <c r="BT236" s="386" t="str">
        <f t="shared" si="141"/>
        <v/>
      </c>
      <c r="BU236" s="388" t="str">
        <f>IF($BD236,SUM($BT236:$BT$250),"")</f>
        <v/>
      </c>
      <c r="BV236" s="499" t="str">
        <f t="shared" si="154"/>
        <v/>
      </c>
      <c r="BW236" s="585" t="str">
        <f>IF($BD236,SUM($BV236:$BV$250),"")</f>
        <v/>
      </c>
      <c r="BX236" s="387" t="str">
        <f t="shared" si="155"/>
        <v/>
      </c>
      <c r="BY236" s="387" t="str">
        <f t="shared" si="156"/>
        <v/>
      </c>
      <c r="BZ236" s="388" t="str">
        <f>IF($BD236,SUM($BY236:$BY$250),"")</f>
        <v/>
      </c>
      <c r="CA236" s="11"/>
      <c r="CB236" s="388" t="str">
        <f t="shared" si="157"/>
        <v/>
      </c>
      <c r="CC236" s="387" t="str">
        <f t="shared" si="158"/>
        <v/>
      </c>
      <c r="CD236" s="388" t="str">
        <f>IF($BD236,SUM($CC236:$CC$250),"")</f>
        <v/>
      </c>
      <c r="CE236" s="387" t="str">
        <f t="shared" si="159"/>
        <v/>
      </c>
      <c r="CF236" s="388" t="str">
        <f>IF($BD236,SUM($CE236:$CE$250),"")</f>
        <v/>
      </c>
      <c r="CG236" s="11"/>
      <c r="CH236" s="10" t="str">
        <f t="shared" si="142"/>
        <v/>
      </c>
      <c r="CI236" s="523" t="str">
        <f t="shared" si="160"/>
        <v/>
      </c>
      <c r="CJ236" s="388"/>
      <c r="CK236" s="388"/>
      <c r="CL236" s="37"/>
      <c r="CM236" s="300" t="str">
        <f t="shared" si="179"/>
        <v/>
      </c>
      <c r="CN236" s="677" t="str">
        <f t="shared" si="161"/>
        <v/>
      </c>
      <c r="CO236" s="677" t="str">
        <f t="shared" si="162"/>
        <v/>
      </c>
      <c r="CP236" s="10" t="str">
        <f t="shared" si="143"/>
        <v/>
      </c>
      <c r="CQ236" s="582" t="str">
        <f t="shared" si="144"/>
        <v/>
      </c>
      <c r="CR236" s="387" t="str">
        <f t="shared" si="145"/>
        <v/>
      </c>
      <c r="CT236" s="38" t="str">
        <f t="shared" ref="CT236:CT251" si="190">IF($BD236,CP236*$BM236*BN236,"")</f>
        <v/>
      </c>
      <c r="CU236" s="386" t="str">
        <f t="shared" si="163"/>
        <v/>
      </c>
      <c r="CV236" s="499" t="str">
        <f t="shared" ref="CV236:CV251" si="191">IF($BD236,SUM(CT236:CU236),"")</f>
        <v/>
      </c>
      <c r="CX236" s="10" t="str">
        <f t="shared" ref="CX236:CX251" si="192">IF($BD236,CT236*BJ236,"")</f>
        <v/>
      </c>
      <c r="CY236" s="387" t="str">
        <f t="shared" ref="CY236:CY251" si="193">IF($BD236,CU236*BJ236,"")</f>
        <v/>
      </c>
      <c r="CZ236" s="10" t="str">
        <f t="shared" ref="CZ236:CZ251" si="194">IF($BD236,SUM(CX236:CY236),"")</f>
        <v/>
      </c>
      <c r="DA236" s="33" t="str">
        <f>IF($BD236,SUM(CZ236:$CZ$250)*$BK236,"")</f>
        <v/>
      </c>
      <c r="DC236" s="677" t="str">
        <f t="shared" si="146"/>
        <v/>
      </c>
      <c r="DD236" s="10" t="str">
        <f t="shared" si="164"/>
        <v/>
      </c>
      <c r="DE236" s="10" t="str">
        <f t="shared" si="147"/>
        <v/>
      </c>
      <c r="DF236" s="10" t="str">
        <f t="shared" si="148"/>
        <v/>
      </c>
      <c r="DG236" s="10" t="str">
        <f t="shared" si="149"/>
        <v/>
      </c>
      <c r="DH236" s="10" t="str">
        <f t="shared" si="150"/>
        <v/>
      </c>
      <c r="DI236" s="10" t="str">
        <f t="shared" ref="DI236:DI251" si="195">IF($BD236,DE236*BM236,"")</f>
        <v/>
      </c>
      <c r="DJ236" s="10" t="str">
        <f t="shared" ref="DJ236:DJ251" si="196">IF($BD236,SUM(DF236:DH236)*BM236,"")</f>
        <v/>
      </c>
      <c r="DK236" s="499" t="str">
        <f t="shared" ref="DK236:DK251" si="197">IF($BD236,DI236+DJ236,"")</f>
        <v/>
      </c>
      <c r="DL236" s="38" t="str">
        <f t="shared" ref="DL236:DL251" si="198">IF($BD236,DI236*$BJ236,"")</f>
        <v/>
      </c>
      <c r="DM236" s="38" t="str">
        <f t="shared" ref="DM236:DM251" si="199">IF($BD236,DJ236*$BJ236,"")</f>
        <v/>
      </c>
      <c r="DN236" s="38" t="str">
        <f t="shared" ref="DN236:DN251" si="200">IF($BD236,DL236+DM236,"")</f>
        <v/>
      </c>
      <c r="DO236" s="38" t="str">
        <f t="shared" ref="DO236:DO251" si="201">IF($BD236,SUM(DN236:DN327),"")</f>
        <v/>
      </c>
      <c r="DR236" s="585" t="str">
        <f t="shared" ref="DR236:DR251" si="202">IF($BD236,CV236+DK236,"")</f>
        <v/>
      </c>
      <c r="DS236" s="36"/>
      <c r="DT236" s="585" t="str">
        <f t="shared" ref="DT236:DT251" si="203">IF($BD236, DR236+DS236,"")</f>
        <v/>
      </c>
      <c r="DV236" s="10" t="str">
        <f t="shared" si="165"/>
        <v/>
      </c>
      <c r="DW236" s="22"/>
      <c r="DX236" s="32" t="str">
        <f>IF($BD236,SUM(DV236:$DV$250)*$BK236,"")</f>
        <v/>
      </c>
      <c r="DZ236" s="49" t="str">
        <f t="shared" si="166"/>
        <v/>
      </c>
      <c r="EB236" s="32" t="str">
        <f t="shared" ref="EB236:EB251" si="204">IF($BD236,EM235,"")</f>
        <v/>
      </c>
      <c r="EC236" s="32"/>
      <c r="ED236" s="31"/>
      <c r="EE236" s="31" t="str">
        <f t="shared" si="151"/>
        <v/>
      </c>
      <c r="EF236" s="585" t="str">
        <f t="shared" si="172"/>
        <v/>
      </c>
      <c r="EG236" s="585" t="str">
        <f t="shared" si="173"/>
        <v/>
      </c>
      <c r="EH236" s="631" t="str">
        <f t="shared" si="174"/>
        <v/>
      </c>
      <c r="EI236" s="631" t="str">
        <f t="shared" si="167"/>
        <v/>
      </c>
      <c r="EJ236" s="635"/>
      <c r="EK236" s="33" t="str">
        <f t="shared" si="168"/>
        <v/>
      </c>
      <c r="EL236" s="32"/>
      <c r="EM236" s="32" t="str">
        <f t="shared" si="175"/>
        <v/>
      </c>
      <c r="EP236" s="51" t="str">
        <f t="shared" si="152"/>
        <v/>
      </c>
      <c r="EQ236" s="35"/>
      <c r="ER236" s="11"/>
      <c r="ES236" s="33" t="str">
        <f t="shared" ref="ES236:ES251" si="205">IF($BD236,EV235,"")</f>
        <v/>
      </c>
      <c r="ET236" s="31"/>
      <c r="EU236" s="50" t="str">
        <f t="shared" ref="EU236:EU251" si="206">IF($BD236,-(EP236+EQ236),"")</f>
        <v/>
      </c>
      <c r="EV236" s="32" t="str">
        <f t="shared" ref="EV236:EV251" si="207">IF($BD236,SUM(ES236:EU236),"")</f>
        <v/>
      </c>
      <c r="EX236" s="32" t="str">
        <f t="shared" ref="EX236:EX251" si="208">IF($BD236,EM236+EV236,"")</f>
        <v/>
      </c>
      <c r="EY236" s="22"/>
      <c r="EZ236" s="32"/>
      <c r="FA236" s="11"/>
      <c r="FB236" s="32" t="str">
        <f t="shared" si="169"/>
        <v/>
      </c>
      <c r="FC236" s="11"/>
      <c r="FD236" s="32"/>
      <c r="FF236" s="484" t="str">
        <f t="shared" ref="FF236:FF251" si="209">IF($BD236,FL235,"")</f>
        <v/>
      </c>
      <c r="FG236" s="484" t="str">
        <f t="shared" ref="FG236:FG251" si="210">IF($BD236,FF236*BI236,"")</f>
        <v/>
      </c>
      <c r="FH236" s="603" t="str">
        <f t="shared" ref="FH236:FH251" si="211">IF($BD236,-FO236,"")</f>
        <v/>
      </c>
      <c r="FI236" s="484" t="str">
        <f t="shared" ref="FI236:FI251" si="212">IF($BD236,FF236+FG236+FH236,"")</f>
        <v/>
      </c>
      <c r="FJ236" s="604" t="str">
        <f t="shared" si="153"/>
        <v/>
      </c>
      <c r="FK236" s="605" t="str">
        <f t="shared" ref="FK236:FK251" si="213">IF($BD236,FI236/FJ236,"")</f>
        <v/>
      </c>
      <c r="FL236" s="484" t="str">
        <f t="shared" ref="FL236:FL251" si="214">IF($BD236,FI236-FK236,"")</f>
        <v/>
      </c>
      <c r="FN236" s="31" t="str">
        <f t="shared" ref="FN236:FN251" si="215">IF($BD236,($ET236+$ED236),"")</f>
        <v/>
      </c>
      <c r="FO236" s="31" t="str">
        <f t="shared" ref="FO236:FO251" si="216">IF($BD236,IF(FN236&gt;(FF236+FG236),(FF236+FG236),(FN236)),"")</f>
        <v/>
      </c>
      <c r="FP236" s="30" t="str">
        <f t="shared" ref="FP236:FP251" si="217">IF($BD236,IF(FO236&lt;FN236,FN236-FO236,0),"")</f>
        <v/>
      </c>
      <c r="FQ236" s="45"/>
      <c r="FR236" s="48"/>
      <c r="FS236" s="29" t="str">
        <f t="shared" ref="FS236:FS251" si="218">IF($BD236,-EU236,"")</f>
        <v/>
      </c>
      <c r="FT236" s="45"/>
      <c r="FV236" s="29" t="str">
        <f t="shared" si="176"/>
        <v/>
      </c>
      <c r="FW236" s="45"/>
      <c r="FY236" s="28" t="str">
        <f t="shared" ref="FY236:FY251" si="219">IF($BD236, -FP236,"")</f>
        <v/>
      </c>
      <c r="FZ236" s="45"/>
      <c r="GA236" s="45"/>
      <c r="GC236" s="28" t="str">
        <f t="shared" ref="GC236:GC251" si="220">IF($BD236,FS236+FK236-EE236,"")</f>
        <v/>
      </c>
      <c r="GD236" s="45"/>
      <c r="GF236" s="27" t="str">
        <f t="shared" si="170"/>
        <v/>
      </c>
      <c r="GH236" s="29"/>
      <c r="GJ236" s="26" t="str">
        <f t="shared" si="171"/>
        <v/>
      </c>
      <c r="GK236" s="47"/>
      <c r="GL236" s="46"/>
      <c r="GM236" s="24"/>
      <c r="GT236" s="20"/>
      <c r="GW236" s="5"/>
      <c r="GX236" s="5"/>
    </row>
    <row r="237" spans="54:206">
      <c r="BB237" s="23"/>
      <c r="BD237" s="43">
        <f t="shared" si="177"/>
        <v>0</v>
      </c>
      <c r="BE237" s="551" t="str">
        <f t="shared" si="182"/>
        <v/>
      </c>
      <c r="BF237" s="138" t="str">
        <f t="shared" si="180"/>
        <v/>
      </c>
      <c r="BG237" s="42" t="str">
        <f t="shared" si="183"/>
        <v/>
      </c>
      <c r="BH237" s="41" t="str">
        <f t="shared" si="184"/>
        <v/>
      </c>
      <c r="BI237" s="40" t="str">
        <f t="shared" ca="1" si="185"/>
        <v/>
      </c>
      <c r="BJ237" s="202" t="str">
        <f t="shared" si="186"/>
        <v/>
      </c>
      <c r="BK237" s="203" t="str">
        <f t="shared" si="181"/>
        <v/>
      </c>
      <c r="BM237" s="40" t="str">
        <f t="shared" si="187"/>
        <v/>
      </c>
      <c r="BN237" s="40" t="str">
        <f t="shared" si="188"/>
        <v/>
      </c>
      <c r="BO237" s="39" t="str">
        <f t="shared" si="189"/>
        <v/>
      </c>
      <c r="BP237" s="39"/>
      <c r="BQ237" s="354" t="str">
        <f t="shared" si="178"/>
        <v/>
      </c>
      <c r="BR237" s="39"/>
      <c r="BT237" s="386" t="str">
        <f t="shared" si="141"/>
        <v/>
      </c>
      <c r="BU237" s="388" t="str">
        <f>IF($BD237,SUM($BT237:$BT$250),"")</f>
        <v/>
      </c>
      <c r="BV237" s="499" t="str">
        <f t="shared" si="154"/>
        <v/>
      </c>
      <c r="BW237" s="585" t="str">
        <f>IF($BD237,SUM($BV237:$BV$250),"")</f>
        <v/>
      </c>
      <c r="BX237" s="387" t="str">
        <f t="shared" si="155"/>
        <v/>
      </c>
      <c r="BY237" s="387" t="str">
        <f t="shared" si="156"/>
        <v/>
      </c>
      <c r="BZ237" s="388" t="str">
        <f>IF($BD237,SUM($BY237:$BY$250),"")</f>
        <v/>
      </c>
      <c r="CA237" s="11"/>
      <c r="CB237" s="388" t="str">
        <f t="shared" si="157"/>
        <v/>
      </c>
      <c r="CC237" s="387" t="str">
        <f t="shared" si="158"/>
        <v/>
      </c>
      <c r="CD237" s="388" t="str">
        <f>IF($BD237,SUM($CC237:$CC$250),"")</f>
        <v/>
      </c>
      <c r="CE237" s="387" t="str">
        <f t="shared" si="159"/>
        <v/>
      </c>
      <c r="CF237" s="388" t="str">
        <f>IF($BD237,SUM($CE237:$CE$250),"")</f>
        <v/>
      </c>
      <c r="CG237" s="11"/>
      <c r="CH237" s="10" t="str">
        <f t="shared" si="142"/>
        <v/>
      </c>
      <c r="CI237" s="523" t="str">
        <f t="shared" si="160"/>
        <v/>
      </c>
      <c r="CJ237" s="388"/>
      <c r="CK237" s="388"/>
      <c r="CL237" s="37"/>
      <c r="CM237" s="300" t="str">
        <f t="shared" si="179"/>
        <v/>
      </c>
      <c r="CN237" s="677" t="str">
        <f t="shared" si="161"/>
        <v/>
      </c>
      <c r="CO237" s="677" t="str">
        <f t="shared" si="162"/>
        <v/>
      </c>
      <c r="CP237" s="10" t="str">
        <f t="shared" si="143"/>
        <v/>
      </c>
      <c r="CQ237" s="582" t="str">
        <f t="shared" si="144"/>
        <v/>
      </c>
      <c r="CR237" s="387" t="str">
        <f t="shared" si="145"/>
        <v/>
      </c>
      <c r="CT237" s="38" t="str">
        <f t="shared" si="190"/>
        <v/>
      </c>
      <c r="CU237" s="386" t="str">
        <f t="shared" si="163"/>
        <v/>
      </c>
      <c r="CV237" s="499" t="str">
        <f t="shared" si="191"/>
        <v/>
      </c>
      <c r="CX237" s="10" t="str">
        <f t="shared" si="192"/>
        <v/>
      </c>
      <c r="CY237" s="387" t="str">
        <f t="shared" si="193"/>
        <v/>
      </c>
      <c r="CZ237" s="10" t="str">
        <f t="shared" si="194"/>
        <v/>
      </c>
      <c r="DA237" s="33" t="str">
        <f>IF($BD237,SUM(CZ237:$CZ$250)*$BK237,"")</f>
        <v/>
      </c>
      <c r="DC237" s="677" t="str">
        <f t="shared" si="146"/>
        <v/>
      </c>
      <c r="DD237" s="10" t="str">
        <f t="shared" si="164"/>
        <v/>
      </c>
      <c r="DE237" s="10" t="str">
        <f t="shared" si="147"/>
        <v/>
      </c>
      <c r="DF237" s="10" t="str">
        <f t="shared" si="148"/>
        <v/>
      </c>
      <c r="DG237" s="10" t="str">
        <f t="shared" si="149"/>
        <v/>
      </c>
      <c r="DH237" s="10" t="str">
        <f t="shared" si="150"/>
        <v/>
      </c>
      <c r="DI237" s="10" t="str">
        <f t="shared" si="195"/>
        <v/>
      </c>
      <c r="DJ237" s="10" t="str">
        <f t="shared" si="196"/>
        <v/>
      </c>
      <c r="DK237" s="499" t="str">
        <f t="shared" si="197"/>
        <v/>
      </c>
      <c r="DL237" s="38" t="str">
        <f t="shared" si="198"/>
        <v/>
      </c>
      <c r="DM237" s="38" t="str">
        <f t="shared" si="199"/>
        <v/>
      </c>
      <c r="DN237" s="38" t="str">
        <f t="shared" si="200"/>
        <v/>
      </c>
      <c r="DO237" s="38" t="str">
        <f t="shared" si="201"/>
        <v/>
      </c>
      <c r="DR237" s="585" t="str">
        <f t="shared" si="202"/>
        <v/>
      </c>
      <c r="DS237" s="36"/>
      <c r="DT237" s="585" t="str">
        <f t="shared" si="203"/>
        <v/>
      </c>
      <c r="DV237" s="10" t="str">
        <f t="shared" si="165"/>
        <v/>
      </c>
      <c r="DW237" s="22"/>
      <c r="DX237" s="32" t="str">
        <f>IF($BD237,SUM(DV237:$DV$250)*$BK237,"")</f>
        <v/>
      </c>
      <c r="DZ237" s="49" t="str">
        <f t="shared" si="166"/>
        <v/>
      </c>
      <c r="EB237" s="32" t="str">
        <f t="shared" si="204"/>
        <v/>
      </c>
      <c r="EC237" s="32"/>
      <c r="ED237" s="31"/>
      <c r="EE237" s="31" t="str">
        <f t="shared" si="151"/>
        <v/>
      </c>
      <c r="EF237" s="585" t="str">
        <f t="shared" si="172"/>
        <v/>
      </c>
      <c r="EG237" s="585" t="str">
        <f t="shared" si="173"/>
        <v/>
      </c>
      <c r="EH237" s="631" t="str">
        <f t="shared" si="174"/>
        <v/>
      </c>
      <c r="EI237" s="631" t="str">
        <f t="shared" si="167"/>
        <v/>
      </c>
      <c r="EJ237" s="635"/>
      <c r="EK237" s="33" t="str">
        <f t="shared" si="168"/>
        <v/>
      </c>
      <c r="EL237" s="32"/>
      <c r="EM237" s="32" t="str">
        <f t="shared" si="175"/>
        <v/>
      </c>
      <c r="EP237" s="51" t="str">
        <f t="shared" si="152"/>
        <v/>
      </c>
      <c r="EQ237" s="35"/>
      <c r="ER237" s="11"/>
      <c r="ES237" s="33" t="str">
        <f t="shared" si="205"/>
        <v/>
      </c>
      <c r="ET237" s="31"/>
      <c r="EU237" s="50" t="str">
        <f t="shared" si="206"/>
        <v/>
      </c>
      <c r="EV237" s="32" t="str">
        <f t="shared" si="207"/>
        <v/>
      </c>
      <c r="EX237" s="32" t="str">
        <f t="shared" si="208"/>
        <v/>
      </c>
      <c r="EY237" s="22"/>
      <c r="EZ237" s="32"/>
      <c r="FA237" s="11"/>
      <c r="FB237" s="32" t="str">
        <f t="shared" si="169"/>
        <v/>
      </c>
      <c r="FC237" s="11"/>
      <c r="FD237" s="32"/>
      <c r="FF237" s="484" t="str">
        <f t="shared" si="209"/>
        <v/>
      </c>
      <c r="FG237" s="484" t="str">
        <f t="shared" si="210"/>
        <v/>
      </c>
      <c r="FH237" s="603" t="str">
        <f t="shared" si="211"/>
        <v/>
      </c>
      <c r="FI237" s="484" t="str">
        <f t="shared" si="212"/>
        <v/>
      </c>
      <c r="FJ237" s="604" t="str">
        <f t="shared" si="153"/>
        <v/>
      </c>
      <c r="FK237" s="605" t="str">
        <f t="shared" si="213"/>
        <v/>
      </c>
      <c r="FL237" s="484" t="str">
        <f t="shared" si="214"/>
        <v/>
      </c>
      <c r="FN237" s="31" t="str">
        <f t="shared" si="215"/>
        <v/>
      </c>
      <c r="FO237" s="31" t="str">
        <f t="shared" si="216"/>
        <v/>
      </c>
      <c r="FP237" s="30" t="str">
        <f t="shared" si="217"/>
        <v/>
      </c>
      <c r="FQ237" s="45"/>
      <c r="FR237" s="48"/>
      <c r="FS237" s="29" t="str">
        <f t="shared" si="218"/>
        <v/>
      </c>
      <c r="FT237" s="45"/>
      <c r="FV237" s="29" t="str">
        <f t="shared" si="176"/>
        <v/>
      </c>
      <c r="FW237" s="45"/>
      <c r="FY237" s="28" t="str">
        <f t="shared" si="219"/>
        <v/>
      </c>
      <c r="FZ237" s="45"/>
      <c r="GA237" s="45"/>
      <c r="GC237" s="28" t="str">
        <f t="shared" si="220"/>
        <v/>
      </c>
      <c r="GD237" s="45"/>
      <c r="GF237" s="27" t="str">
        <f t="shared" si="170"/>
        <v/>
      </c>
      <c r="GH237" s="29"/>
      <c r="GJ237" s="26" t="str">
        <f t="shared" si="171"/>
        <v/>
      </c>
      <c r="GK237" s="47"/>
      <c r="GL237" s="46"/>
      <c r="GM237" s="24"/>
      <c r="GT237" s="20"/>
      <c r="GW237" s="5"/>
      <c r="GX237" s="5"/>
    </row>
    <row r="238" spans="54:206">
      <c r="BB238" s="23"/>
      <c r="BD238" s="43">
        <f t="shared" si="177"/>
        <v>0</v>
      </c>
      <c r="BE238" s="551" t="str">
        <f t="shared" si="182"/>
        <v/>
      </c>
      <c r="BF238" s="138" t="str">
        <f t="shared" si="180"/>
        <v/>
      </c>
      <c r="BG238" s="42" t="str">
        <f t="shared" si="183"/>
        <v/>
      </c>
      <c r="BH238" s="41" t="str">
        <f t="shared" si="184"/>
        <v/>
      </c>
      <c r="BI238" s="40" t="str">
        <f t="shared" ca="1" si="185"/>
        <v/>
      </c>
      <c r="BJ238" s="202" t="str">
        <f t="shared" si="186"/>
        <v/>
      </c>
      <c r="BK238" s="203" t="str">
        <f t="shared" si="181"/>
        <v/>
      </c>
      <c r="BM238" s="40" t="str">
        <f t="shared" si="187"/>
        <v/>
      </c>
      <c r="BN238" s="40" t="str">
        <f t="shared" si="188"/>
        <v/>
      </c>
      <c r="BO238" s="39" t="str">
        <f t="shared" si="189"/>
        <v/>
      </c>
      <c r="BP238" s="39"/>
      <c r="BQ238" s="354" t="str">
        <f t="shared" si="178"/>
        <v/>
      </c>
      <c r="BR238" s="39"/>
      <c r="BT238" s="386" t="str">
        <f t="shared" si="141"/>
        <v/>
      </c>
      <c r="BU238" s="388" t="str">
        <f>IF($BD238,SUM($BT238:$BT$250),"")</f>
        <v/>
      </c>
      <c r="BV238" s="499" t="str">
        <f t="shared" si="154"/>
        <v/>
      </c>
      <c r="BW238" s="585" t="str">
        <f>IF($BD238,SUM($BV238:$BV$250),"")</f>
        <v/>
      </c>
      <c r="BX238" s="387" t="str">
        <f t="shared" si="155"/>
        <v/>
      </c>
      <c r="BY238" s="387" t="str">
        <f t="shared" si="156"/>
        <v/>
      </c>
      <c r="BZ238" s="388" t="str">
        <f>IF($BD238,SUM($BY238:$BY$250),"")</f>
        <v/>
      </c>
      <c r="CA238" s="11"/>
      <c r="CB238" s="388" t="str">
        <f t="shared" si="157"/>
        <v/>
      </c>
      <c r="CC238" s="387" t="str">
        <f t="shared" si="158"/>
        <v/>
      </c>
      <c r="CD238" s="388" t="str">
        <f>IF($BD238,SUM($CC238:$CC$250),"")</f>
        <v/>
      </c>
      <c r="CE238" s="387" t="str">
        <f t="shared" si="159"/>
        <v/>
      </c>
      <c r="CF238" s="388" t="str">
        <f>IF($BD238,SUM($CE238:$CE$250),"")</f>
        <v/>
      </c>
      <c r="CG238" s="11"/>
      <c r="CH238" s="10" t="str">
        <f t="shared" si="142"/>
        <v/>
      </c>
      <c r="CI238" s="523" t="str">
        <f t="shared" si="160"/>
        <v/>
      </c>
      <c r="CJ238" s="388"/>
      <c r="CK238" s="388"/>
      <c r="CL238" s="37"/>
      <c r="CM238" s="300" t="str">
        <f t="shared" si="179"/>
        <v/>
      </c>
      <c r="CN238" s="677" t="str">
        <f t="shared" si="161"/>
        <v/>
      </c>
      <c r="CO238" s="677" t="str">
        <f t="shared" si="162"/>
        <v/>
      </c>
      <c r="CP238" s="10" t="str">
        <f t="shared" si="143"/>
        <v/>
      </c>
      <c r="CQ238" s="582" t="str">
        <f t="shared" si="144"/>
        <v/>
      </c>
      <c r="CR238" s="387" t="str">
        <f t="shared" si="145"/>
        <v/>
      </c>
      <c r="CT238" s="38" t="str">
        <f t="shared" si="190"/>
        <v/>
      </c>
      <c r="CU238" s="386" t="str">
        <f t="shared" si="163"/>
        <v/>
      </c>
      <c r="CV238" s="499" t="str">
        <f t="shared" si="191"/>
        <v/>
      </c>
      <c r="CX238" s="10" t="str">
        <f t="shared" si="192"/>
        <v/>
      </c>
      <c r="CY238" s="387" t="str">
        <f t="shared" si="193"/>
        <v/>
      </c>
      <c r="CZ238" s="10" t="str">
        <f t="shared" si="194"/>
        <v/>
      </c>
      <c r="DA238" s="33" t="str">
        <f>IF($BD238,SUM(CZ238:$CZ$250)*$BK238,"")</f>
        <v/>
      </c>
      <c r="DC238" s="677" t="str">
        <f t="shared" si="146"/>
        <v/>
      </c>
      <c r="DD238" s="10" t="str">
        <f t="shared" si="164"/>
        <v/>
      </c>
      <c r="DE238" s="10" t="str">
        <f t="shared" si="147"/>
        <v/>
      </c>
      <c r="DF238" s="10" t="str">
        <f t="shared" si="148"/>
        <v/>
      </c>
      <c r="DG238" s="10" t="str">
        <f t="shared" si="149"/>
        <v/>
      </c>
      <c r="DH238" s="10" t="str">
        <f t="shared" si="150"/>
        <v/>
      </c>
      <c r="DI238" s="10" t="str">
        <f t="shared" si="195"/>
        <v/>
      </c>
      <c r="DJ238" s="10" t="str">
        <f t="shared" si="196"/>
        <v/>
      </c>
      <c r="DK238" s="499" t="str">
        <f t="shared" si="197"/>
        <v/>
      </c>
      <c r="DL238" s="38" t="str">
        <f t="shared" si="198"/>
        <v/>
      </c>
      <c r="DM238" s="38" t="str">
        <f t="shared" si="199"/>
        <v/>
      </c>
      <c r="DN238" s="38" t="str">
        <f t="shared" si="200"/>
        <v/>
      </c>
      <c r="DO238" s="38" t="str">
        <f t="shared" si="201"/>
        <v/>
      </c>
      <c r="DR238" s="585" t="str">
        <f t="shared" si="202"/>
        <v/>
      </c>
      <c r="DS238" s="36"/>
      <c r="DT238" s="585" t="str">
        <f t="shared" si="203"/>
        <v/>
      </c>
      <c r="DV238" s="10" t="str">
        <f t="shared" si="165"/>
        <v/>
      </c>
      <c r="DW238" s="22"/>
      <c r="DX238" s="32" t="str">
        <f>IF($BD238,SUM(DV238:$DV$250)*$BK238,"")</f>
        <v/>
      </c>
      <c r="DZ238" s="49" t="str">
        <f t="shared" si="166"/>
        <v/>
      </c>
      <c r="EB238" s="32" t="str">
        <f t="shared" si="204"/>
        <v/>
      </c>
      <c r="EC238" s="32"/>
      <c r="ED238" s="31"/>
      <c r="EE238" s="31" t="str">
        <f t="shared" si="151"/>
        <v/>
      </c>
      <c r="EF238" s="585" t="str">
        <f t="shared" si="172"/>
        <v/>
      </c>
      <c r="EG238" s="585" t="str">
        <f t="shared" si="173"/>
        <v/>
      </c>
      <c r="EH238" s="631" t="str">
        <f t="shared" si="174"/>
        <v/>
      </c>
      <c r="EI238" s="631" t="str">
        <f t="shared" si="167"/>
        <v/>
      </c>
      <c r="EJ238" s="635"/>
      <c r="EK238" s="33" t="str">
        <f t="shared" si="168"/>
        <v/>
      </c>
      <c r="EL238" s="32"/>
      <c r="EM238" s="32" t="str">
        <f t="shared" si="175"/>
        <v/>
      </c>
      <c r="EP238" s="51" t="str">
        <f t="shared" si="152"/>
        <v/>
      </c>
      <c r="EQ238" s="35"/>
      <c r="ER238" s="11"/>
      <c r="ES238" s="33" t="str">
        <f t="shared" si="205"/>
        <v/>
      </c>
      <c r="ET238" s="31"/>
      <c r="EU238" s="50" t="str">
        <f t="shared" si="206"/>
        <v/>
      </c>
      <c r="EV238" s="32" t="str">
        <f t="shared" si="207"/>
        <v/>
      </c>
      <c r="EX238" s="32" t="str">
        <f t="shared" si="208"/>
        <v/>
      </c>
      <c r="EY238" s="22"/>
      <c r="EZ238" s="32"/>
      <c r="FA238" s="11"/>
      <c r="FB238" s="32" t="str">
        <f t="shared" si="169"/>
        <v/>
      </c>
      <c r="FC238" s="11"/>
      <c r="FD238" s="32"/>
      <c r="FF238" s="484" t="str">
        <f t="shared" si="209"/>
        <v/>
      </c>
      <c r="FG238" s="484" t="str">
        <f t="shared" si="210"/>
        <v/>
      </c>
      <c r="FH238" s="603" t="str">
        <f t="shared" si="211"/>
        <v/>
      </c>
      <c r="FI238" s="484" t="str">
        <f t="shared" si="212"/>
        <v/>
      </c>
      <c r="FJ238" s="604" t="str">
        <f t="shared" si="153"/>
        <v/>
      </c>
      <c r="FK238" s="605" t="str">
        <f t="shared" si="213"/>
        <v/>
      </c>
      <c r="FL238" s="484" t="str">
        <f t="shared" si="214"/>
        <v/>
      </c>
      <c r="FN238" s="31" t="str">
        <f t="shared" si="215"/>
        <v/>
      </c>
      <c r="FO238" s="31" t="str">
        <f t="shared" si="216"/>
        <v/>
      </c>
      <c r="FP238" s="30" t="str">
        <f t="shared" si="217"/>
        <v/>
      </c>
      <c r="FQ238" s="45"/>
      <c r="FR238" s="48"/>
      <c r="FS238" s="29" t="str">
        <f t="shared" si="218"/>
        <v/>
      </c>
      <c r="FT238" s="45"/>
      <c r="FV238" s="29" t="str">
        <f t="shared" si="176"/>
        <v/>
      </c>
      <c r="FW238" s="45"/>
      <c r="FY238" s="28" t="str">
        <f t="shared" si="219"/>
        <v/>
      </c>
      <c r="FZ238" s="45"/>
      <c r="GA238" s="45"/>
      <c r="GC238" s="28" t="str">
        <f t="shared" si="220"/>
        <v/>
      </c>
      <c r="GD238" s="45"/>
      <c r="GF238" s="27" t="str">
        <f t="shared" si="170"/>
        <v/>
      </c>
      <c r="GH238" s="29"/>
      <c r="GJ238" s="26" t="str">
        <f t="shared" si="171"/>
        <v/>
      </c>
      <c r="GK238" s="47"/>
      <c r="GL238" s="46"/>
      <c r="GM238" s="24"/>
      <c r="GT238" s="20"/>
      <c r="GW238" s="5"/>
      <c r="GX238" s="5"/>
    </row>
    <row r="239" spans="54:206">
      <c r="BB239" s="23"/>
      <c r="BD239" s="43">
        <f t="shared" si="177"/>
        <v>0</v>
      </c>
      <c r="BE239" s="551" t="str">
        <f t="shared" si="182"/>
        <v/>
      </c>
      <c r="BF239" s="138" t="str">
        <f t="shared" si="180"/>
        <v/>
      </c>
      <c r="BG239" s="42" t="str">
        <f t="shared" si="183"/>
        <v/>
      </c>
      <c r="BH239" s="41" t="str">
        <f t="shared" si="184"/>
        <v/>
      </c>
      <c r="BI239" s="40" t="str">
        <f t="shared" ca="1" si="185"/>
        <v/>
      </c>
      <c r="BJ239" s="202" t="str">
        <f t="shared" si="186"/>
        <v/>
      </c>
      <c r="BK239" s="203" t="str">
        <f t="shared" si="181"/>
        <v/>
      </c>
      <c r="BM239" s="40" t="str">
        <f t="shared" si="187"/>
        <v/>
      </c>
      <c r="BN239" s="40" t="str">
        <f t="shared" si="188"/>
        <v/>
      </c>
      <c r="BO239" s="39" t="str">
        <f t="shared" si="189"/>
        <v/>
      </c>
      <c r="BP239" s="39"/>
      <c r="BQ239" s="354" t="str">
        <f t="shared" si="178"/>
        <v/>
      </c>
      <c r="BR239" s="39"/>
      <c r="BT239" s="386" t="str">
        <f t="shared" si="141"/>
        <v/>
      </c>
      <c r="BU239" s="388" t="str">
        <f>IF($BD239,SUM($BT239:$BT$250),"")</f>
        <v/>
      </c>
      <c r="BV239" s="499" t="str">
        <f t="shared" si="154"/>
        <v/>
      </c>
      <c r="BW239" s="585" t="str">
        <f>IF($BD239,SUM($BV239:$BV$250),"")</f>
        <v/>
      </c>
      <c r="BX239" s="387" t="str">
        <f t="shared" si="155"/>
        <v/>
      </c>
      <c r="BY239" s="387" t="str">
        <f t="shared" si="156"/>
        <v/>
      </c>
      <c r="BZ239" s="388" t="str">
        <f>IF($BD239,SUM($BY239:$BY$250),"")</f>
        <v/>
      </c>
      <c r="CA239" s="11"/>
      <c r="CB239" s="388" t="str">
        <f t="shared" si="157"/>
        <v/>
      </c>
      <c r="CC239" s="387" t="str">
        <f t="shared" si="158"/>
        <v/>
      </c>
      <c r="CD239" s="388" t="str">
        <f>IF($BD239,SUM($CC239:$CC$250),"")</f>
        <v/>
      </c>
      <c r="CE239" s="387" t="str">
        <f t="shared" si="159"/>
        <v/>
      </c>
      <c r="CF239" s="388" t="str">
        <f>IF($BD239,SUM($CE239:$CE$250),"")</f>
        <v/>
      </c>
      <c r="CG239" s="11"/>
      <c r="CH239" s="10" t="str">
        <f t="shared" si="142"/>
        <v/>
      </c>
      <c r="CI239" s="523" t="str">
        <f t="shared" si="160"/>
        <v/>
      </c>
      <c r="CJ239" s="388"/>
      <c r="CK239" s="388"/>
      <c r="CL239" s="37"/>
      <c r="CM239" s="300" t="str">
        <f t="shared" si="179"/>
        <v/>
      </c>
      <c r="CN239" s="677" t="str">
        <f t="shared" si="161"/>
        <v/>
      </c>
      <c r="CO239" s="677" t="str">
        <f t="shared" si="162"/>
        <v/>
      </c>
      <c r="CP239" s="10" t="str">
        <f t="shared" si="143"/>
        <v/>
      </c>
      <c r="CQ239" s="582" t="str">
        <f t="shared" si="144"/>
        <v/>
      </c>
      <c r="CR239" s="387" t="str">
        <f t="shared" si="145"/>
        <v/>
      </c>
      <c r="CT239" s="38" t="str">
        <f t="shared" si="190"/>
        <v/>
      </c>
      <c r="CU239" s="386" t="str">
        <f t="shared" si="163"/>
        <v/>
      </c>
      <c r="CV239" s="499" t="str">
        <f t="shared" si="191"/>
        <v/>
      </c>
      <c r="CX239" s="10" t="str">
        <f t="shared" si="192"/>
        <v/>
      </c>
      <c r="CY239" s="387" t="str">
        <f t="shared" si="193"/>
        <v/>
      </c>
      <c r="CZ239" s="10" t="str">
        <f t="shared" si="194"/>
        <v/>
      </c>
      <c r="DA239" s="33" t="str">
        <f>IF($BD239,SUM(CZ239:$CZ$250)*$BK239,"")</f>
        <v/>
      </c>
      <c r="DC239" s="677" t="str">
        <f t="shared" si="146"/>
        <v/>
      </c>
      <c r="DD239" s="10" t="str">
        <f t="shared" si="164"/>
        <v/>
      </c>
      <c r="DE239" s="10" t="str">
        <f t="shared" si="147"/>
        <v/>
      </c>
      <c r="DF239" s="10" t="str">
        <f t="shared" si="148"/>
        <v/>
      </c>
      <c r="DG239" s="10" t="str">
        <f t="shared" si="149"/>
        <v/>
      </c>
      <c r="DH239" s="10" t="str">
        <f t="shared" si="150"/>
        <v/>
      </c>
      <c r="DI239" s="10" t="str">
        <f t="shared" si="195"/>
        <v/>
      </c>
      <c r="DJ239" s="10" t="str">
        <f t="shared" si="196"/>
        <v/>
      </c>
      <c r="DK239" s="499" t="str">
        <f t="shared" si="197"/>
        <v/>
      </c>
      <c r="DL239" s="38" t="str">
        <f t="shared" si="198"/>
        <v/>
      </c>
      <c r="DM239" s="38" t="str">
        <f t="shared" si="199"/>
        <v/>
      </c>
      <c r="DN239" s="38" t="str">
        <f t="shared" si="200"/>
        <v/>
      </c>
      <c r="DO239" s="38" t="str">
        <f t="shared" si="201"/>
        <v/>
      </c>
      <c r="DR239" s="585" t="str">
        <f t="shared" si="202"/>
        <v/>
      </c>
      <c r="DS239" s="36"/>
      <c r="DT239" s="585" t="str">
        <f t="shared" si="203"/>
        <v/>
      </c>
      <c r="DV239" s="10" t="str">
        <f t="shared" si="165"/>
        <v/>
      </c>
      <c r="DW239" s="22"/>
      <c r="DX239" s="32" t="str">
        <f>IF($BD239,SUM(DV239:$DV$250)*$BK239,"")</f>
        <v/>
      </c>
      <c r="DZ239" s="49" t="str">
        <f t="shared" si="166"/>
        <v/>
      </c>
      <c r="EB239" s="32" t="str">
        <f t="shared" si="204"/>
        <v/>
      </c>
      <c r="EC239" s="32"/>
      <c r="ED239" s="31"/>
      <c r="EE239" s="31" t="str">
        <f t="shared" si="151"/>
        <v/>
      </c>
      <c r="EF239" s="585" t="str">
        <f t="shared" si="172"/>
        <v/>
      </c>
      <c r="EG239" s="585" t="str">
        <f t="shared" si="173"/>
        <v/>
      </c>
      <c r="EH239" s="631" t="str">
        <f t="shared" si="174"/>
        <v/>
      </c>
      <c r="EI239" s="631" t="str">
        <f t="shared" si="167"/>
        <v/>
      </c>
      <c r="EJ239" s="635"/>
      <c r="EK239" s="33" t="str">
        <f t="shared" si="168"/>
        <v/>
      </c>
      <c r="EL239" s="32"/>
      <c r="EM239" s="32" t="str">
        <f t="shared" si="175"/>
        <v/>
      </c>
      <c r="EP239" s="51" t="str">
        <f t="shared" si="152"/>
        <v/>
      </c>
      <c r="EQ239" s="35"/>
      <c r="ER239" s="11"/>
      <c r="ES239" s="33" t="str">
        <f t="shared" si="205"/>
        <v/>
      </c>
      <c r="ET239" s="31"/>
      <c r="EU239" s="50" t="str">
        <f t="shared" si="206"/>
        <v/>
      </c>
      <c r="EV239" s="32" t="str">
        <f t="shared" si="207"/>
        <v/>
      </c>
      <c r="EX239" s="32" t="str">
        <f t="shared" si="208"/>
        <v/>
      </c>
      <c r="EY239" s="22"/>
      <c r="EZ239" s="32"/>
      <c r="FA239" s="11"/>
      <c r="FB239" s="32" t="str">
        <f t="shared" si="169"/>
        <v/>
      </c>
      <c r="FC239" s="11"/>
      <c r="FD239" s="32"/>
      <c r="FF239" s="484" t="str">
        <f t="shared" si="209"/>
        <v/>
      </c>
      <c r="FG239" s="484" t="str">
        <f t="shared" si="210"/>
        <v/>
      </c>
      <c r="FH239" s="603" t="str">
        <f t="shared" si="211"/>
        <v/>
      </c>
      <c r="FI239" s="484" t="str">
        <f t="shared" si="212"/>
        <v/>
      </c>
      <c r="FJ239" s="604" t="str">
        <f t="shared" si="153"/>
        <v/>
      </c>
      <c r="FK239" s="605" t="str">
        <f t="shared" si="213"/>
        <v/>
      </c>
      <c r="FL239" s="484" t="str">
        <f t="shared" si="214"/>
        <v/>
      </c>
      <c r="FN239" s="31" t="str">
        <f t="shared" si="215"/>
        <v/>
      </c>
      <c r="FO239" s="31" t="str">
        <f t="shared" si="216"/>
        <v/>
      </c>
      <c r="FP239" s="30" t="str">
        <f t="shared" si="217"/>
        <v/>
      </c>
      <c r="FQ239" s="45"/>
      <c r="FR239" s="48"/>
      <c r="FS239" s="29" t="str">
        <f t="shared" si="218"/>
        <v/>
      </c>
      <c r="FT239" s="45"/>
      <c r="FV239" s="29" t="str">
        <f t="shared" si="176"/>
        <v/>
      </c>
      <c r="FW239" s="45"/>
      <c r="FY239" s="28" t="str">
        <f t="shared" si="219"/>
        <v/>
      </c>
      <c r="FZ239" s="45"/>
      <c r="GA239" s="45"/>
      <c r="GC239" s="28" t="str">
        <f t="shared" si="220"/>
        <v/>
      </c>
      <c r="GD239" s="45"/>
      <c r="GF239" s="27" t="str">
        <f t="shared" si="170"/>
        <v/>
      </c>
      <c r="GH239" s="29"/>
      <c r="GJ239" s="26" t="str">
        <f t="shared" si="171"/>
        <v/>
      </c>
      <c r="GK239" s="47"/>
      <c r="GL239" s="46"/>
      <c r="GM239" s="24"/>
      <c r="GT239" s="20"/>
      <c r="GW239" s="5"/>
      <c r="GX239" s="5"/>
    </row>
    <row r="240" spans="54:206">
      <c r="BB240" s="23"/>
      <c r="BD240" s="43">
        <f t="shared" si="177"/>
        <v>0</v>
      </c>
      <c r="BE240" s="551" t="str">
        <f t="shared" si="182"/>
        <v/>
      </c>
      <c r="BF240" s="138" t="str">
        <f t="shared" si="180"/>
        <v/>
      </c>
      <c r="BG240" s="42" t="str">
        <f t="shared" si="183"/>
        <v/>
      </c>
      <c r="BH240" s="41" t="str">
        <f t="shared" si="184"/>
        <v/>
      </c>
      <c r="BI240" s="40" t="str">
        <f t="shared" ca="1" si="185"/>
        <v/>
      </c>
      <c r="BJ240" s="202" t="str">
        <f t="shared" si="186"/>
        <v/>
      </c>
      <c r="BK240" s="203" t="str">
        <f t="shared" si="181"/>
        <v/>
      </c>
      <c r="BM240" s="40" t="str">
        <f t="shared" si="187"/>
        <v/>
      </c>
      <c r="BN240" s="40" t="str">
        <f t="shared" si="188"/>
        <v/>
      </c>
      <c r="BO240" s="39" t="str">
        <f t="shared" si="189"/>
        <v/>
      </c>
      <c r="BP240" s="39"/>
      <c r="BQ240" s="354" t="str">
        <f t="shared" si="178"/>
        <v/>
      </c>
      <c r="BR240" s="39"/>
      <c r="BT240" s="386" t="str">
        <f t="shared" si="141"/>
        <v/>
      </c>
      <c r="BU240" s="388" t="str">
        <f>IF($BD240,SUM($BT240:$BT$250),"")</f>
        <v/>
      </c>
      <c r="BV240" s="499" t="str">
        <f t="shared" si="154"/>
        <v/>
      </c>
      <c r="BW240" s="585" t="str">
        <f>IF($BD240,SUM($BV240:$BV$250),"")</f>
        <v/>
      </c>
      <c r="BX240" s="387" t="str">
        <f t="shared" si="155"/>
        <v/>
      </c>
      <c r="BY240" s="387" t="str">
        <f t="shared" si="156"/>
        <v/>
      </c>
      <c r="BZ240" s="388" t="str">
        <f>IF($BD240,SUM($BY240:$BY$250),"")</f>
        <v/>
      </c>
      <c r="CA240" s="11"/>
      <c r="CB240" s="388" t="str">
        <f t="shared" si="157"/>
        <v/>
      </c>
      <c r="CC240" s="387" t="str">
        <f t="shared" si="158"/>
        <v/>
      </c>
      <c r="CD240" s="388" t="str">
        <f>IF($BD240,SUM($CC240:$CC$250),"")</f>
        <v/>
      </c>
      <c r="CE240" s="387" t="str">
        <f t="shared" si="159"/>
        <v/>
      </c>
      <c r="CF240" s="388" t="str">
        <f>IF($BD240,SUM($CE240:$CE$250),"")</f>
        <v/>
      </c>
      <c r="CG240" s="11"/>
      <c r="CH240" s="10" t="str">
        <f t="shared" si="142"/>
        <v/>
      </c>
      <c r="CI240" s="523" t="str">
        <f t="shared" si="160"/>
        <v/>
      </c>
      <c r="CJ240" s="388"/>
      <c r="CK240" s="388"/>
      <c r="CL240" s="37"/>
      <c r="CM240" s="300" t="str">
        <f t="shared" si="179"/>
        <v/>
      </c>
      <c r="CN240" s="677" t="str">
        <f t="shared" si="161"/>
        <v/>
      </c>
      <c r="CO240" s="677" t="str">
        <f t="shared" si="162"/>
        <v/>
      </c>
      <c r="CP240" s="10" t="str">
        <f t="shared" si="143"/>
        <v/>
      </c>
      <c r="CQ240" s="582" t="str">
        <f t="shared" si="144"/>
        <v/>
      </c>
      <c r="CR240" s="387" t="str">
        <f t="shared" si="145"/>
        <v/>
      </c>
      <c r="CT240" s="38" t="str">
        <f t="shared" si="190"/>
        <v/>
      </c>
      <c r="CU240" s="386" t="str">
        <f t="shared" si="163"/>
        <v/>
      </c>
      <c r="CV240" s="499" t="str">
        <f t="shared" si="191"/>
        <v/>
      </c>
      <c r="CX240" s="10" t="str">
        <f t="shared" si="192"/>
        <v/>
      </c>
      <c r="CY240" s="387" t="str">
        <f t="shared" si="193"/>
        <v/>
      </c>
      <c r="CZ240" s="10" t="str">
        <f t="shared" si="194"/>
        <v/>
      </c>
      <c r="DA240" s="33" t="str">
        <f>IF($BD240,SUM(CZ240:$CZ$250)*$BK240,"")</f>
        <v/>
      </c>
      <c r="DC240" s="677" t="str">
        <f t="shared" si="146"/>
        <v/>
      </c>
      <c r="DD240" s="10" t="str">
        <f t="shared" si="164"/>
        <v/>
      </c>
      <c r="DE240" s="10" t="str">
        <f t="shared" si="147"/>
        <v/>
      </c>
      <c r="DF240" s="10" t="str">
        <f t="shared" si="148"/>
        <v/>
      </c>
      <c r="DG240" s="10" t="str">
        <f t="shared" si="149"/>
        <v/>
      </c>
      <c r="DH240" s="10" t="str">
        <f t="shared" si="150"/>
        <v/>
      </c>
      <c r="DI240" s="10" t="str">
        <f t="shared" si="195"/>
        <v/>
      </c>
      <c r="DJ240" s="10" t="str">
        <f t="shared" si="196"/>
        <v/>
      </c>
      <c r="DK240" s="499" t="str">
        <f t="shared" si="197"/>
        <v/>
      </c>
      <c r="DL240" s="38" t="str">
        <f t="shared" si="198"/>
        <v/>
      </c>
      <c r="DM240" s="38" t="str">
        <f t="shared" si="199"/>
        <v/>
      </c>
      <c r="DN240" s="38" t="str">
        <f t="shared" si="200"/>
        <v/>
      </c>
      <c r="DO240" s="38" t="str">
        <f t="shared" si="201"/>
        <v/>
      </c>
      <c r="DR240" s="585" t="str">
        <f t="shared" si="202"/>
        <v/>
      </c>
      <c r="DS240" s="36"/>
      <c r="DT240" s="585" t="str">
        <f t="shared" si="203"/>
        <v/>
      </c>
      <c r="DV240" s="10" t="str">
        <f t="shared" si="165"/>
        <v/>
      </c>
      <c r="DW240" s="22"/>
      <c r="DX240" s="32" t="str">
        <f>IF($BD240,SUM(DV240:$DV$250)*$BK240,"")</f>
        <v/>
      </c>
      <c r="DZ240" s="49" t="str">
        <f t="shared" si="166"/>
        <v/>
      </c>
      <c r="EB240" s="32" t="str">
        <f t="shared" si="204"/>
        <v/>
      </c>
      <c r="EC240" s="32"/>
      <c r="ED240" s="31"/>
      <c r="EE240" s="31" t="str">
        <f t="shared" si="151"/>
        <v/>
      </c>
      <c r="EF240" s="585" t="str">
        <f t="shared" si="172"/>
        <v/>
      </c>
      <c r="EG240" s="585" t="str">
        <f t="shared" si="173"/>
        <v/>
      </c>
      <c r="EH240" s="631" t="str">
        <f t="shared" si="174"/>
        <v/>
      </c>
      <c r="EI240" s="631" t="str">
        <f t="shared" si="167"/>
        <v/>
      </c>
      <c r="EJ240" s="635"/>
      <c r="EK240" s="33" t="str">
        <f t="shared" si="168"/>
        <v/>
      </c>
      <c r="EL240" s="32"/>
      <c r="EM240" s="32" t="str">
        <f t="shared" si="175"/>
        <v/>
      </c>
      <c r="EP240" s="51" t="str">
        <f t="shared" si="152"/>
        <v/>
      </c>
      <c r="EQ240" s="35"/>
      <c r="ER240" s="11"/>
      <c r="ES240" s="33" t="str">
        <f t="shared" si="205"/>
        <v/>
      </c>
      <c r="ET240" s="31"/>
      <c r="EU240" s="50" t="str">
        <f t="shared" si="206"/>
        <v/>
      </c>
      <c r="EV240" s="32" t="str">
        <f t="shared" si="207"/>
        <v/>
      </c>
      <c r="EX240" s="32" t="str">
        <f t="shared" si="208"/>
        <v/>
      </c>
      <c r="EY240" s="22"/>
      <c r="EZ240" s="32"/>
      <c r="FA240" s="11"/>
      <c r="FB240" s="32" t="str">
        <f t="shared" si="169"/>
        <v/>
      </c>
      <c r="FC240" s="11"/>
      <c r="FD240" s="32"/>
      <c r="FF240" s="484" t="str">
        <f t="shared" si="209"/>
        <v/>
      </c>
      <c r="FG240" s="484" t="str">
        <f t="shared" si="210"/>
        <v/>
      </c>
      <c r="FH240" s="603" t="str">
        <f t="shared" si="211"/>
        <v/>
      </c>
      <c r="FI240" s="484" t="str">
        <f t="shared" si="212"/>
        <v/>
      </c>
      <c r="FJ240" s="604" t="str">
        <f t="shared" si="153"/>
        <v/>
      </c>
      <c r="FK240" s="605" t="str">
        <f t="shared" si="213"/>
        <v/>
      </c>
      <c r="FL240" s="484" t="str">
        <f t="shared" si="214"/>
        <v/>
      </c>
      <c r="FN240" s="31" t="str">
        <f t="shared" si="215"/>
        <v/>
      </c>
      <c r="FO240" s="31" t="str">
        <f t="shared" si="216"/>
        <v/>
      </c>
      <c r="FP240" s="30" t="str">
        <f t="shared" si="217"/>
        <v/>
      </c>
      <c r="FQ240" s="45"/>
      <c r="FR240" s="48"/>
      <c r="FS240" s="29" t="str">
        <f t="shared" si="218"/>
        <v/>
      </c>
      <c r="FT240" s="45"/>
      <c r="FV240" s="29" t="str">
        <f t="shared" si="176"/>
        <v/>
      </c>
      <c r="FW240" s="45"/>
      <c r="FY240" s="28" t="str">
        <f t="shared" si="219"/>
        <v/>
      </c>
      <c r="FZ240" s="45"/>
      <c r="GA240" s="45"/>
      <c r="GC240" s="28" t="str">
        <f t="shared" si="220"/>
        <v/>
      </c>
      <c r="GD240" s="45"/>
      <c r="GF240" s="27" t="str">
        <f t="shared" si="170"/>
        <v/>
      </c>
      <c r="GH240" s="29"/>
      <c r="GJ240" s="26" t="str">
        <f t="shared" si="171"/>
        <v/>
      </c>
      <c r="GK240" s="47"/>
      <c r="GL240" s="46"/>
      <c r="GM240" s="24"/>
      <c r="GT240" s="20"/>
      <c r="GW240" s="5"/>
      <c r="GX240" s="5"/>
    </row>
    <row r="241" spans="54:206">
      <c r="BB241" s="23"/>
      <c r="BD241" s="43">
        <f t="shared" si="177"/>
        <v>0</v>
      </c>
      <c r="BE241" s="551" t="str">
        <f t="shared" si="182"/>
        <v/>
      </c>
      <c r="BF241" s="138" t="str">
        <f t="shared" si="180"/>
        <v/>
      </c>
      <c r="BG241" s="42" t="str">
        <f t="shared" si="183"/>
        <v/>
      </c>
      <c r="BH241" s="41" t="str">
        <f t="shared" si="184"/>
        <v/>
      </c>
      <c r="BI241" s="40" t="str">
        <f t="shared" ca="1" si="185"/>
        <v/>
      </c>
      <c r="BJ241" s="202" t="str">
        <f t="shared" si="186"/>
        <v/>
      </c>
      <c r="BK241" s="203" t="str">
        <f t="shared" si="181"/>
        <v/>
      </c>
      <c r="BM241" s="40" t="str">
        <f t="shared" si="187"/>
        <v/>
      </c>
      <c r="BN241" s="40" t="str">
        <f t="shared" si="188"/>
        <v/>
      </c>
      <c r="BO241" s="39" t="str">
        <f t="shared" si="189"/>
        <v/>
      </c>
      <c r="BP241" s="39"/>
      <c r="BQ241" s="354" t="str">
        <f t="shared" si="178"/>
        <v/>
      </c>
      <c r="BR241" s="39"/>
      <c r="BT241" s="386" t="str">
        <f t="shared" si="141"/>
        <v/>
      </c>
      <c r="BU241" s="388" t="str">
        <f>IF($BD241,SUM($BT241:$BT$250),"")</f>
        <v/>
      </c>
      <c r="BV241" s="499" t="str">
        <f t="shared" si="154"/>
        <v/>
      </c>
      <c r="BW241" s="585" t="str">
        <f>IF($BD241,SUM($BV241:$BV$250),"")</f>
        <v/>
      </c>
      <c r="BX241" s="387" t="str">
        <f t="shared" si="155"/>
        <v/>
      </c>
      <c r="BY241" s="387" t="str">
        <f t="shared" si="156"/>
        <v/>
      </c>
      <c r="BZ241" s="388" t="str">
        <f>IF($BD241,SUM($BY241:$BY$250),"")</f>
        <v/>
      </c>
      <c r="CA241" s="11"/>
      <c r="CB241" s="388" t="str">
        <f t="shared" si="157"/>
        <v/>
      </c>
      <c r="CC241" s="387" t="str">
        <f t="shared" si="158"/>
        <v/>
      </c>
      <c r="CD241" s="388" t="str">
        <f>IF($BD241,SUM($CC241:$CC$250),"")</f>
        <v/>
      </c>
      <c r="CE241" s="387" t="str">
        <f t="shared" si="159"/>
        <v/>
      </c>
      <c r="CF241" s="388" t="str">
        <f>IF($BD241,SUM($CE241:$CE$250),"")</f>
        <v/>
      </c>
      <c r="CG241" s="11"/>
      <c r="CH241" s="10" t="str">
        <f t="shared" si="142"/>
        <v/>
      </c>
      <c r="CI241" s="523" t="str">
        <f t="shared" si="160"/>
        <v/>
      </c>
      <c r="CJ241" s="388"/>
      <c r="CK241" s="388"/>
      <c r="CL241" s="37"/>
      <c r="CM241" s="300" t="str">
        <f t="shared" si="179"/>
        <v/>
      </c>
      <c r="CN241" s="677" t="str">
        <f t="shared" si="161"/>
        <v/>
      </c>
      <c r="CO241" s="677" t="str">
        <f t="shared" si="162"/>
        <v/>
      </c>
      <c r="CP241" s="10" t="str">
        <f t="shared" si="143"/>
        <v/>
      </c>
      <c r="CQ241" s="582" t="str">
        <f t="shared" si="144"/>
        <v/>
      </c>
      <c r="CR241" s="387" t="str">
        <f t="shared" si="145"/>
        <v/>
      </c>
      <c r="CT241" s="38" t="str">
        <f t="shared" si="190"/>
        <v/>
      </c>
      <c r="CU241" s="386" t="str">
        <f t="shared" si="163"/>
        <v/>
      </c>
      <c r="CV241" s="499" t="str">
        <f t="shared" si="191"/>
        <v/>
      </c>
      <c r="CX241" s="10" t="str">
        <f t="shared" si="192"/>
        <v/>
      </c>
      <c r="CY241" s="387" t="str">
        <f t="shared" si="193"/>
        <v/>
      </c>
      <c r="CZ241" s="10" t="str">
        <f t="shared" si="194"/>
        <v/>
      </c>
      <c r="DA241" s="33" t="str">
        <f>IF($BD241,SUM(CZ241:$CZ$250)*$BK241,"")</f>
        <v/>
      </c>
      <c r="DC241" s="677" t="str">
        <f t="shared" si="146"/>
        <v/>
      </c>
      <c r="DD241" s="10" t="str">
        <f t="shared" si="164"/>
        <v/>
      </c>
      <c r="DE241" s="10" t="str">
        <f t="shared" si="147"/>
        <v/>
      </c>
      <c r="DF241" s="10" t="str">
        <f t="shared" si="148"/>
        <v/>
      </c>
      <c r="DG241" s="10" t="str">
        <f t="shared" si="149"/>
        <v/>
      </c>
      <c r="DH241" s="10" t="str">
        <f t="shared" si="150"/>
        <v/>
      </c>
      <c r="DI241" s="10" t="str">
        <f t="shared" si="195"/>
        <v/>
      </c>
      <c r="DJ241" s="10" t="str">
        <f t="shared" si="196"/>
        <v/>
      </c>
      <c r="DK241" s="499" t="str">
        <f t="shared" si="197"/>
        <v/>
      </c>
      <c r="DL241" s="38" t="str">
        <f t="shared" si="198"/>
        <v/>
      </c>
      <c r="DM241" s="38" t="str">
        <f t="shared" si="199"/>
        <v/>
      </c>
      <c r="DN241" s="38" t="str">
        <f t="shared" si="200"/>
        <v/>
      </c>
      <c r="DO241" s="38" t="str">
        <f t="shared" si="201"/>
        <v/>
      </c>
      <c r="DR241" s="585" t="str">
        <f t="shared" si="202"/>
        <v/>
      </c>
      <c r="DS241" s="36"/>
      <c r="DT241" s="585" t="str">
        <f t="shared" si="203"/>
        <v/>
      </c>
      <c r="DV241" s="10" t="str">
        <f t="shared" si="165"/>
        <v/>
      </c>
      <c r="DW241" s="22"/>
      <c r="DX241" s="32" t="str">
        <f>IF($BD241,SUM(DV241:$DV$250)*$BK241,"")</f>
        <v/>
      </c>
      <c r="DZ241" s="49" t="str">
        <f t="shared" si="166"/>
        <v/>
      </c>
      <c r="EB241" s="32" t="str">
        <f t="shared" si="204"/>
        <v/>
      </c>
      <c r="EC241" s="32"/>
      <c r="ED241" s="31"/>
      <c r="EE241" s="31" t="str">
        <f t="shared" si="151"/>
        <v/>
      </c>
      <c r="EF241" s="585" t="str">
        <f t="shared" si="172"/>
        <v/>
      </c>
      <c r="EG241" s="585" t="str">
        <f t="shared" si="173"/>
        <v/>
      </c>
      <c r="EH241" s="631" t="str">
        <f t="shared" si="174"/>
        <v/>
      </c>
      <c r="EI241" s="631" t="str">
        <f t="shared" si="167"/>
        <v/>
      </c>
      <c r="EJ241" s="635"/>
      <c r="EK241" s="33" t="str">
        <f t="shared" si="168"/>
        <v/>
      </c>
      <c r="EL241" s="32"/>
      <c r="EM241" s="32" t="str">
        <f t="shared" si="175"/>
        <v/>
      </c>
      <c r="EP241" s="51" t="str">
        <f t="shared" si="152"/>
        <v/>
      </c>
      <c r="EQ241" s="35"/>
      <c r="ER241" s="11"/>
      <c r="ES241" s="33" t="str">
        <f t="shared" si="205"/>
        <v/>
      </c>
      <c r="ET241" s="31"/>
      <c r="EU241" s="50" t="str">
        <f t="shared" si="206"/>
        <v/>
      </c>
      <c r="EV241" s="32" t="str">
        <f t="shared" si="207"/>
        <v/>
      </c>
      <c r="EX241" s="32" t="str">
        <f t="shared" si="208"/>
        <v/>
      </c>
      <c r="EY241" s="22"/>
      <c r="EZ241" s="32"/>
      <c r="FA241" s="11"/>
      <c r="FB241" s="32" t="str">
        <f t="shared" si="169"/>
        <v/>
      </c>
      <c r="FC241" s="11"/>
      <c r="FD241" s="32"/>
      <c r="FF241" s="484" t="str">
        <f t="shared" si="209"/>
        <v/>
      </c>
      <c r="FG241" s="484" t="str">
        <f t="shared" si="210"/>
        <v/>
      </c>
      <c r="FH241" s="603" t="str">
        <f t="shared" si="211"/>
        <v/>
      </c>
      <c r="FI241" s="484" t="str">
        <f t="shared" si="212"/>
        <v/>
      </c>
      <c r="FJ241" s="604" t="str">
        <f t="shared" si="153"/>
        <v/>
      </c>
      <c r="FK241" s="605" t="str">
        <f t="shared" si="213"/>
        <v/>
      </c>
      <c r="FL241" s="484" t="str">
        <f t="shared" si="214"/>
        <v/>
      </c>
      <c r="FN241" s="31" t="str">
        <f t="shared" si="215"/>
        <v/>
      </c>
      <c r="FO241" s="31" t="str">
        <f t="shared" si="216"/>
        <v/>
      </c>
      <c r="FP241" s="30" t="str">
        <f t="shared" si="217"/>
        <v/>
      </c>
      <c r="FQ241" s="45"/>
      <c r="FR241" s="48"/>
      <c r="FS241" s="29" t="str">
        <f t="shared" si="218"/>
        <v/>
      </c>
      <c r="FT241" s="45"/>
      <c r="FV241" s="29" t="str">
        <f t="shared" si="176"/>
        <v/>
      </c>
      <c r="FW241" s="45"/>
      <c r="FY241" s="28" t="str">
        <f t="shared" si="219"/>
        <v/>
      </c>
      <c r="FZ241" s="45"/>
      <c r="GA241" s="45"/>
      <c r="GC241" s="28" t="str">
        <f t="shared" si="220"/>
        <v/>
      </c>
      <c r="GD241" s="45"/>
      <c r="GF241" s="27" t="str">
        <f t="shared" si="170"/>
        <v/>
      </c>
      <c r="GH241" s="29"/>
      <c r="GJ241" s="26" t="str">
        <f t="shared" si="171"/>
        <v/>
      </c>
      <c r="GK241" s="47"/>
      <c r="GL241" s="46"/>
      <c r="GM241" s="24"/>
      <c r="GT241" s="20"/>
      <c r="GW241" s="5"/>
      <c r="GX241" s="5"/>
    </row>
    <row r="242" spans="54:206">
      <c r="BB242" s="23"/>
      <c r="BD242" s="43">
        <f t="shared" si="177"/>
        <v>0</v>
      </c>
      <c r="BE242" s="551" t="str">
        <f t="shared" si="182"/>
        <v/>
      </c>
      <c r="BF242" s="138" t="str">
        <f t="shared" si="180"/>
        <v/>
      </c>
      <c r="BG242" s="42" t="str">
        <f t="shared" si="183"/>
        <v/>
      </c>
      <c r="BH242" s="41" t="str">
        <f t="shared" si="184"/>
        <v/>
      </c>
      <c r="BI242" s="40" t="str">
        <f t="shared" ca="1" si="185"/>
        <v/>
      </c>
      <c r="BJ242" s="202" t="str">
        <f t="shared" si="186"/>
        <v/>
      </c>
      <c r="BK242" s="203" t="str">
        <f t="shared" si="181"/>
        <v/>
      </c>
      <c r="BM242" s="40" t="str">
        <f t="shared" si="187"/>
        <v/>
      </c>
      <c r="BN242" s="40" t="str">
        <f t="shared" si="188"/>
        <v/>
      </c>
      <c r="BO242" s="39" t="str">
        <f t="shared" si="189"/>
        <v/>
      </c>
      <c r="BP242" s="39"/>
      <c r="BQ242" s="354" t="str">
        <f t="shared" si="178"/>
        <v/>
      </c>
      <c r="BR242" s="39"/>
      <c r="BT242" s="386" t="str">
        <f t="shared" si="141"/>
        <v/>
      </c>
      <c r="BU242" s="388" t="str">
        <f>IF($BD242,SUM($BT242:$BT$250),"")</f>
        <v/>
      </c>
      <c r="BV242" s="499" t="str">
        <f t="shared" si="154"/>
        <v/>
      </c>
      <c r="BW242" s="585" t="str">
        <f>IF($BD242,SUM($BV242:$BV$250),"")</f>
        <v/>
      </c>
      <c r="BX242" s="387" t="str">
        <f t="shared" si="155"/>
        <v/>
      </c>
      <c r="BY242" s="387" t="str">
        <f t="shared" si="156"/>
        <v/>
      </c>
      <c r="BZ242" s="388" t="str">
        <f>IF($BD242,SUM($BY242:$BY$250),"")</f>
        <v/>
      </c>
      <c r="CA242" s="11"/>
      <c r="CB242" s="388" t="str">
        <f t="shared" si="157"/>
        <v/>
      </c>
      <c r="CC242" s="387" t="str">
        <f t="shared" si="158"/>
        <v/>
      </c>
      <c r="CD242" s="388" t="str">
        <f>IF($BD242,SUM($CC242:$CC$250),"")</f>
        <v/>
      </c>
      <c r="CE242" s="387" t="str">
        <f t="shared" si="159"/>
        <v/>
      </c>
      <c r="CF242" s="388" t="str">
        <f>IF($BD242,SUM($CE242:$CE$250),"")</f>
        <v/>
      </c>
      <c r="CG242" s="11"/>
      <c r="CH242" s="10" t="str">
        <f t="shared" si="142"/>
        <v/>
      </c>
      <c r="CI242" s="523" t="str">
        <f t="shared" si="160"/>
        <v/>
      </c>
      <c r="CJ242" s="388"/>
      <c r="CK242" s="388"/>
      <c r="CL242" s="37"/>
      <c r="CM242" s="300" t="str">
        <f t="shared" si="179"/>
        <v/>
      </c>
      <c r="CN242" s="677" t="str">
        <f t="shared" si="161"/>
        <v/>
      </c>
      <c r="CO242" s="677" t="str">
        <f t="shared" si="162"/>
        <v/>
      </c>
      <c r="CP242" s="10" t="str">
        <f t="shared" si="143"/>
        <v/>
      </c>
      <c r="CQ242" s="582" t="str">
        <f t="shared" si="144"/>
        <v/>
      </c>
      <c r="CR242" s="387" t="str">
        <f t="shared" si="145"/>
        <v/>
      </c>
      <c r="CT242" s="38" t="str">
        <f t="shared" si="190"/>
        <v/>
      </c>
      <c r="CU242" s="386" t="str">
        <f t="shared" si="163"/>
        <v/>
      </c>
      <c r="CV242" s="499" t="str">
        <f t="shared" si="191"/>
        <v/>
      </c>
      <c r="CX242" s="10" t="str">
        <f t="shared" si="192"/>
        <v/>
      </c>
      <c r="CY242" s="387" t="str">
        <f t="shared" si="193"/>
        <v/>
      </c>
      <c r="CZ242" s="10" t="str">
        <f t="shared" si="194"/>
        <v/>
      </c>
      <c r="DA242" s="33" t="str">
        <f>IF($BD242,SUM(CZ242:$CZ$250)*$BK242,"")</f>
        <v/>
      </c>
      <c r="DC242" s="677" t="str">
        <f t="shared" si="146"/>
        <v/>
      </c>
      <c r="DD242" s="10" t="str">
        <f t="shared" si="164"/>
        <v/>
      </c>
      <c r="DE242" s="10" t="str">
        <f t="shared" si="147"/>
        <v/>
      </c>
      <c r="DF242" s="10" t="str">
        <f t="shared" si="148"/>
        <v/>
      </c>
      <c r="DG242" s="10" t="str">
        <f t="shared" si="149"/>
        <v/>
      </c>
      <c r="DH242" s="10" t="str">
        <f t="shared" si="150"/>
        <v/>
      </c>
      <c r="DI242" s="10" t="str">
        <f t="shared" si="195"/>
        <v/>
      </c>
      <c r="DJ242" s="10" t="str">
        <f t="shared" si="196"/>
        <v/>
      </c>
      <c r="DK242" s="499" t="str">
        <f t="shared" si="197"/>
        <v/>
      </c>
      <c r="DL242" s="38" t="str">
        <f t="shared" si="198"/>
        <v/>
      </c>
      <c r="DM242" s="38" t="str">
        <f t="shared" si="199"/>
        <v/>
      </c>
      <c r="DN242" s="38" t="str">
        <f t="shared" si="200"/>
        <v/>
      </c>
      <c r="DO242" s="38" t="str">
        <f t="shared" si="201"/>
        <v/>
      </c>
      <c r="DR242" s="585" t="str">
        <f t="shared" si="202"/>
        <v/>
      </c>
      <c r="DS242" s="36"/>
      <c r="DT242" s="585" t="str">
        <f t="shared" si="203"/>
        <v/>
      </c>
      <c r="DV242" s="10" t="str">
        <f t="shared" si="165"/>
        <v/>
      </c>
      <c r="DW242" s="22"/>
      <c r="DX242" s="32" t="str">
        <f>IF($BD242,SUM(DV242:$DV$250)*$BK242,"")</f>
        <v/>
      </c>
      <c r="DZ242" s="49" t="str">
        <f t="shared" si="166"/>
        <v/>
      </c>
      <c r="EB242" s="32" t="str">
        <f t="shared" si="204"/>
        <v/>
      </c>
      <c r="EC242" s="32"/>
      <c r="ED242" s="31"/>
      <c r="EE242" s="31" t="str">
        <f t="shared" si="151"/>
        <v/>
      </c>
      <c r="EF242" s="585" t="str">
        <f t="shared" si="172"/>
        <v/>
      </c>
      <c r="EG242" s="585" t="str">
        <f t="shared" si="173"/>
        <v/>
      </c>
      <c r="EH242" s="631" t="str">
        <f t="shared" si="174"/>
        <v/>
      </c>
      <c r="EI242" s="631" t="str">
        <f t="shared" si="167"/>
        <v/>
      </c>
      <c r="EJ242" s="635"/>
      <c r="EK242" s="33" t="str">
        <f t="shared" si="168"/>
        <v/>
      </c>
      <c r="EL242" s="32"/>
      <c r="EM242" s="32" t="str">
        <f t="shared" si="175"/>
        <v/>
      </c>
      <c r="EP242" s="51" t="str">
        <f t="shared" si="152"/>
        <v/>
      </c>
      <c r="EQ242" s="35"/>
      <c r="ER242" s="11"/>
      <c r="ES242" s="33" t="str">
        <f t="shared" si="205"/>
        <v/>
      </c>
      <c r="ET242" s="31"/>
      <c r="EU242" s="50" t="str">
        <f t="shared" si="206"/>
        <v/>
      </c>
      <c r="EV242" s="32" t="str">
        <f t="shared" si="207"/>
        <v/>
      </c>
      <c r="EX242" s="32" t="str">
        <f t="shared" si="208"/>
        <v/>
      </c>
      <c r="EY242" s="22"/>
      <c r="EZ242" s="32"/>
      <c r="FA242" s="11"/>
      <c r="FB242" s="32" t="str">
        <f t="shared" si="169"/>
        <v/>
      </c>
      <c r="FC242" s="11"/>
      <c r="FD242" s="32"/>
      <c r="FF242" s="484" t="str">
        <f t="shared" si="209"/>
        <v/>
      </c>
      <c r="FG242" s="484" t="str">
        <f t="shared" si="210"/>
        <v/>
      </c>
      <c r="FH242" s="603" t="str">
        <f t="shared" si="211"/>
        <v/>
      </c>
      <c r="FI242" s="484" t="str">
        <f t="shared" si="212"/>
        <v/>
      </c>
      <c r="FJ242" s="604" t="str">
        <f t="shared" si="153"/>
        <v/>
      </c>
      <c r="FK242" s="605" t="str">
        <f t="shared" si="213"/>
        <v/>
      </c>
      <c r="FL242" s="484" t="str">
        <f t="shared" si="214"/>
        <v/>
      </c>
      <c r="FN242" s="31" t="str">
        <f t="shared" si="215"/>
        <v/>
      </c>
      <c r="FO242" s="31" t="str">
        <f t="shared" si="216"/>
        <v/>
      </c>
      <c r="FP242" s="30" t="str">
        <f t="shared" si="217"/>
        <v/>
      </c>
      <c r="FQ242" s="45"/>
      <c r="FR242" s="48"/>
      <c r="FS242" s="29" t="str">
        <f t="shared" si="218"/>
        <v/>
      </c>
      <c r="FT242" s="45"/>
      <c r="FV242" s="29" t="str">
        <f t="shared" si="176"/>
        <v/>
      </c>
      <c r="FW242" s="45"/>
      <c r="FY242" s="28" t="str">
        <f t="shared" si="219"/>
        <v/>
      </c>
      <c r="FZ242" s="45"/>
      <c r="GA242" s="45"/>
      <c r="GC242" s="28" t="str">
        <f t="shared" si="220"/>
        <v/>
      </c>
      <c r="GD242" s="45"/>
      <c r="GF242" s="27" t="str">
        <f t="shared" si="170"/>
        <v/>
      </c>
      <c r="GH242" s="29"/>
      <c r="GJ242" s="26" t="str">
        <f t="shared" si="171"/>
        <v/>
      </c>
      <c r="GK242" s="47"/>
      <c r="GL242" s="46"/>
      <c r="GM242" s="24"/>
      <c r="GT242" s="20"/>
      <c r="GW242" s="5"/>
      <c r="GX242" s="5"/>
    </row>
    <row r="243" spans="54:206">
      <c r="BB243" s="23"/>
      <c r="BD243" s="43">
        <f t="shared" si="177"/>
        <v>0</v>
      </c>
      <c r="BE243" s="551" t="str">
        <f t="shared" si="182"/>
        <v/>
      </c>
      <c r="BF243" s="138" t="str">
        <f t="shared" si="180"/>
        <v/>
      </c>
      <c r="BG243" s="42" t="str">
        <f t="shared" si="183"/>
        <v/>
      </c>
      <c r="BH243" s="41" t="str">
        <f t="shared" si="184"/>
        <v/>
      </c>
      <c r="BI243" s="40" t="str">
        <f t="shared" ca="1" si="185"/>
        <v/>
      </c>
      <c r="BJ243" s="202" t="str">
        <f t="shared" si="186"/>
        <v/>
      </c>
      <c r="BK243" s="203" t="str">
        <f t="shared" si="181"/>
        <v/>
      </c>
      <c r="BM243" s="40" t="str">
        <f t="shared" si="187"/>
        <v/>
      </c>
      <c r="BN243" s="40" t="str">
        <f t="shared" si="188"/>
        <v/>
      </c>
      <c r="BO243" s="39" t="str">
        <f t="shared" si="189"/>
        <v/>
      </c>
      <c r="BP243" s="39"/>
      <c r="BQ243" s="354" t="str">
        <f t="shared" si="178"/>
        <v/>
      </c>
      <c r="BR243" s="39"/>
      <c r="BT243" s="386" t="str">
        <f t="shared" si="141"/>
        <v/>
      </c>
      <c r="BU243" s="388" t="str">
        <f>IF($BD243,SUM($BT243:$BT$250),"")</f>
        <v/>
      </c>
      <c r="BV243" s="499" t="str">
        <f t="shared" si="154"/>
        <v/>
      </c>
      <c r="BW243" s="585" t="str">
        <f>IF($BD243,SUM($BV243:$BV$250),"")</f>
        <v/>
      </c>
      <c r="BX243" s="387" t="str">
        <f t="shared" si="155"/>
        <v/>
      </c>
      <c r="BY243" s="387" t="str">
        <f t="shared" si="156"/>
        <v/>
      </c>
      <c r="BZ243" s="388" t="str">
        <f>IF($BD243,SUM($BY243:$BY$250),"")</f>
        <v/>
      </c>
      <c r="CA243" s="11"/>
      <c r="CB243" s="388" t="str">
        <f t="shared" si="157"/>
        <v/>
      </c>
      <c r="CC243" s="387" t="str">
        <f t="shared" si="158"/>
        <v/>
      </c>
      <c r="CD243" s="388" t="str">
        <f>IF($BD243,SUM($CC243:$CC$250),"")</f>
        <v/>
      </c>
      <c r="CE243" s="387" t="str">
        <f t="shared" si="159"/>
        <v/>
      </c>
      <c r="CF243" s="388" t="str">
        <f>IF($BD243,SUM($CE243:$CE$250),"")</f>
        <v/>
      </c>
      <c r="CG243" s="11"/>
      <c r="CH243" s="10" t="str">
        <f t="shared" si="142"/>
        <v/>
      </c>
      <c r="CI243" s="523" t="str">
        <f t="shared" si="160"/>
        <v/>
      </c>
      <c r="CJ243" s="388"/>
      <c r="CK243" s="388"/>
      <c r="CL243" s="37"/>
      <c r="CM243" s="300" t="str">
        <f t="shared" si="179"/>
        <v/>
      </c>
      <c r="CN243" s="677" t="str">
        <f t="shared" si="161"/>
        <v/>
      </c>
      <c r="CO243" s="677" t="str">
        <f t="shared" si="162"/>
        <v/>
      </c>
      <c r="CP243" s="10" t="str">
        <f t="shared" si="143"/>
        <v/>
      </c>
      <c r="CQ243" s="582" t="str">
        <f t="shared" si="144"/>
        <v/>
      </c>
      <c r="CR243" s="387" t="str">
        <f t="shared" si="145"/>
        <v/>
      </c>
      <c r="CT243" s="38" t="str">
        <f t="shared" si="190"/>
        <v/>
      </c>
      <c r="CU243" s="386" t="str">
        <f t="shared" si="163"/>
        <v/>
      </c>
      <c r="CV243" s="499" t="str">
        <f t="shared" si="191"/>
        <v/>
      </c>
      <c r="CX243" s="10" t="str">
        <f t="shared" si="192"/>
        <v/>
      </c>
      <c r="CY243" s="387" t="str">
        <f t="shared" si="193"/>
        <v/>
      </c>
      <c r="CZ243" s="10" t="str">
        <f t="shared" si="194"/>
        <v/>
      </c>
      <c r="DA243" s="33" t="str">
        <f>IF($BD243,SUM(CZ243:$CZ$250)*$BK243,"")</f>
        <v/>
      </c>
      <c r="DC243" s="677" t="str">
        <f t="shared" si="146"/>
        <v/>
      </c>
      <c r="DD243" s="10" t="str">
        <f t="shared" si="164"/>
        <v/>
      </c>
      <c r="DE243" s="10" t="str">
        <f t="shared" si="147"/>
        <v/>
      </c>
      <c r="DF243" s="10" t="str">
        <f t="shared" si="148"/>
        <v/>
      </c>
      <c r="DG243" s="10" t="str">
        <f t="shared" si="149"/>
        <v/>
      </c>
      <c r="DH243" s="10" t="str">
        <f t="shared" si="150"/>
        <v/>
      </c>
      <c r="DI243" s="10" t="str">
        <f t="shared" si="195"/>
        <v/>
      </c>
      <c r="DJ243" s="10" t="str">
        <f t="shared" si="196"/>
        <v/>
      </c>
      <c r="DK243" s="499" t="str">
        <f t="shared" si="197"/>
        <v/>
      </c>
      <c r="DL243" s="38" t="str">
        <f t="shared" si="198"/>
        <v/>
      </c>
      <c r="DM243" s="38" t="str">
        <f t="shared" si="199"/>
        <v/>
      </c>
      <c r="DN243" s="38" t="str">
        <f t="shared" si="200"/>
        <v/>
      </c>
      <c r="DO243" s="38" t="str">
        <f t="shared" si="201"/>
        <v/>
      </c>
      <c r="DR243" s="585" t="str">
        <f t="shared" si="202"/>
        <v/>
      </c>
      <c r="DS243" s="36"/>
      <c r="DT243" s="585" t="str">
        <f t="shared" si="203"/>
        <v/>
      </c>
      <c r="DV243" s="10" t="str">
        <f t="shared" si="165"/>
        <v/>
      </c>
      <c r="DW243" s="22"/>
      <c r="DX243" s="32" t="str">
        <f>IF($BD243,SUM(DV243:$DV$250)*$BK243,"")</f>
        <v/>
      </c>
      <c r="DZ243" s="49" t="str">
        <f t="shared" si="166"/>
        <v/>
      </c>
      <c r="EB243" s="32" t="str">
        <f t="shared" si="204"/>
        <v/>
      </c>
      <c r="EC243" s="32"/>
      <c r="ED243" s="31"/>
      <c r="EE243" s="31" t="str">
        <f t="shared" si="151"/>
        <v/>
      </c>
      <c r="EF243" s="585" t="str">
        <f t="shared" si="172"/>
        <v/>
      </c>
      <c r="EG243" s="585" t="str">
        <f t="shared" si="173"/>
        <v/>
      </c>
      <c r="EH243" s="631" t="str">
        <f t="shared" si="174"/>
        <v/>
      </c>
      <c r="EI243" s="631" t="str">
        <f t="shared" si="167"/>
        <v/>
      </c>
      <c r="EJ243" s="635"/>
      <c r="EK243" s="33" t="str">
        <f t="shared" si="168"/>
        <v/>
      </c>
      <c r="EL243" s="32"/>
      <c r="EM243" s="32" t="str">
        <f t="shared" si="175"/>
        <v/>
      </c>
      <c r="EP243" s="51" t="str">
        <f t="shared" si="152"/>
        <v/>
      </c>
      <c r="EQ243" s="35"/>
      <c r="ER243" s="11"/>
      <c r="ES243" s="33" t="str">
        <f t="shared" si="205"/>
        <v/>
      </c>
      <c r="ET243" s="31"/>
      <c r="EU243" s="50" t="str">
        <f t="shared" si="206"/>
        <v/>
      </c>
      <c r="EV243" s="32" t="str">
        <f t="shared" si="207"/>
        <v/>
      </c>
      <c r="EX243" s="32" t="str">
        <f t="shared" si="208"/>
        <v/>
      </c>
      <c r="EY243" s="22"/>
      <c r="EZ243" s="32"/>
      <c r="FA243" s="11"/>
      <c r="FB243" s="32" t="str">
        <f t="shared" si="169"/>
        <v/>
      </c>
      <c r="FC243" s="11"/>
      <c r="FD243" s="32"/>
      <c r="FF243" s="484" t="str">
        <f t="shared" si="209"/>
        <v/>
      </c>
      <c r="FG243" s="484" t="str">
        <f t="shared" si="210"/>
        <v/>
      </c>
      <c r="FH243" s="603" t="str">
        <f t="shared" si="211"/>
        <v/>
      </c>
      <c r="FI243" s="484" t="str">
        <f t="shared" si="212"/>
        <v/>
      </c>
      <c r="FJ243" s="604" t="str">
        <f t="shared" si="153"/>
        <v/>
      </c>
      <c r="FK243" s="605" t="str">
        <f t="shared" si="213"/>
        <v/>
      </c>
      <c r="FL243" s="484" t="str">
        <f t="shared" si="214"/>
        <v/>
      </c>
      <c r="FN243" s="31" t="str">
        <f t="shared" si="215"/>
        <v/>
      </c>
      <c r="FO243" s="31" t="str">
        <f t="shared" si="216"/>
        <v/>
      </c>
      <c r="FP243" s="30" t="str">
        <f t="shared" si="217"/>
        <v/>
      </c>
      <c r="FQ243" s="45"/>
      <c r="FR243" s="48"/>
      <c r="FS243" s="29" t="str">
        <f t="shared" si="218"/>
        <v/>
      </c>
      <c r="FT243" s="45"/>
      <c r="FV243" s="29" t="str">
        <f t="shared" si="176"/>
        <v/>
      </c>
      <c r="FW243" s="45"/>
      <c r="FY243" s="28" t="str">
        <f t="shared" si="219"/>
        <v/>
      </c>
      <c r="FZ243" s="45"/>
      <c r="GA243" s="45"/>
      <c r="GC243" s="28" t="str">
        <f t="shared" si="220"/>
        <v/>
      </c>
      <c r="GD243" s="45"/>
      <c r="GF243" s="27" t="str">
        <f t="shared" si="170"/>
        <v/>
      </c>
      <c r="GH243" s="29"/>
      <c r="GJ243" s="26" t="str">
        <f t="shared" si="171"/>
        <v/>
      </c>
      <c r="GK243" s="47"/>
      <c r="GL243" s="46"/>
      <c r="GM243" s="24"/>
      <c r="GT243" s="20"/>
      <c r="GW243" s="5"/>
      <c r="GX243" s="5"/>
    </row>
    <row r="244" spans="54:206">
      <c r="BB244" s="23"/>
      <c r="BD244" s="43">
        <f t="shared" si="177"/>
        <v>0</v>
      </c>
      <c r="BE244" s="551" t="str">
        <f t="shared" si="182"/>
        <v/>
      </c>
      <c r="BF244" s="138" t="str">
        <f t="shared" si="180"/>
        <v/>
      </c>
      <c r="BG244" s="42" t="str">
        <f t="shared" si="183"/>
        <v/>
      </c>
      <c r="BH244" s="41" t="str">
        <f t="shared" si="184"/>
        <v/>
      </c>
      <c r="BI244" s="40" t="str">
        <f t="shared" ca="1" si="185"/>
        <v/>
      </c>
      <c r="BJ244" s="202" t="str">
        <f t="shared" si="186"/>
        <v/>
      </c>
      <c r="BK244" s="203" t="str">
        <f t="shared" si="181"/>
        <v/>
      </c>
      <c r="BM244" s="40" t="str">
        <f t="shared" si="187"/>
        <v/>
      </c>
      <c r="BN244" s="40" t="str">
        <f t="shared" si="188"/>
        <v/>
      </c>
      <c r="BO244" s="39" t="str">
        <f t="shared" si="189"/>
        <v/>
      </c>
      <c r="BP244" s="39"/>
      <c r="BQ244" s="354" t="str">
        <f t="shared" si="178"/>
        <v/>
      </c>
      <c r="BR244" s="39"/>
      <c r="BT244" s="386" t="str">
        <f t="shared" si="141"/>
        <v/>
      </c>
      <c r="BU244" s="388" t="str">
        <f>IF($BD244,SUM($BT244:$BT$250),"")</f>
        <v/>
      </c>
      <c r="BV244" s="499" t="str">
        <f t="shared" si="154"/>
        <v/>
      </c>
      <c r="BW244" s="585" t="str">
        <f>IF($BD244,SUM($BV244:$BV$250),"")</f>
        <v/>
      </c>
      <c r="BX244" s="387" t="str">
        <f t="shared" si="155"/>
        <v/>
      </c>
      <c r="BY244" s="387" t="str">
        <f t="shared" si="156"/>
        <v/>
      </c>
      <c r="BZ244" s="388" t="str">
        <f>IF($BD244,SUM($BY244:$BY$250),"")</f>
        <v/>
      </c>
      <c r="CA244" s="11"/>
      <c r="CB244" s="388" t="str">
        <f t="shared" si="157"/>
        <v/>
      </c>
      <c r="CC244" s="387" t="str">
        <f t="shared" si="158"/>
        <v/>
      </c>
      <c r="CD244" s="388" t="str">
        <f>IF($BD244,SUM($CC244:$CC$250),"")</f>
        <v/>
      </c>
      <c r="CE244" s="387" t="str">
        <f t="shared" si="159"/>
        <v/>
      </c>
      <c r="CF244" s="388" t="str">
        <f>IF($BD244,SUM($CE244:$CE$250),"")</f>
        <v/>
      </c>
      <c r="CG244" s="11"/>
      <c r="CH244" s="10" t="str">
        <f t="shared" si="142"/>
        <v/>
      </c>
      <c r="CI244" s="523" t="str">
        <f t="shared" si="160"/>
        <v/>
      </c>
      <c r="CJ244" s="388"/>
      <c r="CK244" s="388"/>
      <c r="CL244" s="37"/>
      <c r="CM244" s="300" t="str">
        <f t="shared" si="179"/>
        <v/>
      </c>
      <c r="CN244" s="677" t="str">
        <f t="shared" si="161"/>
        <v/>
      </c>
      <c r="CO244" s="677" t="str">
        <f t="shared" si="162"/>
        <v/>
      </c>
      <c r="CP244" s="10" t="str">
        <f t="shared" si="143"/>
        <v/>
      </c>
      <c r="CQ244" s="582" t="str">
        <f t="shared" si="144"/>
        <v/>
      </c>
      <c r="CR244" s="387" t="str">
        <f t="shared" si="145"/>
        <v/>
      </c>
      <c r="CT244" s="38" t="str">
        <f t="shared" si="190"/>
        <v/>
      </c>
      <c r="CU244" s="386" t="str">
        <f t="shared" si="163"/>
        <v/>
      </c>
      <c r="CV244" s="499" t="str">
        <f t="shared" si="191"/>
        <v/>
      </c>
      <c r="CX244" s="10" t="str">
        <f t="shared" si="192"/>
        <v/>
      </c>
      <c r="CY244" s="387" t="str">
        <f t="shared" si="193"/>
        <v/>
      </c>
      <c r="CZ244" s="10" t="str">
        <f t="shared" si="194"/>
        <v/>
      </c>
      <c r="DA244" s="33" t="str">
        <f>IF($BD244,SUM(CZ244:$CZ$250)*$BK244,"")</f>
        <v/>
      </c>
      <c r="DC244" s="677" t="str">
        <f t="shared" si="146"/>
        <v/>
      </c>
      <c r="DD244" s="10" t="str">
        <f t="shared" si="164"/>
        <v/>
      </c>
      <c r="DE244" s="10" t="str">
        <f t="shared" si="147"/>
        <v/>
      </c>
      <c r="DF244" s="10" t="str">
        <f t="shared" si="148"/>
        <v/>
      </c>
      <c r="DG244" s="10" t="str">
        <f t="shared" si="149"/>
        <v/>
      </c>
      <c r="DH244" s="10" t="str">
        <f t="shared" si="150"/>
        <v/>
      </c>
      <c r="DI244" s="10" t="str">
        <f t="shared" si="195"/>
        <v/>
      </c>
      <c r="DJ244" s="10" t="str">
        <f t="shared" si="196"/>
        <v/>
      </c>
      <c r="DK244" s="499" t="str">
        <f t="shared" si="197"/>
        <v/>
      </c>
      <c r="DL244" s="38" t="str">
        <f t="shared" si="198"/>
        <v/>
      </c>
      <c r="DM244" s="38" t="str">
        <f t="shared" si="199"/>
        <v/>
      </c>
      <c r="DN244" s="38" t="str">
        <f t="shared" si="200"/>
        <v/>
      </c>
      <c r="DO244" s="38" t="str">
        <f t="shared" si="201"/>
        <v/>
      </c>
      <c r="DR244" s="585" t="str">
        <f t="shared" si="202"/>
        <v/>
      </c>
      <c r="DS244" s="36"/>
      <c r="DT244" s="585" t="str">
        <f t="shared" si="203"/>
        <v/>
      </c>
      <c r="DV244" s="10" t="str">
        <f t="shared" si="165"/>
        <v/>
      </c>
      <c r="DW244" s="22"/>
      <c r="DX244" s="32" t="str">
        <f>IF($BD244,SUM(DV244:$DV$250)*$BK244,"")</f>
        <v/>
      </c>
      <c r="DZ244" s="49" t="str">
        <f t="shared" si="166"/>
        <v/>
      </c>
      <c r="EB244" s="32" t="str">
        <f t="shared" si="204"/>
        <v/>
      </c>
      <c r="EC244" s="32"/>
      <c r="ED244" s="31"/>
      <c r="EE244" s="31" t="str">
        <f t="shared" si="151"/>
        <v/>
      </c>
      <c r="EF244" s="585" t="str">
        <f t="shared" si="172"/>
        <v/>
      </c>
      <c r="EG244" s="585" t="str">
        <f t="shared" si="173"/>
        <v/>
      </c>
      <c r="EH244" s="631" t="str">
        <f t="shared" si="174"/>
        <v/>
      </c>
      <c r="EI244" s="631" t="str">
        <f t="shared" si="167"/>
        <v/>
      </c>
      <c r="EJ244" s="635"/>
      <c r="EK244" s="33" t="str">
        <f t="shared" si="168"/>
        <v/>
      </c>
      <c r="EL244" s="32"/>
      <c r="EM244" s="32" t="str">
        <f t="shared" si="175"/>
        <v/>
      </c>
      <c r="EP244" s="51" t="str">
        <f t="shared" si="152"/>
        <v/>
      </c>
      <c r="EQ244" s="35"/>
      <c r="ER244" s="11"/>
      <c r="ES244" s="33" t="str">
        <f t="shared" si="205"/>
        <v/>
      </c>
      <c r="ET244" s="31"/>
      <c r="EU244" s="50" t="str">
        <f t="shared" si="206"/>
        <v/>
      </c>
      <c r="EV244" s="32" t="str">
        <f t="shared" si="207"/>
        <v/>
      </c>
      <c r="EX244" s="32" t="str">
        <f t="shared" si="208"/>
        <v/>
      </c>
      <c r="EY244" s="22"/>
      <c r="EZ244" s="32"/>
      <c r="FA244" s="11"/>
      <c r="FB244" s="32" t="str">
        <f t="shared" si="169"/>
        <v/>
      </c>
      <c r="FC244" s="11"/>
      <c r="FD244" s="32"/>
      <c r="FF244" s="484" t="str">
        <f t="shared" si="209"/>
        <v/>
      </c>
      <c r="FG244" s="484" t="str">
        <f t="shared" si="210"/>
        <v/>
      </c>
      <c r="FH244" s="603" t="str">
        <f t="shared" si="211"/>
        <v/>
      </c>
      <c r="FI244" s="484" t="str">
        <f t="shared" si="212"/>
        <v/>
      </c>
      <c r="FJ244" s="604" t="str">
        <f t="shared" si="153"/>
        <v/>
      </c>
      <c r="FK244" s="605" t="str">
        <f t="shared" si="213"/>
        <v/>
      </c>
      <c r="FL244" s="484" t="str">
        <f t="shared" si="214"/>
        <v/>
      </c>
      <c r="FN244" s="31" t="str">
        <f t="shared" si="215"/>
        <v/>
      </c>
      <c r="FO244" s="31" t="str">
        <f t="shared" si="216"/>
        <v/>
      </c>
      <c r="FP244" s="30" t="str">
        <f t="shared" si="217"/>
        <v/>
      </c>
      <c r="FQ244" s="45"/>
      <c r="FR244" s="48"/>
      <c r="FS244" s="29" t="str">
        <f t="shared" si="218"/>
        <v/>
      </c>
      <c r="FT244" s="45"/>
      <c r="FV244" s="29" t="str">
        <f t="shared" si="176"/>
        <v/>
      </c>
      <c r="FW244" s="45"/>
      <c r="FY244" s="28" t="str">
        <f t="shared" si="219"/>
        <v/>
      </c>
      <c r="FZ244" s="45"/>
      <c r="GA244" s="45"/>
      <c r="GC244" s="28" t="str">
        <f t="shared" si="220"/>
        <v/>
      </c>
      <c r="GD244" s="45"/>
      <c r="GF244" s="27" t="str">
        <f t="shared" si="170"/>
        <v/>
      </c>
      <c r="GH244" s="29"/>
      <c r="GJ244" s="26" t="str">
        <f t="shared" si="171"/>
        <v/>
      </c>
      <c r="GK244" s="47"/>
      <c r="GL244" s="46"/>
      <c r="GM244" s="24"/>
      <c r="GT244" s="20"/>
      <c r="GW244" s="5"/>
      <c r="GX244" s="5"/>
    </row>
    <row r="245" spans="54:206">
      <c r="BB245" s="23"/>
      <c r="BD245" s="43">
        <f t="shared" si="177"/>
        <v>0</v>
      </c>
      <c r="BE245" s="551" t="str">
        <f t="shared" si="182"/>
        <v/>
      </c>
      <c r="BF245" s="138" t="str">
        <f t="shared" si="180"/>
        <v/>
      </c>
      <c r="BG245" s="42" t="str">
        <f t="shared" si="183"/>
        <v/>
      </c>
      <c r="BH245" s="41" t="str">
        <f t="shared" si="184"/>
        <v/>
      </c>
      <c r="BI245" s="40" t="str">
        <f t="shared" ca="1" si="185"/>
        <v/>
      </c>
      <c r="BJ245" s="202" t="str">
        <f t="shared" si="186"/>
        <v/>
      </c>
      <c r="BK245" s="203" t="str">
        <f t="shared" si="181"/>
        <v/>
      </c>
      <c r="BM245" s="40" t="str">
        <f t="shared" si="187"/>
        <v/>
      </c>
      <c r="BN245" s="40" t="str">
        <f t="shared" si="188"/>
        <v/>
      </c>
      <c r="BO245" s="39" t="str">
        <f t="shared" si="189"/>
        <v/>
      </c>
      <c r="BP245" s="39"/>
      <c r="BQ245" s="354" t="str">
        <f t="shared" si="178"/>
        <v/>
      </c>
      <c r="BR245" s="39"/>
      <c r="BT245" s="386" t="str">
        <f t="shared" si="141"/>
        <v/>
      </c>
      <c r="BU245" s="388" t="str">
        <f>IF($BD245,SUM($BT245:$BT$250),"")</f>
        <v/>
      </c>
      <c r="BV245" s="499" t="str">
        <f t="shared" si="154"/>
        <v/>
      </c>
      <c r="BW245" s="585" t="str">
        <f>IF($BD245,SUM($BV245:$BV$250),"")</f>
        <v/>
      </c>
      <c r="BX245" s="387" t="str">
        <f t="shared" si="155"/>
        <v/>
      </c>
      <c r="BY245" s="387" t="str">
        <f t="shared" si="156"/>
        <v/>
      </c>
      <c r="BZ245" s="388" t="str">
        <f>IF($BD245,SUM($BY245:$BY$250),"")</f>
        <v/>
      </c>
      <c r="CA245" s="11"/>
      <c r="CB245" s="388" t="str">
        <f t="shared" si="157"/>
        <v/>
      </c>
      <c r="CC245" s="387" t="str">
        <f t="shared" si="158"/>
        <v/>
      </c>
      <c r="CD245" s="388" t="str">
        <f>IF($BD245,SUM($CC245:$CC$250),"")</f>
        <v/>
      </c>
      <c r="CE245" s="387" t="str">
        <f t="shared" si="159"/>
        <v/>
      </c>
      <c r="CF245" s="388" t="str">
        <f>IF($BD245,SUM($CE245:$CE$250),"")</f>
        <v/>
      </c>
      <c r="CG245" s="11"/>
      <c r="CH245" s="10" t="str">
        <f t="shared" si="142"/>
        <v/>
      </c>
      <c r="CI245" s="523" t="str">
        <f t="shared" si="160"/>
        <v/>
      </c>
      <c r="CJ245" s="388"/>
      <c r="CK245" s="388"/>
      <c r="CL245" s="37"/>
      <c r="CM245" s="300" t="str">
        <f t="shared" si="179"/>
        <v/>
      </c>
      <c r="CN245" s="677" t="str">
        <f t="shared" si="161"/>
        <v/>
      </c>
      <c r="CO245" s="677" t="str">
        <f t="shared" si="162"/>
        <v/>
      </c>
      <c r="CP245" s="10" t="str">
        <f t="shared" si="143"/>
        <v/>
      </c>
      <c r="CQ245" s="582" t="str">
        <f t="shared" si="144"/>
        <v/>
      </c>
      <c r="CR245" s="387" t="str">
        <f t="shared" si="145"/>
        <v/>
      </c>
      <c r="CT245" s="38" t="str">
        <f t="shared" si="190"/>
        <v/>
      </c>
      <c r="CU245" s="386" t="str">
        <f t="shared" si="163"/>
        <v/>
      </c>
      <c r="CV245" s="499" t="str">
        <f t="shared" si="191"/>
        <v/>
      </c>
      <c r="CX245" s="10" t="str">
        <f t="shared" si="192"/>
        <v/>
      </c>
      <c r="CY245" s="387" t="str">
        <f t="shared" si="193"/>
        <v/>
      </c>
      <c r="CZ245" s="10" t="str">
        <f t="shared" si="194"/>
        <v/>
      </c>
      <c r="DA245" s="33" t="str">
        <f>IF($BD245,SUM(CZ245:$CZ$250)*$BK245,"")</f>
        <v/>
      </c>
      <c r="DC245" s="677" t="str">
        <f t="shared" si="146"/>
        <v/>
      </c>
      <c r="DD245" s="10" t="str">
        <f t="shared" si="164"/>
        <v/>
      </c>
      <c r="DE245" s="10" t="str">
        <f t="shared" si="147"/>
        <v/>
      </c>
      <c r="DF245" s="10" t="str">
        <f t="shared" si="148"/>
        <v/>
      </c>
      <c r="DG245" s="10" t="str">
        <f t="shared" si="149"/>
        <v/>
      </c>
      <c r="DH245" s="10" t="str">
        <f t="shared" si="150"/>
        <v/>
      </c>
      <c r="DI245" s="10" t="str">
        <f t="shared" si="195"/>
        <v/>
      </c>
      <c r="DJ245" s="10" t="str">
        <f t="shared" si="196"/>
        <v/>
      </c>
      <c r="DK245" s="499" t="str">
        <f t="shared" si="197"/>
        <v/>
      </c>
      <c r="DL245" s="38" t="str">
        <f t="shared" si="198"/>
        <v/>
      </c>
      <c r="DM245" s="38" t="str">
        <f t="shared" si="199"/>
        <v/>
      </c>
      <c r="DN245" s="38" t="str">
        <f t="shared" si="200"/>
        <v/>
      </c>
      <c r="DO245" s="38" t="str">
        <f t="shared" si="201"/>
        <v/>
      </c>
      <c r="DR245" s="585" t="str">
        <f t="shared" si="202"/>
        <v/>
      </c>
      <c r="DS245" s="36"/>
      <c r="DT245" s="585" t="str">
        <f t="shared" si="203"/>
        <v/>
      </c>
      <c r="DV245" s="10" t="str">
        <f t="shared" si="165"/>
        <v/>
      </c>
      <c r="DW245" s="22"/>
      <c r="DX245" s="32" t="str">
        <f>IF($BD245,SUM(DV245:$DV$250)*$BK245,"")</f>
        <v/>
      </c>
      <c r="DZ245" s="49" t="str">
        <f t="shared" si="166"/>
        <v/>
      </c>
      <c r="EB245" s="32" t="str">
        <f t="shared" si="204"/>
        <v/>
      </c>
      <c r="EC245" s="32"/>
      <c r="ED245" s="31"/>
      <c r="EE245" s="31" t="str">
        <f t="shared" si="151"/>
        <v/>
      </c>
      <c r="EF245" s="585" t="str">
        <f t="shared" si="172"/>
        <v/>
      </c>
      <c r="EG245" s="585" t="str">
        <f t="shared" si="173"/>
        <v/>
      </c>
      <c r="EH245" s="631" t="str">
        <f t="shared" si="174"/>
        <v/>
      </c>
      <c r="EI245" s="631" t="str">
        <f t="shared" si="167"/>
        <v/>
      </c>
      <c r="EJ245" s="635"/>
      <c r="EK245" s="33" t="str">
        <f t="shared" si="168"/>
        <v/>
      </c>
      <c r="EL245" s="32"/>
      <c r="EM245" s="32" t="str">
        <f t="shared" si="175"/>
        <v/>
      </c>
      <c r="EP245" s="51" t="str">
        <f t="shared" si="152"/>
        <v/>
      </c>
      <c r="EQ245" s="35"/>
      <c r="ER245" s="11"/>
      <c r="ES245" s="33" t="str">
        <f t="shared" si="205"/>
        <v/>
      </c>
      <c r="ET245" s="31"/>
      <c r="EU245" s="50" t="str">
        <f t="shared" si="206"/>
        <v/>
      </c>
      <c r="EV245" s="32" t="str">
        <f t="shared" si="207"/>
        <v/>
      </c>
      <c r="EX245" s="32" t="str">
        <f t="shared" si="208"/>
        <v/>
      </c>
      <c r="EY245" s="22"/>
      <c r="EZ245" s="32"/>
      <c r="FA245" s="11"/>
      <c r="FB245" s="32" t="str">
        <f t="shared" si="169"/>
        <v/>
      </c>
      <c r="FC245" s="11"/>
      <c r="FD245" s="32"/>
      <c r="FF245" s="484" t="str">
        <f t="shared" si="209"/>
        <v/>
      </c>
      <c r="FG245" s="484" t="str">
        <f t="shared" si="210"/>
        <v/>
      </c>
      <c r="FH245" s="603" t="str">
        <f t="shared" si="211"/>
        <v/>
      </c>
      <c r="FI245" s="484" t="str">
        <f t="shared" si="212"/>
        <v/>
      </c>
      <c r="FJ245" s="604" t="str">
        <f t="shared" si="153"/>
        <v/>
      </c>
      <c r="FK245" s="605" t="str">
        <f t="shared" si="213"/>
        <v/>
      </c>
      <c r="FL245" s="484" t="str">
        <f t="shared" si="214"/>
        <v/>
      </c>
      <c r="FN245" s="31" t="str">
        <f t="shared" si="215"/>
        <v/>
      </c>
      <c r="FO245" s="31" t="str">
        <f t="shared" si="216"/>
        <v/>
      </c>
      <c r="FP245" s="30" t="str">
        <f t="shared" si="217"/>
        <v/>
      </c>
      <c r="FQ245" s="45"/>
      <c r="FR245" s="48"/>
      <c r="FS245" s="29" t="str">
        <f t="shared" si="218"/>
        <v/>
      </c>
      <c r="FT245" s="45"/>
      <c r="FV245" s="29" t="str">
        <f t="shared" si="176"/>
        <v/>
      </c>
      <c r="FW245" s="45"/>
      <c r="FY245" s="28" t="str">
        <f t="shared" si="219"/>
        <v/>
      </c>
      <c r="FZ245" s="45"/>
      <c r="GA245" s="45"/>
      <c r="GC245" s="28" t="str">
        <f t="shared" si="220"/>
        <v/>
      </c>
      <c r="GD245" s="45"/>
      <c r="GF245" s="27" t="str">
        <f t="shared" si="170"/>
        <v/>
      </c>
      <c r="GH245" s="29"/>
      <c r="GJ245" s="26" t="str">
        <f t="shared" si="171"/>
        <v/>
      </c>
      <c r="GK245" s="47"/>
      <c r="GL245" s="46"/>
      <c r="GM245" s="24"/>
      <c r="GT245" s="20"/>
      <c r="GW245" s="5"/>
      <c r="GX245" s="5"/>
    </row>
    <row r="246" spans="54:206">
      <c r="BB246" s="23"/>
      <c r="BD246" s="43">
        <f t="shared" si="177"/>
        <v>0</v>
      </c>
      <c r="BE246" s="551" t="str">
        <f t="shared" si="182"/>
        <v/>
      </c>
      <c r="BF246" s="138" t="str">
        <f t="shared" si="180"/>
        <v/>
      </c>
      <c r="BG246" s="42" t="str">
        <f t="shared" si="183"/>
        <v/>
      </c>
      <c r="BH246" s="41" t="str">
        <f t="shared" si="184"/>
        <v/>
      </c>
      <c r="BI246" s="40" t="str">
        <f t="shared" ca="1" si="185"/>
        <v/>
      </c>
      <c r="BJ246" s="202" t="str">
        <f t="shared" si="186"/>
        <v/>
      </c>
      <c r="BK246" s="203" t="str">
        <f t="shared" si="181"/>
        <v/>
      </c>
      <c r="BM246" s="40" t="str">
        <f t="shared" si="187"/>
        <v/>
      </c>
      <c r="BN246" s="40" t="str">
        <f t="shared" si="188"/>
        <v/>
      </c>
      <c r="BO246" s="39" t="str">
        <f t="shared" si="189"/>
        <v/>
      </c>
      <c r="BP246" s="39"/>
      <c r="BQ246" s="354" t="str">
        <f t="shared" si="178"/>
        <v/>
      </c>
      <c r="BR246" s="39"/>
      <c r="BT246" s="386" t="str">
        <f t="shared" si="141"/>
        <v/>
      </c>
      <c r="BU246" s="388" t="str">
        <f>IF($BD246,SUM($BT246:$BT$250),"")</f>
        <v/>
      </c>
      <c r="BV246" s="499" t="str">
        <f t="shared" si="154"/>
        <v/>
      </c>
      <c r="BW246" s="585" t="str">
        <f>IF($BD246,SUM($BV246:$BV$250),"")</f>
        <v/>
      </c>
      <c r="BX246" s="387" t="str">
        <f t="shared" si="155"/>
        <v/>
      </c>
      <c r="BY246" s="387" t="str">
        <f t="shared" si="156"/>
        <v/>
      </c>
      <c r="BZ246" s="388" t="str">
        <f>IF($BD246,SUM($BY246:$BY$250),"")</f>
        <v/>
      </c>
      <c r="CA246" s="11"/>
      <c r="CB246" s="388" t="str">
        <f t="shared" si="157"/>
        <v/>
      </c>
      <c r="CC246" s="387" t="str">
        <f t="shared" si="158"/>
        <v/>
      </c>
      <c r="CD246" s="388" t="str">
        <f>IF($BD246,SUM($CC246:$CC$250),"")</f>
        <v/>
      </c>
      <c r="CE246" s="387" t="str">
        <f t="shared" si="159"/>
        <v/>
      </c>
      <c r="CF246" s="388" t="str">
        <f>IF($BD246,SUM($CE246:$CE$250),"")</f>
        <v/>
      </c>
      <c r="CG246" s="11"/>
      <c r="CH246" s="10" t="str">
        <f t="shared" si="142"/>
        <v/>
      </c>
      <c r="CI246" s="523" t="str">
        <f t="shared" si="160"/>
        <v/>
      </c>
      <c r="CJ246" s="388"/>
      <c r="CK246" s="388"/>
      <c r="CL246" s="37"/>
      <c r="CM246" s="300" t="str">
        <f t="shared" si="179"/>
        <v/>
      </c>
      <c r="CN246" s="677" t="str">
        <f t="shared" si="161"/>
        <v/>
      </c>
      <c r="CO246" s="677" t="str">
        <f t="shared" si="162"/>
        <v/>
      </c>
      <c r="CP246" s="10" t="str">
        <f t="shared" si="143"/>
        <v/>
      </c>
      <c r="CQ246" s="582" t="str">
        <f t="shared" si="144"/>
        <v/>
      </c>
      <c r="CR246" s="387" t="str">
        <f t="shared" si="145"/>
        <v/>
      </c>
      <c r="CT246" s="38" t="str">
        <f t="shared" si="190"/>
        <v/>
      </c>
      <c r="CU246" s="386" t="str">
        <f t="shared" si="163"/>
        <v/>
      </c>
      <c r="CV246" s="499" t="str">
        <f t="shared" si="191"/>
        <v/>
      </c>
      <c r="CX246" s="10" t="str">
        <f t="shared" si="192"/>
        <v/>
      </c>
      <c r="CY246" s="387" t="str">
        <f t="shared" si="193"/>
        <v/>
      </c>
      <c r="CZ246" s="10" t="str">
        <f t="shared" si="194"/>
        <v/>
      </c>
      <c r="DA246" s="33" t="str">
        <f>IF($BD246,SUM(CZ246:$CZ$250)*$BK246,"")</f>
        <v/>
      </c>
      <c r="DC246" s="677" t="str">
        <f t="shared" si="146"/>
        <v/>
      </c>
      <c r="DD246" s="10" t="str">
        <f t="shared" si="164"/>
        <v/>
      </c>
      <c r="DE246" s="10" t="str">
        <f t="shared" si="147"/>
        <v/>
      </c>
      <c r="DF246" s="10" t="str">
        <f t="shared" si="148"/>
        <v/>
      </c>
      <c r="DG246" s="10" t="str">
        <f t="shared" si="149"/>
        <v/>
      </c>
      <c r="DH246" s="10" t="str">
        <f t="shared" si="150"/>
        <v/>
      </c>
      <c r="DI246" s="10" t="str">
        <f t="shared" si="195"/>
        <v/>
      </c>
      <c r="DJ246" s="10" t="str">
        <f t="shared" si="196"/>
        <v/>
      </c>
      <c r="DK246" s="499" t="str">
        <f t="shared" si="197"/>
        <v/>
      </c>
      <c r="DL246" s="38" t="str">
        <f t="shared" si="198"/>
        <v/>
      </c>
      <c r="DM246" s="38" t="str">
        <f t="shared" si="199"/>
        <v/>
      </c>
      <c r="DN246" s="38" t="str">
        <f t="shared" si="200"/>
        <v/>
      </c>
      <c r="DO246" s="38" t="str">
        <f t="shared" si="201"/>
        <v/>
      </c>
      <c r="DR246" s="585" t="str">
        <f t="shared" si="202"/>
        <v/>
      </c>
      <c r="DS246" s="36"/>
      <c r="DT246" s="585" t="str">
        <f t="shared" si="203"/>
        <v/>
      </c>
      <c r="DV246" s="10" t="str">
        <f t="shared" si="165"/>
        <v/>
      </c>
      <c r="DW246" s="22"/>
      <c r="DX246" s="32" t="str">
        <f>IF($BD246,SUM(DV246:$DV$250)*$BK246,"")</f>
        <v/>
      </c>
      <c r="DZ246" s="49" t="str">
        <f t="shared" si="166"/>
        <v/>
      </c>
      <c r="EB246" s="32" t="str">
        <f t="shared" si="204"/>
        <v/>
      </c>
      <c r="EC246" s="32"/>
      <c r="ED246" s="31"/>
      <c r="EE246" s="31" t="str">
        <f t="shared" si="151"/>
        <v/>
      </c>
      <c r="EF246" s="585" t="str">
        <f t="shared" si="172"/>
        <v/>
      </c>
      <c r="EG246" s="585" t="str">
        <f t="shared" si="173"/>
        <v/>
      </c>
      <c r="EH246" s="631" t="str">
        <f t="shared" si="174"/>
        <v/>
      </c>
      <c r="EI246" s="631" t="str">
        <f t="shared" si="167"/>
        <v/>
      </c>
      <c r="EJ246" s="635"/>
      <c r="EK246" s="33" t="str">
        <f t="shared" si="168"/>
        <v/>
      </c>
      <c r="EL246" s="32"/>
      <c r="EM246" s="32" t="str">
        <f t="shared" si="175"/>
        <v/>
      </c>
      <c r="EP246" s="51" t="str">
        <f t="shared" si="152"/>
        <v/>
      </c>
      <c r="EQ246" s="35"/>
      <c r="ER246" s="11"/>
      <c r="ES246" s="33" t="str">
        <f t="shared" si="205"/>
        <v/>
      </c>
      <c r="ET246" s="31"/>
      <c r="EU246" s="50" t="str">
        <f t="shared" si="206"/>
        <v/>
      </c>
      <c r="EV246" s="32" t="str">
        <f t="shared" si="207"/>
        <v/>
      </c>
      <c r="EX246" s="32" t="str">
        <f t="shared" si="208"/>
        <v/>
      </c>
      <c r="EY246" s="22"/>
      <c r="EZ246" s="32"/>
      <c r="FA246" s="11"/>
      <c r="FB246" s="32" t="str">
        <f t="shared" si="169"/>
        <v/>
      </c>
      <c r="FC246" s="11"/>
      <c r="FD246" s="32"/>
      <c r="FF246" s="484" t="str">
        <f t="shared" si="209"/>
        <v/>
      </c>
      <c r="FG246" s="484" t="str">
        <f t="shared" si="210"/>
        <v/>
      </c>
      <c r="FH246" s="603" t="str">
        <f t="shared" si="211"/>
        <v/>
      </c>
      <c r="FI246" s="484" t="str">
        <f t="shared" si="212"/>
        <v/>
      </c>
      <c r="FJ246" s="604" t="str">
        <f t="shared" si="153"/>
        <v/>
      </c>
      <c r="FK246" s="605" t="str">
        <f t="shared" si="213"/>
        <v/>
      </c>
      <c r="FL246" s="484" t="str">
        <f t="shared" si="214"/>
        <v/>
      </c>
      <c r="FN246" s="31" t="str">
        <f t="shared" si="215"/>
        <v/>
      </c>
      <c r="FO246" s="31" t="str">
        <f t="shared" si="216"/>
        <v/>
      </c>
      <c r="FP246" s="30" t="str">
        <f t="shared" si="217"/>
        <v/>
      </c>
      <c r="FQ246" s="45"/>
      <c r="FR246" s="48"/>
      <c r="FS246" s="29" t="str">
        <f t="shared" si="218"/>
        <v/>
      </c>
      <c r="FT246" s="45"/>
      <c r="FV246" s="29" t="str">
        <f t="shared" si="176"/>
        <v/>
      </c>
      <c r="FW246" s="45"/>
      <c r="FY246" s="28" t="str">
        <f t="shared" si="219"/>
        <v/>
      </c>
      <c r="FZ246" s="45"/>
      <c r="GA246" s="45"/>
      <c r="GC246" s="28" t="str">
        <f t="shared" si="220"/>
        <v/>
      </c>
      <c r="GD246" s="45"/>
      <c r="GF246" s="27" t="str">
        <f t="shared" si="170"/>
        <v/>
      </c>
      <c r="GH246" s="29"/>
      <c r="GJ246" s="26" t="str">
        <f t="shared" si="171"/>
        <v/>
      </c>
      <c r="GK246" s="47"/>
      <c r="GL246" s="46"/>
      <c r="GM246" s="24"/>
      <c r="GT246" s="20"/>
      <c r="GW246" s="5"/>
      <c r="GX246" s="5"/>
    </row>
    <row r="247" spans="54:206">
      <c r="BB247" s="23"/>
      <c r="BD247" s="43">
        <f t="shared" si="177"/>
        <v>0</v>
      </c>
      <c r="BE247" s="551" t="str">
        <f t="shared" si="182"/>
        <v/>
      </c>
      <c r="BF247" s="138" t="str">
        <f t="shared" si="180"/>
        <v/>
      </c>
      <c r="BG247" s="42" t="str">
        <f t="shared" si="183"/>
        <v/>
      </c>
      <c r="BH247" s="41" t="str">
        <f t="shared" si="184"/>
        <v/>
      </c>
      <c r="BI247" s="40" t="str">
        <f t="shared" ca="1" si="185"/>
        <v/>
      </c>
      <c r="BJ247" s="202" t="str">
        <f t="shared" si="186"/>
        <v/>
      </c>
      <c r="BK247" s="203" t="str">
        <f t="shared" si="181"/>
        <v/>
      </c>
      <c r="BM247" s="40" t="str">
        <f t="shared" si="187"/>
        <v/>
      </c>
      <c r="BN247" s="40" t="str">
        <f t="shared" si="188"/>
        <v/>
      </c>
      <c r="BO247" s="39" t="str">
        <f t="shared" si="189"/>
        <v/>
      </c>
      <c r="BP247" s="39"/>
      <c r="BQ247" s="354" t="str">
        <f t="shared" si="178"/>
        <v/>
      </c>
      <c r="BR247" s="39"/>
      <c r="BT247" s="386" t="str">
        <f t="shared" si="141"/>
        <v/>
      </c>
      <c r="BU247" s="388" t="str">
        <f>IF($BD247,SUM($BT247:$BT$250),"")</f>
        <v/>
      </c>
      <c r="BV247" s="499" t="str">
        <f t="shared" si="154"/>
        <v/>
      </c>
      <c r="BW247" s="585" t="str">
        <f>IF($BD247,SUM($BV247:$BV$250),"")</f>
        <v/>
      </c>
      <c r="BX247" s="387" t="str">
        <f t="shared" si="155"/>
        <v/>
      </c>
      <c r="BY247" s="387" t="str">
        <f t="shared" si="156"/>
        <v/>
      </c>
      <c r="BZ247" s="388" t="str">
        <f>IF($BD247,SUM($BY247:$BY$250),"")</f>
        <v/>
      </c>
      <c r="CA247" s="11"/>
      <c r="CB247" s="388" t="str">
        <f t="shared" si="157"/>
        <v/>
      </c>
      <c r="CC247" s="387" t="str">
        <f t="shared" si="158"/>
        <v/>
      </c>
      <c r="CD247" s="388" t="str">
        <f>IF($BD247,SUM($CC247:$CC$250),"")</f>
        <v/>
      </c>
      <c r="CE247" s="387" t="str">
        <f t="shared" si="159"/>
        <v/>
      </c>
      <c r="CF247" s="388" t="str">
        <f>IF($BD247,SUM($CE247:$CE$250),"")</f>
        <v/>
      </c>
      <c r="CG247" s="11"/>
      <c r="CH247" s="10" t="str">
        <f t="shared" si="142"/>
        <v/>
      </c>
      <c r="CI247" s="523" t="str">
        <f t="shared" si="160"/>
        <v/>
      </c>
      <c r="CJ247" s="388"/>
      <c r="CK247" s="388"/>
      <c r="CL247" s="37"/>
      <c r="CM247" s="300" t="str">
        <f t="shared" si="179"/>
        <v/>
      </c>
      <c r="CN247" s="677" t="str">
        <f t="shared" si="161"/>
        <v/>
      </c>
      <c r="CO247" s="677" t="str">
        <f t="shared" si="162"/>
        <v/>
      </c>
      <c r="CP247" s="10" t="str">
        <f t="shared" si="143"/>
        <v/>
      </c>
      <c r="CQ247" s="582" t="str">
        <f t="shared" si="144"/>
        <v/>
      </c>
      <c r="CR247" s="387" t="str">
        <f t="shared" si="145"/>
        <v/>
      </c>
      <c r="CT247" s="38" t="str">
        <f t="shared" si="190"/>
        <v/>
      </c>
      <c r="CU247" s="386" t="str">
        <f t="shared" si="163"/>
        <v/>
      </c>
      <c r="CV247" s="499" t="str">
        <f t="shared" si="191"/>
        <v/>
      </c>
      <c r="CX247" s="10" t="str">
        <f t="shared" si="192"/>
        <v/>
      </c>
      <c r="CY247" s="387" t="str">
        <f t="shared" si="193"/>
        <v/>
      </c>
      <c r="CZ247" s="10" t="str">
        <f t="shared" si="194"/>
        <v/>
      </c>
      <c r="DA247" s="33" t="str">
        <f>IF($BD247,SUM(CZ247:$CZ$250)*$BK247,"")</f>
        <v/>
      </c>
      <c r="DC247" s="677" t="str">
        <f t="shared" si="146"/>
        <v/>
      </c>
      <c r="DD247" s="10" t="str">
        <f t="shared" si="164"/>
        <v/>
      </c>
      <c r="DE247" s="10" t="str">
        <f t="shared" si="147"/>
        <v/>
      </c>
      <c r="DF247" s="10" t="str">
        <f t="shared" si="148"/>
        <v/>
      </c>
      <c r="DG247" s="10" t="str">
        <f t="shared" si="149"/>
        <v/>
      </c>
      <c r="DH247" s="10" t="str">
        <f t="shared" si="150"/>
        <v/>
      </c>
      <c r="DI247" s="10" t="str">
        <f t="shared" si="195"/>
        <v/>
      </c>
      <c r="DJ247" s="10" t="str">
        <f t="shared" si="196"/>
        <v/>
      </c>
      <c r="DK247" s="499" t="str">
        <f t="shared" si="197"/>
        <v/>
      </c>
      <c r="DL247" s="38" t="str">
        <f t="shared" si="198"/>
        <v/>
      </c>
      <c r="DM247" s="38" t="str">
        <f t="shared" si="199"/>
        <v/>
      </c>
      <c r="DN247" s="38" t="str">
        <f t="shared" si="200"/>
        <v/>
      </c>
      <c r="DO247" s="38" t="str">
        <f t="shared" si="201"/>
        <v/>
      </c>
      <c r="DR247" s="585" t="str">
        <f t="shared" si="202"/>
        <v/>
      </c>
      <c r="DS247" s="36"/>
      <c r="DT247" s="585" t="str">
        <f t="shared" si="203"/>
        <v/>
      </c>
      <c r="DV247" s="10" t="str">
        <f t="shared" si="165"/>
        <v/>
      </c>
      <c r="DW247" s="22"/>
      <c r="DX247" s="32" t="str">
        <f>IF($BD247,SUM(DV247:$DV$250)*$BK247,"")</f>
        <v/>
      </c>
      <c r="DZ247" s="49" t="str">
        <f t="shared" si="166"/>
        <v/>
      </c>
      <c r="EB247" s="32" t="str">
        <f t="shared" si="204"/>
        <v/>
      </c>
      <c r="EC247" s="32"/>
      <c r="ED247" s="31"/>
      <c r="EE247" s="31" t="str">
        <f t="shared" si="151"/>
        <v/>
      </c>
      <c r="EF247" s="585" t="str">
        <f t="shared" si="172"/>
        <v/>
      </c>
      <c r="EG247" s="585" t="str">
        <f t="shared" si="173"/>
        <v/>
      </c>
      <c r="EH247" s="631" t="str">
        <f t="shared" si="174"/>
        <v/>
      </c>
      <c r="EI247" s="631" t="str">
        <f t="shared" si="167"/>
        <v/>
      </c>
      <c r="EJ247" s="635"/>
      <c r="EK247" s="33" t="str">
        <f t="shared" si="168"/>
        <v/>
      </c>
      <c r="EL247" s="32"/>
      <c r="EM247" s="32" t="str">
        <f t="shared" si="175"/>
        <v/>
      </c>
      <c r="EP247" s="51" t="str">
        <f t="shared" si="152"/>
        <v/>
      </c>
      <c r="EQ247" s="35"/>
      <c r="ER247" s="11"/>
      <c r="ES247" s="33" t="str">
        <f t="shared" si="205"/>
        <v/>
      </c>
      <c r="ET247" s="31"/>
      <c r="EU247" s="50" t="str">
        <f t="shared" si="206"/>
        <v/>
      </c>
      <c r="EV247" s="32" t="str">
        <f t="shared" si="207"/>
        <v/>
      </c>
      <c r="EX247" s="32" t="str">
        <f t="shared" si="208"/>
        <v/>
      </c>
      <c r="EY247" s="22"/>
      <c r="EZ247" s="32"/>
      <c r="FA247" s="11"/>
      <c r="FB247" s="32" t="str">
        <f t="shared" si="169"/>
        <v/>
      </c>
      <c r="FC247" s="11"/>
      <c r="FD247" s="32"/>
      <c r="FF247" s="484" t="str">
        <f t="shared" si="209"/>
        <v/>
      </c>
      <c r="FG247" s="484" t="str">
        <f t="shared" si="210"/>
        <v/>
      </c>
      <c r="FH247" s="603" t="str">
        <f t="shared" si="211"/>
        <v/>
      </c>
      <c r="FI247" s="484" t="str">
        <f t="shared" si="212"/>
        <v/>
      </c>
      <c r="FJ247" s="604" t="str">
        <f t="shared" si="153"/>
        <v/>
      </c>
      <c r="FK247" s="605" t="str">
        <f t="shared" si="213"/>
        <v/>
      </c>
      <c r="FL247" s="484" t="str">
        <f t="shared" si="214"/>
        <v/>
      </c>
      <c r="FN247" s="31" t="str">
        <f t="shared" si="215"/>
        <v/>
      </c>
      <c r="FO247" s="31" t="str">
        <f t="shared" si="216"/>
        <v/>
      </c>
      <c r="FP247" s="30" t="str">
        <f t="shared" si="217"/>
        <v/>
      </c>
      <c r="FQ247" s="45"/>
      <c r="FR247" s="48"/>
      <c r="FS247" s="29" t="str">
        <f t="shared" si="218"/>
        <v/>
      </c>
      <c r="FT247" s="45"/>
      <c r="FV247" s="29" t="str">
        <f t="shared" si="176"/>
        <v/>
      </c>
      <c r="FW247" s="45"/>
      <c r="FY247" s="28" t="str">
        <f t="shared" si="219"/>
        <v/>
      </c>
      <c r="FZ247" s="45"/>
      <c r="GA247" s="45"/>
      <c r="GC247" s="28" t="str">
        <f t="shared" si="220"/>
        <v/>
      </c>
      <c r="GD247" s="45"/>
      <c r="GF247" s="27" t="str">
        <f t="shared" si="170"/>
        <v/>
      </c>
      <c r="GH247" s="29"/>
      <c r="GJ247" s="26" t="str">
        <f t="shared" si="171"/>
        <v/>
      </c>
      <c r="GK247" s="47"/>
      <c r="GL247" s="46"/>
      <c r="GM247" s="24"/>
      <c r="GT247" s="20"/>
      <c r="GW247" s="5"/>
      <c r="GX247" s="5"/>
    </row>
    <row r="248" spans="54:206">
      <c r="BB248" s="23"/>
      <c r="BD248" s="43">
        <f t="shared" si="177"/>
        <v>0</v>
      </c>
      <c r="BE248" s="551" t="str">
        <f t="shared" si="182"/>
        <v/>
      </c>
      <c r="BF248" s="138" t="str">
        <f t="shared" si="180"/>
        <v/>
      </c>
      <c r="BG248" s="42" t="str">
        <f t="shared" si="183"/>
        <v/>
      </c>
      <c r="BH248" s="41" t="str">
        <f t="shared" si="184"/>
        <v/>
      </c>
      <c r="BI248" s="40" t="str">
        <f t="shared" ca="1" si="185"/>
        <v/>
      </c>
      <c r="BJ248" s="202" t="str">
        <f t="shared" si="186"/>
        <v/>
      </c>
      <c r="BK248" s="203" t="str">
        <f t="shared" si="181"/>
        <v/>
      </c>
      <c r="BM248" s="40" t="str">
        <f t="shared" si="187"/>
        <v/>
      </c>
      <c r="BN248" s="40" t="str">
        <f t="shared" si="188"/>
        <v/>
      </c>
      <c r="BO248" s="39" t="str">
        <f t="shared" si="189"/>
        <v/>
      </c>
      <c r="BP248" s="39"/>
      <c r="BQ248" s="354" t="str">
        <f t="shared" si="178"/>
        <v/>
      </c>
      <c r="BR248" s="39"/>
      <c r="BT248" s="386" t="str">
        <f t="shared" si="141"/>
        <v/>
      </c>
      <c r="BU248" s="388" t="str">
        <f>IF($BD248,SUM($BT248:$BT$250),"")</f>
        <v/>
      </c>
      <c r="BV248" s="499" t="str">
        <f t="shared" si="154"/>
        <v/>
      </c>
      <c r="BW248" s="585" t="str">
        <f>IF($BD248,SUM($BV248:$BV$250),"")</f>
        <v/>
      </c>
      <c r="BX248" s="387" t="str">
        <f t="shared" si="155"/>
        <v/>
      </c>
      <c r="BY248" s="387" t="str">
        <f t="shared" si="156"/>
        <v/>
      </c>
      <c r="BZ248" s="388" t="str">
        <f>IF($BD248,SUM($BY248:$BY$250),"")</f>
        <v/>
      </c>
      <c r="CA248" s="11"/>
      <c r="CB248" s="388" t="str">
        <f t="shared" si="157"/>
        <v/>
      </c>
      <c r="CC248" s="387" t="str">
        <f t="shared" si="158"/>
        <v/>
      </c>
      <c r="CD248" s="388" t="str">
        <f>IF($BD248,SUM($CC248:$CC$250),"")</f>
        <v/>
      </c>
      <c r="CE248" s="387" t="str">
        <f t="shared" si="159"/>
        <v/>
      </c>
      <c r="CF248" s="388" t="str">
        <f>IF($BD248,SUM($CE248:$CE$250),"")</f>
        <v/>
      </c>
      <c r="CG248" s="11"/>
      <c r="CH248" s="10" t="str">
        <f t="shared" si="142"/>
        <v/>
      </c>
      <c r="CI248" s="523" t="str">
        <f t="shared" si="160"/>
        <v/>
      </c>
      <c r="CJ248" s="388"/>
      <c r="CK248" s="388"/>
      <c r="CL248" s="37"/>
      <c r="CM248" s="300" t="str">
        <f t="shared" si="179"/>
        <v/>
      </c>
      <c r="CN248" s="677" t="str">
        <f t="shared" si="161"/>
        <v/>
      </c>
      <c r="CO248" s="677" t="str">
        <f t="shared" si="162"/>
        <v/>
      </c>
      <c r="CP248" s="10" t="str">
        <f t="shared" si="143"/>
        <v/>
      </c>
      <c r="CQ248" s="582" t="str">
        <f t="shared" si="144"/>
        <v/>
      </c>
      <c r="CR248" s="387" t="str">
        <f t="shared" si="145"/>
        <v/>
      </c>
      <c r="CT248" s="38" t="str">
        <f t="shared" si="190"/>
        <v/>
      </c>
      <c r="CU248" s="386" t="str">
        <f t="shared" si="163"/>
        <v/>
      </c>
      <c r="CV248" s="499" t="str">
        <f t="shared" si="191"/>
        <v/>
      </c>
      <c r="CX248" s="10" t="str">
        <f t="shared" si="192"/>
        <v/>
      </c>
      <c r="CY248" s="387" t="str">
        <f t="shared" si="193"/>
        <v/>
      </c>
      <c r="CZ248" s="10" t="str">
        <f t="shared" si="194"/>
        <v/>
      </c>
      <c r="DA248" s="33" t="str">
        <f>IF($BD248,SUM(CZ248:$CZ$250)*$BK248,"")</f>
        <v/>
      </c>
      <c r="DC248" s="677" t="str">
        <f t="shared" si="146"/>
        <v/>
      </c>
      <c r="DD248" s="10" t="str">
        <f t="shared" si="164"/>
        <v/>
      </c>
      <c r="DE248" s="10" t="str">
        <f t="shared" si="147"/>
        <v/>
      </c>
      <c r="DF248" s="10" t="str">
        <f t="shared" si="148"/>
        <v/>
      </c>
      <c r="DG248" s="10" t="str">
        <f t="shared" si="149"/>
        <v/>
      </c>
      <c r="DH248" s="10" t="str">
        <f t="shared" si="150"/>
        <v/>
      </c>
      <c r="DI248" s="10" t="str">
        <f t="shared" si="195"/>
        <v/>
      </c>
      <c r="DJ248" s="10" t="str">
        <f t="shared" si="196"/>
        <v/>
      </c>
      <c r="DK248" s="499" t="str">
        <f t="shared" si="197"/>
        <v/>
      </c>
      <c r="DL248" s="38" t="str">
        <f t="shared" si="198"/>
        <v/>
      </c>
      <c r="DM248" s="38" t="str">
        <f t="shared" si="199"/>
        <v/>
      </c>
      <c r="DN248" s="38" t="str">
        <f t="shared" si="200"/>
        <v/>
      </c>
      <c r="DO248" s="38" t="str">
        <f t="shared" si="201"/>
        <v/>
      </c>
      <c r="DR248" s="585" t="str">
        <f t="shared" si="202"/>
        <v/>
      </c>
      <c r="DS248" s="36"/>
      <c r="DT248" s="585" t="str">
        <f t="shared" si="203"/>
        <v/>
      </c>
      <c r="DV248" s="10" t="str">
        <f t="shared" si="165"/>
        <v/>
      </c>
      <c r="DW248" s="22"/>
      <c r="DX248" s="32" t="str">
        <f>IF($BD248,SUM(DV248:$DV$250)*$BK248,"")</f>
        <v/>
      </c>
      <c r="DZ248" s="49" t="str">
        <f t="shared" si="166"/>
        <v/>
      </c>
      <c r="EB248" s="32" t="str">
        <f t="shared" si="204"/>
        <v/>
      </c>
      <c r="EC248" s="32"/>
      <c r="ED248" s="31"/>
      <c r="EE248" s="31" t="str">
        <f t="shared" si="151"/>
        <v/>
      </c>
      <c r="EF248" s="585" t="str">
        <f t="shared" si="172"/>
        <v/>
      </c>
      <c r="EG248" s="585" t="str">
        <f t="shared" si="173"/>
        <v/>
      </c>
      <c r="EH248" s="631" t="str">
        <f t="shared" si="174"/>
        <v/>
      </c>
      <c r="EI248" s="631" t="str">
        <f t="shared" si="167"/>
        <v/>
      </c>
      <c r="EJ248" s="635"/>
      <c r="EK248" s="33" t="str">
        <f t="shared" si="168"/>
        <v/>
      </c>
      <c r="EL248" s="32"/>
      <c r="EM248" s="32" t="str">
        <f t="shared" si="175"/>
        <v/>
      </c>
      <c r="EP248" s="51" t="str">
        <f t="shared" si="152"/>
        <v/>
      </c>
      <c r="EQ248" s="35"/>
      <c r="ER248" s="11"/>
      <c r="ES248" s="33" t="str">
        <f t="shared" si="205"/>
        <v/>
      </c>
      <c r="ET248" s="31"/>
      <c r="EU248" s="50" t="str">
        <f t="shared" si="206"/>
        <v/>
      </c>
      <c r="EV248" s="32" t="str">
        <f t="shared" si="207"/>
        <v/>
      </c>
      <c r="EX248" s="32" t="str">
        <f t="shared" si="208"/>
        <v/>
      </c>
      <c r="EY248" s="22"/>
      <c r="EZ248" s="32"/>
      <c r="FA248" s="11"/>
      <c r="FB248" s="32" t="str">
        <f t="shared" si="169"/>
        <v/>
      </c>
      <c r="FC248" s="11"/>
      <c r="FD248" s="32"/>
      <c r="FF248" s="484" t="str">
        <f t="shared" si="209"/>
        <v/>
      </c>
      <c r="FG248" s="484" t="str">
        <f t="shared" si="210"/>
        <v/>
      </c>
      <c r="FH248" s="603" t="str">
        <f t="shared" si="211"/>
        <v/>
      </c>
      <c r="FI248" s="484" t="str">
        <f t="shared" si="212"/>
        <v/>
      </c>
      <c r="FJ248" s="604" t="str">
        <f t="shared" si="153"/>
        <v/>
      </c>
      <c r="FK248" s="605" t="str">
        <f t="shared" si="213"/>
        <v/>
      </c>
      <c r="FL248" s="484" t="str">
        <f t="shared" si="214"/>
        <v/>
      </c>
      <c r="FN248" s="31" t="str">
        <f t="shared" si="215"/>
        <v/>
      </c>
      <c r="FO248" s="31" t="str">
        <f t="shared" si="216"/>
        <v/>
      </c>
      <c r="FP248" s="30" t="str">
        <f t="shared" si="217"/>
        <v/>
      </c>
      <c r="FQ248" s="45"/>
      <c r="FR248" s="48"/>
      <c r="FS248" s="29" t="str">
        <f t="shared" si="218"/>
        <v/>
      </c>
      <c r="FT248" s="45"/>
      <c r="FV248" s="29" t="str">
        <f t="shared" si="176"/>
        <v/>
      </c>
      <c r="FW248" s="45"/>
      <c r="FY248" s="28" t="str">
        <f t="shared" si="219"/>
        <v/>
      </c>
      <c r="FZ248" s="45"/>
      <c r="GA248" s="45"/>
      <c r="GC248" s="28" t="str">
        <f t="shared" si="220"/>
        <v/>
      </c>
      <c r="GD248" s="45"/>
      <c r="GF248" s="27" t="str">
        <f t="shared" si="170"/>
        <v/>
      </c>
      <c r="GH248" s="29"/>
      <c r="GJ248" s="26" t="str">
        <f t="shared" si="171"/>
        <v/>
      </c>
      <c r="GK248" s="47"/>
      <c r="GL248" s="46"/>
      <c r="GM248" s="24"/>
      <c r="GT248" s="20"/>
      <c r="GW248" s="5"/>
      <c r="GX248" s="5"/>
    </row>
    <row r="249" spans="54:206">
      <c r="BB249" s="23"/>
      <c r="BD249" s="43">
        <f t="shared" si="177"/>
        <v>0</v>
      </c>
      <c r="BE249" s="551" t="str">
        <f t="shared" si="182"/>
        <v/>
      </c>
      <c r="BF249" s="138" t="str">
        <f t="shared" si="180"/>
        <v/>
      </c>
      <c r="BG249" s="42" t="str">
        <f t="shared" si="183"/>
        <v/>
      </c>
      <c r="BH249" s="41" t="str">
        <f t="shared" si="184"/>
        <v/>
      </c>
      <c r="BI249" s="40" t="str">
        <f t="shared" ca="1" si="185"/>
        <v/>
      </c>
      <c r="BJ249" s="202" t="str">
        <f t="shared" si="186"/>
        <v/>
      </c>
      <c r="BK249" s="203" t="str">
        <f t="shared" si="181"/>
        <v/>
      </c>
      <c r="BM249" s="40" t="str">
        <f t="shared" si="187"/>
        <v/>
      </c>
      <c r="BN249" s="40" t="str">
        <f t="shared" si="188"/>
        <v/>
      </c>
      <c r="BO249" s="39" t="str">
        <f t="shared" si="189"/>
        <v/>
      </c>
      <c r="BP249" s="39"/>
      <c r="BQ249" s="354" t="str">
        <f t="shared" si="178"/>
        <v/>
      </c>
      <c r="BR249" s="39"/>
      <c r="BT249" s="386" t="str">
        <f t="shared" si="141"/>
        <v/>
      </c>
      <c r="BU249" s="388" t="str">
        <f>IF($BD249,SUM($BT249:$BT$250),"")</f>
        <v/>
      </c>
      <c r="BV249" s="499" t="str">
        <f t="shared" si="154"/>
        <v/>
      </c>
      <c r="BW249" s="585" t="str">
        <f>IF($BD249,SUM($BV249:$BV$250),"")</f>
        <v/>
      </c>
      <c r="BX249" s="387" t="str">
        <f t="shared" si="155"/>
        <v/>
      </c>
      <c r="BY249" s="387" t="str">
        <f t="shared" si="156"/>
        <v/>
      </c>
      <c r="BZ249" s="388" t="str">
        <f>IF($BD249,SUM($BY249:$BY$250),"")</f>
        <v/>
      </c>
      <c r="CA249" s="11"/>
      <c r="CB249" s="388" t="str">
        <f t="shared" si="157"/>
        <v/>
      </c>
      <c r="CC249" s="387" t="str">
        <f t="shared" si="158"/>
        <v/>
      </c>
      <c r="CD249" s="388" t="str">
        <f>IF($BD249,SUM($CC249:$CC$250),"")</f>
        <v/>
      </c>
      <c r="CE249" s="387" t="str">
        <f t="shared" si="159"/>
        <v/>
      </c>
      <c r="CF249" s="388" t="str">
        <f>IF($BD249,SUM($CE249:$CE$250),"")</f>
        <v/>
      </c>
      <c r="CG249" s="11"/>
      <c r="CH249" s="10" t="str">
        <f t="shared" si="142"/>
        <v/>
      </c>
      <c r="CI249" s="523" t="str">
        <f t="shared" si="160"/>
        <v/>
      </c>
      <c r="CJ249" s="388"/>
      <c r="CK249" s="388"/>
      <c r="CL249" s="37"/>
      <c r="CM249" s="300" t="str">
        <f t="shared" si="179"/>
        <v/>
      </c>
      <c r="CN249" s="677" t="str">
        <f t="shared" si="161"/>
        <v/>
      </c>
      <c r="CO249" s="677" t="str">
        <f t="shared" si="162"/>
        <v/>
      </c>
      <c r="CP249" s="10" t="str">
        <f t="shared" si="143"/>
        <v/>
      </c>
      <c r="CQ249" s="582" t="str">
        <f t="shared" si="144"/>
        <v/>
      </c>
      <c r="CR249" s="387" t="str">
        <f t="shared" si="145"/>
        <v/>
      </c>
      <c r="CT249" s="38" t="str">
        <f t="shared" si="190"/>
        <v/>
      </c>
      <c r="CU249" s="386" t="str">
        <f t="shared" si="163"/>
        <v/>
      </c>
      <c r="CV249" s="499" t="str">
        <f t="shared" si="191"/>
        <v/>
      </c>
      <c r="CX249" s="10" t="str">
        <f t="shared" si="192"/>
        <v/>
      </c>
      <c r="CY249" s="387" t="str">
        <f t="shared" si="193"/>
        <v/>
      </c>
      <c r="CZ249" s="10" t="str">
        <f t="shared" si="194"/>
        <v/>
      </c>
      <c r="DA249" s="33" t="str">
        <f>IF($BD249,SUM(CZ249:$CZ$250)*$BK249,"")</f>
        <v/>
      </c>
      <c r="DC249" s="677" t="str">
        <f t="shared" si="146"/>
        <v/>
      </c>
      <c r="DD249" s="10" t="str">
        <f t="shared" si="164"/>
        <v/>
      </c>
      <c r="DE249" s="10" t="str">
        <f t="shared" si="147"/>
        <v/>
      </c>
      <c r="DF249" s="10" t="str">
        <f t="shared" si="148"/>
        <v/>
      </c>
      <c r="DG249" s="10" t="str">
        <f t="shared" si="149"/>
        <v/>
      </c>
      <c r="DH249" s="10" t="str">
        <f t="shared" si="150"/>
        <v/>
      </c>
      <c r="DI249" s="10" t="str">
        <f t="shared" si="195"/>
        <v/>
      </c>
      <c r="DJ249" s="10" t="str">
        <f t="shared" si="196"/>
        <v/>
      </c>
      <c r="DK249" s="499" t="str">
        <f t="shared" si="197"/>
        <v/>
      </c>
      <c r="DL249" s="38" t="str">
        <f t="shared" si="198"/>
        <v/>
      </c>
      <c r="DM249" s="38" t="str">
        <f t="shared" si="199"/>
        <v/>
      </c>
      <c r="DN249" s="38" t="str">
        <f t="shared" si="200"/>
        <v/>
      </c>
      <c r="DO249" s="38" t="str">
        <f t="shared" si="201"/>
        <v/>
      </c>
      <c r="DR249" s="585" t="str">
        <f t="shared" si="202"/>
        <v/>
      </c>
      <c r="DS249" s="36"/>
      <c r="DT249" s="585" t="str">
        <f t="shared" si="203"/>
        <v/>
      </c>
      <c r="DV249" s="10" t="str">
        <f t="shared" si="165"/>
        <v/>
      </c>
      <c r="DW249" s="22"/>
      <c r="DX249" s="32" t="str">
        <f>IF($BD249,SUM(DV249:$DV$250)*$BK249,"")</f>
        <v/>
      </c>
      <c r="DZ249" s="49" t="str">
        <f t="shared" si="166"/>
        <v/>
      </c>
      <c r="EB249" s="32" t="str">
        <f t="shared" si="204"/>
        <v/>
      </c>
      <c r="EC249" s="32"/>
      <c r="ED249" s="31"/>
      <c r="EE249" s="31" t="str">
        <f t="shared" si="151"/>
        <v/>
      </c>
      <c r="EF249" s="585" t="str">
        <f t="shared" si="172"/>
        <v/>
      </c>
      <c r="EG249" s="585" t="str">
        <f t="shared" si="173"/>
        <v/>
      </c>
      <c r="EH249" s="631" t="str">
        <f t="shared" si="174"/>
        <v/>
      </c>
      <c r="EI249" s="631" t="str">
        <f t="shared" si="167"/>
        <v/>
      </c>
      <c r="EJ249" s="635"/>
      <c r="EK249" s="33" t="str">
        <f t="shared" si="168"/>
        <v/>
      </c>
      <c r="EL249" s="32"/>
      <c r="EM249" s="32" t="str">
        <f t="shared" si="175"/>
        <v/>
      </c>
      <c r="EP249" s="51" t="str">
        <f t="shared" si="152"/>
        <v/>
      </c>
      <c r="EQ249" s="35"/>
      <c r="ER249" s="11"/>
      <c r="ES249" s="33" t="str">
        <f t="shared" si="205"/>
        <v/>
      </c>
      <c r="ET249" s="31"/>
      <c r="EU249" s="50" t="str">
        <f t="shared" si="206"/>
        <v/>
      </c>
      <c r="EV249" s="32" t="str">
        <f t="shared" si="207"/>
        <v/>
      </c>
      <c r="EX249" s="32" t="str">
        <f t="shared" si="208"/>
        <v/>
      </c>
      <c r="EY249" s="22"/>
      <c r="EZ249" s="32"/>
      <c r="FA249" s="11"/>
      <c r="FB249" s="32" t="str">
        <f t="shared" si="169"/>
        <v/>
      </c>
      <c r="FC249" s="11"/>
      <c r="FD249" s="32"/>
      <c r="FF249" s="484" t="str">
        <f t="shared" si="209"/>
        <v/>
      </c>
      <c r="FG249" s="484" t="str">
        <f t="shared" si="210"/>
        <v/>
      </c>
      <c r="FH249" s="603" t="str">
        <f t="shared" si="211"/>
        <v/>
      </c>
      <c r="FI249" s="484" t="str">
        <f t="shared" si="212"/>
        <v/>
      </c>
      <c r="FJ249" s="604" t="str">
        <f t="shared" si="153"/>
        <v/>
      </c>
      <c r="FK249" s="605" t="str">
        <f t="shared" si="213"/>
        <v/>
      </c>
      <c r="FL249" s="484" t="str">
        <f t="shared" si="214"/>
        <v/>
      </c>
      <c r="FN249" s="31" t="str">
        <f t="shared" si="215"/>
        <v/>
      </c>
      <c r="FO249" s="31" t="str">
        <f t="shared" si="216"/>
        <v/>
      </c>
      <c r="FP249" s="30" t="str">
        <f t="shared" si="217"/>
        <v/>
      </c>
      <c r="FQ249" s="45"/>
      <c r="FR249" s="48"/>
      <c r="FS249" s="29" t="str">
        <f t="shared" si="218"/>
        <v/>
      </c>
      <c r="FT249" s="45"/>
      <c r="FV249" s="29" t="str">
        <f t="shared" si="176"/>
        <v/>
      </c>
      <c r="FW249" s="45"/>
      <c r="FY249" s="28" t="str">
        <f t="shared" si="219"/>
        <v/>
      </c>
      <c r="FZ249" s="45"/>
      <c r="GA249" s="45"/>
      <c r="GC249" s="28" t="str">
        <f t="shared" si="220"/>
        <v/>
      </c>
      <c r="GD249" s="45"/>
      <c r="GF249" s="27" t="str">
        <f t="shared" si="170"/>
        <v/>
      </c>
      <c r="GH249" s="29"/>
      <c r="GJ249" s="26" t="str">
        <f t="shared" si="171"/>
        <v/>
      </c>
      <c r="GK249" s="47"/>
      <c r="GL249" s="46"/>
      <c r="GM249" s="24"/>
      <c r="GT249" s="20"/>
      <c r="GW249" s="5"/>
      <c r="GX249" s="5"/>
    </row>
    <row r="250" spans="54:206">
      <c r="BB250" s="23"/>
      <c r="BD250" s="43">
        <f t="shared" si="177"/>
        <v>0</v>
      </c>
      <c r="BE250" s="551" t="str">
        <f t="shared" si="182"/>
        <v/>
      </c>
      <c r="BF250" s="138" t="str">
        <f t="shared" si="180"/>
        <v/>
      </c>
      <c r="BG250" s="42" t="str">
        <f t="shared" si="183"/>
        <v/>
      </c>
      <c r="BH250" s="41" t="str">
        <f t="shared" si="184"/>
        <v/>
      </c>
      <c r="BI250" s="40" t="str">
        <f t="shared" ca="1" si="185"/>
        <v/>
      </c>
      <c r="BJ250" s="202" t="str">
        <f t="shared" si="186"/>
        <v/>
      </c>
      <c r="BK250" s="203" t="str">
        <f t="shared" si="181"/>
        <v/>
      </c>
      <c r="BM250" s="40" t="str">
        <f t="shared" si="187"/>
        <v/>
      </c>
      <c r="BN250" s="40" t="str">
        <f t="shared" si="188"/>
        <v/>
      </c>
      <c r="BO250" s="39" t="str">
        <f t="shared" si="189"/>
        <v/>
      </c>
      <c r="BP250" s="39"/>
      <c r="BQ250" s="354" t="str">
        <f t="shared" si="178"/>
        <v/>
      </c>
      <c r="BR250" s="39"/>
      <c r="BT250" s="386" t="str">
        <f t="shared" si="141"/>
        <v/>
      </c>
      <c r="BU250" s="388" t="str">
        <f>IF($BD250,SUM($BT250:$BT$250),"")</f>
        <v/>
      </c>
      <c r="BV250" s="499" t="str">
        <f t="shared" si="154"/>
        <v/>
      </c>
      <c r="BW250" s="585" t="str">
        <f>IF($BD250,SUM($BV250:$BV$250),"")</f>
        <v/>
      </c>
      <c r="BX250" s="387" t="str">
        <f t="shared" si="155"/>
        <v/>
      </c>
      <c r="BY250" s="387" t="str">
        <f t="shared" si="156"/>
        <v/>
      </c>
      <c r="BZ250" s="388" t="str">
        <f>IF($BD250,SUM($BY250:$BY$250),"")</f>
        <v/>
      </c>
      <c r="CA250" s="11"/>
      <c r="CB250" s="388" t="str">
        <f t="shared" si="157"/>
        <v/>
      </c>
      <c r="CC250" s="387" t="str">
        <f t="shared" si="158"/>
        <v/>
      </c>
      <c r="CD250" s="388" t="str">
        <f>IF($BD250,SUM($CC250:$CC$250),"")</f>
        <v/>
      </c>
      <c r="CE250" s="387" t="str">
        <f t="shared" si="159"/>
        <v/>
      </c>
      <c r="CF250" s="388" t="str">
        <f>IF($BD250,SUM($CE250:$CE$250),"")</f>
        <v/>
      </c>
      <c r="CG250" s="11"/>
      <c r="CH250" s="10" t="str">
        <f t="shared" si="142"/>
        <v/>
      </c>
      <c r="CI250" s="523" t="str">
        <f t="shared" si="160"/>
        <v/>
      </c>
      <c r="CJ250" s="388"/>
      <c r="CK250" s="388"/>
      <c r="CL250" s="37"/>
      <c r="CM250" s="300" t="str">
        <f t="shared" si="179"/>
        <v/>
      </c>
      <c r="CN250" s="677" t="str">
        <f t="shared" si="161"/>
        <v/>
      </c>
      <c r="CO250" s="677" t="str">
        <f t="shared" si="162"/>
        <v/>
      </c>
      <c r="CP250" s="10" t="str">
        <f t="shared" si="143"/>
        <v/>
      </c>
      <c r="CQ250" s="582" t="str">
        <f t="shared" si="144"/>
        <v/>
      </c>
      <c r="CR250" s="387" t="str">
        <f t="shared" si="145"/>
        <v/>
      </c>
      <c r="CT250" s="38" t="str">
        <f t="shared" si="190"/>
        <v/>
      </c>
      <c r="CU250" s="386" t="str">
        <f t="shared" si="163"/>
        <v/>
      </c>
      <c r="CV250" s="499" t="str">
        <f t="shared" si="191"/>
        <v/>
      </c>
      <c r="CX250" s="10" t="str">
        <f t="shared" si="192"/>
        <v/>
      </c>
      <c r="CY250" s="387" t="str">
        <f t="shared" si="193"/>
        <v/>
      </c>
      <c r="CZ250" s="10" t="str">
        <f t="shared" si="194"/>
        <v/>
      </c>
      <c r="DA250" s="33" t="str">
        <f>IF($BD250,SUM(CZ250:$CZ$250)*$BK250,"")</f>
        <v/>
      </c>
      <c r="DC250" s="677" t="str">
        <f t="shared" si="146"/>
        <v/>
      </c>
      <c r="DD250" s="10" t="str">
        <f t="shared" si="164"/>
        <v/>
      </c>
      <c r="DE250" s="10" t="str">
        <f t="shared" si="147"/>
        <v/>
      </c>
      <c r="DF250" s="10" t="str">
        <f t="shared" si="148"/>
        <v/>
      </c>
      <c r="DG250" s="10" t="str">
        <f t="shared" si="149"/>
        <v/>
      </c>
      <c r="DH250" s="10" t="str">
        <f t="shared" si="150"/>
        <v/>
      </c>
      <c r="DI250" s="10" t="str">
        <f t="shared" si="195"/>
        <v/>
      </c>
      <c r="DJ250" s="10" t="str">
        <f t="shared" si="196"/>
        <v/>
      </c>
      <c r="DK250" s="499" t="str">
        <f t="shared" si="197"/>
        <v/>
      </c>
      <c r="DL250" s="38" t="str">
        <f t="shared" si="198"/>
        <v/>
      </c>
      <c r="DM250" s="38" t="str">
        <f t="shared" si="199"/>
        <v/>
      </c>
      <c r="DN250" s="38" t="str">
        <f t="shared" si="200"/>
        <v/>
      </c>
      <c r="DO250" s="38" t="str">
        <f t="shared" si="201"/>
        <v/>
      </c>
      <c r="DR250" s="585" t="str">
        <f t="shared" si="202"/>
        <v/>
      </c>
      <c r="DS250" s="36"/>
      <c r="DT250" s="585" t="str">
        <f t="shared" si="203"/>
        <v/>
      </c>
      <c r="DV250" s="10" t="str">
        <f t="shared" si="165"/>
        <v/>
      </c>
      <c r="DW250" s="22"/>
      <c r="DX250" s="32" t="str">
        <f>IF($BD250,SUM(DV250:$DV$250)*$BK250,"")</f>
        <v/>
      </c>
      <c r="DZ250" s="49" t="str">
        <f t="shared" si="166"/>
        <v/>
      </c>
      <c r="EB250" s="32" t="str">
        <f t="shared" si="204"/>
        <v/>
      </c>
      <c r="EC250" s="32"/>
      <c r="ED250" s="31"/>
      <c r="EE250" s="31" t="str">
        <f t="shared" si="151"/>
        <v/>
      </c>
      <c r="EF250" s="585" t="str">
        <f t="shared" si="172"/>
        <v/>
      </c>
      <c r="EG250" s="585" t="str">
        <f t="shared" si="173"/>
        <v/>
      </c>
      <c r="EH250" s="631" t="str">
        <f t="shared" si="174"/>
        <v/>
      </c>
      <c r="EI250" s="631" t="str">
        <f t="shared" si="167"/>
        <v/>
      </c>
      <c r="EJ250" s="635"/>
      <c r="EK250" s="33" t="str">
        <f t="shared" si="168"/>
        <v/>
      </c>
      <c r="EL250" s="32"/>
      <c r="EM250" s="32" t="str">
        <f t="shared" si="175"/>
        <v/>
      </c>
      <c r="EP250" s="51" t="str">
        <f t="shared" si="152"/>
        <v/>
      </c>
      <c r="EQ250" s="35"/>
      <c r="ER250" s="11"/>
      <c r="ES250" s="33" t="str">
        <f t="shared" si="205"/>
        <v/>
      </c>
      <c r="ET250" s="31"/>
      <c r="EU250" s="50" t="str">
        <f t="shared" si="206"/>
        <v/>
      </c>
      <c r="EV250" s="32" t="str">
        <f t="shared" si="207"/>
        <v/>
      </c>
      <c r="EX250" s="32" t="str">
        <f t="shared" si="208"/>
        <v/>
      </c>
      <c r="EY250" s="22"/>
      <c r="EZ250" s="32"/>
      <c r="FA250" s="11"/>
      <c r="FB250" s="32" t="str">
        <f t="shared" si="169"/>
        <v/>
      </c>
      <c r="FC250" s="11"/>
      <c r="FD250" s="32"/>
      <c r="FF250" s="484" t="str">
        <f t="shared" si="209"/>
        <v/>
      </c>
      <c r="FG250" s="484" t="str">
        <f t="shared" si="210"/>
        <v/>
      </c>
      <c r="FH250" s="603" t="str">
        <f t="shared" si="211"/>
        <v/>
      </c>
      <c r="FI250" s="484" t="str">
        <f t="shared" si="212"/>
        <v/>
      </c>
      <c r="FJ250" s="604" t="str">
        <f t="shared" si="153"/>
        <v/>
      </c>
      <c r="FK250" s="605" t="str">
        <f t="shared" si="213"/>
        <v/>
      </c>
      <c r="FL250" s="484" t="str">
        <f t="shared" si="214"/>
        <v/>
      </c>
      <c r="FN250" s="31" t="str">
        <f t="shared" si="215"/>
        <v/>
      </c>
      <c r="FO250" s="31" t="str">
        <f t="shared" si="216"/>
        <v/>
      </c>
      <c r="FP250" s="30" t="str">
        <f t="shared" si="217"/>
        <v/>
      </c>
      <c r="FQ250" s="45"/>
      <c r="FR250" s="48"/>
      <c r="FS250" s="29" t="str">
        <f t="shared" si="218"/>
        <v/>
      </c>
      <c r="FT250" s="45"/>
      <c r="FV250" s="29" t="str">
        <f t="shared" si="176"/>
        <v/>
      </c>
      <c r="FW250" s="45"/>
      <c r="FY250" s="28" t="str">
        <f t="shared" si="219"/>
        <v/>
      </c>
      <c r="FZ250" s="45"/>
      <c r="GA250" s="45"/>
      <c r="GC250" s="28" t="str">
        <f t="shared" si="220"/>
        <v/>
      </c>
      <c r="GD250" s="45"/>
      <c r="GF250" s="27" t="str">
        <f t="shared" si="170"/>
        <v/>
      </c>
      <c r="GH250" s="29"/>
      <c r="GJ250" s="26" t="str">
        <f t="shared" si="171"/>
        <v/>
      </c>
      <c r="GK250" s="44"/>
      <c r="GL250" s="25"/>
      <c r="GM250" s="24"/>
      <c r="GT250" s="20"/>
      <c r="GW250" s="5"/>
      <c r="GX250" s="5"/>
    </row>
    <row r="251" spans="54:206">
      <c r="BB251" s="23"/>
      <c r="BD251" s="43">
        <f t="shared" si="177"/>
        <v>0</v>
      </c>
      <c r="BE251" s="551" t="str">
        <f t="shared" si="182"/>
        <v/>
      </c>
      <c r="BF251" s="138" t="str">
        <f t="shared" si="180"/>
        <v/>
      </c>
      <c r="BG251" s="42" t="str">
        <f t="shared" si="183"/>
        <v/>
      </c>
      <c r="BH251" s="41" t="str">
        <f t="shared" si="184"/>
        <v/>
      </c>
      <c r="BI251" s="40" t="str">
        <f t="shared" ca="1" si="185"/>
        <v/>
      </c>
      <c r="BJ251" s="202" t="str">
        <f t="shared" si="186"/>
        <v/>
      </c>
      <c r="BK251" s="203" t="str">
        <f t="shared" si="181"/>
        <v/>
      </c>
      <c r="BM251" s="40" t="str">
        <f t="shared" si="187"/>
        <v/>
      </c>
      <c r="BN251" s="40" t="str">
        <f t="shared" si="188"/>
        <v/>
      </c>
      <c r="BO251" s="39" t="str">
        <f t="shared" si="189"/>
        <v/>
      </c>
      <c r="BP251" s="39"/>
      <c r="BQ251" s="354" t="str">
        <f t="shared" si="178"/>
        <v/>
      </c>
      <c r="BR251" s="39"/>
      <c r="BT251" s="386" t="str">
        <f t="shared" si="141"/>
        <v/>
      </c>
      <c r="BU251" s="388" t="str">
        <f>IF($BD251,SUM($BT$250:$BT251),"")</f>
        <v/>
      </c>
      <c r="BV251" s="499" t="str">
        <f t="shared" si="154"/>
        <v/>
      </c>
      <c r="BW251" s="585" t="str">
        <f>IF($BD251,SUM($BV$250:$BV251),"")</f>
        <v/>
      </c>
      <c r="BX251" s="387" t="str">
        <f t="shared" si="155"/>
        <v/>
      </c>
      <c r="BY251" s="387" t="str">
        <f t="shared" si="156"/>
        <v/>
      </c>
      <c r="BZ251" s="388" t="str">
        <f>IF($BD251,SUM($BY$250:$BY251),"")</f>
        <v/>
      </c>
      <c r="CA251" s="11"/>
      <c r="CB251" s="388" t="str">
        <f t="shared" si="157"/>
        <v/>
      </c>
      <c r="CC251" s="387" t="str">
        <f t="shared" si="158"/>
        <v/>
      </c>
      <c r="CD251" s="388" t="str">
        <f>IF($BD251,SUM($CC$250:$CC251),"")</f>
        <v/>
      </c>
      <c r="CE251" s="387" t="str">
        <f t="shared" si="159"/>
        <v/>
      </c>
      <c r="CF251" s="388" t="str">
        <f>IF($BD251,SUM($CE$250:$CE251),"")</f>
        <v/>
      </c>
      <c r="CG251" s="11"/>
      <c r="CH251" s="10" t="str">
        <f t="shared" si="142"/>
        <v/>
      </c>
      <c r="CI251" s="523" t="str">
        <f t="shared" si="160"/>
        <v/>
      </c>
      <c r="CJ251" s="388"/>
      <c r="CK251" s="388"/>
      <c r="CL251" s="37"/>
      <c r="CM251" s="300" t="str">
        <f t="shared" si="179"/>
        <v/>
      </c>
      <c r="CN251" s="677" t="str">
        <f t="shared" si="161"/>
        <v/>
      </c>
      <c r="CO251" s="677" t="str">
        <f t="shared" si="162"/>
        <v/>
      </c>
      <c r="CP251" s="10" t="str">
        <f t="shared" si="143"/>
        <v/>
      </c>
      <c r="CQ251" s="582" t="str">
        <f t="shared" si="144"/>
        <v/>
      </c>
      <c r="CR251" s="387" t="str">
        <f t="shared" si="145"/>
        <v/>
      </c>
      <c r="CT251" s="38" t="str">
        <f t="shared" si="190"/>
        <v/>
      </c>
      <c r="CU251" s="386" t="str">
        <f t="shared" si="163"/>
        <v/>
      </c>
      <c r="CV251" s="499" t="str">
        <f t="shared" si="191"/>
        <v/>
      </c>
      <c r="CX251" s="10" t="str">
        <f t="shared" si="192"/>
        <v/>
      </c>
      <c r="CY251" s="387" t="str">
        <f t="shared" si="193"/>
        <v/>
      </c>
      <c r="CZ251" s="10" t="str">
        <f t="shared" si="194"/>
        <v/>
      </c>
      <c r="DA251" s="33" t="str">
        <f>IF($BD251,SUM(CZ$250:$CZ251)*$BK251,"")</f>
        <v/>
      </c>
      <c r="DC251" s="677" t="str">
        <f t="shared" si="146"/>
        <v/>
      </c>
      <c r="DD251" s="10" t="str">
        <f t="shared" si="164"/>
        <v/>
      </c>
      <c r="DE251" s="10" t="str">
        <f t="shared" si="147"/>
        <v/>
      </c>
      <c r="DF251" s="10" t="str">
        <f t="shared" si="148"/>
        <v/>
      </c>
      <c r="DG251" s="10" t="str">
        <f t="shared" si="149"/>
        <v/>
      </c>
      <c r="DH251" s="10" t="str">
        <f t="shared" si="150"/>
        <v/>
      </c>
      <c r="DI251" s="10" t="str">
        <f t="shared" si="195"/>
        <v/>
      </c>
      <c r="DJ251" s="10" t="str">
        <f t="shared" si="196"/>
        <v/>
      </c>
      <c r="DK251" s="499" t="str">
        <f t="shared" si="197"/>
        <v/>
      </c>
      <c r="DL251" s="38" t="str">
        <f t="shared" si="198"/>
        <v/>
      </c>
      <c r="DM251" s="38" t="str">
        <f t="shared" si="199"/>
        <v/>
      </c>
      <c r="DN251" s="38" t="str">
        <f t="shared" si="200"/>
        <v/>
      </c>
      <c r="DO251" s="38" t="str">
        <f t="shared" si="201"/>
        <v/>
      </c>
      <c r="DR251" s="585" t="str">
        <f t="shared" si="202"/>
        <v/>
      </c>
      <c r="DS251" s="36"/>
      <c r="DT251" s="585" t="str">
        <f t="shared" si="203"/>
        <v/>
      </c>
      <c r="DV251" s="10" t="str">
        <f t="shared" si="165"/>
        <v/>
      </c>
      <c r="DW251" s="22"/>
      <c r="DX251" s="32" t="str">
        <f>IF($BD251,SUM(DV$250:$DV251)*$BK251,"")</f>
        <v/>
      </c>
      <c r="DZ251" s="49" t="str">
        <f t="shared" si="166"/>
        <v/>
      </c>
      <c r="EB251" s="32" t="str">
        <f t="shared" si="204"/>
        <v/>
      </c>
      <c r="EC251" s="32"/>
      <c r="ED251" s="31"/>
      <c r="EE251" s="31" t="str">
        <f t="shared" si="151"/>
        <v/>
      </c>
      <c r="EF251" s="585" t="str">
        <f t="shared" si="172"/>
        <v/>
      </c>
      <c r="EG251" s="585" t="str">
        <f t="shared" si="173"/>
        <v/>
      </c>
      <c r="EH251" s="631" t="str">
        <f t="shared" si="174"/>
        <v/>
      </c>
      <c r="EI251" s="631" t="str">
        <f t="shared" si="167"/>
        <v/>
      </c>
      <c r="EJ251" s="635"/>
      <c r="EK251" s="33" t="str">
        <f t="shared" si="168"/>
        <v/>
      </c>
      <c r="EL251" s="32"/>
      <c r="EM251" s="32" t="str">
        <f t="shared" si="175"/>
        <v/>
      </c>
      <c r="EP251" s="51" t="str">
        <f t="shared" si="152"/>
        <v/>
      </c>
      <c r="EQ251" s="35"/>
      <c r="ER251" s="11"/>
      <c r="ES251" s="33" t="str">
        <f t="shared" si="205"/>
        <v/>
      </c>
      <c r="ET251" s="31"/>
      <c r="EU251" s="50" t="str">
        <f t="shared" si="206"/>
        <v/>
      </c>
      <c r="EV251" s="32" t="str">
        <f t="shared" si="207"/>
        <v/>
      </c>
      <c r="EX251" s="32" t="str">
        <f t="shared" si="208"/>
        <v/>
      </c>
      <c r="EY251" s="22"/>
      <c r="EZ251" s="32"/>
      <c r="FA251" s="11"/>
      <c r="FB251" s="32" t="str">
        <f t="shared" si="169"/>
        <v/>
      </c>
      <c r="FC251" s="11"/>
      <c r="FD251" s="32"/>
      <c r="FF251" s="484" t="str">
        <f t="shared" si="209"/>
        <v/>
      </c>
      <c r="FG251" s="484" t="str">
        <f t="shared" si="210"/>
        <v/>
      </c>
      <c r="FH251" s="603" t="str">
        <f t="shared" si="211"/>
        <v/>
      </c>
      <c r="FI251" s="484" t="str">
        <f t="shared" si="212"/>
        <v/>
      </c>
      <c r="FJ251" s="604" t="str">
        <f t="shared" si="153"/>
        <v/>
      </c>
      <c r="FK251" s="605" t="str">
        <f t="shared" si="213"/>
        <v/>
      </c>
      <c r="FL251" s="484" t="str">
        <f t="shared" si="214"/>
        <v/>
      </c>
      <c r="FN251" s="31" t="str">
        <f t="shared" si="215"/>
        <v/>
      </c>
      <c r="FO251" s="31" t="str">
        <f t="shared" si="216"/>
        <v/>
      </c>
      <c r="FP251" s="30" t="str">
        <f t="shared" si="217"/>
        <v/>
      </c>
      <c r="FQ251" s="45"/>
      <c r="FR251" s="48"/>
      <c r="FS251" s="29" t="str">
        <f t="shared" si="218"/>
        <v/>
      </c>
      <c r="FT251" s="45"/>
      <c r="FV251" s="29" t="str">
        <f t="shared" si="176"/>
        <v/>
      </c>
      <c r="FW251" s="45"/>
      <c r="FY251" s="28" t="str">
        <f t="shared" si="219"/>
        <v/>
      </c>
      <c r="FZ251" s="45"/>
      <c r="GA251" s="45"/>
      <c r="GC251" s="28" t="str">
        <f t="shared" si="220"/>
        <v/>
      </c>
      <c r="GD251" s="45"/>
      <c r="GF251" s="27" t="str">
        <f t="shared" si="170"/>
        <v/>
      </c>
      <c r="GH251" s="29"/>
      <c r="GJ251" s="26" t="str">
        <f t="shared" si="171"/>
        <v/>
      </c>
      <c r="GK251" s="25"/>
      <c r="GL251" s="25"/>
      <c r="GM251" s="24"/>
      <c r="GT251" s="20"/>
      <c r="GW251" s="5"/>
      <c r="GX251" s="5"/>
    </row>
    <row r="252" spans="54:206">
      <c r="BB252" s="23"/>
      <c r="BT252" s="387"/>
      <c r="BU252" s="387"/>
      <c r="BV252" s="387"/>
      <c r="BW252" s="387"/>
      <c r="BX252" s="387"/>
      <c r="BY252" s="387"/>
      <c r="BZ252" s="387"/>
      <c r="CA252" s="387"/>
      <c r="CB252" s="387"/>
      <c r="CC252" s="387"/>
      <c r="CD252" s="387"/>
      <c r="CE252" s="387"/>
      <c r="CF252" s="387"/>
      <c r="CG252" s="387"/>
      <c r="CH252" s="387"/>
      <c r="CI252" s="387"/>
      <c r="CJ252" s="387"/>
      <c r="CK252" s="387"/>
      <c r="CR252" s="492"/>
      <c r="CT252" s="10"/>
      <c r="CU252" s="492"/>
      <c r="CV252" s="499"/>
      <c r="CY252" s="387"/>
      <c r="DA252" s="33"/>
      <c r="DC252" s="677" t="str">
        <f t="shared" si="146"/>
        <v/>
      </c>
      <c r="DW252" s="22"/>
      <c r="FA252" s="11"/>
      <c r="FC252" s="11"/>
      <c r="FU252" s="10"/>
      <c r="FV252" s="10"/>
      <c r="FX252" s="10"/>
      <c r="GB252" s="10"/>
      <c r="GI252" s="9"/>
      <c r="GJ252" s="21"/>
      <c r="GK252" s="21"/>
      <c r="GL252" s="21"/>
      <c r="GM252" s="21"/>
      <c r="GN252" s="21"/>
      <c r="GT252" s="20"/>
      <c r="GW252" s="5"/>
      <c r="GX252" s="5"/>
    </row>
    <row r="253" spans="54:206" ht="16.5" thickBot="1">
      <c r="BB253" s="19"/>
      <c r="BC253" s="13"/>
      <c r="BD253" s="18"/>
      <c r="BE253" s="14"/>
      <c r="BF253" s="18"/>
      <c r="BG253" s="17"/>
      <c r="BH253" s="15"/>
      <c r="BI253" s="15"/>
      <c r="BJ253" s="15"/>
      <c r="BK253" s="15"/>
      <c r="BL253" s="15"/>
      <c r="BM253" s="15"/>
      <c r="BN253" s="15"/>
      <c r="BO253" s="15"/>
      <c r="BP253" s="15"/>
      <c r="BQ253" s="356"/>
      <c r="BR253" s="15"/>
      <c r="BS253" s="15"/>
      <c r="BT253" s="393"/>
      <c r="BU253" s="393"/>
      <c r="BV253" s="393"/>
      <c r="BW253" s="393"/>
      <c r="BX253" s="393"/>
      <c r="BY253" s="393"/>
      <c r="BZ253" s="393"/>
      <c r="CA253" s="393"/>
      <c r="CB253" s="393"/>
      <c r="CC253" s="393"/>
      <c r="CD253" s="393"/>
      <c r="CE253" s="393"/>
      <c r="CF253" s="393"/>
      <c r="CG253" s="393"/>
      <c r="CH253" s="393"/>
      <c r="CI253" s="393"/>
      <c r="CJ253" s="393"/>
      <c r="CK253" s="393"/>
      <c r="CL253" s="16"/>
      <c r="CM253" s="16"/>
      <c r="CN253" s="16"/>
      <c r="CO253" s="16"/>
      <c r="CP253" s="16"/>
      <c r="CQ253" s="16"/>
      <c r="CR253" s="493"/>
      <c r="CS253" s="305"/>
      <c r="CT253" s="305"/>
      <c r="CU253" s="493"/>
      <c r="CV253" s="305"/>
      <c r="CW253" s="16"/>
      <c r="CX253" s="16"/>
      <c r="CY253" s="500"/>
      <c r="CZ253" s="16"/>
      <c r="DA253" s="305"/>
      <c r="DB253" s="16"/>
      <c r="DC253" s="16"/>
      <c r="DD253" s="16"/>
      <c r="DE253" s="16"/>
      <c r="DF253" s="16"/>
      <c r="DG253" s="16"/>
      <c r="DH253" s="16"/>
      <c r="DI253" s="16"/>
      <c r="DJ253" s="16"/>
      <c r="DK253" s="16"/>
      <c r="DL253" s="16"/>
      <c r="DM253" s="16"/>
      <c r="DN253" s="305"/>
      <c r="DO253" s="16"/>
      <c r="DP253" s="16"/>
      <c r="DQ253" s="16"/>
      <c r="DR253" s="16"/>
      <c r="DS253" s="16"/>
      <c r="DT253" s="16"/>
      <c r="DU253" s="16"/>
      <c r="DV253" s="16"/>
      <c r="DW253" s="16"/>
      <c r="DX253" s="16"/>
      <c r="DY253" s="16"/>
      <c r="DZ253" s="16"/>
      <c r="EA253" s="16"/>
      <c r="EB253" s="16"/>
      <c r="EC253" s="16"/>
      <c r="ED253" s="16"/>
      <c r="EE253" s="16"/>
      <c r="EF253" s="16"/>
      <c r="EG253" s="16"/>
      <c r="EH253" s="16"/>
      <c r="EI253" s="16"/>
      <c r="EJ253" s="16"/>
      <c r="EK253" s="16"/>
      <c r="EL253" s="16"/>
      <c r="EM253" s="16"/>
      <c r="EN253" s="16"/>
      <c r="EO253" s="16"/>
      <c r="EP253" s="16"/>
      <c r="EQ253" s="16"/>
      <c r="ER253" s="16"/>
      <c r="ES253" s="16"/>
      <c r="ET253" s="16"/>
      <c r="EU253" s="16"/>
      <c r="EV253" s="16"/>
      <c r="EW253" s="16"/>
      <c r="EX253" s="16"/>
      <c r="EY253" s="16"/>
      <c r="EZ253" s="16"/>
      <c r="FA253" s="16"/>
      <c r="FB253" s="16"/>
      <c r="FC253" s="16"/>
      <c r="FD253" s="16"/>
      <c r="FE253" s="16"/>
      <c r="FF253" s="16"/>
      <c r="FG253" s="16"/>
      <c r="FH253" s="16"/>
      <c r="FI253" s="16"/>
      <c r="FJ253" s="16"/>
      <c r="FK253" s="16"/>
      <c r="FL253" s="16"/>
      <c r="FM253" s="16"/>
      <c r="FN253" s="16"/>
      <c r="FO253" s="16"/>
      <c r="FP253" s="16"/>
      <c r="FQ253" s="16"/>
      <c r="FR253" s="16"/>
      <c r="FS253" s="16"/>
      <c r="FT253" s="16"/>
      <c r="FU253" s="16"/>
      <c r="FV253" s="16"/>
      <c r="FW253" s="16"/>
      <c r="FX253" s="16"/>
      <c r="FY253" s="16"/>
      <c r="FZ253" s="16"/>
      <c r="GA253" s="16"/>
      <c r="GB253" s="16"/>
      <c r="GC253" s="16"/>
      <c r="GD253" s="16"/>
      <c r="GE253" s="16"/>
      <c r="GF253" s="16"/>
      <c r="GG253" s="15"/>
      <c r="GH253" s="15"/>
      <c r="GI253" s="15"/>
      <c r="GJ253" s="14"/>
      <c r="GK253" s="14"/>
      <c r="GL253" s="14"/>
      <c r="GM253" s="14"/>
      <c r="GN253" s="14"/>
      <c r="GO253" s="13"/>
      <c r="GP253" s="13"/>
      <c r="GQ253" s="13"/>
      <c r="GR253" s="13"/>
      <c r="GS253" s="13"/>
      <c r="GT253" s="12"/>
      <c r="GW253" s="5"/>
      <c r="GX253" s="5"/>
    </row>
    <row r="254" spans="54:206">
      <c r="CR254" s="38"/>
      <c r="CS254" s="38"/>
      <c r="GW254" s="5"/>
      <c r="GX254" s="5"/>
    </row>
    <row r="255" spans="54:206">
      <c r="GW255" s="5"/>
      <c r="GX255" s="5"/>
    </row>
    <row r="256" spans="54:206">
      <c r="GW256" s="5"/>
      <c r="GX256" s="5"/>
    </row>
    <row r="257" spans="205:206">
      <c r="GW257" s="5"/>
      <c r="GX257" s="5"/>
    </row>
    <row r="258" spans="205:206">
      <c r="GW258" s="5"/>
      <c r="GX258" s="5"/>
    </row>
    <row r="259" spans="205:206">
      <c r="GW259" s="5"/>
      <c r="GX259" s="5"/>
    </row>
    <row r="260" spans="205:206">
      <c r="GW260" s="5"/>
      <c r="GX260" s="5"/>
    </row>
    <row r="261" spans="205:206">
      <c r="GW261" s="5"/>
      <c r="GX261" s="5"/>
    </row>
    <row r="262" spans="205:206">
      <c r="GW262" s="5"/>
      <c r="GX262" s="5"/>
    </row>
    <row r="263" spans="205:206">
      <c r="GW263" s="5"/>
      <c r="GX263" s="5"/>
    </row>
    <row r="264" spans="205:206">
      <c r="GW264" s="5"/>
      <c r="GX264" s="5"/>
    </row>
    <row r="265" spans="205:206">
      <c r="GW265" s="5"/>
      <c r="GX265" s="5"/>
    </row>
    <row r="266" spans="205:206">
      <c r="GW266" s="5"/>
      <c r="GX266" s="5"/>
    </row>
    <row r="267" spans="205:206">
      <c r="GW267" s="5"/>
      <c r="GX267" s="5"/>
    </row>
    <row r="268" spans="205:206">
      <c r="GW268" s="5"/>
      <c r="GX268" s="5"/>
    </row>
    <row r="269" spans="205:206">
      <c r="GW269" s="5"/>
      <c r="GX269" s="5"/>
    </row>
    <row r="270" spans="205:206">
      <c r="GW270" s="5"/>
      <c r="GX270" s="5"/>
    </row>
    <row r="271" spans="205:206">
      <c r="GW271" s="5"/>
      <c r="GX271" s="5"/>
    </row>
    <row r="272" spans="205:206">
      <c r="GW272" s="5"/>
      <c r="GX272" s="5"/>
    </row>
    <row r="273" spans="205:206">
      <c r="GW273" s="5"/>
      <c r="GX273" s="5"/>
    </row>
    <row r="274" spans="205:206">
      <c r="GW274" s="5"/>
      <c r="GX274" s="5"/>
    </row>
    <row r="275" spans="205:206">
      <c r="GW275" s="5"/>
      <c r="GX275" s="5"/>
    </row>
    <row r="276" spans="205:206">
      <c r="GW276" s="5"/>
      <c r="GX276" s="5"/>
    </row>
    <row r="277" spans="205:206">
      <c r="GW277" s="5"/>
      <c r="GX277" s="5"/>
    </row>
    <row r="278" spans="205:206">
      <c r="GW278" s="5"/>
      <c r="GX278" s="5"/>
    </row>
    <row r="279" spans="205:206">
      <c r="GW279" s="5"/>
      <c r="GX279" s="5"/>
    </row>
    <row r="280" spans="205:206">
      <c r="GW280" s="5"/>
      <c r="GX280" s="5"/>
    </row>
    <row r="281" spans="205:206">
      <c r="GW281" s="5"/>
      <c r="GX281" s="5"/>
    </row>
    <row r="282" spans="205:206">
      <c r="GW282" s="5"/>
      <c r="GX282" s="5"/>
    </row>
    <row r="283" spans="205:206">
      <c r="GW283" s="5"/>
      <c r="GX283" s="5"/>
    </row>
    <row r="284" spans="205:206">
      <c r="GW284" s="5"/>
      <c r="GX284" s="5"/>
    </row>
    <row r="285" spans="205:206">
      <c r="GW285" s="5"/>
      <c r="GX285" s="5"/>
    </row>
    <row r="286" spans="205:206">
      <c r="GW286" s="5"/>
      <c r="GX286" s="5"/>
    </row>
    <row r="287" spans="205:206">
      <c r="GW287" s="5"/>
      <c r="GX287" s="5"/>
    </row>
    <row r="288" spans="205:206">
      <c r="GW288" s="5"/>
      <c r="GX288" s="5"/>
    </row>
    <row r="289" spans="205:206">
      <c r="GW289" s="5"/>
      <c r="GX289" s="5"/>
    </row>
    <row r="290" spans="205:206">
      <c r="GW290" s="5"/>
      <c r="GX290" s="5"/>
    </row>
  </sheetData>
  <mergeCells count="22">
    <mergeCell ref="DC148:DO148"/>
    <mergeCell ref="GO143:GP143"/>
    <mergeCell ref="FS147:GF147"/>
    <mergeCell ref="GJ146:GM146"/>
    <mergeCell ref="CM147:DX147"/>
    <mergeCell ref="EB147:EM147"/>
    <mergeCell ref="EX147:FD147"/>
    <mergeCell ref="FF147:FL147"/>
    <mergeCell ref="FN147:FP147"/>
    <mergeCell ref="EP147:EV147"/>
    <mergeCell ref="H73:I73"/>
    <mergeCell ref="H40:I40"/>
    <mergeCell ref="H44:J44"/>
    <mergeCell ref="BF135:EW135"/>
    <mergeCell ref="BF141:CM141"/>
    <mergeCell ref="BT147:CF147"/>
    <mergeCell ref="CM148:DA148"/>
    <mergeCell ref="BF142:CM142"/>
    <mergeCell ref="BF136:BQ136"/>
    <mergeCell ref="BF137:BQ137"/>
    <mergeCell ref="BF138:BQ138"/>
    <mergeCell ref="BF139:BQ139"/>
  </mergeCells>
  <conditionalFormatting sqref="BC176:BC250 BD176:BS251 BC161:BS175 BD160:BS160 BC157:BZ159 CG161 CC157:CF157 CC159:CF251 CC158:CK158 GK160:GM250 CL157:DB158 EF159:GM159 DC157:DC252 CB157:CB251 DD159:EE251 DD157:GM158 CA161 CA158 EF160:GJ251 BT160:BZ251 CH159:DB251">
    <cfRule type="expression" dxfId="6" priority="4">
      <formula>$BE157=1</formula>
    </cfRule>
  </conditionalFormatting>
  <conditionalFormatting sqref="BI159:BI251">
    <cfRule type="expression" dxfId="5" priority="3">
      <formula>$BI$157="fixed"</formula>
    </cfRule>
  </conditionalFormatting>
  <conditionalFormatting sqref="BN159:BN251">
    <cfRule type="expression" dxfId="4" priority="2">
      <formula>$I$77="No"</formula>
    </cfRule>
  </conditionalFormatting>
  <conditionalFormatting sqref="CH157:CI157">
    <cfRule type="expression" dxfId="3" priority="1">
      <formula>$BE157=1</formula>
    </cfRule>
  </conditionalFormatting>
  <dataValidations disablePrompts="1" count="4">
    <dataValidation type="list" allowBlank="1" showInputMessage="1" showErrorMessage="1" promptTitle="Is Discount Factor Fixed?" prompt="Yes: Set a fixed amount_x000a_No: Use a curve like Yield Curve" sqref="I75" xr:uid="{4B88C0CB-BD44-4830-81F7-C21CCA067EE3}">
      <formula1>M_YesNo</formula1>
    </dataValidation>
    <dataValidation type="list" allowBlank="1" showInputMessage="1" showErrorMessage="1" errorTitle="Error" promptTitle="Use Mortality in Your Model?" prompt="Yes: Use Mortality Table_x000a_No: No Mortality Used_x000a_" sqref="I77" xr:uid="{54A11324-30C1-4B09-9900-3EBDA764CC69}">
      <formula1>M_YesNo</formula1>
    </dataValidation>
    <dataValidation type="list" allowBlank="1" showInputMessage="1" showErrorMessage="1" promptTitle="Modelled Product" prompt="1. Cashflow is based on survval_x000a_2. Term Assurance - cashflow is based on death_x000a_3. Endownment - TermAssurance + Survival Benefit_x000a_4. Unit Linked - Term Assurance with Investments_x000a_5. Universal Life - Endowment with limited survival benefits" sqref="I83" xr:uid="{F544EDCC-D31F-45AE-8EFA-EDCB8CFF52C1}">
      <formula1>M___productType</formula1>
    </dataValidation>
    <dataValidation allowBlank="1" showInputMessage="1" showErrorMessage="1" promptTitle="Use Fixed Risk Margin" prompt="Yes: Use Monetary Value in CU_x000a_No: Calculated Amount_x000a_" sqref="I79" xr:uid="{AAB321D1-5B66-47DE-A6CF-EC0C5D15AF38}"/>
  </dataValidations>
  <pageMargins left="0.25" right="0.25" top="0.75" bottom="0.75" header="0.3" footer="0.3"/>
  <pageSetup paperSize="9" scale="92" orientation="landscape" horizontalDpi="300" verticalDpi="300" r:id="rId1"/>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188551-5382-4E8F-9265-CA8AA850463A}">
  <sheetPr codeName="Sheet37">
    <tabColor theme="0" tint="-0.249977111117893"/>
  </sheetPr>
  <dimension ref="C4:F15"/>
  <sheetViews>
    <sheetView view="pageBreakPreview" topLeftCell="C6" zoomScale="132" zoomScaleNormal="100" workbookViewId="0">
      <selection activeCell="F12" sqref="F12"/>
    </sheetView>
  </sheetViews>
  <sheetFormatPr defaultColWidth="9.08984375" defaultRowHeight="13"/>
  <cols>
    <col min="1" max="1" width="13.7265625" style="1" customWidth="1"/>
    <col min="2" max="2" width="1.36328125" style="1" customWidth="1"/>
    <col min="3" max="3" width="9.08984375" style="2"/>
    <col min="4" max="4" width="2" style="1" bestFit="1" customWidth="1"/>
    <col min="5" max="5" width="31.26953125" style="1" bestFit="1" customWidth="1"/>
    <col min="6" max="6" width="85.6328125" style="535" customWidth="1"/>
    <col min="7" max="16384" width="9.08984375" style="1"/>
  </cols>
  <sheetData>
    <row r="4" spans="3:6" s="3" customFormat="1">
      <c r="C4" s="4"/>
      <c r="F4" s="524"/>
    </row>
    <row r="5" spans="3:6">
      <c r="D5" s="819" t="s">
        <v>528</v>
      </c>
      <c r="E5" s="819"/>
      <c r="F5" s="536"/>
    </row>
    <row r="6" spans="3:6">
      <c r="D6" s="820"/>
      <c r="E6" s="820"/>
      <c r="F6" s="536"/>
    </row>
    <row r="8" spans="3:6" ht="16.5" thickBot="1">
      <c r="D8" s="525"/>
      <c r="E8" s="525" t="s">
        <v>529</v>
      </c>
      <c r="F8" s="526" t="s">
        <v>530</v>
      </c>
    </row>
    <row r="9" spans="3:6" ht="39.5" thickBot="1">
      <c r="D9" s="527">
        <v>1</v>
      </c>
      <c r="E9" s="528" t="s">
        <v>531</v>
      </c>
      <c r="F9" s="529" t="s">
        <v>532</v>
      </c>
    </row>
    <row r="10" spans="3:6" ht="26.5" thickBot="1">
      <c r="D10" s="527">
        <f t="shared" ref="D10:D15" si="0">D9+1</f>
        <v>2</v>
      </c>
      <c r="E10" s="530" t="s">
        <v>533</v>
      </c>
      <c r="F10" s="531" t="s">
        <v>534</v>
      </c>
    </row>
    <row r="11" spans="3:6" ht="39.5" thickBot="1">
      <c r="D11" s="527">
        <f t="shared" si="0"/>
        <v>3</v>
      </c>
      <c r="E11" s="532" t="s">
        <v>527</v>
      </c>
      <c r="F11" s="533" t="s">
        <v>535</v>
      </c>
    </row>
    <row r="12" spans="3:6" ht="39.5" thickBot="1">
      <c r="D12" s="527">
        <f t="shared" si="0"/>
        <v>4</v>
      </c>
      <c r="E12" s="534" t="s">
        <v>536</v>
      </c>
      <c r="F12" s="531" t="s">
        <v>537</v>
      </c>
    </row>
    <row r="13" spans="3:6" ht="13.5" thickBot="1">
      <c r="D13" s="527">
        <f t="shared" si="0"/>
        <v>5</v>
      </c>
      <c r="E13" s="534" t="s">
        <v>538</v>
      </c>
      <c r="F13" s="531" t="s">
        <v>539</v>
      </c>
    </row>
    <row r="14" spans="3:6" ht="39.5" thickBot="1">
      <c r="D14" s="527">
        <f t="shared" si="0"/>
        <v>6</v>
      </c>
      <c r="E14" s="530" t="s">
        <v>540</v>
      </c>
      <c r="F14" s="531" t="s">
        <v>541</v>
      </c>
    </row>
    <row r="15" spans="3:6" ht="26.5" thickBot="1">
      <c r="D15" s="527">
        <f t="shared" si="0"/>
        <v>7</v>
      </c>
      <c r="E15" s="530" t="s">
        <v>542</v>
      </c>
      <c r="F15" s="531" t="s">
        <v>543</v>
      </c>
    </row>
  </sheetData>
  <mergeCells count="1">
    <mergeCell ref="D5:E6"/>
  </mergeCells>
  <pageMargins left="0.7" right="0.7" top="0.75" bottom="0.75" header="0.3" footer="0.3"/>
  <pageSetup paperSize="9" scale="64" orientation="landscape" horizontalDpi="1200" verticalDpi="12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891325-779B-44D2-B40D-1E49253B15C1}">
  <sheetPr codeName="Sheet14">
    <tabColor rgb="FFC00000"/>
  </sheetPr>
  <dimension ref="B2:B3"/>
  <sheetViews>
    <sheetView workbookViewId="0">
      <selection activeCell="B2" sqref="B2:B3"/>
    </sheetView>
  </sheetViews>
  <sheetFormatPr defaultRowHeight="14.5"/>
  <cols>
    <col min="2" max="2" width="21.08984375" bestFit="1" customWidth="1"/>
    <col min="3" max="3" width="27.7265625" bestFit="1" customWidth="1"/>
    <col min="4" max="4" width="28.7265625" bestFit="1" customWidth="1"/>
    <col min="5" max="5" width="27.453125" bestFit="1" customWidth="1"/>
    <col min="6" max="6" width="26.08984375" bestFit="1" customWidth="1"/>
    <col min="7" max="7" width="31.26953125" bestFit="1" customWidth="1"/>
    <col min="8" max="8" width="28.7265625" bestFit="1" customWidth="1"/>
    <col min="9" max="11" width="11.1796875" bestFit="1" customWidth="1"/>
    <col min="12" max="12" width="12.1796875" bestFit="1" customWidth="1"/>
    <col min="13" max="13" width="7.6328125" bestFit="1" customWidth="1"/>
    <col min="14" max="14" width="11.08984375" bestFit="1" customWidth="1"/>
    <col min="15" max="15" width="13.36328125" bestFit="1" customWidth="1"/>
  </cols>
  <sheetData>
    <row r="2" spans="2:2">
      <c r="B2" s="846" t="s">
        <v>614</v>
      </c>
    </row>
    <row r="3" spans="2:2">
      <c r="B3" s="846" t="s">
        <v>615</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E9B470-927A-4AF7-956B-2C295B895560}">
  <sheetPr codeName="Sheet8">
    <tabColor theme="1"/>
  </sheetPr>
  <dimension ref="C4:I128"/>
  <sheetViews>
    <sheetView zoomScale="109" workbookViewId="0">
      <selection activeCell="J13" sqref="J13"/>
    </sheetView>
  </sheetViews>
  <sheetFormatPr defaultColWidth="9.08984375" defaultRowHeight="13"/>
  <cols>
    <col min="1" max="1" width="13.7265625" style="1" customWidth="1"/>
    <col min="2" max="2" width="1.36328125" style="1" customWidth="1"/>
    <col min="3" max="3" width="9.08984375" style="2"/>
    <col min="4" max="4" width="3.6328125" style="170" bestFit="1" customWidth="1"/>
    <col min="5" max="9" width="10.7265625" style="1" customWidth="1"/>
    <col min="10" max="10" width="51.6328125" style="1" bestFit="1" customWidth="1"/>
    <col min="11" max="16384" width="9.08984375" style="1"/>
  </cols>
  <sheetData>
    <row r="4" spans="3:9" s="3" customFormat="1" ht="7.5" customHeight="1">
      <c r="C4" s="4"/>
      <c r="D4" s="175"/>
    </row>
    <row r="6" spans="3:9" ht="27" customHeight="1">
      <c r="E6" s="821" t="s">
        <v>546</v>
      </c>
      <c r="F6" s="821"/>
      <c r="G6" s="821"/>
      <c r="H6" s="821"/>
      <c r="I6" s="821"/>
    </row>
    <row r="7" spans="3:9" ht="27" customHeight="1">
      <c r="D7" s="764"/>
      <c r="E7" s="768" t="s">
        <v>267</v>
      </c>
      <c r="F7" s="768" t="s">
        <v>594</v>
      </c>
      <c r="G7" s="768" t="s">
        <v>310</v>
      </c>
      <c r="H7" s="768" t="s">
        <v>312</v>
      </c>
      <c r="I7" s="768" t="s">
        <v>595</v>
      </c>
    </row>
    <row r="8" spans="3:9">
      <c r="D8" s="295" t="s">
        <v>505</v>
      </c>
      <c r="E8" s="294">
        <v>1</v>
      </c>
      <c r="F8" s="767">
        <f>E8+1</f>
        <v>2</v>
      </c>
      <c r="G8" s="767">
        <f t="shared" ref="G8:I8" si="0">F8+1</f>
        <v>3</v>
      </c>
      <c r="H8" s="767">
        <f t="shared" si="0"/>
        <v>4</v>
      </c>
      <c r="I8" s="767">
        <f t="shared" si="0"/>
        <v>5</v>
      </c>
    </row>
    <row r="9" spans="3:9">
      <c r="D9" s="293">
        <v>0</v>
      </c>
      <c r="E9" s="441">
        <v>0</v>
      </c>
      <c r="F9" s="441">
        <v>0</v>
      </c>
      <c r="G9" s="441">
        <v>0</v>
      </c>
      <c r="H9" s="441">
        <v>0</v>
      </c>
      <c r="I9" s="441">
        <v>0</v>
      </c>
    </row>
    <row r="10" spans="3:9">
      <c r="D10" s="293">
        <v>1</v>
      </c>
      <c r="E10" s="441">
        <v>0</v>
      </c>
      <c r="F10" s="441">
        <v>0</v>
      </c>
      <c r="G10" s="441">
        <v>0</v>
      </c>
      <c r="H10" s="441">
        <v>0</v>
      </c>
      <c r="I10" s="441">
        <v>0</v>
      </c>
    </row>
    <row r="11" spans="3:9">
      <c r="D11" s="293">
        <v>2</v>
      </c>
      <c r="E11" s="441">
        <v>0</v>
      </c>
      <c r="F11" s="441">
        <v>0</v>
      </c>
      <c r="G11" s="441">
        <v>0</v>
      </c>
      <c r="H11" s="441">
        <v>0</v>
      </c>
      <c r="I11" s="441">
        <v>0</v>
      </c>
    </row>
    <row r="12" spans="3:9">
      <c r="D12" s="293">
        <v>3</v>
      </c>
      <c r="E12" s="441">
        <v>0</v>
      </c>
      <c r="F12" s="441">
        <v>0</v>
      </c>
      <c r="G12" s="441">
        <v>0</v>
      </c>
      <c r="H12" s="441">
        <v>0</v>
      </c>
      <c r="I12" s="441">
        <v>0</v>
      </c>
    </row>
    <row r="13" spans="3:9">
      <c r="D13" s="293">
        <v>4</v>
      </c>
      <c r="E13" s="441">
        <v>0</v>
      </c>
      <c r="F13" s="441">
        <v>0</v>
      </c>
      <c r="G13" s="441">
        <v>0</v>
      </c>
      <c r="H13" s="441">
        <v>0</v>
      </c>
      <c r="I13" s="441">
        <v>0</v>
      </c>
    </row>
    <row r="14" spans="3:9">
      <c r="D14" s="293">
        <v>5</v>
      </c>
      <c r="E14" s="441">
        <v>0</v>
      </c>
      <c r="F14" s="441">
        <v>0</v>
      </c>
      <c r="G14" s="441">
        <v>0</v>
      </c>
      <c r="H14" s="441">
        <v>0</v>
      </c>
      <c r="I14" s="441">
        <v>0</v>
      </c>
    </row>
    <row r="15" spans="3:9">
      <c r="D15" s="293">
        <v>6</v>
      </c>
      <c r="E15" s="441">
        <v>0</v>
      </c>
      <c r="F15" s="441">
        <v>0</v>
      </c>
      <c r="G15" s="441">
        <v>0</v>
      </c>
      <c r="H15" s="441">
        <v>0</v>
      </c>
      <c r="I15" s="441">
        <v>0</v>
      </c>
    </row>
    <row r="16" spans="3:9">
      <c r="D16" s="293">
        <v>7</v>
      </c>
      <c r="E16" s="441">
        <v>0</v>
      </c>
      <c r="F16" s="441">
        <v>0</v>
      </c>
      <c r="G16" s="441">
        <v>0</v>
      </c>
      <c r="H16" s="441">
        <v>0</v>
      </c>
      <c r="I16" s="441">
        <v>0</v>
      </c>
    </row>
    <row r="17" spans="4:9">
      <c r="D17" s="293">
        <v>8</v>
      </c>
      <c r="E17" s="441">
        <v>0</v>
      </c>
      <c r="F17" s="441">
        <v>0</v>
      </c>
      <c r="G17" s="441">
        <v>0</v>
      </c>
      <c r="H17" s="441">
        <v>0</v>
      </c>
      <c r="I17" s="441">
        <v>0</v>
      </c>
    </row>
    <row r="18" spans="4:9">
      <c r="D18" s="293">
        <v>9</v>
      </c>
      <c r="E18" s="441">
        <v>0</v>
      </c>
      <c r="F18" s="441">
        <v>0</v>
      </c>
      <c r="G18" s="441">
        <v>0</v>
      </c>
      <c r="H18" s="441">
        <v>0</v>
      </c>
      <c r="I18" s="441">
        <v>0</v>
      </c>
    </row>
    <row r="19" spans="4:9">
      <c r="D19" s="293">
        <v>10</v>
      </c>
      <c r="E19" s="441">
        <v>0</v>
      </c>
      <c r="F19" s="441">
        <v>0</v>
      </c>
      <c r="G19" s="441">
        <v>0</v>
      </c>
      <c r="H19" s="441">
        <v>0</v>
      </c>
      <c r="I19" s="441">
        <v>0</v>
      </c>
    </row>
    <row r="20" spans="4:9">
      <c r="D20" s="293">
        <v>11</v>
      </c>
      <c r="E20" s="441">
        <v>0</v>
      </c>
      <c r="F20" s="441">
        <v>0</v>
      </c>
      <c r="G20" s="441">
        <v>0</v>
      </c>
      <c r="H20" s="441">
        <v>0</v>
      </c>
      <c r="I20" s="441">
        <v>0</v>
      </c>
    </row>
    <row r="21" spans="4:9">
      <c r="D21" s="293">
        <v>12</v>
      </c>
      <c r="E21" s="441">
        <v>0</v>
      </c>
      <c r="F21" s="441">
        <v>0</v>
      </c>
      <c r="G21" s="441">
        <v>0</v>
      </c>
      <c r="H21" s="441">
        <v>0</v>
      </c>
      <c r="I21" s="441">
        <v>0</v>
      </c>
    </row>
    <row r="22" spans="4:9">
      <c r="D22" s="293">
        <v>13</v>
      </c>
      <c r="E22" s="441">
        <v>0</v>
      </c>
      <c r="F22" s="441">
        <v>0</v>
      </c>
      <c r="G22" s="441">
        <v>0</v>
      </c>
      <c r="H22" s="441">
        <v>0</v>
      </c>
      <c r="I22" s="441">
        <v>0</v>
      </c>
    </row>
    <row r="23" spans="4:9">
      <c r="D23" s="293">
        <v>14</v>
      </c>
      <c r="E23" s="441">
        <v>0</v>
      </c>
      <c r="F23" s="441">
        <v>0</v>
      </c>
      <c r="G23" s="441">
        <v>0</v>
      </c>
      <c r="H23" s="441">
        <v>0</v>
      </c>
      <c r="I23" s="441">
        <v>0</v>
      </c>
    </row>
    <row r="24" spans="4:9">
      <c r="D24" s="293">
        <v>15</v>
      </c>
      <c r="E24" s="441">
        <v>0</v>
      </c>
      <c r="F24" s="441">
        <v>0</v>
      </c>
      <c r="G24" s="441">
        <v>0</v>
      </c>
      <c r="H24" s="441">
        <v>0</v>
      </c>
      <c r="I24" s="441">
        <v>0</v>
      </c>
    </row>
    <row r="25" spans="4:9">
      <c r="D25" s="293">
        <v>16</v>
      </c>
      <c r="E25" s="441">
        <v>0</v>
      </c>
      <c r="F25" s="441">
        <v>0</v>
      </c>
      <c r="G25" s="441">
        <v>0</v>
      </c>
      <c r="H25" s="441">
        <v>0</v>
      </c>
      <c r="I25" s="441">
        <v>0</v>
      </c>
    </row>
    <row r="26" spans="4:9">
      <c r="D26" s="293">
        <v>17</v>
      </c>
      <c r="E26" s="441">
        <v>0</v>
      </c>
      <c r="F26" s="441">
        <v>0</v>
      </c>
      <c r="G26" s="441">
        <v>0</v>
      </c>
      <c r="H26" s="441">
        <v>0</v>
      </c>
      <c r="I26" s="441">
        <v>0</v>
      </c>
    </row>
    <row r="27" spans="4:9">
      <c r="D27" s="293">
        <v>18</v>
      </c>
      <c r="E27" s="441">
        <v>0</v>
      </c>
      <c r="F27" s="441">
        <v>0</v>
      </c>
      <c r="G27" s="441">
        <v>0</v>
      </c>
      <c r="H27" s="441">
        <v>0</v>
      </c>
      <c r="I27" s="441">
        <v>0</v>
      </c>
    </row>
    <row r="28" spans="4:9">
      <c r="D28" s="293">
        <v>19</v>
      </c>
      <c r="E28" s="441">
        <v>0</v>
      </c>
      <c r="F28" s="441">
        <v>0</v>
      </c>
      <c r="G28" s="441">
        <v>0</v>
      </c>
      <c r="H28" s="441">
        <v>0</v>
      </c>
      <c r="I28" s="441">
        <v>0</v>
      </c>
    </row>
    <row r="29" spans="4:9">
      <c r="D29" s="293">
        <v>20</v>
      </c>
      <c r="E29" s="441">
        <v>0</v>
      </c>
      <c r="F29" s="441">
        <v>0</v>
      </c>
      <c r="G29" s="441">
        <v>0</v>
      </c>
      <c r="H29" s="441">
        <v>0</v>
      </c>
      <c r="I29" s="441">
        <v>0</v>
      </c>
    </row>
    <row r="30" spans="4:9">
      <c r="D30" s="293">
        <v>21</v>
      </c>
      <c r="E30" s="441">
        <v>0</v>
      </c>
      <c r="F30" s="441">
        <v>0</v>
      </c>
      <c r="G30" s="441">
        <v>0</v>
      </c>
      <c r="H30" s="441">
        <v>0</v>
      </c>
      <c r="I30" s="441">
        <v>0</v>
      </c>
    </row>
    <row r="31" spans="4:9">
      <c r="D31" s="293">
        <v>22</v>
      </c>
      <c r="E31" s="441">
        <v>0</v>
      </c>
      <c r="F31" s="441">
        <v>0</v>
      </c>
      <c r="G31" s="441">
        <v>0</v>
      </c>
      <c r="H31" s="441">
        <v>0</v>
      </c>
      <c r="I31" s="441">
        <v>0</v>
      </c>
    </row>
    <row r="32" spans="4:9">
      <c r="D32" s="293">
        <v>23</v>
      </c>
      <c r="E32" s="441">
        <v>0</v>
      </c>
      <c r="F32" s="441">
        <v>0</v>
      </c>
      <c r="G32" s="441">
        <v>0</v>
      </c>
      <c r="H32" s="441">
        <v>0</v>
      </c>
      <c r="I32" s="441">
        <v>0</v>
      </c>
    </row>
    <row r="33" spans="4:9">
      <c r="D33" s="293">
        <v>24</v>
      </c>
      <c r="E33" s="441">
        <v>0</v>
      </c>
      <c r="F33" s="441">
        <v>0</v>
      </c>
      <c r="G33" s="441">
        <v>0</v>
      </c>
      <c r="H33" s="441">
        <v>0</v>
      </c>
      <c r="I33" s="441">
        <v>0</v>
      </c>
    </row>
    <row r="34" spans="4:9">
      <c r="D34" s="293">
        <v>25</v>
      </c>
      <c r="E34" s="441">
        <v>0</v>
      </c>
      <c r="F34" s="441">
        <v>0</v>
      </c>
      <c r="G34" s="441">
        <v>0</v>
      </c>
      <c r="H34" s="441">
        <v>0</v>
      </c>
      <c r="I34" s="441">
        <v>0</v>
      </c>
    </row>
    <row r="35" spans="4:9">
      <c r="D35" s="293">
        <v>26</v>
      </c>
      <c r="E35" s="441">
        <v>0</v>
      </c>
      <c r="F35" s="441">
        <v>0</v>
      </c>
      <c r="G35" s="441">
        <v>0</v>
      </c>
      <c r="H35" s="441">
        <v>0</v>
      </c>
      <c r="I35" s="441">
        <v>0</v>
      </c>
    </row>
    <row r="36" spans="4:9">
      <c r="D36" s="293">
        <v>27</v>
      </c>
      <c r="E36" s="441">
        <v>0</v>
      </c>
      <c r="F36" s="441">
        <v>0</v>
      </c>
      <c r="G36" s="441">
        <v>0</v>
      </c>
      <c r="H36" s="441">
        <v>0</v>
      </c>
      <c r="I36" s="441">
        <v>0</v>
      </c>
    </row>
    <row r="37" spans="4:9">
      <c r="D37" s="293">
        <v>28</v>
      </c>
      <c r="E37" s="441">
        <v>0</v>
      </c>
      <c r="F37" s="441">
        <v>0</v>
      </c>
      <c r="G37" s="441">
        <v>0</v>
      </c>
      <c r="H37" s="441">
        <v>0</v>
      </c>
      <c r="I37" s="441">
        <v>0</v>
      </c>
    </row>
    <row r="38" spans="4:9">
      <c r="D38" s="293">
        <v>29</v>
      </c>
      <c r="E38" s="441">
        <v>0</v>
      </c>
      <c r="F38" s="441">
        <v>0</v>
      </c>
      <c r="G38" s="441">
        <v>0</v>
      </c>
      <c r="H38" s="441">
        <v>0</v>
      </c>
      <c r="I38" s="441">
        <v>0</v>
      </c>
    </row>
    <row r="39" spans="4:9">
      <c r="D39" s="293">
        <v>30</v>
      </c>
      <c r="E39" s="441">
        <v>0</v>
      </c>
      <c r="F39" s="441">
        <v>0</v>
      </c>
      <c r="G39" s="441">
        <v>0</v>
      </c>
      <c r="H39" s="441">
        <v>0</v>
      </c>
      <c r="I39" s="441">
        <v>0</v>
      </c>
    </row>
    <row r="40" spans="4:9">
      <c r="D40" s="293">
        <v>31</v>
      </c>
      <c r="E40" s="441">
        <v>0</v>
      </c>
      <c r="F40" s="441">
        <v>0</v>
      </c>
      <c r="G40" s="441">
        <v>0</v>
      </c>
      <c r="H40" s="441">
        <v>0</v>
      </c>
      <c r="I40" s="441">
        <v>0</v>
      </c>
    </row>
    <row r="41" spans="4:9">
      <c r="D41" s="293">
        <v>32</v>
      </c>
      <c r="E41" s="441">
        <v>0</v>
      </c>
      <c r="F41" s="441">
        <v>0</v>
      </c>
      <c r="G41" s="441">
        <v>0</v>
      </c>
      <c r="H41" s="441">
        <v>0</v>
      </c>
      <c r="I41" s="441">
        <v>0</v>
      </c>
    </row>
    <row r="42" spans="4:9">
      <c r="D42" s="293">
        <v>33</v>
      </c>
      <c r="E42" s="441">
        <v>0</v>
      </c>
      <c r="F42" s="441">
        <v>0</v>
      </c>
      <c r="G42" s="441">
        <v>0</v>
      </c>
      <c r="H42" s="441">
        <v>0</v>
      </c>
      <c r="I42" s="441">
        <v>0</v>
      </c>
    </row>
    <row r="43" spans="4:9">
      <c r="D43" s="293">
        <v>34</v>
      </c>
      <c r="E43" s="441">
        <v>0</v>
      </c>
      <c r="F43" s="441">
        <v>0</v>
      </c>
      <c r="G43" s="441">
        <v>0</v>
      </c>
      <c r="H43" s="441">
        <v>0</v>
      </c>
      <c r="I43" s="441">
        <v>0</v>
      </c>
    </row>
    <row r="44" spans="4:9">
      <c r="D44" s="293">
        <v>35</v>
      </c>
      <c r="E44" s="441">
        <v>0</v>
      </c>
      <c r="F44" s="441">
        <v>0</v>
      </c>
      <c r="G44" s="441">
        <v>0</v>
      </c>
      <c r="H44" s="441">
        <v>0</v>
      </c>
      <c r="I44" s="441">
        <v>0</v>
      </c>
    </row>
    <row r="45" spans="4:9">
      <c r="D45" s="293">
        <v>36</v>
      </c>
      <c r="E45" s="441">
        <v>0</v>
      </c>
      <c r="F45" s="441">
        <v>0</v>
      </c>
      <c r="G45" s="441">
        <v>0</v>
      </c>
      <c r="H45" s="441">
        <v>0</v>
      </c>
      <c r="I45" s="441">
        <v>0</v>
      </c>
    </row>
    <row r="46" spans="4:9">
      <c r="D46" s="293">
        <v>37</v>
      </c>
      <c r="E46" s="441">
        <v>0</v>
      </c>
      <c r="F46" s="441">
        <v>0</v>
      </c>
      <c r="G46" s="441">
        <v>0</v>
      </c>
      <c r="H46" s="441">
        <v>0</v>
      </c>
      <c r="I46" s="441">
        <v>0</v>
      </c>
    </row>
    <row r="47" spans="4:9">
      <c r="D47" s="293">
        <v>38</v>
      </c>
      <c r="E47" s="441">
        <v>0</v>
      </c>
      <c r="F47" s="441">
        <v>0</v>
      </c>
      <c r="G47" s="441">
        <v>0</v>
      </c>
      <c r="H47" s="441">
        <v>0</v>
      </c>
      <c r="I47" s="441">
        <v>0</v>
      </c>
    </row>
    <row r="48" spans="4:9">
      <c r="D48" s="293">
        <v>39</v>
      </c>
      <c r="E48" s="441">
        <v>0</v>
      </c>
      <c r="F48" s="441">
        <v>0</v>
      </c>
      <c r="G48" s="441">
        <v>0</v>
      </c>
      <c r="H48" s="441">
        <v>0</v>
      </c>
      <c r="I48" s="441">
        <v>0</v>
      </c>
    </row>
    <row r="49" spans="4:9">
      <c r="D49" s="293">
        <v>40</v>
      </c>
      <c r="E49" s="441">
        <v>0</v>
      </c>
      <c r="F49" s="441">
        <v>0</v>
      </c>
      <c r="G49" s="441">
        <v>0</v>
      </c>
      <c r="H49" s="441">
        <v>0</v>
      </c>
      <c r="I49" s="441">
        <v>0</v>
      </c>
    </row>
    <row r="50" spans="4:9">
      <c r="D50" s="293">
        <v>41</v>
      </c>
      <c r="E50" s="441">
        <v>0</v>
      </c>
      <c r="F50" s="441">
        <v>0</v>
      </c>
      <c r="G50" s="441">
        <v>0</v>
      </c>
      <c r="H50" s="441">
        <v>0</v>
      </c>
      <c r="I50" s="441">
        <v>0</v>
      </c>
    </row>
    <row r="51" spans="4:9">
      <c r="D51" s="293">
        <v>42</v>
      </c>
      <c r="E51" s="441">
        <v>0</v>
      </c>
      <c r="F51" s="441">
        <v>0</v>
      </c>
      <c r="G51" s="441">
        <v>0</v>
      </c>
      <c r="H51" s="441">
        <v>0</v>
      </c>
      <c r="I51" s="441">
        <v>0</v>
      </c>
    </row>
    <row r="52" spans="4:9">
      <c r="D52" s="293">
        <v>43</v>
      </c>
      <c r="E52" s="441">
        <v>0</v>
      </c>
      <c r="F52" s="441">
        <v>0</v>
      </c>
      <c r="G52" s="441">
        <v>0</v>
      </c>
      <c r="H52" s="441">
        <v>0</v>
      </c>
      <c r="I52" s="441">
        <v>0</v>
      </c>
    </row>
    <row r="53" spans="4:9">
      <c r="D53" s="293">
        <v>44</v>
      </c>
      <c r="E53" s="441">
        <v>0</v>
      </c>
      <c r="F53" s="441">
        <v>0</v>
      </c>
      <c r="G53" s="441">
        <v>0</v>
      </c>
      <c r="H53" s="441">
        <v>0</v>
      </c>
      <c r="I53" s="441">
        <v>0</v>
      </c>
    </row>
    <row r="54" spans="4:9">
      <c r="D54" s="293">
        <v>45</v>
      </c>
      <c r="E54" s="441">
        <v>0</v>
      </c>
      <c r="F54" s="441">
        <v>0</v>
      </c>
      <c r="G54" s="441">
        <v>0</v>
      </c>
      <c r="H54" s="441">
        <v>0</v>
      </c>
      <c r="I54" s="441">
        <v>0</v>
      </c>
    </row>
    <row r="55" spans="4:9">
      <c r="D55" s="293">
        <v>46</v>
      </c>
      <c r="E55" s="441">
        <v>0</v>
      </c>
      <c r="F55" s="441">
        <v>0</v>
      </c>
      <c r="G55" s="441">
        <v>0</v>
      </c>
      <c r="H55" s="441">
        <v>0</v>
      </c>
      <c r="I55" s="441">
        <v>0</v>
      </c>
    </row>
    <row r="56" spans="4:9">
      <c r="D56" s="293">
        <v>47</v>
      </c>
      <c r="E56" s="441">
        <v>0</v>
      </c>
      <c r="F56" s="441">
        <v>0</v>
      </c>
      <c r="G56" s="441">
        <v>0</v>
      </c>
      <c r="H56" s="441">
        <v>0</v>
      </c>
      <c r="I56" s="441">
        <v>0</v>
      </c>
    </row>
    <row r="57" spans="4:9">
      <c r="D57" s="293">
        <v>48</v>
      </c>
      <c r="E57" s="441">
        <v>0</v>
      </c>
      <c r="F57" s="441">
        <v>0</v>
      </c>
      <c r="G57" s="441">
        <v>0</v>
      </c>
      <c r="H57" s="441">
        <v>0</v>
      </c>
      <c r="I57" s="441">
        <v>0</v>
      </c>
    </row>
    <row r="58" spans="4:9">
      <c r="D58" s="293">
        <v>49</v>
      </c>
      <c r="E58" s="441">
        <v>0</v>
      </c>
      <c r="F58" s="441">
        <v>0</v>
      </c>
      <c r="G58" s="441">
        <v>0</v>
      </c>
      <c r="H58" s="441">
        <v>0</v>
      </c>
      <c r="I58" s="441">
        <v>0</v>
      </c>
    </row>
    <row r="59" spans="4:9">
      <c r="D59" s="293">
        <v>50</v>
      </c>
      <c r="E59" s="441">
        <v>0</v>
      </c>
      <c r="F59" s="441">
        <v>0</v>
      </c>
      <c r="G59" s="441">
        <v>0</v>
      </c>
      <c r="H59" s="441">
        <v>0</v>
      </c>
      <c r="I59" s="441">
        <v>0</v>
      </c>
    </row>
    <row r="60" spans="4:9">
      <c r="D60" s="293">
        <v>51</v>
      </c>
      <c r="E60" s="441">
        <v>0</v>
      </c>
      <c r="F60" s="441">
        <v>0</v>
      </c>
      <c r="G60" s="441">
        <v>0</v>
      </c>
      <c r="H60" s="441">
        <v>0</v>
      </c>
      <c r="I60" s="441">
        <v>0</v>
      </c>
    </row>
    <row r="61" spans="4:9">
      <c r="D61" s="293">
        <v>52</v>
      </c>
      <c r="E61" s="441">
        <v>0</v>
      </c>
      <c r="F61" s="441">
        <v>0</v>
      </c>
      <c r="G61" s="441">
        <v>0</v>
      </c>
      <c r="H61" s="441">
        <v>0</v>
      </c>
      <c r="I61" s="441">
        <v>0</v>
      </c>
    </row>
    <row r="62" spans="4:9">
      <c r="D62" s="293">
        <v>53</v>
      </c>
      <c r="E62" s="441">
        <v>0</v>
      </c>
      <c r="F62" s="441">
        <v>0</v>
      </c>
      <c r="G62" s="441">
        <v>0</v>
      </c>
      <c r="H62" s="441">
        <v>0</v>
      </c>
      <c r="I62" s="441">
        <v>0</v>
      </c>
    </row>
    <row r="63" spans="4:9">
      <c r="D63" s="293">
        <v>54</v>
      </c>
      <c r="E63" s="441">
        <v>0</v>
      </c>
      <c r="F63" s="441">
        <v>0</v>
      </c>
      <c r="G63" s="441">
        <v>0</v>
      </c>
      <c r="H63" s="441">
        <v>0</v>
      </c>
      <c r="I63" s="441">
        <v>0</v>
      </c>
    </row>
    <row r="64" spans="4:9">
      <c r="D64" s="293">
        <v>55</v>
      </c>
      <c r="E64" s="441">
        <v>0</v>
      </c>
      <c r="F64" s="441">
        <v>0</v>
      </c>
      <c r="G64" s="441">
        <v>0</v>
      </c>
      <c r="H64" s="441">
        <v>0</v>
      </c>
      <c r="I64" s="441">
        <v>0</v>
      </c>
    </row>
    <row r="65" spans="4:9">
      <c r="D65" s="293">
        <v>56</v>
      </c>
      <c r="E65" s="441">
        <v>0</v>
      </c>
      <c r="F65" s="441">
        <v>0</v>
      </c>
      <c r="G65" s="441">
        <v>0</v>
      </c>
      <c r="H65" s="441">
        <v>0</v>
      </c>
      <c r="I65" s="441">
        <v>0</v>
      </c>
    </row>
    <row r="66" spans="4:9">
      <c r="D66" s="293">
        <v>57</v>
      </c>
      <c r="E66" s="441">
        <v>0</v>
      </c>
      <c r="F66" s="441">
        <v>0</v>
      </c>
      <c r="G66" s="441">
        <v>0</v>
      </c>
      <c r="H66" s="441">
        <v>0</v>
      </c>
      <c r="I66" s="441">
        <v>0</v>
      </c>
    </row>
    <row r="67" spans="4:9">
      <c r="D67" s="293">
        <v>58</v>
      </c>
      <c r="E67" s="441">
        <v>0</v>
      </c>
      <c r="F67" s="441">
        <v>0</v>
      </c>
      <c r="G67" s="441">
        <v>0</v>
      </c>
      <c r="H67" s="441">
        <v>0</v>
      </c>
      <c r="I67" s="441">
        <v>0</v>
      </c>
    </row>
    <row r="68" spans="4:9">
      <c r="D68" s="293">
        <v>59</v>
      </c>
      <c r="E68" s="441">
        <v>0</v>
      </c>
      <c r="F68" s="441">
        <v>0</v>
      </c>
      <c r="G68" s="441">
        <v>0</v>
      </c>
      <c r="H68" s="441">
        <v>0</v>
      </c>
      <c r="I68" s="441">
        <v>0</v>
      </c>
    </row>
    <row r="69" spans="4:9">
      <c r="D69" s="293">
        <v>60</v>
      </c>
      <c r="E69" s="441">
        <v>0</v>
      </c>
      <c r="F69" s="441">
        <v>0</v>
      </c>
      <c r="G69" s="441">
        <v>0</v>
      </c>
      <c r="H69" s="441">
        <v>0</v>
      </c>
      <c r="I69" s="441">
        <v>0</v>
      </c>
    </row>
    <row r="70" spans="4:9">
      <c r="D70" s="293">
        <v>61</v>
      </c>
      <c r="E70" s="441">
        <v>0</v>
      </c>
      <c r="F70" s="441">
        <v>0</v>
      </c>
      <c r="G70" s="441">
        <v>0</v>
      </c>
      <c r="H70" s="441">
        <v>0</v>
      </c>
      <c r="I70" s="441">
        <v>0</v>
      </c>
    </row>
    <row r="71" spans="4:9">
      <c r="D71" s="293">
        <v>62</v>
      </c>
      <c r="E71" s="441">
        <v>0</v>
      </c>
      <c r="F71" s="441">
        <v>0</v>
      </c>
      <c r="G71" s="441">
        <v>0</v>
      </c>
      <c r="H71" s="441">
        <v>0</v>
      </c>
      <c r="I71" s="441">
        <v>0</v>
      </c>
    </row>
    <row r="72" spans="4:9">
      <c r="D72" s="293">
        <v>63</v>
      </c>
      <c r="E72" s="441">
        <v>0</v>
      </c>
      <c r="F72" s="441">
        <v>0</v>
      </c>
      <c r="G72" s="441">
        <v>0</v>
      </c>
      <c r="H72" s="441">
        <v>0</v>
      </c>
      <c r="I72" s="441">
        <v>0</v>
      </c>
    </row>
    <row r="73" spans="4:9">
      <c r="D73" s="293">
        <v>64</v>
      </c>
      <c r="E73" s="441">
        <v>0</v>
      </c>
      <c r="F73" s="441">
        <v>0</v>
      </c>
      <c r="G73" s="441">
        <v>0</v>
      </c>
      <c r="H73" s="441">
        <v>0</v>
      </c>
      <c r="I73" s="441">
        <v>0</v>
      </c>
    </row>
    <row r="74" spans="4:9">
      <c r="D74" s="293">
        <v>65</v>
      </c>
      <c r="E74" s="441">
        <v>0</v>
      </c>
      <c r="F74" s="441">
        <v>0</v>
      </c>
      <c r="G74" s="441">
        <v>0</v>
      </c>
      <c r="H74" s="441">
        <v>0</v>
      </c>
      <c r="I74" s="441">
        <v>0</v>
      </c>
    </row>
    <row r="75" spans="4:9">
      <c r="D75" s="293">
        <v>66</v>
      </c>
      <c r="E75" s="441">
        <v>0</v>
      </c>
      <c r="F75" s="441">
        <v>0</v>
      </c>
      <c r="G75" s="441">
        <v>0</v>
      </c>
      <c r="H75" s="441">
        <v>0</v>
      </c>
      <c r="I75" s="441">
        <v>0</v>
      </c>
    </row>
    <row r="76" spans="4:9">
      <c r="D76" s="293">
        <v>67</v>
      </c>
      <c r="E76" s="441">
        <v>0</v>
      </c>
      <c r="F76" s="441">
        <v>0</v>
      </c>
      <c r="G76" s="441">
        <v>0</v>
      </c>
      <c r="H76" s="441">
        <v>0</v>
      </c>
      <c r="I76" s="441">
        <v>0</v>
      </c>
    </row>
    <row r="77" spans="4:9">
      <c r="D77" s="293">
        <v>68</v>
      </c>
      <c r="E77" s="441">
        <v>0</v>
      </c>
      <c r="F77" s="441">
        <v>0</v>
      </c>
      <c r="G77" s="441">
        <v>0</v>
      </c>
      <c r="H77" s="441">
        <v>0</v>
      </c>
      <c r="I77" s="441">
        <v>0</v>
      </c>
    </row>
    <row r="78" spans="4:9">
      <c r="D78" s="293">
        <v>69</v>
      </c>
      <c r="E78" s="441">
        <v>0</v>
      </c>
      <c r="F78" s="441">
        <v>0</v>
      </c>
      <c r="G78" s="441">
        <v>0</v>
      </c>
      <c r="H78" s="441">
        <v>0</v>
      </c>
      <c r="I78" s="441">
        <v>0</v>
      </c>
    </row>
    <row r="79" spans="4:9">
      <c r="D79" s="293">
        <v>70</v>
      </c>
      <c r="E79" s="441">
        <v>0</v>
      </c>
      <c r="F79" s="441">
        <v>0</v>
      </c>
      <c r="G79" s="441">
        <v>0</v>
      </c>
      <c r="H79" s="441">
        <v>0</v>
      </c>
      <c r="I79" s="441">
        <v>0</v>
      </c>
    </row>
    <row r="80" spans="4:9">
      <c r="D80" s="293">
        <v>71</v>
      </c>
      <c r="E80" s="441">
        <v>0</v>
      </c>
      <c r="F80" s="441">
        <v>0</v>
      </c>
      <c r="G80" s="441">
        <v>0</v>
      </c>
      <c r="H80" s="441">
        <v>0</v>
      </c>
      <c r="I80" s="441">
        <v>0</v>
      </c>
    </row>
    <row r="81" spans="4:9">
      <c r="D81" s="293">
        <v>72</v>
      </c>
      <c r="E81" s="441">
        <v>0</v>
      </c>
      <c r="F81" s="441">
        <v>0</v>
      </c>
      <c r="G81" s="441">
        <v>0</v>
      </c>
      <c r="H81" s="441">
        <v>0</v>
      </c>
      <c r="I81" s="441">
        <v>0</v>
      </c>
    </row>
    <row r="82" spans="4:9">
      <c r="D82" s="293">
        <v>73</v>
      </c>
      <c r="E82" s="441">
        <v>0</v>
      </c>
      <c r="F82" s="441">
        <v>0</v>
      </c>
      <c r="G82" s="441">
        <v>0</v>
      </c>
      <c r="H82" s="441">
        <v>0</v>
      </c>
      <c r="I82" s="441">
        <v>0</v>
      </c>
    </row>
    <row r="83" spans="4:9">
      <c r="D83" s="293">
        <v>74</v>
      </c>
      <c r="E83" s="441">
        <v>0</v>
      </c>
      <c r="F83" s="441">
        <v>0</v>
      </c>
      <c r="G83" s="441">
        <v>0</v>
      </c>
      <c r="H83" s="441">
        <v>0</v>
      </c>
      <c r="I83" s="441">
        <v>0</v>
      </c>
    </row>
    <row r="84" spans="4:9">
      <c r="D84" s="293">
        <v>75</v>
      </c>
      <c r="E84" s="441">
        <v>0</v>
      </c>
      <c r="F84" s="441">
        <v>0</v>
      </c>
      <c r="G84" s="441">
        <v>0</v>
      </c>
      <c r="H84" s="441">
        <v>0</v>
      </c>
      <c r="I84" s="441">
        <v>0</v>
      </c>
    </row>
    <row r="85" spans="4:9">
      <c r="D85" s="293">
        <v>76</v>
      </c>
      <c r="E85" s="441">
        <v>0</v>
      </c>
      <c r="F85" s="441">
        <v>0</v>
      </c>
      <c r="G85" s="441">
        <v>0</v>
      </c>
      <c r="H85" s="441">
        <v>0</v>
      </c>
      <c r="I85" s="441">
        <v>0</v>
      </c>
    </row>
    <row r="86" spans="4:9">
      <c r="D86" s="293">
        <v>77</v>
      </c>
      <c r="E86" s="441">
        <v>0</v>
      </c>
      <c r="F86" s="441">
        <v>0</v>
      </c>
      <c r="G86" s="441">
        <v>0</v>
      </c>
      <c r="H86" s="441">
        <v>0</v>
      </c>
      <c r="I86" s="441">
        <v>0</v>
      </c>
    </row>
    <row r="87" spans="4:9">
      <c r="D87" s="293">
        <v>78</v>
      </c>
      <c r="E87" s="441">
        <v>0</v>
      </c>
      <c r="F87" s="441">
        <v>0</v>
      </c>
      <c r="G87" s="441">
        <v>0</v>
      </c>
      <c r="H87" s="441">
        <v>0</v>
      </c>
      <c r="I87" s="441">
        <v>0</v>
      </c>
    </row>
    <row r="88" spans="4:9">
      <c r="D88" s="293">
        <v>79</v>
      </c>
      <c r="E88" s="441">
        <v>0</v>
      </c>
      <c r="F88" s="441">
        <v>0</v>
      </c>
      <c r="G88" s="441">
        <v>0</v>
      </c>
      <c r="H88" s="441">
        <v>0</v>
      </c>
      <c r="I88" s="441">
        <v>0</v>
      </c>
    </row>
    <row r="89" spans="4:9">
      <c r="D89" s="293">
        <v>80</v>
      </c>
      <c r="E89" s="441">
        <v>0</v>
      </c>
      <c r="F89" s="441">
        <v>0</v>
      </c>
      <c r="G89" s="441">
        <v>0</v>
      </c>
      <c r="H89" s="441">
        <v>0</v>
      </c>
      <c r="I89" s="441">
        <v>0</v>
      </c>
    </row>
    <row r="90" spans="4:9">
      <c r="D90" s="293">
        <v>81</v>
      </c>
      <c r="E90" s="441">
        <v>0</v>
      </c>
      <c r="F90" s="441">
        <v>0</v>
      </c>
      <c r="G90" s="441">
        <v>0</v>
      </c>
      <c r="H90" s="441">
        <v>0</v>
      </c>
      <c r="I90" s="441">
        <v>0</v>
      </c>
    </row>
    <row r="91" spans="4:9">
      <c r="D91" s="293">
        <v>82</v>
      </c>
      <c r="E91" s="441">
        <v>0</v>
      </c>
      <c r="F91" s="441">
        <v>0</v>
      </c>
      <c r="G91" s="441">
        <v>0</v>
      </c>
      <c r="H91" s="441">
        <v>0</v>
      </c>
      <c r="I91" s="441">
        <v>0</v>
      </c>
    </row>
    <row r="92" spans="4:9">
      <c r="D92" s="293">
        <v>83</v>
      </c>
      <c r="E92" s="441">
        <v>0</v>
      </c>
      <c r="F92" s="441">
        <v>0</v>
      </c>
      <c r="G92" s="441">
        <v>0</v>
      </c>
      <c r="H92" s="441">
        <v>0</v>
      </c>
      <c r="I92" s="441">
        <v>0</v>
      </c>
    </row>
    <row r="93" spans="4:9">
      <c r="D93" s="293">
        <v>84</v>
      </c>
      <c r="E93" s="441">
        <v>0</v>
      </c>
      <c r="F93" s="441">
        <v>0</v>
      </c>
      <c r="G93" s="441">
        <v>0</v>
      </c>
      <c r="H93" s="441">
        <v>0</v>
      </c>
      <c r="I93" s="441">
        <v>0</v>
      </c>
    </row>
    <row r="94" spans="4:9">
      <c r="D94" s="293">
        <v>85</v>
      </c>
      <c r="E94" s="441">
        <v>0</v>
      </c>
      <c r="F94" s="441">
        <v>0</v>
      </c>
      <c r="G94" s="441">
        <v>0</v>
      </c>
      <c r="H94" s="441">
        <v>0</v>
      </c>
      <c r="I94" s="441">
        <v>0</v>
      </c>
    </row>
    <row r="95" spans="4:9">
      <c r="D95" s="293">
        <v>86</v>
      </c>
      <c r="E95" s="441">
        <v>0</v>
      </c>
      <c r="F95" s="441">
        <v>0</v>
      </c>
      <c r="G95" s="441">
        <v>0</v>
      </c>
      <c r="H95" s="441">
        <v>0</v>
      </c>
      <c r="I95" s="441">
        <v>0</v>
      </c>
    </row>
    <row r="96" spans="4:9">
      <c r="D96" s="293">
        <v>87</v>
      </c>
      <c r="E96" s="441">
        <v>0</v>
      </c>
      <c r="F96" s="441">
        <v>0</v>
      </c>
      <c r="G96" s="441">
        <v>0</v>
      </c>
      <c r="H96" s="441">
        <v>0</v>
      </c>
      <c r="I96" s="441">
        <v>0</v>
      </c>
    </row>
    <row r="97" spans="4:9">
      <c r="D97" s="293">
        <v>88</v>
      </c>
      <c r="E97" s="441">
        <v>0</v>
      </c>
      <c r="F97" s="441">
        <v>0</v>
      </c>
      <c r="G97" s="441">
        <v>0</v>
      </c>
      <c r="H97" s="441">
        <v>0</v>
      </c>
      <c r="I97" s="441">
        <v>0</v>
      </c>
    </row>
    <row r="98" spans="4:9">
      <c r="D98" s="293">
        <v>89</v>
      </c>
      <c r="E98" s="441">
        <v>0</v>
      </c>
      <c r="F98" s="441">
        <v>0</v>
      </c>
      <c r="G98" s="441">
        <v>0</v>
      </c>
      <c r="H98" s="441">
        <v>0</v>
      </c>
      <c r="I98" s="441">
        <v>0</v>
      </c>
    </row>
    <row r="99" spans="4:9">
      <c r="D99" s="293">
        <v>90</v>
      </c>
      <c r="E99" s="441">
        <v>0</v>
      </c>
      <c r="F99" s="441">
        <v>0</v>
      </c>
      <c r="G99" s="441">
        <v>0</v>
      </c>
      <c r="H99" s="441">
        <v>0</v>
      </c>
      <c r="I99" s="441">
        <v>0</v>
      </c>
    </row>
    <row r="100" spans="4:9">
      <c r="D100" s="293">
        <v>91</v>
      </c>
      <c r="E100" s="441">
        <v>0</v>
      </c>
      <c r="F100" s="441">
        <v>0</v>
      </c>
      <c r="G100" s="441">
        <v>0</v>
      </c>
      <c r="H100" s="441">
        <v>0</v>
      </c>
      <c r="I100" s="441">
        <v>0</v>
      </c>
    </row>
    <row r="101" spans="4:9">
      <c r="D101" s="293">
        <v>92</v>
      </c>
      <c r="E101" s="441">
        <v>0</v>
      </c>
      <c r="F101" s="441">
        <v>0</v>
      </c>
      <c r="G101" s="441">
        <v>0</v>
      </c>
      <c r="H101" s="441">
        <v>0</v>
      </c>
      <c r="I101" s="441">
        <v>0</v>
      </c>
    </row>
    <row r="102" spans="4:9">
      <c r="D102" s="293">
        <v>93</v>
      </c>
      <c r="E102" s="441">
        <v>0</v>
      </c>
      <c r="F102" s="441">
        <v>0</v>
      </c>
      <c r="G102" s="441">
        <v>0</v>
      </c>
      <c r="H102" s="441">
        <v>0</v>
      </c>
      <c r="I102" s="441">
        <v>0</v>
      </c>
    </row>
    <row r="103" spans="4:9">
      <c r="D103" s="293">
        <v>94</v>
      </c>
      <c r="E103" s="441">
        <v>0</v>
      </c>
      <c r="F103" s="441">
        <v>0</v>
      </c>
      <c r="G103" s="441">
        <v>0</v>
      </c>
      <c r="H103" s="441">
        <v>0</v>
      </c>
      <c r="I103" s="441">
        <v>0</v>
      </c>
    </row>
    <row r="104" spans="4:9">
      <c r="D104" s="293">
        <v>95</v>
      </c>
      <c r="E104" s="441">
        <v>0</v>
      </c>
      <c r="F104" s="441">
        <v>0</v>
      </c>
      <c r="G104" s="441">
        <v>0</v>
      </c>
      <c r="H104" s="441">
        <v>0</v>
      </c>
      <c r="I104" s="441">
        <v>0</v>
      </c>
    </row>
    <row r="105" spans="4:9">
      <c r="D105" s="293">
        <v>96</v>
      </c>
      <c r="E105" s="441">
        <v>0</v>
      </c>
      <c r="F105" s="441">
        <v>0</v>
      </c>
      <c r="G105" s="441">
        <v>0</v>
      </c>
      <c r="H105" s="441">
        <v>0</v>
      </c>
      <c r="I105" s="441">
        <v>0</v>
      </c>
    </row>
    <row r="106" spans="4:9">
      <c r="D106" s="293">
        <v>97</v>
      </c>
      <c r="E106" s="441">
        <v>0</v>
      </c>
      <c r="F106" s="441">
        <v>0</v>
      </c>
      <c r="G106" s="441">
        <v>0</v>
      </c>
      <c r="H106" s="441">
        <v>0</v>
      </c>
      <c r="I106" s="441">
        <v>0</v>
      </c>
    </row>
    <row r="107" spans="4:9">
      <c r="D107" s="293">
        <v>98</v>
      </c>
      <c r="E107" s="441">
        <v>0</v>
      </c>
      <c r="F107" s="441">
        <v>0</v>
      </c>
      <c r="G107" s="441">
        <v>0</v>
      </c>
      <c r="H107" s="441">
        <v>0</v>
      </c>
      <c r="I107" s="441">
        <v>0</v>
      </c>
    </row>
    <row r="108" spans="4:9">
      <c r="D108" s="293">
        <v>99</v>
      </c>
      <c r="E108" s="441">
        <v>0</v>
      </c>
      <c r="F108" s="441">
        <v>0</v>
      </c>
      <c r="G108" s="441">
        <v>0</v>
      </c>
      <c r="H108" s="441">
        <v>0</v>
      </c>
      <c r="I108" s="441">
        <v>0</v>
      </c>
    </row>
    <row r="109" spans="4:9">
      <c r="D109" s="293">
        <v>100</v>
      </c>
      <c r="E109" s="441">
        <v>0</v>
      </c>
      <c r="F109" s="441">
        <v>0</v>
      </c>
      <c r="G109" s="441">
        <v>0</v>
      </c>
      <c r="H109" s="441">
        <v>0</v>
      </c>
      <c r="I109" s="441">
        <v>0</v>
      </c>
    </row>
    <row r="110" spans="4:9">
      <c r="D110" s="293">
        <v>101</v>
      </c>
      <c r="E110" s="441">
        <v>0</v>
      </c>
      <c r="F110" s="441">
        <v>0</v>
      </c>
      <c r="G110" s="441">
        <v>0</v>
      </c>
      <c r="H110" s="441">
        <v>0</v>
      </c>
      <c r="I110" s="441">
        <v>0</v>
      </c>
    </row>
    <row r="111" spans="4:9">
      <c r="D111" s="293">
        <v>102</v>
      </c>
      <c r="E111" s="441">
        <v>0</v>
      </c>
      <c r="F111" s="441">
        <v>0</v>
      </c>
      <c r="G111" s="441">
        <v>0</v>
      </c>
      <c r="H111" s="441">
        <v>0</v>
      </c>
      <c r="I111" s="441">
        <v>0</v>
      </c>
    </row>
    <row r="112" spans="4:9">
      <c r="D112" s="293">
        <v>103</v>
      </c>
      <c r="E112" s="441">
        <v>0</v>
      </c>
      <c r="F112" s="441">
        <v>0</v>
      </c>
      <c r="G112" s="441">
        <v>0</v>
      </c>
      <c r="H112" s="441">
        <v>0</v>
      </c>
      <c r="I112" s="441">
        <v>0</v>
      </c>
    </row>
    <row r="113" spans="4:9">
      <c r="D113" s="293">
        <v>104</v>
      </c>
      <c r="E113" s="441">
        <v>0</v>
      </c>
      <c r="F113" s="441">
        <v>0</v>
      </c>
      <c r="G113" s="441">
        <v>0</v>
      </c>
      <c r="H113" s="441">
        <v>0</v>
      </c>
      <c r="I113" s="441">
        <v>0</v>
      </c>
    </row>
    <row r="114" spans="4:9">
      <c r="D114" s="293">
        <v>105</v>
      </c>
      <c r="E114" s="441">
        <v>0</v>
      </c>
      <c r="F114" s="441">
        <v>0</v>
      </c>
      <c r="G114" s="441">
        <v>0</v>
      </c>
      <c r="H114" s="441">
        <v>0</v>
      </c>
      <c r="I114" s="441">
        <v>0</v>
      </c>
    </row>
    <row r="115" spans="4:9">
      <c r="D115" s="293">
        <v>106</v>
      </c>
      <c r="E115" s="441">
        <v>0</v>
      </c>
      <c r="F115" s="441">
        <v>0</v>
      </c>
      <c r="G115" s="441">
        <v>0</v>
      </c>
      <c r="H115" s="441">
        <v>0</v>
      </c>
      <c r="I115" s="441">
        <v>0</v>
      </c>
    </row>
    <row r="116" spans="4:9">
      <c r="D116" s="293">
        <v>107</v>
      </c>
      <c r="E116" s="441">
        <v>0</v>
      </c>
      <c r="F116" s="441">
        <v>0</v>
      </c>
      <c r="G116" s="441">
        <v>0</v>
      </c>
      <c r="H116" s="441">
        <v>0</v>
      </c>
      <c r="I116" s="441">
        <v>0</v>
      </c>
    </row>
    <row r="117" spans="4:9">
      <c r="D117" s="293">
        <v>108</v>
      </c>
      <c r="E117" s="441">
        <v>0</v>
      </c>
      <c r="F117" s="441">
        <v>0</v>
      </c>
      <c r="G117" s="441">
        <v>0</v>
      </c>
      <c r="H117" s="441">
        <v>0</v>
      </c>
      <c r="I117" s="441">
        <v>0</v>
      </c>
    </row>
    <row r="118" spans="4:9">
      <c r="D118" s="293">
        <v>109</v>
      </c>
      <c r="E118" s="441">
        <v>0</v>
      </c>
      <c r="F118" s="441">
        <v>0</v>
      </c>
      <c r="G118" s="441">
        <v>0</v>
      </c>
      <c r="H118" s="441">
        <v>0</v>
      </c>
      <c r="I118" s="441">
        <v>0</v>
      </c>
    </row>
    <row r="119" spans="4:9">
      <c r="D119" s="293">
        <v>110</v>
      </c>
      <c r="E119" s="441">
        <v>0</v>
      </c>
      <c r="F119" s="441">
        <v>0</v>
      </c>
      <c r="G119" s="441">
        <v>0</v>
      </c>
      <c r="H119" s="441">
        <v>0</v>
      </c>
      <c r="I119" s="441">
        <v>0</v>
      </c>
    </row>
    <row r="120" spans="4:9">
      <c r="D120" s="293">
        <v>111</v>
      </c>
      <c r="E120" s="441">
        <v>0</v>
      </c>
      <c r="F120" s="441">
        <v>0</v>
      </c>
      <c r="G120" s="441">
        <v>0</v>
      </c>
      <c r="H120" s="441">
        <v>0</v>
      </c>
      <c r="I120" s="441">
        <v>0</v>
      </c>
    </row>
    <row r="121" spans="4:9">
      <c r="D121" s="293">
        <v>112</v>
      </c>
      <c r="E121" s="441">
        <v>0</v>
      </c>
      <c r="F121" s="441">
        <v>0</v>
      </c>
      <c r="G121" s="441">
        <v>0</v>
      </c>
      <c r="H121" s="441">
        <v>0</v>
      </c>
      <c r="I121" s="441">
        <v>0</v>
      </c>
    </row>
    <row r="122" spans="4:9">
      <c r="D122" s="293">
        <v>113</v>
      </c>
      <c r="E122" s="441">
        <v>0</v>
      </c>
      <c r="F122" s="441">
        <v>0</v>
      </c>
      <c r="G122" s="441">
        <v>0</v>
      </c>
      <c r="H122" s="441">
        <v>0</v>
      </c>
      <c r="I122" s="441">
        <v>0</v>
      </c>
    </row>
    <row r="123" spans="4:9">
      <c r="D123" s="293">
        <v>114</v>
      </c>
      <c r="E123" s="441">
        <v>0</v>
      </c>
      <c r="F123" s="441">
        <v>0</v>
      </c>
      <c r="G123" s="441">
        <v>0</v>
      </c>
      <c r="H123" s="441">
        <v>0</v>
      </c>
      <c r="I123" s="441">
        <v>0</v>
      </c>
    </row>
    <row r="124" spans="4:9">
      <c r="D124" s="293">
        <v>115</v>
      </c>
      <c r="E124" s="441">
        <v>0</v>
      </c>
      <c r="F124" s="441">
        <v>0</v>
      </c>
      <c r="G124" s="441">
        <v>0</v>
      </c>
      <c r="H124" s="441">
        <v>0</v>
      </c>
      <c r="I124" s="441">
        <v>0</v>
      </c>
    </row>
    <row r="125" spans="4:9">
      <c r="D125" s="293">
        <v>116</v>
      </c>
      <c r="E125" s="441">
        <v>0</v>
      </c>
      <c r="F125" s="441">
        <v>0</v>
      </c>
      <c r="G125" s="441">
        <v>0</v>
      </c>
      <c r="H125" s="441">
        <v>0</v>
      </c>
      <c r="I125" s="441">
        <v>0</v>
      </c>
    </row>
    <row r="126" spans="4:9">
      <c r="D126" s="293">
        <v>117</v>
      </c>
      <c r="E126" s="441">
        <v>0</v>
      </c>
      <c r="F126" s="441">
        <v>0</v>
      </c>
      <c r="G126" s="441">
        <v>0</v>
      </c>
      <c r="H126" s="441">
        <v>0</v>
      </c>
      <c r="I126" s="441">
        <v>0</v>
      </c>
    </row>
    <row r="127" spans="4:9">
      <c r="D127" s="293">
        <v>118</v>
      </c>
      <c r="E127" s="441">
        <v>0</v>
      </c>
      <c r="F127" s="441">
        <v>0</v>
      </c>
      <c r="G127" s="441">
        <v>0</v>
      </c>
      <c r="H127" s="441">
        <v>0</v>
      </c>
      <c r="I127" s="441">
        <v>0</v>
      </c>
    </row>
    <row r="128" spans="4:9">
      <c r="D128" s="293">
        <v>119</v>
      </c>
      <c r="E128" s="441">
        <v>0</v>
      </c>
      <c r="F128" s="441">
        <v>0</v>
      </c>
      <c r="G128" s="441">
        <v>0</v>
      </c>
      <c r="H128" s="441">
        <v>0</v>
      </c>
      <c r="I128" s="441">
        <v>0</v>
      </c>
    </row>
  </sheetData>
  <mergeCells count="1">
    <mergeCell ref="E6:I6"/>
  </mergeCells>
  <pageMargins left="0.7" right="0.7" top="0.75" bottom="0.75" header="0.3" footer="0.3"/>
  <pageSetup paperSize="9" orientation="portrait" horizontalDpi="1200" verticalDpi="12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8FFA2D-D41D-4B83-A1E1-F506875CB5B5}">
  <sheetPr codeName="Sheet6">
    <tabColor rgb="FF00B050"/>
  </sheetPr>
  <dimension ref="C4:BA169"/>
  <sheetViews>
    <sheetView topLeftCell="AO1" zoomScale="73" zoomScaleNormal="73" workbookViewId="0">
      <selection activeCell="BC22" sqref="BC22"/>
    </sheetView>
  </sheetViews>
  <sheetFormatPr defaultColWidth="9.08984375" defaultRowHeight="13"/>
  <cols>
    <col min="1" max="1" width="13.7265625" style="1" customWidth="1"/>
    <col min="2" max="2" width="1.36328125" style="1" customWidth="1"/>
    <col min="3" max="3" width="1.36328125" style="2" customWidth="1"/>
    <col min="4" max="4" width="20.7265625" style="1" bestFit="1" customWidth="1"/>
    <col min="5" max="5" width="4.6328125" style="1" bestFit="1" customWidth="1"/>
    <col min="6" max="6" width="8.7265625" style="1" bestFit="1" customWidth="1"/>
    <col min="7" max="7" width="8.08984375" style="1" bestFit="1" customWidth="1"/>
    <col min="8" max="8" width="9.08984375" style="1" customWidth="1"/>
    <col min="9" max="9" width="2.81640625" style="1" customWidth="1"/>
    <col min="10" max="10" width="3.6328125" style="164" bestFit="1" customWidth="1"/>
    <col min="11" max="11" width="4.7265625" style="164" bestFit="1" customWidth="1"/>
    <col min="12" max="12" width="8.08984375" style="1" bestFit="1" customWidth="1"/>
    <col min="13" max="13" width="7.7265625" style="1" bestFit="1" customWidth="1"/>
    <col min="14" max="14" width="4.6328125" style="1" bestFit="1" customWidth="1"/>
    <col min="15" max="15" width="4.7265625" style="1" bestFit="1" customWidth="1"/>
    <col min="16" max="16" width="8.08984375" style="1" bestFit="1" customWidth="1"/>
    <col min="17" max="17" width="7.7265625" style="1" bestFit="1" customWidth="1"/>
    <col min="18" max="18" width="4.6328125" style="1" bestFit="1" customWidth="1"/>
    <col min="19" max="20" width="8.08984375" style="1" bestFit="1" customWidth="1"/>
    <col min="21" max="21" width="7.7265625" style="1" bestFit="1" customWidth="1"/>
    <col min="22" max="22" width="3.6328125" style="1" bestFit="1" customWidth="1"/>
    <col min="23" max="24" width="8.08984375" style="1" bestFit="1" customWidth="1"/>
    <col min="25" max="25" width="7.7265625" style="1" bestFit="1" customWidth="1"/>
    <col min="26" max="26" width="3.6328125" style="1" bestFit="1" customWidth="1"/>
    <col min="27" max="28" width="8.08984375" style="1" bestFit="1" customWidth="1"/>
    <col min="29" max="29" width="7.7265625" style="1" bestFit="1" customWidth="1"/>
    <col min="30" max="30" width="3.6328125" style="1" bestFit="1" customWidth="1"/>
    <col min="31" max="32" width="8.08984375" style="1" bestFit="1" customWidth="1"/>
    <col min="33" max="33" width="7.7265625" style="1" bestFit="1" customWidth="1"/>
    <col min="34" max="34" width="3.6328125" style="1" bestFit="1" customWidth="1"/>
    <col min="35" max="36" width="8.08984375" style="1" bestFit="1" customWidth="1"/>
    <col min="37" max="37" width="7.7265625" style="1" bestFit="1" customWidth="1"/>
    <col min="38" max="38" width="3.6328125" style="1" bestFit="1" customWidth="1"/>
    <col min="39" max="40" width="8.08984375" style="1" bestFit="1" customWidth="1"/>
    <col min="41" max="41" width="7.7265625" style="1" bestFit="1" customWidth="1"/>
    <col min="42" max="42" width="3.6328125" style="1" bestFit="1" customWidth="1"/>
    <col min="43" max="44" width="8.08984375" style="1" bestFit="1" customWidth="1"/>
    <col min="45" max="45" width="7.7265625" style="1" bestFit="1" customWidth="1"/>
    <col min="46" max="46" width="3.6328125" style="1" bestFit="1" customWidth="1"/>
    <col min="47" max="48" width="8.08984375" style="1" bestFit="1" customWidth="1"/>
    <col min="49" max="49" width="7.7265625" style="1" bestFit="1" customWidth="1"/>
    <col min="50" max="50" width="3.6328125" style="1" bestFit="1" customWidth="1"/>
    <col min="51" max="52" width="8.08984375" style="1" bestFit="1" customWidth="1"/>
    <col min="53" max="53" width="7.7265625" style="1" bestFit="1" customWidth="1"/>
    <col min="54" max="16384" width="9.08984375" style="1"/>
  </cols>
  <sheetData>
    <row r="4" spans="3:53" s="3" customFormat="1" ht="7.5" customHeight="1">
      <c r="C4" s="4"/>
      <c r="J4" s="167"/>
      <c r="K4" s="167"/>
    </row>
    <row r="6" spans="3:53">
      <c r="D6" s="165" t="s">
        <v>547</v>
      </c>
      <c r="E6" s="321"/>
      <c r="F6" s="321"/>
      <c r="G6" s="321"/>
      <c r="H6" s="321"/>
      <c r="I6" s="321"/>
    </row>
    <row r="7" spans="3:53">
      <c r="D7" s="166" t="s">
        <v>548</v>
      </c>
      <c r="E7" s="322"/>
      <c r="F7" s="322"/>
      <c r="G7" s="322"/>
      <c r="H7" s="322"/>
      <c r="I7" s="322"/>
    </row>
    <row r="8" spans="3:53">
      <c r="D8" s="1" t="s">
        <v>549</v>
      </c>
    </row>
    <row r="11" spans="3:53" s="169" customFormat="1">
      <c r="C11" s="168"/>
      <c r="E11" s="170"/>
      <c r="F11" s="823" t="s">
        <v>550</v>
      </c>
      <c r="G11" s="824"/>
      <c r="H11" s="825"/>
      <c r="J11" s="170"/>
      <c r="K11" s="823">
        <v>2013</v>
      </c>
      <c r="L11" s="824"/>
      <c r="M11" s="825"/>
      <c r="N11" s="170"/>
      <c r="O11" s="823">
        <v>2014</v>
      </c>
      <c r="P11" s="824"/>
      <c r="Q11" s="825"/>
      <c r="R11" s="170"/>
      <c r="S11" s="823">
        <v>2015</v>
      </c>
      <c r="T11" s="824"/>
      <c r="U11" s="825"/>
      <c r="V11" s="170"/>
      <c r="W11" s="823">
        <v>2016</v>
      </c>
      <c r="X11" s="824"/>
      <c r="Y11" s="825"/>
      <c r="Z11" s="170"/>
      <c r="AA11" s="823">
        <v>2017</v>
      </c>
      <c r="AB11" s="824"/>
      <c r="AC11" s="825"/>
      <c r="AD11" s="170"/>
      <c r="AE11" s="823">
        <v>2018</v>
      </c>
      <c r="AF11" s="824"/>
      <c r="AG11" s="825"/>
      <c r="AH11" s="170"/>
      <c r="AI11" s="823">
        <v>2019</v>
      </c>
      <c r="AJ11" s="824"/>
      <c r="AK11" s="825"/>
      <c r="AL11" s="170"/>
      <c r="AM11" s="823">
        <v>2020</v>
      </c>
      <c r="AN11" s="824"/>
      <c r="AO11" s="825"/>
      <c r="AP11" s="170"/>
      <c r="AQ11" s="823">
        <v>2021</v>
      </c>
      <c r="AR11" s="824"/>
      <c r="AS11" s="825"/>
      <c r="AT11" s="170"/>
      <c r="AU11" s="823">
        <v>2022</v>
      </c>
      <c r="AV11" s="824"/>
      <c r="AW11" s="825"/>
      <c r="AX11" s="170"/>
      <c r="AY11" s="823">
        <v>2023</v>
      </c>
      <c r="AZ11" s="824"/>
      <c r="BA11" s="825"/>
    </row>
    <row r="12" spans="3:53" s="169" customFormat="1" ht="39">
      <c r="C12" s="168"/>
      <c r="E12" s="171" t="s">
        <v>505</v>
      </c>
      <c r="F12" s="172" t="s">
        <v>551</v>
      </c>
      <c r="G12" s="173" t="s">
        <v>552</v>
      </c>
      <c r="H12" s="174" t="s">
        <v>553</v>
      </c>
      <c r="J12" s="333" t="s">
        <v>505</v>
      </c>
      <c r="K12" s="334" t="s">
        <v>554</v>
      </c>
      <c r="L12" s="335" t="s">
        <v>552</v>
      </c>
      <c r="M12" s="336" t="s">
        <v>553</v>
      </c>
      <c r="N12" s="333" t="s">
        <v>505</v>
      </c>
      <c r="O12" s="334" t="s">
        <v>554</v>
      </c>
      <c r="P12" s="335" t="s">
        <v>552</v>
      </c>
      <c r="Q12" s="336" t="s">
        <v>553</v>
      </c>
      <c r="R12" s="333" t="s">
        <v>505</v>
      </c>
      <c r="S12" s="334" t="s">
        <v>554</v>
      </c>
      <c r="T12" s="335" t="s">
        <v>552</v>
      </c>
      <c r="U12" s="336" t="s">
        <v>553</v>
      </c>
      <c r="V12" s="333" t="s">
        <v>505</v>
      </c>
      <c r="W12" s="334" t="s">
        <v>554</v>
      </c>
      <c r="X12" s="335" t="s">
        <v>552</v>
      </c>
      <c r="Y12" s="336" t="s">
        <v>553</v>
      </c>
      <c r="Z12" s="333" t="s">
        <v>505</v>
      </c>
      <c r="AA12" s="334" t="s">
        <v>554</v>
      </c>
      <c r="AB12" s="335" t="s">
        <v>552</v>
      </c>
      <c r="AC12" s="336" t="s">
        <v>553</v>
      </c>
      <c r="AD12" s="333" t="s">
        <v>505</v>
      </c>
      <c r="AE12" s="334" t="s">
        <v>554</v>
      </c>
      <c r="AF12" s="335" t="s">
        <v>552</v>
      </c>
      <c r="AG12" s="336" t="s">
        <v>553</v>
      </c>
      <c r="AH12" s="333" t="s">
        <v>505</v>
      </c>
      <c r="AI12" s="334" t="s">
        <v>554</v>
      </c>
      <c r="AJ12" s="335" t="s">
        <v>552</v>
      </c>
      <c r="AK12" s="336" t="s">
        <v>553</v>
      </c>
      <c r="AL12" s="333" t="s">
        <v>505</v>
      </c>
      <c r="AM12" s="334" t="s">
        <v>554</v>
      </c>
      <c r="AN12" s="335" t="s">
        <v>552</v>
      </c>
      <c r="AO12" s="336" t="s">
        <v>553</v>
      </c>
      <c r="AP12" s="333" t="s">
        <v>505</v>
      </c>
      <c r="AQ12" s="334" t="s">
        <v>554</v>
      </c>
      <c r="AR12" s="335" t="s">
        <v>552</v>
      </c>
      <c r="AS12" s="336" t="s">
        <v>553</v>
      </c>
      <c r="AT12" s="333" t="s">
        <v>505</v>
      </c>
      <c r="AU12" s="334" t="s">
        <v>554</v>
      </c>
      <c r="AV12" s="335" t="s">
        <v>552</v>
      </c>
      <c r="AW12" s="336" t="s">
        <v>553</v>
      </c>
      <c r="AX12" s="333" t="s">
        <v>505</v>
      </c>
      <c r="AY12" s="334" t="s">
        <v>554</v>
      </c>
      <c r="AZ12" s="335" t="s">
        <v>552</v>
      </c>
      <c r="BA12" s="336" t="s">
        <v>553</v>
      </c>
    </row>
    <row r="13" spans="3:53">
      <c r="E13" s="323">
        <v>1</v>
      </c>
      <c r="F13" s="324">
        <v>0.05</v>
      </c>
      <c r="G13" s="325">
        <v>0</v>
      </c>
      <c r="H13" s="326">
        <f>F13+G13</f>
        <v>0.05</v>
      </c>
      <c r="J13" s="337">
        <v>1</v>
      </c>
      <c r="K13" s="338">
        <v>0.105</v>
      </c>
      <c r="L13" s="339">
        <v>0</v>
      </c>
      <c r="M13" s="340">
        <f>K13+L13</f>
        <v>0.105</v>
      </c>
      <c r="N13" s="337">
        <v>1</v>
      </c>
      <c r="O13" s="338">
        <v>0.10388</v>
      </c>
      <c r="P13" s="339">
        <v>0</v>
      </c>
      <c r="Q13" s="340">
        <f>O13+P13</f>
        <v>0.10388</v>
      </c>
      <c r="R13" s="337">
        <v>1</v>
      </c>
      <c r="S13" s="338">
        <v>0.13253999999999999</v>
      </c>
      <c r="T13" s="339">
        <v>0</v>
      </c>
      <c r="U13" s="340">
        <f>S13+T13</f>
        <v>0.13253999999999999</v>
      </c>
      <c r="V13" s="337">
        <v>1</v>
      </c>
      <c r="W13" s="338">
        <v>0.11023999999999999</v>
      </c>
      <c r="X13" s="339">
        <v>0</v>
      </c>
      <c r="Y13" s="340">
        <f>W13+X13</f>
        <v>0.11023999999999999</v>
      </c>
      <c r="Z13" s="337">
        <v>1</v>
      </c>
      <c r="AA13" s="338">
        <v>0.11151</v>
      </c>
      <c r="AB13" s="339">
        <v>0</v>
      </c>
      <c r="AC13" s="340">
        <f>AA13+AB13</f>
        <v>0.11151</v>
      </c>
      <c r="AD13" s="337">
        <v>1</v>
      </c>
      <c r="AE13" s="338">
        <v>9.9519999999999997E-2</v>
      </c>
      <c r="AF13" s="339">
        <v>0</v>
      </c>
      <c r="AG13" s="340">
        <f>AE13+AF13</f>
        <v>9.9519999999999997E-2</v>
      </c>
      <c r="AH13" s="337">
        <v>1</v>
      </c>
      <c r="AI13" s="338">
        <v>9.8150000000000001E-2</v>
      </c>
      <c r="AJ13" s="339">
        <v>0</v>
      </c>
      <c r="AK13" s="340">
        <f>AI13+AJ13</f>
        <v>9.8150000000000001E-2</v>
      </c>
      <c r="AL13" s="337">
        <v>1</v>
      </c>
      <c r="AM13" s="338">
        <v>8.3479999999999999E-2</v>
      </c>
      <c r="AN13" s="339">
        <v>0</v>
      </c>
      <c r="AO13" s="340">
        <f>AM13+AN13</f>
        <v>8.3479999999999999E-2</v>
      </c>
      <c r="AP13" s="337">
        <v>1</v>
      </c>
      <c r="AQ13" s="338">
        <v>9.5399999999999999E-2</v>
      </c>
      <c r="AR13" s="339">
        <v>0</v>
      </c>
      <c r="AS13" s="340">
        <f>AQ13+AR13</f>
        <v>9.5399999999999999E-2</v>
      </c>
      <c r="AT13" s="337">
        <v>1</v>
      </c>
      <c r="AU13" s="338">
        <v>0.10308</v>
      </c>
      <c r="AV13" s="339">
        <v>0</v>
      </c>
      <c r="AW13" s="340">
        <f>AU13+AV13</f>
        <v>0.10308</v>
      </c>
      <c r="AX13" s="337">
        <v>1</v>
      </c>
      <c r="AY13" s="338">
        <v>0.161</v>
      </c>
      <c r="AZ13" s="339">
        <v>0</v>
      </c>
      <c r="BA13" s="340">
        <f>AY13+AZ13</f>
        <v>0.161</v>
      </c>
    </row>
    <row r="14" spans="3:53">
      <c r="E14" s="327">
        <v>2</v>
      </c>
      <c r="F14" s="324">
        <v>0.05</v>
      </c>
      <c r="G14" s="328">
        <v>0</v>
      </c>
      <c r="H14" s="329">
        <f t="shared" ref="H14:H77" si="0">F14+G14</f>
        <v>0.05</v>
      </c>
      <c r="J14" s="341">
        <v>2</v>
      </c>
      <c r="K14" s="342">
        <v>0.118147</v>
      </c>
      <c r="L14" s="343">
        <v>0</v>
      </c>
      <c r="M14" s="344">
        <f t="shared" ref="M14:M77" si="1">K14+L14</f>
        <v>0.118147</v>
      </c>
      <c r="N14" s="341">
        <v>2</v>
      </c>
      <c r="O14" s="342">
        <v>0.10890000000000001</v>
      </c>
      <c r="P14" s="343">
        <v>0</v>
      </c>
      <c r="Q14" s="344">
        <f t="shared" ref="Q14:Q77" si="2">O14+P14</f>
        <v>0.10890000000000001</v>
      </c>
      <c r="R14" s="341">
        <v>2</v>
      </c>
      <c r="S14" s="342">
        <v>0.13564299999999999</v>
      </c>
      <c r="T14" s="343">
        <v>0</v>
      </c>
      <c r="U14" s="344">
        <f t="shared" ref="U14:U77" si="3">S14+T14</f>
        <v>0.13564299999999999</v>
      </c>
      <c r="V14" s="341">
        <v>2</v>
      </c>
      <c r="W14" s="342">
        <v>0.12427300000000001</v>
      </c>
      <c r="X14" s="343">
        <v>0</v>
      </c>
      <c r="Y14" s="344">
        <f t="shared" ref="Y14:Y77" si="4">W14+X14</f>
        <v>0.12427300000000001</v>
      </c>
      <c r="Z14" s="341">
        <v>2</v>
      </c>
      <c r="AA14" s="342">
        <v>0.12055099999999999</v>
      </c>
      <c r="AB14" s="343">
        <v>0</v>
      </c>
      <c r="AC14" s="344">
        <f t="shared" ref="AC14:AC77" si="5">AA14+AB14</f>
        <v>0.12055099999999999</v>
      </c>
      <c r="AD14" s="341">
        <v>2</v>
      </c>
      <c r="AE14" s="342">
        <v>0.105849</v>
      </c>
      <c r="AF14" s="343">
        <v>0</v>
      </c>
      <c r="AG14" s="344">
        <f t="shared" ref="AG14:AG77" si="6">AE14+AF14</f>
        <v>0.105849</v>
      </c>
      <c r="AH14" s="341">
        <v>2</v>
      </c>
      <c r="AI14" s="342">
        <v>0.104458</v>
      </c>
      <c r="AJ14" s="343">
        <v>0</v>
      </c>
      <c r="AK14" s="344">
        <f t="shared" ref="AK14:AK77" si="7">AI14+AJ14</f>
        <v>0.104458</v>
      </c>
      <c r="AL14" s="341">
        <v>2</v>
      </c>
      <c r="AM14" s="342">
        <v>9.3200000000000005E-2</v>
      </c>
      <c r="AN14" s="343">
        <v>0</v>
      </c>
      <c r="AO14" s="344">
        <f t="shared" ref="AO14:AO77" si="8">AM14+AN14</f>
        <v>9.3200000000000005E-2</v>
      </c>
      <c r="AP14" s="341">
        <v>2</v>
      </c>
      <c r="AQ14" s="342">
        <v>0.10050000000000001</v>
      </c>
      <c r="AR14" s="343">
        <v>0</v>
      </c>
      <c r="AS14" s="344">
        <f t="shared" ref="AS14:AS77" si="9">AQ14+AR14</f>
        <v>0.10050000000000001</v>
      </c>
      <c r="AT14" s="341">
        <v>2</v>
      </c>
      <c r="AU14" s="342">
        <v>0.121736</v>
      </c>
      <c r="AV14" s="343">
        <v>0</v>
      </c>
      <c r="AW14" s="344">
        <f t="shared" ref="AW14:AW77" si="10">AU14+AV14</f>
        <v>0.121736</v>
      </c>
      <c r="AX14" s="341">
        <v>2</v>
      </c>
      <c r="AY14" s="342">
        <v>0.17919499999999999</v>
      </c>
      <c r="AZ14" s="343">
        <v>0</v>
      </c>
      <c r="BA14" s="344">
        <f t="shared" ref="BA14:BA77" si="11">AY14+AZ14</f>
        <v>0.17919499999999999</v>
      </c>
    </row>
    <row r="15" spans="3:53">
      <c r="E15" s="327">
        <v>3</v>
      </c>
      <c r="F15" s="324">
        <v>0.05</v>
      </c>
      <c r="G15" s="328">
        <v>0</v>
      </c>
      <c r="H15" s="329">
        <f t="shared" si="0"/>
        <v>0.05</v>
      </c>
      <c r="J15" s="341">
        <v>3</v>
      </c>
      <c r="K15" s="342">
        <v>0.118547</v>
      </c>
      <c r="L15" s="343">
        <v>0</v>
      </c>
      <c r="M15" s="344">
        <f t="shared" si="1"/>
        <v>0.118547</v>
      </c>
      <c r="N15" s="341">
        <v>3</v>
      </c>
      <c r="O15" s="342">
        <v>0.11303100000000001</v>
      </c>
      <c r="P15" s="343">
        <v>0</v>
      </c>
      <c r="Q15" s="344">
        <f t="shared" si="2"/>
        <v>0.11303100000000001</v>
      </c>
      <c r="R15" s="341">
        <v>3</v>
      </c>
      <c r="S15" s="342">
        <v>0.13899500000000001</v>
      </c>
      <c r="T15" s="343">
        <v>0</v>
      </c>
      <c r="U15" s="344">
        <f t="shared" si="3"/>
        <v>0.13899500000000001</v>
      </c>
      <c r="V15" s="341">
        <v>3</v>
      </c>
      <c r="W15" s="342">
        <v>0.12634899999999999</v>
      </c>
      <c r="X15" s="343">
        <v>0</v>
      </c>
      <c r="Y15" s="344">
        <f t="shared" si="4"/>
        <v>0.12634899999999999</v>
      </c>
      <c r="Z15" s="341">
        <v>3</v>
      </c>
      <c r="AA15" s="342">
        <v>0.12237500000000001</v>
      </c>
      <c r="AB15" s="343">
        <v>0</v>
      </c>
      <c r="AC15" s="344">
        <f t="shared" si="5"/>
        <v>0.12237500000000001</v>
      </c>
      <c r="AD15" s="341">
        <v>3</v>
      </c>
      <c r="AE15" s="342">
        <v>0.112844</v>
      </c>
      <c r="AF15" s="343">
        <v>0</v>
      </c>
      <c r="AG15" s="344">
        <f t="shared" si="6"/>
        <v>0.112844</v>
      </c>
      <c r="AH15" s="341">
        <v>3</v>
      </c>
      <c r="AI15" s="342">
        <v>0.106854</v>
      </c>
      <c r="AJ15" s="343">
        <v>0</v>
      </c>
      <c r="AK15" s="344">
        <f t="shared" si="7"/>
        <v>0.106854</v>
      </c>
      <c r="AL15" s="341">
        <v>3</v>
      </c>
      <c r="AM15" s="342">
        <v>0.1</v>
      </c>
      <c r="AN15" s="343">
        <v>0</v>
      </c>
      <c r="AO15" s="344">
        <f t="shared" si="8"/>
        <v>0.1</v>
      </c>
      <c r="AP15" s="341">
        <v>3</v>
      </c>
      <c r="AQ15" s="342">
        <v>0.107</v>
      </c>
      <c r="AR15" s="343">
        <v>0</v>
      </c>
      <c r="AS15" s="344">
        <f t="shared" si="9"/>
        <v>0.107</v>
      </c>
      <c r="AT15" s="341">
        <v>3</v>
      </c>
      <c r="AU15" s="342">
        <v>0.12689300000000001</v>
      </c>
      <c r="AV15" s="343">
        <v>0</v>
      </c>
      <c r="AW15" s="344">
        <f t="shared" si="10"/>
        <v>0.12689300000000001</v>
      </c>
      <c r="AX15" s="341">
        <v>3</v>
      </c>
      <c r="AY15" s="342">
        <v>0.179619</v>
      </c>
      <c r="AZ15" s="343">
        <v>0</v>
      </c>
      <c r="BA15" s="344">
        <f t="shared" si="11"/>
        <v>0.179619</v>
      </c>
    </row>
    <row r="16" spans="3:53">
      <c r="E16" s="327">
        <v>4</v>
      </c>
      <c r="F16" s="324">
        <v>0.05</v>
      </c>
      <c r="G16" s="328">
        <v>0</v>
      </c>
      <c r="H16" s="329">
        <f t="shared" si="0"/>
        <v>0.05</v>
      </c>
      <c r="J16" s="341">
        <v>4</v>
      </c>
      <c r="K16" s="342">
        <v>0.119838</v>
      </c>
      <c r="L16" s="343">
        <v>0</v>
      </c>
      <c r="M16" s="344">
        <f t="shared" si="1"/>
        <v>0.119838</v>
      </c>
      <c r="N16" s="341">
        <v>4</v>
      </c>
      <c r="O16" s="342">
        <v>0.114077</v>
      </c>
      <c r="P16" s="343">
        <v>0</v>
      </c>
      <c r="Q16" s="344">
        <f t="shared" si="2"/>
        <v>0.114077</v>
      </c>
      <c r="R16" s="341">
        <v>4</v>
      </c>
      <c r="S16" s="342">
        <v>0.140574</v>
      </c>
      <c r="T16" s="343">
        <v>0</v>
      </c>
      <c r="U16" s="344">
        <f t="shared" si="3"/>
        <v>0.140574</v>
      </c>
      <c r="V16" s="341">
        <v>4</v>
      </c>
      <c r="W16" s="342">
        <v>0.12809599999999999</v>
      </c>
      <c r="X16" s="343">
        <v>0</v>
      </c>
      <c r="Y16" s="344">
        <f t="shared" si="4"/>
        <v>0.12809599999999999</v>
      </c>
      <c r="Z16" s="341">
        <v>4</v>
      </c>
      <c r="AA16" s="342">
        <v>0.12426399999999999</v>
      </c>
      <c r="AB16" s="343">
        <v>0</v>
      </c>
      <c r="AC16" s="344">
        <f t="shared" si="5"/>
        <v>0.12426399999999999</v>
      </c>
      <c r="AD16" s="341">
        <v>4</v>
      </c>
      <c r="AE16" s="342">
        <v>0.115</v>
      </c>
      <c r="AF16" s="343">
        <v>0</v>
      </c>
      <c r="AG16" s="344">
        <f t="shared" si="6"/>
        <v>0.115</v>
      </c>
      <c r="AH16" s="341">
        <v>4</v>
      </c>
      <c r="AI16" s="342">
        <v>0.112</v>
      </c>
      <c r="AJ16" s="343">
        <v>0</v>
      </c>
      <c r="AK16" s="344">
        <f t="shared" si="7"/>
        <v>0.112</v>
      </c>
      <c r="AL16" s="341">
        <v>4</v>
      </c>
      <c r="AM16" s="342">
        <v>0.10249999999999999</v>
      </c>
      <c r="AN16" s="343">
        <v>0</v>
      </c>
      <c r="AO16" s="344">
        <f t="shared" si="8"/>
        <v>0.10249999999999999</v>
      </c>
      <c r="AP16" s="341">
        <v>4</v>
      </c>
      <c r="AQ16" s="342">
        <v>0.11</v>
      </c>
      <c r="AR16" s="343">
        <v>0</v>
      </c>
      <c r="AS16" s="344">
        <f t="shared" si="9"/>
        <v>0.11</v>
      </c>
      <c r="AT16" s="341">
        <v>4</v>
      </c>
      <c r="AU16" s="342">
        <v>0.13114899999999999</v>
      </c>
      <c r="AV16" s="343">
        <v>0</v>
      </c>
      <c r="AW16" s="344">
        <f t="shared" si="10"/>
        <v>0.13114899999999999</v>
      </c>
      <c r="AX16" s="341">
        <v>4</v>
      </c>
      <c r="AY16" s="342">
        <v>0.178735</v>
      </c>
      <c r="AZ16" s="343">
        <v>0</v>
      </c>
      <c r="BA16" s="344">
        <f t="shared" si="11"/>
        <v>0.178735</v>
      </c>
    </row>
    <row r="17" spans="5:53">
      <c r="E17" s="327">
        <v>5</v>
      </c>
      <c r="F17" s="324">
        <v>0.05</v>
      </c>
      <c r="G17" s="328">
        <v>0</v>
      </c>
      <c r="H17" s="329">
        <f t="shared" si="0"/>
        <v>0.05</v>
      </c>
      <c r="J17" s="341">
        <v>5</v>
      </c>
      <c r="K17" s="342">
        <v>0.12038399999999999</v>
      </c>
      <c r="L17" s="343">
        <v>0</v>
      </c>
      <c r="M17" s="344">
        <f t="shared" si="1"/>
        <v>0.12038399999999999</v>
      </c>
      <c r="N17" s="341">
        <v>5</v>
      </c>
      <c r="O17" s="342">
        <v>0.115678</v>
      </c>
      <c r="P17" s="343">
        <v>0</v>
      </c>
      <c r="Q17" s="344">
        <f t="shared" si="2"/>
        <v>0.115678</v>
      </c>
      <c r="R17" s="341">
        <v>5</v>
      </c>
      <c r="S17" s="342">
        <v>0.14143500000000001</v>
      </c>
      <c r="T17" s="343">
        <v>0</v>
      </c>
      <c r="U17" s="344">
        <f t="shared" si="3"/>
        <v>0.14143500000000001</v>
      </c>
      <c r="V17" s="341">
        <v>5</v>
      </c>
      <c r="W17" s="342">
        <v>0.13125000000000001</v>
      </c>
      <c r="X17" s="343">
        <v>0</v>
      </c>
      <c r="Y17" s="344">
        <f t="shared" si="4"/>
        <v>0.13125000000000001</v>
      </c>
      <c r="Z17" s="341">
        <v>5</v>
      </c>
      <c r="AA17" s="342">
        <v>0.12487399999999999</v>
      </c>
      <c r="AB17" s="343">
        <v>0</v>
      </c>
      <c r="AC17" s="344">
        <f t="shared" si="5"/>
        <v>0.12487399999999999</v>
      </c>
      <c r="AD17" s="341">
        <v>5</v>
      </c>
      <c r="AE17" s="342">
        <v>0.11550000000000001</v>
      </c>
      <c r="AF17" s="343">
        <v>0</v>
      </c>
      <c r="AG17" s="344">
        <f t="shared" si="6"/>
        <v>0.11550000000000001</v>
      </c>
      <c r="AH17" s="341">
        <v>5</v>
      </c>
      <c r="AI17" s="342">
        <v>0.114867</v>
      </c>
      <c r="AJ17" s="343">
        <v>0</v>
      </c>
      <c r="AK17" s="344">
        <f t="shared" si="7"/>
        <v>0.114867</v>
      </c>
      <c r="AL17" s="341">
        <v>5</v>
      </c>
      <c r="AM17" s="342">
        <v>0.1051</v>
      </c>
      <c r="AN17" s="343">
        <v>0</v>
      </c>
      <c r="AO17" s="344">
        <f t="shared" si="8"/>
        <v>0.1051</v>
      </c>
      <c r="AP17" s="341">
        <v>5</v>
      </c>
      <c r="AQ17" s="342">
        <v>0.1128</v>
      </c>
      <c r="AR17" s="343">
        <v>0</v>
      </c>
      <c r="AS17" s="344">
        <f t="shared" si="9"/>
        <v>0.1128</v>
      </c>
      <c r="AT17" s="341">
        <v>5</v>
      </c>
      <c r="AU17" s="342">
        <v>0.13528699999999999</v>
      </c>
      <c r="AV17" s="343">
        <v>0</v>
      </c>
      <c r="AW17" s="344">
        <f t="shared" si="10"/>
        <v>0.13528699999999999</v>
      </c>
      <c r="AX17" s="341">
        <v>5</v>
      </c>
      <c r="AY17" s="342">
        <v>0.174514</v>
      </c>
      <c r="AZ17" s="343">
        <v>0</v>
      </c>
      <c r="BA17" s="344">
        <f t="shared" si="11"/>
        <v>0.174514</v>
      </c>
    </row>
    <row r="18" spans="5:53">
      <c r="E18" s="327">
        <v>6</v>
      </c>
      <c r="F18" s="324">
        <v>0.05</v>
      </c>
      <c r="G18" s="328">
        <v>0</v>
      </c>
      <c r="H18" s="329">
        <f t="shared" si="0"/>
        <v>0.05</v>
      </c>
      <c r="J18" s="341">
        <v>6</v>
      </c>
      <c r="K18" s="342">
        <v>0.12091300000000001</v>
      </c>
      <c r="L18" s="343">
        <v>0</v>
      </c>
      <c r="M18" s="344">
        <f t="shared" si="1"/>
        <v>0.12091300000000001</v>
      </c>
      <c r="N18" s="341">
        <v>6</v>
      </c>
      <c r="O18" s="342">
        <v>0.116451</v>
      </c>
      <c r="P18" s="343">
        <v>0</v>
      </c>
      <c r="Q18" s="344">
        <f t="shared" si="2"/>
        <v>0.116451</v>
      </c>
      <c r="R18" s="341">
        <v>6</v>
      </c>
      <c r="S18" s="342">
        <v>0.141038</v>
      </c>
      <c r="T18" s="343">
        <v>0</v>
      </c>
      <c r="U18" s="344">
        <f t="shared" si="3"/>
        <v>0.141038</v>
      </c>
      <c r="V18" s="341">
        <v>6</v>
      </c>
      <c r="W18" s="342">
        <v>0.135686</v>
      </c>
      <c r="X18" s="343">
        <v>0</v>
      </c>
      <c r="Y18" s="344">
        <f t="shared" si="4"/>
        <v>0.135686</v>
      </c>
      <c r="Z18" s="341">
        <v>6</v>
      </c>
      <c r="AA18" s="342">
        <v>0.12621099999999999</v>
      </c>
      <c r="AB18" s="343">
        <v>0</v>
      </c>
      <c r="AC18" s="344">
        <f t="shared" si="5"/>
        <v>0.12621099999999999</v>
      </c>
      <c r="AD18" s="341">
        <v>6</v>
      </c>
      <c r="AE18" s="342">
        <v>0.118808</v>
      </c>
      <c r="AF18" s="343">
        <v>0</v>
      </c>
      <c r="AG18" s="344">
        <f t="shared" si="6"/>
        <v>0.118808</v>
      </c>
      <c r="AH18" s="341">
        <v>6</v>
      </c>
      <c r="AI18" s="342">
        <v>0.115315</v>
      </c>
      <c r="AJ18" s="343">
        <v>0</v>
      </c>
      <c r="AK18" s="344">
        <f t="shared" si="7"/>
        <v>0.115315</v>
      </c>
      <c r="AL18" s="341">
        <v>6</v>
      </c>
      <c r="AM18" s="342">
        <v>0.10829999999999999</v>
      </c>
      <c r="AN18" s="343">
        <v>0</v>
      </c>
      <c r="AO18" s="344">
        <f t="shared" si="8"/>
        <v>0.10829999999999999</v>
      </c>
      <c r="AP18" s="341">
        <v>6</v>
      </c>
      <c r="AQ18" s="342">
        <v>0.1167</v>
      </c>
      <c r="AR18" s="343">
        <v>0</v>
      </c>
      <c r="AS18" s="344">
        <f t="shared" si="9"/>
        <v>0.1167</v>
      </c>
      <c r="AT18" s="341">
        <v>6</v>
      </c>
      <c r="AU18" s="342">
        <v>0.13619000000000001</v>
      </c>
      <c r="AV18" s="343">
        <v>0</v>
      </c>
      <c r="AW18" s="344">
        <f t="shared" si="10"/>
        <v>0.13619000000000001</v>
      </c>
      <c r="AX18" s="341">
        <v>6</v>
      </c>
      <c r="AY18" s="342">
        <v>0.16786999999999999</v>
      </c>
      <c r="AZ18" s="343">
        <v>0</v>
      </c>
      <c r="BA18" s="344">
        <f t="shared" si="11"/>
        <v>0.16786999999999999</v>
      </c>
    </row>
    <row r="19" spans="5:53">
      <c r="E19" s="327">
        <v>7</v>
      </c>
      <c r="F19" s="324">
        <v>0.05</v>
      </c>
      <c r="G19" s="328">
        <v>0</v>
      </c>
      <c r="H19" s="329">
        <f t="shared" si="0"/>
        <v>0.05</v>
      </c>
      <c r="J19" s="341">
        <v>7</v>
      </c>
      <c r="K19" s="342">
        <v>0.121335</v>
      </c>
      <c r="L19" s="343">
        <v>0</v>
      </c>
      <c r="M19" s="344">
        <f t="shared" si="1"/>
        <v>0.121335</v>
      </c>
      <c r="N19" s="341">
        <v>7</v>
      </c>
      <c r="O19" s="342">
        <v>0.11685600000000002</v>
      </c>
      <c r="P19" s="343">
        <v>0</v>
      </c>
      <c r="Q19" s="344">
        <f t="shared" si="2"/>
        <v>0.11685600000000002</v>
      </c>
      <c r="R19" s="341">
        <v>7</v>
      </c>
      <c r="S19" s="342">
        <v>0.14088699999999998</v>
      </c>
      <c r="T19" s="343">
        <v>0</v>
      </c>
      <c r="U19" s="344">
        <f t="shared" si="3"/>
        <v>0.14088699999999998</v>
      </c>
      <c r="V19" s="341">
        <v>7</v>
      </c>
      <c r="W19" s="342">
        <v>0.13800000000000001</v>
      </c>
      <c r="X19" s="343">
        <v>0</v>
      </c>
      <c r="Y19" s="344">
        <f t="shared" si="4"/>
        <v>0.13800000000000001</v>
      </c>
      <c r="Z19" s="341">
        <v>7</v>
      </c>
      <c r="AA19" s="342">
        <v>0.12696499999999999</v>
      </c>
      <c r="AB19" s="343">
        <v>0</v>
      </c>
      <c r="AC19" s="344">
        <f t="shared" si="5"/>
        <v>0.12696499999999999</v>
      </c>
      <c r="AD19" s="341">
        <v>7</v>
      </c>
      <c r="AE19" s="342">
        <v>0.12</v>
      </c>
      <c r="AF19" s="343">
        <v>0</v>
      </c>
      <c r="AG19" s="344">
        <f t="shared" si="6"/>
        <v>0.12</v>
      </c>
      <c r="AH19" s="341">
        <v>7</v>
      </c>
      <c r="AI19" s="342">
        <v>0.11573899999999999</v>
      </c>
      <c r="AJ19" s="343">
        <v>0</v>
      </c>
      <c r="AK19" s="344">
        <f t="shared" si="7"/>
        <v>0.11573899999999999</v>
      </c>
      <c r="AL19" s="341">
        <v>7</v>
      </c>
      <c r="AM19" s="342">
        <v>0.1135</v>
      </c>
      <c r="AN19" s="343">
        <v>0</v>
      </c>
      <c r="AO19" s="344">
        <f t="shared" si="8"/>
        <v>0.1135</v>
      </c>
      <c r="AP19" s="341">
        <v>7</v>
      </c>
      <c r="AQ19" s="342">
        <v>0.12130000000000001</v>
      </c>
      <c r="AR19" s="343">
        <v>0</v>
      </c>
      <c r="AS19" s="344">
        <f t="shared" si="9"/>
        <v>0.12130000000000001</v>
      </c>
      <c r="AT19" s="341">
        <v>7</v>
      </c>
      <c r="AU19" s="342">
        <v>0.13661899999999999</v>
      </c>
      <c r="AV19" s="343">
        <v>0</v>
      </c>
      <c r="AW19" s="344">
        <f t="shared" si="10"/>
        <v>0.13661899999999999</v>
      </c>
      <c r="AX19" s="341">
        <v>7</v>
      </c>
      <c r="AY19" s="342">
        <v>0.163212</v>
      </c>
      <c r="AZ19" s="343">
        <v>0</v>
      </c>
      <c r="BA19" s="344">
        <f t="shared" si="11"/>
        <v>0.163212</v>
      </c>
    </row>
    <row r="20" spans="5:53">
      <c r="E20" s="327">
        <v>8</v>
      </c>
      <c r="F20" s="324">
        <v>0.05</v>
      </c>
      <c r="G20" s="328">
        <v>0</v>
      </c>
      <c r="H20" s="329">
        <f t="shared" si="0"/>
        <v>0.05</v>
      </c>
      <c r="J20" s="341">
        <v>8</v>
      </c>
      <c r="K20" s="342">
        <v>0.12156499999999999</v>
      </c>
      <c r="L20" s="343">
        <v>0</v>
      </c>
      <c r="M20" s="344">
        <f t="shared" si="1"/>
        <v>0.12156499999999999</v>
      </c>
      <c r="N20" s="341">
        <v>8</v>
      </c>
      <c r="O20" s="342">
        <v>0.11726399999999999</v>
      </c>
      <c r="P20" s="343">
        <v>0</v>
      </c>
      <c r="Q20" s="344">
        <f t="shared" si="2"/>
        <v>0.11726399999999999</v>
      </c>
      <c r="R20" s="341">
        <v>8</v>
      </c>
      <c r="S20" s="342">
        <v>0.14070099999999999</v>
      </c>
      <c r="T20" s="343">
        <v>0</v>
      </c>
      <c r="U20" s="344">
        <f t="shared" si="3"/>
        <v>0.14070099999999999</v>
      </c>
      <c r="V20" s="341">
        <v>8</v>
      </c>
      <c r="W20" s="342">
        <v>0.138261</v>
      </c>
      <c r="X20" s="343">
        <v>0</v>
      </c>
      <c r="Y20" s="344">
        <f t="shared" si="4"/>
        <v>0.138261</v>
      </c>
      <c r="Z20" s="341">
        <v>8</v>
      </c>
      <c r="AA20" s="342">
        <v>0.12712599999999999</v>
      </c>
      <c r="AB20" s="343">
        <v>0</v>
      </c>
      <c r="AC20" s="344">
        <f t="shared" si="5"/>
        <v>0.12712599999999999</v>
      </c>
      <c r="AD20" s="341">
        <v>8</v>
      </c>
      <c r="AE20" s="342">
        <v>0.121514</v>
      </c>
      <c r="AF20" s="343">
        <v>0</v>
      </c>
      <c r="AG20" s="344">
        <f t="shared" si="6"/>
        <v>0.121514</v>
      </c>
      <c r="AH20" s="341">
        <v>8</v>
      </c>
      <c r="AI20" s="342">
        <v>0.117045</v>
      </c>
      <c r="AJ20" s="343">
        <v>0</v>
      </c>
      <c r="AK20" s="344">
        <f t="shared" si="7"/>
        <v>0.117045</v>
      </c>
      <c r="AL20" s="341">
        <v>8</v>
      </c>
      <c r="AM20" s="342">
        <v>0.1166</v>
      </c>
      <c r="AN20" s="343">
        <v>0</v>
      </c>
      <c r="AO20" s="344">
        <f t="shared" si="8"/>
        <v>0.1166</v>
      </c>
      <c r="AP20" s="341">
        <v>8</v>
      </c>
      <c r="AQ20" s="342">
        <v>0.1237</v>
      </c>
      <c r="AR20" s="343">
        <v>0</v>
      </c>
      <c r="AS20" s="344">
        <f t="shared" si="9"/>
        <v>0.1237</v>
      </c>
      <c r="AT20" s="341">
        <v>8</v>
      </c>
      <c r="AU20" s="342">
        <v>0.137013</v>
      </c>
      <c r="AV20" s="343">
        <v>0</v>
      </c>
      <c r="AW20" s="344">
        <f t="shared" si="10"/>
        <v>0.137013</v>
      </c>
      <c r="AX20" s="341">
        <v>8</v>
      </c>
      <c r="AY20" s="342">
        <v>0.15973100000000001</v>
      </c>
      <c r="AZ20" s="343">
        <v>0</v>
      </c>
      <c r="BA20" s="344">
        <f t="shared" si="11"/>
        <v>0.15973100000000001</v>
      </c>
    </row>
    <row r="21" spans="5:53">
      <c r="E21" s="327">
        <v>9</v>
      </c>
      <c r="F21" s="324">
        <v>0.05</v>
      </c>
      <c r="G21" s="328">
        <v>0</v>
      </c>
      <c r="H21" s="329">
        <f t="shared" si="0"/>
        <v>0.05</v>
      </c>
      <c r="J21" s="341">
        <v>9</v>
      </c>
      <c r="K21" s="342">
        <v>0.12180400000000001</v>
      </c>
      <c r="L21" s="343">
        <v>0</v>
      </c>
      <c r="M21" s="344">
        <f t="shared" si="1"/>
        <v>0.12180400000000001</v>
      </c>
      <c r="N21" s="341">
        <v>9</v>
      </c>
      <c r="O21" s="342">
        <v>0.1222</v>
      </c>
      <c r="P21" s="343">
        <v>0</v>
      </c>
      <c r="Q21" s="344">
        <f t="shared" si="2"/>
        <v>0.1222</v>
      </c>
      <c r="R21" s="341">
        <v>9</v>
      </c>
      <c r="S21" s="342">
        <v>0.140543</v>
      </c>
      <c r="T21" s="343">
        <v>0</v>
      </c>
      <c r="U21" s="344">
        <f t="shared" si="3"/>
        <v>0.140543</v>
      </c>
      <c r="V21" s="341">
        <v>9</v>
      </c>
      <c r="W21" s="342">
        <v>0.13839499999999999</v>
      </c>
      <c r="X21" s="343">
        <v>0</v>
      </c>
      <c r="Y21" s="344">
        <f t="shared" si="4"/>
        <v>0.13839499999999999</v>
      </c>
      <c r="Z21" s="341">
        <v>9</v>
      </c>
      <c r="AA21" s="342">
        <v>0.12725</v>
      </c>
      <c r="AB21" s="343">
        <v>0</v>
      </c>
      <c r="AC21" s="344">
        <f t="shared" si="5"/>
        <v>0.12725</v>
      </c>
      <c r="AD21" s="341">
        <v>9</v>
      </c>
      <c r="AE21" s="342">
        <v>0.123681</v>
      </c>
      <c r="AF21" s="343">
        <v>0</v>
      </c>
      <c r="AG21" s="344">
        <f t="shared" si="6"/>
        <v>0.123681</v>
      </c>
      <c r="AH21" s="341">
        <v>9</v>
      </c>
      <c r="AI21" s="342">
        <v>0.118592</v>
      </c>
      <c r="AJ21" s="343">
        <v>0</v>
      </c>
      <c r="AK21" s="344">
        <f t="shared" si="7"/>
        <v>0.118592</v>
      </c>
      <c r="AL21" s="341">
        <v>9</v>
      </c>
      <c r="AM21" s="342">
        <v>0.11749999999999999</v>
      </c>
      <c r="AN21" s="343">
        <v>0</v>
      </c>
      <c r="AO21" s="344">
        <f t="shared" si="8"/>
        <v>0.11749999999999999</v>
      </c>
      <c r="AP21" s="341">
        <v>9</v>
      </c>
      <c r="AQ21" s="342">
        <v>0.1237</v>
      </c>
      <c r="AR21" s="343">
        <v>0</v>
      </c>
      <c r="AS21" s="344">
        <f t="shared" si="9"/>
        <v>0.1237</v>
      </c>
      <c r="AT21" s="341">
        <v>9</v>
      </c>
      <c r="AU21" s="342">
        <v>0.13732</v>
      </c>
      <c r="AV21" s="343">
        <v>0</v>
      </c>
      <c r="AW21" s="344">
        <f t="shared" si="10"/>
        <v>0.13732</v>
      </c>
      <c r="AX21" s="341">
        <v>9</v>
      </c>
      <c r="AY21" s="342">
        <v>0.157301</v>
      </c>
      <c r="AZ21" s="343">
        <v>0</v>
      </c>
      <c r="BA21" s="344">
        <f t="shared" si="11"/>
        <v>0.157301</v>
      </c>
    </row>
    <row r="22" spans="5:53">
      <c r="E22" s="327">
        <v>10</v>
      </c>
      <c r="F22" s="324">
        <v>0.05</v>
      </c>
      <c r="G22" s="328">
        <v>0</v>
      </c>
      <c r="H22" s="329">
        <f t="shared" si="0"/>
        <v>0.05</v>
      </c>
      <c r="J22" s="341">
        <v>10</v>
      </c>
      <c r="K22" s="342">
        <v>0.122074</v>
      </c>
      <c r="L22" s="343">
        <v>0</v>
      </c>
      <c r="M22" s="344">
        <f t="shared" si="1"/>
        <v>0.122074</v>
      </c>
      <c r="N22" s="341">
        <v>10</v>
      </c>
      <c r="O22" s="342">
        <v>0.123672</v>
      </c>
      <c r="P22" s="343">
        <v>0</v>
      </c>
      <c r="Q22" s="344">
        <f t="shared" si="2"/>
        <v>0.123672</v>
      </c>
      <c r="R22" s="341">
        <v>10</v>
      </c>
      <c r="S22" s="342">
        <v>0.14046700000000001</v>
      </c>
      <c r="T22" s="343">
        <v>0</v>
      </c>
      <c r="U22" s="344">
        <f t="shared" si="3"/>
        <v>0.14046700000000001</v>
      </c>
      <c r="V22" s="341">
        <v>10</v>
      </c>
      <c r="W22" s="342">
        <v>0.13849999999999998</v>
      </c>
      <c r="X22" s="343">
        <v>0</v>
      </c>
      <c r="Y22" s="344">
        <f t="shared" si="4"/>
        <v>0.13849999999999998</v>
      </c>
      <c r="Z22" s="341">
        <v>10</v>
      </c>
      <c r="AA22" s="342">
        <v>0.130967</v>
      </c>
      <c r="AB22" s="343">
        <v>0</v>
      </c>
      <c r="AC22" s="344">
        <f t="shared" si="5"/>
        <v>0.130967</v>
      </c>
      <c r="AD22" s="341">
        <v>10</v>
      </c>
      <c r="AE22" s="342">
        <v>0.125</v>
      </c>
      <c r="AF22" s="343">
        <v>0</v>
      </c>
      <c r="AG22" s="344">
        <f t="shared" si="6"/>
        <v>0.125</v>
      </c>
      <c r="AH22" s="341">
        <v>10</v>
      </c>
      <c r="AI22" s="342">
        <v>0.121035</v>
      </c>
      <c r="AJ22" s="343">
        <v>0</v>
      </c>
      <c r="AK22" s="344">
        <f t="shared" si="7"/>
        <v>0.121035</v>
      </c>
      <c r="AL22" s="341">
        <v>10</v>
      </c>
      <c r="AM22" s="342">
        <v>0.1188</v>
      </c>
      <c r="AN22" s="343">
        <v>0</v>
      </c>
      <c r="AO22" s="344">
        <f t="shared" si="8"/>
        <v>0.1188</v>
      </c>
      <c r="AP22" s="341">
        <v>10</v>
      </c>
      <c r="AQ22" s="342">
        <v>0.1245</v>
      </c>
      <c r="AR22" s="343">
        <v>0</v>
      </c>
      <c r="AS22" s="344">
        <f t="shared" si="9"/>
        <v>0.1245</v>
      </c>
      <c r="AT22" s="341">
        <v>10</v>
      </c>
      <c r="AU22" s="342">
        <v>0.13774600000000001</v>
      </c>
      <c r="AV22" s="343">
        <v>0</v>
      </c>
      <c r="AW22" s="344">
        <f t="shared" si="10"/>
        <v>0.13774600000000001</v>
      </c>
      <c r="AX22" s="341">
        <v>10</v>
      </c>
      <c r="AY22" s="342">
        <v>0.15704299999999999</v>
      </c>
      <c r="AZ22" s="343">
        <v>0</v>
      </c>
      <c r="BA22" s="344">
        <f t="shared" si="11"/>
        <v>0.15704299999999999</v>
      </c>
    </row>
    <row r="23" spans="5:53">
      <c r="E23" s="327">
        <v>11</v>
      </c>
      <c r="F23" s="324">
        <v>0.05</v>
      </c>
      <c r="G23" s="328">
        <v>0</v>
      </c>
      <c r="H23" s="329">
        <f t="shared" si="0"/>
        <v>0.05</v>
      </c>
      <c r="J23" s="341">
        <v>11</v>
      </c>
      <c r="K23" s="342">
        <v>0.122146</v>
      </c>
      <c r="L23" s="343">
        <v>0</v>
      </c>
      <c r="M23" s="344">
        <f t="shared" si="1"/>
        <v>0.122146</v>
      </c>
      <c r="N23" s="341">
        <v>11</v>
      </c>
      <c r="O23" s="342">
        <v>0.124463</v>
      </c>
      <c r="P23" s="343">
        <v>0</v>
      </c>
      <c r="Q23" s="344">
        <f t="shared" si="2"/>
        <v>0.124463</v>
      </c>
      <c r="R23" s="341">
        <v>11</v>
      </c>
      <c r="S23" s="342">
        <v>0.14038200000000001</v>
      </c>
      <c r="T23" s="343">
        <v>0</v>
      </c>
      <c r="U23" s="344">
        <f t="shared" si="3"/>
        <v>0.14038200000000001</v>
      </c>
      <c r="V23" s="341">
        <v>11</v>
      </c>
      <c r="W23" s="342">
        <v>0.13900600000000002</v>
      </c>
      <c r="X23" s="343">
        <v>0</v>
      </c>
      <c r="Y23" s="344">
        <f t="shared" si="4"/>
        <v>0.13900600000000002</v>
      </c>
      <c r="Z23" s="341">
        <v>11</v>
      </c>
      <c r="AA23" s="342">
        <v>0.13109400000000002</v>
      </c>
      <c r="AB23" s="343">
        <v>0</v>
      </c>
      <c r="AC23" s="344">
        <f t="shared" si="5"/>
        <v>0.13109400000000002</v>
      </c>
      <c r="AD23" s="341">
        <v>11</v>
      </c>
      <c r="AE23" s="342">
        <v>0.125253</v>
      </c>
      <c r="AF23" s="343">
        <v>0</v>
      </c>
      <c r="AG23" s="344">
        <f t="shared" si="6"/>
        <v>0.125253</v>
      </c>
      <c r="AH23" s="341">
        <v>11</v>
      </c>
      <c r="AI23" s="342">
        <v>0.12211900000000001</v>
      </c>
      <c r="AJ23" s="343">
        <v>0</v>
      </c>
      <c r="AK23" s="344">
        <f t="shared" si="7"/>
        <v>0.12211900000000001</v>
      </c>
      <c r="AL23" s="341">
        <v>11</v>
      </c>
      <c r="AM23" s="342">
        <v>0.1201</v>
      </c>
      <c r="AN23" s="343">
        <v>0</v>
      </c>
      <c r="AO23" s="344">
        <f t="shared" si="8"/>
        <v>0.1201</v>
      </c>
      <c r="AP23" s="341">
        <v>11</v>
      </c>
      <c r="AQ23" s="342">
        <v>0.12529999999999999</v>
      </c>
      <c r="AR23" s="343">
        <v>0</v>
      </c>
      <c r="AS23" s="344">
        <f t="shared" si="9"/>
        <v>0.12529999999999999</v>
      </c>
      <c r="AT23" s="341">
        <v>11</v>
      </c>
      <c r="AU23" s="342">
        <v>0.13819300000000001</v>
      </c>
      <c r="AV23" s="343">
        <v>0</v>
      </c>
      <c r="AW23" s="344">
        <f t="shared" si="10"/>
        <v>0.13819300000000001</v>
      </c>
      <c r="AX23" s="341">
        <v>11</v>
      </c>
      <c r="AY23" s="342">
        <v>0.15712100000000001</v>
      </c>
      <c r="AZ23" s="343">
        <v>0</v>
      </c>
      <c r="BA23" s="344">
        <f t="shared" si="11"/>
        <v>0.15712100000000001</v>
      </c>
    </row>
    <row r="24" spans="5:53">
      <c r="E24" s="327">
        <v>12</v>
      </c>
      <c r="F24" s="324">
        <v>0.05</v>
      </c>
      <c r="G24" s="328">
        <v>0</v>
      </c>
      <c r="H24" s="329">
        <f t="shared" si="0"/>
        <v>0.05</v>
      </c>
      <c r="J24" s="341">
        <v>12</v>
      </c>
      <c r="K24" s="342">
        <v>0.12235799999999999</v>
      </c>
      <c r="L24" s="343">
        <v>0</v>
      </c>
      <c r="M24" s="344">
        <f t="shared" si="1"/>
        <v>0.12235799999999999</v>
      </c>
      <c r="N24" s="341">
        <v>12</v>
      </c>
      <c r="O24" s="342">
        <v>0.125359</v>
      </c>
      <c r="P24" s="343">
        <v>0</v>
      </c>
      <c r="Q24" s="344">
        <f t="shared" si="2"/>
        <v>0.125359</v>
      </c>
      <c r="R24" s="341">
        <v>12</v>
      </c>
      <c r="S24" s="342">
        <v>0.14029900000000001</v>
      </c>
      <c r="T24" s="343">
        <v>0</v>
      </c>
      <c r="U24" s="344">
        <f t="shared" si="3"/>
        <v>0.14029900000000001</v>
      </c>
      <c r="V24" s="341">
        <v>12</v>
      </c>
      <c r="W24" s="342">
        <v>0.13952000000000001</v>
      </c>
      <c r="X24" s="343">
        <v>0</v>
      </c>
      <c r="Y24" s="344">
        <f t="shared" si="4"/>
        <v>0.13952000000000001</v>
      </c>
      <c r="Z24" s="341">
        <v>12</v>
      </c>
      <c r="AA24" s="342">
        <v>0.13123300000000002</v>
      </c>
      <c r="AB24" s="343">
        <v>0</v>
      </c>
      <c r="AC24" s="344">
        <f t="shared" si="5"/>
        <v>0.13123300000000002</v>
      </c>
      <c r="AD24" s="341">
        <v>12</v>
      </c>
      <c r="AE24" s="342">
        <v>0.125445</v>
      </c>
      <c r="AF24" s="343">
        <v>0</v>
      </c>
      <c r="AG24" s="344">
        <f t="shared" si="6"/>
        <v>0.125445</v>
      </c>
      <c r="AH24" s="341">
        <v>12</v>
      </c>
      <c r="AI24" s="342">
        <v>0.123338</v>
      </c>
      <c r="AJ24" s="343">
        <v>0</v>
      </c>
      <c r="AK24" s="344">
        <f t="shared" si="7"/>
        <v>0.123338</v>
      </c>
      <c r="AL24" s="341">
        <v>12</v>
      </c>
      <c r="AM24" s="342">
        <v>0.12130000000000001</v>
      </c>
      <c r="AN24" s="343">
        <v>0</v>
      </c>
      <c r="AO24" s="344">
        <f t="shared" si="8"/>
        <v>0.12130000000000001</v>
      </c>
      <c r="AP24" s="341">
        <v>12</v>
      </c>
      <c r="AQ24" s="342">
        <v>0.127</v>
      </c>
      <c r="AR24" s="343">
        <v>0</v>
      </c>
      <c r="AS24" s="344">
        <f t="shared" si="9"/>
        <v>0.127</v>
      </c>
      <c r="AT24" s="341">
        <v>12</v>
      </c>
      <c r="AU24" s="342">
        <v>0.13852200000000001</v>
      </c>
      <c r="AV24" s="343">
        <v>0</v>
      </c>
      <c r="AW24" s="344">
        <f t="shared" si="10"/>
        <v>0.13852200000000001</v>
      </c>
      <c r="AX24" s="341">
        <v>12</v>
      </c>
      <c r="AY24" s="342">
        <v>0.15718499999999999</v>
      </c>
      <c r="AZ24" s="343">
        <v>0</v>
      </c>
      <c r="BA24" s="344">
        <f t="shared" si="11"/>
        <v>0.15718499999999999</v>
      </c>
    </row>
    <row r="25" spans="5:53">
      <c r="E25" s="327">
        <v>13</v>
      </c>
      <c r="F25" s="324">
        <v>0.05</v>
      </c>
      <c r="G25" s="328">
        <v>0</v>
      </c>
      <c r="H25" s="329">
        <f t="shared" si="0"/>
        <v>0.05</v>
      </c>
      <c r="J25" s="341">
        <v>13</v>
      </c>
      <c r="K25" s="342">
        <v>0.1225</v>
      </c>
      <c r="L25" s="343">
        <v>0</v>
      </c>
      <c r="M25" s="344">
        <f t="shared" si="1"/>
        <v>0.1225</v>
      </c>
      <c r="N25" s="341">
        <v>13</v>
      </c>
      <c r="O25" s="342">
        <v>0.12625</v>
      </c>
      <c r="P25" s="343">
        <v>0</v>
      </c>
      <c r="Q25" s="344">
        <f t="shared" si="2"/>
        <v>0.12625</v>
      </c>
      <c r="R25" s="341">
        <v>13</v>
      </c>
      <c r="S25" s="342">
        <v>0.14024900000000001</v>
      </c>
      <c r="T25" s="343">
        <v>0</v>
      </c>
      <c r="U25" s="344">
        <f t="shared" si="3"/>
        <v>0.14024900000000001</v>
      </c>
      <c r="V25" s="341">
        <v>13</v>
      </c>
      <c r="W25" s="342">
        <v>0.140317</v>
      </c>
      <c r="X25" s="343">
        <v>0</v>
      </c>
      <c r="Y25" s="344">
        <f t="shared" si="4"/>
        <v>0.140317</v>
      </c>
      <c r="Z25" s="341">
        <v>13</v>
      </c>
      <c r="AA25" s="342">
        <v>0.13134100000000001</v>
      </c>
      <c r="AB25" s="343">
        <v>0</v>
      </c>
      <c r="AC25" s="344">
        <f t="shared" si="5"/>
        <v>0.13134100000000001</v>
      </c>
      <c r="AD25" s="341">
        <v>13</v>
      </c>
      <c r="AE25" s="342">
        <v>0.1255</v>
      </c>
      <c r="AF25" s="343">
        <v>0</v>
      </c>
      <c r="AG25" s="344">
        <f t="shared" si="6"/>
        <v>0.1255</v>
      </c>
      <c r="AH25" s="341">
        <v>13</v>
      </c>
      <c r="AI25" s="342">
        <v>0.123793</v>
      </c>
      <c r="AJ25" s="343">
        <v>0</v>
      </c>
      <c r="AK25" s="344">
        <f t="shared" si="7"/>
        <v>0.123793</v>
      </c>
      <c r="AL25" s="341">
        <v>13</v>
      </c>
      <c r="AM25" s="342">
        <v>0.12429999999999999</v>
      </c>
      <c r="AN25" s="343">
        <v>0</v>
      </c>
      <c r="AO25" s="344">
        <f t="shared" si="8"/>
        <v>0.12429999999999999</v>
      </c>
      <c r="AP25" s="341">
        <v>13</v>
      </c>
      <c r="AQ25" s="342">
        <v>0.12759999999999999</v>
      </c>
      <c r="AR25" s="343">
        <v>0</v>
      </c>
      <c r="AS25" s="344">
        <f t="shared" si="9"/>
        <v>0.12759999999999999</v>
      </c>
      <c r="AT25" s="341">
        <v>13</v>
      </c>
      <c r="AU25" s="342">
        <v>0.13874900000000001</v>
      </c>
      <c r="AV25" s="343">
        <v>0</v>
      </c>
      <c r="AW25" s="344">
        <f t="shared" si="10"/>
        <v>0.13874900000000001</v>
      </c>
      <c r="AX25" s="341">
        <v>13</v>
      </c>
      <c r="AY25" s="342">
        <v>0.15723999999999999</v>
      </c>
      <c r="AZ25" s="343">
        <v>0</v>
      </c>
      <c r="BA25" s="344">
        <f t="shared" si="11"/>
        <v>0.15723999999999999</v>
      </c>
    </row>
    <row r="26" spans="5:53">
      <c r="E26" s="327">
        <v>14</v>
      </c>
      <c r="F26" s="324">
        <v>0.05</v>
      </c>
      <c r="G26" s="328">
        <v>0</v>
      </c>
      <c r="H26" s="329">
        <f t="shared" si="0"/>
        <v>0.05</v>
      </c>
      <c r="J26" s="341">
        <v>14</v>
      </c>
      <c r="K26" s="342">
        <v>0.122943</v>
      </c>
      <c r="L26" s="343">
        <v>0</v>
      </c>
      <c r="M26" s="344">
        <f t="shared" si="1"/>
        <v>0.122943</v>
      </c>
      <c r="N26" s="341">
        <v>14</v>
      </c>
      <c r="O26" s="342">
        <v>0.127276</v>
      </c>
      <c r="P26" s="343">
        <v>0</v>
      </c>
      <c r="Q26" s="344">
        <f t="shared" si="2"/>
        <v>0.127276</v>
      </c>
      <c r="R26" s="341">
        <v>14</v>
      </c>
      <c r="S26" s="342">
        <v>0.14019299999999998</v>
      </c>
      <c r="T26" s="343">
        <v>0</v>
      </c>
      <c r="U26" s="344">
        <f t="shared" si="3"/>
        <v>0.14019299999999998</v>
      </c>
      <c r="V26" s="341">
        <v>14</v>
      </c>
      <c r="W26" s="342">
        <v>0.14094300000000001</v>
      </c>
      <c r="X26" s="343">
        <v>0</v>
      </c>
      <c r="Y26" s="344">
        <f t="shared" si="4"/>
        <v>0.14094300000000001</v>
      </c>
      <c r="Z26" s="341">
        <v>14</v>
      </c>
      <c r="AA26" s="342">
        <v>0.13137299999999999</v>
      </c>
      <c r="AB26" s="343">
        <v>0</v>
      </c>
      <c r="AC26" s="344">
        <f t="shared" si="5"/>
        <v>0.13137299999999999</v>
      </c>
      <c r="AD26" s="341">
        <v>14</v>
      </c>
      <c r="AE26" s="342">
        <v>0.125885</v>
      </c>
      <c r="AF26" s="343">
        <v>0</v>
      </c>
      <c r="AG26" s="344">
        <f t="shared" si="6"/>
        <v>0.125885</v>
      </c>
      <c r="AH26" s="341">
        <v>14</v>
      </c>
      <c r="AI26" s="342">
        <v>0.124778</v>
      </c>
      <c r="AJ26" s="343">
        <v>0</v>
      </c>
      <c r="AK26" s="344">
        <f t="shared" si="7"/>
        <v>0.124778</v>
      </c>
      <c r="AL26" s="341">
        <v>14</v>
      </c>
      <c r="AM26" s="342">
        <v>0.12759999999999999</v>
      </c>
      <c r="AN26" s="343">
        <v>0</v>
      </c>
      <c r="AO26" s="344">
        <f t="shared" si="8"/>
        <v>0.12759999999999999</v>
      </c>
      <c r="AP26" s="341">
        <v>14</v>
      </c>
      <c r="AQ26" s="342">
        <v>0.1285</v>
      </c>
      <c r="AR26" s="343">
        <v>0</v>
      </c>
      <c r="AS26" s="344">
        <f t="shared" si="9"/>
        <v>0.1285</v>
      </c>
      <c r="AT26" s="341">
        <v>14</v>
      </c>
      <c r="AU26" s="342">
        <v>0.13894400000000001</v>
      </c>
      <c r="AV26" s="343">
        <v>0</v>
      </c>
      <c r="AW26" s="344">
        <f t="shared" si="10"/>
        <v>0.13894400000000001</v>
      </c>
      <c r="AX26" s="341">
        <v>14</v>
      </c>
      <c r="AY26" s="342">
        <v>0.157254</v>
      </c>
      <c r="AZ26" s="343">
        <v>0</v>
      </c>
      <c r="BA26" s="344">
        <f t="shared" si="11"/>
        <v>0.157254</v>
      </c>
    </row>
    <row r="27" spans="5:53">
      <c r="E27" s="327">
        <v>15</v>
      </c>
      <c r="F27" s="324">
        <v>0.05</v>
      </c>
      <c r="G27" s="328">
        <v>0</v>
      </c>
      <c r="H27" s="329">
        <f t="shared" si="0"/>
        <v>0.05</v>
      </c>
      <c r="J27" s="341">
        <v>15</v>
      </c>
      <c r="K27" s="342">
        <v>0.123806</v>
      </c>
      <c r="L27" s="343">
        <v>0</v>
      </c>
      <c r="M27" s="344">
        <f t="shared" si="1"/>
        <v>0.123806</v>
      </c>
      <c r="N27" s="341">
        <v>15</v>
      </c>
      <c r="O27" s="342">
        <v>0.12845000000000001</v>
      </c>
      <c r="P27" s="343">
        <v>0</v>
      </c>
      <c r="Q27" s="344">
        <f t="shared" si="2"/>
        <v>0.12845000000000001</v>
      </c>
      <c r="R27" s="341">
        <v>15</v>
      </c>
      <c r="S27" s="342">
        <v>0.140149</v>
      </c>
      <c r="T27" s="343">
        <v>0</v>
      </c>
      <c r="U27" s="344">
        <f t="shared" si="3"/>
        <v>0.140149</v>
      </c>
      <c r="V27" s="341">
        <v>15</v>
      </c>
      <c r="W27" s="342">
        <v>0.141124</v>
      </c>
      <c r="X27" s="343">
        <v>0</v>
      </c>
      <c r="Y27" s="344">
        <f t="shared" si="4"/>
        <v>0.141124</v>
      </c>
      <c r="Z27" s="341">
        <v>15</v>
      </c>
      <c r="AA27" s="342">
        <v>0.131554</v>
      </c>
      <c r="AB27" s="343">
        <v>0</v>
      </c>
      <c r="AC27" s="344">
        <f t="shared" si="5"/>
        <v>0.131554</v>
      </c>
      <c r="AD27" s="341">
        <v>15</v>
      </c>
      <c r="AE27" s="342">
        <v>0.126055</v>
      </c>
      <c r="AF27" s="343">
        <v>0</v>
      </c>
      <c r="AG27" s="344">
        <f t="shared" si="6"/>
        <v>0.126055</v>
      </c>
      <c r="AH27" s="341">
        <v>15</v>
      </c>
      <c r="AI27" s="342">
        <v>0.12521099999999999</v>
      </c>
      <c r="AJ27" s="343">
        <v>0</v>
      </c>
      <c r="AK27" s="344">
        <f t="shared" si="7"/>
        <v>0.12521099999999999</v>
      </c>
      <c r="AL27" s="341">
        <v>15</v>
      </c>
      <c r="AM27" s="342">
        <v>0.12839999999999999</v>
      </c>
      <c r="AN27" s="343">
        <v>0</v>
      </c>
      <c r="AO27" s="344">
        <f t="shared" si="8"/>
        <v>0.12839999999999999</v>
      </c>
      <c r="AP27" s="341">
        <v>15</v>
      </c>
      <c r="AQ27" s="342">
        <v>0.1293</v>
      </c>
      <c r="AR27" s="343">
        <v>0</v>
      </c>
      <c r="AS27" s="344">
        <f t="shared" si="9"/>
        <v>0.1293</v>
      </c>
      <c r="AT27" s="341">
        <v>15</v>
      </c>
      <c r="AU27" s="342">
        <v>0.139316</v>
      </c>
      <c r="AV27" s="343">
        <v>0</v>
      </c>
      <c r="AW27" s="344">
        <f t="shared" si="10"/>
        <v>0.139316</v>
      </c>
      <c r="AX27" s="341">
        <v>15</v>
      </c>
      <c r="AY27" s="342">
        <v>0.157252</v>
      </c>
      <c r="AZ27" s="343">
        <v>0</v>
      </c>
      <c r="BA27" s="344">
        <f t="shared" si="11"/>
        <v>0.157252</v>
      </c>
    </row>
    <row r="28" spans="5:53">
      <c r="E28" s="327">
        <v>16</v>
      </c>
      <c r="F28" s="324">
        <v>0.05</v>
      </c>
      <c r="G28" s="328">
        <v>0</v>
      </c>
      <c r="H28" s="329">
        <f t="shared" si="0"/>
        <v>0.05</v>
      </c>
      <c r="J28" s="341">
        <v>16</v>
      </c>
      <c r="K28" s="342">
        <v>0.124504</v>
      </c>
      <c r="L28" s="343">
        <v>0</v>
      </c>
      <c r="M28" s="344">
        <f t="shared" si="1"/>
        <v>0.124504</v>
      </c>
      <c r="N28" s="341">
        <v>16</v>
      </c>
      <c r="O28" s="342">
        <v>0.12939200000000001</v>
      </c>
      <c r="P28" s="343">
        <v>0</v>
      </c>
      <c r="Q28" s="344">
        <f t="shared" si="2"/>
        <v>0.12939200000000001</v>
      </c>
      <c r="R28" s="341">
        <v>16</v>
      </c>
      <c r="S28" s="342">
        <v>0.14008200000000001</v>
      </c>
      <c r="T28" s="343">
        <v>0</v>
      </c>
      <c r="U28" s="344">
        <f t="shared" si="3"/>
        <v>0.14008200000000001</v>
      </c>
      <c r="V28" s="341">
        <v>16</v>
      </c>
      <c r="W28" s="342">
        <v>0.14188300000000001</v>
      </c>
      <c r="X28" s="343">
        <v>0</v>
      </c>
      <c r="Y28" s="344">
        <f t="shared" si="4"/>
        <v>0.14188300000000001</v>
      </c>
      <c r="Z28" s="341">
        <v>16</v>
      </c>
      <c r="AA28" s="342">
        <v>0.13181699999999999</v>
      </c>
      <c r="AB28" s="343">
        <v>0</v>
      </c>
      <c r="AC28" s="344">
        <f t="shared" si="5"/>
        <v>0.13181699999999999</v>
      </c>
      <c r="AD28" s="341">
        <v>16</v>
      </c>
      <c r="AE28" s="342">
        <v>0.12625</v>
      </c>
      <c r="AF28" s="343">
        <v>0</v>
      </c>
      <c r="AG28" s="344">
        <f t="shared" si="6"/>
        <v>0.12625</v>
      </c>
      <c r="AH28" s="341">
        <v>16</v>
      </c>
      <c r="AI28" s="342">
        <v>0.12651399999999999</v>
      </c>
      <c r="AJ28" s="343">
        <v>0</v>
      </c>
      <c r="AK28" s="344">
        <f t="shared" si="7"/>
        <v>0.12651399999999999</v>
      </c>
      <c r="AL28" s="341">
        <v>16</v>
      </c>
      <c r="AM28" s="342">
        <v>0.1293</v>
      </c>
      <c r="AN28" s="343">
        <v>0</v>
      </c>
      <c r="AO28" s="344">
        <f t="shared" si="8"/>
        <v>0.1293</v>
      </c>
      <c r="AP28" s="341">
        <v>16</v>
      </c>
      <c r="AQ28" s="342">
        <v>0.13</v>
      </c>
      <c r="AR28" s="343">
        <v>0</v>
      </c>
      <c r="AS28" s="344">
        <f t="shared" si="9"/>
        <v>0.13</v>
      </c>
      <c r="AT28" s="341">
        <v>16</v>
      </c>
      <c r="AU28" s="342">
        <v>0.13972899999999999</v>
      </c>
      <c r="AV28" s="343">
        <v>0</v>
      </c>
      <c r="AW28" s="344">
        <f t="shared" si="10"/>
        <v>0.13972899999999999</v>
      </c>
      <c r="AX28" s="341">
        <v>16</v>
      </c>
      <c r="AY28" s="342">
        <v>0.157252</v>
      </c>
      <c r="AZ28" s="343">
        <v>0</v>
      </c>
      <c r="BA28" s="344">
        <f t="shared" si="11"/>
        <v>0.157252</v>
      </c>
    </row>
    <row r="29" spans="5:53">
      <c r="E29" s="327">
        <v>17</v>
      </c>
      <c r="F29" s="324">
        <v>0.05</v>
      </c>
      <c r="G29" s="328">
        <v>0</v>
      </c>
      <c r="H29" s="329">
        <f t="shared" si="0"/>
        <v>0.05</v>
      </c>
      <c r="J29" s="341">
        <v>17</v>
      </c>
      <c r="K29" s="342">
        <v>0.12471</v>
      </c>
      <c r="L29" s="343">
        <v>0</v>
      </c>
      <c r="M29" s="344">
        <f t="shared" si="1"/>
        <v>0.12471</v>
      </c>
      <c r="N29" s="341">
        <v>17</v>
      </c>
      <c r="O29" s="342">
        <v>0.130831</v>
      </c>
      <c r="P29" s="343">
        <v>0</v>
      </c>
      <c r="Q29" s="344">
        <f t="shared" si="2"/>
        <v>0.130831</v>
      </c>
      <c r="R29" s="341">
        <v>17</v>
      </c>
      <c r="S29" s="342">
        <v>0.14007600000000001</v>
      </c>
      <c r="T29" s="343">
        <v>0</v>
      </c>
      <c r="U29" s="344">
        <f t="shared" si="3"/>
        <v>0.14007600000000001</v>
      </c>
      <c r="V29" s="341">
        <v>17</v>
      </c>
      <c r="W29" s="342">
        <v>0.14191999999999999</v>
      </c>
      <c r="X29" s="343">
        <v>0</v>
      </c>
      <c r="Y29" s="344">
        <f t="shared" si="4"/>
        <v>0.14191999999999999</v>
      </c>
      <c r="Z29" s="341">
        <v>17</v>
      </c>
      <c r="AA29" s="342">
        <v>0.132129</v>
      </c>
      <c r="AB29" s="343">
        <v>0</v>
      </c>
      <c r="AC29" s="344">
        <f t="shared" si="5"/>
        <v>0.132129</v>
      </c>
      <c r="AD29" s="341">
        <v>17</v>
      </c>
      <c r="AE29" s="342">
        <v>0.127</v>
      </c>
      <c r="AF29" s="343">
        <v>0</v>
      </c>
      <c r="AG29" s="344">
        <f t="shared" si="6"/>
        <v>0.127</v>
      </c>
      <c r="AH29" s="341">
        <v>17</v>
      </c>
      <c r="AI29" s="342">
        <v>0.12707399999999999</v>
      </c>
      <c r="AJ29" s="343">
        <v>0</v>
      </c>
      <c r="AK29" s="344">
        <f t="shared" si="7"/>
        <v>0.12707399999999999</v>
      </c>
      <c r="AL29" s="341">
        <v>17</v>
      </c>
      <c r="AM29" s="342">
        <v>0.12989999999999999</v>
      </c>
      <c r="AN29" s="343">
        <v>0</v>
      </c>
      <c r="AO29" s="344">
        <f t="shared" si="8"/>
        <v>0.12989999999999999</v>
      </c>
      <c r="AP29" s="341">
        <v>17</v>
      </c>
      <c r="AQ29" s="342">
        <v>0.13220000000000001</v>
      </c>
      <c r="AR29" s="343">
        <v>0</v>
      </c>
      <c r="AS29" s="344">
        <f t="shared" si="9"/>
        <v>0.13220000000000001</v>
      </c>
      <c r="AT29" s="341">
        <v>17</v>
      </c>
      <c r="AU29" s="342">
        <v>0.13997599999999999</v>
      </c>
      <c r="AV29" s="343">
        <v>0</v>
      </c>
      <c r="AW29" s="344">
        <f t="shared" si="10"/>
        <v>0.13997599999999999</v>
      </c>
      <c r="AX29" s="341">
        <v>17</v>
      </c>
      <c r="AY29" s="342">
        <v>0.157251</v>
      </c>
      <c r="AZ29" s="343">
        <v>0</v>
      </c>
      <c r="BA29" s="344">
        <f t="shared" si="11"/>
        <v>0.157251</v>
      </c>
    </row>
    <row r="30" spans="5:53">
      <c r="E30" s="327">
        <v>18</v>
      </c>
      <c r="F30" s="324">
        <v>0.05</v>
      </c>
      <c r="G30" s="328">
        <v>0</v>
      </c>
      <c r="H30" s="329">
        <f t="shared" si="0"/>
        <v>0.05</v>
      </c>
      <c r="J30" s="341">
        <v>18</v>
      </c>
      <c r="K30" s="342">
        <v>0.12512399999999999</v>
      </c>
      <c r="L30" s="343">
        <v>0</v>
      </c>
      <c r="M30" s="344">
        <f t="shared" si="1"/>
        <v>0.12512399999999999</v>
      </c>
      <c r="N30" s="341">
        <v>18</v>
      </c>
      <c r="O30" s="342">
        <v>0.130966</v>
      </c>
      <c r="P30" s="343">
        <v>0</v>
      </c>
      <c r="Q30" s="344">
        <f t="shared" si="2"/>
        <v>0.130966</v>
      </c>
      <c r="R30" s="341">
        <v>18</v>
      </c>
      <c r="S30" s="342">
        <v>0.140045</v>
      </c>
      <c r="T30" s="343">
        <v>0</v>
      </c>
      <c r="U30" s="344">
        <f t="shared" si="3"/>
        <v>0.140045</v>
      </c>
      <c r="V30" s="341">
        <v>18</v>
      </c>
      <c r="W30" s="342">
        <v>0.14196500000000001</v>
      </c>
      <c r="X30" s="343">
        <v>0</v>
      </c>
      <c r="Y30" s="344">
        <f t="shared" si="4"/>
        <v>0.14196500000000001</v>
      </c>
      <c r="Z30" s="341">
        <v>18</v>
      </c>
      <c r="AA30" s="342">
        <v>0.13237500000000002</v>
      </c>
      <c r="AB30" s="343">
        <v>0</v>
      </c>
      <c r="AC30" s="344">
        <f t="shared" si="5"/>
        <v>0.13237500000000002</v>
      </c>
      <c r="AD30" s="341">
        <v>18</v>
      </c>
      <c r="AE30" s="342">
        <v>0.12720699999999999</v>
      </c>
      <c r="AF30" s="343">
        <v>0</v>
      </c>
      <c r="AG30" s="344">
        <f t="shared" si="6"/>
        <v>0.12720699999999999</v>
      </c>
      <c r="AH30" s="341">
        <v>18</v>
      </c>
      <c r="AI30" s="342">
        <v>0.127832</v>
      </c>
      <c r="AJ30" s="343">
        <v>0</v>
      </c>
      <c r="AK30" s="344">
        <f t="shared" si="7"/>
        <v>0.127832</v>
      </c>
      <c r="AL30" s="341">
        <v>18</v>
      </c>
      <c r="AM30" s="342">
        <v>0.13059999999999999</v>
      </c>
      <c r="AN30" s="343">
        <v>0</v>
      </c>
      <c r="AO30" s="344">
        <f t="shared" si="8"/>
        <v>0.13059999999999999</v>
      </c>
      <c r="AP30" s="341">
        <v>18</v>
      </c>
      <c r="AQ30" s="342">
        <v>0.1328</v>
      </c>
      <c r="AR30" s="343">
        <v>0</v>
      </c>
      <c r="AS30" s="344">
        <f t="shared" si="9"/>
        <v>0.1328</v>
      </c>
      <c r="AT30" s="341">
        <v>18</v>
      </c>
      <c r="AU30" s="342">
        <v>0.140155</v>
      </c>
      <c r="AV30" s="343">
        <v>0</v>
      </c>
      <c r="AW30" s="344">
        <f t="shared" si="10"/>
        <v>0.140155</v>
      </c>
      <c r="AX30" s="341">
        <v>18</v>
      </c>
      <c r="AY30" s="342">
        <v>0.157557</v>
      </c>
      <c r="AZ30" s="343">
        <v>0</v>
      </c>
      <c r="BA30" s="344">
        <f t="shared" si="11"/>
        <v>0.157557</v>
      </c>
    </row>
    <row r="31" spans="5:53">
      <c r="E31" s="327">
        <v>19</v>
      </c>
      <c r="F31" s="324">
        <v>0.05</v>
      </c>
      <c r="G31" s="328">
        <v>0</v>
      </c>
      <c r="H31" s="329">
        <f t="shared" si="0"/>
        <v>0.05</v>
      </c>
      <c r="J31" s="341">
        <v>19</v>
      </c>
      <c r="K31" s="342">
        <v>0.12568099999999999</v>
      </c>
      <c r="L31" s="343">
        <v>0</v>
      </c>
      <c r="M31" s="344">
        <f t="shared" si="1"/>
        <v>0.12568099999999999</v>
      </c>
      <c r="N31" s="341">
        <v>19</v>
      </c>
      <c r="O31" s="342">
        <v>0.131629</v>
      </c>
      <c r="P31" s="343">
        <v>0</v>
      </c>
      <c r="Q31" s="344">
        <f t="shared" si="2"/>
        <v>0.131629</v>
      </c>
      <c r="R31" s="341">
        <v>19</v>
      </c>
      <c r="S31" s="342">
        <v>0.14000899999999999</v>
      </c>
      <c r="T31" s="343">
        <v>0</v>
      </c>
      <c r="U31" s="344">
        <f t="shared" si="3"/>
        <v>0.14000899999999999</v>
      </c>
      <c r="V31" s="341">
        <v>19</v>
      </c>
      <c r="W31" s="342">
        <v>0.14199999999999999</v>
      </c>
      <c r="X31" s="343">
        <v>0</v>
      </c>
      <c r="Y31" s="344">
        <f t="shared" si="4"/>
        <v>0.14199999999999999</v>
      </c>
      <c r="Z31" s="341">
        <v>19</v>
      </c>
      <c r="AA31" s="342">
        <v>0.132603</v>
      </c>
      <c r="AB31" s="343">
        <v>0</v>
      </c>
      <c r="AC31" s="344">
        <f t="shared" si="5"/>
        <v>0.132603</v>
      </c>
      <c r="AD31" s="341">
        <v>19</v>
      </c>
      <c r="AE31" s="342">
        <v>0.12775</v>
      </c>
      <c r="AF31" s="343">
        <v>0</v>
      </c>
      <c r="AG31" s="344">
        <f t="shared" si="6"/>
        <v>0.12775</v>
      </c>
      <c r="AH31" s="341">
        <v>19</v>
      </c>
      <c r="AI31" s="342">
        <v>0.12875</v>
      </c>
      <c r="AJ31" s="343">
        <v>0</v>
      </c>
      <c r="AK31" s="344">
        <f t="shared" si="7"/>
        <v>0.12875</v>
      </c>
      <c r="AL31" s="341">
        <v>19</v>
      </c>
      <c r="AM31" s="342">
        <v>0.1313</v>
      </c>
      <c r="AN31" s="343">
        <v>0</v>
      </c>
      <c r="AO31" s="344">
        <f t="shared" si="8"/>
        <v>0.1313</v>
      </c>
      <c r="AP31" s="341">
        <v>19</v>
      </c>
      <c r="AQ31" s="342">
        <v>0.13339999999999999</v>
      </c>
      <c r="AR31" s="343">
        <v>0</v>
      </c>
      <c r="AS31" s="344">
        <f t="shared" si="9"/>
        <v>0.13339999999999999</v>
      </c>
      <c r="AT31" s="341">
        <v>19</v>
      </c>
      <c r="AU31" s="342">
        <v>0.140315</v>
      </c>
      <c r="AV31" s="343">
        <v>0</v>
      </c>
      <c r="AW31" s="344">
        <f t="shared" si="10"/>
        <v>0.140315</v>
      </c>
      <c r="AX31" s="341">
        <v>19</v>
      </c>
      <c r="AY31" s="342">
        <v>0.158303</v>
      </c>
      <c r="AZ31" s="343">
        <v>0</v>
      </c>
      <c r="BA31" s="344">
        <f t="shared" si="11"/>
        <v>0.158303</v>
      </c>
    </row>
    <row r="32" spans="5:53">
      <c r="E32" s="327">
        <v>20</v>
      </c>
      <c r="F32" s="324">
        <v>0.05</v>
      </c>
      <c r="G32" s="328">
        <v>0</v>
      </c>
      <c r="H32" s="329">
        <f t="shared" si="0"/>
        <v>0.05</v>
      </c>
      <c r="J32" s="341">
        <v>20</v>
      </c>
      <c r="K32" s="342">
        <v>0.12618099999999999</v>
      </c>
      <c r="L32" s="343">
        <v>0</v>
      </c>
      <c r="M32" s="344">
        <f t="shared" si="1"/>
        <v>0.12618099999999999</v>
      </c>
      <c r="N32" s="341">
        <v>20</v>
      </c>
      <c r="O32" s="342">
        <v>0.13243199999999999</v>
      </c>
      <c r="P32" s="343">
        <v>0</v>
      </c>
      <c r="Q32" s="344">
        <f t="shared" si="2"/>
        <v>0.13243199999999999</v>
      </c>
      <c r="R32" s="341">
        <v>20</v>
      </c>
      <c r="S32" s="342">
        <v>0.13999300000000001</v>
      </c>
      <c r="T32" s="343">
        <v>0</v>
      </c>
      <c r="U32" s="344">
        <f t="shared" si="3"/>
        <v>0.13999300000000001</v>
      </c>
      <c r="V32" s="341">
        <v>20</v>
      </c>
      <c r="W32" s="342">
        <v>0.14250400000000002</v>
      </c>
      <c r="X32" s="343">
        <v>0</v>
      </c>
      <c r="Y32" s="344">
        <f t="shared" si="4"/>
        <v>0.14250400000000002</v>
      </c>
      <c r="Z32" s="341">
        <v>20</v>
      </c>
      <c r="AA32" s="342">
        <v>0.13314700000000002</v>
      </c>
      <c r="AB32" s="343">
        <v>0</v>
      </c>
      <c r="AC32" s="344">
        <f t="shared" si="5"/>
        <v>0.13314700000000002</v>
      </c>
      <c r="AD32" s="341">
        <v>20</v>
      </c>
      <c r="AE32" s="342">
        <v>0.128</v>
      </c>
      <c r="AF32" s="343">
        <v>0</v>
      </c>
      <c r="AG32" s="344">
        <f t="shared" si="6"/>
        <v>0.128</v>
      </c>
      <c r="AH32" s="341">
        <v>20</v>
      </c>
      <c r="AI32" s="342">
        <v>0.12912499999999999</v>
      </c>
      <c r="AJ32" s="343">
        <v>0</v>
      </c>
      <c r="AK32" s="344">
        <f t="shared" si="7"/>
        <v>0.12912499999999999</v>
      </c>
      <c r="AL32" s="341">
        <v>20</v>
      </c>
      <c r="AM32" s="342">
        <v>0.13170000000000001</v>
      </c>
      <c r="AN32" s="343">
        <v>0</v>
      </c>
      <c r="AO32" s="344">
        <f t="shared" si="8"/>
        <v>0.13170000000000001</v>
      </c>
      <c r="AP32" s="341">
        <v>20</v>
      </c>
      <c r="AQ32" s="342">
        <v>0.13450000000000001</v>
      </c>
      <c r="AR32" s="343">
        <v>0</v>
      </c>
      <c r="AS32" s="344">
        <f t="shared" si="9"/>
        <v>0.13450000000000001</v>
      </c>
      <c r="AT32" s="341">
        <v>20</v>
      </c>
      <c r="AU32" s="342">
        <v>0.140459</v>
      </c>
      <c r="AV32" s="343">
        <v>0</v>
      </c>
      <c r="AW32" s="344">
        <f t="shared" si="10"/>
        <v>0.140459</v>
      </c>
      <c r="AX32" s="341">
        <v>20</v>
      </c>
      <c r="AY32" s="342">
        <v>0.158974</v>
      </c>
      <c r="AZ32" s="343">
        <v>0</v>
      </c>
      <c r="BA32" s="344">
        <f t="shared" si="11"/>
        <v>0.158974</v>
      </c>
    </row>
    <row r="33" spans="5:53">
      <c r="E33" s="327">
        <v>21</v>
      </c>
      <c r="F33" s="324">
        <v>0.05</v>
      </c>
      <c r="G33" s="328">
        <v>0</v>
      </c>
      <c r="H33" s="329">
        <f t="shared" si="0"/>
        <v>0.05</v>
      </c>
      <c r="J33" s="341">
        <v>21</v>
      </c>
      <c r="K33" s="342">
        <v>0.12679099999999999</v>
      </c>
      <c r="L33" s="343">
        <v>0</v>
      </c>
      <c r="M33" s="344">
        <f t="shared" si="1"/>
        <v>0.12679099999999999</v>
      </c>
      <c r="N33" s="341">
        <v>21</v>
      </c>
      <c r="O33" s="342">
        <v>0.13277700000000001</v>
      </c>
      <c r="P33" s="343">
        <v>0</v>
      </c>
      <c r="Q33" s="344">
        <f t="shared" si="2"/>
        <v>0.13277700000000001</v>
      </c>
      <c r="R33" s="341">
        <v>21</v>
      </c>
      <c r="S33" s="342">
        <v>0.13997099999999998</v>
      </c>
      <c r="T33" s="343">
        <v>0</v>
      </c>
      <c r="U33" s="344">
        <f t="shared" si="3"/>
        <v>0.13997099999999998</v>
      </c>
      <c r="V33" s="341">
        <v>21</v>
      </c>
      <c r="W33" s="342">
        <v>0.14371400000000001</v>
      </c>
      <c r="X33" s="343">
        <v>0</v>
      </c>
      <c r="Y33" s="344">
        <f t="shared" si="4"/>
        <v>0.14371400000000001</v>
      </c>
      <c r="Z33" s="341">
        <v>21</v>
      </c>
      <c r="AA33" s="342">
        <v>0.133604</v>
      </c>
      <c r="AB33" s="343">
        <v>0</v>
      </c>
      <c r="AC33" s="344">
        <f t="shared" si="5"/>
        <v>0.133604</v>
      </c>
      <c r="AD33" s="341">
        <v>21</v>
      </c>
      <c r="AE33" s="342">
        <v>0.12831799999999999</v>
      </c>
      <c r="AF33" s="343">
        <v>0</v>
      </c>
      <c r="AG33" s="344">
        <f t="shared" si="6"/>
        <v>0.12831799999999999</v>
      </c>
      <c r="AH33" s="341">
        <v>21</v>
      </c>
      <c r="AI33" s="342">
        <v>0.1295</v>
      </c>
      <c r="AJ33" s="343">
        <v>0</v>
      </c>
      <c r="AK33" s="344">
        <f t="shared" si="7"/>
        <v>0.1295</v>
      </c>
      <c r="AL33" s="341">
        <v>21</v>
      </c>
      <c r="AM33" s="342">
        <v>0.13220000000000001</v>
      </c>
      <c r="AN33" s="343">
        <v>0</v>
      </c>
      <c r="AO33" s="344">
        <f t="shared" si="8"/>
        <v>0.13220000000000001</v>
      </c>
      <c r="AP33" s="341">
        <v>21</v>
      </c>
      <c r="AQ33" s="342">
        <v>0.13550000000000001</v>
      </c>
      <c r="AR33" s="343">
        <v>0</v>
      </c>
      <c r="AS33" s="344">
        <f t="shared" si="9"/>
        <v>0.13550000000000001</v>
      </c>
      <c r="AT33" s="341">
        <v>21</v>
      </c>
      <c r="AU33" s="342">
        <v>0.140819</v>
      </c>
      <c r="AV33" s="343">
        <v>0</v>
      </c>
      <c r="AW33" s="344">
        <f t="shared" si="10"/>
        <v>0.140819</v>
      </c>
      <c r="AX33" s="341">
        <v>21</v>
      </c>
      <c r="AY33" s="342">
        <v>0.159582</v>
      </c>
      <c r="AZ33" s="343">
        <v>0</v>
      </c>
      <c r="BA33" s="344">
        <f t="shared" si="11"/>
        <v>0.159582</v>
      </c>
    </row>
    <row r="34" spans="5:53">
      <c r="E34" s="327">
        <v>22</v>
      </c>
      <c r="F34" s="324">
        <v>0.05</v>
      </c>
      <c r="G34" s="328">
        <v>0</v>
      </c>
      <c r="H34" s="329">
        <f t="shared" si="0"/>
        <v>0.05</v>
      </c>
      <c r="J34" s="341">
        <v>22</v>
      </c>
      <c r="K34" s="342">
        <v>0.127054</v>
      </c>
      <c r="L34" s="343">
        <v>0</v>
      </c>
      <c r="M34" s="344">
        <f t="shared" si="1"/>
        <v>0.127054</v>
      </c>
      <c r="N34" s="341">
        <v>22</v>
      </c>
      <c r="O34" s="342">
        <v>0.133267</v>
      </c>
      <c r="P34" s="343">
        <v>0</v>
      </c>
      <c r="Q34" s="344">
        <f t="shared" si="2"/>
        <v>0.133267</v>
      </c>
      <c r="R34" s="341">
        <v>22</v>
      </c>
      <c r="S34" s="342">
        <v>0.13995100000000002</v>
      </c>
      <c r="T34" s="343">
        <v>0</v>
      </c>
      <c r="U34" s="344">
        <f t="shared" si="3"/>
        <v>0.13995100000000002</v>
      </c>
      <c r="V34" s="341">
        <v>22</v>
      </c>
      <c r="W34" s="342">
        <v>0.144816</v>
      </c>
      <c r="X34" s="343">
        <v>0</v>
      </c>
      <c r="Y34" s="344">
        <f t="shared" si="4"/>
        <v>0.144816</v>
      </c>
      <c r="Z34" s="341">
        <v>22</v>
      </c>
      <c r="AA34" s="342">
        <v>0.13408899999999999</v>
      </c>
      <c r="AB34" s="343">
        <v>0</v>
      </c>
      <c r="AC34" s="344">
        <f t="shared" si="5"/>
        <v>0.13408899999999999</v>
      </c>
      <c r="AD34" s="341">
        <v>22</v>
      </c>
      <c r="AE34" s="342">
        <v>0.1285</v>
      </c>
      <c r="AF34" s="343">
        <v>0</v>
      </c>
      <c r="AG34" s="344">
        <f t="shared" si="6"/>
        <v>0.1285</v>
      </c>
      <c r="AH34" s="341">
        <v>22</v>
      </c>
      <c r="AI34" s="342">
        <v>0.12981200000000001</v>
      </c>
      <c r="AJ34" s="343">
        <v>0</v>
      </c>
      <c r="AK34" s="344">
        <f t="shared" si="7"/>
        <v>0.12981200000000001</v>
      </c>
      <c r="AL34" s="341">
        <v>22</v>
      </c>
      <c r="AM34" s="342">
        <v>0.13270000000000001</v>
      </c>
      <c r="AN34" s="343">
        <v>0</v>
      </c>
      <c r="AO34" s="344">
        <f t="shared" si="8"/>
        <v>0.13270000000000001</v>
      </c>
      <c r="AP34" s="341">
        <v>22</v>
      </c>
      <c r="AQ34" s="342">
        <v>0.1358</v>
      </c>
      <c r="AR34" s="343">
        <v>0</v>
      </c>
      <c r="AS34" s="344">
        <f t="shared" si="9"/>
        <v>0.1358</v>
      </c>
      <c r="AT34" s="341">
        <v>22</v>
      </c>
      <c r="AU34" s="342">
        <v>0.14124100000000001</v>
      </c>
      <c r="AV34" s="343">
        <v>0</v>
      </c>
      <c r="AW34" s="344">
        <f t="shared" si="10"/>
        <v>0.14124100000000001</v>
      </c>
      <c r="AX34" s="341">
        <v>22</v>
      </c>
      <c r="AY34" s="342">
        <v>0.160135</v>
      </c>
      <c r="AZ34" s="343">
        <v>0</v>
      </c>
      <c r="BA34" s="344">
        <f t="shared" si="11"/>
        <v>0.160135</v>
      </c>
    </row>
    <row r="35" spans="5:53">
      <c r="E35" s="327">
        <v>23</v>
      </c>
      <c r="F35" s="324">
        <v>0.05</v>
      </c>
      <c r="G35" s="328">
        <v>0</v>
      </c>
      <c r="H35" s="329">
        <f t="shared" si="0"/>
        <v>0.05</v>
      </c>
      <c r="J35" s="341">
        <v>23</v>
      </c>
      <c r="K35" s="342">
        <v>0.12742900000000001</v>
      </c>
      <c r="L35" s="343">
        <v>0</v>
      </c>
      <c r="M35" s="344">
        <f t="shared" si="1"/>
        <v>0.12742900000000001</v>
      </c>
      <c r="N35" s="341">
        <v>23</v>
      </c>
      <c r="O35" s="342">
        <v>0.133714</v>
      </c>
      <c r="P35" s="343">
        <v>0</v>
      </c>
      <c r="Q35" s="344">
        <f t="shared" si="2"/>
        <v>0.133714</v>
      </c>
      <c r="R35" s="341">
        <v>23</v>
      </c>
      <c r="S35" s="342">
        <v>0.139932</v>
      </c>
      <c r="T35" s="343">
        <v>0</v>
      </c>
      <c r="U35" s="344">
        <f t="shared" si="3"/>
        <v>0.139932</v>
      </c>
      <c r="V35" s="341">
        <v>23</v>
      </c>
      <c r="W35" s="342">
        <v>0.14582300000000001</v>
      </c>
      <c r="X35" s="343">
        <v>0</v>
      </c>
      <c r="Y35" s="344">
        <f t="shared" si="4"/>
        <v>0.14582300000000001</v>
      </c>
      <c r="Z35" s="341">
        <v>23</v>
      </c>
      <c r="AA35" s="342">
        <v>0.13449900000000001</v>
      </c>
      <c r="AB35" s="343">
        <v>0</v>
      </c>
      <c r="AC35" s="344">
        <f t="shared" si="5"/>
        <v>0.13449900000000001</v>
      </c>
      <c r="AD35" s="341">
        <v>23</v>
      </c>
      <c r="AE35" s="342">
        <v>0.12925</v>
      </c>
      <c r="AF35" s="343">
        <v>0</v>
      </c>
      <c r="AG35" s="344">
        <f t="shared" si="6"/>
        <v>0.12925</v>
      </c>
      <c r="AH35" s="341">
        <v>23</v>
      </c>
      <c r="AI35" s="342">
        <v>0.13012499999999999</v>
      </c>
      <c r="AJ35" s="343">
        <v>0</v>
      </c>
      <c r="AK35" s="344">
        <f t="shared" si="7"/>
        <v>0.13012499999999999</v>
      </c>
      <c r="AL35" s="341">
        <v>23</v>
      </c>
      <c r="AM35" s="342">
        <v>0.13289999999999999</v>
      </c>
      <c r="AN35" s="343">
        <v>0</v>
      </c>
      <c r="AO35" s="344">
        <f t="shared" si="8"/>
        <v>0.13289999999999999</v>
      </c>
      <c r="AP35" s="341">
        <v>23</v>
      </c>
      <c r="AQ35" s="342">
        <v>0.13600000000000001</v>
      </c>
      <c r="AR35" s="343">
        <v>0</v>
      </c>
      <c r="AS35" s="344">
        <f t="shared" si="9"/>
        <v>0.13600000000000001</v>
      </c>
      <c r="AT35" s="341">
        <v>23</v>
      </c>
      <c r="AU35" s="342">
        <v>0.141627</v>
      </c>
      <c r="AV35" s="343">
        <v>0</v>
      </c>
      <c r="AW35" s="344">
        <f t="shared" si="10"/>
        <v>0.141627</v>
      </c>
      <c r="AX35" s="341">
        <v>23</v>
      </c>
      <c r="AY35" s="342">
        <v>0.16064100000000001</v>
      </c>
      <c r="AZ35" s="343">
        <v>0</v>
      </c>
      <c r="BA35" s="344">
        <f t="shared" si="11"/>
        <v>0.16064100000000001</v>
      </c>
    </row>
    <row r="36" spans="5:53">
      <c r="E36" s="327">
        <v>24</v>
      </c>
      <c r="F36" s="324">
        <v>0.05</v>
      </c>
      <c r="G36" s="328">
        <v>0</v>
      </c>
      <c r="H36" s="329">
        <f t="shared" si="0"/>
        <v>0.05</v>
      </c>
      <c r="J36" s="341">
        <v>24</v>
      </c>
      <c r="K36" s="342">
        <v>0.127772</v>
      </c>
      <c r="L36" s="343">
        <v>0</v>
      </c>
      <c r="M36" s="344">
        <f t="shared" si="1"/>
        <v>0.127772</v>
      </c>
      <c r="N36" s="341">
        <v>24</v>
      </c>
      <c r="O36" s="342">
        <v>0.13412299999999999</v>
      </c>
      <c r="P36" s="343">
        <v>0</v>
      </c>
      <c r="Q36" s="344">
        <f t="shared" si="2"/>
        <v>0.13412299999999999</v>
      </c>
      <c r="R36" s="341">
        <v>24</v>
      </c>
      <c r="S36" s="342">
        <v>0.13991600000000001</v>
      </c>
      <c r="T36" s="343">
        <v>0</v>
      </c>
      <c r="U36" s="344">
        <f t="shared" si="3"/>
        <v>0.13991600000000001</v>
      </c>
      <c r="V36" s="341">
        <v>24</v>
      </c>
      <c r="W36" s="342">
        <v>0.14674799999999999</v>
      </c>
      <c r="X36" s="343">
        <v>0</v>
      </c>
      <c r="Y36" s="344">
        <f t="shared" si="4"/>
        <v>0.14674799999999999</v>
      </c>
      <c r="Z36" s="341">
        <v>24</v>
      </c>
      <c r="AA36" s="567">
        <f>AA35</f>
        <v>0.13449900000000001</v>
      </c>
      <c r="AB36" s="343">
        <v>0</v>
      </c>
      <c r="AC36" s="344">
        <f t="shared" si="5"/>
        <v>0.13449900000000001</v>
      </c>
      <c r="AD36" s="341">
        <v>24</v>
      </c>
      <c r="AE36" s="342">
        <v>0.12937399999999999</v>
      </c>
      <c r="AF36" s="343">
        <v>0</v>
      </c>
      <c r="AG36" s="344">
        <f t="shared" si="6"/>
        <v>0.12937399999999999</v>
      </c>
      <c r="AH36" s="341">
        <v>24</v>
      </c>
      <c r="AI36" s="567">
        <f>AI35</f>
        <v>0.13012499999999999</v>
      </c>
      <c r="AJ36" s="343">
        <v>0</v>
      </c>
      <c r="AK36" s="344">
        <f t="shared" si="7"/>
        <v>0.13012499999999999</v>
      </c>
      <c r="AL36" s="341">
        <v>24</v>
      </c>
      <c r="AM36" s="567">
        <f>AM35</f>
        <v>0.13289999999999999</v>
      </c>
      <c r="AN36" s="343">
        <v>0</v>
      </c>
      <c r="AO36" s="344">
        <f t="shared" si="8"/>
        <v>0.13289999999999999</v>
      </c>
      <c r="AP36" s="341">
        <v>24</v>
      </c>
      <c r="AQ36" s="342">
        <v>0.13650000000000001</v>
      </c>
      <c r="AR36" s="343">
        <v>0</v>
      </c>
      <c r="AS36" s="344">
        <f t="shared" si="9"/>
        <v>0.13650000000000001</v>
      </c>
      <c r="AT36" s="341">
        <v>24</v>
      </c>
      <c r="AU36" s="342">
        <v>0.14198</v>
      </c>
      <c r="AV36" s="343">
        <v>0</v>
      </c>
      <c r="AW36" s="344">
        <f t="shared" si="10"/>
        <v>0.14198</v>
      </c>
      <c r="AX36" s="341">
        <v>24</v>
      </c>
      <c r="AY36" s="342">
        <v>0.161019</v>
      </c>
      <c r="AZ36" s="343">
        <v>0</v>
      </c>
      <c r="BA36" s="344">
        <f t="shared" si="11"/>
        <v>0.161019</v>
      </c>
    </row>
    <row r="37" spans="5:53">
      <c r="E37" s="327">
        <v>25</v>
      </c>
      <c r="F37" s="324">
        <v>0.05</v>
      </c>
      <c r="G37" s="328">
        <v>0</v>
      </c>
      <c r="H37" s="329">
        <f t="shared" si="0"/>
        <v>0.05</v>
      </c>
      <c r="J37" s="341">
        <v>25</v>
      </c>
      <c r="K37" s="567">
        <f>K36</f>
        <v>0.127772</v>
      </c>
      <c r="L37" s="343">
        <v>0</v>
      </c>
      <c r="M37" s="344">
        <f t="shared" si="1"/>
        <v>0.127772</v>
      </c>
      <c r="N37" s="341">
        <v>25</v>
      </c>
      <c r="O37" s="567">
        <f>O36</f>
        <v>0.13412299999999999</v>
      </c>
      <c r="P37" s="343">
        <v>0</v>
      </c>
      <c r="Q37" s="344">
        <f t="shared" si="2"/>
        <v>0.13412299999999999</v>
      </c>
      <c r="R37" s="341">
        <v>25</v>
      </c>
      <c r="S37" s="567">
        <f>S36</f>
        <v>0.13991600000000001</v>
      </c>
      <c r="T37" s="343">
        <v>0</v>
      </c>
      <c r="U37" s="344">
        <f t="shared" si="3"/>
        <v>0.13991600000000001</v>
      </c>
      <c r="V37" s="341">
        <v>25</v>
      </c>
      <c r="W37" s="567">
        <f>W36</f>
        <v>0.14674799999999999</v>
      </c>
      <c r="X37" s="343">
        <v>0</v>
      </c>
      <c r="Y37" s="344">
        <f t="shared" si="4"/>
        <v>0.14674799999999999</v>
      </c>
      <c r="Z37" s="341">
        <v>25</v>
      </c>
      <c r="AA37" s="567">
        <f t="shared" ref="AA37:AA100" si="12">AA36</f>
        <v>0.13449900000000001</v>
      </c>
      <c r="AB37" s="343">
        <v>0</v>
      </c>
      <c r="AC37" s="344">
        <f t="shared" si="5"/>
        <v>0.13449900000000001</v>
      </c>
      <c r="AD37" s="341">
        <v>25</v>
      </c>
      <c r="AE37" s="342">
        <v>0.13</v>
      </c>
      <c r="AF37" s="343">
        <v>0</v>
      </c>
      <c r="AG37" s="344">
        <f t="shared" si="6"/>
        <v>0.13</v>
      </c>
      <c r="AH37" s="341">
        <v>25</v>
      </c>
      <c r="AI37" s="567">
        <f t="shared" ref="AI37:AI100" si="13">AI36</f>
        <v>0.13012499999999999</v>
      </c>
      <c r="AJ37" s="343">
        <v>0</v>
      </c>
      <c r="AK37" s="344">
        <f t="shared" si="7"/>
        <v>0.13012499999999999</v>
      </c>
      <c r="AL37" s="341">
        <v>25</v>
      </c>
      <c r="AM37" s="567">
        <f t="shared" ref="AM37:AM100" si="14">AM36</f>
        <v>0.13289999999999999</v>
      </c>
      <c r="AN37" s="343">
        <v>0</v>
      </c>
      <c r="AO37" s="344">
        <f t="shared" si="8"/>
        <v>0.13289999999999999</v>
      </c>
      <c r="AP37" s="341">
        <v>25</v>
      </c>
      <c r="AQ37" s="342">
        <v>0.13650000000000001</v>
      </c>
      <c r="AR37" s="343">
        <v>0</v>
      </c>
      <c r="AS37" s="344">
        <f t="shared" si="9"/>
        <v>0.13650000000000001</v>
      </c>
      <c r="AT37" s="341">
        <v>25</v>
      </c>
      <c r="AU37" s="342">
        <v>0.14224700000000001</v>
      </c>
      <c r="AV37" s="343">
        <v>0</v>
      </c>
      <c r="AW37" s="344">
        <f t="shared" si="10"/>
        <v>0.14224700000000001</v>
      </c>
      <c r="AX37" s="341">
        <v>25</v>
      </c>
      <c r="AY37" s="567">
        <f>AY36</f>
        <v>0.161019</v>
      </c>
      <c r="AZ37" s="343">
        <v>0</v>
      </c>
      <c r="BA37" s="344">
        <f t="shared" si="11"/>
        <v>0.161019</v>
      </c>
    </row>
    <row r="38" spans="5:53">
      <c r="E38" s="327">
        <v>26</v>
      </c>
      <c r="F38" s="324">
        <v>0.05</v>
      </c>
      <c r="G38" s="328">
        <v>0</v>
      </c>
      <c r="H38" s="329">
        <f t="shared" si="0"/>
        <v>0.05</v>
      </c>
      <c r="J38" s="341">
        <v>26</v>
      </c>
      <c r="K38" s="567">
        <f t="shared" ref="K38:K101" si="15">K37</f>
        <v>0.127772</v>
      </c>
      <c r="L38" s="343">
        <v>0</v>
      </c>
      <c r="M38" s="344">
        <f t="shared" si="1"/>
        <v>0.127772</v>
      </c>
      <c r="N38" s="341">
        <v>26</v>
      </c>
      <c r="O38" s="567">
        <f t="shared" ref="O38:O101" si="16">O37</f>
        <v>0.13412299999999999</v>
      </c>
      <c r="P38" s="343">
        <v>0</v>
      </c>
      <c r="Q38" s="344">
        <f t="shared" si="2"/>
        <v>0.13412299999999999</v>
      </c>
      <c r="R38" s="341">
        <v>26</v>
      </c>
      <c r="S38" s="567">
        <f t="shared" ref="S38:S101" si="17">S37</f>
        <v>0.13991600000000001</v>
      </c>
      <c r="T38" s="343">
        <v>0</v>
      </c>
      <c r="U38" s="344">
        <f t="shared" si="3"/>
        <v>0.13991600000000001</v>
      </c>
      <c r="V38" s="341">
        <v>26</v>
      </c>
      <c r="W38" s="567">
        <f t="shared" ref="W38:W101" si="18">W37</f>
        <v>0.14674799999999999</v>
      </c>
      <c r="X38" s="343">
        <v>0</v>
      </c>
      <c r="Y38" s="344">
        <f t="shared" si="4"/>
        <v>0.14674799999999999</v>
      </c>
      <c r="Z38" s="341">
        <v>26</v>
      </c>
      <c r="AA38" s="567">
        <f t="shared" si="12"/>
        <v>0.13449900000000001</v>
      </c>
      <c r="AB38" s="343">
        <v>0</v>
      </c>
      <c r="AC38" s="344">
        <f t="shared" si="5"/>
        <v>0.13449900000000001</v>
      </c>
      <c r="AD38" s="341">
        <v>26</v>
      </c>
      <c r="AE38" s="567">
        <f>AE37</f>
        <v>0.13</v>
      </c>
      <c r="AF38" s="343">
        <v>0</v>
      </c>
      <c r="AG38" s="344">
        <f t="shared" si="6"/>
        <v>0.13</v>
      </c>
      <c r="AH38" s="341">
        <v>26</v>
      </c>
      <c r="AI38" s="567">
        <f t="shared" si="13"/>
        <v>0.13012499999999999</v>
      </c>
      <c r="AJ38" s="343">
        <v>0</v>
      </c>
      <c r="AK38" s="344">
        <f t="shared" si="7"/>
        <v>0.13012499999999999</v>
      </c>
      <c r="AL38" s="341">
        <v>26</v>
      </c>
      <c r="AM38" s="567">
        <f t="shared" si="14"/>
        <v>0.13289999999999999</v>
      </c>
      <c r="AN38" s="343">
        <v>0</v>
      </c>
      <c r="AO38" s="344">
        <f t="shared" si="8"/>
        <v>0.13289999999999999</v>
      </c>
      <c r="AP38" s="341">
        <v>26</v>
      </c>
      <c r="AQ38" s="567">
        <f>AQ37</f>
        <v>0.13650000000000001</v>
      </c>
      <c r="AR38" s="343">
        <v>0</v>
      </c>
      <c r="AS38" s="344">
        <f t="shared" si="9"/>
        <v>0.13650000000000001</v>
      </c>
      <c r="AT38" s="341">
        <v>26</v>
      </c>
      <c r="AU38" s="567">
        <f>AU37</f>
        <v>0.14224700000000001</v>
      </c>
      <c r="AV38" s="343">
        <v>0</v>
      </c>
      <c r="AW38" s="344">
        <f t="shared" si="10"/>
        <v>0.14224700000000001</v>
      </c>
      <c r="AX38" s="341">
        <v>26</v>
      </c>
      <c r="AY38" s="567">
        <f t="shared" ref="AY38:AY101" si="19">AY37</f>
        <v>0.161019</v>
      </c>
      <c r="AZ38" s="343">
        <v>0</v>
      </c>
      <c r="BA38" s="344">
        <f t="shared" si="11"/>
        <v>0.161019</v>
      </c>
    </row>
    <row r="39" spans="5:53">
      <c r="E39" s="327">
        <v>27</v>
      </c>
      <c r="F39" s="324">
        <v>0.05</v>
      </c>
      <c r="G39" s="328">
        <v>0</v>
      </c>
      <c r="H39" s="329">
        <f t="shared" si="0"/>
        <v>0.05</v>
      </c>
      <c r="J39" s="341">
        <v>27</v>
      </c>
      <c r="K39" s="567">
        <f t="shared" si="15"/>
        <v>0.127772</v>
      </c>
      <c r="L39" s="343">
        <v>0</v>
      </c>
      <c r="M39" s="344">
        <f t="shared" si="1"/>
        <v>0.127772</v>
      </c>
      <c r="N39" s="341">
        <v>27</v>
      </c>
      <c r="O39" s="567">
        <f t="shared" si="16"/>
        <v>0.13412299999999999</v>
      </c>
      <c r="P39" s="343">
        <v>0</v>
      </c>
      <c r="Q39" s="344">
        <f t="shared" si="2"/>
        <v>0.13412299999999999</v>
      </c>
      <c r="R39" s="341">
        <v>27</v>
      </c>
      <c r="S39" s="567">
        <f t="shared" si="17"/>
        <v>0.13991600000000001</v>
      </c>
      <c r="T39" s="343">
        <v>0</v>
      </c>
      <c r="U39" s="344">
        <f t="shared" si="3"/>
        <v>0.13991600000000001</v>
      </c>
      <c r="V39" s="341">
        <v>27</v>
      </c>
      <c r="W39" s="567">
        <f t="shared" si="18"/>
        <v>0.14674799999999999</v>
      </c>
      <c r="X39" s="343">
        <v>0</v>
      </c>
      <c r="Y39" s="344">
        <f t="shared" si="4"/>
        <v>0.14674799999999999</v>
      </c>
      <c r="Z39" s="341">
        <v>27</v>
      </c>
      <c r="AA39" s="567">
        <f t="shared" si="12"/>
        <v>0.13449900000000001</v>
      </c>
      <c r="AB39" s="343">
        <v>0</v>
      </c>
      <c r="AC39" s="344">
        <f t="shared" si="5"/>
        <v>0.13449900000000001</v>
      </c>
      <c r="AD39" s="341">
        <v>27</v>
      </c>
      <c r="AE39" s="567">
        <f t="shared" ref="AE39:AE102" si="20">AE38</f>
        <v>0.13</v>
      </c>
      <c r="AF39" s="343">
        <v>0</v>
      </c>
      <c r="AG39" s="344">
        <f t="shared" si="6"/>
        <v>0.13</v>
      </c>
      <c r="AH39" s="341">
        <v>27</v>
      </c>
      <c r="AI39" s="567">
        <f t="shared" si="13"/>
        <v>0.13012499999999999</v>
      </c>
      <c r="AJ39" s="343">
        <v>0</v>
      </c>
      <c r="AK39" s="344">
        <f t="shared" si="7"/>
        <v>0.13012499999999999</v>
      </c>
      <c r="AL39" s="341">
        <v>27</v>
      </c>
      <c r="AM39" s="567">
        <f t="shared" si="14"/>
        <v>0.13289999999999999</v>
      </c>
      <c r="AN39" s="343">
        <v>0</v>
      </c>
      <c r="AO39" s="344">
        <f t="shared" si="8"/>
        <v>0.13289999999999999</v>
      </c>
      <c r="AP39" s="341">
        <v>27</v>
      </c>
      <c r="AQ39" s="567">
        <f t="shared" ref="AQ39:AQ102" si="21">AQ38</f>
        <v>0.13650000000000001</v>
      </c>
      <c r="AR39" s="343">
        <v>0</v>
      </c>
      <c r="AS39" s="344">
        <f t="shared" si="9"/>
        <v>0.13650000000000001</v>
      </c>
      <c r="AT39" s="341">
        <v>27</v>
      </c>
      <c r="AU39" s="567">
        <f t="shared" ref="AU39:AU102" si="22">AU38</f>
        <v>0.14224700000000001</v>
      </c>
      <c r="AV39" s="343">
        <v>0</v>
      </c>
      <c r="AW39" s="344">
        <f t="shared" si="10"/>
        <v>0.14224700000000001</v>
      </c>
      <c r="AX39" s="341">
        <v>27</v>
      </c>
      <c r="AY39" s="567">
        <f t="shared" si="19"/>
        <v>0.161019</v>
      </c>
      <c r="AZ39" s="343">
        <v>0</v>
      </c>
      <c r="BA39" s="344">
        <f t="shared" si="11"/>
        <v>0.161019</v>
      </c>
    </row>
    <row r="40" spans="5:53">
      <c r="E40" s="327">
        <v>28</v>
      </c>
      <c r="F40" s="324">
        <v>0.05</v>
      </c>
      <c r="G40" s="328">
        <v>0</v>
      </c>
      <c r="H40" s="329">
        <f t="shared" si="0"/>
        <v>0.05</v>
      </c>
      <c r="J40" s="341">
        <v>28</v>
      </c>
      <c r="K40" s="567">
        <f t="shared" si="15"/>
        <v>0.127772</v>
      </c>
      <c r="L40" s="343">
        <v>0</v>
      </c>
      <c r="M40" s="344">
        <f t="shared" si="1"/>
        <v>0.127772</v>
      </c>
      <c r="N40" s="341">
        <v>28</v>
      </c>
      <c r="O40" s="567">
        <f t="shared" si="16"/>
        <v>0.13412299999999999</v>
      </c>
      <c r="P40" s="343">
        <v>0</v>
      </c>
      <c r="Q40" s="344">
        <f t="shared" si="2"/>
        <v>0.13412299999999999</v>
      </c>
      <c r="R40" s="341">
        <v>28</v>
      </c>
      <c r="S40" s="567">
        <f t="shared" si="17"/>
        <v>0.13991600000000001</v>
      </c>
      <c r="T40" s="343">
        <v>0</v>
      </c>
      <c r="U40" s="344">
        <f t="shared" si="3"/>
        <v>0.13991600000000001</v>
      </c>
      <c r="V40" s="341">
        <v>28</v>
      </c>
      <c r="W40" s="567">
        <f t="shared" si="18"/>
        <v>0.14674799999999999</v>
      </c>
      <c r="X40" s="343">
        <v>0</v>
      </c>
      <c r="Y40" s="344">
        <f t="shared" si="4"/>
        <v>0.14674799999999999</v>
      </c>
      <c r="Z40" s="341">
        <v>28</v>
      </c>
      <c r="AA40" s="567">
        <f t="shared" si="12"/>
        <v>0.13449900000000001</v>
      </c>
      <c r="AB40" s="343">
        <v>0</v>
      </c>
      <c r="AC40" s="344">
        <f t="shared" si="5"/>
        <v>0.13449900000000001</v>
      </c>
      <c r="AD40" s="341">
        <v>28</v>
      </c>
      <c r="AE40" s="567">
        <f t="shared" si="20"/>
        <v>0.13</v>
      </c>
      <c r="AF40" s="343">
        <v>0</v>
      </c>
      <c r="AG40" s="344">
        <f t="shared" si="6"/>
        <v>0.13</v>
      </c>
      <c r="AH40" s="341">
        <v>28</v>
      </c>
      <c r="AI40" s="567">
        <f t="shared" si="13"/>
        <v>0.13012499999999999</v>
      </c>
      <c r="AJ40" s="343">
        <v>0</v>
      </c>
      <c r="AK40" s="344">
        <f t="shared" si="7"/>
        <v>0.13012499999999999</v>
      </c>
      <c r="AL40" s="341">
        <v>28</v>
      </c>
      <c r="AM40" s="567">
        <f t="shared" si="14"/>
        <v>0.13289999999999999</v>
      </c>
      <c r="AN40" s="343">
        <v>0</v>
      </c>
      <c r="AO40" s="344">
        <f t="shared" si="8"/>
        <v>0.13289999999999999</v>
      </c>
      <c r="AP40" s="341">
        <v>28</v>
      </c>
      <c r="AQ40" s="567">
        <f t="shared" si="21"/>
        <v>0.13650000000000001</v>
      </c>
      <c r="AR40" s="343">
        <v>0</v>
      </c>
      <c r="AS40" s="344">
        <f t="shared" si="9"/>
        <v>0.13650000000000001</v>
      </c>
      <c r="AT40" s="341">
        <v>28</v>
      </c>
      <c r="AU40" s="567">
        <f t="shared" si="22"/>
        <v>0.14224700000000001</v>
      </c>
      <c r="AV40" s="343">
        <v>0</v>
      </c>
      <c r="AW40" s="344">
        <f t="shared" si="10"/>
        <v>0.14224700000000001</v>
      </c>
      <c r="AX40" s="341">
        <v>28</v>
      </c>
      <c r="AY40" s="567">
        <f t="shared" si="19"/>
        <v>0.161019</v>
      </c>
      <c r="AZ40" s="343">
        <v>0</v>
      </c>
      <c r="BA40" s="344">
        <f t="shared" si="11"/>
        <v>0.161019</v>
      </c>
    </row>
    <row r="41" spans="5:53">
      <c r="E41" s="327">
        <v>29</v>
      </c>
      <c r="F41" s="324">
        <v>0.05</v>
      </c>
      <c r="G41" s="328">
        <v>0</v>
      </c>
      <c r="H41" s="329">
        <f t="shared" si="0"/>
        <v>0.05</v>
      </c>
      <c r="J41" s="341">
        <v>29</v>
      </c>
      <c r="K41" s="567">
        <f t="shared" si="15"/>
        <v>0.127772</v>
      </c>
      <c r="L41" s="343">
        <v>0</v>
      </c>
      <c r="M41" s="344">
        <f t="shared" si="1"/>
        <v>0.127772</v>
      </c>
      <c r="N41" s="341">
        <v>29</v>
      </c>
      <c r="O41" s="567">
        <f t="shared" si="16"/>
        <v>0.13412299999999999</v>
      </c>
      <c r="P41" s="343">
        <v>0</v>
      </c>
      <c r="Q41" s="344">
        <f t="shared" si="2"/>
        <v>0.13412299999999999</v>
      </c>
      <c r="R41" s="341">
        <v>29</v>
      </c>
      <c r="S41" s="567">
        <f t="shared" si="17"/>
        <v>0.13991600000000001</v>
      </c>
      <c r="T41" s="343">
        <v>0</v>
      </c>
      <c r="U41" s="344">
        <f t="shared" si="3"/>
        <v>0.13991600000000001</v>
      </c>
      <c r="V41" s="341">
        <v>29</v>
      </c>
      <c r="W41" s="567">
        <f t="shared" si="18"/>
        <v>0.14674799999999999</v>
      </c>
      <c r="X41" s="343">
        <v>0</v>
      </c>
      <c r="Y41" s="344">
        <f t="shared" si="4"/>
        <v>0.14674799999999999</v>
      </c>
      <c r="Z41" s="341">
        <v>29</v>
      </c>
      <c r="AA41" s="567">
        <f t="shared" si="12"/>
        <v>0.13449900000000001</v>
      </c>
      <c r="AB41" s="343">
        <v>0</v>
      </c>
      <c r="AC41" s="344">
        <f t="shared" si="5"/>
        <v>0.13449900000000001</v>
      </c>
      <c r="AD41" s="341">
        <v>29</v>
      </c>
      <c r="AE41" s="567">
        <f t="shared" si="20"/>
        <v>0.13</v>
      </c>
      <c r="AF41" s="343">
        <v>0</v>
      </c>
      <c r="AG41" s="344">
        <f t="shared" si="6"/>
        <v>0.13</v>
      </c>
      <c r="AH41" s="341">
        <v>29</v>
      </c>
      <c r="AI41" s="567">
        <f t="shared" si="13"/>
        <v>0.13012499999999999</v>
      </c>
      <c r="AJ41" s="343">
        <v>0</v>
      </c>
      <c r="AK41" s="344">
        <f t="shared" si="7"/>
        <v>0.13012499999999999</v>
      </c>
      <c r="AL41" s="341">
        <v>29</v>
      </c>
      <c r="AM41" s="567">
        <f t="shared" si="14"/>
        <v>0.13289999999999999</v>
      </c>
      <c r="AN41" s="343">
        <v>0</v>
      </c>
      <c r="AO41" s="344">
        <f t="shared" si="8"/>
        <v>0.13289999999999999</v>
      </c>
      <c r="AP41" s="341">
        <v>29</v>
      </c>
      <c r="AQ41" s="567">
        <f t="shared" si="21"/>
        <v>0.13650000000000001</v>
      </c>
      <c r="AR41" s="343">
        <v>0</v>
      </c>
      <c r="AS41" s="344">
        <f t="shared" si="9"/>
        <v>0.13650000000000001</v>
      </c>
      <c r="AT41" s="341">
        <v>29</v>
      </c>
      <c r="AU41" s="567">
        <f t="shared" si="22"/>
        <v>0.14224700000000001</v>
      </c>
      <c r="AV41" s="343">
        <v>0</v>
      </c>
      <c r="AW41" s="344">
        <f t="shared" si="10"/>
        <v>0.14224700000000001</v>
      </c>
      <c r="AX41" s="341">
        <v>29</v>
      </c>
      <c r="AY41" s="567">
        <f t="shared" si="19"/>
        <v>0.161019</v>
      </c>
      <c r="AZ41" s="343">
        <v>0</v>
      </c>
      <c r="BA41" s="344">
        <f t="shared" si="11"/>
        <v>0.161019</v>
      </c>
    </row>
    <row r="42" spans="5:53">
      <c r="E42" s="327">
        <v>30</v>
      </c>
      <c r="F42" s="324">
        <v>0.05</v>
      </c>
      <c r="G42" s="328">
        <v>0</v>
      </c>
      <c r="H42" s="329">
        <f t="shared" si="0"/>
        <v>0.05</v>
      </c>
      <c r="J42" s="341">
        <v>30</v>
      </c>
      <c r="K42" s="567">
        <f t="shared" si="15"/>
        <v>0.127772</v>
      </c>
      <c r="L42" s="343">
        <v>0</v>
      </c>
      <c r="M42" s="344">
        <f t="shared" si="1"/>
        <v>0.127772</v>
      </c>
      <c r="N42" s="341">
        <v>30</v>
      </c>
      <c r="O42" s="567">
        <f t="shared" si="16"/>
        <v>0.13412299999999999</v>
      </c>
      <c r="P42" s="343">
        <v>0</v>
      </c>
      <c r="Q42" s="344">
        <f t="shared" si="2"/>
        <v>0.13412299999999999</v>
      </c>
      <c r="R42" s="341">
        <v>30</v>
      </c>
      <c r="S42" s="567">
        <f t="shared" si="17"/>
        <v>0.13991600000000001</v>
      </c>
      <c r="T42" s="343">
        <v>0</v>
      </c>
      <c r="U42" s="344">
        <f t="shared" si="3"/>
        <v>0.13991600000000001</v>
      </c>
      <c r="V42" s="341">
        <v>30</v>
      </c>
      <c r="W42" s="567">
        <f t="shared" si="18"/>
        <v>0.14674799999999999</v>
      </c>
      <c r="X42" s="343">
        <v>0</v>
      </c>
      <c r="Y42" s="344">
        <f t="shared" si="4"/>
        <v>0.14674799999999999</v>
      </c>
      <c r="Z42" s="341">
        <v>30</v>
      </c>
      <c r="AA42" s="567">
        <f t="shared" si="12"/>
        <v>0.13449900000000001</v>
      </c>
      <c r="AB42" s="343">
        <v>0</v>
      </c>
      <c r="AC42" s="344">
        <f t="shared" si="5"/>
        <v>0.13449900000000001</v>
      </c>
      <c r="AD42" s="341">
        <v>30</v>
      </c>
      <c r="AE42" s="567">
        <f t="shared" si="20"/>
        <v>0.13</v>
      </c>
      <c r="AF42" s="343">
        <v>0</v>
      </c>
      <c r="AG42" s="344">
        <f t="shared" si="6"/>
        <v>0.13</v>
      </c>
      <c r="AH42" s="341">
        <v>30</v>
      </c>
      <c r="AI42" s="567">
        <f t="shared" si="13"/>
        <v>0.13012499999999999</v>
      </c>
      <c r="AJ42" s="343">
        <v>0</v>
      </c>
      <c r="AK42" s="344">
        <f t="shared" si="7"/>
        <v>0.13012499999999999</v>
      </c>
      <c r="AL42" s="341">
        <v>30</v>
      </c>
      <c r="AM42" s="567">
        <f t="shared" si="14"/>
        <v>0.13289999999999999</v>
      </c>
      <c r="AN42" s="343">
        <v>0</v>
      </c>
      <c r="AO42" s="344">
        <f t="shared" si="8"/>
        <v>0.13289999999999999</v>
      </c>
      <c r="AP42" s="341">
        <v>30</v>
      </c>
      <c r="AQ42" s="567">
        <f t="shared" si="21"/>
        <v>0.13650000000000001</v>
      </c>
      <c r="AR42" s="343">
        <v>0</v>
      </c>
      <c r="AS42" s="344">
        <f t="shared" si="9"/>
        <v>0.13650000000000001</v>
      </c>
      <c r="AT42" s="341">
        <v>30</v>
      </c>
      <c r="AU42" s="567">
        <f t="shared" si="22"/>
        <v>0.14224700000000001</v>
      </c>
      <c r="AV42" s="343">
        <v>0</v>
      </c>
      <c r="AW42" s="344">
        <f t="shared" si="10"/>
        <v>0.14224700000000001</v>
      </c>
      <c r="AX42" s="341">
        <v>30</v>
      </c>
      <c r="AY42" s="567">
        <f t="shared" si="19"/>
        <v>0.161019</v>
      </c>
      <c r="AZ42" s="343">
        <v>0</v>
      </c>
      <c r="BA42" s="344">
        <f t="shared" si="11"/>
        <v>0.161019</v>
      </c>
    </row>
    <row r="43" spans="5:53">
      <c r="E43" s="327">
        <v>31</v>
      </c>
      <c r="F43" s="324">
        <v>0.05</v>
      </c>
      <c r="G43" s="328">
        <v>0</v>
      </c>
      <c r="H43" s="329">
        <f t="shared" si="0"/>
        <v>0.05</v>
      </c>
      <c r="J43" s="341">
        <v>31</v>
      </c>
      <c r="K43" s="567">
        <f t="shared" si="15"/>
        <v>0.127772</v>
      </c>
      <c r="L43" s="343">
        <v>0</v>
      </c>
      <c r="M43" s="344">
        <f t="shared" si="1"/>
        <v>0.127772</v>
      </c>
      <c r="N43" s="341">
        <v>31</v>
      </c>
      <c r="O43" s="567">
        <f t="shared" si="16"/>
        <v>0.13412299999999999</v>
      </c>
      <c r="P43" s="343">
        <v>0</v>
      </c>
      <c r="Q43" s="344">
        <f t="shared" si="2"/>
        <v>0.13412299999999999</v>
      </c>
      <c r="R43" s="341">
        <v>31</v>
      </c>
      <c r="S43" s="567">
        <f t="shared" si="17"/>
        <v>0.13991600000000001</v>
      </c>
      <c r="T43" s="343">
        <v>0</v>
      </c>
      <c r="U43" s="344">
        <f t="shared" si="3"/>
        <v>0.13991600000000001</v>
      </c>
      <c r="V43" s="341">
        <v>31</v>
      </c>
      <c r="W43" s="567">
        <f t="shared" si="18"/>
        <v>0.14674799999999999</v>
      </c>
      <c r="X43" s="343">
        <v>0</v>
      </c>
      <c r="Y43" s="344">
        <f t="shared" si="4"/>
        <v>0.14674799999999999</v>
      </c>
      <c r="Z43" s="341">
        <v>31</v>
      </c>
      <c r="AA43" s="567">
        <f t="shared" si="12"/>
        <v>0.13449900000000001</v>
      </c>
      <c r="AB43" s="343">
        <v>0</v>
      </c>
      <c r="AC43" s="344">
        <f t="shared" si="5"/>
        <v>0.13449900000000001</v>
      </c>
      <c r="AD43" s="341">
        <v>31</v>
      </c>
      <c r="AE43" s="567">
        <f t="shared" si="20"/>
        <v>0.13</v>
      </c>
      <c r="AF43" s="343">
        <v>0</v>
      </c>
      <c r="AG43" s="344">
        <f t="shared" si="6"/>
        <v>0.13</v>
      </c>
      <c r="AH43" s="341">
        <v>31</v>
      </c>
      <c r="AI43" s="567">
        <f t="shared" si="13"/>
        <v>0.13012499999999999</v>
      </c>
      <c r="AJ43" s="343">
        <v>0</v>
      </c>
      <c r="AK43" s="344">
        <f t="shared" si="7"/>
        <v>0.13012499999999999</v>
      </c>
      <c r="AL43" s="341">
        <v>31</v>
      </c>
      <c r="AM43" s="567">
        <f t="shared" si="14"/>
        <v>0.13289999999999999</v>
      </c>
      <c r="AN43" s="343">
        <v>0</v>
      </c>
      <c r="AO43" s="344">
        <f t="shared" si="8"/>
        <v>0.13289999999999999</v>
      </c>
      <c r="AP43" s="341">
        <v>31</v>
      </c>
      <c r="AQ43" s="567">
        <f t="shared" si="21"/>
        <v>0.13650000000000001</v>
      </c>
      <c r="AR43" s="343">
        <v>0</v>
      </c>
      <c r="AS43" s="344">
        <f t="shared" si="9"/>
        <v>0.13650000000000001</v>
      </c>
      <c r="AT43" s="341">
        <v>31</v>
      </c>
      <c r="AU43" s="567">
        <f t="shared" si="22"/>
        <v>0.14224700000000001</v>
      </c>
      <c r="AV43" s="343">
        <v>0</v>
      </c>
      <c r="AW43" s="344">
        <f t="shared" si="10"/>
        <v>0.14224700000000001</v>
      </c>
      <c r="AX43" s="341">
        <v>31</v>
      </c>
      <c r="AY43" s="567">
        <f t="shared" si="19"/>
        <v>0.161019</v>
      </c>
      <c r="AZ43" s="343">
        <v>0</v>
      </c>
      <c r="BA43" s="344">
        <f t="shared" si="11"/>
        <v>0.161019</v>
      </c>
    </row>
    <row r="44" spans="5:53">
      <c r="E44" s="327">
        <v>32</v>
      </c>
      <c r="F44" s="324">
        <v>0.05</v>
      </c>
      <c r="G44" s="328">
        <v>0</v>
      </c>
      <c r="H44" s="329">
        <f t="shared" si="0"/>
        <v>0.05</v>
      </c>
      <c r="J44" s="341">
        <v>32</v>
      </c>
      <c r="K44" s="567">
        <f t="shared" si="15"/>
        <v>0.127772</v>
      </c>
      <c r="L44" s="343">
        <v>0</v>
      </c>
      <c r="M44" s="344">
        <f t="shared" si="1"/>
        <v>0.127772</v>
      </c>
      <c r="N44" s="341">
        <v>32</v>
      </c>
      <c r="O44" s="567">
        <f t="shared" si="16"/>
        <v>0.13412299999999999</v>
      </c>
      <c r="P44" s="343">
        <v>0</v>
      </c>
      <c r="Q44" s="344">
        <f t="shared" si="2"/>
        <v>0.13412299999999999</v>
      </c>
      <c r="R44" s="341">
        <v>32</v>
      </c>
      <c r="S44" s="567">
        <f t="shared" si="17"/>
        <v>0.13991600000000001</v>
      </c>
      <c r="T44" s="343">
        <v>0</v>
      </c>
      <c r="U44" s="344">
        <f t="shared" si="3"/>
        <v>0.13991600000000001</v>
      </c>
      <c r="V44" s="341">
        <v>32</v>
      </c>
      <c r="W44" s="567">
        <f t="shared" si="18"/>
        <v>0.14674799999999999</v>
      </c>
      <c r="X44" s="343">
        <v>0</v>
      </c>
      <c r="Y44" s="344">
        <f t="shared" si="4"/>
        <v>0.14674799999999999</v>
      </c>
      <c r="Z44" s="341">
        <v>32</v>
      </c>
      <c r="AA44" s="567">
        <f t="shared" si="12"/>
        <v>0.13449900000000001</v>
      </c>
      <c r="AB44" s="343">
        <v>0</v>
      </c>
      <c r="AC44" s="344">
        <f t="shared" si="5"/>
        <v>0.13449900000000001</v>
      </c>
      <c r="AD44" s="341">
        <v>32</v>
      </c>
      <c r="AE44" s="567">
        <f t="shared" si="20"/>
        <v>0.13</v>
      </c>
      <c r="AF44" s="343">
        <v>0</v>
      </c>
      <c r="AG44" s="344">
        <f t="shared" si="6"/>
        <v>0.13</v>
      </c>
      <c r="AH44" s="341">
        <v>32</v>
      </c>
      <c r="AI44" s="567">
        <f t="shared" si="13"/>
        <v>0.13012499999999999</v>
      </c>
      <c r="AJ44" s="343">
        <v>0</v>
      </c>
      <c r="AK44" s="344">
        <f t="shared" si="7"/>
        <v>0.13012499999999999</v>
      </c>
      <c r="AL44" s="341">
        <v>32</v>
      </c>
      <c r="AM44" s="567">
        <f t="shared" si="14"/>
        <v>0.13289999999999999</v>
      </c>
      <c r="AN44" s="343">
        <v>0</v>
      </c>
      <c r="AO44" s="344">
        <f t="shared" si="8"/>
        <v>0.13289999999999999</v>
      </c>
      <c r="AP44" s="341">
        <v>32</v>
      </c>
      <c r="AQ44" s="567">
        <f t="shared" si="21"/>
        <v>0.13650000000000001</v>
      </c>
      <c r="AR44" s="343">
        <v>0</v>
      </c>
      <c r="AS44" s="344">
        <f t="shared" si="9"/>
        <v>0.13650000000000001</v>
      </c>
      <c r="AT44" s="341">
        <v>32</v>
      </c>
      <c r="AU44" s="567">
        <f t="shared" si="22"/>
        <v>0.14224700000000001</v>
      </c>
      <c r="AV44" s="343">
        <v>0</v>
      </c>
      <c r="AW44" s="344">
        <f t="shared" si="10"/>
        <v>0.14224700000000001</v>
      </c>
      <c r="AX44" s="341">
        <v>32</v>
      </c>
      <c r="AY44" s="567">
        <f t="shared" si="19"/>
        <v>0.161019</v>
      </c>
      <c r="AZ44" s="343">
        <v>0</v>
      </c>
      <c r="BA44" s="344">
        <f t="shared" si="11"/>
        <v>0.161019</v>
      </c>
    </row>
    <row r="45" spans="5:53">
      <c r="E45" s="327">
        <v>33</v>
      </c>
      <c r="F45" s="324">
        <v>0.05</v>
      </c>
      <c r="G45" s="328">
        <v>0</v>
      </c>
      <c r="H45" s="329">
        <f t="shared" si="0"/>
        <v>0.05</v>
      </c>
      <c r="J45" s="341">
        <v>33</v>
      </c>
      <c r="K45" s="567">
        <f t="shared" si="15"/>
        <v>0.127772</v>
      </c>
      <c r="L45" s="343">
        <v>0</v>
      </c>
      <c r="M45" s="344">
        <f t="shared" si="1"/>
        <v>0.127772</v>
      </c>
      <c r="N45" s="341">
        <v>33</v>
      </c>
      <c r="O45" s="567">
        <f t="shared" si="16"/>
        <v>0.13412299999999999</v>
      </c>
      <c r="P45" s="343">
        <v>0</v>
      </c>
      <c r="Q45" s="344">
        <f t="shared" si="2"/>
        <v>0.13412299999999999</v>
      </c>
      <c r="R45" s="341">
        <v>33</v>
      </c>
      <c r="S45" s="567">
        <f t="shared" si="17"/>
        <v>0.13991600000000001</v>
      </c>
      <c r="T45" s="343">
        <v>0</v>
      </c>
      <c r="U45" s="344">
        <f t="shared" si="3"/>
        <v>0.13991600000000001</v>
      </c>
      <c r="V45" s="341">
        <v>33</v>
      </c>
      <c r="W45" s="567">
        <f t="shared" si="18"/>
        <v>0.14674799999999999</v>
      </c>
      <c r="X45" s="343">
        <v>0</v>
      </c>
      <c r="Y45" s="344">
        <f t="shared" si="4"/>
        <v>0.14674799999999999</v>
      </c>
      <c r="Z45" s="341">
        <v>33</v>
      </c>
      <c r="AA45" s="567">
        <f t="shared" si="12"/>
        <v>0.13449900000000001</v>
      </c>
      <c r="AB45" s="343">
        <v>0</v>
      </c>
      <c r="AC45" s="344">
        <f t="shared" si="5"/>
        <v>0.13449900000000001</v>
      </c>
      <c r="AD45" s="341">
        <v>33</v>
      </c>
      <c r="AE45" s="567">
        <f t="shared" si="20"/>
        <v>0.13</v>
      </c>
      <c r="AF45" s="343">
        <v>0</v>
      </c>
      <c r="AG45" s="344">
        <f t="shared" si="6"/>
        <v>0.13</v>
      </c>
      <c r="AH45" s="341">
        <v>33</v>
      </c>
      <c r="AI45" s="567">
        <f t="shared" si="13"/>
        <v>0.13012499999999999</v>
      </c>
      <c r="AJ45" s="343">
        <v>0</v>
      </c>
      <c r="AK45" s="344">
        <f t="shared" si="7"/>
        <v>0.13012499999999999</v>
      </c>
      <c r="AL45" s="341">
        <v>33</v>
      </c>
      <c r="AM45" s="567">
        <f t="shared" si="14"/>
        <v>0.13289999999999999</v>
      </c>
      <c r="AN45" s="343">
        <v>0</v>
      </c>
      <c r="AO45" s="344">
        <f t="shared" si="8"/>
        <v>0.13289999999999999</v>
      </c>
      <c r="AP45" s="341">
        <v>33</v>
      </c>
      <c r="AQ45" s="567">
        <f t="shared" si="21"/>
        <v>0.13650000000000001</v>
      </c>
      <c r="AR45" s="343">
        <v>0</v>
      </c>
      <c r="AS45" s="344">
        <f t="shared" si="9"/>
        <v>0.13650000000000001</v>
      </c>
      <c r="AT45" s="341">
        <v>33</v>
      </c>
      <c r="AU45" s="567">
        <f t="shared" si="22"/>
        <v>0.14224700000000001</v>
      </c>
      <c r="AV45" s="343">
        <v>0</v>
      </c>
      <c r="AW45" s="344">
        <f t="shared" si="10"/>
        <v>0.14224700000000001</v>
      </c>
      <c r="AX45" s="341">
        <v>33</v>
      </c>
      <c r="AY45" s="567">
        <f t="shared" si="19"/>
        <v>0.161019</v>
      </c>
      <c r="AZ45" s="343">
        <v>0</v>
      </c>
      <c r="BA45" s="344">
        <f t="shared" si="11"/>
        <v>0.161019</v>
      </c>
    </row>
    <row r="46" spans="5:53">
      <c r="E46" s="327">
        <v>34</v>
      </c>
      <c r="F46" s="324">
        <v>0.05</v>
      </c>
      <c r="G46" s="328">
        <v>0</v>
      </c>
      <c r="H46" s="329">
        <f t="shared" si="0"/>
        <v>0.05</v>
      </c>
      <c r="J46" s="341">
        <v>34</v>
      </c>
      <c r="K46" s="567">
        <f t="shared" si="15"/>
        <v>0.127772</v>
      </c>
      <c r="L46" s="343">
        <v>0</v>
      </c>
      <c r="M46" s="344">
        <f t="shared" si="1"/>
        <v>0.127772</v>
      </c>
      <c r="N46" s="341">
        <v>34</v>
      </c>
      <c r="O46" s="567">
        <f t="shared" si="16"/>
        <v>0.13412299999999999</v>
      </c>
      <c r="P46" s="343">
        <v>0</v>
      </c>
      <c r="Q46" s="344">
        <f t="shared" si="2"/>
        <v>0.13412299999999999</v>
      </c>
      <c r="R46" s="341">
        <v>34</v>
      </c>
      <c r="S46" s="567">
        <f t="shared" si="17"/>
        <v>0.13991600000000001</v>
      </c>
      <c r="T46" s="343">
        <v>0</v>
      </c>
      <c r="U46" s="344">
        <f t="shared" si="3"/>
        <v>0.13991600000000001</v>
      </c>
      <c r="V46" s="341">
        <v>34</v>
      </c>
      <c r="W46" s="567">
        <f t="shared" si="18"/>
        <v>0.14674799999999999</v>
      </c>
      <c r="X46" s="343">
        <v>0</v>
      </c>
      <c r="Y46" s="344">
        <f t="shared" si="4"/>
        <v>0.14674799999999999</v>
      </c>
      <c r="Z46" s="341">
        <v>34</v>
      </c>
      <c r="AA46" s="567">
        <f t="shared" si="12"/>
        <v>0.13449900000000001</v>
      </c>
      <c r="AB46" s="343">
        <v>0</v>
      </c>
      <c r="AC46" s="344">
        <f t="shared" si="5"/>
        <v>0.13449900000000001</v>
      </c>
      <c r="AD46" s="341">
        <v>34</v>
      </c>
      <c r="AE46" s="567">
        <f t="shared" si="20"/>
        <v>0.13</v>
      </c>
      <c r="AF46" s="343">
        <v>0</v>
      </c>
      <c r="AG46" s="344">
        <f t="shared" si="6"/>
        <v>0.13</v>
      </c>
      <c r="AH46" s="341">
        <v>34</v>
      </c>
      <c r="AI46" s="567">
        <f t="shared" si="13"/>
        <v>0.13012499999999999</v>
      </c>
      <c r="AJ46" s="343">
        <v>0</v>
      </c>
      <c r="AK46" s="344">
        <f t="shared" si="7"/>
        <v>0.13012499999999999</v>
      </c>
      <c r="AL46" s="341">
        <v>34</v>
      </c>
      <c r="AM46" s="567">
        <f t="shared" si="14"/>
        <v>0.13289999999999999</v>
      </c>
      <c r="AN46" s="343">
        <v>0</v>
      </c>
      <c r="AO46" s="344">
        <f t="shared" si="8"/>
        <v>0.13289999999999999</v>
      </c>
      <c r="AP46" s="341">
        <v>34</v>
      </c>
      <c r="AQ46" s="567">
        <f t="shared" si="21"/>
        <v>0.13650000000000001</v>
      </c>
      <c r="AR46" s="343">
        <v>0</v>
      </c>
      <c r="AS46" s="344">
        <f t="shared" si="9"/>
        <v>0.13650000000000001</v>
      </c>
      <c r="AT46" s="341">
        <v>34</v>
      </c>
      <c r="AU46" s="567">
        <f t="shared" si="22"/>
        <v>0.14224700000000001</v>
      </c>
      <c r="AV46" s="343">
        <v>0</v>
      </c>
      <c r="AW46" s="344">
        <f t="shared" si="10"/>
        <v>0.14224700000000001</v>
      </c>
      <c r="AX46" s="341">
        <v>34</v>
      </c>
      <c r="AY46" s="567">
        <f t="shared" si="19"/>
        <v>0.161019</v>
      </c>
      <c r="AZ46" s="343">
        <v>0</v>
      </c>
      <c r="BA46" s="344">
        <f t="shared" si="11"/>
        <v>0.161019</v>
      </c>
    </row>
    <row r="47" spans="5:53">
      <c r="E47" s="327">
        <v>35</v>
      </c>
      <c r="F47" s="324">
        <v>0.05</v>
      </c>
      <c r="G47" s="328">
        <v>0</v>
      </c>
      <c r="H47" s="329">
        <f t="shared" si="0"/>
        <v>0.05</v>
      </c>
      <c r="J47" s="341">
        <v>35</v>
      </c>
      <c r="K47" s="567">
        <f t="shared" si="15"/>
        <v>0.127772</v>
      </c>
      <c r="L47" s="343">
        <v>0</v>
      </c>
      <c r="M47" s="344">
        <f t="shared" si="1"/>
        <v>0.127772</v>
      </c>
      <c r="N47" s="341">
        <v>35</v>
      </c>
      <c r="O47" s="567">
        <f t="shared" si="16"/>
        <v>0.13412299999999999</v>
      </c>
      <c r="P47" s="343">
        <v>0</v>
      </c>
      <c r="Q47" s="344">
        <f t="shared" si="2"/>
        <v>0.13412299999999999</v>
      </c>
      <c r="R47" s="341">
        <v>35</v>
      </c>
      <c r="S47" s="567">
        <f t="shared" si="17"/>
        <v>0.13991600000000001</v>
      </c>
      <c r="T47" s="343">
        <v>0</v>
      </c>
      <c r="U47" s="344">
        <f t="shared" si="3"/>
        <v>0.13991600000000001</v>
      </c>
      <c r="V47" s="341">
        <v>35</v>
      </c>
      <c r="W47" s="567">
        <f t="shared" si="18"/>
        <v>0.14674799999999999</v>
      </c>
      <c r="X47" s="343">
        <v>0</v>
      </c>
      <c r="Y47" s="344">
        <f t="shared" si="4"/>
        <v>0.14674799999999999</v>
      </c>
      <c r="Z47" s="341">
        <v>35</v>
      </c>
      <c r="AA47" s="567">
        <f t="shared" si="12"/>
        <v>0.13449900000000001</v>
      </c>
      <c r="AB47" s="343">
        <v>0</v>
      </c>
      <c r="AC47" s="344">
        <f t="shared" si="5"/>
        <v>0.13449900000000001</v>
      </c>
      <c r="AD47" s="341">
        <v>35</v>
      </c>
      <c r="AE47" s="567">
        <f t="shared" si="20"/>
        <v>0.13</v>
      </c>
      <c r="AF47" s="343">
        <v>0</v>
      </c>
      <c r="AG47" s="344">
        <f t="shared" si="6"/>
        <v>0.13</v>
      </c>
      <c r="AH47" s="341">
        <v>35</v>
      </c>
      <c r="AI47" s="567">
        <f t="shared" si="13"/>
        <v>0.13012499999999999</v>
      </c>
      <c r="AJ47" s="343">
        <v>0</v>
      </c>
      <c r="AK47" s="344">
        <f t="shared" si="7"/>
        <v>0.13012499999999999</v>
      </c>
      <c r="AL47" s="341">
        <v>35</v>
      </c>
      <c r="AM47" s="567">
        <f t="shared" si="14"/>
        <v>0.13289999999999999</v>
      </c>
      <c r="AN47" s="343">
        <v>0</v>
      </c>
      <c r="AO47" s="344">
        <f t="shared" si="8"/>
        <v>0.13289999999999999</v>
      </c>
      <c r="AP47" s="341">
        <v>35</v>
      </c>
      <c r="AQ47" s="567">
        <f t="shared" si="21"/>
        <v>0.13650000000000001</v>
      </c>
      <c r="AR47" s="343">
        <v>0</v>
      </c>
      <c r="AS47" s="344">
        <f t="shared" si="9"/>
        <v>0.13650000000000001</v>
      </c>
      <c r="AT47" s="341">
        <v>35</v>
      </c>
      <c r="AU47" s="567">
        <f t="shared" si="22"/>
        <v>0.14224700000000001</v>
      </c>
      <c r="AV47" s="343">
        <v>0</v>
      </c>
      <c r="AW47" s="344">
        <f t="shared" si="10"/>
        <v>0.14224700000000001</v>
      </c>
      <c r="AX47" s="341">
        <v>35</v>
      </c>
      <c r="AY47" s="567">
        <f t="shared" si="19"/>
        <v>0.161019</v>
      </c>
      <c r="AZ47" s="343">
        <v>0</v>
      </c>
      <c r="BA47" s="344">
        <f t="shared" si="11"/>
        <v>0.161019</v>
      </c>
    </row>
    <row r="48" spans="5:53">
      <c r="E48" s="327">
        <v>36</v>
      </c>
      <c r="F48" s="324">
        <v>0.05</v>
      </c>
      <c r="G48" s="328">
        <v>0</v>
      </c>
      <c r="H48" s="329">
        <f t="shared" si="0"/>
        <v>0.05</v>
      </c>
      <c r="J48" s="341">
        <v>36</v>
      </c>
      <c r="K48" s="567">
        <f t="shared" si="15"/>
        <v>0.127772</v>
      </c>
      <c r="L48" s="343">
        <v>0</v>
      </c>
      <c r="M48" s="344">
        <f t="shared" si="1"/>
        <v>0.127772</v>
      </c>
      <c r="N48" s="341">
        <v>36</v>
      </c>
      <c r="O48" s="567">
        <f t="shared" si="16"/>
        <v>0.13412299999999999</v>
      </c>
      <c r="P48" s="343">
        <v>0</v>
      </c>
      <c r="Q48" s="344">
        <f t="shared" si="2"/>
        <v>0.13412299999999999</v>
      </c>
      <c r="R48" s="341">
        <v>36</v>
      </c>
      <c r="S48" s="567">
        <f t="shared" si="17"/>
        <v>0.13991600000000001</v>
      </c>
      <c r="T48" s="343">
        <v>0</v>
      </c>
      <c r="U48" s="344">
        <f t="shared" si="3"/>
        <v>0.13991600000000001</v>
      </c>
      <c r="V48" s="341">
        <v>36</v>
      </c>
      <c r="W48" s="567">
        <f t="shared" si="18"/>
        <v>0.14674799999999999</v>
      </c>
      <c r="X48" s="343">
        <v>0</v>
      </c>
      <c r="Y48" s="344">
        <f t="shared" si="4"/>
        <v>0.14674799999999999</v>
      </c>
      <c r="Z48" s="341">
        <v>36</v>
      </c>
      <c r="AA48" s="567">
        <f t="shared" si="12"/>
        <v>0.13449900000000001</v>
      </c>
      <c r="AB48" s="343">
        <v>0</v>
      </c>
      <c r="AC48" s="344">
        <f t="shared" si="5"/>
        <v>0.13449900000000001</v>
      </c>
      <c r="AD48" s="341">
        <v>36</v>
      </c>
      <c r="AE48" s="567">
        <f t="shared" si="20"/>
        <v>0.13</v>
      </c>
      <c r="AF48" s="343">
        <v>0</v>
      </c>
      <c r="AG48" s="344">
        <f t="shared" si="6"/>
        <v>0.13</v>
      </c>
      <c r="AH48" s="341">
        <v>36</v>
      </c>
      <c r="AI48" s="567">
        <f t="shared" si="13"/>
        <v>0.13012499999999999</v>
      </c>
      <c r="AJ48" s="343">
        <v>0</v>
      </c>
      <c r="AK48" s="344">
        <f t="shared" si="7"/>
        <v>0.13012499999999999</v>
      </c>
      <c r="AL48" s="341">
        <v>36</v>
      </c>
      <c r="AM48" s="567">
        <f t="shared" si="14"/>
        <v>0.13289999999999999</v>
      </c>
      <c r="AN48" s="343">
        <v>0</v>
      </c>
      <c r="AO48" s="344">
        <f t="shared" si="8"/>
        <v>0.13289999999999999</v>
      </c>
      <c r="AP48" s="341">
        <v>36</v>
      </c>
      <c r="AQ48" s="567">
        <f t="shared" si="21"/>
        <v>0.13650000000000001</v>
      </c>
      <c r="AR48" s="343">
        <v>0</v>
      </c>
      <c r="AS48" s="344">
        <f t="shared" si="9"/>
        <v>0.13650000000000001</v>
      </c>
      <c r="AT48" s="341">
        <v>36</v>
      </c>
      <c r="AU48" s="567">
        <f t="shared" si="22"/>
        <v>0.14224700000000001</v>
      </c>
      <c r="AV48" s="343">
        <v>0</v>
      </c>
      <c r="AW48" s="344">
        <f t="shared" si="10"/>
        <v>0.14224700000000001</v>
      </c>
      <c r="AX48" s="341">
        <v>36</v>
      </c>
      <c r="AY48" s="567">
        <f t="shared" si="19"/>
        <v>0.161019</v>
      </c>
      <c r="AZ48" s="343">
        <v>0</v>
      </c>
      <c r="BA48" s="344">
        <f t="shared" si="11"/>
        <v>0.161019</v>
      </c>
    </row>
    <row r="49" spans="5:53">
      <c r="E49" s="327">
        <v>37</v>
      </c>
      <c r="F49" s="324">
        <v>0.05</v>
      </c>
      <c r="G49" s="328">
        <v>0</v>
      </c>
      <c r="H49" s="329">
        <f t="shared" si="0"/>
        <v>0.05</v>
      </c>
      <c r="J49" s="341">
        <v>37</v>
      </c>
      <c r="K49" s="567">
        <f t="shared" si="15"/>
        <v>0.127772</v>
      </c>
      <c r="L49" s="343">
        <v>0</v>
      </c>
      <c r="M49" s="344">
        <f t="shared" si="1"/>
        <v>0.127772</v>
      </c>
      <c r="N49" s="341">
        <v>37</v>
      </c>
      <c r="O49" s="567">
        <f t="shared" si="16"/>
        <v>0.13412299999999999</v>
      </c>
      <c r="P49" s="343">
        <v>0</v>
      </c>
      <c r="Q49" s="344">
        <f t="shared" si="2"/>
        <v>0.13412299999999999</v>
      </c>
      <c r="R49" s="341">
        <v>37</v>
      </c>
      <c r="S49" s="567">
        <f t="shared" si="17"/>
        <v>0.13991600000000001</v>
      </c>
      <c r="T49" s="343">
        <v>0</v>
      </c>
      <c r="U49" s="344">
        <f t="shared" si="3"/>
        <v>0.13991600000000001</v>
      </c>
      <c r="V49" s="341">
        <v>37</v>
      </c>
      <c r="W49" s="567">
        <f t="shared" si="18"/>
        <v>0.14674799999999999</v>
      </c>
      <c r="X49" s="343">
        <v>0</v>
      </c>
      <c r="Y49" s="344">
        <f t="shared" si="4"/>
        <v>0.14674799999999999</v>
      </c>
      <c r="Z49" s="341">
        <v>37</v>
      </c>
      <c r="AA49" s="567">
        <f t="shared" si="12"/>
        <v>0.13449900000000001</v>
      </c>
      <c r="AB49" s="343">
        <v>0</v>
      </c>
      <c r="AC49" s="344">
        <f t="shared" si="5"/>
        <v>0.13449900000000001</v>
      </c>
      <c r="AD49" s="341">
        <v>37</v>
      </c>
      <c r="AE49" s="567">
        <f t="shared" si="20"/>
        <v>0.13</v>
      </c>
      <c r="AF49" s="343">
        <v>0</v>
      </c>
      <c r="AG49" s="344">
        <f t="shared" si="6"/>
        <v>0.13</v>
      </c>
      <c r="AH49" s="341">
        <v>37</v>
      </c>
      <c r="AI49" s="567">
        <f t="shared" si="13"/>
        <v>0.13012499999999999</v>
      </c>
      <c r="AJ49" s="343">
        <v>0</v>
      </c>
      <c r="AK49" s="344">
        <f t="shared" si="7"/>
        <v>0.13012499999999999</v>
      </c>
      <c r="AL49" s="341">
        <v>37</v>
      </c>
      <c r="AM49" s="567">
        <f t="shared" si="14"/>
        <v>0.13289999999999999</v>
      </c>
      <c r="AN49" s="343">
        <v>0</v>
      </c>
      <c r="AO49" s="344">
        <f t="shared" si="8"/>
        <v>0.13289999999999999</v>
      </c>
      <c r="AP49" s="341">
        <v>37</v>
      </c>
      <c r="AQ49" s="567">
        <f t="shared" si="21"/>
        <v>0.13650000000000001</v>
      </c>
      <c r="AR49" s="343">
        <v>0</v>
      </c>
      <c r="AS49" s="344">
        <f t="shared" si="9"/>
        <v>0.13650000000000001</v>
      </c>
      <c r="AT49" s="341">
        <v>37</v>
      </c>
      <c r="AU49" s="567">
        <f t="shared" si="22"/>
        <v>0.14224700000000001</v>
      </c>
      <c r="AV49" s="343">
        <v>0</v>
      </c>
      <c r="AW49" s="344">
        <f t="shared" si="10"/>
        <v>0.14224700000000001</v>
      </c>
      <c r="AX49" s="341">
        <v>37</v>
      </c>
      <c r="AY49" s="567">
        <f t="shared" si="19"/>
        <v>0.161019</v>
      </c>
      <c r="AZ49" s="343">
        <v>0</v>
      </c>
      <c r="BA49" s="344">
        <f t="shared" si="11"/>
        <v>0.161019</v>
      </c>
    </row>
    <row r="50" spans="5:53">
      <c r="E50" s="327">
        <v>38</v>
      </c>
      <c r="F50" s="324">
        <v>0.05</v>
      </c>
      <c r="G50" s="328">
        <v>0</v>
      </c>
      <c r="H50" s="329">
        <f t="shared" si="0"/>
        <v>0.05</v>
      </c>
      <c r="J50" s="341">
        <v>38</v>
      </c>
      <c r="K50" s="567">
        <f t="shared" si="15"/>
        <v>0.127772</v>
      </c>
      <c r="L50" s="343">
        <v>0</v>
      </c>
      <c r="M50" s="344">
        <f t="shared" si="1"/>
        <v>0.127772</v>
      </c>
      <c r="N50" s="341">
        <v>38</v>
      </c>
      <c r="O50" s="567">
        <f t="shared" si="16"/>
        <v>0.13412299999999999</v>
      </c>
      <c r="P50" s="343">
        <v>0</v>
      </c>
      <c r="Q50" s="344">
        <f t="shared" si="2"/>
        <v>0.13412299999999999</v>
      </c>
      <c r="R50" s="341">
        <v>38</v>
      </c>
      <c r="S50" s="567">
        <f t="shared" si="17"/>
        <v>0.13991600000000001</v>
      </c>
      <c r="T50" s="343">
        <v>0</v>
      </c>
      <c r="U50" s="344">
        <f t="shared" si="3"/>
        <v>0.13991600000000001</v>
      </c>
      <c r="V50" s="341">
        <v>38</v>
      </c>
      <c r="W50" s="567">
        <f t="shared" si="18"/>
        <v>0.14674799999999999</v>
      </c>
      <c r="X50" s="343">
        <v>0</v>
      </c>
      <c r="Y50" s="344">
        <f t="shared" si="4"/>
        <v>0.14674799999999999</v>
      </c>
      <c r="Z50" s="341">
        <v>38</v>
      </c>
      <c r="AA50" s="567">
        <f t="shared" si="12"/>
        <v>0.13449900000000001</v>
      </c>
      <c r="AB50" s="343">
        <v>0</v>
      </c>
      <c r="AC50" s="344">
        <f t="shared" si="5"/>
        <v>0.13449900000000001</v>
      </c>
      <c r="AD50" s="341">
        <v>38</v>
      </c>
      <c r="AE50" s="567">
        <f t="shared" si="20"/>
        <v>0.13</v>
      </c>
      <c r="AF50" s="343">
        <v>0</v>
      </c>
      <c r="AG50" s="344">
        <f t="shared" si="6"/>
        <v>0.13</v>
      </c>
      <c r="AH50" s="341">
        <v>38</v>
      </c>
      <c r="AI50" s="567">
        <f t="shared" si="13"/>
        <v>0.13012499999999999</v>
      </c>
      <c r="AJ50" s="343">
        <v>0</v>
      </c>
      <c r="AK50" s="344">
        <f t="shared" si="7"/>
        <v>0.13012499999999999</v>
      </c>
      <c r="AL50" s="341">
        <v>38</v>
      </c>
      <c r="AM50" s="567">
        <f t="shared" si="14"/>
        <v>0.13289999999999999</v>
      </c>
      <c r="AN50" s="343">
        <v>0</v>
      </c>
      <c r="AO50" s="344">
        <f t="shared" si="8"/>
        <v>0.13289999999999999</v>
      </c>
      <c r="AP50" s="341">
        <v>38</v>
      </c>
      <c r="AQ50" s="567">
        <f t="shared" si="21"/>
        <v>0.13650000000000001</v>
      </c>
      <c r="AR50" s="343">
        <v>0</v>
      </c>
      <c r="AS50" s="344">
        <f t="shared" si="9"/>
        <v>0.13650000000000001</v>
      </c>
      <c r="AT50" s="341">
        <v>38</v>
      </c>
      <c r="AU50" s="567">
        <f t="shared" si="22"/>
        <v>0.14224700000000001</v>
      </c>
      <c r="AV50" s="343">
        <v>0</v>
      </c>
      <c r="AW50" s="344">
        <f t="shared" si="10"/>
        <v>0.14224700000000001</v>
      </c>
      <c r="AX50" s="341">
        <v>38</v>
      </c>
      <c r="AY50" s="567">
        <f t="shared" si="19"/>
        <v>0.161019</v>
      </c>
      <c r="AZ50" s="343">
        <v>0</v>
      </c>
      <c r="BA50" s="344">
        <f t="shared" si="11"/>
        <v>0.161019</v>
      </c>
    </row>
    <row r="51" spans="5:53">
      <c r="E51" s="327">
        <v>39</v>
      </c>
      <c r="F51" s="324">
        <v>0.05</v>
      </c>
      <c r="G51" s="328">
        <v>0</v>
      </c>
      <c r="H51" s="329">
        <f t="shared" si="0"/>
        <v>0.05</v>
      </c>
      <c r="J51" s="341">
        <v>39</v>
      </c>
      <c r="K51" s="567">
        <f t="shared" si="15"/>
        <v>0.127772</v>
      </c>
      <c r="L51" s="343">
        <v>0</v>
      </c>
      <c r="M51" s="344">
        <f t="shared" si="1"/>
        <v>0.127772</v>
      </c>
      <c r="N51" s="341">
        <v>39</v>
      </c>
      <c r="O51" s="567">
        <f t="shared" si="16"/>
        <v>0.13412299999999999</v>
      </c>
      <c r="P51" s="343">
        <v>0</v>
      </c>
      <c r="Q51" s="344">
        <f t="shared" si="2"/>
        <v>0.13412299999999999</v>
      </c>
      <c r="R51" s="341">
        <v>39</v>
      </c>
      <c r="S51" s="567">
        <f t="shared" si="17"/>
        <v>0.13991600000000001</v>
      </c>
      <c r="T51" s="343">
        <v>0</v>
      </c>
      <c r="U51" s="344">
        <f t="shared" si="3"/>
        <v>0.13991600000000001</v>
      </c>
      <c r="V51" s="341">
        <v>39</v>
      </c>
      <c r="W51" s="567">
        <f t="shared" si="18"/>
        <v>0.14674799999999999</v>
      </c>
      <c r="X51" s="343">
        <v>0</v>
      </c>
      <c r="Y51" s="344">
        <f t="shared" si="4"/>
        <v>0.14674799999999999</v>
      </c>
      <c r="Z51" s="341">
        <v>39</v>
      </c>
      <c r="AA51" s="567">
        <f t="shared" si="12"/>
        <v>0.13449900000000001</v>
      </c>
      <c r="AB51" s="343">
        <v>0</v>
      </c>
      <c r="AC51" s="344">
        <f t="shared" si="5"/>
        <v>0.13449900000000001</v>
      </c>
      <c r="AD51" s="341">
        <v>39</v>
      </c>
      <c r="AE51" s="567">
        <f t="shared" si="20"/>
        <v>0.13</v>
      </c>
      <c r="AF51" s="343">
        <v>0</v>
      </c>
      <c r="AG51" s="344">
        <f t="shared" si="6"/>
        <v>0.13</v>
      </c>
      <c r="AH51" s="341">
        <v>39</v>
      </c>
      <c r="AI51" s="567">
        <f t="shared" si="13"/>
        <v>0.13012499999999999</v>
      </c>
      <c r="AJ51" s="343">
        <v>0</v>
      </c>
      <c r="AK51" s="344">
        <f t="shared" si="7"/>
        <v>0.13012499999999999</v>
      </c>
      <c r="AL51" s="341">
        <v>39</v>
      </c>
      <c r="AM51" s="567">
        <f t="shared" si="14"/>
        <v>0.13289999999999999</v>
      </c>
      <c r="AN51" s="343">
        <v>0</v>
      </c>
      <c r="AO51" s="344">
        <f t="shared" si="8"/>
        <v>0.13289999999999999</v>
      </c>
      <c r="AP51" s="341">
        <v>39</v>
      </c>
      <c r="AQ51" s="567">
        <f t="shared" si="21"/>
        <v>0.13650000000000001</v>
      </c>
      <c r="AR51" s="343">
        <v>0</v>
      </c>
      <c r="AS51" s="344">
        <f t="shared" si="9"/>
        <v>0.13650000000000001</v>
      </c>
      <c r="AT51" s="341">
        <v>39</v>
      </c>
      <c r="AU51" s="567">
        <f t="shared" si="22"/>
        <v>0.14224700000000001</v>
      </c>
      <c r="AV51" s="343">
        <v>0</v>
      </c>
      <c r="AW51" s="344">
        <f t="shared" si="10"/>
        <v>0.14224700000000001</v>
      </c>
      <c r="AX51" s="341">
        <v>39</v>
      </c>
      <c r="AY51" s="567">
        <f t="shared" si="19"/>
        <v>0.161019</v>
      </c>
      <c r="AZ51" s="343">
        <v>0</v>
      </c>
      <c r="BA51" s="344">
        <f t="shared" si="11"/>
        <v>0.161019</v>
      </c>
    </row>
    <row r="52" spans="5:53">
      <c r="E52" s="327">
        <v>40</v>
      </c>
      <c r="F52" s="324">
        <v>0.05</v>
      </c>
      <c r="G52" s="328">
        <v>0</v>
      </c>
      <c r="H52" s="329">
        <f t="shared" si="0"/>
        <v>0.05</v>
      </c>
      <c r="J52" s="341">
        <v>40</v>
      </c>
      <c r="K52" s="567">
        <f t="shared" si="15"/>
        <v>0.127772</v>
      </c>
      <c r="L52" s="343">
        <v>0</v>
      </c>
      <c r="M52" s="344">
        <f t="shared" si="1"/>
        <v>0.127772</v>
      </c>
      <c r="N52" s="341">
        <v>40</v>
      </c>
      <c r="O52" s="567">
        <f t="shared" si="16"/>
        <v>0.13412299999999999</v>
      </c>
      <c r="P52" s="343">
        <v>0</v>
      </c>
      <c r="Q52" s="344">
        <f t="shared" si="2"/>
        <v>0.13412299999999999</v>
      </c>
      <c r="R52" s="341">
        <v>40</v>
      </c>
      <c r="S52" s="567">
        <f t="shared" si="17"/>
        <v>0.13991600000000001</v>
      </c>
      <c r="T52" s="343">
        <v>0</v>
      </c>
      <c r="U52" s="344">
        <f t="shared" si="3"/>
        <v>0.13991600000000001</v>
      </c>
      <c r="V52" s="341">
        <v>40</v>
      </c>
      <c r="W52" s="567">
        <f t="shared" si="18"/>
        <v>0.14674799999999999</v>
      </c>
      <c r="X52" s="343">
        <v>0</v>
      </c>
      <c r="Y52" s="344">
        <f t="shared" si="4"/>
        <v>0.14674799999999999</v>
      </c>
      <c r="Z52" s="341">
        <v>40</v>
      </c>
      <c r="AA52" s="567">
        <f t="shared" si="12"/>
        <v>0.13449900000000001</v>
      </c>
      <c r="AB52" s="343">
        <v>0</v>
      </c>
      <c r="AC52" s="344">
        <f t="shared" si="5"/>
        <v>0.13449900000000001</v>
      </c>
      <c r="AD52" s="341">
        <v>40</v>
      </c>
      <c r="AE52" s="567">
        <f t="shared" si="20"/>
        <v>0.13</v>
      </c>
      <c r="AF52" s="343">
        <v>0</v>
      </c>
      <c r="AG52" s="344">
        <f t="shared" si="6"/>
        <v>0.13</v>
      </c>
      <c r="AH52" s="341">
        <v>40</v>
      </c>
      <c r="AI52" s="567">
        <f t="shared" si="13"/>
        <v>0.13012499999999999</v>
      </c>
      <c r="AJ52" s="343">
        <v>0</v>
      </c>
      <c r="AK52" s="344">
        <f t="shared" si="7"/>
        <v>0.13012499999999999</v>
      </c>
      <c r="AL52" s="341">
        <v>40</v>
      </c>
      <c r="AM52" s="567">
        <f t="shared" si="14"/>
        <v>0.13289999999999999</v>
      </c>
      <c r="AN52" s="343">
        <v>0</v>
      </c>
      <c r="AO52" s="344">
        <f t="shared" si="8"/>
        <v>0.13289999999999999</v>
      </c>
      <c r="AP52" s="341">
        <v>40</v>
      </c>
      <c r="AQ52" s="567">
        <f t="shared" si="21"/>
        <v>0.13650000000000001</v>
      </c>
      <c r="AR52" s="343">
        <v>0</v>
      </c>
      <c r="AS52" s="344">
        <f t="shared" si="9"/>
        <v>0.13650000000000001</v>
      </c>
      <c r="AT52" s="341">
        <v>40</v>
      </c>
      <c r="AU52" s="567">
        <f t="shared" si="22"/>
        <v>0.14224700000000001</v>
      </c>
      <c r="AV52" s="343">
        <v>0</v>
      </c>
      <c r="AW52" s="344">
        <f t="shared" si="10"/>
        <v>0.14224700000000001</v>
      </c>
      <c r="AX52" s="341">
        <v>40</v>
      </c>
      <c r="AY52" s="567">
        <f t="shared" si="19"/>
        <v>0.161019</v>
      </c>
      <c r="AZ52" s="343">
        <v>0</v>
      </c>
      <c r="BA52" s="344">
        <f t="shared" si="11"/>
        <v>0.161019</v>
      </c>
    </row>
    <row r="53" spans="5:53">
      <c r="E53" s="327">
        <v>41</v>
      </c>
      <c r="F53" s="324">
        <v>0.05</v>
      </c>
      <c r="G53" s="328">
        <v>0</v>
      </c>
      <c r="H53" s="329">
        <f t="shared" si="0"/>
        <v>0.05</v>
      </c>
      <c r="J53" s="341">
        <v>41</v>
      </c>
      <c r="K53" s="567">
        <f t="shared" si="15"/>
        <v>0.127772</v>
      </c>
      <c r="L53" s="343">
        <v>0</v>
      </c>
      <c r="M53" s="344">
        <f t="shared" si="1"/>
        <v>0.127772</v>
      </c>
      <c r="N53" s="341">
        <v>41</v>
      </c>
      <c r="O53" s="567">
        <f t="shared" si="16"/>
        <v>0.13412299999999999</v>
      </c>
      <c r="P53" s="343">
        <v>0</v>
      </c>
      <c r="Q53" s="344">
        <f t="shared" si="2"/>
        <v>0.13412299999999999</v>
      </c>
      <c r="R53" s="341">
        <v>41</v>
      </c>
      <c r="S53" s="567">
        <f t="shared" si="17"/>
        <v>0.13991600000000001</v>
      </c>
      <c r="T53" s="343">
        <v>0</v>
      </c>
      <c r="U53" s="344">
        <f t="shared" si="3"/>
        <v>0.13991600000000001</v>
      </c>
      <c r="V53" s="341">
        <v>41</v>
      </c>
      <c r="W53" s="567">
        <f t="shared" si="18"/>
        <v>0.14674799999999999</v>
      </c>
      <c r="X53" s="343">
        <v>0</v>
      </c>
      <c r="Y53" s="344">
        <f t="shared" si="4"/>
        <v>0.14674799999999999</v>
      </c>
      <c r="Z53" s="341">
        <v>41</v>
      </c>
      <c r="AA53" s="567">
        <f t="shared" si="12"/>
        <v>0.13449900000000001</v>
      </c>
      <c r="AB53" s="343">
        <v>0</v>
      </c>
      <c r="AC53" s="344">
        <f t="shared" si="5"/>
        <v>0.13449900000000001</v>
      </c>
      <c r="AD53" s="341">
        <v>41</v>
      </c>
      <c r="AE53" s="567">
        <f t="shared" si="20"/>
        <v>0.13</v>
      </c>
      <c r="AF53" s="343">
        <v>0</v>
      </c>
      <c r="AG53" s="344">
        <f t="shared" si="6"/>
        <v>0.13</v>
      </c>
      <c r="AH53" s="341">
        <v>41</v>
      </c>
      <c r="AI53" s="567">
        <f t="shared" si="13"/>
        <v>0.13012499999999999</v>
      </c>
      <c r="AJ53" s="343">
        <v>0</v>
      </c>
      <c r="AK53" s="344">
        <f t="shared" si="7"/>
        <v>0.13012499999999999</v>
      </c>
      <c r="AL53" s="341">
        <v>41</v>
      </c>
      <c r="AM53" s="567">
        <f t="shared" si="14"/>
        <v>0.13289999999999999</v>
      </c>
      <c r="AN53" s="343">
        <v>0</v>
      </c>
      <c r="AO53" s="344">
        <f t="shared" si="8"/>
        <v>0.13289999999999999</v>
      </c>
      <c r="AP53" s="341">
        <v>41</v>
      </c>
      <c r="AQ53" s="567">
        <f t="shared" si="21"/>
        <v>0.13650000000000001</v>
      </c>
      <c r="AR53" s="343">
        <v>0</v>
      </c>
      <c r="AS53" s="344">
        <f t="shared" si="9"/>
        <v>0.13650000000000001</v>
      </c>
      <c r="AT53" s="341">
        <v>41</v>
      </c>
      <c r="AU53" s="567">
        <f t="shared" si="22"/>
        <v>0.14224700000000001</v>
      </c>
      <c r="AV53" s="343">
        <v>0</v>
      </c>
      <c r="AW53" s="344">
        <f t="shared" si="10"/>
        <v>0.14224700000000001</v>
      </c>
      <c r="AX53" s="341">
        <v>41</v>
      </c>
      <c r="AY53" s="567">
        <f t="shared" si="19"/>
        <v>0.161019</v>
      </c>
      <c r="AZ53" s="343">
        <v>0</v>
      </c>
      <c r="BA53" s="344">
        <f t="shared" si="11"/>
        <v>0.161019</v>
      </c>
    </row>
    <row r="54" spans="5:53">
      <c r="E54" s="327">
        <v>42</v>
      </c>
      <c r="F54" s="324">
        <v>0.05</v>
      </c>
      <c r="G54" s="328">
        <v>0</v>
      </c>
      <c r="H54" s="329">
        <f t="shared" si="0"/>
        <v>0.05</v>
      </c>
      <c r="J54" s="341">
        <v>42</v>
      </c>
      <c r="K54" s="567">
        <f t="shared" si="15"/>
        <v>0.127772</v>
      </c>
      <c r="L54" s="343">
        <v>0</v>
      </c>
      <c r="M54" s="344">
        <f t="shared" si="1"/>
        <v>0.127772</v>
      </c>
      <c r="N54" s="341">
        <v>42</v>
      </c>
      <c r="O54" s="567">
        <f t="shared" si="16"/>
        <v>0.13412299999999999</v>
      </c>
      <c r="P54" s="343">
        <v>0</v>
      </c>
      <c r="Q54" s="344">
        <f t="shared" si="2"/>
        <v>0.13412299999999999</v>
      </c>
      <c r="R54" s="341">
        <v>42</v>
      </c>
      <c r="S54" s="567">
        <f t="shared" si="17"/>
        <v>0.13991600000000001</v>
      </c>
      <c r="T54" s="343">
        <v>0</v>
      </c>
      <c r="U54" s="344">
        <f t="shared" si="3"/>
        <v>0.13991600000000001</v>
      </c>
      <c r="V54" s="341">
        <v>42</v>
      </c>
      <c r="W54" s="567">
        <f t="shared" si="18"/>
        <v>0.14674799999999999</v>
      </c>
      <c r="X54" s="343">
        <v>0</v>
      </c>
      <c r="Y54" s="344">
        <f t="shared" si="4"/>
        <v>0.14674799999999999</v>
      </c>
      <c r="Z54" s="341">
        <v>42</v>
      </c>
      <c r="AA54" s="567">
        <f t="shared" si="12"/>
        <v>0.13449900000000001</v>
      </c>
      <c r="AB54" s="343">
        <v>0</v>
      </c>
      <c r="AC54" s="344">
        <f t="shared" si="5"/>
        <v>0.13449900000000001</v>
      </c>
      <c r="AD54" s="341">
        <v>42</v>
      </c>
      <c r="AE54" s="567">
        <f t="shared" si="20"/>
        <v>0.13</v>
      </c>
      <c r="AF54" s="343">
        <v>0</v>
      </c>
      <c r="AG54" s="344">
        <f t="shared" si="6"/>
        <v>0.13</v>
      </c>
      <c r="AH54" s="341">
        <v>42</v>
      </c>
      <c r="AI54" s="567">
        <f t="shared" si="13"/>
        <v>0.13012499999999999</v>
      </c>
      <c r="AJ54" s="343">
        <v>0</v>
      </c>
      <c r="AK54" s="344">
        <f t="shared" si="7"/>
        <v>0.13012499999999999</v>
      </c>
      <c r="AL54" s="341">
        <v>42</v>
      </c>
      <c r="AM54" s="567">
        <f t="shared" si="14"/>
        <v>0.13289999999999999</v>
      </c>
      <c r="AN54" s="343">
        <v>0</v>
      </c>
      <c r="AO54" s="344">
        <f t="shared" si="8"/>
        <v>0.13289999999999999</v>
      </c>
      <c r="AP54" s="341">
        <v>42</v>
      </c>
      <c r="AQ54" s="567">
        <f t="shared" si="21"/>
        <v>0.13650000000000001</v>
      </c>
      <c r="AR54" s="343">
        <v>0</v>
      </c>
      <c r="AS54" s="344">
        <f t="shared" si="9"/>
        <v>0.13650000000000001</v>
      </c>
      <c r="AT54" s="341">
        <v>42</v>
      </c>
      <c r="AU54" s="567">
        <f t="shared" si="22"/>
        <v>0.14224700000000001</v>
      </c>
      <c r="AV54" s="343">
        <v>0</v>
      </c>
      <c r="AW54" s="344">
        <f t="shared" si="10"/>
        <v>0.14224700000000001</v>
      </c>
      <c r="AX54" s="341">
        <v>42</v>
      </c>
      <c r="AY54" s="567">
        <f t="shared" si="19"/>
        <v>0.161019</v>
      </c>
      <c r="AZ54" s="343">
        <v>0</v>
      </c>
      <c r="BA54" s="344">
        <f t="shared" si="11"/>
        <v>0.161019</v>
      </c>
    </row>
    <row r="55" spans="5:53">
      <c r="E55" s="327">
        <v>43</v>
      </c>
      <c r="F55" s="324">
        <v>0.05</v>
      </c>
      <c r="G55" s="328">
        <v>0</v>
      </c>
      <c r="H55" s="329">
        <f t="shared" si="0"/>
        <v>0.05</v>
      </c>
      <c r="J55" s="341">
        <v>43</v>
      </c>
      <c r="K55" s="567">
        <f t="shared" si="15"/>
        <v>0.127772</v>
      </c>
      <c r="L55" s="343">
        <v>0</v>
      </c>
      <c r="M55" s="344">
        <f t="shared" si="1"/>
        <v>0.127772</v>
      </c>
      <c r="N55" s="341">
        <v>43</v>
      </c>
      <c r="O55" s="567">
        <f t="shared" si="16"/>
        <v>0.13412299999999999</v>
      </c>
      <c r="P55" s="343">
        <v>0</v>
      </c>
      <c r="Q55" s="344">
        <f t="shared" si="2"/>
        <v>0.13412299999999999</v>
      </c>
      <c r="R55" s="341">
        <v>43</v>
      </c>
      <c r="S55" s="567">
        <f t="shared" si="17"/>
        <v>0.13991600000000001</v>
      </c>
      <c r="T55" s="343">
        <v>0</v>
      </c>
      <c r="U55" s="344">
        <f t="shared" si="3"/>
        <v>0.13991600000000001</v>
      </c>
      <c r="V55" s="341">
        <v>43</v>
      </c>
      <c r="W55" s="567">
        <f t="shared" si="18"/>
        <v>0.14674799999999999</v>
      </c>
      <c r="X55" s="343">
        <v>0</v>
      </c>
      <c r="Y55" s="344">
        <f t="shared" si="4"/>
        <v>0.14674799999999999</v>
      </c>
      <c r="Z55" s="341">
        <v>43</v>
      </c>
      <c r="AA55" s="567">
        <f t="shared" si="12"/>
        <v>0.13449900000000001</v>
      </c>
      <c r="AB55" s="343">
        <v>0</v>
      </c>
      <c r="AC55" s="344">
        <f t="shared" si="5"/>
        <v>0.13449900000000001</v>
      </c>
      <c r="AD55" s="341">
        <v>43</v>
      </c>
      <c r="AE55" s="567">
        <f t="shared" si="20"/>
        <v>0.13</v>
      </c>
      <c r="AF55" s="343">
        <v>0</v>
      </c>
      <c r="AG55" s="344">
        <f t="shared" si="6"/>
        <v>0.13</v>
      </c>
      <c r="AH55" s="341">
        <v>43</v>
      </c>
      <c r="AI55" s="567">
        <f t="shared" si="13"/>
        <v>0.13012499999999999</v>
      </c>
      <c r="AJ55" s="343">
        <v>0</v>
      </c>
      <c r="AK55" s="344">
        <f t="shared" si="7"/>
        <v>0.13012499999999999</v>
      </c>
      <c r="AL55" s="341">
        <v>43</v>
      </c>
      <c r="AM55" s="567">
        <f t="shared" si="14"/>
        <v>0.13289999999999999</v>
      </c>
      <c r="AN55" s="343">
        <v>0</v>
      </c>
      <c r="AO55" s="344">
        <f t="shared" si="8"/>
        <v>0.13289999999999999</v>
      </c>
      <c r="AP55" s="341">
        <v>43</v>
      </c>
      <c r="AQ55" s="567">
        <f t="shared" si="21"/>
        <v>0.13650000000000001</v>
      </c>
      <c r="AR55" s="343">
        <v>0</v>
      </c>
      <c r="AS55" s="344">
        <f t="shared" si="9"/>
        <v>0.13650000000000001</v>
      </c>
      <c r="AT55" s="341">
        <v>43</v>
      </c>
      <c r="AU55" s="567">
        <f t="shared" si="22"/>
        <v>0.14224700000000001</v>
      </c>
      <c r="AV55" s="343">
        <v>0</v>
      </c>
      <c r="AW55" s="344">
        <f t="shared" si="10"/>
        <v>0.14224700000000001</v>
      </c>
      <c r="AX55" s="341">
        <v>43</v>
      </c>
      <c r="AY55" s="567">
        <f t="shared" si="19"/>
        <v>0.161019</v>
      </c>
      <c r="AZ55" s="343">
        <v>0</v>
      </c>
      <c r="BA55" s="344">
        <f t="shared" si="11"/>
        <v>0.161019</v>
      </c>
    </row>
    <row r="56" spans="5:53">
      <c r="E56" s="327">
        <v>44</v>
      </c>
      <c r="F56" s="324">
        <v>0.05</v>
      </c>
      <c r="G56" s="328">
        <v>0</v>
      </c>
      <c r="H56" s="329">
        <f t="shared" si="0"/>
        <v>0.05</v>
      </c>
      <c r="J56" s="341">
        <v>44</v>
      </c>
      <c r="K56" s="567">
        <f t="shared" si="15"/>
        <v>0.127772</v>
      </c>
      <c r="L56" s="343">
        <v>0</v>
      </c>
      <c r="M56" s="344">
        <f t="shared" si="1"/>
        <v>0.127772</v>
      </c>
      <c r="N56" s="341">
        <v>44</v>
      </c>
      <c r="O56" s="567">
        <f t="shared" si="16"/>
        <v>0.13412299999999999</v>
      </c>
      <c r="P56" s="343">
        <v>0</v>
      </c>
      <c r="Q56" s="344">
        <f t="shared" si="2"/>
        <v>0.13412299999999999</v>
      </c>
      <c r="R56" s="341">
        <v>44</v>
      </c>
      <c r="S56" s="567">
        <f t="shared" si="17"/>
        <v>0.13991600000000001</v>
      </c>
      <c r="T56" s="343">
        <v>0</v>
      </c>
      <c r="U56" s="344">
        <f t="shared" si="3"/>
        <v>0.13991600000000001</v>
      </c>
      <c r="V56" s="341">
        <v>44</v>
      </c>
      <c r="W56" s="567">
        <f t="shared" si="18"/>
        <v>0.14674799999999999</v>
      </c>
      <c r="X56" s="343">
        <v>0</v>
      </c>
      <c r="Y56" s="344">
        <f t="shared" si="4"/>
        <v>0.14674799999999999</v>
      </c>
      <c r="Z56" s="341">
        <v>44</v>
      </c>
      <c r="AA56" s="567">
        <f t="shared" si="12"/>
        <v>0.13449900000000001</v>
      </c>
      <c r="AB56" s="343">
        <v>0</v>
      </c>
      <c r="AC56" s="344">
        <f t="shared" si="5"/>
        <v>0.13449900000000001</v>
      </c>
      <c r="AD56" s="341">
        <v>44</v>
      </c>
      <c r="AE56" s="567">
        <f t="shared" si="20"/>
        <v>0.13</v>
      </c>
      <c r="AF56" s="343">
        <v>0</v>
      </c>
      <c r="AG56" s="344">
        <f t="shared" si="6"/>
        <v>0.13</v>
      </c>
      <c r="AH56" s="341">
        <v>44</v>
      </c>
      <c r="AI56" s="567">
        <f t="shared" si="13"/>
        <v>0.13012499999999999</v>
      </c>
      <c r="AJ56" s="343">
        <v>0</v>
      </c>
      <c r="AK56" s="344">
        <f t="shared" si="7"/>
        <v>0.13012499999999999</v>
      </c>
      <c r="AL56" s="341">
        <v>44</v>
      </c>
      <c r="AM56" s="567">
        <f t="shared" si="14"/>
        <v>0.13289999999999999</v>
      </c>
      <c r="AN56" s="343">
        <v>0</v>
      </c>
      <c r="AO56" s="344">
        <f t="shared" si="8"/>
        <v>0.13289999999999999</v>
      </c>
      <c r="AP56" s="341">
        <v>44</v>
      </c>
      <c r="AQ56" s="567">
        <f t="shared" si="21"/>
        <v>0.13650000000000001</v>
      </c>
      <c r="AR56" s="343">
        <v>0</v>
      </c>
      <c r="AS56" s="344">
        <f t="shared" si="9"/>
        <v>0.13650000000000001</v>
      </c>
      <c r="AT56" s="341">
        <v>44</v>
      </c>
      <c r="AU56" s="567">
        <f t="shared" si="22"/>
        <v>0.14224700000000001</v>
      </c>
      <c r="AV56" s="343">
        <v>0</v>
      </c>
      <c r="AW56" s="344">
        <f t="shared" si="10"/>
        <v>0.14224700000000001</v>
      </c>
      <c r="AX56" s="341">
        <v>44</v>
      </c>
      <c r="AY56" s="567">
        <f t="shared" si="19"/>
        <v>0.161019</v>
      </c>
      <c r="AZ56" s="343">
        <v>0</v>
      </c>
      <c r="BA56" s="344">
        <f t="shared" si="11"/>
        <v>0.161019</v>
      </c>
    </row>
    <row r="57" spans="5:53">
      <c r="E57" s="327">
        <v>45</v>
      </c>
      <c r="F57" s="324">
        <v>0.05</v>
      </c>
      <c r="G57" s="328">
        <v>0</v>
      </c>
      <c r="H57" s="329">
        <f t="shared" si="0"/>
        <v>0.05</v>
      </c>
      <c r="J57" s="341">
        <v>45</v>
      </c>
      <c r="K57" s="567">
        <f t="shared" si="15"/>
        <v>0.127772</v>
      </c>
      <c r="L57" s="343">
        <v>0</v>
      </c>
      <c r="M57" s="344">
        <f t="shared" si="1"/>
        <v>0.127772</v>
      </c>
      <c r="N57" s="341">
        <v>45</v>
      </c>
      <c r="O57" s="567">
        <f t="shared" si="16"/>
        <v>0.13412299999999999</v>
      </c>
      <c r="P57" s="343">
        <v>0</v>
      </c>
      <c r="Q57" s="344">
        <f t="shared" si="2"/>
        <v>0.13412299999999999</v>
      </c>
      <c r="R57" s="341">
        <v>45</v>
      </c>
      <c r="S57" s="567">
        <f t="shared" si="17"/>
        <v>0.13991600000000001</v>
      </c>
      <c r="T57" s="343">
        <v>0</v>
      </c>
      <c r="U57" s="344">
        <f t="shared" si="3"/>
        <v>0.13991600000000001</v>
      </c>
      <c r="V57" s="341">
        <v>45</v>
      </c>
      <c r="W57" s="567">
        <f t="shared" si="18"/>
        <v>0.14674799999999999</v>
      </c>
      <c r="X57" s="343">
        <v>0</v>
      </c>
      <c r="Y57" s="344">
        <f t="shared" si="4"/>
        <v>0.14674799999999999</v>
      </c>
      <c r="Z57" s="341">
        <v>45</v>
      </c>
      <c r="AA57" s="567">
        <f t="shared" si="12"/>
        <v>0.13449900000000001</v>
      </c>
      <c r="AB57" s="343">
        <v>0</v>
      </c>
      <c r="AC57" s="344">
        <f t="shared" si="5"/>
        <v>0.13449900000000001</v>
      </c>
      <c r="AD57" s="341">
        <v>45</v>
      </c>
      <c r="AE57" s="567">
        <f t="shared" si="20"/>
        <v>0.13</v>
      </c>
      <c r="AF57" s="343">
        <v>0</v>
      </c>
      <c r="AG57" s="344">
        <f t="shared" si="6"/>
        <v>0.13</v>
      </c>
      <c r="AH57" s="341">
        <v>45</v>
      </c>
      <c r="AI57" s="567">
        <f t="shared" si="13"/>
        <v>0.13012499999999999</v>
      </c>
      <c r="AJ57" s="343">
        <v>0</v>
      </c>
      <c r="AK57" s="344">
        <f t="shared" si="7"/>
        <v>0.13012499999999999</v>
      </c>
      <c r="AL57" s="341">
        <v>45</v>
      </c>
      <c r="AM57" s="567">
        <f t="shared" si="14"/>
        <v>0.13289999999999999</v>
      </c>
      <c r="AN57" s="343">
        <v>0</v>
      </c>
      <c r="AO57" s="344">
        <f t="shared" si="8"/>
        <v>0.13289999999999999</v>
      </c>
      <c r="AP57" s="341">
        <v>45</v>
      </c>
      <c r="AQ57" s="567">
        <f t="shared" si="21"/>
        <v>0.13650000000000001</v>
      </c>
      <c r="AR57" s="343">
        <v>0</v>
      </c>
      <c r="AS57" s="344">
        <f t="shared" si="9"/>
        <v>0.13650000000000001</v>
      </c>
      <c r="AT57" s="341">
        <v>45</v>
      </c>
      <c r="AU57" s="567">
        <f t="shared" si="22"/>
        <v>0.14224700000000001</v>
      </c>
      <c r="AV57" s="343">
        <v>0</v>
      </c>
      <c r="AW57" s="344">
        <f t="shared" si="10"/>
        <v>0.14224700000000001</v>
      </c>
      <c r="AX57" s="341">
        <v>45</v>
      </c>
      <c r="AY57" s="567">
        <f t="shared" si="19"/>
        <v>0.161019</v>
      </c>
      <c r="AZ57" s="343">
        <v>0</v>
      </c>
      <c r="BA57" s="344">
        <f t="shared" si="11"/>
        <v>0.161019</v>
      </c>
    </row>
    <row r="58" spans="5:53">
      <c r="E58" s="327">
        <v>46</v>
      </c>
      <c r="F58" s="324">
        <v>0.05</v>
      </c>
      <c r="G58" s="328">
        <v>0</v>
      </c>
      <c r="H58" s="329">
        <f t="shared" si="0"/>
        <v>0.05</v>
      </c>
      <c r="J58" s="341">
        <v>46</v>
      </c>
      <c r="K58" s="567">
        <f t="shared" si="15"/>
        <v>0.127772</v>
      </c>
      <c r="L58" s="343">
        <v>0</v>
      </c>
      <c r="M58" s="344">
        <f t="shared" si="1"/>
        <v>0.127772</v>
      </c>
      <c r="N58" s="341">
        <v>46</v>
      </c>
      <c r="O58" s="567">
        <f t="shared" si="16"/>
        <v>0.13412299999999999</v>
      </c>
      <c r="P58" s="343">
        <v>0</v>
      </c>
      <c r="Q58" s="344">
        <f t="shared" si="2"/>
        <v>0.13412299999999999</v>
      </c>
      <c r="R58" s="341">
        <v>46</v>
      </c>
      <c r="S58" s="567">
        <f t="shared" si="17"/>
        <v>0.13991600000000001</v>
      </c>
      <c r="T58" s="343">
        <v>0</v>
      </c>
      <c r="U58" s="344">
        <f t="shared" si="3"/>
        <v>0.13991600000000001</v>
      </c>
      <c r="V58" s="341">
        <v>46</v>
      </c>
      <c r="W58" s="567">
        <f t="shared" si="18"/>
        <v>0.14674799999999999</v>
      </c>
      <c r="X58" s="343">
        <v>0</v>
      </c>
      <c r="Y58" s="344">
        <f t="shared" si="4"/>
        <v>0.14674799999999999</v>
      </c>
      <c r="Z58" s="341">
        <v>46</v>
      </c>
      <c r="AA58" s="567">
        <f t="shared" si="12"/>
        <v>0.13449900000000001</v>
      </c>
      <c r="AB58" s="343">
        <v>0</v>
      </c>
      <c r="AC58" s="344">
        <f t="shared" si="5"/>
        <v>0.13449900000000001</v>
      </c>
      <c r="AD58" s="341">
        <v>46</v>
      </c>
      <c r="AE58" s="567">
        <f t="shared" si="20"/>
        <v>0.13</v>
      </c>
      <c r="AF58" s="343">
        <v>0</v>
      </c>
      <c r="AG58" s="344">
        <f t="shared" si="6"/>
        <v>0.13</v>
      </c>
      <c r="AH58" s="341">
        <v>46</v>
      </c>
      <c r="AI58" s="567">
        <f t="shared" si="13"/>
        <v>0.13012499999999999</v>
      </c>
      <c r="AJ58" s="343">
        <v>0</v>
      </c>
      <c r="AK58" s="344">
        <f t="shared" si="7"/>
        <v>0.13012499999999999</v>
      </c>
      <c r="AL58" s="341">
        <v>46</v>
      </c>
      <c r="AM58" s="567">
        <f t="shared" si="14"/>
        <v>0.13289999999999999</v>
      </c>
      <c r="AN58" s="343">
        <v>0</v>
      </c>
      <c r="AO58" s="344">
        <f t="shared" si="8"/>
        <v>0.13289999999999999</v>
      </c>
      <c r="AP58" s="341">
        <v>46</v>
      </c>
      <c r="AQ58" s="567">
        <f t="shared" si="21"/>
        <v>0.13650000000000001</v>
      </c>
      <c r="AR58" s="343">
        <v>0</v>
      </c>
      <c r="AS58" s="344">
        <f t="shared" si="9"/>
        <v>0.13650000000000001</v>
      </c>
      <c r="AT58" s="341">
        <v>46</v>
      </c>
      <c r="AU58" s="567">
        <f t="shared" si="22"/>
        <v>0.14224700000000001</v>
      </c>
      <c r="AV58" s="343">
        <v>0</v>
      </c>
      <c r="AW58" s="344">
        <f t="shared" si="10"/>
        <v>0.14224700000000001</v>
      </c>
      <c r="AX58" s="341">
        <v>46</v>
      </c>
      <c r="AY58" s="567">
        <f t="shared" si="19"/>
        <v>0.161019</v>
      </c>
      <c r="AZ58" s="343">
        <v>0</v>
      </c>
      <c r="BA58" s="344">
        <f t="shared" si="11"/>
        <v>0.161019</v>
      </c>
    </row>
    <row r="59" spans="5:53">
      <c r="E59" s="327">
        <v>47</v>
      </c>
      <c r="F59" s="324">
        <v>0.05</v>
      </c>
      <c r="G59" s="328">
        <v>0</v>
      </c>
      <c r="H59" s="329">
        <f t="shared" si="0"/>
        <v>0.05</v>
      </c>
      <c r="J59" s="341">
        <v>47</v>
      </c>
      <c r="K59" s="567">
        <f t="shared" si="15"/>
        <v>0.127772</v>
      </c>
      <c r="L59" s="343">
        <v>0</v>
      </c>
      <c r="M59" s="344">
        <f t="shared" si="1"/>
        <v>0.127772</v>
      </c>
      <c r="N59" s="341">
        <v>47</v>
      </c>
      <c r="O59" s="567">
        <f t="shared" si="16"/>
        <v>0.13412299999999999</v>
      </c>
      <c r="P59" s="343">
        <v>0</v>
      </c>
      <c r="Q59" s="344">
        <f t="shared" si="2"/>
        <v>0.13412299999999999</v>
      </c>
      <c r="R59" s="341">
        <v>47</v>
      </c>
      <c r="S59" s="567">
        <f t="shared" si="17"/>
        <v>0.13991600000000001</v>
      </c>
      <c r="T59" s="343">
        <v>0</v>
      </c>
      <c r="U59" s="344">
        <f t="shared" si="3"/>
        <v>0.13991600000000001</v>
      </c>
      <c r="V59" s="341">
        <v>47</v>
      </c>
      <c r="W59" s="567">
        <f t="shared" si="18"/>
        <v>0.14674799999999999</v>
      </c>
      <c r="X59" s="343">
        <v>0</v>
      </c>
      <c r="Y59" s="344">
        <f t="shared" si="4"/>
        <v>0.14674799999999999</v>
      </c>
      <c r="Z59" s="341">
        <v>47</v>
      </c>
      <c r="AA59" s="567">
        <f t="shared" si="12"/>
        <v>0.13449900000000001</v>
      </c>
      <c r="AB59" s="343">
        <v>0</v>
      </c>
      <c r="AC59" s="344">
        <f t="shared" si="5"/>
        <v>0.13449900000000001</v>
      </c>
      <c r="AD59" s="341">
        <v>47</v>
      </c>
      <c r="AE59" s="567">
        <f t="shared" si="20"/>
        <v>0.13</v>
      </c>
      <c r="AF59" s="343">
        <v>0</v>
      </c>
      <c r="AG59" s="344">
        <f t="shared" si="6"/>
        <v>0.13</v>
      </c>
      <c r="AH59" s="341">
        <v>47</v>
      </c>
      <c r="AI59" s="567">
        <f t="shared" si="13"/>
        <v>0.13012499999999999</v>
      </c>
      <c r="AJ59" s="343">
        <v>0</v>
      </c>
      <c r="AK59" s="344">
        <f t="shared" si="7"/>
        <v>0.13012499999999999</v>
      </c>
      <c r="AL59" s="341">
        <v>47</v>
      </c>
      <c r="AM59" s="567">
        <f t="shared" si="14"/>
        <v>0.13289999999999999</v>
      </c>
      <c r="AN59" s="343">
        <v>0</v>
      </c>
      <c r="AO59" s="344">
        <f t="shared" si="8"/>
        <v>0.13289999999999999</v>
      </c>
      <c r="AP59" s="341">
        <v>47</v>
      </c>
      <c r="AQ59" s="567">
        <f t="shared" si="21"/>
        <v>0.13650000000000001</v>
      </c>
      <c r="AR59" s="343">
        <v>0</v>
      </c>
      <c r="AS59" s="344">
        <f t="shared" si="9"/>
        <v>0.13650000000000001</v>
      </c>
      <c r="AT59" s="341">
        <v>47</v>
      </c>
      <c r="AU59" s="567">
        <f t="shared" si="22"/>
        <v>0.14224700000000001</v>
      </c>
      <c r="AV59" s="343">
        <v>0</v>
      </c>
      <c r="AW59" s="344">
        <f t="shared" si="10"/>
        <v>0.14224700000000001</v>
      </c>
      <c r="AX59" s="341">
        <v>47</v>
      </c>
      <c r="AY59" s="567">
        <f t="shared" si="19"/>
        <v>0.161019</v>
      </c>
      <c r="AZ59" s="343">
        <v>0</v>
      </c>
      <c r="BA59" s="344">
        <f t="shared" si="11"/>
        <v>0.161019</v>
      </c>
    </row>
    <row r="60" spans="5:53">
      <c r="E60" s="327">
        <v>48</v>
      </c>
      <c r="F60" s="324">
        <v>0.05</v>
      </c>
      <c r="G60" s="328">
        <v>0</v>
      </c>
      <c r="H60" s="329">
        <f t="shared" si="0"/>
        <v>0.05</v>
      </c>
      <c r="J60" s="341">
        <v>48</v>
      </c>
      <c r="K60" s="567">
        <f t="shared" si="15"/>
        <v>0.127772</v>
      </c>
      <c r="L60" s="343">
        <v>0</v>
      </c>
      <c r="M60" s="344">
        <f t="shared" si="1"/>
        <v>0.127772</v>
      </c>
      <c r="N60" s="341">
        <v>48</v>
      </c>
      <c r="O60" s="567">
        <f t="shared" si="16"/>
        <v>0.13412299999999999</v>
      </c>
      <c r="P60" s="343">
        <v>0</v>
      </c>
      <c r="Q60" s="344">
        <f t="shared" si="2"/>
        <v>0.13412299999999999</v>
      </c>
      <c r="R60" s="341">
        <v>48</v>
      </c>
      <c r="S60" s="567">
        <f t="shared" si="17"/>
        <v>0.13991600000000001</v>
      </c>
      <c r="T60" s="343">
        <v>0</v>
      </c>
      <c r="U60" s="344">
        <f t="shared" si="3"/>
        <v>0.13991600000000001</v>
      </c>
      <c r="V60" s="341">
        <v>48</v>
      </c>
      <c r="W60" s="567">
        <f t="shared" si="18"/>
        <v>0.14674799999999999</v>
      </c>
      <c r="X60" s="343">
        <v>0</v>
      </c>
      <c r="Y60" s="344">
        <f t="shared" si="4"/>
        <v>0.14674799999999999</v>
      </c>
      <c r="Z60" s="341">
        <v>48</v>
      </c>
      <c r="AA60" s="567">
        <f t="shared" si="12"/>
        <v>0.13449900000000001</v>
      </c>
      <c r="AB60" s="343">
        <v>0</v>
      </c>
      <c r="AC60" s="344">
        <f t="shared" si="5"/>
        <v>0.13449900000000001</v>
      </c>
      <c r="AD60" s="341">
        <v>48</v>
      </c>
      <c r="AE60" s="567">
        <f t="shared" si="20"/>
        <v>0.13</v>
      </c>
      <c r="AF60" s="343">
        <v>0</v>
      </c>
      <c r="AG60" s="344">
        <f t="shared" si="6"/>
        <v>0.13</v>
      </c>
      <c r="AH60" s="341">
        <v>48</v>
      </c>
      <c r="AI60" s="567">
        <f t="shared" si="13"/>
        <v>0.13012499999999999</v>
      </c>
      <c r="AJ60" s="343">
        <v>0</v>
      </c>
      <c r="AK60" s="344">
        <f t="shared" si="7"/>
        <v>0.13012499999999999</v>
      </c>
      <c r="AL60" s="341">
        <v>48</v>
      </c>
      <c r="AM60" s="567">
        <f t="shared" si="14"/>
        <v>0.13289999999999999</v>
      </c>
      <c r="AN60" s="343">
        <v>0</v>
      </c>
      <c r="AO60" s="344">
        <f t="shared" si="8"/>
        <v>0.13289999999999999</v>
      </c>
      <c r="AP60" s="341">
        <v>48</v>
      </c>
      <c r="AQ60" s="567">
        <f t="shared" si="21"/>
        <v>0.13650000000000001</v>
      </c>
      <c r="AR60" s="343">
        <v>0</v>
      </c>
      <c r="AS60" s="344">
        <f t="shared" si="9"/>
        <v>0.13650000000000001</v>
      </c>
      <c r="AT60" s="341">
        <v>48</v>
      </c>
      <c r="AU60" s="567">
        <f t="shared" si="22"/>
        <v>0.14224700000000001</v>
      </c>
      <c r="AV60" s="343">
        <v>0</v>
      </c>
      <c r="AW60" s="344">
        <f t="shared" si="10"/>
        <v>0.14224700000000001</v>
      </c>
      <c r="AX60" s="341">
        <v>48</v>
      </c>
      <c r="AY60" s="567">
        <f t="shared" si="19"/>
        <v>0.161019</v>
      </c>
      <c r="AZ60" s="343">
        <v>0</v>
      </c>
      <c r="BA60" s="344">
        <f t="shared" si="11"/>
        <v>0.161019</v>
      </c>
    </row>
    <row r="61" spans="5:53">
      <c r="E61" s="327">
        <v>49</v>
      </c>
      <c r="F61" s="324">
        <v>0.05</v>
      </c>
      <c r="G61" s="328">
        <v>0</v>
      </c>
      <c r="H61" s="329">
        <f t="shared" si="0"/>
        <v>0.05</v>
      </c>
      <c r="J61" s="341">
        <v>49</v>
      </c>
      <c r="K61" s="567">
        <f t="shared" si="15"/>
        <v>0.127772</v>
      </c>
      <c r="L61" s="343">
        <v>0</v>
      </c>
      <c r="M61" s="344">
        <f t="shared" si="1"/>
        <v>0.127772</v>
      </c>
      <c r="N61" s="341">
        <v>49</v>
      </c>
      <c r="O61" s="567">
        <f t="shared" si="16"/>
        <v>0.13412299999999999</v>
      </c>
      <c r="P61" s="343">
        <v>0</v>
      </c>
      <c r="Q61" s="344">
        <f t="shared" si="2"/>
        <v>0.13412299999999999</v>
      </c>
      <c r="R61" s="341">
        <v>49</v>
      </c>
      <c r="S61" s="567">
        <f t="shared" si="17"/>
        <v>0.13991600000000001</v>
      </c>
      <c r="T61" s="343">
        <v>0</v>
      </c>
      <c r="U61" s="344">
        <f t="shared" si="3"/>
        <v>0.13991600000000001</v>
      </c>
      <c r="V61" s="341">
        <v>49</v>
      </c>
      <c r="W61" s="567">
        <f t="shared" si="18"/>
        <v>0.14674799999999999</v>
      </c>
      <c r="X61" s="343">
        <v>0</v>
      </c>
      <c r="Y61" s="344">
        <f t="shared" si="4"/>
        <v>0.14674799999999999</v>
      </c>
      <c r="Z61" s="341">
        <v>49</v>
      </c>
      <c r="AA61" s="567">
        <f t="shared" si="12"/>
        <v>0.13449900000000001</v>
      </c>
      <c r="AB61" s="343">
        <v>0</v>
      </c>
      <c r="AC61" s="344">
        <f t="shared" si="5"/>
        <v>0.13449900000000001</v>
      </c>
      <c r="AD61" s="341">
        <v>49</v>
      </c>
      <c r="AE61" s="567">
        <f t="shared" si="20"/>
        <v>0.13</v>
      </c>
      <c r="AF61" s="343">
        <v>0</v>
      </c>
      <c r="AG61" s="344">
        <f t="shared" si="6"/>
        <v>0.13</v>
      </c>
      <c r="AH61" s="341">
        <v>49</v>
      </c>
      <c r="AI61" s="567">
        <f t="shared" si="13"/>
        <v>0.13012499999999999</v>
      </c>
      <c r="AJ61" s="343">
        <v>0</v>
      </c>
      <c r="AK61" s="344">
        <f t="shared" si="7"/>
        <v>0.13012499999999999</v>
      </c>
      <c r="AL61" s="341">
        <v>49</v>
      </c>
      <c r="AM61" s="567">
        <f t="shared" si="14"/>
        <v>0.13289999999999999</v>
      </c>
      <c r="AN61" s="343">
        <v>0</v>
      </c>
      <c r="AO61" s="344">
        <f t="shared" si="8"/>
        <v>0.13289999999999999</v>
      </c>
      <c r="AP61" s="341">
        <v>49</v>
      </c>
      <c r="AQ61" s="567">
        <f t="shared" si="21"/>
        <v>0.13650000000000001</v>
      </c>
      <c r="AR61" s="343">
        <v>0</v>
      </c>
      <c r="AS61" s="344">
        <f t="shared" si="9"/>
        <v>0.13650000000000001</v>
      </c>
      <c r="AT61" s="341">
        <v>49</v>
      </c>
      <c r="AU61" s="567">
        <f t="shared" si="22"/>
        <v>0.14224700000000001</v>
      </c>
      <c r="AV61" s="343">
        <v>0</v>
      </c>
      <c r="AW61" s="344">
        <f t="shared" si="10"/>
        <v>0.14224700000000001</v>
      </c>
      <c r="AX61" s="341">
        <v>49</v>
      </c>
      <c r="AY61" s="567">
        <f t="shared" si="19"/>
        <v>0.161019</v>
      </c>
      <c r="AZ61" s="343">
        <v>0</v>
      </c>
      <c r="BA61" s="344">
        <f t="shared" si="11"/>
        <v>0.161019</v>
      </c>
    </row>
    <row r="62" spans="5:53">
      <c r="E62" s="327">
        <v>50</v>
      </c>
      <c r="F62" s="324">
        <v>0.05</v>
      </c>
      <c r="G62" s="328">
        <v>0</v>
      </c>
      <c r="H62" s="329">
        <f t="shared" si="0"/>
        <v>0.05</v>
      </c>
      <c r="J62" s="341">
        <v>50</v>
      </c>
      <c r="K62" s="567">
        <f t="shared" si="15"/>
        <v>0.127772</v>
      </c>
      <c r="L62" s="343">
        <v>0</v>
      </c>
      <c r="M62" s="344">
        <f t="shared" si="1"/>
        <v>0.127772</v>
      </c>
      <c r="N62" s="341">
        <v>50</v>
      </c>
      <c r="O62" s="567">
        <f t="shared" si="16"/>
        <v>0.13412299999999999</v>
      </c>
      <c r="P62" s="343">
        <v>0</v>
      </c>
      <c r="Q62" s="344">
        <f t="shared" si="2"/>
        <v>0.13412299999999999</v>
      </c>
      <c r="R62" s="341">
        <v>50</v>
      </c>
      <c r="S62" s="567">
        <f t="shared" si="17"/>
        <v>0.13991600000000001</v>
      </c>
      <c r="T62" s="343">
        <v>0</v>
      </c>
      <c r="U62" s="344">
        <f t="shared" si="3"/>
        <v>0.13991600000000001</v>
      </c>
      <c r="V62" s="341">
        <v>50</v>
      </c>
      <c r="W62" s="567">
        <f t="shared" si="18"/>
        <v>0.14674799999999999</v>
      </c>
      <c r="X62" s="343">
        <v>0</v>
      </c>
      <c r="Y62" s="344">
        <f t="shared" si="4"/>
        <v>0.14674799999999999</v>
      </c>
      <c r="Z62" s="341">
        <v>50</v>
      </c>
      <c r="AA62" s="567">
        <f t="shared" si="12"/>
        <v>0.13449900000000001</v>
      </c>
      <c r="AB62" s="343">
        <v>0</v>
      </c>
      <c r="AC62" s="344">
        <f t="shared" si="5"/>
        <v>0.13449900000000001</v>
      </c>
      <c r="AD62" s="341">
        <v>50</v>
      </c>
      <c r="AE62" s="567">
        <f t="shared" si="20"/>
        <v>0.13</v>
      </c>
      <c r="AF62" s="343">
        <v>0</v>
      </c>
      <c r="AG62" s="344">
        <f t="shared" si="6"/>
        <v>0.13</v>
      </c>
      <c r="AH62" s="341">
        <v>50</v>
      </c>
      <c r="AI62" s="567">
        <f t="shared" si="13"/>
        <v>0.13012499999999999</v>
      </c>
      <c r="AJ62" s="343">
        <v>0</v>
      </c>
      <c r="AK62" s="344">
        <f t="shared" si="7"/>
        <v>0.13012499999999999</v>
      </c>
      <c r="AL62" s="341">
        <v>50</v>
      </c>
      <c r="AM62" s="567">
        <f t="shared" si="14"/>
        <v>0.13289999999999999</v>
      </c>
      <c r="AN62" s="343">
        <v>0</v>
      </c>
      <c r="AO62" s="344">
        <f t="shared" si="8"/>
        <v>0.13289999999999999</v>
      </c>
      <c r="AP62" s="341">
        <v>50</v>
      </c>
      <c r="AQ62" s="567">
        <f t="shared" si="21"/>
        <v>0.13650000000000001</v>
      </c>
      <c r="AR62" s="343">
        <v>0</v>
      </c>
      <c r="AS62" s="344">
        <f t="shared" si="9"/>
        <v>0.13650000000000001</v>
      </c>
      <c r="AT62" s="341">
        <v>50</v>
      </c>
      <c r="AU62" s="567">
        <f t="shared" si="22"/>
        <v>0.14224700000000001</v>
      </c>
      <c r="AV62" s="343">
        <v>0</v>
      </c>
      <c r="AW62" s="344">
        <f t="shared" si="10"/>
        <v>0.14224700000000001</v>
      </c>
      <c r="AX62" s="341">
        <v>50</v>
      </c>
      <c r="AY62" s="567">
        <f t="shared" si="19"/>
        <v>0.161019</v>
      </c>
      <c r="AZ62" s="343">
        <v>0</v>
      </c>
      <c r="BA62" s="344">
        <f t="shared" si="11"/>
        <v>0.161019</v>
      </c>
    </row>
    <row r="63" spans="5:53">
      <c r="E63" s="327">
        <v>51</v>
      </c>
      <c r="F63" s="324">
        <v>0.05</v>
      </c>
      <c r="G63" s="328">
        <v>0</v>
      </c>
      <c r="H63" s="329">
        <f t="shared" si="0"/>
        <v>0.05</v>
      </c>
      <c r="J63" s="341">
        <v>51</v>
      </c>
      <c r="K63" s="567">
        <f t="shared" si="15"/>
        <v>0.127772</v>
      </c>
      <c r="L63" s="343">
        <v>0</v>
      </c>
      <c r="M63" s="344">
        <f t="shared" si="1"/>
        <v>0.127772</v>
      </c>
      <c r="N63" s="341">
        <v>51</v>
      </c>
      <c r="O63" s="567">
        <f t="shared" si="16"/>
        <v>0.13412299999999999</v>
      </c>
      <c r="P63" s="343">
        <v>0</v>
      </c>
      <c r="Q63" s="344">
        <f t="shared" si="2"/>
        <v>0.13412299999999999</v>
      </c>
      <c r="R63" s="341">
        <v>51</v>
      </c>
      <c r="S63" s="567">
        <f t="shared" si="17"/>
        <v>0.13991600000000001</v>
      </c>
      <c r="T63" s="343">
        <v>0</v>
      </c>
      <c r="U63" s="344">
        <f t="shared" si="3"/>
        <v>0.13991600000000001</v>
      </c>
      <c r="V63" s="341">
        <v>51</v>
      </c>
      <c r="W63" s="567">
        <f t="shared" si="18"/>
        <v>0.14674799999999999</v>
      </c>
      <c r="X63" s="343">
        <v>0</v>
      </c>
      <c r="Y63" s="344">
        <f t="shared" si="4"/>
        <v>0.14674799999999999</v>
      </c>
      <c r="Z63" s="341">
        <v>51</v>
      </c>
      <c r="AA63" s="567">
        <f t="shared" si="12"/>
        <v>0.13449900000000001</v>
      </c>
      <c r="AB63" s="343">
        <v>0</v>
      </c>
      <c r="AC63" s="344">
        <f t="shared" si="5"/>
        <v>0.13449900000000001</v>
      </c>
      <c r="AD63" s="341">
        <v>51</v>
      </c>
      <c r="AE63" s="567">
        <f t="shared" si="20"/>
        <v>0.13</v>
      </c>
      <c r="AF63" s="343">
        <v>0</v>
      </c>
      <c r="AG63" s="344">
        <f t="shared" si="6"/>
        <v>0.13</v>
      </c>
      <c r="AH63" s="341">
        <v>51</v>
      </c>
      <c r="AI63" s="567">
        <f t="shared" si="13"/>
        <v>0.13012499999999999</v>
      </c>
      <c r="AJ63" s="343">
        <v>0</v>
      </c>
      <c r="AK63" s="344">
        <f t="shared" si="7"/>
        <v>0.13012499999999999</v>
      </c>
      <c r="AL63" s="341">
        <v>51</v>
      </c>
      <c r="AM63" s="567">
        <f t="shared" si="14"/>
        <v>0.13289999999999999</v>
      </c>
      <c r="AN63" s="343">
        <v>0</v>
      </c>
      <c r="AO63" s="344">
        <f t="shared" si="8"/>
        <v>0.13289999999999999</v>
      </c>
      <c r="AP63" s="341">
        <v>51</v>
      </c>
      <c r="AQ63" s="567">
        <f t="shared" si="21"/>
        <v>0.13650000000000001</v>
      </c>
      <c r="AR63" s="343">
        <v>0</v>
      </c>
      <c r="AS63" s="344">
        <f t="shared" si="9"/>
        <v>0.13650000000000001</v>
      </c>
      <c r="AT63" s="341">
        <v>51</v>
      </c>
      <c r="AU63" s="567">
        <f t="shared" si="22"/>
        <v>0.14224700000000001</v>
      </c>
      <c r="AV63" s="343">
        <v>0</v>
      </c>
      <c r="AW63" s="344">
        <f t="shared" si="10"/>
        <v>0.14224700000000001</v>
      </c>
      <c r="AX63" s="341">
        <v>51</v>
      </c>
      <c r="AY63" s="567">
        <f t="shared" si="19"/>
        <v>0.161019</v>
      </c>
      <c r="AZ63" s="343">
        <v>0</v>
      </c>
      <c r="BA63" s="344">
        <f t="shared" si="11"/>
        <v>0.161019</v>
      </c>
    </row>
    <row r="64" spans="5:53">
      <c r="E64" s="327">
        <v>52</v>
      </c>
      <c r="F64" s="324">
        <v>0.05</v>
      </c>
      <c r="G64" s="328">
        <v>0</v>
      </c>
      <c r="H64" s="329">
        <f t="shared" si="0"/>
        <v>0.05</v>
      </c>
      <c r="J64" s="341">
        <v>52</v>
      </c>
      <c r="K64" s="567">
        <f t="shared" si="15"/>
        <v>0.127772</v>
      </c>
      <c r="L64" s="343">
        <v>0</v>
      </c>
      <c r="M64" s="344">
        <f t="shared" si="1"/>
        <v>0.127772</v>
      </c>
      <c r="N64" s="341">
        <v>52</v>
      </c>
      <c r="O64" s="567">
        <f t="shared" si="16"/>
        <v>0.13412299999999999</v>
      </c>
      <c r="P64" s="343">
        <v>0</v>
      </c>
      <c r="Q64" s="344">
        <f t="shared" si="2"/>
        <v>0.13412299999999999</v>
      </c>
      <c r="R64" s="341">
        <v>52</v>
      </c>
      <c r="S64" s="567">
        <f t="shared" si="17"/>
        <v>0.13991600000000001</v>
      </c>
      <c r="T64" s="343">
        <v>0</v>
      </c>
      <c r="U64" s="344">
        <f t="shared" si="3"/>
        <v>0.13991600000000001</v>
      </c>
      <c r="V64" s="341">
        <v>52</v>
      </c>
      <c r="W64" s="567">
        <f t="shared" si="18"/>
        <v>0.14674799999999999</v>
      </c>
      <c r="X64" s="343">
        <v>0</v>
      </c>
      <c r="Y64" s="344">
        <f t="shared" si="4"/>
        <v>0.14674799999999999</v>
      </c>
      <c r="Z64" s="341">
        <v>52</v>
      </c>
      <c r="AA64" s="567">
        <f t="shared" si="12"/>
        <v>0.13449900000000001</v>
      </c>
      <c r="AB64" s="343">
        <v>0</v>
      </c>
      <c r="AC64" s="344">
        <f t="shared" si="5"/>
        <v>0.13449900000000001</v>
      </c>
      <c r="AD64" s="341">
        <v>52</v>
      </c>
      <c r="AE64" s="567">
        <f t="shared" si="20"/>
        <v>0.13</v>
      </c>
      <c r="AF64" s="343">
        <v>0</v>
      </c>
      <c r="AG64" s="344">
        <f t="shared" si="6"/>
        <v>0.13</v>
      </c>
      <c r="AH64" s="341">
        <v>52</v>
      </c>
      <c r="AI64" s="567">
        <f t="shared" si="13"/>
        <v>0.13012499999999999</v>
      </c>
      <c r="AJ64" s="343">
        <v>0</v>
      </c>
      <c r="AK64" s="344">
        <f t="shared" si="7"/>
        <v>0.13012499999999999</v>
      </c>
      <c r="AL64" s="341">
        <v>52</v>
      </c>
      <c r="AM64" s="567">
        <f t="shared" si="14"/>
        <v>0.13289999999999999</v>
      </c>
      <c r="AN64" s="343">
        <v>0</v>
      </c>
      <c r="AO64" s="344">
        <f t="shared" si="8"/>
        <v>0.13289999999999999</v>
      </c>
      <c r="AP64" s="341">
        <v>52</v>
      </c>
      <c r="AQ64" s="567">
        <f t="shared" si="21"/>
        <v>0.13650000000000001</v>
      </c>
      <c r="AR64" s="343">
        <v>0</v>
      </c>
      <c r="AS64" s="344">
        <f t="shared" si="9"/>
        <v>0.13650000000000001</v>
      </c>
      <c r="AT64" s="341">
        <v>52</v>
      </c>
      <c r="AU64" s="567">
        <f t="shared" si="22"/>
        <v>0.14224700000000001</v>
      </c>
      <c r="AV64" s="343">
        <v>0</v>
      </c>
      <c r="AW64" s="344">
        <f t="shared" si="10"/>
        <v>0.14224700000000001</v>
      </c>
      <c r="AX64" s="341">
        <v>52</v>
      </c>
      <c r="AY64" s="567">
        <f t="shared" si="19"/>
        <v>0.161019</v>
      </c>
      <c r="AZ64" s="343">
        <v>0</v>
      </c>
      <c r="BA64" s="344">
        <f t="shared" si="11"/>
        <v>0.161019</v>
      </c>
    </row>
    <row r="65" spans="5:53">
      <c r="E65" s="327">
        <v>53</v>
      </c>
      <c r="F65" s="324">
        <v>0.05</v>
      </c>
      <c r="G65" s="328">
        <v>0</v>
      </c>
      <c r="H65" s="329">
        <f t="shared" si="0"/>
        <v>0.05</v>
      </c>
      <c r="J65" s="341">
        <v>53</v>
      </c>
      <c r="K65" s="567">
        <f t="shared" si="15"/>
        <v>0.127772</v>
      </c>
      <c r="L65" s="343">
        <v>0</v>
      </c>
      <c r="M65" s="344">
        <f t="shared" si="1"/>
        <v>0.127772</v>
      </c>
      <c r="N65" s="341">
        <v>53</v>
      </c>
      <c r="O65" s="567">
        <f t="shared" si="16"/>
        <v>0.13412299999999999</v>
      </c>
      <c r="P65" s="343">
        <v>0</v>
      </c>
      <c r="Q65" s="344">
        <f t="shared" si="2"/>
        <v>0.13412299999999999</v>
      </c>
      <c r="R65" s="341">
        <v>53</v>
      </c>
      <c r="S65" s="567">
        <f t="shared" si="17"/>
        <v>0.13991600000000001</v>
      </c>
      <c r="T65" s="343">
        <v>0</v>
      </c>
      <c r="U65" s="344">
        <f t="shared" si="3"/>
        <v>0.13991600000000001</v>
      </c>
      <c r="V65" s="341">
        <v>53</v>
      </c>
      <c r="W65" s="567">
        <f t="shared" si="18"/>
        <v>0.14674799999999999</v>
      </c>
      <c r="X65" s="343">
        <v>0</v>
      </c>
      <c r="Y65" s="344">
        <f t="shared" si="4"/>
        <v>0.14674799999999999</v>
      </c>
      <c r="Z65" s="341">
        <v>53</v>
      </c>
      <c r="AA65" s="567">
        <f t="shared" si="12"/>
        <v>0.13449900000000001</v>
      </c>
      <c r="AB65" s="343">
        <v>0</v>
      </c>
      <c r="AC65" s="344">
        <f t="shared" si="5"/>
        <v>0.13449900000000001</v>
      </c>
      <c r="AD65" s="341">
        <v>53</v>
      </c>
      <c r="AE65" s="567">
        <f t="shared" si="20"/>
        <v>0.13</v>
      </c>
      <c r="AF65" s="343">
        <v>0</v>
      </c>
      <c r="AG65" s="344">
        <f t="shared" si="6"/>
        <v>0.13</v>
      </c>
      <c r="AH65" s="341">
        <v>53</v>
      </c>
      <c r="AI65" s="567">
        <f t="shared" si="13"/>
        <v>0.13012499999999999</v>
      </c>
      <c r="AJ65" s="343">
        <v>0</v>
      </c>
      <c r="AK65" s="344">
        <f t="shared" si="7"/>
        <v>0.13012499999999999</v>
      </c>
      <c r="AL65" s="341">
        <v>53</v>
      </c>
      <c r="AM65" s="567">
        <f t="shared" si="14"/>
        <v>0.13289999999999999</v>
      </c>
      <c r="AN65" s="343">
        <v>0</v>
      </c>
      <c r="AO65" s="344">
        <f t="shared" si="8"/>
        <v>0.13289999999999999</v>
      </c>
      <c r="AP65" s="341">
        <v>53</v>
      </c>
      <c r="AQ65" s="567">
        <f t="shared" si="21"/>
        <v>0.13650000000000001</v>
      </c>
      <c r="AR65" s="343">
        <v>0</v>
      </c>
      <c r="AS65" s="344">
        <f t="shared" si="9"/>
        <v>0.13650000000000001</v>
      </c>
      <c r="AT65" s="341">
        <v>53</v>
      </c>
      <c r="AU65" s="567">
        <f t="shared" si="22"/>
        <v>0.14224700000000001</v>
      </c>
      <c r="AV65" s="343">
        <v>0</v>
      </c>
      <c r="AW65" s="344">
        <f t="shared" si="10"/>
        <v>0.14224700000000001</v>
      </c>
      <c r="AX65" s="341">
        <v>53</v>
      </c>
      <c r="AY65" s="567">
        <f t="shared" si="19"/>
        <v>0.161019</v>
      </c>
      <c r="AZ65" s="343">
        <v>0</v>
      </c>
      <c r="BA65" s="344">
        <f t="shared" si="11"/>
        <v>0.161019</v>
      </c>
    </row>
    <row r="66" spans="5:53">
      <c r="E66" s="327">
        <v>54</v>
      </c>
      <c r="F66" s="324">
        <v>0.05</v>
      </c>
      <c r="G66" s="328">
        <v>0</v>
      </c>
      <c r="H66" s="329">
        <f t="shared" si="0"/>
        <v>0.05</v>
      </c>
      <c r="J66" s="341">
        <v>54</v>
      </c>
      <c r="K66" s="567">
        <f t="shared" si="15"/>
        <v>0.127772</v>
      </c>
      <c r="L66" s="343">
        <v>0</v>
      </c>
      <c r="M66" s="344">
        <f t="shared" si="1"/>
        <v>0.127772</v>
      </c>
      <c r="N66" s="341">
        <v>54</v>
      </c>
      <c r="O66" s="567">
        <f t="shared" si="16"/>
        <v>0.13412299999999999</v>
      </c>
      <c r="P66" s="343">
        <v>0</v>
      </c>
      <c r="Q66" s="344">
        <f t="shared" si="2"/>
        <v>0.13412299999999999</v>
      </c>
      <c r="R66" s="341">
        <v>54</v>
      </c>
      <c r="S66" s="567">
        <f t="shared" si="17"/>
        <v>0.13991600000000001</v>
      </c>
      <c r="T66" s="343">
        <v>0</v>
      </c>
      <c r="U66" s="344">
        <f t="shared" si="3"/>
        <v>0.13991600000000001</v>
      </c>
      <c r="V66" s="341">
        <v>54</v>
      </c>
      <c r="W66" s="567">
        <f t="shared" si="18"/>
        <v>0.14674799999999999</v>
      </c>
      <c r="X66" s="343">
        <v>0</v>
      </c>
      <c r="Y66" s="344">
        <f t="shared" si="4"/>
        <v>0.14674799999999999</v>
      </c>
      <c r="Z66" s="341">
        <v>54</v>
      </c>
      <c r="AA66" s="567">
        <f t="shared" si="12"/>
        <v>0.13449900000000001</v>
      </c>
      <c r="AB66" s="343">
        <v>0</v>
      </c>
      <c r="AC66" s="344">
        <f t="shared" si="5"/>
        <v>0.13449900000000001</v>
      </c>
      <c r="AD66" s="341">
        <v>54</v>
      </c>
      <c r="AE66" s="567">
        <f t="shared" si="20"/>
        <v>0.13</v>
      </c>
      <c r="AF66" s="343">
        <v>0</v>
      </c>
      <c r="AG66" s="344">
        <f t="shared" si="6"/>
        <v>0.13</v>
      </c>
      <c r="AH66" s="341">
        <v>54</v>
      </c>
      <c r="AI66" s="567">
        <f t="shared" si="13"/>
        <v>0.13012499999999999</v>
      </c>
      <c r="AJ66" s="343">
        <v>0</v>
      </c>
      <c r="AK66" s="344">
        <f t="shared" si="7"/>
        <v>0.13012499999999999</v>
      </c>
      <c r="AL66" s="341">
        <v>54</v>
      </c>
      <c r="AM66" s="567">
        <f t="shared" si="14"/>
        <v>0.13289999999999999</v>
      </c>
      <c r="AN66" s="343">
        <v>0</v>
      </c>
      <c r="AO66" s="344">
        <f t="shared" si="8"/>
        <v>0.13289999999999999</v>
      </c>
      <c r="AP66" s="341">
        <v>54</v>
      </c>
      <c r="AQ66" s="567">
        <f t="shared" si="21"/>
        <v>0.13650000000000001</v>
      </c>
      <c r="AR66" s="343">
        <v>0</v>
      </c>
      <c r="AS66" s="344">
        <f t="shared" si="9"/>
        <v>0.13650000000000001</v>
      </c>
      <c r="AT66" s="341">
        <v>54</v>
      </c>
      <c r="AU66" s="567">
        <f t="shared" si="22"/>
        <v>0.14224700000000001</v>
      </c>
      <c r="AV66" s="343">
        <v>0</v>
      </c>
      <c r="AW66" s="344">
        <f t="shared" si="10"/>
        <v>0.14224700000000001</v>
      </c>
      <c r="AX66" s="341">
        <v>54</v>
      </c>
      <c r="AY66" s="567">
        <f t="shared" si="19"/>
        <v>0.161019</v>
      </c>
      <c r="AZ66" s="343">
        <v>0</v>
      </c>
      <c r="BA66" s="344">
        <f t="shared" si="11"/>
        <v>0.161019</v>
      </c>
    </row>
    <row r="67" spans="5:53">
      <c r="E67" s="327">
        <v>55</v>
      </c>
      <c r="F67" s="324">
        <v>0.05</v>
      </c>
      <c r="G67" s="328">
        <v>0</v>
      </c>
      <c r="H67" s="329">
        <f t="shared" si="0"/>
        <v>0.05</v>
      </c>
      <c r="J67" s="341">
        <v>55</v>
      </c>
      <c r="K67" s="567">
        <f t="shared" si="15"/>
        <v>0.127772</v>
      </c>
      <c r="L67" s="343">
        <v>0</v>
      </c>
      <c r="M67" s="344">
        <f t="shared" si="1"/>
        <v>0.127772</v>
      </c>
      <c r="N67" s="341">
        <v>55</v>
      </c>
      <c r="O67" s="567">
        <f t="shared" si="16"/>
        <v>0.13412299999999999</v>
      </c>
      <c r="P67" s="343">
        <v>0</v>
      </c>
      <c r="Q67" s="344">
        <f t="shared" si="2"/>
        <v>0.13412299999999999</v>
      </c>
      <c r="R67" s="341">
        <v>55</v>
      </c>
      <c r="S67" s="567">
        <f t="shared" si="17"/>
        <v>0.13991600000000001</v>
      </c>
      <c r="T67" s="343">
        <v>0</v>
      </c>
      <c r="U67" s="344">
        <f t="shared" si="3"/>
        <v>0.13991600000000001</v>
      </c>
      <c r="V67" s="341">
        <v>55</v>
      </c>
      <c r="W67" s="567">
        <f t="shared" si="18"/>
        <v>0.14674799999999999</v>
      </c>
      <c r="X67" s="343">
        <v>0</v>
      </c>
      <c r="Y67" s="344">
        <f t="shared" si="4"/>
        <v>0.14674799999999999</v>
      </c>
      <c r="Z67" s="341">
        <v>55</v>
      </c>
      <c r="AA67" s="567">
        <f t="shared" si="12"/>
        <v>0.13449900000000001</v>
      </c>
      <c r="AB67" s="343">
        <v>0</v>
      </c>
      <c r="AC67" s="344">
        <f t="shared" si="5"/>
        <v>0.13449900000000001</v>
      </c>
      <c r="AD67" s="341">
        <v>55</v>
      </c>
      <c r="AE67" s="567">
        <f t="shared" si="20"/>
        <v>0.13</v>
      </c>
      <c r="AF67" s="343">
        <v>0</v>
      </c>
      <c r="AG67" s="344">
        <f t="shared" si="6"/>
        <v>0.13</v>
      </c>
      <c r="AH67" s="341">
        <v>55</v>
      </c>
      <c r="AI67" s="567">
        <f t="shared" si="13"/>
        <v>0.13012499999999999</v>
      </c>
      <c r="AJ67" s="343">
        <v>0</v>
      </c>
      <c r="AK67" s="344">
        <f t="shared" si="7"/>
        <v>0.13012499999999999</v>
      </c>
      <c r="AL67" s="341">
        <v>55</v>
      </c>
      <c r="AM67" s="567">
        <f t="shared" si="14"/>
        <v>0.13289999999999999</v>
      </c>
      <c r="AN67" s="343">
        <v>0</v>
      </c>
      <c r="AO67" s="344">
        <f t="shared" si="8"/>
        <v>0.13289999999999999</v>
      </c>
      <c r="AP67" s="341">
        <v>55</v>
      </c>
      <c r="AQ67" s="567">
        <f t="shared" si="21"/>
        <v>0.13650000000000001</v>
      </c>
      <c r="AR67" s="343">
        <v>0</v>
      </c>
      <c r="AS67" s="344">
        <f t="shared" si="9"/>
        <v>0.13650000000000001</v>
      </c>
      <c r="AT67" s="341">
        <v>55</v>
      </c>
      <c r="AU67" s="567">
        <f t="shared" si="22"/>
        <v>0.14224700000000001</v>
      </c>
      <c r="AV67" s="343">
        <v>0</v>
      </c>
      <c r="AW67" s="344">
        <f t="shared" si="10"/>
        <v>0.14224700000000001</v>
      </c>
      <c r="AX67" s="341">
        <v>55</v>
      </c>
      <c r="AY67" s="567">
        <f t="shared" si="19"/>
        <v>0.161019</v>
      </c>
      <c r="AZ67" s="343">
        <v>0</v>
      </c>
      <c r="BA67" s="344">
        <f t="shared" si="11"/>
        <v>0.161019</v>
      </c>
    </row>
    <row r="68" spans="5:53">
      <c r="E68" s="327">
        <v>56</v>
      </c>
      <c r="F68" s="324">
        <v>0.05</v>
      </c>
      <c r="G68" s="328">
        <v>0</v>
      </c>
      <c r="H68" s="329">
        <f t="shared" si="0"/>
        <v>0.05</v>
      </c>
      <c r="J68" s="341">
        <v>56</v>
      </c>
      <c r="K68" s="567">
        <f t="shared" si="15"/>
        <v>0.127772</v>
      </c>
      <c r="L68" s="343">
        <v>0</v>
      </c>
      <c r="M68" s="344">
        <f t="shared" si="1"/>
        <v>0.127772</v>
      </c>
      <c r="N68" s="341">
        <v>56</v>
      </c>
      <c r="O68" s="567">
        <f t="shared" si="16"/>
        <v>0.13412299999999999</v>
      </c>
      <c r="P68" s="343">
        <v>0</v>
      </c>
      <c r="Q68" s="344">
        <f t="shared" si="2"/>
        <v>0.13412299999999999</v>
      </c>
      <c r="R68" s="341">
        <v>56</v>
      </c>
      <c r="S68" s="567">
        <f t="shared" si="17"/>
        <v>0.13991600000000001</v>
      </c>
      <c r="T68" s="343">
        <v>0</v>
      </c>
      <c r="U68" s="344">
        <f t="shared" si="3"/>
        <v>0.13991600000000001</v>
      </c>
      <c r="V68" s="341">
        <v>56</v>
      </c>
      <c r="W68" s="567">
        <f t="shared" si="18"/>
        <v>0.14674799999999999</v>
      </c>
      <c r="X68" s="343">
        <v>0</v>
      </c>
      <c r="Y68" s="344">
        <f t="shared" si="4"/>
        <v>0.14674799999999999</v>
      </c>
      <c r="Z68" s="341">
        <v>56</v>
      </c>
      <c r="AA68" s="567">
        <f t="shared" si="12"/>
        <v>0.13449900000000001</v>
      </c>
      <c r="AB68" s="343">
        <v>0</v>
      </c>
      <c r="AC68" s="344">
        <f t="shared" si="5"/>
        <v>0.13449900000000001</v>
      </c>
      <c r="AD68" s="341">
        <v>56</v>
      </c>
      <c r="AE68" s="567">
        <f t="shared" si="20"/>
        <v>0.13</v>
      </c>
      <c r="AF68" s="343">
        <v>0</v>
      </c>
      <c r="AG68" s="344">
        <f t="shared" si="6"/>
        <v>0.13</v>
      </c>
      <c r="AH68" s="341">
        <v>56</v>
      </c>
      <c r="AI68" s="567">
        <f t="shared" si="13"/>
        <v>0.13012499999999999</v>
      </c>
      <c r="AJ68" s="343">
        <v>0</v>
      </c>
      <c r="AK68" s="344">
        <f t="shared" si="7"/>
        <v>0.13012499999999999</v>
      </c>
      <c r="AL68" s="341">
        <v>56</v>
      </c>
      <c r="AM68" s="567">
        <f t="shared" si="14"/>
        <v>0.13289999999999999</v>
      </c>
      <c r="AN68" s="343">
        <v>0</v>
      </c>
      <c r="AO68" s="344">
        <f t="shared" si="8"/>
        <v>0.13289999999999999</v>
      </c>
      <c r="AP68" s="341">
        <v>56</v>
      </c>
      <c r="AQ68" s="567">
        <f t="shared" si="21"/>
        <v>0.13650000000000001</v>
      </c>
      <c r="AR68" s="343">
        <v>0</v>
      </c>
      <c r="AS68" s="344">
        <f t="shared" si="9"/>
        <v>0.13650000000000001</v>
      </c>
      <c r="AT68" s="341">
        <v>56</v>
      </c>
      <c r="AU68" s="567">
        <f t="shared" si="22"/>
        <v>0.14224700000000001</v>
      </c>
      <c r="AV68" s="343">
        <v>0</v>
      </c>
      <c r="AW68" s="344">
        <f t="shared" si="10"/>
        <v>0.14224700000000001</v>
      </c>
      <c r="AX68" s="341">
        <v>56</v>
      </c>
      <c r="AY68" s="567">
        <f t="shared" si="19"/>
        <v>0.161019</v>
      </c>
      <c r="AZ68" s="343">
        <v>0</v>
      </c>
      <c r="BA68" s="344">
        <f t="shared" si="11"/>
        <v>0.161019</v>
      </c>
    </row>
    <row r="69" spans="5:53">
      <c r="E69" s="327">
        <v>57</v>
      </c>
      <c r="F69" s="324">
        <v>0.05</v>
      </c>
      <c r="G69" s="328">
        <v>0</v>
      </c>
      <c r="H69" s="329">
        <f t="shared" si="0"/>
        <v>0.05</v>
      </c>
      <c r="J69" s="341">
        <v>57</v>
      </c>
      <c r="K69" s="567">
        <f t="shared" si="15"/>
        <v>0.127772</v>
      </c>
      <c r="L69" s="343">
        <v>0</v>
      </c>
      <c r="M69" s="344">
        <f t="shared" si="1"/>
        <v>0.127772</v>
      </c>
      <c r="N69" s="341">
        <v>57</v>
      </c>
      <c r="O69" s="567">
        <f t="shared" si="16"/>
        <v>0.13412299999999999</v>
      </c>
      <c r="P69" s="343">
        <v>0</v>
      </c>
      <c r="Q69" s="344">
        <f t="shared" si="2"/>
        <v>0.13412299999999999</v>
      </c>
      <c r="R69" s="341">
        <v>57</v>
      </c>
      <c r="S69" s="567">
        <f t="shared" si="17"/>
        <v>0.13991600000000001</v>
      </c>
      <c r="T69" s="343">
        <v>0</v>
      </c>
      <c r="U69" s="344">
        <f t="shared" si="3"/>
        <v>0.13991600000000001</v>
      </c>
      <c r="V69" s="341">
        <v>57</v>
      </c>
      <c r="W69" s="567">
        <f t="shared" si="18"/>
        <v>0.14674799999999999</v>
      </c>
      <c r="X69" s="343">
        <v>0</v>
      </c>
      <c r="Y69" s="344">
        <f t="shared" si="4"/>
        <v>0.14674799999999999</v>
      </c>
      <c r="Z69" s="341">
        <v>57</v>
      </c>
      <c r="AA69" s="567">
        <f t="shared" si="12"/>
        <v>0.13449900000000001</v>
      </c>
      <c r="AB69" s="343">
        <v>0</v>
      </c>
      <c r="AC69" s="344">
        <f t="shared" si="5"/>
        <v>0.13449900000000001</v>
      </c>
      <c r="AD69" s="341">
        <v>57</v>
      </c>
      <c r="AE69" s="567">
        <f t="shared" si="20"/>
        <v>0.13</v>
      </c>
      <c r="AF69" s="343">
        <v>0</v>
      </c>
      <c r="AG69" s="344">
        <f t="shared" si="6"/>
        <v>0.13</v>
      </c>
      <c r="AH69" s="341">
        <v>57</v>
      </c>
      <c r="AI69" s="567">
        <f t="shared" si="13"/>
        <v>0.13012499999999999</v>
      </c>
      <c r="AJ69" s="343">
        <v>0</v>
      </c>
      <c r="AK69" s="344">
        <f t="shared" si="7"/>
        <v>0.13012499999999999</v>
      </c>
      <c r="AL69" s="341">
        <v>57</v>
      </c>
      <c r="AM69" s="567">
        <f t="shared" si="14"/>
        <v>0.13289999999999999</v>
      </c>
      <c r="AN69" s="343">
        <v>0</v>
      </c>
      <c r="AO69" s="344">
        <f t="shared" si="8"/>
        <v>0.13289999999999999</v>
      </c>
      <c r="AP69" s="341">
        <v>57</v>
      </c>
      <c r="AQ69" s="567">
        <f t="shared" si="21"/>
        <v>0.13650000000000001</v>
      </c>
      <c r="AR69" s="343">
        <v>0</v>
      </c>
      <c r="AS69" s="344">
        <f t="shared" si="9"/>
        <v>0.13650000000000001</v>
      </c>
      <c r="AT69" s="341">
        <v>57</v>
      </c>
      <c r="AU69" s="567">
        <f t="shared" si="22"/>
        <v>0.14224700000000001</v>
      </c>
      <c r="AV69" s="343">
        <v>0</v>
      </c>
      <c r="AW69" s="344">
        <f t="shared" si="10"/>
        <v>0.14224700000000001</v>
      </c>
      <c r="AX69" s="341">
        <v>57</v>
      </c>
      <c r="AY69" s="567">
        <f t="shared" si="19"/>
        <v>0.161019</v>
      </c>
      <c r="AZ69" s="343">
        <v>0</v>
      </c>
      <c r="BA69" s="344">
        <f t="shared" si="11"/>
        <v>0.161019</v>
      </c>
    </row>
    <row r="70" spans="5:53">
      <c r="E70" s="327">
        <v>58</v>
      </c>
      <c r="F70" s="324">
        <v>0.05</v>
      </c>
      <c r="G70" s="328">
        <v>0</v>
      </c>
      <c r="H70" s="329">
        <f t="shared" si="0"/>
        <v>0.05</v>
      </c>
      <c r="J70" s="341">
        <v>58</v>
      </c>
      <c r="K70" s="567">
        <f t="shared" si="15"/>
        <v>0.127772</v>
      </c>
      <c r="L70" s="343">
        <v>0</v>
      </c>
      <c r="M70" s="344">
        <f t="shared" si="1"/>
        <v>0.127772</v>
      </c>
      <c r="N70" s="341">
        <v>58</v>
      </c>
      <c r="O70" s="567">
        <f t="shared" si="16"/>
        <v>0.13412299999999999</v>
      </c>
      <c r="P70" s="343">
        <v>0</v>
      </c>
      <c r="Q70" s="344">
        <f t="shared" si="2"/>
        <v>0.13412299999999999</v>
      </c>
      <c r="R70" s="341">
        <v>58</v>
      </c>
      <c r="S70" s="567">
        <f t="shared" si="17"/>
        <v>0.13991600000000001</v>
      </c>
      <c r="T70" s="343">
        <v>0</v>
      </c>
      <c r="U70" s="344">
        <f t="shared" si="3"/>
        <v>0.13991600000000001</v>
      </c>
      <c r="V70" s="341">
        <v>58</v>
      </c>
      <c r="W70" s="567">
        <f t="shared" si="18"/>
        <v>0.14674799999999999</v>
      </c>
      <c r="X70" s="343">
        <v>0</v>
      </c>
      <c r="Y70" s="344">
        <f t="shared" si="4"/>
        <v>0.14674799999999999</v>
      </c>
      <c r="Z70" s="341">
        <v>58</v>
      </c>
      <c r="AA70" s="567">
        <f t="shared" si="12"/>
        <v>0.13449900000000001</v>
      </c>
      <c r="AB70" s="343">
        <v>0</v>
      </c>
      <c r="AC70" s="344">
        <f t="shared" si="5"/>
        <v>0.13449900000000001</v>
      </c>
      <c r="AD70" s="341">
        <v>58</v>
      </c>
      <c r="AE70" s="567">
        <f t="shared" si="20"/>
        <v>0.13</v>
      </c>
      <c r="AF70" s="343">
        <v>0</v>
      </c>
      <c r="AG70" s="344">
        <f t="shared" si="6"/>
        <v>0.13</v>
      </c>
      <c r="AH70" s="341">
        <v>58</v>
      </c>
      <c r="AI70" s="567">
        <f t="shared" si="13"/>
        <v>0.13012499999999999</v>
      </c>
      <c r="AJ70" s="343">
        <v>0</v>
      </c>
      <c r="AK70" s="344">
        <f t="shared" si="7"/>
        <v>0.13012499999999999</v>
      </c>
      <c r="AL70" s="341">
        <v>58</v>
      </c>
      <c r="AM70" s="567">
        <f t="shared" si="14"/>
        <v>0.13289999999999999</v>
      </c>
      <c r="AN70" s="343">
        <v>0</v>
      </c>
      <c r="AO70" s="344">
        <f t="shared" si="8"/>
        <v>0.13289999999999999</v>
      </c>
      <c r="AP70" s="341">
        <v>58</v>
      </c>
      <c r="AQ70" s="567">
        <f t="shared" si="21"/>
        <v>0.13650000000000001</v>
      </c>
      <c r="AR70" s="343">
        <v>0</v>
      </c>
      <c r="AS70" s="344">
        <f t="shared" si="9"/>
        <v>0.13650000000000001</v>
      </c>
      <c r="AT70" s="341">
        <v>58</v>
      </c>
      <c r="AU70" s="567">
        <f t="shared" si="22"/>
        <v>0.14224700000000001</v>
      </c>
      <c r="AV70" s="343">
        <v>0</v>
      </c>
      <c r="AW70" s="344">
        <f t="shared" si="10"/>
        <v>0.14224700000000001</v>
      </c>
      <c r="AX70" s="341">
        <v>58</v>
      </c>
      <c r="AY70" s="567">
        <f t="shared" si="19"/>
        <v>0.161019</v>
      </c>
      <c r="AZ70" s="343">
        <v>0</v>
      </c>
      <c r="BA70" s="344">
        <f t="shared" si="11"/>
        <v>0.161019</v>
      </c>
    </row>
    <row r="71" spans="5:53">
      <c r="E71" s="327">
        <v>59</v>
      </c>
      <c r="F71" s="324">
        <v>0.05</v>
      </c>
      <c r="G71" s="328">
        <v>0</v>
      </c>
      <c r="H71" s="329">
        <f t="shared" si="0"/>
        <v>0.05</v>
      </c>
      <c r="J71" s="341">
        <v>59</v>
      </c>
      <c r="K71" s="567">
        <f t="shared" si="15"/>
        <v>0.127772</v>
      </c>
      <c r="L71" s="343">
        <v>0</v>
      </c>
      <c r="M71" s="344">
        <f t="shared" si="1"/>
        <v>0.127772</v>
      </c>
      <c r="N71" s="341">
        <v>59</v>
      </c>
      <c r="O71" s="567">
        <f t="shared" si="16"/>
        <v>0.13412299999999999</v>
      </c>
      <c r="P71" s="343">
        <v>0</v>
      </c>
      <c r="Q71" s="344">
        <f t="shared" si="2"/>
        <v>0.13412299999999999</v>
      </c>
      <c r="R71" s="341">
        <v>59</v>
      </c>
      <c r="S71" s="567">
        <f t="shared" si="17"/>
        <v>0.13991600000000001</v>
      </c>
      <c r="T71" s="343">
        <v>0</v>
      </c>
      <c r="U71" s="344">
        <f t="shared" si="3"/>
        <v>0.13991600000000001</v>
      </c>
      <c r="V71" s="341">
        <v>59</v>
      </c>
      <c r="W71" s="567">
        <f t="shared" si="18"/>
        <v>0.14674799999999999</v>
      </c>
      <c r="X71" s="343">
        <v>0</v>
      </c>
      <c r="Y71" s="344">
        <f t="shared" si="4"/>
        <v>0.14674799999999999</v>
      </c>
      <c r="Z71" s="341">
        <v>59</v>
      </c>
      <c r="AA71" s="567">
        <f t="shared" si="12"/>
        <v>0.13449900000000001</v>
      </c>
      <c r="AB71" s="343">
        <v>0</v>
      </c>
      <c r="AC71" s="344">
        <f t="shared" si="5"/>
        <v>0.13449900000000001</v>
      </c>
      <c r="AD71" s="341">
        <v>59</v>
      </c>
      <c r="AE71" s="567">
        <f t="shared" si="20"/>
        <v>0.13</v>
      </c>
      <c r="AF71" s="343">
        <v>0</v>
      </c>
      <c r="AG71" s="344">
        <f t="shared" si="6"/>
        <v>0.13</v>
      </c>
      <c r="AH71" s="341">
        <v>59</v>
      </c>
      <c r="AI71" s="567">
        <f t="shared" si="13"/>
        <v>0.13012499999999999</v>
      </c>
      <c r="AJ71" s="343">
        <v>0</v>
      </c>
      <c r="AK71" s="344">
        <f t="shared" si="7"/>
        <v>0.13012499999999999</v>
      </c>
      <c r="AL71" s="341">
        <v>59</v>
      </c>
      <c r="AM71" s="567">
        <f t="shared" si="14"/>
        <v>0.13289999999999999</v>
      </c>
      <c r="AN71" s="343">
        <v>0</v>
      </c>
      <c r="AO71" s="344">
        <f t="shared" si="8"/>
        <v>0.13289999999999999</v>
      </c>
      <c r="AP71" s="341">
        <v>59</v>
      </c>
      <c r="AQ71" s="567">
        <f t="shared" si="21"/>
        <v>0.13650000000000001</v>
      </c>
      <c r="AR71" s="343">
        <v>0</v>
      </c>
      <c r="AS71" s="344">
        <f t="shared" si="9"/>
        <v>0.13650000000000001</v>
      </c>
      <c r="AT71" s="341">
        <v>59</v>
      </c>
      <c r="AU71" s="567">
        <f t="shared" si="22"/>
        <v>0.14224700000000001</v>
      </c>
      <c r="AV71" s="343">
        <v>0</v>
      </c>
      <c r="AW71" s="344">
        <f t="shared" si="10"/>
        <v>0.14224700000000001</v>
      </c>
      <c r="AX71" s="341">
        <v>59</v>
      </c>
      <c r="AY71" s="567">
        <f t="shared" si="19"/>
        <v>0.161019</v>
      </c>
      <c r="AZ71" s="343">
        <v>0</v>
      </c>
      <c r="BA71" s="344">
        <f t="shared" si="11"/>
        <v>0.161019</v>
      </c>
    </row>
    <row r="72" spans="5:53">
      <c r="E72" s="327">
        <v>60</v>
      </c>
      <c r="F72" s="324">
        <v>0.05</v>
      </c>
      <c r="G72" s="328">
        <v>0</v>
      </c>
      <c r="H72" s="329">
        <f t="shared" si="0"/>
        <v>0.05</v>
      </c>
      <c r="J72" s="341">
        <v>60</v>
      </c>
      <c r="K72" s="567">
        <f t="shared" si="15"/>
        <v>0.127772</v>
      </c>
      <c r="L72" s="343">
        <v>0</v>
      </c>
      <c r="M72" s="344">
        <f t="shared" si="1"/>
        <v>0.127772</v>
      </c>
      <c r="N72" s="341">
        <v>60</v>
      </c>
      <c r="O72" s="567">
        <f t="shared" si="16"/>
        <v>0.13412299999999999</v>
      </c>
      <c r="P72" s="343">
        <v>0</v>
      </c>
      <c r="Q72" s="344">
        <f t="shared" si="2"/>
        <v>0.13412299999999999</v>
      </c>
      <c r="R72" s="341">
        <v>60</v>
      </c>
      <c r="S72" s="567">
        <f t="shared" si="17"/>
        <v>0.13991600000000001</v>
      </c>
      <c r="T72" s="343">
        <v>0</v>
      </c>
      <c r="U72" s="344">
        <f t="shared" si="3"/>
        <v>0.13991600000000001</v>
      </c>
      <c r="V72" s="341">
        <v>60</v>
      </c>
      <c r="W72" s="567">
        <f t="shared" si="18"/>
        <v>0.14674799999999999</v>
      </c>
      <c r="X72" s="343">
        <v>0</v>
      </c>
      <c r="Y72" s="344">
        <f t="shared" si="4"/>
        <v>0.14674799999999999</v>
      </c>
      <c r="Z72" s="341">
        <v>60</v>
      </c>
      <c r="AA72" s="567">
        <f t="shared" si="12"/>
        <v>0.13449900000000001</v>
      </c>
      <c r="AB72" s="343">
        <v>0</v>
      </c>
      <c r="AC72" s="344">
        <f t="shared" si="5"/>
        <v>0.13449900000000001</v>
      </c>
      <c r="AD72" s="341">
        <v>60</v>
      </c>
      <c r="AE72" s="567">
        <f t="shared" si="20"/>
        <v>0.13</v>
      </c>
      <c r="AF72" s="343">
        <v>0</v>
      </c>
      <c r="AG72" s="344">
        <f t="shared" si="6"/>
        <v>0.13</v>
      </c>
      <c r="AH72" s="341">
        <v>60</v>
      </c>
      <c r="AI72" s="567">
        <f t="shared" si="13"/>
        <v>0.13012499999999999</v>
      </c>
      <c r="AJ72" s="343">
        <v>0</v>
      </c>
      <c r="AK72" s="344">
        <f t="shared" si="7"/>
        <v>0.13012499999999999</v>
      </c>
      <c r="AL72" s="341">
        <v>60</v>
      </c>
      <c r="AM72" s="567">
        <f t="shared" si="14"/>
        <v>0.13289999999999999</v>
      </c>
      <c r="AN72" s="343">
        <v>0</v>
      </c>
      <c r="AO72" s="344">
        <f t="shared" si="8"/>
        <v>0.13289999999999999</v>
      </c>
      <c r="AP72" s="341">
        <v>60</v>
      </c>
      <c r="AQ72" s="567">
        <f t="shared" si="21"/>
        <v>0.13650000000000001</v>
      </c>
      <c r="AR72" s="343">
        <v>0</v>
      </c>
      <c r="AS72" s="344">
        <f t="shared" si="9"/>
        <v>0.13650000000000001</v>
      </c>
      <c r="AT72" s="341">
        <v>60</v>
      </c>
      <c r="AU72" s="567">
        <f t="shared" si="22"/>
        <v>0.14224700000000001</v>
      </c>
      <c r="AV72" s="343">
        <v>0</v>
      </c>
      <c r="AW72" s="344">
        <f t="shared" si="10"/>
        <v>0.14224700000000001</v>
      </c>
      <c r="AX72" s="341">
        <v>60</v>
      </c>
      <c r="AY72" s="567">
        <f t="shared" si="19"/>
        <v>0.161019</v>
      </c>
      <c r="AZ72" s="343">
        <v>0</v>
      </c>
      <c r="BA72" s="344">
        <f t="shared" si="11"/>
        <v>0.161019</v>
      </c>
    </row>
    <row r="73" spans="5:53">
      <c r="E73" s="327">
        <v>61</v>
      </c>
      <c r="F73" s="324">
        <v>0.05</v>
      </c>
      <c r="G73" s="328">
        <v>0</v>
      </c>
      <c r="H73" s="329">
        <f t="shared" si="0"/>
        <v>0.05</v>
      </c>
      <c r="J73" s="341">
        <v>61</v>
      </c>
      <c r="K73" s="567">
        <f t="shared" si="15"/>
        <v>0.127772</v>
      </c>
      <c r="L73" s="343">
        <v>0</v>
      </c>
      <c r="M73" s="344">
        <f t="shared" si="1"/>
        <v>0.127772</v>
      </c>
      <c r="N73" s="341">
        <v>61</v>
      </c>
      <c r="O73" s="567">
        <f t="shared" si="16"/>
        <v>0.13412299999999999</v>
      </c>
      <c r="P73" s="343">
        <v>0</v>
      </c>
      <c r="Q73" s="344">
        <f t="shared" si="2"/>
        <v>0.13412299999999999</v>
      </c>
      <c r="R73" s="341">
        <v>61</v>
      </c>
      <c r="S73" s="567">
        <f t="shared" si="17"/>
        <v>0.13991600000000001</v>
      </c>
      <c r="T73" s="343">
        <v>0</v>
      </c>
      <c r="U73" s="344">
        <f t="shared" si="3"/>
        <v>0.13991600000000001</v>
      </c>
      <c r="V73" s="341">
        <v>61</v>
      </c>
      <c r="W73" s="567">
        <f t="shared" si="18"/>
        <v>0.14674799999999999</v>
      </c>
      <c r="X73" s="343">
        <v>0</v>
      </c>
      <c r="Y73" s="344">
        <f t="shared" si="4"/>
        <v>0.14674799999999999</v>
      </c>
      <c r="Z73" s="341">
        <v>61</v>
      </c>
      <c r="AA73" s="567">
        <f t="shared" si="12"/>
        <v>0.13449900000000001</v>
      </c>
      <c r="AB73" s="343">
        <v>0</v>
      </c>
      <c r="AC73" s="344">
        <f t="shared" si="5"/>
        <v>0.13449900000000001</v>
      </c>
      <c r="AD73" s="341">
        <v>61</v>
      </c>
      <c r="AE73" s="567">
        <f t="shared" si="20"/>
        <v>0.13</v>
      </c>
      <c r="AF73" s="343">
        <v>0</v>
      </c>
      <c r="AG73" s="344">
        <f t="shared" si="6"/>
        <v>0.13</v>
      </c>
      <c r="AH73" s="341">
        <v>61</v>
      </c>
      <c r="AI73" s="567">
        <f t="shared" si="13"/>
        <v>0.13012499999999999</v>
      </c>
      <c r="AJ73" s="343">
        <v>0</v>
      </c>
      <c r="AK73" s="344">
        <f t="shared" si="7"/>
        <v>0.13012499999999999</v>
      </c>
      <c r="AL73" s="341">
        <v>61</v>
      </c>
      <c r="AM73" s="567">
        <f t="shared" si="14"/>
        <v>0.13289999999999999</v>
      </c>
      <c r="AN73" s="343">
        <v>0</v>
      </c>
      <c r="AO73" s="344">
        <f t="shared" si="8"/>
        <v>0.13289999999999999</v>
      </c>
      <c r="AP73" s="341">
        <v>61</v>
      </c>
      <c r="AQ73" s="567">
        <f t="shared" si="21"/>
        <v>0.13650000000000001</v>
      </c>
      <c r="AR73" s="343">
        <v>0</v>
      </c>
      <c r="AS73" s="344">
        <f t="shared" si="9"/>
        <v>0.13650000000000001</v>
      </c>
      <c r="AT73" s="341">
        <v>61</v>
      </c>
      <c r="AU73" s="567">
        <f t="shared" si="22"/>
        <v>0.14224700000000001</v>
      </c>
      <c r="AV73" s="343">
        <v>0</v>
      </c>
      <c r="AW73" s="344">
        <f t="shared" si="10"/>
        <v>0.14224700000000001</v>
      </c>
      <c r="AX73" s="341">
        <v>61</v>
      </c>
      <c r="AY73" s="567">
        <f t="shared" si="19"/>
        <v>0.161019</v>
      </c>
      <c r="AZ73" s="343">
        <v>0</v>
      </c>
      <c r="BA73" s="344">
        <f t="shared" si="11"/>
        <v>0.161019</v>
      </c>
    </row>
    <row r="74" spans="5:53">
      <c r="E74" s="327">
        <v>62</v>
      </c>
      <c r="F74" s="324">
        <v>0.05</v>
      </c>
      <c r="G74" s="328">
        <v>0</v>
      </c>
      <c r="H74" s="329">
        <f t="shared" si="0"/>
        <v>0.05</v>
      </c>
      <c r="J74" s="341">
        <v>62</v>
      </c>
      <c r="K74" s="567">
        <f t="shared" si="15"/>
        <v>0.127772</v>
      </c>
      <c r="L74" s="343">
        <v>0</v>
      </c>
      <c r="M74" s="344">
        <f t="shared" si="1"/>
        <v>0.127772</v>
      </c>
      <c r="N74" s="341">
        <v>62</v>
      </c>
      <c r="O74" s="567">
        <f t="shared" si="16"/>
        <v>0.13412299999999999</v>
      </c>
      <c r="P74" s="343">
        <v>0</v>
      </c>
      <c r="Q74" s="344">
        <f t="shared" si="2"/>
        <v>0.13412299999999999</v>
      </c>
      <c r="R74" s="341">
        <v>62</v>
      </c>
      <c r="S74" s="567">
        <f t="shared" si="17"/>
        <v>0.13991600000000001</v>
      </c>
      <c r="T74" s="343">
        <v>0</v>
      </c>
      <c r="U74" s="344">
        <f t="shared" si="3"/>
        <v>0.13991600000000001</v>
      </c>
      <c r="V74" s="341">
        <v>62</v>
      </c>
      <c r="W74" s="567">
        <f t="shared" si="18"/>
        <v>0.14674799999999999</v>
      </c>
      <c r="X74" s="343">
        <v>0</v>
      </c>
      <c r="Y74" s="344">
        <f t="shared" si="4"/>
        <v>0.14674799999999999</v>
      </c>
      <c r="Z74" s="341">
        <v>62</v>
      </c>
      <c r="AA74" s="567">
        <f t="shared" si="12"/>
        <v>0.13449900000000001</v>
      </c>
      <c r="AB74" s="343">
        <v>0</v>
      </c>
      <c r="AC74" s="344">
        <f t="shared" si="5"/>
        <v>0.13449900000000001</v>
      </c>
      <c r="AD74" s="341">
        <v>62</v>
      </c>
      <c r="AE74" s="567">
        <f t="shared" si="20"/>
        <v>0.13</v>
      </c>
      <c r="AF74" s="343">
        <v>0</v>
      </c>
      <c r="AG74" s="344">
        <f t="shared" si="6"/>
        <v>0.13</v>
      </c>
      <c r="AH74" s="341">
        <v>62</v>
      </c>
      <c r="AI74" s="567">
        <f t="shared" si="13"/>
        <v>0.13012499999999999</v>
      </c>
      <c r="AJ74" s="343">
        <v>0</v>
      </c>
      <c r="AK74" s="344">
        <f t="shared" si="7"/>
        <v>0.13012499999999999</v>
      </c>
      <c r="AL74" s="341">
        <v>62</v>
      </c>
      <c r="AM74" s="567">
        <f t="shared" si="14"/>
        <v>0.13289999999999999</v>
      </c>
      <c r="AN74" s="343">
        <v>0</v>
      </c>
      <c r="AO74" s="344">
        <f t="shared" si="8"/>
        <v>0.13289999999999999</v>
      </c>
      <c r="AP74" s="341">
        <v>62</v>
      </c>
      <c r="AQ74" s="567">
        <f t="shared" si="21"/>
        <v>0.13650000000000001</v>
      </c>
      <c r="AR74" s="343">
        <v>0</v>
      </c>
      <c r="AS74" s="344">
        <f t="shared" si="9"/>
        <v>0.13650000000000001</v>
      </c>
      <c r="AT74" s="341">
        <v>62</v>
      </c>
      <c r="AU74" s="567">
        <f t="shared" si="22"/>
        <v>0.14224700000000001</v>
      </c>
      <c r="AV74" s="343">
        <v>0</v>
      </c>
      <c r="AW74" s="344">
        <f t="shared" si="10"/>
        <v>0.14224700000000001</v>
      </c>
      <c r="AX74" s="341">
        <v>62</v>
      </c>
      <c r="AY74" s="567">
        <f t="shared" si="19"/>
        <v>0.161019</v>
      </c>
      <c r="AZ74" s="343">
        <v>0</v>
      </c>
      <c r="BA74" s="344">
        <f t="shared" si="11"/>
        <v>0.161019</v>
      </c>
    </row>
    <row r="75" spans="5:53">
      <c r="E75" s="327">
        <v>63</v>
      </c>
      <c r="F75" s="324">
        <v>0.05</v>
      </c>
      <c r="G75" s="328">
        <v>0</v>
      </c>
      <c r="H75" s="329">
        <f t="shared" si="0"/>
        <v>0.05</v>
      </c>
      <c r="J75" s="341">
        <v>63</v>
      </c>
      <c r="K75" s="567">
        <f t="shared" si="15"/>
        <v>0.127772</v>
      </c>
      <c r="L75" s="343">
        <v>0</v>
      </c>
      <c r="M75" s="344">
        <f t="shared" si="1"/>
        <v>0.127772</v>
      </c>
      <c r="N75" s="341">
        <v>63</v>
      </c>
      <c r="O75" s="567">
        <f t="shared" si="16"/>
        <v>0.13412299999999999</v>
      </c>
      <c r="P75" s="343">
        <v>0</v>
      </c>
      <c r="Q75" s="344">
        <f t="shared" si="2"/>
        <v>0.13412299999999999</v>
      </c>
      <c r="R75" s="341">
        <v>63</v>
      </c>
      <c r="S75" s="567">
        <f t="shared" si="17"/>
        <v>0.13991600000000001</v>
      </c>
      <c r="T75" s="343">
        <v>0</v>
      </c>
      <c r="U75" s="344">
        <f t="shared" si="3"/>
        <v>0.13991600000000001</v>
      </c>
      <c r="V75" s="341">
        <v>63</v>
      </c>
      <c r="W75" s="567">
        <f t="shared" si="18"/>
        <v>0.14674799999999999</v>
      </c>
      <c r="X75" s="343">
        <v>0</v>
      </c>
      <c r="Y75" s="344">
        <f t="shared" si="4"/>
        <v>0.14674799999999999</v>
      </c>
      <c r="Z75" s="341">
        <v>63</v>
      </c>
      <c r="AA75" s="567">
        <f t="shared" si="12"/>
        <v>0.13449900000000001</v>
      </c>
      <c r="AB75" s="343">
        <v>0</v>
      </c>
      <c r="AC75" s="344">
        <f t="shared" si="5"/>
        <v>0.13449900000000001</v>
      </c>
      <c r="AD75" s="341">
        <v>63</v>
      </c>
      <c r="AE75" s="567">
        <f t="shared" si="20"/>
        <v>0.13</v>
      </c>
      <c r="AF75" s="343">
        <v>0</v>
      </c>
      <c r="AG75" s="344">
        <f t="shared" si="6"/>
        <v>0.13</v>
      </c>
      <c r="AH75" s="341">
        <v>63</v>
      </c>
      <c r="AI75" s="567">
        <f t="shared" si="13"/>
        <v>0.13012499999999999</v>
      </c>
      <c r="AJ75" s="343">
        <v>0</v>
      </c>
      <c r="AK75" s="344">
        <f t="shared" si="7"/>
        <v>0.13012499999999999</v>
      </c>
      <c r="AL75" s="341">
        <v>63</v>
      </c>
      <c r="AM75" s="567">
        <f t="shared" si="14"/>
        <v>0.13289999999999999</v>
      </c>
      <c r="AN75" s="343">
        <v>0</v>
      </c>
      <c r="AO75" s="344">
        <f t="shared" si="8"/>
        <v>0.13289999999999999</v>
      </c>
      <c r="AP75" s="341">
        <v>63</v>
      </c>
      <c r="AQ75" s="567">
        <f t="shared" si="21"/>
        <v>0.13650000000000001</v>
      </c>
      <c r="AR75" s="343">
        <v>0</v>
      </c>
      <c r="AS75" s="344">
        <f t="shared" si="9"/>
        <v>0.13650000000000001</v>
      </c>
      <c r="AT75" s="341">
        <v>63</v>
      </c>
      <c r="AU75" s="567">
        <f t="shared" si="22"/>
        <v>0.14224700000000001</v>
      </c>
      <c r="AV75" s="343">
        <v>0</v>
      </c>
      <c r="AW75" s="344">
        <f t="shared" si="10"/>
        <v>0.14224700000000001</v>
      </c>
      <c r="AX75" s="341">
        <v>63</v>
      </c>
      <c r="AY75" s="567">
        <f t="shared" si="19"/>
        <v>0.161019</v>
      </c>
      <c r="AZ75" s="343">
        <v>0</v>
      </c>
      <c r="BA75" s="344">
        <f t="shared" si="11"/>
        <v>0.161019</v>
      </c>
    </row>
    <row r="76" spans="5:53">
      <c r="E76" s="327">
        <v>64</v>
      </c>
      <c r="F76" s="324">
        <v>0.05</v>
      </c>
      <c r="G76" s="328">
        <v>0</v>
      </c>
      <c r="H76" s="329">
        <f t="shared" si="0"/>
        <v>0.05</v>
      </c>
      <c r="J76" s="341">
        <v>64</v>
      </c>
      <c r="K76" s="567">
        <f t="shared" si="15"/>
        <v>0.127772</v>
      </c>
      <c r="L76" s="343">
        <v>0</v>
      </c>
      <c r="M76" s="344">
        <f t="shared" si="1"/>
        <v>0.127772</v>
      </c>
      <c r="N76" s="341">
        <v>64</v>
      </c>
      <c r="O76" s="567">
        <f t="shared" si="16"/>
        <v>0.13412299999999999</v>
      </c>
      <c r="P76" s="343">
        <v>0</v>
      </c>
      <c r="Q76" s="344">
        <f t="shared" si="2"/>
        <v>0.13412299999999999</v>
      </c>
      <c r="R76" s="341">
        <v>64</v>
      </c>
      <c r="S76" s="567">
        <f t="shared" si="17"/>
        <v>0.13991600000000001</v>
      </c>
      <c r="T76" s="343">
        <v>0</v>
      </c>
      <c r="U76" s="344">
        <f t="shared" si="3"/>
        <v>0.13991600000000001</v>
      </c>
      <c r="V76" s="341">
        <v>64</v>
      </c>
      <c r="W76" s="567">
        <f t="shared" si="18"/>
        <v>0.14674799999999999</v>
      </c>
      <c r="X76" s="343">
        <v>0</v>
      </c>
      <c r="Y76" s="344">
        <f t="shared" si="4"/>
        <v>0.14674799999999999</v>
      </c>
      <c r="Z76" s="341">
        <v>64</v>
      </c>
      <c r="AA76" s="567">
        <f t="shared" si="12"/>
        <v>0.13449900000000001</v>
      </c>
      <c r="AB76" s="343">
        <v>0</v>
      </c>
      <c r="AC76" s="344">
        <f t="shared" si="5"/>
        <v>0.13449900000000001</v>
      </c>
      <c r="AD76" s="341">
        <v>64</v>
      </c>
      <c r="AE76" s="567">
        <f t="shared" si="20"/>
        <v>0.13</v>
      </c>
      <c r="AF76" s="343">
        <v>0</v>
      </c>
      <c r="AG76" s="344">
        <f t="shared" si="6"/>
        <v>0.13</v>
      </c>
      <c r="AH76" s="341">
        <v>64</v>
      </c>
      <c r="AI76" s="567">
        <f t="shared" si="13"/>
        <v>0.13012499999999999</v>
      </c>
      <c r="AJ76" s="343">
        <v>0</v>
      </c>
      <c r="AK76" s="344">
        <f t="shared" si="7"/>
        <v>0.13012499999999999</v>
      </c>
      <c r="AL76" s="341">
        <v>64</v>
      </c>
      <c r="AM76" s="567">
        <f t="shared" si="14"/>
        <v>0.13289999999999999</v>
      </c>
      <c r="AN76" s="343">
        <v>0</v>
      </c>
      <c r="AO76" s="344">
        <f t="shared" si="8"/>
        <v>0.13289999999999999</v>
      </c>
      <c r="AP76" s="341">
        <v>64</v>
      </c>
      <c r="AQ76" s="567">
        <f t="shared" si="21"/>
        <v>0.13650000000000001</v>
      </c>
      <c r="AR76" s="343">
        <v>0</v>
      </c>
      <c r="AS76" s="344">
        <f t="shared" si="9"/>
        <v>0.13650000000000001</v>
      </c>
      <c r="AT76" s="341">
        <v>64</v>
      </c>
      <c r="AU76" s="567">
        <f t="shared" si="22"/>
        <v>0.14224700000000001</v>
      </c>
      <c r="AV76" s="343">
        <v>0</v>
      </c>
      <c r="AW76" s="344">
        <f t="shared" si="10"/>
        <v>0.14224700000000001</v>
      </c>
      <c r="AX76" s="341">
        <v>64</v>
      </c>
      <c r="AY76" s="567">
        <f t="shared" si="19"/>
        <v>0.161019</v>
      </c>
      <c r="AZ76" s="343">
        <v>0</v>
      </c>
      <c r="BA76" s="344">
        <f t="shared" si="11"/>
        <v>0.161019</v>
      </c>
    </row>
    <row r="77" spans="5:53">
      <c r="E77" s="327">
        <v>65</v>
      </c>
      <c r="F77" s="324">
        <v>0.05</v>
      </c>
      <c r="G77" s="328">
        <v>0</v>
      </c>
      <c r="H77" s="329">
        <f t="shared" si="0"/>
        <v>0.05</v>
      </c>
      <c r="J77" s="341">
        <v>65</v>
      </c>
      <c r="K77" s="567">
        <f t="shared" si="15"/>
        <v>0.127772</v>
      </c>
      <c r="L77" s="343">
        <v>0</v>
      </c>
      <c r="M77" s="344">
        <f t="shared" si="1"/>
        <v>0.127772</v>
      </c>
      <c r="N77" s="341">
        <v>65</v>
      </c>
      <c r="O77" s="567">
        <f t="shared" si="16"/>
        <v>0.13412299999999999</v>
      </c>
      <c r="P77" s="343">
        <v>0</v>
      </c>
      <c r="Q77" s="344">
        <f t="shared" si="2"/>
        <v>0.13412299999999999</v>
      </c>
      <c r="R77" s="341">
        <v>65</v>
      </c>
      <c r="S77" s="567">
        <f t="shared" si="17"/>
        <v>0.13991600000000001</v>
      </c>
      <c r="T77" s="343">
        <v>0</v>
      </c>
      <c r="U77" s="344">
        <f t="shared" si="3"/>
        <v>0.13991600000000001</v>
      </c>
      <c r="V77" s="341">
        <v>65</v>
      </c>
      <c r="W77" s="567">
        <f t="shared" si="18"/>
        <v>0.14674799999999999</v>
      </c>
      <c r="X77" s="343">
        <v>0</v>
      </c>
      <c r="Y77" s="344">
        <f t="shared" si="4"/>
        <v>0.14674799999999999</v>
      </c>
      <c r="Z77" s="341">
        <v>65</v>
      </c>
      <c r="AA77" s="567">
        <f t="shared" si="12"/>
        <v>0.13449900000000001</v>
      </c>
      <c r="AB77" s="343">
        <v>0</v>
      </c>
      <c r="AC77" s="344">
        <f t="shared" si="5"/>
        <v>0.13449900000000001</v>
      </c>
      <c r="AD77" s="341">
        <v>65</v>
      </c>
      <c r="AE77" s="567">
        <f t="shared" si="20"/>
        <v>0.13</v>
      </c>
      <c r="AF77" s="343">
        <v>0</v>
      </c>
      <c r="AG77" s="344">
        <f t="shared" si="6"/>
        <v>0.13</v>
      </c>
      <c r="AH77" s="341">
        <v>65</v>
      </c>
      <c r="AI77" s="567">
        <f t="shared" si="13"/>
        <v>0.13012499999999999</v>
      </c>
      <c r="AJ77" s="343">
        <v>0</v>
      </c>
      <c r="AK77" s="344">
        <f t="shared" si="7"/>
        <v>0.13012499999999999</v>
      </c>
      <c r="AL77" s="341">
        <v>65</v>
      </c>
      <c r="AM77" s="567">
        <f t="shared" si="14"/>
        <v>0.13289999999999999</v>
      </c>
      <c r="AN77" s="343">
        <v>0</v>
      </c>
      <c r="AO77" s="344">
        <f t="shared" si="8"/>
        <v>0.13289999999999999</v>
      </c>
      <c r="AP77" s="341">
        <v>65</v>
      </c>
      <c r="AQ77" s="567">
        <f t="shared" si="21"/>
        <v>0.13650000000000001</v>
      </c>
      <c r="AR77" s="343">
        <v>0</v>
      </c>
      <c r="AS77" s="344">
        <f t="shared" si="9"/>
        <v>0.13650000000000001</v>
      </c>
      <c r="AT77" s="341">
        <v>65</v>
      </c>
      <c r="AU77" s="567">
        <f t="shared" si="22"/>
        <v>0.14224700000000001</v>
      </c>
      <c r="AV77" s="343">
        <v>0</v>
      </c>
      <c r="AW77" s="344">
        <f t="shared" si="10"/>
        <v>0.14224700000000001</v>
      </c>
      <c r="AX77" s="341">
        <v>65</v>
      </c>
      <c r="AY77" s="567">
        <f t="shared" si="19"/>
        <v>0.161019</v>
      </c>
      <c r="AZ77" s="343">
        <v>0</v>
      </c>
      <c r="BA77" s="344">
        <f t="shared" si="11"/>
        <v>0.161019</v>
      </c>
    </row>
    <row r="78" spans="5:53">
      <c r="E78" s="327">
        <v>66</v>
      </c>
      <c r="F78" s="324">
        <v>0.05</v>
      </c>
      <c r="G78" s="328">
        <v>0</v>
      </c>
      <c r="H78" s="329">
        <f t="shared" ref="H78:H132" si="23">F78+G78</f>
        <v>0.05</v>
      </c>
      <c r="J78" s="341">
        <v>66</v>
      </c>
      <c r="K78" s="567">
        <f t="shared" si="15"/>
        <v>0.127772</v>
      </c>
      <c r="L78" s="343">
        <v>0</v>
      </c>
      <c r="M78" s="344">
        <f t="shared" ref="M78:M132" si="24">K78+L78</f>
        <v>0.127772</v>
      </c>
      <c r="N78" s="341">
        <v>66</v>
      </c>
      <c r="O78" s="567">
        <f t="shared" si="16"/>
        <v>0.13412299999999999</v>
      </c>
      <c r="P78" s="343">
        <v>0</v>
      </c>
      <c r="Q78" s="344">
        <f t="shared" ref="Q78:Q132" si="25">O78+P78</f>
        <v>0.13412299999999999</v>
      </c>
      <c r="R78" s="341">
        <v>66</v>
      </c>
      <c r="S78" s="567">
        <f t="shared" si="17"/>
        <v>0.13991600000000001</v>
      </c>
      <c r="T78" s="343">
        <v>0</v>
      </c>
      <c r="U78" s="344">
        <f t="shared" ref="U78:U132" si="26">S78+T78</f>
        <v>0.13991600000000001</v>
      </c>
      <c r="V78" s="341">
        <v>66</v>
      </c>
      <c r="W78" s="567">
        <f t="shared" si="18"/>
        <v>0.14674799999999999</v>
      </c>
      <c r="X78" s="343">
        <v>0</v>
      </c>
      <c r="Y78" s="344">
        <f t="shared" ref="Y78:Y132" si="27">W78+X78</f>
        <v>0.14674799999999999</v>
      </c>
      <c r="Z78" s="341">
        <v>66</v>
      </c>
      <c r="AA78" s="567">
        <f t="shared" si="12"/>
        <v>0.13449900000000001</v>
      </c>
      <c r="AB78" s="343">
        <v>0</v>
      </c>
      <c r="AC78" s="344">
        <f t="shared" ref="AC78:AC132" si="28">AA78+AB78</f>
        <v>0.13449900000000001</v>
      </c>
      <c r="AD78" s="341">
        <v>66</v>
      </c>
      <c r="AE78" s="567">
        <f t="shared" si="20"/>
        <v>0.13</v>
      </c>
      <c r="AF78" s="343">
        <v>0</v>
      </c>
      <c r="AG78" s="344">
        <f t="shared" ref="AG78:AG132" si="29">AE78+AF78</f>
        <v>0.13</v>
      </c>
      <c r="AH78" s="341">
        <v>66</v>
      </c>
      <c r="AI78" s="567">
        <f t="shared" si="13"/>
        <v>0.13012499999999999</v>
      </c>
      <c r="AJ78" s="343">
        <v>0</v>
      </c>
      <c r="AK78" s="344">
        <f t="shared" ref="AK78:AK132" si="30">AI78+AJ78</f>
        <v>0.13012499999999999</v>
      </c>
      <c r="AL78" s="341">
        <v>66</v>
      </c>
      <c r="AM78" s="567">
        <f t="shared" si="14"/>
        <v>0.13289999999999999</v>
      </c>
      <c r="AN78" s="343">
        <v>0</v>
      </c>
      <c r="AO78" s="344">
        <f t="shared" ref="AO78:AO132" si="31">AM78+AN78</f>
        <v>0.13289999999999999</v>
      </c>
      <c r="AP78" s="341">
        <v>66</v>
      </c>
      <c r="AQ78" s="567">
        <f t="shared" si="21"/>
        <v>0.13650000000000001</v>
      </c>
      <c r="AR78" s="343">
        <v>0</v>
      </c>
      <c r="AS78" s="344">
        <f t="shared" ref="AS78:AS132" si="32">AQ78+AR78</f>
        <v>0.13650000000000001</v>
      </c>
      <c r="AT78" s="341">
        <v>66</v>
      </c>
      <c r="AU78" s="567">
        <f t="shared" si="22"/>
        <v>0.14224700000000001</v>
      </c>
      <c r="AV78" s="343">
        <v>0</v>
      </c>
      <c r="AW78" s="344">
        <f t="shared" ref="AW78:AW132" si="33">AU78+AV78</f>
        <v>0.14224700000000001</v>
      </c>
      <c r="AX78" s="341">
        <v>66</v>
      </c>
      <c r="AY78" s="567">
        <f t="shared" si="19"/>
        <v>0.161019</v>
      </c>
      <c r="AZ78" s="343">
        <v>0</v>
      </c>
      <c r="BA78" s="344">
        <f t="shared" ref="BA78:BA132" si="34">AY78+AZ78</f>
        <v>0.161019</v>
      </c>
    </row>
    <row r="79" spans="5:53">
      <c r="E79" s="327">
        <v>67</v>
      </c>
      <c r="F79" s="324">
        <v>0.05</v>
      </c>
      <c r="G79" s="328">
        <v>0</v>
      </c>
      <c r="H79" s="329">
        <f t="shared" si="23"/>
        <v>0.05</v>
      </c>
      <c r="J79" s="341">
        <v>67</v>
      </c>
      <c r="K79" s="567">
        <f t="shared" si="15"/>
        <v>0.127772</v>
      </c>
      <c r="L79" s="343">
        <v>0</v>
      </c>
      <c r="M79" s="344">
        <f t="shared" si="24"/>
        <v>0.127772</v>
      </c>
      <c r="N79" s="341">
        <v>67</v>
      </c>
      <c r="O79" s="567">
        <f t="shared" si="16"/>
        <v>0.13412299999999999</v>
      </c>
      <c r="P79" s="343">
        <v>0</v>
      </c>
      <c r="Q79" s="344">
        <f t="shared" si="25"/>
        <v>0.13412299999999999</v>
      </c>
      <c r="R79" s="341">
        <v>67</v>
      </c>
      <c r="S79" s="567">
        <f t="shared" si="17"/>
        <v>0.13991600000000001</v>
      </c>
      <c r="T79" s="343">
        <v>0</v>
      </c>
      <c r="U79" s="344">
        <f t="shared" si="26"/>
        <v>0.13991600000000001</v>
      </c>
      <c r="V79" s="341">
        <v>67</v>
      </c>
      <c r="W79" s="567">
        <f t="shared" si="18"/>
        <v>0.14674799999999999</v>
      </c>
      <c r="X79" s="343">
        <v>0</v>
      </c>
      <c r="Y79" s="344">
        <f t="shared" si="27"/>
        <v>0.14674799999999999</v>
      </c>
      <c r="Z79" s="341">
        <v>67</v>
      </c>
      <c r="AA79" s="567">
        <f t="shared" si="12"/>
        <v>0.13449900000000001</v>
      </c>
      <c r="AB79" s="343">
        <v>0</v>
      </c>
      <c r="AC79" s="344">
        <f t="shared" si="28"/>
        <v>0.13449900000000001</v>
      </c>
      <c r="AD79" s="341">
        <v>67</v>
      </c>
      <c r="AE79" s="567">
        <f t="shared" si="20"/>
        <v>0.13</v>
      </c>
      <c r="AF79" s="343">
        <v>0</v>
      </c>
      <c r="AG79" s="344">
        <f t="shared" si="29"/>
        <v>0.13</v>
      </c>
      <c r="AH79" s="341">
        <v>67</v>
      </c>
      <c r="AI79" s="567">
        <f t="shared" si="13"/>
        <v>0.13012499999999999</v>
      </c>
      <c r="AJ79" s="343">
        <v>0</v>
      </c>
      <c r="AK79" s="344">
        <f t="shared" si="30"/>
        <v>0.13012499999999999</v>
      </c>
      <c r="AL79" s="341">
        <v>67</v>
      </c>
      <c r="AM79" s="567">
        <f t="shared" si="14"/>
        <v>0.13289999999999999</v>
      </c>
      <c r="AN79" s="343">
        <v>0</v>
      </c>
      <c r="AO79" s="344">
        <f t="shared" si="31"/>
        <v>0.13289999999999999</v>
      </c>
      <c r="AP79" s="341">
        <v>67</v>
      </c>
      <c r="AQ79" s="567">
        <f t="shared" si="21"/>
        <v>0.13650000000000001</v>
      </c>
      <c r="AR79" s="343">
        <v>0</v>
      </c>
      <c r="AS79" s="344">
        <f t="shared" si="32"/>
        <v>0.13650000000000001</v>
      </c>
      <c r="AT79" s="341">
        <v>67</v>
      </c>
      <c r="AU79" s="567">
        <f t="shared" si="22"/>
        <v>0.14224700000000001</v>
      </c>
      <c r="AV79" s="343">
        <v>0</v>
      </c>
      <c r="AW79" s="344">
        <f t="shared" si="33"/>
        <v>0.14224700000000001</v>
      </c>
      <c r="AX79" s="341">
        <v>67</v>
      </c>
      <c r="AY79" s="567">
        <f t="shared" si="19"/>
        <v>0.161019</v>
      </c>
      <c r="AZ79" s="343">
        <v>0</v>
      </c>
      <c r="BA79" s="344">
        <f t="shared" si="34"/>
        <v>0.161019</v>
      </c>
    </row>
    <row r="80" spans="5:53">
      <c r="E80" s="327">
        <v>68</v>
      </c>
      <c r="F80" s="324">
        <v>0.05</v>
      </c>
      <c r="G80" s="328">
        <v>0</v>
      </c>
      <c r="H80" s="329">
        <f t="shared" si="23"/>
        <v>0.05</v>
      </c>
      <c r="J80" s="341">
        <v>68</v>
      </c>
      <c r="K80" s="567">
        <f t="shared" si="15"/>
        <v>0.127772</v>
      </c>
      <c r="L80" s="343">
        <v>0</v>
      </c>
      <c r="M80" s="344">
        <f t="shared" si="24"/>
        <v>0.127772</v>
      </c>
      <c r="N80" s="341">
        <v>68</v>
      </c>
      <c r="O80" s="567">
        <f t="shared" si="16"/>
        <v>0.13412299999999999</v>
      </c>
      <c r="P80" s="343">
        <v>0</v>
      </c>
      <c r="Q80" s="344">
        <f t="shared" si="25"/>
        <v>0.13412299999999999</v>
      </c>
      <c r="R80" s="341">
        <v>68</v>
      </c>
      <c r="S80" s="567">
        <f t="shared" si="17"/>
        <v>0.13991600000000001</v>
      </c>
      <c r="T80" s="343">
        <v>0</v>
      </c>
      <c r="U80" s="344">
        <f t="shared" si="26"/>
        <v>0.13991600000000001</v>
      </c>
      <c r="V80" s="341">
        <v>68</v>
      </c>
      <c r="W80" s="567">
        <f t="shared" si="18"/>
        <v>0.14674799999999999</v>
      </c>
      <c r="X80" s="343">
        <v>0</v>
      </c>
      <c r="Y80" s="344">
        <f t="shared" si="27"/>
        <v>0.14674799999999999</v>
      </c>
      <c r="Z80" s="341">
        <v>68</v>
      </c>
      <c r="AA80" s="567">
        <f t="shared" si="12"/>
        <v>0.13449900000000001</v>
      </c>
      <c r="AB80" s="343">
        <v>0</v>
      </c>
      <c r="AC80" s="344">
        <f t="shared" si="28"/>
        <v>0.13449900000000001</v>
      </c>
      <c r="AD80" s="341">
        <v>68</v>
      </c>
      <c r="AE80" s="567">
        <f t="shared" si="20"/>
        <v>0.13</v>
      </c>
      <c r="AF80" s="343">
        <v>0</v>
      </c>
      <c r="AG80" s="344">
        <f t="shared" si="29"/>
        <v>0.13</v>
      </c>
      <c r="AH80" s="341">
        <v>68</v>
      </c>
      <c r="AI80" s="567">
        <f t="shared" si="13"/>
        <v>0.13012499999999999</v>
      </c>
      <c r="AJ80" s="343">
        <v>0</v>
      </c>
      <c r="AK80" s="344">
        <f t="shared" si="30"/>
        <v>0.13012499999999999</v>
      </c>
      <c r="AL80" s="341">
        <v>68</v>
      </c>
      <c r="AM80" s="567">
        <f t="shared" si="14"/>
        <v>0.13289999999999999</v>
      </c>
      <c r="AN80" s="343">
        <v>0</v>
      </c>
      <c r="AO80" s="344">
        <f t="shared" si="31"/>
        <v>0.13289999999999999</v>
      </c>
      <c r="AP80" s="341">
        <v>68</v>
      </c>
      <c r="AQ80" s="567">
        <f t="shared" si="21"/>
        <v>0.13650000000000001</v>
      </c>
      <c r="AR80" s="343">
        <v>0</v>
      </c>
      <c r="AS80" s="344">
        <f t="shared" si="32"/>
        <v>0.13650000000000001</v>
      </c>
      <c r="AT80" s="341">
        <v>68</v>
      </c>
      <c r="AU80" s="567">
        <f t="shared" si="22"/>
        <v>0.14224700000000001</v>
      </c>
      <c r="AV80" s="343">
        <v>0</v>
      </c>
      <c r="AW80" s="344">
        <f t="shared" si="33"/>
        <v>0.14224700000000001</v>
      </c>
      <c r="AX80" s="341">
        <v>68</v>
      </c>
      <c r="AY80" s="567">
        <f t="shared" si="19"/>
        <v>0.161019</v>
      </c>
      <c r="AZ80" s="343">
        <v>0</v>
      </c>
      <c r="BA80" s="344">
        <f t="shared" si="34"/>
        <v>0.161019</v>
      </c>
    </row>
    <row r="81" spans="5:53">
      <c r="E81" s="327">
        <v>69</v>
      </c>
      <c r="F81" s="324">
        <v>0.05</v>
      </c>
      <c r="G81" s="328">
        <v>0</v>
      </c>
      <c r="H81" s="329">
        <f t="shared" si="23"/>
        <v>0.05</v>
      </c>
      <c r="J81" s="341">
        <v>69</v>
      </c>
      <c r="K81" s="567">
        <f t="shared" si="15"/>
        <v>0.127772</v>
      </c>
      <c r="L81" s="343">
        <v>0</v>
      </c>
      <c r="M81" s="344">
        <f t="shared" si="24"/>
        <v>0.127772</v>
      </c>
      <c r="N81" s="341">
        <v>69</v>
      </c>
      <c r="O81" s="567">
        <f t="shared" si="16"/>
        <v>0.13412299999999999</v>
      </c>
      <c r="P81" s="343">
        <v>0</v>
      </c>
      <c r="Q81" s="344">
        <f t="shared" si="25"/>
        <v>0.13412299999999999</v>
      </c>
      <c r="R81" s="341">
        <v>69</v>
      </c>
      <c r="S81" s="567">
        <f t="shared" si="17"/>
        <v>0.13991600000000001</v>
      </c>
      <c r="T81" s="343">
        <v>0</v>
      </c>
      <c r="U81" s="344">
        <f t="shared" si="26"/>
        <v>0.13991600000000001</v>
      </c>
      <c r="V81" s="341">
        <v>69</v>
      </c>
      <c r="W81" s="567">
        <f t="shared" si="18"/>
        <v>0.14674799999999999</v>
      </c>
      <c r="X81" s="343">
        <v>0</v>
      </c>
      <c r="Y81" s="344">
        <f t="shared" si="27"/>
        <v>0.14674799999999999</v>
      </c>
      <c r="Z81" s="341">
        <v>69</v>
      </c>
      <c r="AA81" s="567">
        <f t="shared" si="12"/>
        <v>0.13449900000000001</v>
      </c>
      <c r="AB81" s="343">
        <v>0</v>
      </c>
      <c r="AC81" s="344">
        <f t="shared" si="28"/>
        <v>0.13449900000000001</v>
      </c>
      <c r="AD81" s="341">
        <v>69</v>
      </c>
      <c r="AE81" s="567">
        <f t="shared" si="20"/>
        <v>0.13</v>
      </c>
      <c r="AF81" s="343">
        <v>0</v>
      </c>
      <c r="AG81" s="344">
        <f t="shared" si="29"/>
        <v>0.13</v>
      </c>
      <c r="AH81" s="341">
        <v>69</v>
      </c>
      <c r="AI81" s="567">
        <f t="shared" si="13"/>
        <v>0.13012499999999999</v>
      </c>
      <c r="AJ81" s="343">
        <v>0</v>
      </c>
      <c r="AK81" s="344">
        <f t="shared" si="30"/>
        <v>0.13012499999999999</v>
      </c>
      <c r="AL81" s="341">
        <v>69</v>
      </c>
      <c r="AM81" s="567">
        <f t="shared" si="14"/>
        <v>0.13289999999999999</v>
      </c>
      <c r="AN81" s="343">
        <v>0</v>
      </c>
      <c r="AO81" s="344">
        <f t="shared" si="31"/>
        <v>0.13289999999999999</v>
      </c>
      <c r="AP81" s="341">
        <v>69</v>
      </c>
      <c r="AQ81" s="567">
        <f t="shared" si="21"/>
        <v>0.13650000000000001</v>
      </c>
      <c r="AR81" s="343">
        <v>0</v>
      </c>
      <c r="AS81" s="344">
        <f t="shared" si="32"/>
        <v>0.13650000000000001</v>
      </c>
      <c r="AT81" s="341">
        <v>69</v>
      </c>
      <c r="AU81" s="567">
        <f t="shared" si="22"/>
        <v>0.14224700000000001</v>
      </c>
      <c r="AV81" s="343">
        <v>0</v>
      </c>
      <c r="AW81" s="344">
        <f t="shared" si="33"/>
        <v>0.14224700000000001</v>
      </c>
      <c r="AX81" s="341">
        <v>69</v>
      </c>
      <c r="AY81" s="567">
        <f t="shared" si="19"/>
        <v>0.161019</v>
      </c>
      <c r="AZ81" s="343">
        <v>0</v>
      </c>
      <c r="BA81" s="344">
        <f t="shared" si="34"/>
        <v>0.161019</v>
      </c>
    </row>
    <row r="82" spans="5:53">
      <c r="E82" s="327">
        <v>70</v>
      </c>
      <c r="F82" s="324">
        <v>0.05</v>
      </c>
      <c r="G82" s="328">
        <v>0</v>
      </c>
      <c r="H82" s="329">
        <f t="shared" si="23"/>
        <v>0.05</v>
      </c>
      <c r="J82" s="341">
        <v>70</v>
      </c>
      <c r="K82" s="567">
        <f t="shared" si="15"/>
        <v>0.127772</v>
      </c>
      <c r="L82" s="343">
        <v>0</v>
      </c>
      <c r="M82" s="344">
        <f t="shared" si="24"/>
        <v>0.127772</v>
      </c>
      <c r="N82" s="341">
        <v>70</v>
      </c>
      <c r="O82" s="567">
        <f t="shared" si="16"/>
        <v>0.13412299999999999</v>
      </c>
      <c r="P82" s="343">
        <v>0</v>
      </c>
      <c r="Q82" s="344">
        <f t="shared" si="25"/>
        <v>0.13412299999999999</v>
      </c>
      <c r="R82" s="341">
        <v>70</v>
      </c>
      <c r="S82" s="567">
        <f t="shared" si="17"/>
        <v>0.13991600000000001</v>
      </c>
      <c r="T82" s="343">
        <v>0</v>
      </c>
      <c r="U82" s="344">
        <f t="shared" si="26"/>
        <v>0.13991600000000001</v>
      </c>
      <c r="V82" s="341">
        <v>70</v>
      </c>
      <c r="W82" s="567">
        <f t="shared" si="18"/>
        <v>0.14674799999999999</v>
      </c>
      <c r="X82" s="343">
        <v>0</v>
      </c>
      <c r="Y82" s="344">
        <f t="shared" si="27"/>
        <v>0.14674799999999999</v>
      </c>
      <c r="Z82" s="341">
        <v>70</v>
      </c>
      <c r="AA82" s="567">
        <f t="shared" si="12"/>
        <v>0.13449900000000001</v>
      </c>
      <c r="AB82" s="343">
        <v>0</v>
      </c>
      <c r="AC82" s="344">
        <f t="shared" si="28"/>
        <v>0.13449900000000001</v>
      </c>
      <c r="AD82" s="341">
        <v>70</v>
      </c>
      <c r="AE82" s="567">
        <f t="shared" si="20"/>
        <v>0.13</v>
      </c>
      <c r="AF82" s="343">
        <v>0</v>
      </c>
      <c r="AG82" s="344">
        <f t="shared" si="29"/>
        <v>0.13</v>
      </c>
      <c r="AH82" s="341">
        <v>70</v>
      </c>
      <c r="AI82" s="567">
        <f t="shared" si="13"/>
        <v>0.13012499999999999</v>
      </c>
      <c r="AJ82" s="343">
        <v>0</v>
      </c>
      <c r="AK82" s="344">
        <f t="shared" si="30"/>
        <v>0.13012499999999999</v>
      </c>
      <c r="AL82" s="341">
        <v>70</v>
      </c>
      <c r="AM82" s="567">
        <f t="shared" si="14"/>
        <v>0.13289999999999999</v>
      </c>
      <c r="AN82" s="343">
        <v>0</v>
      </c>
      <c r="AO82" s="344">
        <f t="shared" si="31"/>
        <v>0.13289999999999999</v>
      </c>
      <c r="AP82" s="341">
        <v>70</v>
      </c>
      <c r="AQ82" s="567">
        <f t="shared" si="21"/>
        <v>0.13650000000000001</v>
      </c>
      <c r="AR82" s="343">
        <v>0</v>
      </c>
      <c r="AS82" s="344">
        <f t="shared" si="32"/>
        <v>0.13650000000000001</v>
      </c>
      <c r="AT82" s="341">
        <v>70</v>
      </c>
      <c r="AU82" s="567">
        <f t="shared" si="22"/>
        <v>0.14224700000000001</v>
      </c>
      <c r="AV82" s="343">
        <v>0</v>
      </c>
      <c r="AW82" s="344">
        <f t="shared" si="33"/>
        <v>0.14224700000000001</v>
      </c>
      <c r="AX82" s="341">
        <v>70</v>
      </c>
      <c r="AY82" s="567">
        <f t="shared" si="19"/>
        <v>0.161019</v>
      </c>
      <c r="AZ82" s="343">
        <v>0</v>
      </c>
      <c r="BA82" s="344">
        <f t="shared" si="34"/>
        <v>0.161019</v>
      </c>
    </row>
    <row r="83" spans="5:53">
      <c r="E83" s="327">
        <v>71</v>
      </c>
      <c r="F83" s="324">
        <v>0.05</v>
      </c>
      <c r="G83" s="328">
        <v>0</v>
      </c>
      <c r="H83" s="329">
        <f t="shared" si="23"/>
        <v>0.05</v>
      </c>
      <c r="J83" s="341">
        <v>71</v>
      </c>
      <c r="K83" s="567">
        <f t="shared" si="15"/>
        <v>0.127772</v>
      </c>
      <c r="L83" s="343">
        <v>0</v>
      </c>
      <c r="M83" s="344">
        <f t="shared" si="24"/>
        <v>0.127772</v>
      </c>
      <c r="N83" s="341">
        <v>71</v>
      </c>
      <c r="O83" s="567">
        <f t="shared" si="16"/>
        <v>0.13412299999999999</v>
      </c>
      <c r="P83" s="343">
        <v>0</v>
      </c>
      <c r="Q83" s="344">
        <f t="shared" si="25"/>
        <v>0.13412299999999999</v>
      </c>
      <c r="R83" s="341">
        <v>71</v>
      </c>
      <c r="S83" s="567">
        <f t="shared" si="17"/>
        <v>0.13991600000000001</v>
      </c>
      <c r="T83" s="343">
        <v>0</v>
      </c>
      <c r="U83" s="344">
        <f t="shared" si="26"/>
        <v>0.13991600000000001</v>
      </c>
      <c r="V83" s="341">
        <v>71</v>
      </c>
      <c r="W83" s="567">
        <f t="shared" si="18"/>
        <v>0.14674799999999999</v>
      </c>
      <c r="X83" s="343">
        <v>0</v>
      </c>
      <c r="Y83" s="344">
        <f t="shared" si="27"/>
        <v>0.14674799999999999</v>
      </c>
      <c r="Z83" s="341">
        <v>71</v>
      </c>
      <c r="AA83" s="567">
        <f t="shared" si="12"/>
        <v>0.13449900000000001</v>
      </c>
      <c r="AB83" s="343">
        <v>0</v>
      </c>
      <c r="AC83" s="344">
        <f t="shared" si="28"/>
        <v>0.13449900000000001</v>
      </c>
      <c r="AD83" s="341">
        <v>71</v>
      </c>
      <c r="AE83" s="567">
        <f t="shared" si="20"/>
        <v>0.13</v>
      </c>
      <c r="AF83" s="343">
        <v>0</v>
      </c>
      <c r="AG83" s="344">
        <f t="shared" si="29"/>
        <v>0.13</v>
      </c>
      <c r="AH83" s="341">
        <v>71</v>
      </c>
      <c r="AI83" s="567">
        <f t="shared" si="13"/>
        <v>0.13012499999999999</v>
      </c>
      <c r="AJ83" s="343">
        <v>0</v>
      </c>
      <c r="AK83" s="344">
        <f t="shared" si="30"/>
        <v>0.13012499999999999</v>
      </c>
      <c r="AL83" s="341">
        <v>71</v>
      </c>
      <c r="AM83" s="567">
        <f t="shared" si="14"/>
        <v>0.13289999999999999</v>
      </c>
      <c r="AN83" s="343">
        <v>0</v>
      </c>
      <c r="AO83" s="344">
        <f t="shared" si="31"/>
        <v>0.13289999999999999</v>
      </c>
      <c r="AP83" s="341">
        <v>71</v>
      </c>
      <c r="AQ83" s="567">
        <f t="shared" si="21"/>
        <v>0.13650000000000001</v>
      </c>
      <c r="AR83" s="343">
        <v>0</v>
      </c>
      <c r="AS83" s="344">
        <f t="shared" si="32"/>
        <v>0.13650000000000001</v>
      </c>
      <c r="AT83" s="341">
        <v>71</v>
      </c>
      <c r="AU83" s="567">
        <f t="shared" si="22"/>
        <v>0.14224700000000001</v>
      </c>
      <c r="AV83" s="343">
        <v>0</v>
      </c>
      <c r="AW83" s="344">
        <f t="shared" si="33"/>
        <v>0.14224700000000001</v>
      </c>
      <c r="AX83" s="341">
        <v>71</v>
      </c>
      <c r="AY83" s="567">
        <f t="shared" si="19"/>
        <v>0.161019</v>
      </c>
      <c r="AZ83" s="343">
        <v>0</v>
      </c>
      <c r="BA83" s="344">
        <f t="shared" si="34"/>
        <v>0.161019</v>
      </c>
    </row>
    <row r="84" spans="5:53">
      <c r="E84" s="327">
        <v>72</v>
      </c>
      <c r="F84" s="324">
        <v>0.05</v>
      </c>
      <c r="G84" s="328">
        <v>0</v>
      </c>
      <c r="H84" s="329">
        <f t="shared" si="23"/>
        <v>0.05</v>
      </c>
      <c r="J84" s="341">
        <v>72</v>
      </c>
      <c r="K84" s="567">
        <f t="shared" si="15"/>
        <v>0.127772</v>
      </c>
      <c r="L84" s="343">
        <v>0</v>
      </c>
      <c r="M84" s="344">
        <f t="shared" si="24"/>
        <v>0.127772</v>
      </c>
      <c r="N84" s="341">
        <v>72</v>
      </c>
      <c r="O84" s="567">
        <f t="shared" si="16"/>
        <v>0.13412299999999999</v>
      </c>
      <c r="P84" s="343">
        <v>0</v>
      </c>
      <c r="Q84" s="344">
        <f t="shared" si="25"/>
        <v>0.13412299999999999</v>
      </c>
      <c r="R84" s="341">
        <v>72</v>
      </c>
      <c r="S84" s="567">
        <f t="shared" si="17"/>
        <v>0.13991600000000001</v>
      </c>
      <c r="T84" s="343">
        <v>0</v>
      </c>
      <c r="U84" s="344">
        <f t="shared" si="26"/>
        <v>0.13991600000000001</v>
      </c>
      <c r="V84" s="341">
        <v>72</v>
      </c>
      <c r="W84" s="567">
        <f t="shared" si="18"/>
        <v>0.14674799999999999</v>
      </c>
      <c r="X84" s="343">
        <v>0</v>
      </c>
      <c r="Y84" s="344">
        <f t="shared" si="27"/>
        <v>0.14674799999999999</v>
      </c>
      <c r="Z84" s="341">
        <v>72</v>
      </c>
      <c r="AA84" s="567">
        <f t="shared" si="12"/>
        <v>0.13449900000000001</v>
      </c>
      <c r="AB84" s="343">
        <v>0</v>
      </c>
      <c r="AC84" s="344">
        <f t="shared" si="28"/>
        <v>0.13449900000000001</v>
      </c>
      <c r="AD84" s="341">
        <v>72</v>
      </c>
      <c r="AE84" s="567">
        <f t="shared" si="20"/>
        <v>0.13</v>
      </c>
      <c r="AF84" s="343">
        <v>0</v>
      </c>
      <c r="AG84" s="344">
        <f t="shared" si="29"/>
        <v>0.13</v>
      </c>
      <c r="AH84" s="341">
        <v>72</v>
      </c>
      <c r="AI84" s="567">
        <f t="shared" si="13"/>
        <v>0.13012499999999999</v>
      </c>
      <c r="AJ84" s="343">
        <v>0</v>
      </c>
      <c r="AK84" s="344">
        <f t="shared" si="30"/>
        <v>0.13012499999999999</v>
      </c>
      <c r="AL84" s="341">
        <v>72</v>
      </c>
      <c r="AM84" s="567">
        <f t="shared" si="14"/>
        <v>0.13289999999999999</v>
      </c>
      <c r="AN84" s="343">
        <v>0</v>
      </c>
      <c r="AO84" s="344">
        <f t="shared" si="31"/>
        <v>0.13289999999999999</v>
      </c>
      <c r="AP84" s="341">
        <v>72</v>
      </c>
      <c r="AQ84" s="567">
        <f t="shared" si="21"/>
        <v>0.13650000000000001</v>
      </c>
      <c r="AR84" s="343">
        <v>0</v>
      </c>
      <c r="AS84" s="344">
        <f t="shared" si="32"/>
        <v>0.13650000000000001</v>
      </c>
      <c r="AT84" s="341">
        <v>72</v>
      </c>
      <c r="AU84" s="567">
        <f t="shared" si="22"/>
        <v>0.14224700000000001</v>
      </c>
      <c r="AV84" s="343">
        <v>0</v>
      </c>
      <c r="AW84" s="344">
        <f t="shared" si="33"/>
        <v>0.14224700000000001</v>
      </c>
      <c r="AX84" s="341">
        <v>72</v>
      </c>
      <c r="AY84" s="567">
        <f t="shared" si="19"/>
        <v>0.161019</v>
      </c>
      <c r="AZ84" s="343">
        <v>0</v>
      </c>
      <c r="BA84" s="344">
        <f t="shared" si="34"/>
        <v>0.161019</v>
      </c>
    </row>
    <row r="85" spans="5:53">
      <c r="E85" s="327">
        <v>73</v>
      </c>
      <c r="F85" s="324">
        <v>0.05</v>
      </c>
      <c r="G85" s="328">
        <v>0</v>
      </c>
      <c r="H85" s="329">
        <f t="shared" si="23"/>
        <v>0.05</v>
      </c>
      <c r="J85" s="341">
        <v>73</v>
      </c>
      <c r="K85" s="567">
        <f t="shared" si="15"/>
        <v>0.127772</v>
      </c>
      <c r="L85" s="343">
        <v>0</v>
      </c>
      <c r="M85" s="344">
        <f t="shared" si="24"/>
        <v>0.127772</v>
      </c>
      <c r="N85" s="341">
        <v>73</v>
      </c>
      <c r="O85" s="567">
        <f t="shared" si="16"/>
        <v>0.13412299999999999</v>
      </c>
      <c r="P85" s="343">
        <v>0</v>
      </c>
      <c r="Q85" s="344">
        <f t="shared" si="25"/>
        <v>0.13412299999999999</v>
      </c>
      <c r="R85" s="341">
        <v>73</v>
      </c>
      <c r="S85" s="567">
        <f t="shared" si="17"/>
        <v>0.13991600000000001</v>
      </c>
      <c r="T85" s="343">
        <v>0</v>
      </c>
      <c r="U85" s="344">
        <f t="shared" si="26"/>
        <v>0.13991600000000001</v>
      </c>
      <c r="V85" s="341">
        <v>73</v>
      </c>
      <c r="W85" s="567">
        <f t="shared" si="18"/>
        <v>0.14674799999999999</v>
      </c>
      <c r="X85" s="343">
        <v>0</v>
      </c>
      <c r="Y85" s="344">
        <f t="shared" si="27"/>
        <v>0.14674799999999999</v>
      </c>
      <c r="Z85" s="341">
        <v>73</v>
      </c>
      <c r="AA85" s="567">
        <f t="shared" si="12"/>
        <v>0.13449900000000001</v>
      </c>
      <c r="AB85" s="343">
        <v>0</v>
      </c>
      <c r="AC85" s="344">
        <f t="shared" si="28"/>
        <v>0.13449900000000001</v>
      </c>
      <c r="AD85" s="341">
        <v>73</v>
      </c>
      <c r="AE85" s="567">
        <f t="shared" si="20"/>
        <v>0.13</v>
      </c>
      <c r="AF85" s="343">
        <v>0</v>
      </c>
      <c r="AG85" s="344">
        <f t="shared" si="29"/>
        <v>0.13</v>
      </c>
      <c r="AH85" s="341">
        <v>73</v>
      </c>
      <c r="AI85" s="567">
        <f t="shared" si="13"/>
        <v>0.13012499999999999</v>
      </c>
      <c r="AJ85" s="343">
        <v>0</v>
      </c>
      <c r="AK85" s="344">
        <f t="shared" si="30"/>
        <v>0.13012499999999999</v>
      </c>
      <c r="AL85" s="341">
        <v>73</v>
      </c>
      <c r="AM85" s="567">
        <f t="shared" si="14"/>
        <v>0.13289999999999999</v>
      </c>
      <c r="AN85" s="343">
        <v>0</v>
      </c>
      <c r="AO85" s="344">
        <f t="shared" si="31"/>
        <v>0.13289999999999999</v>
      </c>
      <c r="AP85" s="341">
        <v>73</v>
      </c>
      <c r="AQ85" s="567">
        <f t="shared" si="21"/>
        <v>0.13650000000000001</v>
      </c>
      <c r="AR85" s="343">
        <v>0</v>
      </c>
      <c r="AS85" s="344">
        <f t="shared" si="32"/>
        <v>0.13650000000000001</v>
      </c>
      <c r="AT85" s="341">
        <v>73</v>
      </c>
      <c r="AU85" s="567">
        <f t="shared" si="22"/>
        <v>0.14224700000000001</v>
      </c>
      <c r="AV85" s="343">
        <v>0</v>
      </c>
      <c r="AW85" s="344">
        <f t="shared" si="33"/>
        <v>0.14224700000000001</v>
      </c>
      <c r="AX85" s="341">
        <v>73</v>
      </c>
      <c r="AY85" s="567">
        <f t="shared" si="19"/>
        <v>0.161019</v>
      </c>
      <c r="AZ85" s="343">
        <v>0</v>
      </c>
      <c r="BA85" s="344">
        <f t="shared" si="34"/>
        <v>0.161019</v>
      </c>
    </row>
    <row r="86" spans="5:53">
      <c r="E86" s="327">
        <v>74</v>
      </c>
      <c r="F86" s="324">
        <v>0.05</v>
      </c>
      <c r="G86" s="328">
        <v>0</v>
      </c>
      <c r="H86" s="329">
        <f t="shared" si="23"/>
        <v>0.05</v>
      </c>
      <c r="J86" s="341">
        <v>74</v>
      </c>
      <c r="K86" s="567">
        <f t="shared" si="15"/>
        <v>0.127772</v>
      </c>
      <c r="L86" s="343">
        <v>0</v>
      </c>
      <c r="M86" s="344">
        <f t="shared" si="24"/>
        <v>0.127772</v>
      </c>
      <c r="N86" s="341">
        <v>74</v>
      </c>
      <c r="O86" s="567">
        <f t="shared" si="16"/>
        <v>0.13412299999999999</v>
      </c>
      <c r="P86" s="343">
        <v>0</v>
      </c>
      <c r="Q86" s="344">
        <f t="shared" si="25"/>
        <v>0.13412299999999999</v>
      </c>
      <c r="R86" s="341">
        <v>74</v>
      </c>
      <c r="S86" s="567">
        <f t="shared" si="17"/>
        <v>0.13991600000000001</v>
      </c>
      <c r="T86" s="343">
        <v>0</v>
      </c>
      <c r="U86" s="344">
        <f t="shared" si="26"/>
        <v>0.13991600000000001</v>
      </c>
      <c r="V86" s="341">
        <v>74</v>
      </c>
      <c r="W86" s="567">
        <f t="shared" si="18"/>
        <v>0.14674799999999999</v>
      </c>
      <c r="X86" s="343">
        <v>0</v>
      </c>
      <c r="Y86" s="344">
        <f t="shared" si="27"/>
        <v>0.14674799999999999</v>
      </c>
      <c r="Z86" s="341">
        <v>74</v>
      </c>
      <c r="AA86" s="567">
        <f t="shared" si="12"/>
        <v>0.13449900000000001</v>
      </c>
      <c r="AB86" s="343">
        <v>0</v>
      </c>
      <c r="AC86" s="344">
        <f t="shared" si="28"/>
        <v>0.13449900000000001</v>
      </c>
      <c r="AD86" s="341">
        <v>74</v>
      </c>
      <c r="AE86" s="567">
        <f t="shared" si="20"/>
        <v>0.13</v>
      </c>
      <c r="AF86" s="343">
        <v>0</v>
      </c>
      <c r="AG86" s="344">
        <f t="shared" si="29"/>
        <v>0.13</v>
      </c>
      <c r="AH86" s="341">
        <v>74</v>
      </c>
      <c r="AI86" s="567">
        <f t="shared" si="13"/>
        <v>0.13012499999999999</v>
      </c>
      <c r="AJ86" s="343">
        <v>0</v>
      </c>
      <c r="AK86" s="344">
        <f t="shared" si="30"/>
        <v>0.13012499999999999</v>
      </c>
      <c r="AL86" s="341">
        <v>74</v>
      </c>
      <c r="AM86" s="567">
        <f t="shared" si="14"/>
        <v>0.13289999999999999</v>
      </c>
      <c r="AN86" s="343">
        <v>0</v>
      </c>
      <c r="AO86" s="344">
        <f t="shared" si="31"/>
        <v>0.13289999999999999</v>
      </c>
      <c r="AP86" s="341">
        <v>74</v>
      </c>
      <c r="AQ86" s="567">
        <f t="shared" si="21"/>
        <v>0.13650000000000001</v>
      </c>
      <c r="AR86" s="343">
        <v>0</v>
      </c>
      <c r="AS86" s="344">
        <f t="shared" si="32"/>
        <v>0.13650000000000001</v>
      </c>
      <c r="AT86" s="341">
        <v>74</v>
      </c>
      <c r="AU86" s="567">
        <f t="shared" si="22"/>
        <v>0.14224700000000001</v>
      </c>
      <c r="AV86" s="343">
        <v>0</v>
      </c>
      <c r="AW86" s="344">
        <f t="shared" si="33"/>
        <v>0.14224700000000001</v>
      </c>
      <c r="AX86" s="341">
        <v>74</v>
      </c>
      <c r="AY86" s="567">
        <f t="shared" si="19"/>
        <v>0.161019</v>
      </c>
      <c r="AZ86" s="343">
        <v>0</v>
      </c>
      <c r="BA86" s="344">
        <f t="shared" si="34"/>
        <v>0.161019</v>
      </c>
    </row>
    <row r="87" spans="5:53">
      <c r="E87" s="327">
        <v>75</v>
      </c>
      <c r="F87" s="324">
        <v>0.05</v>
      </c>
      <c r="G87" s="328">
        <v>0</v>
      </c>
      <c r="H87" s="329">
        <f t="shared" si="23"/>
        <v>0.05</v>
      </c>
      <c r="J87" s="341">
        <v>75</v>
      </c>
      <c r="K87" s="567">
        <f t="shared" si="15"/>
        <v>0.127772</v>
      </c>
      <c r="L87" s="343">
        <v>0</v>
      </c>
      <c r="M87" s="344">
        <f t="shared" si="24"/>
        <v>0.127772</v>
      </c>
      <c r="N87" s="341">
        <v>75</v>
      </c>
      <c r="O87" s="567">
        <f t="shared" si="16"/>
        <v>0.13412299999999999</v>
      </c>
      <c r="P87" s="343">
        <v>0</v>
      </c>
      <c r="Q87" s="344">
        <f t="shared" si="25"/>
        <v>0.13412299999999999</v>
      </c>
      <c r="R87" s="341">
        <v>75</v>
      </c>
      <c r="S87" s="567">
        <f t="shared" si="17"/>
        <v>0.13991600000000001</v>
      </c>
      <c r="T87" s="343">
        <v>0</v>
      </c>
      <c r="U87" s="344">
        <f t="shared" si="26"/>
        <v>0.13991600000000001</v>
      </c>
      <c r="V87" s="341">
        <v>75</v>
      </c>
      <c r="W87" s="567">
        <f t="shared" si="18"/>
        <v>0.14674799999999999</v>
      </c>
      <c r="X87" s="343">
        <v>0</v>
      </c>
      <c r="Y87" s="344">
        <f t="shared" si="27"/>
        <v>0.14674799999999999</v>
      </c>
      <c r="Z87" s="341">
        <v>75</v>
      </c>
      <c r="AA87" s="567">
        <f t="shared" si="12"/>
        <v>0.13449900000000001</v>
      </c>
      <c r="AB87" s="343">
        <v>0</v>
      </c>
      <c r="AC87" s="344">
        <f t="shared" si="28"/>
        <v>0.13449900000000001</v>
      </c>
      <c r="AD87" s="341">
        <v>75</v>
      </c>
      <c r="AE87" s="567">
        <f t="shared" si="20"/>
        <v>0.13</v>
      </c>
      <c r="AF87" s="343">
        <v>0</v>
      </c>
      <c r="AG87" s="344">
        <f t="shared" si="29"/>
        <v>0.13</v>
      </c>
      <c r="AH87" s="341">
        <v>75</v>
      </c>
      <c r="AI87" s="567">
        <f t="shared" si="13"/>
        <v>0.13012499999999999</v>
      </c>
      <c r="AJ87" s="343">
        <v>0</v>
      </c>
      <c r="AK87" s="344">
        <f t="shared" si="30"/>
        <v>0.13012499999999999</v>
      </c>
      <c r="AL87" s="341">
        <v>75</v>
      </c>
      <c r="AM87" s="567">
        <f t="shared" si="14"/>
        <v>0.13289999999999999</v>
      </c>
      <c r="AN87" s="343">
        <v>0</v>
      </c>
      <c r="AO87" s="344">
        <f t="shared" si="31"/>
        <v>0.13289999999999999</v>
      </c>
      <c r="AP87" s="341">
        <v>75</v>
      </c>
      <c r="AQ87" s="567">
        <f t="shared" si="21"/>
        <v>0.13650000000000001</v>
      </c>
      <c r="AR87" s="343">
        <v>0</v>
      </c>
      <c r="AS87" s="344">
        <f t="shared" si="32"/>
        <v>0.13650000000000001</v>
      </c>
      <c r="AT87" s="341">
        <v>75</v>
      </c>
      <c r="AU87" s="567">
        <f t="shared" si="22"/>
        <v>0.14224700000000001</v>
      </c>
      <c r="AV87" s="343">
        <v>0</v>
      </c>
      <c r="AW87" s="344">
        <f t="shared" si="33"/>
        <v>0.14224700000000001</v>
      </c>
      <c r="AX87" s="341">
        <v>75</v>
      </c>
      <c r="AY87" s="567">
        <f t="shared" si="19"/>
        <v>0.161019</v>
      </c>
      <c r="AZ87" s="343">
        <v>0</v>
      </c>
      <c r="BA87" s="344">
        <f t="shared" si="34"/>
        <v>0.161019</v>
      </c>
    </row>
    <row r="88" spans="5:53">
      <c r="E88" s="327">
        <v>76</v>
      </c>
      <c r="F88" s="324">
        <v>0.05</v>
      </c>
      <c r="G88" s="328">
        <v>0</v>
      </c>
      <c r="H88" s="329">
        <f t="shared" si="23"/>
        <v>0.05</v>
      </c>
      <c r="J88" s="341">
        <v>76</v>
      </c>
      <c r="K88" s="567">
        <f t="shared" si="15"/>
        <v>0.127772</v>
      </c>
      <c r="L88" s="343">
        <v>0</v>
      </c>
      <c r="M88" s="344">
        <f t="shared" si="24"/>
        <v>0.127772</v>
      </c>
      <c r="N88" s="341">
        <v>76</v>
      </c>
      <c r="O88" s="567">
        <f t="shared" si="16"/>
        <v>0.13412299999999999</v>
      </c>
      <c r="P88" s="343">
        <v>0</v>
      </c>
      <c r="Q88" s="344">
        <f t="shared" si="25"/>
        <v>0.13412299999999999</v>
      </c>
      <c r="R88" s="341">
        <v>76</v>
      </c>
      <c r="S88" s="567">
        <f t="shared" si="17"/>
        <v>0.13991600000000001</v>
      </c>
      <c r="T88" s="343">
        <v>0</v>
      </c>
      <c r="U88" s="344">
        <f t="shared" si="26"/>
        <v>0.13991600000000001</v>
      </c>
      <c r="V88" s="341">
        <v>76</v>
      </c>
      <c r="W88" s="567">
        <f t="shared" si="18"/>
        <v>0.14674799999999999</v>
      </c>
      <c r="X88" s="343">
        <v>0</v>
      </c>
      <c r="Y88" s="344">
        <f t="shared" si="27"/>
        <v>0.14674799999999999</v>
      </c>
      <c r="Z88" s="341">
        <v>76</v>
      </c>
      <c r="AA88" s="567">
        <f t="shared" si="12"/>
        <v>0.13449900000000001</v>
      </c>
      <c r="AB88" s="343">
        <v>0</v>
      </c>
      <c r="AC88" s="344">
        <f t="shared" si="28"/>
        <v>0.13449900000000001</v>
      </c>
      <c r="AD88" s="341">
        <v>76</v>
      </c>
      <c r="AE88" s="567">
        <f t="shared" si="20"/>
        <v>0.13</v>
      </c>
      <c r="AF88" s="343">
        <v>0</v>
      </c>
      <c r="AG88" s="344">
        <f t="shared" si="29"/>
        <v>0.13</v>
      </c>
      <c r="AH88" s="341">
        <v>76</v>
      </c>
      <c r="AI88" s="567">
        <f t="shared" si="13"/>
        <v>0.13012499999999999</v>
      </c>
      <c r="AJ88" s="343">
        <v>0</v>
      </c>
      <c r="AK88" s="344">
        <f t="shared" si="30"/>
        <v>0.13012499999999999</v>
      </c>
      <c r="AL88" s="341">
        <v>76</v>
      </c>
      <c r="AM88" s="567">
        <f t="shared" si="14"/>
        <v>0.13289999999999999</v>
      </c>
      <c r="AN88" s="343">
        <v>0</v>
      </c>
      <c r="AO88" s="344">
        <f t="shared" si="31"/>
        <v>0.13289999999999999</v>
      </c>
      <c r="AP88" s="341">
        <v>76</v>
      </c>
      <c r="AQ88" s="567">
        <f t="shared" si="21"/>
        <v>0.13650000000000001</v>
      </c>
      <c r="AR88" s="343">
        <v>0</v>
      </c>
      <c r="AS88" s="344">
        <f t="shared" si="32"/>
        <v>0.13650000000000001</v>
      </c>
      <c r="AT88" s="341">
        <v>76</v>
      </c>
      <c r="AU88" s="567">
        <f t="shared" si="22"/>
        <v>0.14224700000000001</v>
      </c>
      <c r="AV88" s="343">
        <v>0</v>
      </c>
      <c r="AW88" s="344">
        <f t="shared" si="33"/>
        <v>0.14224700000000001</v>
      </c>
      <c r="AX88" s="341">
        <v>76</v>
      </c>
      <c r="AY88" s="567">
        <f t="shared" si="19"/>
        <v>0.161019</v>
      </c>
      <c r="AZ88" s="343">
        <v>0</v>
      </c>
      <c r="BA88" s="344">
        <f t="shared" si="34"/>
        <v>0.161019</v>
      </c>
    </row>
    <row r="89" spans="5:53">
      <c r="E89" s="327">
        <v>77</v>
      </c>
      <c r="F89" s="324">
        <v>0.05</v>
      </c>
      <c r="G89" s="328">
        <v>0</v>
      </c>
      <c r="H89" s="329">
        <f t="shared" si="23"/>
        <v>0.05</v>
      </c>
      <c r="J89" s="341">
        <v>77</v>
      </c>
      <c r="K89" s="567">
        <f t="shared" si="15"/>
        <v>0.127772</v>
      </c>
      <c r="L89" s="343">
        <v>0</v>
      </c>
      <c r="M89" s="344">
        <f t="shared" si="24"/>
        <v>0.127772</v>
      </c>
      <c r="N89" s="341">
        <v>77</v>
      </c>
      <c r="O89" s="567">
        <f t="shared" si="16"/>
        <v>0.13412299999999999</v>
      </c>
      <c r="P89" s="343">
        <v>0</v>
      </c>
      <c r="Q89" s="344">
        <f t="shared" si="25"/>
        <v>0.13412299999999999</v>
      </c>
      <c r="R89" s="341">
        <v>77</v>
      </c>
      <c r="S89" s="567">
        <f t="shared" si="17"/>
        <v>0.13991600000000001</v>
      </c>
      <c r="T89" s="343">
        <v>0</v>
      </c>
      <c r="U89" s="344">
        <f t="shared" si="26"/>
        <v>0.13991600000000001</v>
      </c>
      <c r="V89" s="341">
        <v>77</v>
      </c>
      <c r="W89" s="567">
        <f t="shared" si="18"/>
        <v>0.14674799999999999</v>
      </c>
      <c r="X89" s="343">
        <v>0</v>
      </c>
      <c r="Y89" s="344">
        <f t="shared" si="27"/>
        <v>0.14674799999999999</v>
      </c>
      <c r="Z89" s="341">
        <v>77</v>
      </c>
      <c r="AA89" s="567">
        <f t="shared" si="12"/>
        <v>0.13449900000000001</v>
      </c>
      <c r="AB89" s="343">
        <v>0</v>
      </c>
      <c r="AC89" s="344">
        <f t="shared" si="28"/>
        <v>0.13449900000000001</v>
      </c>
      <c r="AD89" s="341">
        <v>77</v>
      </c>
      <c r="AE89" s="567">
        <f t="shared" si="20"/>
        <v>0.13</v>
      </c>
      <c r="AF89" s="343">
        <v>0</v>
      </c>
      <c r="AG89" s="344">
        <f t="shared" si="29"/>
        <v>0.13</v>
      </c>
      <c r="AH89" s="341">
        <v>77</v>
      </c>
      <c r="AI89" s="567">
        <f t="shared" si="13"/>
        <v>0.13012499999999999</v>
      </c>
      <c r="AJ89" s="343">
        <v>0</v>
      </c>
      <c r="AK89" s="344">
        <f t="shared" si="30"/>
        <v>0.13012499999999999</v>
      </c>
      <c r="AL89" s="341">
        <v>77</v>
      </c>
      <c r="AM89" s="567">
        <f t="shared" si="14"/>
        <v>0.13289999999999999</v>
      </c>
      <c r="AN89" s="343">
        <v>0</v>
      </c>
      <c r="AO89" s="344">
        <f t="shared" si="31"/>
        <v>0.13289999999999999</v>
      </c>
      <c r="AP89" s="341">
        <v>77</v>
      </c>
      <c r="AQ89" s="567">
        <f t="shared" si="21"/>
        <v>0.13650000000000001</v>
      </c>
      <c r="AR89" s="343">
        <v>0</v>
      </c>
      <c r="AS89" s="344">
        <f t="shared" si="32"/>
        <v>0.13650000000000001</v>
      </c>
      <c r="AT89" s="341">
        <v>77</v>
      </c>
      <c r="AU89" s="567">
        <f t="shared" si="22"/>
        <v>0.14224700000000001</v>
      </c>
      <c r="AV89" s="343">
        <v>0</v>
      </c>
      <c r="AW89" s="344">
        <f t="shared" si="33"/>
        <v>0.14224700000000001</v>
      </c>
      <c r="AX89" s="341">
        <v>77</v>
      </c>
      <c r="AY89" s="567">
        <f t="shared" si="19"/>
        <v>0.161019</v>
      </c>
      <c r="AZ89" s="343">
        <v>0</v>
      </c>
      <c r="BA89" s="344">
        <f t="shared" si="34"/>
        <v>0.161019</v>
      </c>
    </row>
    <row r="90" spans="5:53">
      <c r="E90" s="327">
        <v>78</v>
      </c>
      <c r="F90" s="324">
        <v>0.05</v>
      </c>
      <c r="G90" s="328">
        <v>0</v>
      </c>
      <c r="H90" s="329">
        <f t="shared" si="23"/>
        <v>0.05</v>
      </c>
      <c r="J90" s="341">
        <v>78</v>
      </c>
      <c r="K90" s="567">
        <f t="shared" si="15"/>
        <v>0.127772</v>
      </c>
      <c r="L90" s="343">
        <v>0</v>
      </c>
      <c r="M90" s="344">
        <f t="shared" si="24"/>
        <v>0.127772</v>
      </c>
      <c r="N90" s="341">
        <v>78</v>
      </c>
      <c r="O90" s="567">
        <f t="shared" si="16"/>
        <v>0.13412299999999999</v>
      </c>
      <c r="P90" s="343">
        <v>0</v>
      </c>
      <c r="Q90" s="344">
        <f t="shared" si="25"/>
        <v>0.13412299999999999</v>
      </c>
      <c r="R90" s="341">
        <v>78</v>
      </c>
      <c r="S90" s="567">
        <f t="shared" si="17"/>
        <v>0.13991600000000001</v>
      </c>
      <c r="T90" s="343">
        <v>0</v>
      </c>
      <c r="U90" s="344">
        <f t="shared" si="26"/>
        <v>0.13991600000000001</v>
      </c>
      <c r="V90" s="341">
        <v>78</v>
      </c>
      <c r="W90" s="567">
        <f t="shared" si="18"/>
        <v>0.14674799999999999</v>
      </c>
      <c r="X90" s="343">
        <v>0</v>
      </c>
      <c r="Y90" s="344">
        <f t="shared" si="27"/>
        <v>0.14674799999999999</v>
      </c>
      <c r="Z90" s="341">
        <v>78</v>
      </c>
      <c r="AA90" s="567">
        <f t="shared" si="12"/>
        <v>0.13449900000000001</v>
      </c>
      <c r="AB90" s="343">
        <v>0</v>
      </c>
      <c r="AC90" s="344">
        <f t="shared" si="28"/>
        <v>0.13449900000000001</v>
      </c>
      <c r="AD90" s="341">
        <v>78</v>
      </c>
      <c r="AE90" s="567">
        <f t="shared" si="20"/>
        <v>0.13</v>
      </c>
      <c r="AF90" s="343">
        <v>0</v>
      </c>
      <c r="AG90" s="344">
        <f t="shared" si="29"/>
        <v>0.13</v>
      </c>
      <c r="AH90" s="341">
        <v>78</v>
      </c>
      <c r="AI90" s="567">
        <f t="shared" si="13"/>
        <v>0.13012499999999999</v>
      </c>
      <c r="AJ90" s="343">
        <v>0</v>
      </c>
      <c r="AK90" s="344">
        <f t="shared" si="30"/>
        <v>0.13012499999999999</v>
      </c>
      <c r="AL90" s="341">
        <v>78</v>
      </c>
      <c r="AM90" s="567">
        <f t="shared" si="14"/>
        <v>0.13289999999999999</v>
      </c>
      <c r="AN90" s="343">
        <v>0</v>
      </c>
      <c r="AO90" s="344">
        <f t="shared" si="31"/>
        <v>0.13289999999999999</v>
      </c>
      <c r="AP90" s="341">
        <v>78</v>
      </c>
      <c r="AQ90" s="567">
        <f t="shared" si="21"/>
        <v>0.13650000000000001</v>
      </c>
      <c r="AR90" s="343">
        <v>0</v>
      </c>
      <c r="AS90" s="344">
        <f t="shared" si="32"/>
        <v>0.13650000000000001</v>
      </c>
      <c r="AT90" s="341">
        <v>78</v>
      </c>
      <c r="AU90" s="567">
        <f t="shared" si="22"/>
        <v>0.14224700000000001</v>
      </c>
      <c r="AV90" s="343">
        <v>0</v>
      </c>
      <c r="AW90" s="344">
        <f t="shared" si="33"/>
        <v>0.14224700000000001</v>
      </c>
      <c r="AX90" s="341">
        <v>78</v>
      </c>
      <c r="AY90" s="567">
        <f t="shared" si="19"/>
        <v>0.161019</v>
      </c>
      <c r="AZ90" s="343">
        <v>0</v>
      </c>
      <c r="BA90" s="344">
        <f t="shared" si="34"/>
        <v>0.161019</v>
      </c>
    </row>
    <row r="91" spans="5:53">
      <c r="E91" s="327">
        <v>79</v>
      </c>
      <c r="F91" s="324">
        <v>0.05</v>
      </c>
      <c r="G91" s="328">
        <v>0</v>
      </c>
      <c r="H91" s="329">
        <f t="shared" si="23"/>
        <v>0.05</v>
      </c>
      <c r="J91" s="341">
        <v>79</v>
      </c>
      <c r="K91" s="567">
        <f t="shared" si="15"/>
        <v>0.127772</v>
      </c>
      <c r="L91" s="343">
        <v>0</v>
      </c>
      <c r="M91" s="344">
        <f t="shared" si="24"/>
        <v>0.127772</v>
      </c>
      <c r="N91" s="341">
        <v>79</v>
      </c>
      <c r="O91" s="567">
        <f t="shared" si="16"/>
        <v>0.13412299999999999</v>
      </c>
      <c r="P91" s="343">
        <v>0</v>
      </c>
      <c r="Q91" s="344">
        <f t="shared" si="25"/>
        <v>0.13412299999999999</v>
      </c>
      <c r="R91" s="341">
        <v>79</v>
      </c>
      <c r="S91" s="567">
        <f t="shared" si="17"/>
        <v>0.13991600000000001</v>
      </c>
      <c r="T91" s="343">
        <v>0</v>
      </c>
      <c r="U91" s="344">
        <f t="shared" si="26"/>
        <v>0.13991600000000001</v>
      </c>
      <c r="V91" s="341">
        <v>79</v>
      </c>
      <c r="W91" s="567">
        <f t="shared" si="18"/>
        <v>0.14674799999999999</v>
      </c>
      <c r="X91" s="343">
        <v>0</v>
      </c>
      <c r="Y91" s="344">
        <f t="shared" si="27"/>
        <v>0.14674799999999999</v>
      </c>
      <c r="Z91" s="341">
        <v>79</v>
      </c>
      <c r="AA91" s="567">
        <f t="shared" si="12"/>
        <v>0.13449900000000001</v>
      </c>
      <c r="AB91" s="343">
        <v>0</v>
      </c>
      <c r="AC91" s="344">
        <f t="shared" si="28"/>
        <v>0.13449900000000001</v>
      </c>
      <c r="AD91" s="341">
        <v>79</v>
      </c>
      <c r="AE91" s="567">
        <f t="shared" si="20"/>
        <v>0.13</v>
      </c>
      <c r="AF91" s="343">
        <v>0</v>
      </c>
      <c r="AG91" s="344">
        <f t="shared" si="29"/>
        <v>0.13</v>
      </c>
      <c r="AH91" s="341">
        <v>79</v>
      </c>
      <c r="AI91" s="567">
        <f t="shared" si="13"/>
        <v>0.13012499999999999</v>
      </c>
      <c r="AJ91" s="343">
        <v>0</v>
      </c>
      <c r="AK91" s="344">
        <f t="shared" si="30"/>
        <v>0.13012499999999999</v>
      </c>
      <c r="AL91" s="341">
        <v>79</v>
      </c>
      <c r="AM91" s="567">
        <f t="shared" si="14"/>
        <v>0.13289999999999999</v>
      </c>
      <c r="AN91" s="343">
        <v>0</v>
      </c>
      <c r="AO91" s="344">
        <f t="shared" si="31"/>
        <v>0.13289999999999999</v>
      </c>
      <c r="AP91" s="341">
        <v>79</v>
      </c>
      <c r="AQ91" s="567">
        <f t="shared" si="21"/>
        <v>0.13650000000000001</v>
      </c>
      <c r="AR91" s="343">
        <v>0</v>
      </c>
      <c r="AS91" s="344">
        <f t="shared" si="32"/>
        <v>0.13650000000000001</v>
      </c>
      <c r="AT91" s="341">
        <v>79</v>
      </c>
      <c r="AU91" s="567">
        <f t="shared" si="22"/>
        <v>0.14224700000000001</v>
      </c>
      <c r="AV91" s="343">
        <v>0</v>
      </c>
      <c r="AW91" s="344">
        <f t="shared" si="33"/>
        <v>0.14224700000000001</v>
      </c>
      <c r="AX91" s="341">
        <v>79</v>
      </c>
      <c r="AY91" s="567">
        <f t="shared" si="19"/>
        <v>0.161019</v>
      </c>
      <c r="AZ91" s="343">
        <v>0</v>
      </c>
      <c r="BA91" s="344">
        <f t="shared" si="34"/>
        <v>0.161019</v>
      </c>
    </row>
    <row r="92" spans="5:53">
      <c r="E92" s="327">
        <v>80</v>
      </c>
      <c r="F92" s="324">
        <v>0.05</v>
      </c>
      <c r="G92" s="328">
        <v>0</v>
      </c>
      <c r="H92" s="329">
        <f t="shared" si="23"/>
        <v>0.05</v>
      </c>
      <c r="J92" s="341">
        <v>80</v>
      </c>
      <c r="K92" s="567">
        <f t="shared" si="15"/>
        <v>0.127772</v>
      </c>
      <c r="L92" s="343">
        <v>0</v>
      </c>
      <c r="M92" s="344">
        <f t="shared" si="24"/>
        <v>0.127772</v>
      </c>
      <c r="N92" s="341">
        <v>80</v>
      </c>
      <c r="O92" s="567">
        <f t="shared" si="16"/>
        <v>0.13412299999999999</v>
      </c>
      <c r="P92" s="343">
        <v>0</v>
      </c>
      <c r="Q92" s="344">
        <f t="shared" si="25"/>
        <v>0.13412299999999999</v>
      </c>
      <c r="R92" s="341">
        <v>80</v>
      </c>
      <c r="S92" s="567">
        <f t="shared" si="17"/>
        <v>0.13991600000000001</v>
      </c>
      <c r="T92" s="343">
        <v>0</v>
      </c>
      <c r="U92" s="344">
        <f t="shared" si="26"/>
        <v>0.13991600000000001</v>
      </c>
      <c r="V92" s="341">
        <v>80</v>
      </c>
      <c r="W92" s="567">
        <f t="shared" si="18"/>
        <v>0.14674799999999999</v>
      </c>
      <c r="X92" s="343">
        <v>0</v>
      </c>
      <c r="Y92" s="344">
        <f t="shared" si="27"/>
        <v>0.14674799999999999</v>
      </c>
      <c r="Z92" s="341">
        <v>80</v>
      </c>
      <c r="AA92" s="567">
        <f t="shared" si="12"/>
        <v>0.13449900000000001</v>
      </c>
      <c r="AB92" s="343">
        <v>0</v>
      </c>
      <c r="AC92" s="344">
        <f t="shared" si="28"/>
        <v>0.13449900000000001</v>
      </c>
      <c r="AD92" s="341">
        <v>80</v>
      </c>
      <c r="AE92" s="567">
        <f t="shared" si="20"/>
        <v>0.13</v>
      </c>
      <c r="AF92" s="343">
        <v>0</v>
      </c>
      <c r="AG92" s="344">
        <f t="shared" si="29"/>
        <v>0.13</v>
      </c>
      <c r="AH92" s="341">
        <v>80</v>
      </c>
      <c r="AI92" s="567">
        <f t="shared" si="13"/>
        <v>0.13012499999999999</v>
      </c>
      <c r="AJ92" s="343">
        <v>0</v>
      </c>
      <c r="AK92" s="344">
        <f t="shared" si="30"/>
        <v>0.13012499999999999</v>
      </c>
      <c r="AL92" s="341">
        <v>80</v>
      </c>
      <c r="AM92" s="567">
        <f t="shared" si="14"/>
        <v>0.13289999999999999</v>
      </c>
      <c r="AN92" s="343">
        <v>0</v>
      </c>
      <c r="AO92" s="344">
        <f t="shared" si="31"/>
        <v>0.13289999999999999</v>
      </c>
      <c r="AP92" s="341">
        <v>80</v>
      </c>
      <c r="AQ92" s="567">
        <f t="shared" si="21"/>
        <v>0.13650000000000001</v>
      </c>
      <c r="AR92" s="343">
        <v>0</v>
      </c>
      <c r="AS92" s="344">
        <f t="shared" si="32"/>
        <v>0.13650000000000001</v>
      </c>
      <c r="AT92" s="341">
        <v>80</v>
      </c>
      <c r="AU92" s="567">
        <f t="shared" si="22"/>
        <v>0.14224700000000001</v>
      </c>
      <c r="AV92" s="343">
        <v>0</v>
      </c>
      <c r="AW92" s="344">
        <f t="shared" si="33"/>
        <v>0.14224700000000001</v>
      </c>
      <c r="AX92" s="341">
        <v>80</v>
      </c>
      <c r="AY92" s="567">
        <f t="shared" si="19"/>
        <v>0.161019</v>
      </c>
      <c r="AZ92" s="343">
        <v>0</v>
      </c>
      <c r="BA92" s="344">
        <f t="shared" si="34"/>
        <v>0.161019</v>
      </c>
    </row>
    <row r="93" spans="5:53">
      <c r="E93" s="327">
        <v>81</v>
      </c>
      <c r="F93" s="324">
        <v>0.05</v>
      </c>
      <c r="G93" s="328">
        <v>0</v>
      </c>
      <c r="H93" s="329">
        <f t="shared" si="23"/>
        <v>0.05</v>
      </c>
      <c r="J93" s="341">
        <v>81</v>
      </c>
      <c r="K93" s="567">
        <f t="shared" si="15"/>
        <v>0.127772</v>
      </c>
      <c r="L93" s="343">
        <v>0</v>
      </c>
      <c r="M93" s="344">
        <f t="shared" si="24"/>
        <v>0.127772</v>
      </c>
      <c r="N93" s="341">
        <v>81</v>
      </c>
      <c r="O93" s="567">
        <f t="shared" si="16"/>
        <v>0.13412299999999999</v>
      </c>
      <c r="P93" s="343">
        <v>0</v>
      </c>
      <c r="Q93" s="344">
        <f t="shared" si="25"/>
        <v>0.13412299999999999</v>
      </c>
      <c r="R93" s="341">
        <v>81</v>
      </c>
      <c r="S93" s="567">
        <f t="shared" si="17"/>
        <v>0.13991600000000001</v>
      </c>
      <c r="T93" s="343">
        <v>0</v>
      </c>
      <c r="U93" s="344">
        <f t="shared" si="26"/>
        <v>0.13991600000000001</v>
      </c>
      <c r="V93" s="341">
        <v>81</v>
      </c>
      <c r="W93" s="567">
        <f t="shared" si="18"/>
        <v>0.14674799999999999</v>
      </c>
      <c r="X93" s="343">
        <v>0</v>
      </c>
      <c r="Y93" s="344">
        <f t="shared" si="27"/>
        <v>0.14674799999999999</v>
      </c>
      <c r="Z93" s="341">
        <v>81</v>
      </c>
      <c r="AA93" s="567">
        <f t="shared" si="12"/>
        <v>0.13449900000000001</v>
      </c>
      <c r="AB93" s="343">
        <v>0</v>
      </c>
      <c r="AC93" s="344">
        <f t="shared" si="28"/>
        <v>0.13449900000000001</v>
      </c>
      <c r="AD93" s="341">
        <v>81</v>
      </c>
      <c r="AE93" s="567">
        <f t="shared" si="20"/>
        <v>0.13</v>
      </c>
      <c r="AF93" s="343">
        <v>0</v>
      </c>
      <c r="AG93" s="344">
        <f t="shared" si="29"/>
        <v>0.13</v>
      </c>
      <c r="AH93" s="341">
        <v>81</v>
      </c>
      <c r="AI93" s="567">
        <f t="shared" si="13"/>
        <v>0.13012499999999999</v>
      </c>
      <c r="AJ93" s="343">
        <v>0</v>
      </c>
      <c r="AK93" s="344">
        <f t="shared" si="30"/>
        <v>0.13012499999999999</v>
      </c>
      <c r="AL93" s="341">
        <v>81</v>
      </c>
      <c r="AM93" s="567">
        <f t="shared" si="14"/>
        <v>0.13289999999999999</v>
      </c>
      <c r="AN93" s="343">
        <v>0</v>
      </c>
      <c r="AO93" s="344">
        <f t="shared" si="31"/>
        <v>0.13289999999999999</v>
      </c>
      <c r="AP93" s="341">
        <v>81</v>
      </c>
      <c r="AQ93" s="567">
        <f t="shared" si="21"/>
        <v>0.13650000000000001</v>
      </c>
      <c r="AR93" s="343">
        <v>0</v>
      </c>
      <c r="AS93" s="344">
        <f t="shared" si="32"/>
        <v>0.13650000000000001</v>
      </c>
      <c r="AT93" s="341">
        <v>81</v>
      </c>
      <c r="AU93" s="567">
        <f t="shared" si="22"/>
        <v>0.14224700000000001</v>
      </c>
      <c r="AV93" s="343">
        <v>0</v>
      </c>
      <c r="AW93" s="344">
        <f t="shared" si="33"/>
        <v>0.14224700000000001</v>
      </c>
      <c r="AX93" s="341">
        <v>81</v>
      </c>
      <c r="AY93" s="567">
        <f t="shared" si="19"/>
        <v>0.161019</v>
      </c>
      <c r="AZ93" s="343">
        <v>0</v>
      </c>
      <c r="BA93" s="344">
        <f t="shared" si="34"/>
        <v>0.161019</v>
      </c>
    </row>
    <row r="94" spans="5:53">
      <c r="E94" s="327">
        <v>82</v>
      </c>
      <c r="F94" s="324">
        <v>0.05</v>
      </c>
      <c r="G94" s="328">
        <v>0</v>
      </c>
      <c r="H94" s="329">
        <f t="shared" si="23"/>
        <v>0.05</v>
      </c>
      <c r="J94" s="341">
        <v>82</v>
      </c>
      <c r="K94" s="567">
        <f t="shared" si="15"/>
        <v>0.127772</v>
      </c>
      <c r="L94" s="343">
        <v>0</v>
      </c>
      <c r="M94" s="344">
        <f t="shared" si="24"/>
        <v>0.127772</v>
      </c>
      <c r="N94" s="341">
        <v>82</v>
      </c>
      <c r="O94" s="567">
        <f t="shared" si="16"/>
        <v>0.13412299999999999</v>
      </c>
      <c r="P94" s="343">
        <v>0</v>
      </c>
      <c r="Q94" s="344">
        <f t="shared" si="25"/>
        <v>0.13412299999999999</v>
      </c>
      <c r="R94" s="341">
        <v>82</v>
      </c>
      <c r="S94" s="567">
        <f t="shared" si="17"/>
        <v>0.13991600000000001</v>
      </c>
      <c r="T94" s="343">
        <v>0</v>
      </c>
      <c r="U94" s="344">
        <f t="shared" si="26"/>
        <v>0.13991600000000001</v>
      </c>
      <c r="V94" s="341">
        <v>82</v>
      </c>
      <c r="W94" s="567">
        <f t="shared" si="18"/>
        <v>0.14674799999999999</v>
      </c>
      <c r="X94" s="343">
        <v>0</v>
      </c>
      <c r="Y94" s="344">
        <f t="shared" si="27"/>
        <v>0.14674799999999999</v>
      </c>
      <c r="Z94" s="341">
        <v>82</v>
      </c>
      <c r="AA94" s="567">
        <f t="shared" si="12"/>
        <v>0.13449900000000001</v>
      </c>
      <c r="AB94" s="343">
        <v>0</v>
      </c>
      <c r="AC94" s="344">
        <f t="shared" si="28"/>
        <v>0.13449900000000001</v>
      </c>
      <c r="AD94" s="341">
        <v>82</v>
      </c>
      <c r="AE94" s="567">
        <f t="shared" si="20"/>
        <v>0.13</v>
      </c>
      <c r="AF94" s="343">
        <v>0</v>
      </c>
      <c r="AG94" s="344">
        <f t="shared" si="29"/>
        <v>0.13</v>
      </c>
      <c r="AH94" s="341">
        <v>82</v>
      </c>
      <c r="AI94" s="567">
        <f t="shared" si="13"/>
        <v>0.13012499999999999</v>
      </c>
      <c r="AJ94" s="343">
        <v>0</v>
      </c>
      <c r="AK94" s="344">
        <f t="shared" si="30"/>
        <v>0.13012499999999999</v>
      </c>
      <c r="AL94" s="341">
        <v>82</v>
      </c>
      <c r="AM94" s="567">
        <f t="shared" si="14"/>
        <v>0.13289999999999999</v>
      </c>
      <c r="AN94" s="343">
        <v>0</v>
      </c>
      <c r="AO94" s="344">
        <f t="shared" si="31"/>
        <v>0.13289999999999999</v>
      </c>
      <c r="AP94" s="341">
        <v>82</v>
      </c>
      <c r="AQ94" s="567">
        <f t="shared" si="21"/>
        <v>0.13650000000000001</v>
      </c>
      <c r="AR94" s="343">
        <v>0</v>
      </c>
      <c r="AS94" s="344">
        <f t="shared" si="32"/>
        <v>0.13650000000000001</v>
      </c>
      <c r="AT94" s="341">
        <v>82</v>
      </c>
      <c r="AU94" s="567">
        <f t="shared" si="22"/>
        <v>0.14224700000000001</v>
      </c>
      <c r="AV94" s="343">
        <v>0</v>
      </c>
      <c r="AW94" s="344">
        <f t="shared" si="33"/>
        <v>0.14224700000000001</v>
      </c>
      <c r="AX94" s="341">
        <v>82</v>
      </c>
      <c r="AY94" s="567">
        <f t="shared" si="19"/>
        <v>0.161019</v>
      </c>
      <c r="AZ94" s="343">
        <v>0</v>
      </c>
      <c r="BA94" s="344">
        <f t="shared" si="34"/>
        <v>0.161019</v>
      </c>
    </row>
    <row r="95" spans="5:53">
      <c r="E95" s="327">
        <v>83</v>
      </c>
      <c r="F95" s="324">
        <v>0.05</v>
      </c>
      <c r="G95" s="328">
        <v>0</v>
      </c>
      <c r="H95" s="329">
        <f t="shared" si="23"/>
        <v>0.05</v>
      </c>
      <c r="J95" s="341">
        <v>83</v>
      </c>
      <c r="K95" s="567">
        <f t="shared" si="15"/>
        <v>0.127772</v>
      </c>
      <c r="L95" s="343">
        <v>0</v>
      </c>
      <c r="M95" s="344">
        <f t="shared" si="24"/>
        <v>0.127772</v>
      </c>
      <c r="N95" s="341">
        <v>83</v>
      </c>
      <c r="O95" s="567">
        <f t="shared" si="16"/>
        <v>0.13412299999999999</v>
      </c>
      <c r="P95" s="343">
        <v>0</v>
      </c>
      <c r="Q95" s="344">
        <f t="shared" si="25"/>
        <v>0.13412299999999999</v>
      </c>
      <c r="R95" s="341">
        <v>83</v>
      </c>
      <c r="S95" s="567">
        <f t="shared" si="17"/>
        <v>0.13991600000000001</v>
      </c>
      <c r="T95" s="343">
        <v>0</v>
      </c>
      <c r="U95" s="344">
        <f t="shared" si="26"/>
        <v>0.13991600000000001</v>
      </c>
      <c r="V95" s="341">
        <v>83</v>
      </c>
      <c r="W95" s="567">
        <f t="shared" si="18"/>
        <v>0.14674799999999999</v>
      </c>
      <c r="X95" s="343">
        <v>0</v>
      </c>
      <c r="Y95" s="344">
        <f t="shared" si="27"/>
        <v>0.14674799999999999</v>
      </c>
      <c r="Z95" s="341">
        <v>83</v>
      </c>
      <c r="AA95" s="567">
        <f t="shared" si="12"/>
        <v>0.13449900000000001</v>
      </c>
      <c r="AB95" s="343">
        <v>0</v>
      </c>
      <c r="AC95" s="344">
        <f t="shared" si="28"/>
        <v>0.13449900000000001</v>
      </c>
      <c r="AD95" s="341">
        <v>83</v>
      </c>
      <c r="AE95" s="567">
        <f t="shared" si="20"/>
        <v>0.13</v>
      </c>
      <c r="AF95" s="343">
        <v>0</v>
      </c>
      <c r="AG95" s="344">
        <f t="shared" si="29"/>
        <v>0.13</v>
      </c>
      <c r="AH95" s="341">
        <v>83</v>
      </c>
      <c r="AI95" s="567">
        <f t="shared" si="13"/>
        <v>0.13012499999999999</v>
      </c>
      <c r="AJ95" s="343">
        <v>0</v>
      </c>
      <c r="AK95" s="344">
        <f t="shared" si="30"/>
        <v>0.13012499999999999</v>
      </c>
      <c r="AL95" s="341">
        <v>83</v>
      </c>
      <c r="AM95" s="567">
        <f t="shared" si="14"/>
        <v>0.13289999999999999</v>
      </c>
      <c r="AN95" s="343">
        <v>0</v>
      </c>
      <c r="AO95" s="344">
        <f t="shared" si="31"/>
        <v>0.13289999999999999</v>
      </c>
      <c r="AP95" s="341">
        <v>83</v>
      </c>
      <c r="AQ95" s="567">
        <f t="shared" si="21"/>
        <v>0.13650000000000001</v>
      </c>
      <c r="AR95" s="343">
        <v>0</v>
      </c>
      <c r="AS95" s="344">
        <f t="shared" si="32"/>
        <v>0.13650000000000001</v>
      </c>
      <c r="AT95" s="341">
        <v>83</v>
      </c>
      <c r="AU95" s="567">
        <f t="shared" si="22"/>
        <v>0.14224700000000001</v>
      </c>
      <c r="AV95" s="343">
        <v>0</v>
      </c>
      <c r="AW95" s="344">
        <f t="shared" si="33"/>
        <v>0.14224700000000001</v>
      </c>
      <c r="AX95" s="341">
        <v>83</v>
      </c>
      <c r="AY95" s="567">
        <f t="shared" si="19"/>
        <v>0.161019</v>
      </c>
      <c r="AZ95" s="343">
        <v>0</v>
      </c>
      <c r="BA95" s="344">
        <f t="shared" si="34"/>
        <v>0.161019</v>
      </c>
    </row>
    <row r="96" spans="5:53">
      <c r="E96" s="327">
        <v>84</v>
      </c>
      <c r="F96" s="324">
        <v>0.05</v>
      </c>
      <c r="G96" s="328">
        <v>0</v>
      </c>
      <c r="H96" s="329">
        <f t="shared" si="23"/>
        <v>0.05</v>
      </c>
      <c r="J96" s="341">
        <v>84</v>
      </c>
      <c r="K96" s="567">
        <f t="shared" si="15"/>
        <v>0.127772</v>
      </c>
      <c r="L96" s="343">
        <v>0</v>
      </c>
      <c r="M96" s="344">
        <f t="shared" si="24"/>
        <v>0.127772</v>
      </c>
      <c r="N96" s="341">
        <v>84</v>
      </c>
      <c r="O96" s="567">
        <f t="shared" si="16"/>
        <v>0.13412299999999999</v>
      </c>
      <c r="P96" s="343">
        <v>0</v>
      </c>
      <c r="Q96" s="344">
        <f t="shared" si="25"/>
        <v>0.13412299999999999</v>
      </c>
      <c r="R96" s="341">
        <v>84</v>
      </c>
      <c r="S96" s="567">
        <f t="shared" si="17"/>
        <v>0.13991600000000001</v>
      </c>
      <c r="T96" s="343">
        <v>0</v>
      </c>
      <c r="U96" s="344">
        <f t="shared" si="26"/>
        <v>0.13991600000000001</v>
      </c>
      <c r="V96" s="341">
        <v>84</v>
      </c>
      <c r="W96" s="567">
        <f t="shared" si="18"/>
        <v>0.14674799999999999</v>
      </c>
      <c r="X96" s="343">
        <v>0</v>
      </c>
      <c r="Y96" s="344">
        <f t="shared" si="27"/>
        <v>0.14674799999999999</v>
      </c>
      <c r="Z96" s="341">
        <v>84</v>
      </c>
      <c r="AA96" s="567">
        <f t="shared" si="12"/>
        <v>0.13449900000000001</v>
      </c>
      <c r="AB96" s="343">
        <v>0</v>
      </c>
      <c r="AC96" s="344">
        <f t="shared" si="28"/>
        <v>0.13449900000000001</v>
      </c>
      <c r="AD96" s="341">
        <v>84</v>
      </c>
      <c r="AE96" s="567">
        <f t="shared" si="20"/>
        <v>0.13</v>
      </c>
      <c r="AF96" s="343">
        <v>0</v>
      </c>
      <c r="AG96" s="344">
        <f t="shared" si="29"/>
        <v>0.13</v>
      </c>
      <c r="AH96" s="341">
        <v>84</v>
      </c>
      <c r="AI96" s="567">
        <f t="shared" si="13"/>
        <v>0.13012499999999999</v>
      </c>
      <c r="AJ96" s="343">
        <v>0</v>
      </c>
      <c r="AK96" s="344">
        <f t="shared" si="30"/>
        <v>0.13012499999999999</v>
      </c>
      <c r="AL96" s="341">
        <v>84</v>
      </c>
      <c r="AM96" s="567">
        <f t="shared" si="14"/>
        <v>0.13289999999999999</v>
      </c>
      <c r="AN96" s="343">
        <v>0</v>
      </c>
      <c r="AO96" s="344">
        <f t="shared" si="31"/>
        <v>0.13289999999999999</v>
      </c>
      <c r="AP96" s="341">
        <v>84</v>
      </c>
      <c r="AQ96" s="567">
        <f t="shared" si="21"/>
        <v>0.13650000000000001</v>
      </c>
      <c r="AR96" s="343">
        <v>0</v>
      </c>
      <c r="AS96" s="344">
        <f t="shared" si="32"/>
        <v>0.13650000000000001</v>
      </c>
      <c r="AT96" s="341">
        <v>84</v>
      </c>
      <c r="AU96" s="567">
        <f t="shared" si="22"/>
        <v>0.14224700000000001</v>
      </c>
      <c r="AV96" s="343">
        <v>0</v>
      </c>
      <c r="AW96" s="344">
        <f t="shared" si="33"/>
        <v>0.14224700000000001</v>
      </c>
      <c r="AX96" s="341">
        <v>84</v>
      </c>
      <c r="AY96" s="567">
        <f t="shared" si="19"/>
        <v>0.161019</v>
      </c>
      <c r="AZ96" s="343">
        <v>0</v>
      </c>
      <c r="BA96" s="344">
        <f t="shared" si="34"/>
        <v>0.161019</v>
      </c>
    </row>
    <row r="97" spans="5:53">
      <c r="E97" s="327">
        <v>85</v>
      </c>
      <c r="F97" s="324">
        <v>0.05</v>
      </c>
      <c r="G97" s="328">
        <v>0</v>
      </c>
      <c r="H97" s="329">
        <f t="shared" si="23"/>
        <v>0.05</v>
      </c>
      <c r="J97" s="341">
        <v>85</v>
      </c>
      <c r="K97" s="567">
        <f t="shared" si="15"/>
        <v>0.127772</v>
      </c>
      <c r="L97" s="343">
        <v>0</v>
      </c>
      <c r="M97" s="344">
        <f t="shared" si="24"/>
        <v>0.127772</v>
      </c>
      <c r="N97" s="341">
        <v>85</v>
      </c>
      <c r="O97" s="567">
        <f t="shared" si="16"/>
        <v>0.13412299999999999</v>
      </c>
      <c r="P97" s="343">
        <v>0</v>
      </c>
      <c r="Q97" s="344">
        <f t="shared" si="25"/>
        <v>0.13412299999999999</v>
      </c>
      <c r="R97" s="341">
        <v>85</v>
      </c>
      <c r="S97" s="567">
        <f t="shared" si="17"/>
        <v>0.13991600000000001</v>
      </c>
      <c r="T97" s="343">
        <v>0</v>
      </c>
      <c r="U97" s="344">
        <f t="shared" si="26"/>
        <v>0.13991600000000001</v>
      </c>
      <c r="V97" s="341">
        <v>85</v>
      </c>
      <c r="W97" s="567">
        <f t="shared" si="18"/>
        <v>0.14674799999999999</v>
      </c>
      <c r="X97" s="343">
        <v>0</v>
      </c>
      <c r="Y97" s="344">
        <f t="shared" si="27"/>
        <v>0.14674799999999999</v>
      </c>
      <c r="Z97" s="341">
        <v>85</v>
      </c>
      <c r="AA97" s="567">
        <f t="shared" si="12"/>
        <v>0.13449900000000001</v>
      </c>
      <c r="AB97" s="343">
        <v>0</v>
      </c>
      <c r="AC97" s="344">
        <f t="shared" si="28"/>
        <v>0.13449900000000001</v>
      </c>
      <c r="AD97" s="341">
        <v>85</v>
      </c>
      <c r="AE97" s="567">
        <f t="shared" si="20"/>
        <v>0.13</v>
      </c>
      <c r="AF97" s="343">
        <v>0</v>
      </c>
      <c r="AG97" s="344">
        <f t="shared" si="29"/>
        <v>0.13</v>
      </c>
      <c r="AH97" s="341">
        <v>85</v>
      </c>
      <c r="AI97" s="567">
        <f t="shared" si="13"/>
        <v>0.13012499999999999</v>
      </c>
      <c r="AJ97" s="343">
        <v>0</v>
      </c>
      <c r="AK97" s="344">
        <f t="shared" si="30"/>
        <v>0.13012499999999999</v>
      </c>
      <c r="AL97" s="341">
        <v>85</v>
      </c>
      <c r="AM97" s="567">
        <f t="shared" si="14"/>
        <v>0.13289999999999999</v>
      </c>
      <c r="AN97" s="343">
        <v>0</v>
      </c>
      <c r="AO97" s="344">
        <f t="shared" si="31"/>
        <v>0.13289999999999999</v>
      </c>
      <c r="AP97" s="341">
        <v>85</v>
      </c>
      <c r="AQ97" s="567">
        <f t="shared" si="21"/>
        <v>0.13650000000000001</v>
      </c>
      <c r="AR97" s="343">
        <v>0</v>
      </c>
      <c r="AS97" s="344">
        <f t="shared" si="32"/>
        <v>0.13650000000000001</v>
      </c>
      <c r="AT97" s="341">
        <v>85</v>
      </c>
      <c r="AU97" s="567">
        <f t="shared" si="22"/>
        <v>0.14224700000000001</v>
      </c>
      <c r="AV97" s="343">
        <v>0</v>
      </c>
      <c r="AW97" s="344">
        <f t="shared" si="33"/>
        <v>0.14224700000000001</v>
      </c>
      <c r="AX97" s="341">
        <v>85</v>
      </c>
      <c r="AY97" s="567">
        <f t="shared" si="19"/>
        <v>0.161019</v>
      </c>
      <c r="AZ97" s="343">
        <v>0</v>
      </c>
      <c r="BA97" s="344">
        <f t="shared" si="34"/>
        <v>0.161019</v>
      </c>
    </row>
    <row r="98" spans="5:53">
      <c r="E98" s="327">
        <v>86</v>
      </c>
      <c r="F98" s="324">
        <v>0.05</v>
      </c>
      <c r="G98" s="328">
        <v>0</v>
      </c>
      <c r="H98" s="329">
        <f t="shared" si="23"/>
        <v>0.05</v>
      </c>
      <c r="J98" s="341">
        <v>86</v>
      </c>
      <c r="K98" s="567">
        <f t="shared" si="15"/>
        <v>0.127772</v>
      </c>
      <c r="L98" s="343">
        <v>0</v>
      </c>
      <c r="M98" s="344">
        <f t="shared" si="24"/>
        <v>0.127772</v>
      </c>
      <c r="N98" s="341">
        <v>86</v>
      </c>
      <c r="O98" s="567">
        <f t="shared" si="16"/>
        <v>0.13412299999999999</v>
      </c>
      <c r="P98" s="343">
        <v>0</v>
      </c>
      <c r="Q98" s="344">
        <f t="shared" si="25"/>
        <v>0.13412299999999999</v>
      </c>
      <c r="R98" s="341">
        <v>86</v>
      </c>
      <c r="S98" s="567">
        <f t="shared" si="17"/>
        <v>0.13991600000000001</v>
      </c>
      <c r="T98" s="343">
        <v>0</v>
      </c>
      <c r="U98" s="344">
        <f t="shared" si="26"/>
        <v>0.13991600000000001</v>
      </c>
      <c r="V98" s="341">
        <v>86</v>
      </c>
      <c r="W98" s="567">
        <f t="shared" si="18"/>
        <v>0.14674799999999999</v>
      </c>
      <c r="X98" s="343">
        <v>0</v>
      </c>
      <c r="Y98" s="344">
        <f t="shared" si="27"/>
        <v>0.14674799999999999</v>
      </c>
      <c r="Z98" s="341">
        <v>86</v>
      </c>
      <c r="AA98" s="567">
        <f t="shared" si="12"/>
        <v>0.13449900000000001</v>
      </c>
      <c r="AB98" s="343">
        <v>0</v>
      </c>
      <c r="AC98" s="344">
        <f t="shared" si="28"/>
        <v>0.13449900000000001</v>
      </c>
      <c r="AD98" s="341">
        <v>86</v>
      </c>
      <c r="AE98" s="567">
        <f t="shared" si="20"/>
        <v>0.13</v>
      </c>
      <c r="AF98" s="343">
        <v>0</v>
      </c>
      <c r="AG98" s="344">
        <f t="shared" si="29"/>
        <v>0.13</v>
      </c>
      <c r="AH98" s="341">
        <v>86</v>
      </c>
      <c r="AI98" s="567">
        <f t="shared" si="13"/>
        <v>0.13012499999999999</v>
      </c>
      <c r="AJ98" s="343">
        <v>0</v>
      </c>
      <c r="AK98" s="344">
        <f t="shared" si="30"/>
        <v>0.13012499999999999</v>
      </c>
      <c r="AL98" s="341">
        <v>86</v>
      </c>
      <c r="AM98" s="567">
        <f t="shared" si="14"/>
        <v>0.13289999999999999</v>
      </c>
      <c r="AN98" s="343">
        <v>0</v>
      </c>
      <c r="AO98" s="344">
        <f t="shared" si="31"/>
        <v>0.13289999999999999</v>
      </c>
      <c r="AP98" s="341">
        <v>86</v>
      </c>
      <c r="AQ98" s="567">
        <f t="shared" si="21"/>
        <v>0.13650000000000001</v>
      </c>
      <c r="AR98" s="343">
        <v>0</v>
      </c>
      <c r="AS98" s="344">
        <f t="shared" si="32"/>
        <v>0.13650000000000001</v>
      </c>
      <c r="AT98" s="341">
        <v>86</v>
      </c>
      <c r="AU98" s="567">
        <f t="shared" si="22"/>
        <v>0.14224700000000001</v>
      </c>
      <c r="AV98" s="343">
        <v>0</v>
      </c>
      <c r="AW98" s="344">
        <f t="shared" si="33"/>
        <v>0.14224700000000001</v>
      </c>
      <c r="AX98" s="341">
        <v>86</v>
      </c>
      <c r="AY98" s="567">
        <f t="shared" si="19"/>
        <v>0.161019</v>
      </c>
      <c r="AZ98" s="343">
        <v>0</v>
      </c>
      <c r="BA98" s="344">
        <f t="shared" si="34"/>
        <v>0.161019</v>
      </c>
    </row>
    <row r="99" spans="5:53">
      <c r="E99" s="327">
        <v>87</v>
      </c>
      <c r="F99" s="324">
        <v>0.05</v>
      </c>
      <c r="G99" s="328">
        <v>0</v>
      </c>
      <c r="H99" s="329">
        <f t="shared" si="23"/>
        <v>0.05</v>
      </c>
      <c r="J99" s="341">
        <v>87</v>
      </c>
      <c r="K99" s="567">
        <f t="shared" si="15"/>
        <v>0.127772</v>
      </c>
      <c r="L99" s="343">
        <v>0</v>
      </c>
      <c r="M99" s="344">
        <f t="shared" si="24"/>
        <v>0.127772</v>
      </c>
      <c r="N99" s="341">
        <v>87</v>
      </c>
      <c r="O99" s="567">
        <f t="shared" si="16"/>
        <v>0.13412299999999999</v>
      </c>
      <c r="P99" s="343">
        <v>0</v>
      </c>
      <c r="Q99" s="344">
        <f t="shared" si="25"/>
        <v>0.13412299999999999</v>
      </c>
      <c r="R99" s="341">
        <v>87</v>
      </c>
      <c r="S99" s="567">
        <f t="shared" si="17"/>
        <v>0.13991600000000001</v>
      </c>
      <c r="T99" s="343">
        <v>0</v>
      </c>
      <c r="U99" s="344">
        <f t="shared" si="26"/>
        <v>0.13991600000000001</v>
      </c>
      <c r="V99" s="341">
        <v>87</v>
      </c>
      <c r="W99" s="567">
        <f t="shared" si="18"/>
        <v>0.14674799999999999</v>
      </c>
      <c r="X99" s="343">
        <v>0</v>
      </c>
      <c r="Y99" s="344">
        <f t="shared" si="27"/>
        <v>0.14674799999999999</v>
      </c>
      <c r="Z99" s="341">
        <v>87</v>
      </c>
      <c r="AA99" s="567">
        <f t="shared" si="12"/>
        <v>0.13449900000000001</v>
      </c>
      <c r="AB99" s="343">
        <v>0</v>
      </c>
      <c r="AC99" s="344">
        <f t="shared" si="28"/>
        <v>0.13449900000000001</v>
      </c>
      <c r="AD99" s="341">
        <v>87</v>
      </c>
      <c r="AE99" s="567">
        <f t="shared" si="20"/>
        <v>0.13</v>
      </c>
      <c r="AF99" s="343">
        <v>0</v>
      </c>
      <c r="AG99" s="344">
        <f t="shared" si="29"/>
        <v>0.13</v>
      </c>
      <c r="AH99" s="341">
        <v>87</v>
      </c>
      <c r="AI99" s="567">
        <f t="shared" si="13"/>
        <v>0.13012499999999999</v>
      </c>
      <c r="AJ99" s="343">
        <v>0</v>
      </c>
      <c r="AK99" s="344">
        <f t="shared" si="30"/>
        <v>0.13012499999999999</v>
      </c>
      <c r="AL99" s="341">
        <v>87</v>
      </c>
      <c r="AM99" s="567">
        <f t="shared" si="14"/>
        <v>0.13289999999999999</v>
      </c>
      <c r="AN99" s="343">
        <v>0</v>
      </c>
      <c r="AO99" s="344">
        <f t="shared" si="31"/>
        <v>0.13289999999999999</v>
      </c>
      <c r="AP99" s="341">
        <v>87</v>
      </c>
      <c r="AQ99" s="567">
        <f t="shared" si="21"/>
        <v>0.13650000000000001</v>
      </c>
      <c r="AR99" s="343">
        <v>0</v>
      </c>
      <c r="AS99" s="344">
        <f t="shared" si="32"/>
        <v>0.13650000000000001</v>
      </c>
      <c r="AT99" s="341">
        <v>87</v>
      </c>
      <c r="AU99" s="567">
        <f t="shared" si="22"/>
        <v>0.14224700000000001</v>
      </c>
      <c r="AV99" s="343">
        <v>0</v>
      </c>
      <c r="AW99" s="344">
        <f t="shared" si="33"/>
        <v>0.14224700000000001</v>
      </c>
      <c r="AX99" s="341">
        <v>87</v>
      </c>
      <c r="AY99" s="567">
        <f t="shared" si="19"/>
        <v>0.161019</v>
      </c>
      <c r="AZ99" s="343">
        <v>0</v>
      </c>
      <c r="BA99" s="344">
        <f t="shared" si="34"/>
        <v>0.161019</v>
      </c>
    </row>
    <row r="100" spans="5:53">
      <c r="E100" s="327">
        <v>88</v>
      </c>
      <c r="F100" s="324">
        <v>0.05</v>
      </c>
      <c r="G100" s="328">
        <v>0</v>
      </c>
      <c r="H100" s="329">
        <f t="shared" si="23"/>
        <v>0.05</v>
      </c>
      <c r="J100" s="341">
        <v>88</v>
      </c>
      <c r="K100" s="567">
        <f t="shared" si="15"/>
        <v>0.127772</v>
      </c>
      <c r="L100" s="343">
        <v>0</v>
      </c>
      <c r="M100" s="344">
        <f t="shared" si="24"/>
        <v>0.127772</v>
      </c>
      <c r="N100" s="341">
        <v>88</v>
      </c>
      <c r="O100" s="567">
        <f t="shared" si="16"/>
        <v>0.13412299999999999</v>
      </c>
      <c r="P100" s="343">
        <v>0</v>
      </c>
      <c r="Q100" s="344">
        <f t="shared" si="25"/>
        <v>0.13412299999999999</v>
      </c>
      <c r="R100" s="341">
        <v>88</v>
      </c>
      <c r="S100" s="567">
        <f t="shared" si="17"/>
        <v>0.13991600000000001</v>
      </c>
      <c r="T100" s="343">
        <v>0</v>
      </c>
      <c r="U100" s="344">
        <f t="shared" si="26"/>
        <v>0.13991600000000001</v>
      </c>
      <c r="V100" s="341">
        <v>88</v>
      </c>
      <c r="W100" s="567">
        <f t="shared" si="18"/>
        <v>0.14674799999999999</v>
      </c>
      <c r="X100" s="343">
        <v>0</v>
      </c>
      <c r="Y100" s="344">
        <f t="shared" si="27"/>
        <v>0.14674799999999999</v>
      </c>
      <c r="Z100" s="341">
        <v>88</v>
      </c>
      <c r="AA100" s="567">
        <f t="shared" si="12"/>
        <v>0.13449900000000001</v>
      </c>
      <c r="AB100" s="343">
        <v>0</v>
      </c>
      <c r="AC100" s="344">
        <f t="shared" si="28"/>
        <v>0.13449900000000001</v>
      </c>
      <c r="AD100" s="341">
        <v>88</v>
      </c>
      <c r="AE100" s="567">
        <f t="shared" si="20"/>
        <v>0.13</v>
      </c>
      <c r="AF100" s="343">
        <v>0</v>
      </c>
      <c r="AG100" s="344">
        <f t="shared" si="29"/>
        <v>0.13</v>
      </c>
      <c r="AH100" s="341">
        <v>88</v>
      </c>
      <c r="AI100" s="567">
        <f t="shared" si="13"/>
        <v>0.13012499999999999</v>
      </c>
      <c r="AJ100" s="343">
        <v>0</v>
      </c>
      <c r="AK100" s="344">
        <f t="shared" si="30"/>
        <v>0.13012499999999999</v>
      </c>
      <c r="AL100" s="341">
        <v>88</v>
      </c>
      <c r="AM100" s="567">
        <f t="shared" si="14"/>
        <v>0.13289999999999999</v>
      </c>
      <c r="AN100" s="343">
        <v>0</v>
      </c>
      <c r="AO100" s="344">
        <f t="shared" si="31"/>
        <v>0.13289999999999999</v>
      </c>
      <c r="AP100" s="341">
        <v>88</v>
      </c>
      <c r="AQ100" s="567">
        <f t="shared" si="21"/>
        <v>0.13650000000000001</v>
      </c>
      <c r="AR100" s="343">
        <v>0</v>
      </c>
      <c r="AS100" s="344">
        <f t="shared" si="32"/>
        <v>0.13650000000000001</v>
      </c>
      <c r="AT100" s="341">
        <v>88</v>
      </c>
      <c r="AU100" s="567">
        <f t="shared" si="22"/>
        <v>0.14224700000000001</v>
      </c>
      <c r="AV100" s="343">
        <v>0</v>
      </c>
      <c r="AW100" s="344">
        <f t="shared" si="33"/>
        <v>0.14224700000000001</v>
      </c>
      <c r="AX100" s="341">
        <v>88</v>
      </c>
      <c r="AY100" s="567">
        <f t="shared" si="19"/>
        <v>0.161019</v>
      </c>
      <c r="AZ100" s="343">
        <v>0</v>
      </c>
      <c r="BA100" s="344">
        <f t="shared" si="34"/>
        <v>0.161019</v>
      </c>
    </row>
    <row r="101" spans="5:53">
      <c r="E101" s="327">
        <v>89</v>
      </c>
      <c r="F101" s="324">
        <v>0.05</v>
      </c>
      <c r="G101" s="328">
        <v>0</v>
      </c>
      <c r="H101" s="329">
        <f t="shared" si="23"/>
        <v>0.05</v>
      </c>
      <c r="J101" s="341">
        <v>89</v>
      </c>
      <c r="K101" s="567">
        <f t="shared" si="15"/>
        <v>0.127772</v>
      </c>
      <c r="L101" s="343">
        <v>0</v>
      </c>
      <c r="M101" s="344">
        <f t="shared" si="24"/>
        <v>0.127772</v>
      </c>
      <c r="N101" s="341">
        <v>89</v>
      </c>
      <c r="O101" s="567">
        <f t="shared" si="16"/>
        <v>0.13412299999999999</v>
      </c>
      <c r="P101" s="343">
        <v>0</v>
      </c>
      <c r="Q101" s="344">
        <f t="shared" si="25"/>
        <v>0.13412299999999999</v>
      </c>
      <c r="R101" s="341">
        <v>89</v>
      </c>
      <c r="S101" s="567">
        <f t="shared" si="17"/>
        <v>0.13991600000000001</v>
      </c>
      <c r="T101" s="343">
        <v>0</v>
      </c>
      <c r="U101" s="344">
        <f t="shared" si="26"/>
        <v>0.13991600000000001</v>
      </c>
      <c r="V101" s="341">
        <v>89</v>
      </c>
      <c r="W101" s="567">
        <f t="shared" si="18"/>
        <v>0.14674799999999999</v>
      </c>
      <c r="X101" s="343">
        <v>0</v>
      </c>
      <c r="Y101" s="344">
        <f t="shared" si="27"/>
        <v>0.14674799999999999</v>
      </c>
      <c r="Z101" s="341">
        <v>89</v>
      </c>
      <c r="AA101" s="567">
        <f t="shared" ref="AA101:AA132" si="35">AA100</f>
        <v>0.13449900000000001</v>
      </c>
      <c r="AB101" s="343">
        <v>0</v>
      </c>
      <c r="AC101" s="344">
        <f t="shared" si="28"/>
        <v>0.13449900000000001</v>
      </c>
      <c r="AD101" s="341">
        <v>89</v>
      </c>
      <c r="AE101" s="567">
        <f t="shared" si="20"/>
        <v>0.13</v>
      </c>
      <c r="AF101" s="343">
        <v>0</v>
      </c>
      <c r="AG101" s="344">
        <f t="shared" si="29"/>
        <v>0.13</v>
      </c>
      <c r="AH101" s="341">
        <v>89</v>
      </c>
      <c r="AI101" s="567">
        <f t="shared" ref="AI101:AI132" si="36">AI100</f>
        <v>0.13012499999999999</v>
      </c>
      <c r="AJ101" s="343">
        <v>0</v>
      </c>
      <c r="AK101" s="344">
        <f t="shared" si="30"/>
        <v>0.13012499999999999</v>
      </c>
      <c r="AL101" s="341">
        <v>89</v>
      </c>
      <c r="AM101" s="567">
        <f t="shared" ref="AM101:AM132" si="37">AM100</f>
        <v>0.13289999999999999</v>
      </c>
      <c r="AN101" s="343">
        <v>0</v>
      </c>
      <c r="AO101" s="344">
        <f t="shared" si="31"/>
        <v>0.13289999999999999</v>
      </c>
      <c r="AP101" s="341">
        <v>89</v>
      </c>
      <c r="AQ101" s="567">
        <f t="shared" si="21"/>
        <v>0.13650000000000001</v>
      </c>
      <c r="AR101" s="343">
        <v>0</v>
      </c>
      <c r="AS101" s="344">
        <f t="shared" si="32"/>
        <v>0.13650000000000001</v>
      </c>
      <c r="AT101" s="341">
        <v>89</v>
      </c>
      <c r="AU101" s="567">
        <f t="shared" si="22"/>
        <v>0.14224700000000001</v>
      </c>
      <c r="AV101" s="343">
        <v>0</v>
      </c>
      <c r="AW101" s="344">
        <f t="shared" si="33"/>
        <v>0.14224700000000001</v>
      </c>
      <c r="AX101" s="341">
        <v>89</v>
      </c>
      <c r="AY101" s="567">
        <f t="shared" si="19"/>
        <v>0.161019</v>
      </c>
      <c r="AZ101" s="343">
        <v>0</v>
      </c>
      <c r="BA101" s="344">
        <f t="shared" si="34"/>
        <v>0.161019</v>
      </c>
    </row>
    <row r="102" spans="5:53">
      <c r="E102" s="327">
        <v>90</v>
      </c>
      <c r="F102" s="324">
        <v>0.05</v>
      </c>
      <c r="G102" s="328">
        <v>0</v>
      </c>
      <c r="H102" s="329">
        <f t="shared" si="23"/>
        <v>0.05</v>
      </c>
      <c r="J102" s="341">
        <v>90</v>
      </c>
      <c r="K102" s="567">
        <f t="shared" ref="K102:K132" si="38">K101</f>
        <v>0.127772</v>
      </c>
      <c r="L102" s="343">
        <v>0</v>
      </c>
      <c r="M102" s="344">
        <f t="shared" si="24"/>
        <v>0.127772</v>
      </c>
      <c r="N102" s="341">
        <v>90</v>
      </c>
      <c r="O102" s="567">
        <f t="shared" ref="O102:O132" si="39">O101</f>
        <v>0.13412299999999999</v>
      </c>
      <c r="P102" s="343">
        <v>0</v>
      </c>
      <c r="Q102" s="344">
        <f t="shared" si="25"/>
        <v>0.13412299999999999</v>
      </c>
      <c r="R102" s="341">
        <v>90</v>
      </c>
      <c r="S102" s="567">
        <f t="shared" ref="S102:S132" si="40">S101</f>
        <v>0.13991600000000001</v>
      </c>
      <c r="T102" s="343">
        <v>0</v>
      </c>
      <c r="U102" s="344">
        <f t="shared" si="26"/>
        <v>0.13991600000000001</v>
      </c>
      <c r="V102" s="341">
        <v>90</v>
      </c>
      <c r="W102" s="567">
        <f t="shared" ref="W102:W132" si="41">W101</f>
        <v>0.14674799999999999</v>
      </c>
      <c r="X102" s="343">
        <v>0</v>
      </c>
      <c r="Y102" s="344">
        <f t="shared" si="27"/>
        <v>0.14674799999999999</v>
      </c>
      <c r="Z102" s="341">
        <v>90</v>
      </c>
      <c r="AA102" s="567">
        <f t="shared" si="35"/>
        <v>0.13449900000000001</v>
      </c>
      <c r="AB102" s="343">
        <v>0</v>
      </c>
      <c r="AC102" s="344">
        <f t="shared" si="28"/>
        <v>0.13449900000000001</v>
      </c>
      <c r="AD102" s="341">
        <v>90</v>
      </c>
      <c r="AE102" s="567">
        <f t="shared" si="20"/>
        <v>0.13</v>
      </c>
      <c r="AF102" s="343">
        <v>0</v>
      </c>
      <c r="AG102" s="344">
        <f t="shared" si="29"/>
        <v>0.13</v>
      </c>
      <c r="AH102" s="341">
        <v>90</v>
      </c>
      <c r="AI102" s="567">
        <f t="shared" si="36"/>
        <v>0.13012499999999999</v>
      </c>
      <c r="AJ102" s="343">
        <v>0</v>
      </c>
      <c r="AK102" s="344">
        <f t="shared" si="30"/>
        <v>0.13012499999999999</v>
      </c>
      <c r="AL102" s="341">
        <v>90</v>
      </c>
      <c r="AM102" s="567">
        <f t="shared" si="37"/>
        <v>0.13289999999999999</v>
      </c>
      <c r="AN102" s="343">
        <v>0</v>
      </c>
      <c r="AO102" s="344">
        <f t="shared" si="31"/>
        <v>0.13289999999999999</v>
      </c>
      <c r="AP102" s="341">
        <v>90</v>
      </c>
      <c r="AQ102" s="567">
        <f t="shared" si="21"/>
        <v>0.13650000000000001</v>
      </c>
      <c r="AR102" s="343">
        <v>0</v>
      </c>
      <c r="AS102" s="344">
        <f t="shared" si="32"/>
        <v>0.13650000000000001</v>
      </c>
      <c r="AT102" s="341">
        <v>90</v>
      </c>
      <c r="AU102" s="567">
        <f t="shared" si="22"/>
        <v>0.14224700000000001</v>
      </c>
      <c r="AV102" s="343">
        <v>0</v>
      </c>
      <c r="AW102" s="344">
        <f t="shared" si="33"/>
        <v>0.14224700000000001</v>
      </c>
      <c r="AX102" s="341">
        <v>90</v>
      </c>
      <c r="AY102" s="567">
        <f t="shared" ref="AY102:AY132" si="42">AY101</f>
        <v>0.161019</v>
      </c>
      <c r="AZ102" s="343">
        <v>0</v>
      </c>
      <c r="BA102" s="344">
        <f t="shared" si="34"/>
        <v>0.161019</v>
      </c>
    </row>
    <row r="103" spans="5:53">
      <c r="E103" s="327">
        <v>91</v>
      </c>
      <c r="F103" s="324">
        <v>0.05</v>
      </c>
      <c r="G103" s="328">
        <v>0</v>
      </c>
      <c r="H103" s="329">
        <f t="shared" si="23"/>
        <v>0.05</v>
      </c>
      <c r="J103" s="341">
        <v>91</v>
      </c>
      <c r="K103" s="567">
        <f t="shared" si="38"/>
        <v>0.127772</v>
      </c>
      <c r="L103" s="343">
        <v>0</v>
      </c>
      <c r="M103" s="344">
        <f t="shared" si="24"/>
        <v>0.127772</v>
      </c>
      <c r="N103" s="341">
        <v>91</v>
      </c>
      <c r="O103" s="567">
        <f t="shared" si="39"/>
        <v>0.13412299999999999</v>
      </c>
      <c r="P103" s="343">
        <v>0</v>
      </c>
      <c r="Q103" s="344">
        <f t="shared" si="25"/>
        <v>0.13412299999999999</v>
      </c>
      <c r="R103" s="341">
        <v>91</v>
      </c>
      <c r="S103" s="567">
        <f t="shared" si="40"/>
        <v>0.13991600000000001</v>
      </c>
      <c r="T103" s="343">
        <v>0</v>
      </c>
      <c r="U103" s="344">
        <f t="shared" si="26"/>
        <v>0.13991600000000001</v>
      </c>
      <c r="V103" s="341">
        <v>91</v>
      </c>
      <c r="W103" s="567">
        <f t="shared" si="41"/>
        <v>0.14674799999999999</v>
      </c>
      <c r="X103" s="343">
        <v>0</v>
      </c>
      <c r="Y103" s="344">
        <f t="shared" si="27"/>
        <v>0.14674799999999999</v>
      </c>
      <c r="Z103" s="341">
        <v>91</v>
      </c>
      <c r="AA103" s="567">
        <f t="shared" si="35"/>
        <v>0.13449900000000001</v>
      </c>
      <c r="AB103" s="343">
        <v>0</v>
      </c>
      <c r="AC103" s="344">
        <f t="shared" si="28"/>
        <v>0.13449900000000001</v>
      </c>
      <c r="AD103" s="341">
        <v>91</v>
      </c>
      <c r="AE103" s="567">
        <f t="shared" ref="AE103:AE132" si="43">AE102</f>
        <v>0.13</v>
      </c>
      <c r="AF103" s="343">
        <v>0</v>
      </c>
      <c r="AG103" s="344">
        <f t="shared" si="29"/>
        <v>0.13</v>
      </c>
      <c r="AH103" s="341">
        <v>91</v>
      </c>
      <c r="AI103" s="567">
        <f t="shared" si="36"/>
        <v>0.13012499999999999</v>
      </c>
      <c r="AJ103" s="343">
        <v>0</v>
      </c>
      <c r="AK103" s="344">
        <f t="shared" si="30"/>
        <v>0.13012499999999999</v>
      </c>
      <c r="AL103" s="341">
        <v>91</v>
      </c>
      <c r="AM103" s="567">
        <f t="shared" si="37"/>
        <v>0.13289999999999999</v>
      </c>
      <c r="AN103" s="343">
        <v>0</v>
      </c>
      <c r="AO103" s="344">
        <f t="shared" si="31"/>
        <v>0.13289999999999999</v>
      </c>
      <c r="AP103" s="341">
        <v>91</v>
      </c>
      <c r="AQ103" s="567">
        <f t="shared" ref="AQ103:AQ132" si="44">AQ102</f>
        <v>0.13650000000000001</v>
      </c>
      <c r="AR103" s="343">
        <v>0</v>
      </c>
      <c r="AS103" s="344">
        <f t="shared" si="32"/>
        <v>0.13650000000000001</v>
      </c>
      <c r="AT103" s="341">
        <v>91</v>
      </c>
      <c r="AU103" s="567">
        <f t="shared" ref="AU103:AU132" si="45">AU102</f>
        <v>0.14224700000000001</v>
      </c>
      <c r="AV103" s="343">
        <v>0</v>
      </c>
      <c r="AW103" s="344">
        <f t="shared" si="33"/>
        <v>0.14224700000000001</v>
      </c>
      <c r="AX103" s="341">
        <v>91</v>
      </c>
      <c r="AY103" s="567">
        <f t="shared" si="42"/>
        <v>0.161019</v>
      </c>
      <c r="AZ103" s="343">
        <v>0</v>
      </c>
      <c r="BA103" s="344">
        <f t="shared" si="34"/>
        <v>0.161019</v>
      </c>
    </row>
    <row r="104" spans="5:53">
      <c r="E104" s="327">
        <v>92</v>
      </c>
      <c r="F104" s="324">
        <v>0.05</v>
      </c>
      <c r="G104" s="328">
        <v>0</v>
      </c>
      <c r="H104" s="329">
        <f t="shared" si="23"/>
        <v>0.05</v>
      </c>
      <c r="J104" s="341">
        <v>92</v>
      </c>
      <c r="K104" s="567">
        <f t="shared" si="38"/>
        <v>0.127772</v>
      </c>
      <c r="L104" s="343">
        <v>0</v>
      </c>
      <c r="M104" s="344">
        <f t="shared" si="24"/>
        <v>0.127772</v>
      </c>
      <c r="N104" s="341">
        <v>92</v>
      </c>
      <c r="O104" s="567">
        <f t="shared" si="39"/>
        <v>0.13412299999999999</v>
      </c>
      <c r="P104" s="343">
        <v>0</v>
      </c>
      <c r="Q104" s="344">
        <f t="shared" si="25"/>
        <v>0.13412299999999999</v>
      </c>
      <c r="R104" s="341">
        <v>92</v>
      </c>
      <c r="S104" s="567">
        <f t="shared" si="40"/>
        <v>0.13991600000000001</v>
      </c>
      <c r="T104" s="343">
        <v>0</v>
      </c>
      <c r="U104" s="344">
        <f t="shared" si="26"/>
        <v>0.13991600000000001</v>
      </c>
      <c r="V104" s="341">
        <v>92</v>
      </c>
      <c r="W104" s="567">
        <f t="shared" si="41"/>
        <v>0.14674799999999999</v>
      </c>
      <c r="X104" s="343">
        <v>0</v>
      </c>
      <c r="Y104" s="344">
        <f t="shared" si="27"/>
        <v>0.14674799999999999</v>
      </c>
      <c r="Z104" s="341">
        <v>92</v>
      </c>
      <c r="AA104" s="567">
        <f t="shared" si="35"/>
        <v>0.13449900000000001</v>
      </c>
      <c r="AB104" s="343">
        <v>0</v>
      </c>
      <c r="AC104" s="344">
        <f t="shared" si="28"/>
        <v>0.13449900000000001</v>
      </c>
      <c r="AD104" s="341">
        <v>92</v>
      </c>
      <c r="AE104" s="567">
        <f t="shared" si="43"/>
        <v>0.13</v>
      </c>
      <c r="AF104" s="343">
        <v>0</v>
      </c>
      <c r="AG104" s="344">
        <f t="shared" si="29"/>
        <v>0.13</v>
      </c>
      <c r="AH104" s="341">
        <v>92</v>
      </c>
      <c r="AI104" s="567">
        <f t="shared" si="36"/>
        <v>0.13012499999999999</v>
      </c>
      <c r="AJ104" s="343">
        <v>0</v>
      </c>
      <c r="AK104" s="344">
        <f t="shared" si="30"/>
        <v>0.13012499999999999</v>
      </c>
      <c r="AL104" s="341">
        <v>92</v>
      </c>
      <c r="AM104" s="567">
        <f t="shared" si="37"/>
        <v>0.13289999999999999</v>
      </c>
      <c r="AN104" s="343">
        <v>0</v>
      </c>
      <c r="AO104" s="344">
        <f t="shared" si="31"/>
        <v>0.13289999999999999</v>
      </c>
      <c r="AP104" s="341">
        <v>92</v>
      </c>
      <c r="AQ104" s="567">
        <f t="shared" si="44"/>
        <v>0.13650000000000001</v>
      </c>
      <c r="AR104" s="343">
        <v>0</v>
      </c>
      <c r="AS104" s="344">
        <f t="shared" si="32"/>
        <v>0.13650000000000001</v>
      </c>
      <c r="AT104" s="341">
        <v>92</v>
      </c>
      <c r="AU104" s="567">
        <f t="shared" si="45"/>
        <v>0.14224700000000001</v>
      </c>
      <c r="AV104" s="343">
        <v>0</v>
      </c>
      <c r="AW104" s="344">
        <f t="shared" si="33"/>
        <v>0.14224700000000001</v>
      </c>
      <c r="AX104" s="341">
        <v>92</v>
      </c>
      <c r="AY104" s="567">
        <f t="shared" si="42"/>
        <v>0.161019</v>
      </c>
      <c r="AZ104" s="343">
        <v>0</v>
      </c>
      <c r="BA104" s="344">
        <f t="shared" si="34"/>
        <v>0.161019</v>
      </c>
    </row>
    <row r="105" spans="5:53">
      <c r="E105" s="327">
        <v>93</v>
      </c>
      <c r="F105" s="324">
        <v>0.05</v>
      </c>
      <c r="G105" s="328">
        <v>0</v>
      </c>
      <c r="H105" s="329">
        <f t="shared" si="23"/>
        <v>0.05</v>
      </c>
      <c r="J105" s="341">
        <v>93</v>
      </c>
      <c r="K105" s="567">
        <f t="shared" si="38"/>
        <v>0.127772</v>
      </c>
      <c r="L105" s="343">
        <v>0</v>
      </c>
      <c r="M105" s="344">
        <f t="shared" si="24"/>
        <v>0.127772</v>
      </c>
      <c r="N105" s="341">
        <v>93</v>
      </c>
      <c r="O105" s="567">
        <f t="shared" si="39"/>
        <v>0.13412299999999999</v>
      </c>
      <c r="P105" s="343">
        <v>0</v>
      </c>
      <c r="Q105" s="344">
        <f t="shared" si="25"/>
        <v>0.13412299999999999</v>
      </c>
      <c r="R105" s="341">
        <v>93</v>
      </c>
      <c r="S105" s="567">
        <f t="shared" si="40"/>
        <v>0.13991600000000001</v>
      </c>
      <c r="T105" s="343">
        <v>0</v>
      </c>
      <c r="U105" s="344">
        <f t="shared" si="26"/>
        <v>0.13991600000000001</v>
      </c>
      <c r="V105" s="341">
        <v>93</v>
      </c>
      <c r="W105" s="567">
        <f t="shared" si="41"/>
        <v>0.14674799999999999</v>
      </c>
      <c r="X105" s="343">
        <v>0</v>
      </c>
      <c r="Y105" s="344">
        <f t="shared" si="27"/>
        <v>0.14674799999999999</v>
      </c>
      <c r="Z105" s="341">
        <v>93</v>
      </c>
      <c r="AA105" s="567">
        <f t="shared" si="35"/>
        <v>0.13449900000000001</v>
      </c>
      <c r="AB105" s="343">
        <v>0</v>
      </c>
      <c r="AC105" s="344">
        <f t="shared" si="28"/>
        <v>0.13449900000000001</v>
      </c>
      <c r="AD105" s="341">
        <v>93</v>
      </c>
      <c r="AE105" s="567">
        <f t="shared" si="43"/>
        <v>0.13</v>
      </c>
      <c r="AF105" s="343">
        <v>0</v>
      </c>
      <c r="AG105" s="344">
        <f t="shared" si="29"/>
        <v>0.13</v>
      </c>
      <c r="AH105" s="341">
        <v>93</v>
      </c>
      <c r="AI105" s="567">
        <f t="shared" si="36"/>
        <v>0.13012499999999999</v>
      </c>
      <c r="AJ105" s="343">
        <v>0</v>
      </c>
      <c r="AK105" s="344">
        <f t="shared" si="30"/>
        <v>0.13012499999999999</v>
      </c>
      <c r="AL105" s="341">
        <v>93</v>
      </c>
      <c r="AM105" s="567">
        <f t="shared" si="37"/>
        <v>0.13289999999999999</v>
      </c>
      <c r="AN105" s="343">
        <v>0</v>
      </c>
      <c r="AO105" s="344">
        <f t="shared" si="31"/>
        <v>0.13289999999999999</v>
      </c>
      <c r="AP105" s="341">
        <v>93</v>
      </c>
      <c r="AQ105" s="567">
        <f t="shared" si="44"/>
        <v>0.13650000000000001</v>
      </c>
      <c r="AR105" s="343">
        <v>0</v>
      </c>
      <c r="AS105" s="344">
        <f t="shared" si="32"/>
        <v>0.13650000000000001</v>
      </c>
      <c r="AT105" s="341">
        <v>93</v>
      </c>
      <c r="AU105" s="567">
        <f t="shared" si="45"/>
        <v>0.14224700000000001</v>
      </c>
      <c r="AV105" s="343">
        <v>0</v>
      </c>
      <c r="AW105" s="344">
        <f t="shared" si="33"/>
        <v>0.14224700000000001</v>
      </c>
      <c r="AX105" s="341">
        <v>93</v>
      </c>
      <c r="AY105" s="567">
        <f t="shared" si="42"/>
        <v>0.161019</v>
      </c>
      <c r="AZ105" s="343">
        <v>0</v>
      </c>
      <c r="BA105" s="344">
        <f t="shared" si="34"/>
        <v>0.161019</v>
      </c>
    </row>
    <row r="106" spans="5:53">
      <c r="E106" s="327">
        <v>94</v>
      </c>
      <c r="F106" s="324">
        <v>0.05</v>
      </c>
      <c r="G106" s="328">
        <v>0</v>
      </c>
      <c r="H106" s="329">
        <f t="shared" si="23"/>
        <v>0.05</v>
      </c>
      <c r="J106" s="341">
        <v>94</v>
      </c>
      <c r="K106" s="567">
        <f t="shared" si="38"/>
        <v>0.127772</v>
      </c>
      <c r="L106" s="343">
        <v>0</v>
      </c>
      <c r="M106" s="344">
        <f t="shared" si="24"/>
        <v>0.127772</v>
      </c>
      <c r="N106" s="341">
        <v>94</v>
      </c>
      <c r="O106" s="567">
        <f t="shared" si="39"/>
        <v>0.13412299999999999</v>
      </c>
      <c r="P106" s="343">
        <v>0</v>
      </c>
      <c r="Q106" s="344">
        <f t="shared" si="25"/>
        <v>0.13412299999999999</v>
      </c>
      <c r="R106" s="341">
        <v>94</v>
      </c>
      <c r="S106" s="567">
        <f t="shared" si="40"/>
        <v>0.13991600000000001</v>
      </c>
      <c r="T106" s="343">
        <v>0</v>
      </c>
      <c r="U106" s="344">
        <f t="shared" si="26"/>
        <v>0.13991600000000001</v>
      </c>
      <c r="V106" s="341">
        <v>94</v>
      </c>
      <c r="W106" s="567">
        <f t="shared" si="41"/>
        <v>0.14674799999999999</v>
      </c>
      <c r="X106" s="343">
        <v>0</v>
      </c>
      <c r="Y106" s="344">
        <f t="shared" si="27"/>
        <v>0.14674799999999999</v>
      </c>
      <c r="Z106" s="341">
        <v>94</v>
      </c>
      <c r="AA106" s="567">
        <f t="shared" si="35"/>
        <v>0.13449900000000001</v>
      </c>
      <c r="AB106" s="343">
        <v>0</v>
      </c>
      <c r="AC106" s="344">
        <f t="shared" si="28"/>
        <v>0.13449900000000001</v>
      </c>
      <c r="AD106" s="341">
        <v>94</v>
      </c>
      <c r="AE106" s="567">
        <f t="shared" si="43"/>
        <v>0.13</v>
      </c>
      <c r="AF106" s="343">
        <v>0</v>
      </c>
      <c r="AG106" s="344">
        <f t="shared" si="29"/>
        <v>0.13</v>
      </c>
      <c r="AH106" s="341">
        <v>94</v>
      </c>
      <c r="AI106" s="567">
        <f t="shared" si="36"/>
        <v>0.13012499999999999</v>
      </c>
      <c r="AJ106" s="343">
        <v>0</v>
      </c>
      <c r="AK106" s="344">
        <f t="shared" si="30"/>
        <v>0.13012499999999999</v>
      </c>
      <c r="AL106" s="341">
        <v>94</v>
      </c>
      <c r="AM106" s="567">
        <f t="shared" si="37"/>
        <v>0.13289999999999999</v>
      </c>
      <c r="AN106" s="343">
        <v>0</v>
      </c>
      <c r="AO106" s="344">
        <f t="shared" si="31"/>
        <v>0.13289999999999999</v>
      </c>
      <c r="AP106" s="341">
        <v>94</v>
      </c>
      <c r="AQ106" s="567">
        <f t="shared" si="44"/>
        <v>0.13650000000000001</v>
      </c>
      <c r="AR106" s="343">
        <v>0</v>
      </c>
      <c r="AS106" s="344">
        <f t="shared" si="32"/>
        <v>0.13650000000000001</v>
      </c>
      <c r="AT106" s="341">
        <v>94</v>
      </c>
      <c r="AU106" s="567">
        <f t="shared" si="45"/>
        <v>0.14224700000000001</v>
      </c>
      <c r="AV106" s="343">
        <v>0</v>
      </c>
      <c r="AW106" s="344">
        <f t="shared" si="33"/>
        <v>0.14224700000000001</v>
      </c>
      <c r="AX106" s="341">
        <v>94</v>
      </c>
      <c r="AY106" s="567">
        <f t="shared" si="42"/>
        <v>0.161019</v>
      </c>
      <c r="AZ106" s="343">
        <v>0</v>
      </c>
      <c r="BA106" s="344">
        <f t="shared" si="34"/>
        <v>0.161019</v>
      </c>
    </row>
    <row r="107" spans="5:53">
      <c r="E107" s="327">
        <v>95</v>
      </c>
      <c r="F107" s="324">
        <v>0.05</v>
      </c>
      <c r="G107" s="328">
        <v>0</v>
      </c>
      <c r="H107" s="329">
        <f t="shared" si="23"/>
        <v>0.05</v>
      </c>
      <c r="J107" s="341">
        <v>95</v>
      </c>
      <c r="K107" s="567">
        <f t="shared" si="38"/>
        <v>0.127772</v>
      </c>
      <c r="L107" s="343">
        <v>0</v>
      </c>
      <c r="M107" s="344">
        <f t="shared" si="24"/>
        <v>0.127772</v>
      </c>
      <c r="N107" s="341">
        <v>95</v>
      </c>
      <c r="O107" s="567">
        <f t="shared" si="39"/>
        <v>0.13412299999999999</v>
      </c>
      <c r="P107" s="343">
        <v>0</v>
      </c>
      <c r="Q107" s="344">
        <f t="shared" si="25"/>
        <v>0.13412299999999999</v>
      </c>
      <c r="R107" s="341">
        <v>95</v>
      </c>
      <c r="S107" s="567">
        <f t="shared" si="40"/>
        <v>0.13991600000000001</v>
      </c>
      <c r="T107" s="343">
        <v>0</v>
      </c>
      <c r="U107" s="344">
        <f t="shared" si="26"/>
        <v>0.13991600000000001</v>
      </c>
      <c r="V107" s="341">
        <v>95</v>
      </c>
      <c r="W107" s="567">
        <f t="shared" si="41"/>
        <v>0.14674799999999999</v>
      </c>
      <c r="X107" s="343">
        <v>0</v>
      </c>
      <c r="Y107" s="344">
        <f t="shared" si="27"/>
        <v>0.14674799999999999</v>
      </c>
      <c r="Z107" s="341">
        <v>95</v>
      </c>
      <c r="AA107" s="567">
        <f t="shared" si="35"/>
        <v>0.13449900000000001</v>
      </c>
      <c r="AB107" s="343">
        <v>0</v>
      </c>
      <c r="AC107" s="344">
        <f t="shared" si="28"/>
        <v>0.13449900000000001</v>
      </c>
      <c r="AD107" s="341">
        <v>95</v>
      </c>
      <c r="AE107" s="567">
        <f t="shared" si="43"/>
        <v>0.13</v>
      </c>
      <c r="AF107" s="343">
        <v>0</v>
      </c>
      <c r="AG107" s="344">
        <f t="shared" si="29"/>
        <v>0.13</v>
      </c>
      <c r="AH107" s="341">
        <v>95</v>
      </c>
      <c r="AI107" s="567">
        <f t="shared" si="36"/>
        <v>0.13012499999999999</v>
      </c>
      <c r="AJ107" s="343">
        <v>0</v>
      </c>
      <c r="AK107" s="344">
        <f t="shared" si="30"/>
        <v>0.13012499999999999</v>
      </c>
      <c r="AL107" s="341">
        <v>95</v>
      </c>
      <c r="AM107" s="567">
        <f t="shared" si="37"/>
        <v>0.13289999999999999</v>
      </c>
      <c r="AN107" s="343">
        <v>0</v>
      </c>
      <c r="AO107" s="344">
        <f t="shared" si="31"/>
        <v>0.13289999999999999</v>
      </c>
      <c r="AP107" s="341">
        <v>95</v>
      </c>
      <c r="AQ107" s="567">
        <f t="shared" si="44"/>
        <v>0.13650000000000001</v>
      </c>
      <c r="AR107" s="343">
        <v>0</v>
      </c>
      <c r="AS107" s="344">
        <f t="shared" si="32"/>
        <v>0.13650000000000001</v>
      </c>
      <c r="AT107" s="341">
        <v>95</v>
      </c>
      <c r="AU107" s="567">
        <f t="shared" si="45"/>
        <v>0.14224700000000001</v>
      </c>
      <c r="AV107" s="343">
        <v>0</v>
      </c>
      <c r="AW107" s="344">
        <f t="shared" si="33"/>
        <v>0.14224700000000001</v>
      </c>
      <c r="AX107" s="341">
        <v>95</v>
      </c>
      <c r="AY107" s="567">
        <f t="shared" si="42"/>
        <v>0.161019</v>
      </c>
      <c r="AZ107" s="343">
        <v>0</v>
      </c>
      <c r="BA107" s="344">
        <f t="shared" si="34"/>
        <v>0.161019</v>
      </c>
    </row>
    <row r="108" spans="5:53">
      <c r="E108" s="327">
        <v>96</v>
      </c>
      <c r="F108" s="324">
        <v>0.05</v>
      </c>
      <c r="G108" s="328">
        <v>0</v>
      </c>
      <c r="H108" s="329">
        <f t="shared" si="23"/>
        <v>0.05</v>
      </c>
      <c r="J108" s="341">
        <v>96</v>
      </c>
      <c r="K108" s="567">
        <f t="shared" si="38"/>
        <v>0.127772</v>
      </c>
      <c r="L108" s="343">
        <v>0</v>
      </c>
      <c r="M108" s="344">
        <f t="shared" si="24"/>
        <v>0.127772</v>
      </c>
      <c r="N108" s="341">
        <v>96</v>
      </c>
      <c r="O108" s="567">
        <f t="shared" si="39"/>
        <v>0.13412299999999999</v>
      </c>
      <c r="P108" s="343">
        <v>0</v>
      </c>
      <c r="Q108" s="344">
        <f t="shared" si="25"/>
        <v>0.13412299999999999</v>
      </c>
      <c r="R108" s="341">
        <v>96</v>
      </c>
      <c r="S108" s="567">
        <f t="shared" si="40"/>
        <v>0.13991600000000001</v>
      </c>
      <c r="T108" s="343">
        <v>0</v>
      </c>
      <c r="U108" s="344">
        <f t="shared" si="26"/>
        <v>0.13991600000000001</v>
      </c>
      <c r="V108" s="341">
        <v>96</v>
      </c>
      <c r="W108" s="567">
        <f t="shared" si="41"/>
        <v>0.14674799999999999</v>
      </c>
      <c r="X108" s="343">
        <v>0</v>
      </c>
      <c r="Y108" s="344">
        <f t="shared" si="27"/>
        <v>0.14674799999999999</v>
      </c>
      <c r="Z108" s="341">
        <v>96</v>
      </c>
      <c r="AA108" s="567">
        <f t="shared" si="35"/>
        <v>0.13449900000000001</v>
      </c>
      <c r="AB108" s="343">
        <v>0</v>
      </c>
      <c r="AC108" s="344">
        <f t="shared" si="28"/>
        <v>0.13449900000000001</v>
      </c>
      <c r="AD108" s="341">
        <v>96</v>
      </c>
      <c r="AE108" s="567">
        <f t="shared" si="43"/>
        <v>0.13</v>
      </c>
      <c r="AF108" s="343">
        <v>0</v>
      </c>
      <c r="AG108" s="344">
        <f t="shared" si="29"/>
        <v>0.13</v>
      </c>
      <c r="AH108" s="341">
        <v>96</v>
      </c>
      <c r="AI108" s="567">
        <f t="shared" si="36"/>
        <v>0.13012499999999999</v>
      </c>
      <c r="AJ108" s="343">
        <v>0</v>
      </c>
      <c r="AK108" s="344">
        <f t="shared" si="30"/>
        <v>0.13012499999999999</v>
      </c>
      <c r="AL108" s="341">
        <v>96</v>
      </c>
      <c r="AM108" s="567">
        <f t="shared" si="37"/>
        <v>0.13289999999999999</v>
      </c>
      <c r="AN108" s="343">
        <v>0</v>
      </c>
      <c r="AO108" s="344">
        <f t="shared" si="31"/>
        <v>0.13289999999999999</v>
      </c>
      <c r="AP108" s="341">
        <v>96</v>
      </c>
      <c r="AQ108" s="567">
        <f t="shared" si="44"/>
        <v>0.13650000000000001</v>
      </c>
      <c r="AR108" s="343">
        <v>0</v>
      </c>
      <c r="AS108" s="344">
        <f t="shared" si="32"/>
        <v>0.13650000000000001</v>
      </c>
      <c r="AT108" s="341">
        <v>96</v>
      </c>
      <c r="AU108" s="567">
        <f t="shared" si="45"/>
        <v>0.14224700000000001</v>
      </c>
      <c r="AV108" s="343">
        <v>0</v>
      </c>
      <c r="AW108" s="344">
        <f t="shared" si="33"/>
        <v>0.14224700000000001</v>
      </c>
      <c r="AX108" s="341">
        <v>96</v>
      </c>
      <c r="AY108" s="567">
        <f t="shared" si="42"/>
        <v>0.161019</v>
      </c>
      <c r="AZ108" s="343">
        <v>0</v>
      </c>
      <c r="BA108" s="344">
        <f t="shared" si="34"/>
        <v>0.161019</v>
      </c>
    </row>
    <row r="109" spans="5:53">
      <c r="E109" s="327">
        <v>97</v>
      </c>
      <c r="F109" s="324">
        <v>0.05</v>
      </c>
      <c r="G109" s="328">
        <v>0</v>
      </c>
      <c r="H109" s="329">
        <f t="shared" si="23"/>
        <v>0.05</v>
      </c>
      <c r="J109" s="341">
        <v>97</v>
      </c>
      <c r="K109" s="567">
        <f t="shared" si="38"/>
        <v>0.127772</v>
      </c>
      <c r="L109" s="343">
        <v>0</v>
      </c>
      <c r="M109" s="344">
        <f t="shared" si="24"/>
        <v>0.127772</v>
      </c>
      <c r="N109" s="341">
        <v>97</v>
      </c>
      <c r="O109" s="567">
        <f t="shared" si="39"/>
        <v>0.13412299999999999</v>
      </c>
      <c r="P109" s="343">
        <v>0</v>
      </c>
      <c r="Q109" s="344">
        <f t="shared" si="25"/>
        <v>0.13412299999999999</v>
      </c>
      <c r="R109" s="341">
        <v>97</v>
      </c>
      <c r="S109" s="567">
        <f t="shared" si="40"/>
        <v>0.13991600000000001</v>
      </c>
      <c r="T109" s="343">
        <v>0</v>
      </c>
      <c r="U109" s="344">
        <f t="shared" si="26"/>
        <v>0.13991600000000001</v>
      </c>
      <c r="V109" s="341">
        <v>97</v>
      </c>
      <c r="W109" s="567">
        <f t="shared" si="41"/>
        <v>0.14674799999999999</v>
      </c>
      <c r="X109" s="343">
        <v>0</v>
      </c>
      <c r="Y109" s="344">
        <f t="shared" si="27"/>
        <v>0.14674799999999999</v>
      </c>
      <c r="Z109" s="341">
        <v>97</v>
      </c>
      <c r="AA109" s="567">
        <f t="shared" si="35"/>
        <v>0.13449900000000001</v>
      </c>
      <c r="AB109" s="343">
        <v>0</v>
      </c>
      <c r="AC109" s="344">
        <f t="shared" si="28"/>
        <v>0.13449900000000001</v>
      </c>
      <c r="AD109" s="341">
        <v>97</v>
      </c>
      <c r="AE109" s="567">
        <f t="shared" si="43"/>
        <v>0.13</v>
      </c>
      <c r="AF109" s="343">
        <v>0</v>
      </c>
      <c r="AG109" s="344">
        <f t="shared" si="29"/>
        <v>0.13</v>
      </c>
      <c r="AH109" s="341">
        <v>97</v>
      </c>
      <c r="AI109" s="567">
        <f t="shared" si="36"/>
        <v>0.13012499999999999</v>
      </c>
      <c r="AJ109" s="343">
        <v>0</v>
      </c>
      <c r="AK109" s="344">
        <f t="shared" si="30"/>
        <v>0.13012499999999999</v>
      </c>
      <c r="AL109" s="341">
        <v>97</v>
      </c>
      <c r="AM109" s="567">
        <f t="shared" si="37"/>
        <v>0.13289999999999999</v>
      </c>
      <c r="AN109" s="343">
        <v>0</v>
      </c>
      <c r="AO109" s="344">
        <f t="shared" si="31"/>
        <v>0.13289999999999999</v>
      </c>
      <c r="AP109" s="341">
        <v>97</v>
      </c>
      <c r="AQ109" s="567">
        <f t="shared" si="44"/>
        <v>0.13650000000000001</v>
      </c>
      <c r="AR109" s="343">
        <v>0</v>
      </c>
      <c r="AS109" s="344">
        <f t="shared" si="32"/>
        <v>0.13650000000000001</v>
      </c>
      <c r="AT109" s="341">
        <v>97</v>
      </c>
      <c r="AU109" s="567">
        <f t="shared" si="45"/>
        <v>0.14224700000000001</v>
      </c>
      <c r="AV109" s="343">
        <v>0</v>
      </c>
      <c r="AW109" s="344">
        <f t="shared" si="33"/>
        <v>0.14224700000000001</v>
      </c>
      <c r="AX109" s="341">
        <v>97</v>
      </c>
      <c r="AY109" s="567">
        <f t="shared" si="42"/>
        <v>0.161019</v>
      </c>
      <c r="AZ109" s="343">
        <v>0</v>
      </c>
      <c r="BA109" s="344">
        <f t="shared" si="34"/>
        <v>0.161019</v>
      </c>
    </row>
    <row r="110" spans="5:53">
      <c r="E110" s="327">
        <v>98</v>
      </c>
      <c r="F110" s="324">
        <v>0.05</v>
      </c>
      <c r="G110" s="328">
        <v>0</v>
      </c>
      <c r="H110" s="329">
        <f t="shared" si="23"/>
        <v>0.05</v>
      </c>
      <c r="J110" s="341">
        <v>98</v>
      </c>
      <c r="K110" s="567">
        <f t="shared" si="38"/>
        <v>0.127772</v>
      </c>
      <c r="L110" s="343">
        <v>0</v>
      </c>
      <c r="M110" s="344">
        <f t="shared" si="24"/>
        <v>0.127772</v>
      </c>
      <c r="N110" s="341">
        <v>98</v>
      </c>
      <c r="O110" s="567">
        <f t="shared" si="39"/>
        <v>0.13412299999999999</v>
      </c>
      <c r="P110" s="343">
        <v>0</v>
      </c>
      <c r="Q110" s="344">
        <f t="shared" si="25"/>
        <v>0.13412299999999999</v>
      </c>
      <c r="R110" s="341">
        <v>98</v>
      </c>
      <c r="S110" s="567">
        <f t="shared" si="40"/>
        <v>0.13991600000000001</v>
      </c>
      <c r="T110" s="343">
        <v>0</v>
      </c>
      <c r="U110" s="344">
        <f t="shared" si="26"/>
        <v>0.13991600000000001</v>
      </c>
      <c r="V110" s="341">
        <v>98</v>
      </c>
      <c r="W110" s="567">
        <f t="shared" si="41"/>
        <v>0.14674799999999999</v>
      </c>
      <c r="X110" s="343">
        <v>0</v>
      </c>
      <c r="Y110" s="344">
        <f t="shared" si="27"/>
        <v>0.14674799999999999</v>
      </c>
      <c r="Z110" s="341">
        <v>98</v>
      </c>
      <c r="AA110" s="567">
        <f t="shared" si="35"/>
        <v>0.13449900000000001</v>
      </c>
      <c r="AB110" s="343">
        <v>0</v>
      </c>
      <c r="AC110" s="344">
        <f t="shared" si="28"/>
        <v>0.13449900000000001</v>
      </c>
      <c r="AD110" s="341">
        <v>98</v>
      </c>
      <c r="AE110" s="567">
        <f t="shared" si="43"/>
        <v>0.13</v>
      </c>
      <c r="AF110" s="343">
        <v>0</v>
      </c>
      <c r="AG110" s="344">
        <f t="shared" si="29"/>
        <v>0.13</v>
      </c>
      <c r="AH110" s="341">
        <v>98</v>
      </c>
      <c r="AI110" s="567">
        <f t="shared" si="36"/>
        <v>0.13012499999999999</v>
      </c>
      <c r="AJ110" s="343">
        <v>0</v>
      </c>
      <c r="AK110" s="344">
        <f t="shared" si="30"/>
        <v>0.13012499999999999</v>
      </c>
      <c r="AL110" s="341">
        <v>98</v>
      </c>
      <c r="AM110" s="567">
        <f t="shared" si="37"/>
        <v>0.13289999999999999</v>
      </c>
      <c r="AN110" s="343">
        <v>0</v>
      </c>
      <c r="AO110" s="344">
        <f t="shared" si="31"/>
        <v>0.13289999999999999</v>
      </c>
      <c r="AP110" s="341">
        <v>98</v>
      </c>
      <c r="AQ110" s="567">
        <f t="shared" si="44"/>
        <v>0.13650000000000001</v>
      </c>
      <c r="AR110" s="343">
        <v>0</v>
      </c>
      <c r="AS110" s="344">
        <f t="shared" si="32"/>
        <v>0.13650000000000001</v>
      </c>
      <c r="AT110" s="341">
        <v>98</v>
      </c>
      <c r="AU110" s="567">
        <f t="shared" si="45"/>
        <v>0.14224700000000001</v>
      </c>
      <c r="AV110" s="343">
        <v>0</v>
      </c>
      <c r="AW110" s="344">
        <f t="shared" si="33"/>
        <v>0.14224700000000001</v>
      </c>
      <c r="AX110" s="341">
        <v>98</v>
      </c>
      <c r="AY110" s="567">
        <f t="shared" si="42"/>
        <v>0.161019</v>
      </c>
      <c r="AZ110" s="343">
        <v>0</v>
      </c>
      <c r="BA110" s="344">
        <f t="shared" si="34"/>
        <v>0.161019</v>
      </c>
    </row>
    <row r="111" spans="5:53">
      <c r="E111" s="327">
        <v>99</v>
      </c>
      <c r="F111" s="324">
        <v>0.05</v>
      </c>
      <c r="G111" s="328">
        <v>0</v>
      </c>
      <c r="H111" s="329">
        <f t="shared" si="23"/>
        <v>0.05</v>
      </c>
      <c r="J111" s="341">
        <v>99</v>
      </c>
      <c r="K111" s="567">
        <f t="shared" si="38"/>
        <v>0.127772</v>
      </c>
      <c r="L111" s="343">
        <v>0</v>
      </c>
      <c r="M111" s="344">
        <f t="shared" si="24"/>
        <v>0.127772</v>
      </c>
      <c r="N111" s="341">
        <v>99</v>
      </c>
      <c r="O111" s="567">
        <f t="shared" si="39"/>
        <v>0.13412299999999999</v>
      </c>
      <c r="P111" s="343">
        <v>0</v>
      </c>
      <c r="Q111" s="344">
        <f t="shared" si="25"/>
        <v>0.13412299999999999</v>
      </c>
      <c r="R111" s="341">
        <v>99</v>
      </c>
      <c r="S111" s="567">
        <f t="shared" si="40"/>
        <v>0.13991600000000001</v>
      </c>
      <c r="T111" s="343">
        <v>0</v>
      </c>
      <c r="U111" s="344">
        <f t="shared" si="26"/>
        <v>0.13991600000000001</v>
      </c>
      <c r="V111" s="341">
        <v>99</v>
      </c>
      <c r="W111" s="567">
        <f t="shared" si="41"/>
        <v>0.14674799999999999</v>
      </c>
      <c r="X111" s="343">
        <v>0</v>
      </c>
      <c r="Y111" s="344">
        <f t="shared" si="27"/>
        <v>0.14674799999999999</v>
      </c>
      <c r="Z111" s="341">
        <v>99</v>
      </c>
      <c r="AA111" s="567">
        <f t="shared" si="35"/>
        <v>0.13449900000000001</v>
      </c>
      <c r="AB111" s="343">
        <v>0</v>
      </c>
      <c r="AC111" s="344">
        <f t="shared" si="28"/>
        <v>0.13449900000000001</v>
      </c>
      <c r="AD111" s="341">
        <v>99</v>
      </c>
      <c r="AE111" s="567">
        <f t="shared" si="43"/>
        <v>0.13</v>
      </c>
      <c r="AF111" s="343">
        <v>0</v>
      </c>
      <c r="AG111" s="344">
        <f t="shared" si="29"/>
        <v>0.13</v>
      </c>
      <c r="AH111" s="341">
        <v>99</v>
      </c>
      <c r="AI111" s="567">
        <f t="shared" si="36"/>
        <v>0.13012499999999999</v>
      </c>
      <c r="AJ111" s="343">
        <v>0</v>
      </c>
      <c r="AK111" s="344">
        <f t="shared" si="30"/>
        <v>0.13012499999999999</v>
      </c>
      <c r="AL111" s="341">
        <v>99</v>
      </c>
      <c r="AM111" s="567">
        <f t="shared" si="37"/>
        <v>0.13289999999999999</v>
      </c>
      <c r="AN111" s="343">
        <v>0</v>
      </c>
      <c r="AO111" s="344">
        <f t="shared" si="31"/>
        <v>0.13289999999999999</v>
      </c>
      <c r="AP111" s="341">
        <v>99</v>
      </c>
      <c r="AQ111" s="567">
        <f t="shared" si="44"/>
        <v>0.13650000000000001</v>
      </c>
      <c r="AR111" s="343">
        <v>0</v>
      </c>
      <c r="AS111" s="344">
        <f t="shared" si="32"/>
        <v>0.13650000000000001</v>
      </c>
      <c r="AT111" s="341">
        <v>99</v>
      </c>
      <c r="AU111" s="567">
        <f t="shared" si="45"/>
        <v>0.14224700000000001</v>
      </c>
      <c r="AV111" s="343">
        <v>0</v>
      </c>
      <c r="AW111" s="344">
        <f t="shared" si="33"/>
        <v>0.14224700000000001</v>
      </c>
      <c r="AX111" s="341">
        <v>99</v>
      </c>
      <c r="AY111" s="567">
        <f t="shared" si="42"/>
        <v>0.161019</v>
      </c>
      <c r="AZ111" s="343">
        <v>0</v>
      </c>
      <c r="BA111" s="344">
        <f t="shared" si="34"/>
        <v>0.161019</v>
      </c>
    </row>
    <row r="112" spans="5:53">
      <c r="E112" s="327">
        <v>100</v>
      </c>
      <c r="F112" s="324">
        <v>0.05</v>
      </c>
      <c r="G112" s="328">
        <v>0</v>
      </c>
      <c r="H112" s="329">
        <f t="shared" si="23"/>
        <v>0.05</v>
      </c>
      <c r="J112" s="341">
        <v>100</v>
      </c>
      <c r="K112" s="567">
        <f t="shared" si="38"/>
        <v>0.127772</v>
      </c>
      <c r="L112" s="343">
        <v>0</v>
      </c>
      <c r="M112" s="344">
        <f t="shared" si="24"/>
        <v>0.127772</v>
      </c>
      <c r="N112" s="341">
        <v>100</v>
      </c>
      <c r="O112" s="567">
        <f t="shared" si="39"/>
        <v>0.13412299999999999</v>
      </c>
      <c r="P112" s="343">
        <v>0</v>
      </c>
      <c r="Q112" s="344">
        <f t="shared" si="25"/>
        <v>0.13412299999999999</v>
      </c>
      <c r="R112" s="341">
        <v>100</v>
      </c>
      <c r="S112" s="567">
        <f t="shared" si="40"/>
        <v>0.13991600000000001</v>
      </c>
      <c r="T112" s="343">
        <v>0</v>
      </c>
      <c r="U112" s="344">
        <f t="shared" si="26"/>
        <v>0.13991600000000001</v>
      </c>
      <c r="V112" s="341">
        <v>100</v>
      </c>
      <c r="W112" s="567">
        <f t="shared" si="41"/>
        <v>0.14674799999999999</v>
      </c>
      <c r="X112" s="343">
        <v>0</v>
      </c>
      <c r="Y112" s="344">
        <f t="shared" si="27"/>
        <v>0.14674799999999999</v>
      </c>
      <c r="Z112" s="341">
        <v>100</v>
      </c>
      <c r="AA112" s="567">
        <f t="shared" si="35"/>
        <v>0.13449900000000001</v>
      </c>
      <c r="AB112" s="343">
        <v>0</v>
      </c>
      <c r="AC112" s="344">
        <f t="shared" si="28"/>
        <v>0.13449900000000001</v>
      </c>
      <c r="AD112" s="341">
        <v>100</v>
      </c>
      <c r="AE112" s="567">
        <f t="shared" si="43"/>
        <v>0.13</v>
      </c>
      <c r="AF112" s="343">
        <v>0</v>
      </c>
      <c r="AG112" s="344">
        <f t="shared" si="29"/>
        <v>0.13</v>
      </c>
      <c r="AH112" s="341">
        <v>100</v>
      </c>
      <c r="AI112" s="567">
        <f t="shared" si="36"/>
        <v>0.13012499999999999</v>
      </c>
      <c r="AJ112" s="343">
        <v>0</v>
      </c>
      <c r="AK112" s="344">
        <f t="shared" si="30"/>
        <v>0.13012499999999999</v>
      </c>
      <c r="AL112" s="341">
        <v>100</v>
      </c>
      <c r="AM112" s="567">
        <f t="shared" si="37"/>
        <v>0.13289999999999999</v>
      </c>
      <c r="AN112" s="343">
        <v>0</v>
      </c>
      <c r="AO112" s="344">
        <f t="shared" si="31"/>
        <v>0.13289999999999999</v>
      </c>
      <c r="AP112" s="341">
        <v>100</v>
      </c>
      <c r="AQ112" s="567">
        <f t="shared" si="44"/>
        <v>0.13650000000000001</v>
      </c>
      <c r="AR112" s="343">
        <v>0</v>
      </c>
      <c r="AS112" s="344">
        <f t="shared" si="32"/>
        <v>0.13650000000000001</v>
      </c>
      <c r="AT112" s="341">
        <v>100</v>
      </c>
      <c r="AU112" s="567">
        <f t="shared" si="45"/>
        <v>0.14224700000000001</v>
      </c>
      <c r="AV112" s="343">
        <v>0</v>
      </c>
      <c r="AW112" s="344">
        <f t="shared" si="33"/>
        <v>0.14224700000000001</v>
      </c>
      <c r="AX112" s="341">
        <v>100</v>
      </c>
      <c r="AY112" s="567">
        <f t="shared" si="42"/>
        <v>0.161019</v>
      </c>
      <c r="AZ112" s="343">
        <v>0</v>
      </c>
      <c r="BA112" s="344">
        <f t="shared" si="34"/>
        <v>0.161019</v>
      </c>
    </row>
    <row r="113" spans="5:53">
      <c r="E113" s="327">
        <v>101</v>
      </c>
      <c r="F113" s="324">
        <v>0.05</v>
      </c>
      <c r="G113" s="328">
        <v>0</v>
      </c>
      <c r="H113" s="329">
        <f t="shared" si="23"/>
        <v>0.05</v>
      </c>
      <c r="J113" s="341">
        <v>101</v>
      </c>
      <c r="K113" s="567">
        <f t="shared" si="38"/>
        <v>0.127772</v>
      </c>
      <c r="L113" s="343">
        <v>0</v>
      </c>
      <c r="M113" s="344">
        <f t="shared" si="24"/>
        <v>0.127772</v>
      </c>
      <c r="N113" s="341">
        <v>101</v>
      </c>
      <c r="O113" s="567">
        <f t="shared" si="39"/>
        <v>0.13412299999999999</v>
      </c>
      <c r="P113" s="343">
        <v>0</v>
      </c>
      <c r="Q113" s="344">
        <f t="shared" si="25"/>
        <v>0.13412299999999999</v>
      </c>
      <c r="R113" s="341">
        <v>101</v>
      </c>
      <c r="S113" s="567">
        <f t="shared" si="40"/>
        <v>0.13991600000000001</v>
      </c>
      <c r="T113" s="343">
        <v>0</v>
      </c>
      <c r="U113" s="344">
        <f t="shared" si="26"/>
        <v>0.13991600000000001</v>
      </c>
      <c r="V113" s="341">
        <v>101</v>
      </c>
      <c r="W113" s="567">
        <f t="shared" si="41"/>
        <v>0.14674799999999999</v>
      </c>
      <c r="X113" s="343">
        <v>0</v>
      </c>
      <c r="Y113" s="344">
        <f t="shared" si="27"/>
        <v>0.14674799999999999</v>
      </c>
      <c r="Z113" s="341">
        <v>101</v>
      </c>
      <c r="AA113" s="567">
        <f t="shared" si="35"/>
        <v>0.13449900000000001</v>
      </c>
      <c r="AB113" s="343">
        <v>0</v>
      </c>
      <c r="AC113" s="344">
        <f t="shared" si="28"/>
        <v>0.13449900000000001</v>
      </c>
      <c r="AD113" s="341">
        <v>101</v>
      </c>
      <c r="AE113" s="567">
        <f t="shared" si="43"/>
        <v>0.13</v>
      </c>
      <c r="AF113" s="343">
        <v>0</v>
      </c>
      <c r="AG113" s="344">
        <f t="shared" si="29"/>
        <v>0.13</v>
      </c>
      <c r="AH113" s="341">
        <v>101</v>
      </c>
      <c r="AI113" s="567">
        <f t="shared" si="36"/>
        <v>0.13012499999999999</v>
      </c>
      <c r="AJ113" s="343">
        <v>0</v>
      </c>
      <c r="AK113" s="344">
        <f t="shared" si="30"/>
        <v>0.13012499999999999</v>
      </c>
      <c r="AL113" s="341">
        <v>101</v>
      </c>
      <c r="AM113" s="567">
        <f t="shared" si="37"/>
        <v>0.13289999999999999</v>
      </c>
      <c r="AN113" s="343">
        <v>0</v>
      </c>
      <c r="AO113" s="344">
        <f t="shared" si="31"/>
        <v>0.13289999999999999</v>
      </c>
      <c r="AP113" s="341">
        <v>101</v>
      </c>
      <c r="AQ113" s="567">
        <f t="shared" si="44"/>
        <v>0.13650000000000001</v>
      </c>
      <c r="AR113" s="343">
        <v>0</v>
      </c>
      <c r="AS113" s="344">
        <f t="shared" si="32"/>
        <v>0.13650000000000001</v>
      </c>
      <c r="AT113" s="341">
        <v>101</v>
      </c>
      <c r="AU113" s="567">
        <f t="shared" si="45"/>
        <v>0.14224700000000001</v>
      </c>
      <c r="AV113" s="343">
        <v>0</v>
      </c>
      <c r="AW113" s="344">
        <f t="shared" si="33"/>
        <v>0.14224700000000001</v>
      </c>
      <c r="AX113" s="341">
        <v>101</v>
      </c>
      <c r="AY113" s="567">
        <f t="shared" si="42"/>
        <v>0.161019</v>
      </c>
      <c r="AZ113" s="343">
        <v>0</v>
      </c>
      <c r="BA113" s="344">
        <f t="shared" si="34"/>
        <v>0.161019</v>
      </c>
    </row>
    <row r="114" spans="5:53">
      <c r="E114" s="327">
        <v>102</v>
      </c>
      <c r="F114" s="324">
        <v>0.05</v>
      </c>
      <c r="G114" s="328">
        <v>0</v>
      </c>
      <c r="H114" s="329">
        <f t="shared" si="23"/>
        <v>0.05</v>
      </c>
      <c r="J114" s="341">
        <v>102</v>
      </c>
      <c r="K114" s="567">
        <f t="shared" si="38"/>
        <v>0.127772</v>
      </c>
      <c r="L114" s="343">
        <v>0</v>
      </c>
      <c r="M114" s="344">
        <f t="shared" si="24"/>
        <v>0.127772</v>
      </c>
      <c r="N114" s="341">
        <v>102</v>
      </c>
      <c r="O114" s="567">
        <f t="shared" si="39"/>
        <v>0.13412299999999999</v>
      </c>
      <c r="P114" s="343">
        <v>0</v>
      </c>
      <c r="Q114" s="344">
        <f t="shared" si="25"/>
        <v>0.13412299999999999</v>
      </c>
      <c r="R114" s="341">
        <v>102</v>
      </c>
      <c r="S114" s="567">
        <f t="shared" si="40"/>
        <v>0.13991600000000001</v>
      </c>
      <c r="T114" s="343">
        <v>0</v>
      </c>
      <c r="U114" s="344">
        <f t="shared" si="26"/>
        <v>0.13991600000000001</v>
      </c>
      <c r="V114" s="341">
        <v>102</v>
      </c>
      <c r="W114" s="567">
        <f t="shared" si="41"/>
        <v>0.14674799999999999</v>
      </c>
      <c r="X114" s="343">
        <v>0</v>
      </c>
      <c r="Y114" s="344">
        <f t="shared" si="27"/>
        <v>0.14674799999999999</v>
      </c>
      <c r="Z114" s="341">
        <v>102</v>
      </c>
      <c r="AA114" s="567">
        <f t="shared" si="35"/>
        <v>0.13449900000000001</v>
      </c>
      <c r="AB114" s="343">
        <v>0</v>
      </c>
      <c r="AC114" s="344">
        <f t="shared" si="28"/>
        <v>0.13449900000000001</v>
      </c>
      <c r="AD114" s="341">
        <v>102</v>
      </c>
      <c r="AE114" s="567">
        <f t="shared" si="43"/>
        <v>0.13</v>
      </c>
      <c r="AF114" s="343">
        <v>0</v>
      </c>
      <c r="AG114" s="344">
        <f t="shared" si="29"/>
        <v>0.13</v>
      </c>
      <c r="AH114" s="341">
        <v>102</v>
      </c>
      <c r="AI114" s="567">
        <f t="shared" si="36"/>
        <v>0.13012499999999999</v>
      </c>
      <c r="AJ114" s="343">
        <v>0</v>
      </c>
      <c r="AK114" s="344">
        <f t="shared" si="30"/>
        <v>0.13012499999999999</v>
      </c>
      <c r="AL114" s="341">
        <v>102</v>
      </c>
      <c r="AM114" s="567">
        <f t="shared" si="37"/>
        <v>0.13289999999999999</v>
      </c>
      <c r="AN114" s="343">
        <v>0</v>
      </c>
      <c r="AO114" s="344">
        <f t="shared" si="31"/>
        <v>0.13289999999999999</v>
      </c>
      <c r="AP114" s="341">
        <v>102</v>
      </c>
      <c r="AQ114" s="567">
        <f t="shared" si="44"/>
        <v>0.13650000000000001</v>
      </c>
      <c r="AR114" s="343">
        <v>0</v>
      </c>
      <c r="AS114" s="344">
        <f t="shared" si="32"/>
        <v>0.13650000000000001</v>
      </c>
      <c r="AT114" s="341">
        <v>102</v>
      </c>
      <c r="AU114" s="567">
        <f t="shared" si="45"/>
        <v>0.14224700000000001</v>
      </c>
      <c r="AV114" s="343">
        <v>0</v>
      </c>
      <c r="AW114" s="344">
        <f t="shared" si="33"/>
        <v>0.14224700000000001</v>
      </c>
      <c r="AX114" s="341">
        <v>102</v>
      </c>
      <c r="AY114" s="567">
        <f t="shared" si="42"/>
        <v>0.161019</v>
      </c>
      <c r="AZ114" s="343">
        <v>0</v>
      </c>
      <c r="BA114" s="344">
        <f t="shared" si="34"/>
        <v>0.161019</v>
      </c>
    </row>
    <row r="115" spans="5:53">
      <c r="E115" s="327">
        <v>103</v>
      </c>
      <c r="F115" s="324">
        <v>0.05</v>
      </c>
      <c r="G115" s="328">
        <v>0</v>
      </c>
      <c r="H115" s="329">
        <f t="shared" si="23"/>
        <v>0.05</v>
      </c>
      <c r="J115" s="341">
        <v>103</v>
      </c>
      <c r="K115" s="567">
        <f t="shared" si="38"/>
        <v>0.127772</v>
      </c>
      <c r="L115" s="343">
        <v>0</v>
      </c>
      <c r="M115" s="344">
        <f t="shared" si="24"/>
        <v>0.127772</v>
      </c>
      <c r="N115" s="341">
        <v>103</v>
      </c>
      <c r="O115" s="567">
        <f t="shared" si="39"/>
        <v>0.13412299999999999</v>
      </c>
      <c r="P115" s="343">
        <v>0</v>
      </c>
      <c r="Q115" s="344">
        <f t="shared" si="25"/>
        <v>0.13412299999999999</v>
      </c>
      <c r="R115" s="341">
        <v>103</v>
      </c>
      <c r="S115" s="567">
        <f t="shared" si="40"/>
        <v>0.13991600000000001</v>
      </c>
      <c r="T115" s="343">
        <v>0</v>
      </c>
      <c r="U115" s="344">
        <f t="shared" si="26"/>
        <v>0.13991600000000001</v>
      </c>
      <c r="V115" s="341">
        <v>103</v>
      </c>
      <c r="W115" s="567">
        <f t="shared" si="41"/>
        <v>0.14674799999999999</v>
      </c>
      <c r="X115" s="343">
        <v>0</v>
      </c>
      <c r="Y115" s="344">
        <f t="shared" si="27"/>
        <v>0.14674799999999999</v>
      </c>
      <c r="Z115" s="341">
        <v>103</v>
      </c>
      <c r="AA115" s="567">
        <f t="shared" si="35"/>
        <v>0.13449900000000001</v>
      </c>
      <c r="AB115" s="343">
        <v>0</v>
      </c>
      <c r="AC115" s="344">
        <f t="shared" si="28"/>
        <v>0.13449900000000001</v>
      </c>
      <c r="AD115" s="341">
        <v>103</v>
      </c>
      <c r="AE115" s="567">
        <f t="shared" si="43"/>
        <v>0.13</v>
      </c>
      <c r="AF115" s="343">
        <v>0</v>
      </c>
      <c r="AG115" s="344">
        <f t="shared" si="29"/>
        <v>0.13</v>
      </c>
      <c r="AH115" s="341">
        <v>103</v>
      </c>
      <c r="AI115" s="567">
        <f t="shared" si="36"/>
        <v>0.13012499999999999</v>
      </c>
      <c r="AJ115" s="343">
        <v>0</v>
      </c>
      <c r="AK115" s="344">
        <f t="shared" si="30"/>
        <v>0.13012499999999999</v>
      </c>
      <c r="AL115" s="341">
        <v>103</v>
      </c>
      <c r="AM115" s="567">
        <f t="shared" si="37"/>
        <v>0.13289999999999999</v>
      </c>
      <c r="AN115" s="343">
        <v>0</v>
      </c>
      <c r="AO115" s="344">
        <f t="shared" si="31"/>
        <v>0.13289999999999999</v>
      </c>
      <c r="AP115" s="341">
        <v>103</v>
      </c>
      <c r="AQ115" s="567">
        <f t="shared" si="44"/>
        <v>0.13650000000000001</v>
      </c>
      <c r="AR115" s="343">
        <v>0</v>
      </c>
      <c r="AS115" s="344">
        <f t="shared" si="32"/>
        <v>0.13650000000000001</v>
      </c>
      <c r="AT115" s="341">
        <v>103</v>
      </c>
      <c r="AU115" s="567">
        <f t="shared" si="45"/>
        <v>0.14224700000000001</v>
      </c>
      <c r="AV115" s="343">
        <v>0</v>
      </c>
      <c r="AW115" s="344">
        <f t="shared" si="33"/>
        <v>0.14224700000000001</v>
      </c>
      <c r="AX115" s="341">
        <v>103</v>
      </c>
      <c r="AY115" s="567">
        <f t="shared" si="42"/>
        <v>0.161019</v>
      </c>
      <c r="AZ115" s="343">
        <v>0</v>
      </c>
      <c r="BA115" s="344">
        <f t="shared" si="34"/>
        <v>0.161019</v>
      </c>
    </row>
    <row r="116" spans="5:53">
      <c r="E116" s="327">
        <v>104</v>
      </c>
      <c r="F116" s="324">
        <v>0.05</v>
      </c>
      <c r="G116" s="328">
        <v>0</v>
      </c>
      <c r="H116" s="329">
        <f t="shared" si="23"/>
        <v>0.05</v>
      </c>
      <c r="J116" s="341">
        <v>104</v>
      </c>
      <c r="K116" s="567">
        <f t="shared" si="38"/>
        <v>0.127772</v>
      </c>
      <c r="L116" s="343">
        <v>0</v>
      </c>
      <c r="M116" s="344">
        <f t="shared" si="24"/>
        <v>0.127772</v>
      </c>
      <c r="N116" s="341">
        <v>104</v>
      </c>
      <c r="O116" s="567">
        <f t="shared" si="39"/>
        <v>0.13412299999999999</v>
      </c>
      <c r="P116" s="343">
        <v>0</v>
      </c>
      <c r="Q116" s="344">
        <f t="shared" si="25"/>
        <v>0.13412299999999999</v>
      </c>
      <c r="R116" s="341">
        <v>104</v>
      </c>
      <c r="S116" s="567">
        <f t="shared" si="40"/>
        <v>0.13991600000000001</v>
      </c>
      <c r="T116" s="343">
        <v>0</v>
      </c>
      <c r="U116" s="344">
        <f t="shared" si="26"/>
        <v>0.13991600000000001</v>
      </c>
      <c r="V116" s="341">
        <v>104</v>
      </c>
      <c r="W116" s="567">
        <f t="shared" si="41"/>
        <v>0.14674799999999999</v>
      </c>
      <c r="X116" s="343">
        <v>0</v>
      </c>
      <c r="Y116" s="344">
        <f t="shared" si="27"/>
        <v>0.14674799999999999</v>
      </c>
      <c r="Z116" s="341">
        <v>104</v>
      </c>
      <c r="AA116" s="567">
        <f t="shared" si="35"/>
        <v>0.13449900000000001</v>
      </c>
      <c r="AB116" s="343">
        <v>0</v>
      </c>
      <c r="AC116" s="344">
        <f t="shared" si="28"/>
        <v>0.13449900000000001</v>
      </c>
      <c r="AD116" s="341">
        <v>104</v>
      </c>
      <c r="AE116" s="567">
        <f t="shared" si="43"/>
        <v>0.13</v>
      </c>
      <c r="AF116" s="343">
        <v>0</v>
      </c>
      <c r="AG116" s="344">
        <f t="shared" si="29"/>
        <v>0.13</v>
      </c>
      <c r="AH116" s="341">
        <v>104</v>
      </c>
      <c r="AI116" s="567">
        <f t="shared" si="36"/>
        <v>0.13012499999999999</v>
      </c>
      <c r="AJ116" s="343">
        <v>0</v>
      </c>
      <c r="AK116" s="344">
        <f t="shared" si="30"/>
        <v>0.13012499999999999</v>
      </c>
      <c r="AL116" s="341">
        <v>104</v>
      </c>
      <c r="AM116" s="567">
        <f t="shared" si="37"/>
        <v>0.13289999999999999</v>
      </c>
      <c r="AN116" s="343">
        <v>0</v>
      </c>
      <c r="AO116" s="344">
        <f t="shared" si="31"/>
        <v>0.13289999999999999</v>
      </c>
      <c r="AP116" s="341">
        <v>104</v>
      </c>
      <c r="AQ116" s="567">
        <f t="shared" si="44"/>
        <v>0.13650000000000001</v>
      </c>
      <c r="AR116" s="343">
        <v>0</v>
      </c>
      <c r="AS116" s="344">
        <f t="shared" si="32"/>
        <v>0.13650000000000001</v>
      </c>
      <c r="AT116" s="341">
        <v>104</v>
      </c>
      <c r="AU116" s="567">
        <f t="shared" si="45"/>
        <v>0.14224700000000001</v>
      </c>
      <c r="AV116" s="343">
        <v>0</v>
      </c>
      <c r="AW116" s="344">
        <f t="shared" si="33"/>
        <v>0.14224700000000001</v>
      </c>
      <c r="AX116" s="341">
        <v>104</v>
      </c>
      <c r="AY116" s="567">
        <f t="shared" si="42"/>
        <v>0.161019</v>
      </c>
      <c r="AZ116" s="343">
        <v>0</v>
      </c>
      <c r="BA116" s="344">
        <f t="shared" si="34"/>
        <v>0.161019</v>
      </c>
    </row>
    <row r="117" spans="5:53">
      <c r="E117" s="327">
        <v>105</v>
      </c>
      <c r="F117" s="324">
        <v>0.05</v>
      </c>
      <c r="G117" s="328">
        <v>0</v>
      </c>
      <c r="H117" s="329">
        <f t="shared" si="23"/>
        <v>0.05</v>
      </c>
      <c r="J117" s="341">
        <v>105</v>
      </c>
      <c r="K117" s="567">
        <f t="shared" si="38"/>
        <v>0.127772</v>
      </c>
      <c r="L117" s="343">
        <v>0</v>
      </c>
      <c r="M117" s="344">
        <f t="shared" si="24"/>
        <v>0.127772</v>
      </c>
      <c r="N117" s="341">
        <v>105</v>
      </c>
      <c r="O117" s="567">
        <f t="shared" si="39"/>
        <v>0.13412299999999999</v>
      </c>
      <c r="P117" s="343">
        <v>0</v>
      </c>
      <c r="Q117" s="344">
        <f t="shared" si="25"/>
        <v>0.13412299999999999</v>
      </c>
      <c r="R117" s="341">
        <v>105</v>
      </c>
      <c r="S117" s="567">
        <f t="shared" si="40"/>
        <v>0.13991600000000001</v>
      </c>
      <c r="T117" s="343">
        <v>0</v>
      </c>
      <c r="U117" s="344">
        <f t="shared" si="26"/>
        <v>0.13991600000000001</v>
      </c>
      <c r="V117" s="341">
        <v>105</v>
      </c>
      <c r="W117" s="567">
        <f t="shared" si="41"/>
        <v>0.14674799999999999</v>
      </c>
      <c r="X117" s="343">
        <v>0</v>
      </c>
      <c r="Y117" s="344">
        <f t="shared" si="27"/>
        <v>0.14674799999999999</v>
      </c>
      <c r="Z117" s="341">
        <v>105</v>
      </c>
      <c r="AA117" s="567">
        <f t="shared" si="35"/>
        <v>0.13449900000000001</v>
      </c>
      <c r="AB117" s="343">
        <v>0</v>
      </c>
      <c r="AC117" s="344">
        <f t="shared" si="28"/>
        <v>0.13449900000000001</v>
      </c>
      <c r="AD117" s="341">
        <v>105</v>
      </c>
      <c r="AE117" s="567">
        <f t="shared" si="43"/>
        <v>0.13</v>
      </c>
      <c r="AF117" s="343">
        <v>0</v>
      </c>
      <c r="AG117" s="344">
        <f t="shared" si="29"/>
        <v>0.13</v>
      </c>
      <c r="AH117" s="341">
        <v>105</v>
      </c>
      <c r="AI117" s="567">
        <f t="shared" si="36"/>
        <v>0.13012499999999999</v>
      </c>
      <c r="AJ117" s="343">
        <v>0</v>
      </c>
      <c r="AK117" s="344">
        <f t="shared" si="30"/>
        <v>0.13012499999999999</v>
      </c>
      <c r="AL117" s="341">
        <v>105</v>
      </c>
      <c r="AM117" s="567">
        <f t="shared" si="37"/>
        <v>0.13289999999999999</v>
      </c>
      <c r="AN117" s="343">
        <v>0</v>
      </c>
      <c r="AO117" s="344">
        <f t="shared" si="31"/>
        <v>0.13289999999999999</v>
      </c>
      <c r="AP117" s="341">
        <v>105</v>
      </c>
      <c r="AQ117" s="567">
        <f t="shared" si="44"/>
        <v>0.13650000000000001</v>
      </c>
      <c r="AR117" s="343">
        <v>0</v>
      </c>
      <c r="AS117" s="344">
        <f t="shared" si="32"/>
        <v>0.13650000000000001</v>
      </c>
      <c r="AT117" s="341">
        <v>105</v>
      </c>
      <c r="AU117" s="567">
        <f t="shared" si="45"/>
        <v>0.14224700000000001</v>
      </c>
      <c r="AV117" s="343">
        <v>0</v>
      </c>
      <c r="AW117" s="344">
        <f t="shared" si="33"/>
        <v>0.14224700000000001</v>
      </c>
      <c r="AX117" s="341">
        <v>105</v>
      </c>
      <c r="AY117" s="567">
        <f t="shared" si="42"/>
        <v>0.161019</v>
      </c>
      <c r="AZ117" s="343">
        <v>0</v>
      </c>
      <c r="BA117" s="344">
        <f t="shared" si="34"/>
        <v>0.161019</v>
      </c>
    </row>
    <row r="118" spans="5:53">
      <c r="E118" s="327">
        <v>106</v>
      </c>
      <c r="F118" s="324">
        <v>0.05</v>
      </c>
      <c r="G118" s="328">
        <v>0</v>
      </c>
      <c r="H118" s="329">
        <f t="shared" si="23"/>
        <v>0.05</v>
      </c>
      <c r="J118" s="341">
        <v>106</v>
      </c>
      <c r="K118" s="567">
        <f t="shared" si="38"/>
        <v>0.127772</v>
      </c>
      <c r="L118" s="343">
        <v>0</v>
      </c>
      <c r="M118" s="344">
        <f t="shared" si="24"/>
        <v>0.127772</v>
      </c>
      <c r="N118" s="341">
        <v>106</v>
      </c>
      <c r="O118" s="567">
        <f t="shared" si="39"/>
        <v>0.13412299999999999</v>
      </c>
      <c r="P118" s="343">
        <v>0</v>
      </c>
      <c r="Q118" s="344">
        <f t="shared" si="25"/>
        <v>0.13412299999999999</v>
      </c>
      <c r="R118" s="341">
        <v>106</v>
      </c>
      <c r="S118" s="567">
        <f t="shared" si="40"/>
        <v>0.13991600000000001</v>
      </c>
      <c r="T118" s="343">
        <v>0</v>
      </c>
      <c r="U118" s="344">
        <f t="shared" si="26"/>
        <v>0.13991600000000001</v>
      </c>
      <c r="V118" s="341">
        <v>106</v>
      </c>
      <c r="W118" s="567">
        <f t="shared" si="41"/>
        <v>0.14674799999999999</v>
      </c>
      <c r="X118" s="343">
        <v>0</v>
      </c>
      <c r="Y118" s="344">
        <f t="shared" si="27"/>
        <v>0.14674799999999999</v>
      </c>
      <c r="Z118" s="341">
        <v>106</v>
      </c>
      <c r="AA118" s="567">
        <f t="shared" si="35"/>
        <v>0.13449900000000001</v>
      </c>
      <c r="AB118" s="343">
        <v>0</v>
      </c>
      <c r="AC118" s="344">
        <f t="shared" si="28"/>
        <v>0.13449900000000001</v>
      </c>
      <c r="AD118" s="341">
        <v>106</v>
      </c>
      <c r="AE118" s="567">
        <f t="shared" si="43"/>
        <v>0.13</v>
      </c>
      <c r="AF118" s="343">
        <v>0</v>
      </c>
      <c r="AG118" s="344">
        <f t="shared" si="29"/>
        <v>0.13</v>
      </c>
      <c r="AH118" s="341">
        <v>106</v>
      </c>
      <c r="AI118" s="567">
        <f t="shared" si="36"/>
        <v>0.13012499999999999</v>
      </c>
      <c r="AJ118" s="343">
        <v>0</v>
      </c>
      <c r="AK118" s="344">
        <f t="shared" si="30"/>
        <v>0.13012499999999999</v>
      </c>
      <c r="AL118" s="341">
        <v>106</v>
      </c>
      <c r="AM118" s="567">
        <f t="shared" si="37"/>
        <v>0.13289999999999999</v>
      </c>
      <c r="AN118" s="343">
        <v>0</v>
      </c>
      <c r="AO118" s="344">
        <f t="shared" si="31"/>
        <v>0.13289999999999999</v>
      </c>
      <c r="AP118" s="341">
        <v>106</v>
      </c>
      <c r="AQ118" s="567">
        <f t="shared" si="44"/>
        <v>0.13650000000000001</v>
      </c>
      <c r="AR118" s="343">
        <v>0</v>
      </c>
      <c r="AS118" s="344">
        <f t="shared" si="32"/>
        <v>0.13650000000000001</v>
      </c>
      <c r="AT118" s="341">
        <v>106</v>
      </c>
      <c r="AU118" s="567">
        <f t="shared" si="45"/>
        <v>0.14224700000000001</v>
      </c>
      <c r="AV118" s="343">
        <v>0</v>
      </c>
      <c r="AW118" s="344">
        <f t="shared" si="33"/>
        <v>0.14224700000000001</v>
      </c>
      <c r="AX118" s="341">
        <v>106</v>
      </c>
      <c r="AY118" s="567">
        <f t="shared" si="42"/>
        <v>0.161019</v>
      </c>
      <c r="AZ118" s="343">
        <v>0</v>
      </c>
      <c r="BA118" s="344">
        <f t="shared" si="34"/>
        <v>0.161019</v>
      </c>
    </row>
    <row r="119" spans="5:53">
      <c r="E119" s="327">
        <v>107</v>
      </c>
      <c r="F119" s="324">
        <v>0.05</v>
      </c>
      <c r="G119" s="328">
        <v>0</v>
      </c>
      <c r="H119" s="329">
        <f t="shared" si="23"/>
        <v>0.05</v>
      </c>
      <c r="J119" s="341">
        <v>107</v>
      </c>
      <c r="K119" s="567">
        <f t="shared" si="38"/>
        <v>0.127772</v>
      </c>
      <c r="L119" s="343">
        <v>0</v>
      </c>
      <c r="M119" s="344">
        <f t="shared" si="24"/>
        <v>0.127772</v>
      </c>
      <c r="N119" s="341">
        <v>107</v>
      </c>
      <c r="O119" s="567">
        <f t="shared" si="39"/>
        <v>0.13412299999999999</v>
      </c>
      <c r="P119" s="343">
        <v>0</v>
      </c>
      <c r="Q119" s="344">
        <f t="shared" si="25"/>
        <v>0.13412299999999999</v>
      </c>
      <c r="R119" s="341">
        <v>107</v>
      </c>
      <c r="S119" s="567">
        <f t="shared" si="40"/>
        <v>0.13991600000000001</v>
      </c>
      <c r="T119" s="343">
        <v>0</v>
      </c>
      <c r="U119" s="344">
        <f t="shared" si="26"/>
        <v>0.13991600000000001</v>
      </c>
      <c r="V119" s="341">
        <v>107</v>
      </c>
      <c r="W119" s="567">
        <f t="shared" si="41"/>
        <v>0.14674799999999999</v>
      </c>
      <c r="X119" s="343">
        <v>0</v>
      </c>
      <c r="Y119" s="344">
        <f t="shared" si="27"/>
        <v>0.14674799999999999</v>
      </c>
      <c r="Z119" s="341">
        <v>107</v>
      </c>
      <c r="AA119" s="567">
        <f t="shared" si="35"/>
        <v>0.13449900000000001</v>
      </c>
      <c r="AB119" s="343">
        <v>0</v>
      </c>
      <c r="AC119" s="344">
        <f t="shared" si="28"/>
        <v>0.13449900000000001</v>
      </c>
      <c r="AD119" s="341">
        <v>107</v>
      </c>
      <c r="AE119" s="567">
        <f t="shared" si="43"/>
        <v>0.13</v>
      </c>
      <c r="AF119" s="343">
        <v>0</v>
      </c>
      <c r="AG119" s="344">
        <f t="shared" si="29"/>
        <v>0.13</v>
      </c>
      <c r="AH119" s="341">
        <v>107</v>
      </c>
      <c r="AI119" s="567">
        <f t="shared" si="36"/>
        <v>0.13012499999999999</v>
      </c>
      <c r="AJ119" s="343">
        <v>0</v>
      </c>
      <c r="AK119" s="344">
        <f t="shared" si="30"/>
        <v>0.13012499999999999</v>
      </c>
      <c r="AL119" s="341">
        <v>107</v>
      </c>
      <c r="AM119" s="567">
        <f t="shared" si="37"/>
        <v>0.13289999999999999</v>
      </c>
      <c r="AN119" s="343">
        <v>0</v>
      </c>
      <c r="AO119" s="344">
        <f t="shared" si="31"/>
        <v>0.13289999999999999</v>
      </c>
      <c r="AP119" s="341">
        <v>107</v>
      </c>
      <c r="AQ119" s="567">
        <f t="shared" si="44"/>
        <v>0.13650000000000001</v>
      </c>
      <c r="AR119" s="343">
        <v>0</v>
      </c>
      <c r="AS119" s="344">
        <f t="shared" si="32"/>
        <v>0.13650000000000001</v>
      </c>
      <c r="AT119" s="341">
        <v>107</v>
      </c>
      <c r="AU119" s="567">
        <f t="shared" si="45"/>
        <v>0.14224700000000001</v>
      </c>
      <c r="AV119" s="343">
        <v>0</v>
      </c>
      <c r="AW119" s="344">
        <f t="shared" si="33"/>
        <v>0.14224700000000001</v>
      </c>
      <c r="AX119" s="341">
        <v>107</v>
      </c>
      <c r="AY119" s="567">
        <f t="shared" si="42"/>
        <v>0.161019</v>
      </c>
      <c r="AZ119" s="343">
        <v>0</v>
      </c>
      <c r="BA119" s="344">
        <f t="shared" si="34"/>
        <v>0.161019</v>
      </c>
    </row>
    <row r="120" spans="5:53">
      <c r="E120" s="327">
        <v>108</v>
      </c>
      <c r="F120" s="324">
        <v>0.05</v>
      </c>
      <c r="G120" s="328">
        <v>0</v>
      </c>
      <c r="H120" s="329">
        <f t="shared" si="23"/>
        <v>0.05</v>
      </c>
      <c r="J120" s="341">
        <v>108</v>
      </c>
      <c r="K120" s="567">
        <f t="shared" si="38"/>
        <v>0.127772</v>
      </c>
      <c r="L120" s="343">
        <v>0</v>
      </c>
      <c r="M120" s="344">
        <f t="shared" si="24"/>
        <v>0.127772</v>
      </c>
      <c r="N120" s="341">
        <v>108</v>
      </c>
      <c r="O120" s="567">
        <f t="shared" si="39"/>
        <v>0.13412299999999999</v>
      </c>
      <c r="P120" s="343">
        <v>0</v>
      </c>
      <c r="Q120" s="344">
        <f t="shared" si="25"/>
        <v>0.13412299999999999</v>
      </c>
      <c r="R120" s="341">
        <v>108</v>
      </c>
      <c r="S120" s="567">
        <f t="shared" si="40"/>
        <v>0.13991600000000001</v>
      </c>
      <c r="T120" s="343">
        <v>0</v>
      </c>
      <c r="U120" s="344">
        <f t="shared" si="26"/>
        <v>0.13991600000000001</v>
      </c>
      <c r="V120" s="341">
        <v>108</v>
      </c>
      <c r="W120" s="567">
        <f t="shared" si="41"/>
        <v>0.14674799999999999</v>
      </c>
      <c r="X120" s="343">
        <v>0</v>
      </c>
      <c r="Y120" s="344">
        <f t="shared" si="27"/>
        <v>0.14674799999999999</v>
      </c>
      <c r="Z120" s="341">
        <v>108</v>
      </c>
      <c r="AA120" s="567">
        <f t="shared" si="35"/>
        <v>0.13449900000000001</v>
      </c>
      <c r="AB120" s="343">
        <v>0</v>
      </c>
      <c r="AC120" s="344">
        <f t="shared" si="28"/>
        <v>0.13449900000000001</v>
      </c>
      <c r="AD120" s="341">
        <v>108</v>
      </c>
      <c r="AE120" s="567">
        <f t="shared" si="43"/>
        <v>0.13</v>
      </c>
      <c r="AF120" s="343">
        <v>0</v>
      </c>
      <c r="AG120" s="344">
        <f t="shared" si="29"/>
        <v>0.13</v>
      </c>
      <c r="AH120" s="341">
        <v>108</v>
      </c>
      <c r="AI120" s="567">
        <f t="shared" si="36"/>
        <v>0.13012499999999999</v>
      </c>
      <c r="AJ120" s="343">
        <v>0</v>
      </c>
      <c r="AK120" s="344">
        <f t="shared" si="30"/>
        <v>0.13012499999999999</v>
      </c>
      <c r="AL120" s="341">
        <v>108</v>
      </c>
      <c r="AM120" s="567">
        <f t="shared" si="37"/>
        <v>0.13289999999999999</v>
      </c>
      <c r="AN120" s="343">
        <v>0</v>
      </c>
      <c r="AO120" s="344">
        <f t="shared" si="31"/>
        <v>0.13289999999999999</v>
      </c>
      <c r="AP120" s="341">
        <v>108</v>
      </c>
      <c r="AQ120" s="567">
        <f t="shared" si="44"/>
        <v>0.13650000000000001</v>
      </c>
      <c r="AR120" s="343">
        <v>0</v>
      </c>
      <c r="AS120" s="344">
        <f t="shared" si="32"/>
        <v>0.13650000000000001</v>
      </c>
      <c r="AT120" s="341">
        <v>108</v>
      </c>
      <c r="AU120" s="567">
        <f t="shared" si="45"/>
        <v>0.14224700000000001</v>
      </c>
      <c r="AV120" s="343">
        <v>0</v>
      </c>
      <c r="AW120" s="344">
        <f t="shared" si="33"/>
        <v>0.14224700000000001</v>
      </c>
      <c r="AX120" s="341">
        <v>108</v>
      </c>
      <c r="AY120" s="567">
        <f t="shared" si="42"/>
        <v>0.161019</v>
      </c>
      <c r="AZ120" s="343">
        <v>0</v>
      </c>
      <c r="BA120" s="344">
        <f t="shared" si="34"/>
        <v>0.161019</v>
      </c>
    </row>
    <row r="121" spans="5:53">
      <c r="E121" s="327">
        <v>109</v>
      </c>
      <c r="F121" s="324">
        <v>0.05</v>
      </c>
      <c r="G121" s="328">
        <v>0</v>
      </c>
      <c r="H121" s="329">
        <f t="shared" si="23"/>
        <v>0.05</v>
      </c>
      <c r="J121" s="341">
        <v>109</v>
      </c>
      <c r="K121" s="567">
        <f t="shared" si="38"/>
        <v>0.127772</v>
      </c>
      <c r="L121" s="343">
        <v>0</v>
      </c>
      <c r="M121" s="344">
        <f t="shared" si="24"/>
        <v>0.127772</v>
      </c>
      <c r="N121" s="341">
        <v>109</v>
      </c>
      <c r="O121" s="567">
        <f t="shared" si="39"/>
        <v>0.13412299999999999</v>
      </c>
      <c r="P121" s="343">
        <v>0</v>
      </c>
      <c r="Q121" s="344">
        <f t="shared" si="25"/>
        <v>0.13412299999999999</v>
      </c>
      <c r="R121" s="341">
        <v>109</v>
      </c>
      <c r="S121" s="567">
        <f t="shared" si="40"/>
        <v>0.13991600000000001</v>
      </c>
      <c r="T121" s="343">
        <v>0</v>
      </c>
      <c r="U121" s="344">
        <f t="shared" si="26"/>
        <v>0.13991600000000001</v>
      </c>
      <c r="V121" s="341">
        <v>109</v>
      </c>
      <c r="W121" s="567">
        <f t="shared" si="41"/>
        <v>0.14674799999999999</v>
      </c>
      <c r="X121" s="343">
        <v>0</v>
      </c>
      <c r="Y121" s="344">
        <f t="shared" si="27"/>
        <v>0.14674799999999999</v>
      </c>
      <c r="Z121" s="341">
        <v>109</v>
      </c>
      <c r="AA121" s="567">
        <f t="shared" si="35"/>
        <v>0.13449900000000001</v>
      </c>
      <c r="AB121" s="343">
        <v>0</v>
      </c>
      <c r="AC121" s="344">
        <f t="shared" si="28"/>
        <v>0.13449900000000001</v>
      </c>
      <c r="AD121" s="341">
        <v>109</v>
      </c>
      <c r="AE121" s="567">
        <f t="shared" si="43"/>
        <v>0.13</v>
      </c>
      <c r="AF121" s="343">
        <v>0</v>
      </c>
      <c r="AG121" s="344">
        <f t="shared" si="29"/>
        <v>0.13</v>
      </c>
      <c r="AH121" s="341">
        <v>109</v>
      </c>
      <c r="AI121" s="567">
        <f t="shared" si="36"/>
        <v>0.13012499999999999</v>
      </c>
      <c r="AJ121" s="343">
        <v>0</v>
      </c>
      <c r="AK121" s="344">
        <f t="shared" si="30"/>
        <v>0.13012499999999999</v>
      </c>
      <c r="AL121" s="341">
        <v>109</v>
      </c>
      <c r="AM121" s="567">
        <f t="shared" si="37"/>
        <v>0.13289999999999999</v>
      </c>
      <c r="AN121" s="343">
        <v>0</v>
      </c>
      <c r="AO121" s="344">
        <f t="shared" si="31"/>
        <v>0.13289999999999999</v>
      </c>
      <c r="AP121" s="341">
        <v>109</v>
      </c>
      <c r="AQ121" s="567">
        <f t="shared" si="44"/>
        <v>0.13650000000000001</v>
      </c>
      <c r="AR121" s="343">
        <v>0</v>
      </c>
      <c r="AS121" s="344">
        <f t="shared" si="32"/>
        <v>0.13650000000000001</v>
      </c>
      <c r="AT121" s="341">
        <v>109</v>
      </c>
      <c r="AU121" s="567">
        <f t="shared" si="45"/>
        <v>0.14224700000000001</v>
      </c>
      <c r="AV121" s="343">
        <v>0</v>
      </c>
      <c r="AW121" s="344">
        <f t="shared" si="33"/>
        <v>0.14224700000000001</v>
      </c>
      <c r="AX121" s="341">
        <v>109</v>
      </c>
      <c r="AY121" s="567">
        <f t="shared" si="42"/>
        <v>0.161019</v>
      </c>
      <c r="AZ121" s="343">
        <v>0</v>
      </c>
      <c r="BA121" s="344">
        <f t="shared" si="34"/>
        <v>0.161019</v>
      </c>
    </row>
    <row r="122" spans="5:53">
      <c r="E122" s="327">
        <v>110</v>
      </c>
      <c r="F122" s="324">
        <v>0.05</v>
      </c>
      <c r="G122" s="328">
        <v>0</v>
      </c>
      <c r="H122" s="329">
        <f t="shared" si="23"/>
        <v>0.05</v>
      </c>
      <c r="J122" s="341">
        <v>110</v>
      </c>
      <c r="K122" s="567">
        <f t="shared" si="38"/>
        <v>0.127772</v>
      </c>
      <c r="L122" s="343">
        <v>0</v>
      </c>
      <c r="M122" s="344">
        <f t="shared" si="24"/>
        <v>0.127772</v>
      </c>
      <c r="N122" s="341">
        <v>110</v>
      </c>
      <c r="O122" s="567">
        <f t="shared" si="39"/>
        <v>0.13412299999999999</v>
      </c>
      <c r="P122" s="343">
        <v>0</v>
      </c>
      <c r="Q122" s="344">
        <f t="shared" si="25"/>
        <v>0.13412299999999999</v>
      </c>
      <c r="R122" s="341">
        <v>110</v>
      </c>
      <c r="S122" s="567">
        <f t="shared" si="40"/>
        <v>0.13991600000000001</v>
      </c>
      <c r="T122" s="343">
        <v>0</v>
      </c>
      <c r="U122" s="344">
        <f t="shared" si="26"/>
        <v>0.13991600000000001</v>
      </c>
      <c r="V122" s="341">
        <v>110</v>
      </c>
      <c r="W122" s="567">
        <f t="shared" si="41"/>
        <v>0.14674799999999999</v>
      </c>
      <c r="X122" s="343">
        <v>0</v>
      </c>
      <c r="Y122" s="344">
        <f t="shared" si="27"/>
        <v>0.14674799999999999</v>
      </c>
      <c r="Z122" s="341">
        <v>110</v>
      </c>
      <c r="AA122" s="567">
        <f t="shared" si="35"/>
        <v>0.13449900000000001</v>
      </c>
      <c r="AB122" s="343">
        <v>0</v>
      </c>
      <c r="AC122" s="344">
        <f t="shared" si="28"/>
        <v>0.13449900000000001</v>
      </c>
      <c r="AD122" s="341">
        <v>110</v>
      </c>
      <c r="AE122" s="567">
        <f t="shared" si="43"/>
        <v>0.13</v>
      </c>
      <c r="AF122" s="343">
        <v>0</v>
      </c>
      <c r="AG122" s="344">
        <f t="shared" si="29"/>
        <v>0.13</v>
      </c>
      <c r="AH122" s="341">
        <v>110</v>
      </c>
      <c r="AI122" s="567">
        <f t="shared" si="36"/>
        <v>0.13012499999999999</v>
      </c>
      <c r="AJ122" s="343">
        <v>0</v>
      </c>
      <c r="AK122" s="344">
        <f t="shared" si="30"/>
        <v>0.13012499999999999</v>
      </c>
      <c r="AL122" s="341">
        <v>110</v>
      </c>
      <c r="AM122" s="567">
        <f t="shared" si="37"/>
        <v>0.13289999999999999</v>
      </c>
      <c r="AN122" s="343">
        <v>0</v>
      </c>
      <c r="AO122" s="344">
        <f t="shared" si="31"/>
        <v>0.13289999999999999</v>
      </c>
      <c r="AP122" s="341">
        <v>110</v>
      </c>
      <c r="AQ122" s="567">
        <f t="shared" si="44"/>
        <v>0.13650000000000001</v>
      </c>
      <c r="AR122" s="343">
        <v>0</v>
      </c>
      <c r="AS122" s="344">
        <f t="shared" si="32"/>
        <v>0.13650000000000001</v>
      </c>
      <c r="AT122" s="341">
        <v>110</v>
      </c>
      <c r="AU122" s="567">
        <f t="shared" si="45"/>
        <v>0.14224700000000001</v>
      </c>
      <c r="AV122" s="343">
        <v>0</v>
      </c>
      <c r="AW122" s="344">
        <f t="shared" si="33"/>
        <v>0.14224700000000001</v>
      </c>
      <c r="AX122" s="341">
        <v>110</v>
      </c>
      <c r="AY122" s="567">
        <f t="shared" si="42"/>
        <v>0.161019</v>
      </c>
      <c r="AZ122" s="343">
        <v>0</v>
      </c>
      <c r="BA122" s="344">
        <f t="shared" si="34"/>
        <v>0.161019</v>
      </c>
    </row>
    <row r="123" spans="5:53">
      <c r="E123" s="327">
        <v>111</v>
      </c>
      <c r="F123" s="324">
        <v>0.05</v>
      </c>
      <c r="G123" s="328">
        <v>0</v>
      </c>
      <c r="H123" s="329">
        <f t="shared" si="23"/>
        <v>0.05</v>
      </c>
      <c r="J123" s="341">
        <v>111</v>
      </c>
      <c r="K123" s="567">
        <f t="shared" si="38"/>
        <v>0.127772</v>
      </c>
      <c r="L123" s="343">
        <v>0</v>
      </c>
      <c r="M123" s="344">
        <f t="shared" si="24"/>
        <v>0.127772</v>
      </c>
      <c r="N123" s="341">
        <v>111</v>
      </c>
      <c r="O123" s="567">
        <f t="shared" si="39"/>
        <v>0.13412299999999999</v>
      </c>
      <c r="P123" s="343">
        <v>0</v>
      </c>
      <c r="Q123" s="344">
        <f t="shared" si="25"/>
        <v>0.13412299999999999</v>
      </c>
      <c r="R123" s="341">
        <v>111</v>
      </c>
      <c r="S123" s="567">
        <f t="shared" si="40"/>
        <v>0.13991600000000001</v>
      </c>
      <c r="T123" s="343">
        <v>0</v>
      </c>
      <c r="U123" s="344">
        <f t="shared" si="26"/>
        <v>0.13991600000000001</v>
      </c>
      <c r="V123" s="341">
        <v>111</v>
      </c>
      <c r="W123" s="567">
        <f t="shared" si="41"/>
        <v>0.14674799999999999</v>
      </c>
      <c r="X123" s="343">
        <v>0</v>
      </c>
      <c r="Y123" s="344">
        <f t="shared" si="27"/>
        <v>0.14674799999999999</v>
      </c>
      <c r="Z123" s="341">
        <v>111</v>
      </c>
      <c r="AA123" s="567">
        <f t="shared" si="35"/>
        <v>0.13449900000000001</v>
      </c>
      <c r="AB123" s="343">
        <v>0</v>
      </c>
      <c r="AC123" s="344">
        <f t="shared" si="28"/>
        <v>0.13449900000000001</v>
      </c>
      <c r="AD123" s="341">
        <v>111</v>
      </c>
      <c r="AE123" s="567">
        <f t="shared" si="43"/>
        <v>0.13</v>
      </c>
      <c r="AF123" s="343">
        <v>0</v>
      </c>
      <c r="AG123" s="344">
        <f t="shared" si="29"/>
        <v>0.13</v>
      </c>
      <c r="AH123" s="341">
        <v>111</v>
      </c>
      <c r="AI123" s="567">
        <f t="shared" si="36"/>
        <v>0.13012499999999999</v>
      </c>
      <c r="AJ123" s="343">
        <v>0</v>
      </c>
      <c r="AK123" s="344">
        <f t="shared" si="30"/>
        <v>0.13012499999999999</v>
      </c>
      <c r="AL123" s="341">
        <v>111</v>
      </c>
      <c r="AM123" s="567">
        <f t="shared" si="37"/>
        <v>0.13289999999999999</v>
      </c>
      <c r="AN123" s="343">
        <v>0</v>
      </c>
      <c r="AO123" s="344">
        <f t="shared" si="31"/>
        <v>0.13289999999999999</v>
      </c>
      <c r="AP123" s="341">
        <v>111</v>
      </c>
      <c r="AQ123" s="567">
        <f t="shared" si="44"/>
        <v>0.13650000000000001</v>
      </c>
      <c r="AR123" s="343">
        <v>0</v>
      </c>
      <c r="AS123" s="344">
        <f t="shared" si="32"/>
        <v>0.13650000000000001</v>
      </c>
      <c r="AT123" s="341">
        <v>111</v>
      </c>
      <c r="AU123" s="567">
        <f t="shared" si="45"/>
        <v>0.14224700000000001</v>
      </c>
      <c r="AV123" s="343">
        <v>0</v>
      </c>
      <c r="AW123" s="344">
        <f t="shared" si="33"/>
        <v>0.14224700000000001</v>
      </c>
      <c r="AX123" s="341">
        <v>111</v>
      </c>
      <c r="AY123" s="567">
        <f t="shared" si="42"/>
        <v>0.161019</v>
      </c>
      <c r="AZ123" s="343">
        <v>0</v>
      </c>
      <c r="BA123" s="344">
        <f t="shared" si="34"/>
        <v>0.161019</v>
      </c>
    </row>
    <row r="124" spans="5:53">
      <c r="E124" s="327">
        <v>112</v>
      </c>
      <c r="F124" s="324">
        <v>0.05</v>
      </c>
      <c r="G124" s="328">
        <v>0</v>
      </c>
      <c r="H124" s="329">
        <f t="shared" si="23"/>
        <v>0.05</v>
      </c>
      <c r="J124" s="341">
        <v>112</v>
      </c>
      <c r="K124" s="567">
        <f t="shared" si="38"/>
        <v>0.127772</v>
      </c>
      <c r="L124" s="343">
        <v>0</v>
      </c>
      <c r="M124" s="344">
        <f t="shared" si="24"/>
        <v>0.127772</v>
      </c>
      <c r="N124" s="341">
        <v>112</v>
      </c>
      <c r="O124" s="567">
        <f t="shared" si="39"/>
        <v>0.13412299999999999</v>
      </c>
      <c r="P124" s="343">
        <v>0</v>
      </c>
      <c r="Q124" s="344">
        <f t="shared" si="25"/>
        <v>0.13412299999999999</v>
      </c>
      <c r="R124" s="341">
        <v>112</v>
      </c>
      <c r="S124" s="567">
        <f t="shared" si="40"/>
        <v>0.13991600000000001</v>
      </c>
      <c r="T124" s="343">
        <v>0</v>
      </c>
      <c r="U124" s="344">
        <f t="shared" si="26"/>
        <v>0.13991600000000001</v>
      </c>
      <c r="V124" s="341">
        <v>112</v>
      </c>
      <c r="W124" s="567">
        <f t="shared" si="41"/>
        <v>0.14674799999999999</v>
      </c>
      <c r="X124" s="343">
        <v>0</v>
      </c>
      <c r="Y124" s="344">
        <f t="shared" si="27"/>
        <v>0.14674799999999999</v>
      </c>
      <c r="Z124" s="341">
        <v>112</v>
      </c>
      <c r="AA124" s="567">
        <f t="shared" si="35"/>
        <v>0.13449900000000001</v>
      </c>
      <c r="AB124" s="343">
        <v>0</v>
      </c>
      <c r="AC124" s="344">
        <f t="shared" si="28"/>
        <v>0.13449900000000001</v>
      </c>
      <c r="AD124" s="341">
        <v>112</v>
      </c>
      <c r="AE124" s="567">
        <f t="shared" si="43"/>
        <v>0.13</v>
      </c>
      <c r="AF124" s="343">
        <v>0</v>
      </c>
      <c r="AG124" s="344">
        <f t="shared" si="29"/>
        <v>0.13</v>
      </c>
      <c r="AH124" s="341">
        <v>112</v>
      </c>
      <c r="AI124" s="567">
        <f t="shared" si="36"/>
        <v>0.13012499999999999</v>
      </c>
      <c r="AJ124" s="343">
        <v>0</v>
      </c>
      <c r="AK124" s="344">
        <f t="shared" si="30"/>
        <v>0.13012499999999999</v>
      </c>
      <c r="AL124" s="341">
        <v>112</v>
      </c>
      <c r="AM124" s="567">
        <f t="shared" si="37"/>
        <v>0.13289999999999999</v>
      </c>
      <c r="AN124" s="343">
        <v>0</v>
      </c>
      <c r="AO124" s="344">
        <f t="shared" si="31"/>
        <v>0.13289999999999999</v>
      </c>
      <c r="AP124" s="341">
        <v>112</v>
      </c>
      <c r="AQ124" s="567">
        <f t="shared" si="44"/>
        <v>0.13650000000000001</v>
      </c>
      <c r="AR124" s="343">
        <v>0</v>
      </c>
      <c r="AS124" s="344">
        <f t="shared" si="32"/>
        <v>0.13650000000000001</v>
      </c>
      <c r="AT124" s="341">
        <v>112</v>
      </c>
      <c r="AU124" s="567">
        <f t="shared" si="45"/>
        <v>0.14224700000000001</v>
      </c>
      <c r="AV124" s="343">
        <v>0</v>
      </c>
      <c r="AW124" s="344">
        <f t="shared" si="33"/>
        <v>0.14224700000000001</v>
      </c>
      <c r="AX124" s="341">
        <v>112</v>
      </c>
      <c r="AY124" s="567">
        <f t="shared" si="42"/>
        <v>0.161019</v>
      </c>
      <c r="AZ124" s="343">
        <v>0</v>
      </c>
      <c r="BA124" s="344">
        <f t="shared" si="34"/>
        <v>0.161019</v>
      </c>
    </row>
    <row r="125" spans="5:53">
      <c r="E125" s="327">
        <v>113</v>
      </c>
      <c r="F125" s="324">
        <v>0.05</v>
      </c>
      <c r="G125" s="328">
        <v>0</v>
      </c>
      <c r="H125" s="329">
        <f t="shared" si="23"/>
        <v>0.05</v>
      </c>
      <c r="J125" s="341">
        <v>113</v>
      </c>
      <c r="K125" s="567">
        <f t="shared" si="38"/>
        <v>0.127772</v>
      </c>
      <c r="L125" s="343">
        <v>0</v>
      </c>
      <c r="M125" s="344">
        <f t="shared" si="24"/>
        <v>0.127772</v>
      </c>
      <c r="N125" s="341">
        <v>113</v>
      </c>
      <c r="O125" s="567">
        <f t="shared" si="39"/>
        <v>0.13412299999999999</v>
      </c>
      <c r="P125" s="343">
        <v>0</v>
      </c>
      <c r="Q125" s="344">
        <f t="shared" si="25"/>
        <v>0.13412299999999999</v>
      </c>
      <c r="R125" s="341">
        <v>113</v>
      </c>
      <c r="S125" s="567">
        <f t="shared" si="40"/>
        <v>0.13991600000000001</v>
      </c>
      <c r="T125" s="343">
        <v>0</v>
      </c>
      <c r="U125" s="344">
        <f t="shared" si="26"/>
        <v>0.13991600000000001</v>
      </c>
      <c r="V125" s="341">
        <v>113</v>
      </c>
      <c r="W125" s="567">
        <f t="shared" si="41"/>
        <v>0.14674799999999999</v>
      </c>
      <c r="X125" s="343">
        <v>0</v>
      </c>
      <c r="Y125" s="344">
        <f t="shared" si="27"/>
        <v>0.14674799999999999</v>
      </c>
      <c r="Z125" s="341">
        <v>113</v>
      </c>
      <c r="AA125" s="567">
        <f t="shared" si="35"/>
        <v>0.13449900000000001</v>
      </c>
      <c r="AB125" s="343">
        <v>0</v>
      </c>
      <c r="AC125" s="344">
        <f t="shared" si="28"/>
        <v>0.13449900000000001</v>
      </c>
      <c r="AD125" s="341">
        <v>113</v>
      </c>
      <c r="AE125" s="567">
        <f t="shared" si="43"/>
        <v>0.13</v>
      </c>
      <c r="AF125" s="343">
        <v>0</v>
      </c>
      <c r="AG125" s="344">
        <f t="shared" si="29"/>
        <v>0.13</v>
      </c>
      <c r="AH125" s="341">
        <v>113</v>
      </c>
      <c r="AI125" s="567">
        <f t="shared" si="36"/>
        <v>0.13012499999999999</v>
      </c>
      <c r="AJ125" s="343">
        <v>0</v>
      </c>
      <c r="AK125" s="344">
        <f t="shared" si="30"/>
        <v>0.13012499999999999</v>
      </c>
      <c r="AL125" s="341">
        <v>113</v>
      </c>
      <c r="AM125" s="567">
        <f t="shared" si="37"/>
        <v>0.13289999999999999</v>
      </c>
      <c r="AN125" s="343">
        <v>0</v>
      </c>
      <c r="AO125" s="344">
        <f t="shared" si="31"/>
        <v>0.13289999999999999</v>
      </c>
      <c r="AP125" s="341">
        <v>113</v>
      </c>
      <c r="AQ125" s="567">
        <f t="shared" si="44"/>
        <v>0.13650000000000001</v>
      </c>
      <c r="AR125" s="343">
        <v>0</v>
      </c>
      <c r="AS125" s="344">
        <f t="shared" si="32"/>
        <v>0.13650000000000001</v>
      </c>
      <c r="AT125" s="341">
        <v>113</v>
      </c>
      <c r="AU125" s="567">
        <f t="shared" si="45"/>
        <v>0.14224700000000001</v>
      </c>
      <c r="AV125" s="343">
        <v>0</v>
      </c>
      <c r="AW125" s="344">
        <f t="shared" si="33"/>
        <v>0.14224700000000001</v>
      </c>
      <c r="AX125" s="341">
        <v>113</v>
      </c>
      <c r="AY125" s="567">
        <f t="shared" si="42"/>
        <v>0.161019</v>
      </c>
      <c r="AZ125" s="343">
        <v>0</v>
      </c>
      <c r="BA125" s="344">
        <f t="shared" si="34"/>
        <v>0.161019</v>
      </c>
    </row>
    <row r="126" spans="5:53">
      <c r="E126" s="327">
        <v>114</v>
      </c>
      <c r="F126" s="324">
        <v>0.05</v>
      </c>
      <c r="G126" s="328">
        <v>0</v>
      </c>
      <c r="H126" s="329">
        <f t="shared" si="23"/>
        <v>0.05</v>
      </c>
      <c r="J126" s="341">
        <v>114</v>
      </c>
      <c r="K126" s="567">
        <f t="shared" si="38"/>
        <v>0.127772</v>
      </c>
      <c r="L126" s="343">
        <v>0</v>
      </c>
      <c r="M126" s="344">
        <f t="shared" si="24"/>
        <v>0.127772</v>
      </c>
      <c r="N126" s="341">
        <v>114</v>
      </c>
      <c r="O126" s="567">
        <f t="shared" si="39"/>
        <v>0.13412299999999999</v>
      </c>
      <c r="P126" s="343">
        <v>0</v>
      </c>
      <c r="Q126" s="344">
        <f t="shared" si="25"/>
        <v>0.13412299999999999</v>
      </c>
      <c r="R126" s="341">
        <v>114</v>
      </c>
      <c r="S126" s="567">
        <f t="shared" si="40"/>
        <v>0.13991600000000001</v>
      </c>
      <c r="T126" s="343">
        <v>0</v>
      </c>
      <c r="U126" s="344">
        <f t="shared" si="26"/>
        <v>0.13991600000000001</v>
      </c>
      <c r="V126" s="341">
        <v>114</v>
      </c>
      <c r="W126" s="567">
        <f t="shared" si="41"/>
        <v>0.14674799999999999</v>
      </c>
      <c r="X126" s="343">
        <v>0</v>
      </c>
      <c r="Y126" s="344">
        <f t="shared" si="27"/>
        <v>0.14674799999999999</v>
      </c>
      <c r="Z126" s="341">
        <v>114</v>
      </c>
      <c r="AA126" s="567">
        <f t="shared" si="35"/>
        <v>0.13449900000000001</v>
      </c>
      <c r="AB126" s="343">
        <v>0</v>
      </c>
      <c r="AC126" s="344">
        <f t="shared" si="28"/>
        <v>0.13449900000000001</v>
      </c>
      <c r="AD126" s="341">
        <v>114</v>
      </c>
      <c r="AE126" s="567">
        <f t="shared" si="43"/>
        <v>0.13</v>
      </c>
      <c r="AF126" s="343">
        <v>0</v>
      </c>
      <c r="AG126" s="344">
        <f t="shared" si="29"/>
        <v>0.13</v>
      </c>
      <c r="AH126" s="341">
        <v>114</v>
      </c>
      <c r="AI126" s="567">
        <f t="shared" si="36"/>
        <v>0.13012499999999999</v>
      </c>
      <c r="AJ126" s="343">
        <v>0</v>
      </c>
      <c r="AK126" s="344">
        <f t="shared" si="30"/>
        <v>0.13012499999999999</v>
      </c>
      <c r="AL126" s="341">
        <v>114</v>
      </c>
      <c r="AM126" s="567">
        <f t="shared" si="37"/>
        <v>0.13289999999999999</v>
      </c>
      <c r="AN126" s="343">
        <v>0</v>
      </c>
      <c r="AO126" s="344">
        <f t="shared" si="31"/>
        <v>0.13289999999999999</v>
      </c>
      <c r="AP126" s="341">
        <v>114</v>
      </c>
      <c r="AQ126" s="567">
        <f t="shared" si="44"/>
        <v>0.13650000000000001</v>
      </c>
      <c r="AR126" s="343">
        <v>0</v>
      </c>
      <c r="AS126" s="344">
        <f t="shared" si="32"/>
        <v>0.13650000000000001</v>
      </c>
      <c r="AT126" s="341">
        <v>114</v>
      </c>
      <c r="AU126" s="567">
        <f t="shared" si="45"/>
        <v>0.14224700000000001</v>
      </c>
      <c r="AV126" s="343">
        <v>0</v>
      </c>
      <c r="AW126" s="344">
        <f t="shared" si="33"/>
        <v>0.14224700000000001</v>
      </c>
      <c r="AX126" s="341">
        <v>114</v>
      </c>
      <c r="AY126" s="567">
        <f t="shared" si="42"/>
        <v>0.161019</v>
      </c>
      <c r="AZ126" s="343">
        <v>0</v>
      </c>
      <c r="BA126" s="344">
        <f t="shared" si="34"/>
        <v>0.161019</v>
      </c>
    </row>
    <row r="127" spans="5:53">
      <c r="E127" s="327">
        <v>115</v>
      </c>
      <c r="F127" s="324">
        <v>0.05</v>
      </c>
      <c r="G127" s="328">
        <v>0</v>
      </c>
      <c r="H127" s="329">
        <f t="shared" si="23"/>
        <v>0.05</v>
      </c>
      <c r="J127" s="341">
        <v>115</v>
      </c>
      <c r="K127" s="567">
        <f t="shared" si="38"/>
        <v>0.127772</v>
      </c>
      <c r="L127" s="343">
        <v>0</v>
      </c>
      <c r="M127" s="344">
        <f t="shared" si="24"/>
        <v>0.127772</v>
      </c>
      <c r="N127" s="341">
        <v>115</v>
      </c>
      <c r="O127" s="567">
        <f t="shared" si="39"/>
        <v>0.13412299999999999</v>
      </c>
      <c r="P127" s="343">
        <v>0</v>
      </c>
      <c r="Q127" s="344">
        <f t="shared" si="25"/>
        <v>0.13412299999999999</v>
      </c>
      <c r="R127" s="341">
        <v>115</v>
      </c>
      <c r="S127" s="567">
        <f t="shared" si="40"/>
        <v>0.13991600000000001</v>
      </c>
      <c r="T127" s="343">
        <v>0</v>
      </c>
      <c r="U127" s="344">
        <f t="shared" si="26"/>
        <v>0.13991600000000001</v>
      </c>
      <c r="V127" s="341">
        <v>115</v>
      </c>
      <c r="W127" s="567">
        <f t="shared" si="41"/>
        <v>0.14674799999999999</v>
      </c>
      <c r="X127" s="343">
        <v>0</v>
      </c>
      <c r="Y127" s="344">
        <f t="shared" si="27"/>
        <v>0.14674799999999999</v>
      </c>
      <c r="Z127" s="341">
        <v>115</v>
      </c>
      <c r="AA127" s="567">
        <f t="shared" si="35"/>
        <v>0.13449900000000001</v>
      </c>
      <c r="AB127" s="343">
        <v>0</v>
      </c>
      <c r="AC127" s="344">
        <f t="shared" si="28"/>
        <v>0.13449900000000001</v>
      </c>
      <c r="AD127" s="341">
        <v>115</v>
      </c>
      <c r="AE127" s="567">
        <f t="shared" si="43"/>
        <v>0.13</v>
      </c>
      <c r="AF127" s="343">
        <v>0</v>
      </c>
      <c r="AG127" s="344">
        <f t="shared" si="29"/>
        <v>0.13</v>
      </c>
      <c r="AH127" s="341">
        <v>115</v>
      </c>
      <c r="AI127" s="567">
        <f t="shared" si="36"/>
        <v>0.13012499999999999</v>
      </c>
      <c r="AJ127" s="343">
        <v>0</v>
      </c>
      <c r="AK127" s="344">
        <f t="shared" si="30"/>
        <v>0.13012499999999999</v>
      </c>
      <c r="AL127" s="341">
        <v>115</v>
      </c>
      <c r="AM127" s="567">
        <f t="shared" si="37"/>
        <v>0.13289999999999999</v>
      </c>
      <c r="AN127" s="343">
        <v>0</v>
      </c>
      <c r="AO127" s="344">
        <f t="shared" si="31"/>
        <v>0.13289999999999999</v>
      </c>
      <c r="AP127" s="341">
        <v>115</v>
      </c>
      <c r="AQ127" s="567">
        <f t="shared" si="44"/>
        <v>0.13650000000000001</v>
      </c>
      <c r="AR127" s="343">
        <v>0</v>
      </c>
      <c r="AS127" s="344">
        <f t="shared" si="32"/>
        <v>0.13650000000000001</v>
      </c>
      <c r="AT127" s="341">
        <v>115</v>
      </c>
      <c r="AU127" s="567">
        <f t="shared" si="45"/>
        <v>0.14224700000000001</v>
      </c>
      <c r="AV127" s="343">
        <v>0</v>
      </c>
      <c r="AW127" s="344">
        <f t="shared" si="33"/>
        <v>0.14224700000000001</v>
      </c>
      <c r="AX127" s="341">
        <v>115</v>
      </c>
      <c r="AY127" s="567">
        <f t="shared" si="42"/>
        <v>0.161019</v>
      </c>
      <c r="AZ127" s="343">
        <v>0</v>
      </c>
      <c r="BA127" s="344">
        <f t="shared" si="34"/>
        <v>0.161019</v>
      </c>
    </row>
    <row r="128" spans="5:53">
      <c r="E128" s="327">
        <v>116</v>
      </c>
      <c r="F128" s="324">
        <v>0.05</v>
      </c>
      <c r="G128" s="328">
        <v>0</v>
      </c>
      <c r="H128" s="329">
        <f t="shared" si="23"/>
        <v>0.05</v>
      </c>
      <c r="J128" s="341">
        <v>116</v>
      </c>
      <c r="K128" s="567">
        <f t="shared" si="38"/>
        <v>0.127772</v>
      </c>
      <c r="L128" s="343">
        <v>0</v>
      </c>
      <c r="M128" s="344">
        <f t="shared" si="24"/>
        <v>0.127772</v>
      </c>
      <c r="N128" s="341">
        <v>116</v>
      </c>
      <c r="O128" s="567">
        <f t="shared" si="39"/>
        <v>0.13412299999999999</v>
      </c>
      <c r="P128" s="343">
        <v>0</v>
      </c>
      <c r="Q128" s="344">
        <f t="shared" si="25"/>
        <v>0.13412299999999999</v>
      </c>
      <c r="R128" s="341">
        <v>116</v>
      </c>
      <c r="S128" s="567">
        <f t="shared" si="40"/>
        <v>0.13991600000000001</v>
      </c>
      <c r="T128" s="343">
        <v>0</v>
      </c>
      <c r="U128" s="344">
        <f t="shared" si="26"/>
        <v>0.13991600000000001</v>
      </c>
      <c r="V128" s="341">
        <v>116</v>
      </c>
      <c r="W128" s="567">
        <f t="shared" si="41"/>
        <v>0.14674799999999999</v>
      </c>
      <c r="X128" s="343">
        <v>0</v>
      </c>
      <c r="Y128" s="344">
        <f t="shared" si="27"/>
        <v>0.14674799999999999</v>
      </c>
      <c r="Z128" s="341">
        <v>116</v>
      </c>
      <c r="AA128" s="567">
        <f t="shared" si="35"/>
        <v>0.13449900000000001</v>
      </c>
      <c r="AB128" s="343">
        <v>0</v>
      </c>
      <c r="AC128" s="344">
        <f t="shared" si="28"/>
        <v>0.13449900000000001</v>
      </c>
      <c r="AD128" s="341">
        <v>116</v>
      </c>
      <c r="AE128" s="567">
        <f t="shared" si="43"/>
        <v>0.13</v>
      </c>
      <c r="AF128" s="343">
        <v>0</v>
      </c>
      <c r="AG128" s="344">
        <f t="shared" si="29"/>
        <v>0.13</v>
      </c>
      <c r="AH128" s="341">
        <v>116</v>
      </c>
      <c r="AI128" s="567">
        <f t="shared" si="36"/>
        <v>0.13012499999999999</v>
      </c>
      <c r="AJ128" s="343">
        <v>0</v>
      </c>
      <c r="AK128" s="344">
        <f t="shared" si="30"/>
        <v>0.13012499999999999</v>
      </c>
      <c r="AL128" s="341">
        <v>116</v>
      </c>
      <c r="AM128" s="567">
        <f t="shared" si="37"/>
        <v>0.13289999999999999</v>
      </c>
      <c r="AN128" s="343">
        <v>0</v>
      </c>
      <c r="AO128" s="344">
        <f t="shared" si="31"/>
        <v>0.13289999999999999</v>
      </c>
      <c r="AP128" s="341">
        <v>116</v>
      </c>
      <c r="AQ128" s="567">
        <f t="shared" si="44"/>
        <v>0.13650000000000001</v>
      </c>
      <c r="AR128" s="343">
        <v>0</v>
      </c>
      <c r="AS128" s="344">
        <f t="shared" si="32"/>
        <v>0.13650000000000001</v>
      </c>
      <c r="AT128" s="341">
        <v>116</v>
      </c>
      <c r="AU128" s="567">
        <f t="shared" si="45"/>
        <v>0.14224700000000001</v>
      </c>
      <c r="AV128" s="343">
        <v>0</v>
      </c>
      <c r="AW128" s="344">
        <f t="shared" si="33"/>
        <v>0.14224700000000001</v>
      </c>
      <c r="AX128" s="341">
        <v>116</v>
      </c>
      <c r="AY128" s="567">
        <f t="shared" si="42"/>
        <v>0.161019</v>
      </c>
      <c r="AZ128" s="343">
        <v>0</v>
      </c>
      <c r="BA128" s="344">
        <f t="shared" si="34"/>
        <v>0.161019</v>
      </c>
    </row>
    <row r="129" spans="5:53">
      <c r="E129" s="327">
        <v>117</v>
      </c>
      <c r="F129" s="324">
        <v>0.05</v>
      </c>
      <c r="G129" s="328">
        <v>0</v>
      </c>
      <c r="H129" s="329">
        <f t="shared" si="23"/>
        <v>0.05</v>
      </c>
      <c r="J129" s="341">
        <v>117</v>
      </c>
      <c r="K129" s="567">
        <f t="shared" si="38"/>
        <v>0.127772</v>
      </c>
      <c r="L129" s="343">
        <v>0</v>
      </c>
      <c r="M129" s="344">
        <f t="shared" si="24"/>
        <v>0.127772</v>
      </c>
      <c r="N129" s="341">
        <v>117</v>
      </c>
      <c r="O129" s="567">
        <f t="shared" si="39"/>
        <v>0.13412299999999999</v>
      </c>
      <c r="P129" s="343">
        <v>0</v>
      </c>
      <c r="Q129" s="344">
        <f t="shared" si="25"/>
        <v>0.13412299999999999</v>
      </c>
      <c r="R129" s="341">
        <v>117</v>
      </c>
      <c r="S129" s="567">
        <f t="shared" si="40"/>
        <v>0.13991600000000001</v>
      </c>
      <c r="T129" s="343">
        <v>0</v>
      </c>
      <c r="U129" s="344">
        <f t="shared" si="26"/>
        <v>0.13991600000000001</v>
      </c>
      <c r="V129" s="341">
        <v>117</v>
      </c>
      <c r="W129" s="567">
        <f t="shared" si="41"/>
        <v>0.14674799999999999</v>
      </c>
      <c r="X129" s="343">
        <v>0</v>
      </c>
      <c r="Y129" s="344">
        <f t="shared" si="27"/>
        <v>0.14674799999999999</v>
      </c>
      <c r="Z129" s="341">
        <v>117</v>
      </c>
      <c r="AA129" s="567">
        <f t="shared" si="35"/>
        <v>0.13449900000000001</v>
      </c>
      <c r="AB129" s="343">
        <v>0</v>
      </c>
      <c r="AC129" s="344">
        <f t="shared" si="28"/>
        <v>0.13449900000000001</v>
      </c>
      <c r="AD129" s="341">
        <v>117</v>
      </c>
      <c r="AE129" s="567">
        <f t="shared" si="43"/>
        <v>0.13</v>
      </c>
      <c r="AF129" s="343">
        <v>0</v>
      </c>
      <c r="AG129" s="344">
        <f t="shared" si="29"/>
        <v>0.13</v>
      </c>
      <c r="AH129" s="341">
        <v>117</v>
      </c>
      <c r="AI129" s="567">
        <f t="shared" si="36"/>
        <v>0.13012499999999999</v>
      </c>
      <c r="AJ129" s="343">
        <v>0</v>
      </c>
      <c r="AK129" s="344">
        <f t="shared" si="30"/>
        <v>0.13012499999999999</v>
      </c>
      <c r="AL129" s="341">
        <v>117</v>
      </c>
      <c r="AM129" s="567">
        <f t="shared" si="37"/>
        <v>0.13289999999999999</v>
      </c>
      <c r="AN129" s="343">
        <v>0</v>
      </c>
      <c r="AO129" s="344">
        <f t="shared" si="31"/>
        <v>0.13289999999999999</v>
      </c>
      <c r="AP129" s="341">
        <v>117</v>
      </c>
      <c r="AQ129" s="567">
        <f t="shared" si="44"/>
        <v>0.13650000000000001</v>
      </c>
      <c r="AR129" s="343">
        <v>0</v>
      </c>
      <c r="AS129" s="344">
        <f t="shared" si="32"/>
        <v>0.13650000000000001</v>
      </c>
      <c r="AT129" s="341">
        <v>117</v>
      </c>
      <c r="AU129" s="567">
        <f t="shared" si="45"/>
        <v>0.14224700000000001</v>
      </c>
      <c r="AV129" s="343">
        <v>0</v>
      </c>
      <c r="AW129" s="344">
        <f t="shared" si="33"/>
        <v>0.14224700000000001</v>
      </c>
      <c r="AX129" s="341">
        <v>117</v>
      </c>
      <c r="AY129" s="567">
        <f t="shared" si="42"/>
        <v>0.161019</v>
      </c>
      <c r="AZ129" s="343">
        <v>0</v>
      </c>
      <c r="BA129" s="344">
        <f t="shared" si="34"/>
        <v>0.161019</v>
      </c>
    </row>
    <row r="130" spans="5:53">
      <c r="E130" s="327">
        <v>118</v>
      </c>
      <c r="F130" s="324">
        <v>0.05</v>
      </c>
      <c r="G130" s="328">
        <v>0</v>
      </c>
      <c r="H130" s="329">
        <f t="shared" si="23"/>
        <v>0.05</v>
      </c>
      <c r="J130" s="341">
        <v>118</v>
      </c>
      <c r="K130" s="567">
        <f t="shared" si="38"/>
        <v>0.127772</v>
      </c>
      <c r="L130" s="343">
        <v>0</v>
      </c>
      <c r="M130" s="344">
        <f t="shared" si="24"/>
        <v>0.127772</v>
      </c>
      <c r="N130" s="341">
        <v>118</v>
      </c>
      <c r="O130" s="567">
        <f t="shared" si="39"/>
        <v>0.13412299999999999</v>
      </c>
      <c r="P130" s="343">
        <v>0</v>
      </c>
      <c r="Q130" s="344">
        <f t="shared" si="25"/>
        <v>0.13412299999999999</v>
      </c>
      <c r="R130" s="341">
        <v>118</v>
      </c>
      <c r="S130" s="567">
        <f t="shared" si="40"/>
        <v>0.13991600000000001</v>
      </c>
      <c r="T130" s="343">
        <v>0</v>
      </c>
      <c r="U130" s="344">
        <f t="shared" si="26"/>
        <v>0.13991600000000001</v>
      </c>
      <c r="V130" s="341">
        <v>118</v>
      </c>
      <c r="W130" s="567">
        <f t="shared" si="41"/>
        <v>0.14674799999999999</v>
      </c>
      <c r="X130" s="343">
        <v>0</v>
      </c>
      <c r="Y130" s="344">
        <f t="shared" si="27"/>
        <v>0.14674799999999999</v>
      </c>
      <c r="Z130" s="341">
        <v>118</v>
      </c>
      <c r="AA130" s="567">
        <f t="shared" si="35"/>
        <v>0.13449900000000001</v>
      </c>
      <c r="AB130" s="343">
        <v>0</v>
      </c>
      <c r="AC130" s="344">
        <f t="shared" si="28"/>
        <v>0.13449900000000001</v>
      </c>
      <c r="AD130" s="341">
        <v>118</v>
      </c>
      <c r="AE130" s="567">
        <f t="shared" si="43"/>
        <v>0.13</v>
      </c>
      <c r="AF130" s="343">
        <v>0</v>
      </c>
      <c r="AG130" s="344">
        <f t="shared" si="29"/>
        <v>0.13</v>
      </c>
      <c r="AH130" s="341">
        <v>118</v>
      </c>
      <c r="AI130" s="567">
        <f t="shared" si="36"/>
        <v>0.13012499999999999</v>
      </c>
      <c r="AJ130" s="343">
        <v>0</v>
      </c>
      <c r="AK130" s="344">
        <f t="shared" si="30"/>
        <v>0.13012499999999999</v>
      </c>
      <c r="AL130" s="341">
        <v>118</v>
      </c>
      <c r="AM130" s="567">
        <f t="shared" si="37"/>
        <v>0.13289999999999999</v>
      </c>
      <c r="AN130" s="343">
        <v>0</v>
      </c>
      <c r="AO130" s="344">
        <f t="shared" si="31"/>
        <v>0.13289999999999999</v>
      </c>
      <c r="AP130" s="341">
        <v>118</v>
      </c>
      <c r="AQ130" s="567">
        <f t="shared" si="44"/>
        <v>0.13650000000000001</v>
      </c>
      <c r="AR130" s="343">
        <v>0</v>
      </c>
      <c r="AS130" s="344">
        <f t="shared" si="32"/>
        <v>0.13650000000000001</v>
      </c>
      <c r="AT130" s="341">
        <v>118</v>
      </c>
      <c r="AU130" s="567">
        <f t="shared" si="45"/>
        <v>0.14224700000000001</v>
      </c>
      <c r="AV130" s="343">
        <v>0</v>
      </c>
      <c r="AW130" s="344">
        <f t="shared" si="33"/>
        <v>0.14224700000000001</v>
      </c>
      <c r="AX130" s="341">
        <v>118</v>
      </c>
      <c r="AY130" s="567">
        <f t="shared" si="42"/>
        <v>0.161019</v>
      </c>
      <c r="AZ130" s="343">
        <v>0</v>
      </c>
      <c r="BA130" s="344">
        <f t="shared" si="34"/>
        <v>0.161019</v>
      </c>
    </row>
    <row r="131" spans="5:53">
      <c r="E131" s="327">
        <v>119</v>
      </c>
      <c r="F131" s="324">
        <v>0.05</v>
      </c>
      <c r="G131" s="328">
        <v>0</v>
      </c>
      <c r="H131" s="329">
        <f t="shared" si="23"/>
        <v>0.05</v>
      </c>
      <c r="J131" s="341">
        <v>119</v>
      </c>
      <c r="K131" s="567">
        <f t="shared" si="38"/>
        <v>0.127772</v>
      </c>
      <c r="L131" s="343">
        <v>0</v>
      </c>
      <c r="M131" s="344">
        <f t="shared" si="24"/>
        <v>0.127772</v>
      </c>
      <c r="N131" s="341">
        <v>119</v>
      </c>
      <c r="O131" s="567">
        <f t="shared" si="39"/>
        <v>0.13412299999999999</v>
      </c>
      <c r="P131" s="343">
        <v>0</v>
      </c>
      <c r="Q131" s="344">
        <f t="shared" si="25"/>
        <v>0.13412299999999999</v>
      </c>
      <c r="R131" s="341">
        <v>119</v>
      </c>
      <c r="S131" s="567">
        <f t="shared" si="40"/>
        <v>0.13991600000000001</v>
      </c>
      <c r="T131" s="343">
        <v>0</v>
      </c>
      <c r="U131" s="344">
        <f t="shared" si="26"/>
        <v>0.13991600000000001</v>
      </c>
      <c r="V131" s="341">
        <v>119</v>
      </c>
      <c r="W131" s="567">
        <f t="shared" si="41"/>
        <v>0.14674799999999999</v>
      </c>
      <c r="X131" s="343">
        <v>0</v>
      </c>
      <c r="Y131" s="344">
        <f t="shared" si="27"/>
        <v>0.14674799999999999</v>
      </c>
      <c r="Z131" s="341">
        <v>119</v>
      </c>
      <c r="AA131" s="567">
        <f t="shared" si="35"/>
        <v>0.13449900000000001</v>
      </c>
      <c r="AB131" s="343">
        <v>0</v>
      </c>
      <c r="AC131" s="344">
        <f t="shared" si="28"/>
        <v>0.13449900000000001</v>
      </c>
      <c r="AD131" s="341">
        <v>119</v>
      </c>
      <c r="AE131" s="567">
        <f t="shared" si="43"/>
        <v>0.13</v>
      </c>
      <c r="AF131" s="343">
        <v>0</v>
      </c>
      <c r="AG131" s="344">
        <f t="shared" si="29"/>
        <v>0.13</v>
      </c>
      <c r="AH131" s="341">
        <v>119</v>
      </c>
      <c r="AI131" s="567">
        <f t="shared" si="36"/>
        <v>0.13012499999999999</v>
      </c>
      <c r="AJ131" s="343">
        <v>0</v>
      </c>
      <c r="AK131" s="344">
        <f t="shared" si="30"/>
        <v>0.13012499999999999</v>
      </c>
      <c r="AL131" s="341">
        <v>119</v>
      </c>
      <c r="AM131" s="567">
        <f t="shared" si="37"/>
        <v>0.13289999999999999</v>
      </c>
      <c r="AN131" s="343">
        <v>0</v>
      </c>
      <c r="AO131" s="344">
        <f t="shared" si="31"/>
        <v>0.13289999999999999</v>
      </c>
      <c r="AP131" s="341">
        <v>119</v>
      </c>
      <c r="AQ131" s="567">
        <f t="shared" si="44"/>
        <v>0.13650000000000001</v>
      </c>
      <c r="AR131" s="343">
        <v>0</v>
      </c>
      <c r="AS131" s="344">
        <f t="shared" si="32"/>
        <v>0.13650000000000001</v>
      </c>
      <c r="AT131" s="341">
        <v>119</v>
      </c>
      <c r="AU131" s="567">
        <f t="shared" si="45"/>
        <v>0.14224700000000001</v>
      </c>
      <c r="AV131" s="343">
        <v>0</v>
      </c>
      <c r="AW131" s="344">
        <f t="shared" si="33"/>
        <v>0.14224700000000001</v>
      </c>
      <c r="AX131" s="341">
        <v>119</v>
      </c>
      <c r="AY131" s="567">
        <f t="shared" si="42"/>
        <v>0.161019</v>
      </c>
      <c r="AZ131" s="343">
        <v>0</v>
      </c>
      <c r="BA131" s="344">
        <f t="shared" si="34"/>
        <v>0.161019</v>
      </c>
    </row>
    <row r="132" spans="5:53">
      <c r="E132" s="330">
        <v>120</v>
      </c>
      <c r="F132" s="324">
        <v>0.05</v>
      </c>
      <c r="G132" s="331">
        <v>0</v>
      </c>
      <c r="H132" s="332">
        <f t="shared" si="23"/>
        <v>0.05</v>
      </c>
      <c r="J132" s="345">
        <v>120</v>
      </c>
      <c r="K132" s="567">
        <f t="shared" si="38"/>
        <v>0.127772</v>
      </c>
      <c r="L132" s="346">
        <v>0</v>
      </c>
      <c r="M132" s="347">
        <f t="shared" si="24"/>
        <v>0.127772</v>
      </c>
      <c r="N132" s="345">
        <v>120</v>
      </c>
      <c r="O132" s="567">
        <f t="shared" si="39"/>
        <v>0.13412299999999999</v>
      </c>
      <c r="P132" s="346">
        <v>0</v>
      </c>
      <c r="Q132" s="347">
        <f t="shared" si="25"/>
        <v>0.13412299999999999</v>
      </c>
      <c r="R132" s="345">
        <v>120</v>
      </c>
      <c r="S132" s="567">
        <f t="shared" si="40"/>
        <v>0.13991600000000001</v>
      </c>
      <c r="T132" s="346">
        <v>0</v>
      </c>
      <c r="U132" s="347">
        <f t="shared" si="26"/>
        <v>0.13991600000000001</v>
      </c>
      <c r="V132" s="345">
        <v>120</v>
      </c>
      <c r="W132" s="567">
        <f t="shared" si="41"/>
        <v>0.14674799999999999</v>
      </c>
      <c r="X132" s="346">
        <v>0</v>
      </c>
      <c r="Y132" s="347">
        <f t="shared" si="27"/>
        <v>0.14674799999999999</v>
      </c>
      <c r="Z132" s="345">
        <v>120</v>
      </c>
      <c r="AA132" s="567">
        <f t="shared" si="35"/>
        <v>0.13449900000000001</v>
      </c>
      <c r="AB132" s="346">
        <v>0</v>
      </c>
      <c r="AC132" s="347">
        <f t="shared" si="28"/>
        <v>0.13449900000000001</v>
      </c>
      <c r="AD132" s="345">
        <v>120</v>
      </c>
      <c r="AE132" s="567">
        <f t="shared" si="43"/>
        <v>0.13</v>
      </c>
      <c r="AF132" s="346">
        <v>0</v>
      </c>
      <c r="AG132" s="347">
        <f t="shared" si="29"/>
        <v>0.13</v>
      </c>
      <c r="AH132" s="345">
        <v>120</v>
      </c>
      <c r="AI132" s="567">
        <f t="shared" si="36"/>
        <v>0.13012499999999999</v>
      </c>
      <c r="AJ132" s="346">
        <v>0</v>
      </c>
      <c r="AK132" s="347">
        <f t="shared" si="30"/>
        <v>0.13012499999999999</v>
      </c>
      <c r="AL132" s="345">
        <v>120</v>
      </c>
      <c r="AM132" s="567">
        <f t="shared" si="37"/>
        <v>0.13289999999999999</v>
      </c>
      <c r="AN132" s="346">
        <v>0</v>
      </c>
      <c r="AO132" s="347">
        <f t="shared" si="31"/>
        <v>0.13289999999999999</v>
      </c>
      <c r="AP132" s="345">
        <v>120</v>
      </c>
      <c r="AQ132" s="567">
        <f t="shared" si="44"/>
        <v>0.13650000000000001</v>
      </c>
      <c r="AR132" s="346">
        <v>0</v>
      </c>
      <c r="AS132" s="347">
        <f t="shared" si="32"/>
        <v>0.13650000000000001</v>
      </c>
      <c r="AT132" s="345">
        <v>120</v>
      </c>
      <c r="AU132" s="567">
        <f t="shared" si="45"/>
        <v>0.14224700000000001</v>
      </c>
      <c r="AV132" s="346">
        <v>0</v>
      </c>
      <c r="AW132" s="347">
        <f t="shared" si="33"/>
        <v>0.14224700000000001</v>
      </c>
      <c r="AX132" s="345">
        <v>120</v>
      </c>
      <c r="AY132" s="567">
        <f t="shared" si="42"/>
        <v>0.161019</v>
      </c>
      <c r="AZ132" s="346">
        <v>0</v>
      </c>
      <c r="BA132" s="347">
        <f t="shared" si="34"/>
        <v>0.161019</v>
      </c>
    </row>
    <row r="137" spans="5:53" ht="16">
      <c r="K137" s="822" t="s">
        <v>555</v>
      </c>
      <c r="L137" s="822"/>
      <c r="M137" s="822"/>
      <c r="N137" s="822"/>
      <c r="O137" s="822"/>
      <c r="P137" s="822"/>
      <c r="Q137" s="822"/>
      <c r="R137" s="822"/>
      <c r="S137" s="822"/>
      <c r="T137" s="822"/>
      <c r="U137" s="822"/>
    </row>
    <row r="139" spans="5:53">
      <c r="E139" s="491">
        <v>1</v>
      </c>
      <c r="F139" s="491">
        <v>1</v>
      </c>
      <c r="J139" s="562" t="s">
        <v>505</v>
      </c>
      <c r="K139" s="563">
        <v>2013</v>
      </c>
      <c r="L139" s="563">
        <v>2014</v>
      </c>
      <c r="M139" s="563">
        <v>2015</v>
      </c>
      <c r="N139" s="563">
        <v>2016</v>
      </c>
      <c r="O139" s="563">
        <v>2017</v>
      </c>
      <c r="P139" s="563">
        <v>2018</v>
      </c>
      <c r="Q139" s="563">
        <v>2019</v>
      </c>
      <c r="R139" s="563">
        <v>2020</v>
      </c>
      <c r="S139" s="563">
        <v>2021</v>
      </c>
      <c r="T139" s="563">
        <v>2022</v>
      </c>
      <c r="U139" s="563">
        <v>2023</v>
      </c>
    </row>
    <row r="140" spans="5:53">
      <c r="E140" s="491">
        <f>E139*(1+R140)</f>
        <v>1.08348</v>
      </c>
      <c r="F140" s="491">
        <f>F139*(1+U140)</f>
        <v>1.161</v>
      </c>
      <c r="J140" s="564">
        <v>1</v>
      </c>
      <c r="K140" s="565">
        <v>0.105</v>
      </c>
      <c r="L140" s="565">
        <v>0.10388</v>
      </c>
      <c r="M140" s="565">
        <v>0.13253999999999999</v>
      </c>
      <c r="N140" s="565">
        <v>0.11023999999999999</v>
      </c>
      <c r="O140" s="565">
        <v>0.11151</v>
      </c>
      <c r="P140" s="565">
        <v>9.9519999999999997E-2</v>
      </c>
      <c r="Q140" s="565">
        <v>9.8150000000000001E-2</v>
      </c>
      <c r="R140" s="565">
        <v>8.3479999999999999E-2</v>
      </c>
      <c r="S140" s="565">
        <v>9.5399999999999999E-2</v>
      </c>
      <c r="T140" s="565">
        <v>0.10308</v>
      </c>
      <c r="U140" s="565">
        <v>0.161</v>
      </c>
    </row>
    <row r="141" spans="5:53">
      <c r="E141" s="491">
        <f t="shared" ref="E141:E150" si="46">E140*(1+R141)</f>
        <v>1.1844603359999999</v>
      </c>
      <c r="F141" s="491">
        <f t="shared" ref="F141:F150" si="47">F140*(1+U141)</f>
        <v>1.3690453950000001</v>
      </c>
      <c r="J141" s="566">
        <v>2</v>
      </c>
      <c r="K141" s="565">
        <v>0.118147</v>
      </c>
      <c r="L141" s="565">
        <v>0.10890000000000001</v>
      </c>
      <c r="M141" s="565">
        <v>0.13564299999999999</v>
      </c>
      <c r="N141" s="565">
        <v>0.12427300000000001</v>
      </c>
      <c r="O141" s="565">
        <v>0.12055099999999999</v>
      </c>
      <c r="P141" s="565">
        <v>0.105849</v>
      </c>
      <c r="Q141" s="565">
        <v>0.104458</v>
      </c>
      <c r="R141" s="565">
        <v>9.3200000000000005E-2</v>
      </c>
      <c r="S141" s="565">
        <v>0.10050000000000001</v>
      </c>
      <c r="T141" s="565">
        <v>0.121736</v>
      </c>
      <c r="U141" s="565">
        <v>0.17919499999999999</v>
      </c>
    </row>
    <row r="142" spans="5:53">
      <c r="E142" s="491">
        <f t="shared" si="46"/>
        <v>1.3029063696000001</v>
      </c>
      <c r="F142" s="491">
        <f t="shared" si="47"/>
        <v>1.614951959804505</v>
      </c>
      <c r="J142" s="566">
        <v>3</v>
      </c>
      <c r="K142" s="565">
        <v>0.118547</v>
      </c>
      <c r="L142" s="565">
        <v>0.11303100000000001</v>
      </c>
      <c r="M142" s="565">
        <v>0.13899500000000001</v>
      </c>
      <c r="N142" s="565">
        <v>0.12634899999999999</v>
      </c>
      <c r="O142" s="565">
        <v>0.12237500000000001</v>
      </c>
      <c r="P142" s="565">
        <v>0.112844</v>
      </c>
      <c r="Q142" s="565">
        <v>0.106854</v>
      </c>
      <c r="R142" s="565">
        <v>0.1</v>
      </c>
      <c r="S142" s="565">
        <v>0.107</v>
      </c>
      <c r="T142" s="565">
        <v>0.12689300000000001</v>
      </c>
      <c r="U142" s="565">
        <v>0.179619</v>
      </c>
    </row>
    <row r="143" spans="5:53">
      <c r="E143" s="491">
        <f>E142*(1+R143)</f>
        <v>1.4364542724840001</v>
      </c>
      <c r="F143" s="491">
        <f t="shared" si="47"/>
        <v>1.9036003983401633</v>
      </c>
      <c r="J143" s="566">
        <v>4</v>
      </c>
      <c r="K143" s="565">
        <v>0.119838</v>
      </c>
      <c r="L143" s="565">
        <v>0.114077</v>
      </c>
      <c r="M143" s="565">
        <v>0.140574</v>
      </c>
      <c r="N143" s="565">
        <v>0.12809599999999999</v>
      </c>
      <c r="O143" s="565">
        <v>0.12426399999999999</v>
      </c>
      <c r="P143" s="565">
        <v>0.115</v>
      </c>
      <c r="Q143" s="565">
        <v>0.112</v>
      </c>
      <c r="R143" s="565">
        <v>0.10249999999999999</v>
      </c>
      <c r="S143" s="565">
        <v>0.11</v>
      </c>
      <c r="T143" s="565">
        <v>0.13114899999999999</v>
      </c>
      <c r="U143" s="565">
        <v>0.178735</v>
      </c>
    </row>
    <row r="144" spans="5:53">
      <c r="E144" s="491">
        <f t="shared" si="46"/>
        <v>1.5874256165220686</v>
      </c>
      <c r="F144" s="491">
        <f t="shared" si="47"/>
        <v>2.2358053182560984</v>
      </c>
      <c r="J144" s="566">
        <v>5</v>
      </c>
      <c r="K144" s="565">
        <v>0.12038399999999999</v>
      </c>
      <c r="L144" s="565">
        <v>0.115678</v>
      </c>
      <c r="M144" s="565">
        <v>0.14143500000000001</v>
      </c>
      <c r="N144" s="565">
        <v>0.13125000000000001</v>
      </c>
      <c r="O144" s="565">
        <v>0.12487399999999999</v>
      </c>
      <c r="P144" s="565">
        <v>0.11550000000000001</v>
      </c>
      <c r="Q144" s="565">
        <v>0.114867</v>
      </c>
      <c r="R144" s="565">
        <v>0.1051</v>
      </c>
      <c r="S144" s="565">
        <v>0.1128</v>
      </c>
      <c r="T144" s="565">
        <v>0.13528699999999999</v>
      </c>
      <c r="U144" s="565">
        <v>0.174514</v>
      </c>
    </row>
    <row r="145" spans="5:21">
      <c r="E145" s="491">
        <f t="shared" si="46"/>
        <v>1.7593438107914088</v>
      </c>
      <c r="F145" s="491">
        <f t="shared" si="47"/>
        <v>2.6111299570317494</v>
      </c>
      <c r="J145" s="566">
        <v>6</v>
      </c>
      <c r="K145" s="565">
        <v>0.12091300000000001</v>
      </c>
      <c r="L145" s="565">
        <v>0.116451</v>
      </c>
      <c r="M145" s="565">
        <v>0.141038</v>
      </c>
      <c r="N145" s="565">
        <v>0.135686</v>
      </c>
      <c r="O145" s="565">
        <v>0.12621099999999999</v>
      </c>
      <c r="P145" s="565">
        <v>0.118808</v>
      </c>
      <c r="Q145" s="565">
        <v>0.115315</v>
      </c>
      <c r="R145" s="565">
        <v>0.10829999999999999</v>
      </c>
      <c r="S145" s="565">
        <v>0.1167</v>
      </c>
      <c r="T145" s="565">
        <v>0.13619000000000001</v>
      </c>
      <c r="U145" s="565">
        <v>0.16786999999999999</v>
      </c>
    </row>
    <row r="146" spans="5:21">
      <c r="E146" s="491">
        <f t="shared" si="46"/>
        <v>1.9590293333162336</v>
      </c>
      <c r="F146" s="491">
        <f t="shared" si="47"/>
        <v>3.037297699578815</v>
      </c>
      <c r="J146" s="566">
        <v>7</v>
      </c>
      <c r="K146" s="565">
        <v>0.121335</v>
      </c>
      <c r="L146" s="565">
        <v>0.11685600000000002</v>
      </c>
      <c r="M146" s="565">
        <v>0.14088699999999998</v>
      </c>
      <c r="N146" s="565">
        <v>0.13800000000000001</v>
      </c>
      <c r="O146" s="565">
        <v>0.12696499999999999</v>
      </c>
      <c r="P146" s="565">
        <v>0.12</v>
      </c>
      <c r="Q146" s="565">
        <v>0.11573899999999999</v>
      </c>
      <c r="R146" s="565">
        <v>0.1135</v>
      </c>
      <c r="S146" s="565">
        <v>0.12130000000000001</v>
      </c>
      <c r="T146" s="565">
        <v>0.13661899999999999</v>
      </c>
      <c r="U146" s="565">
        <v>0.163212</v>
      </c>
    </row>
    <row r="147" spans="5:21">
      <c r="E147" s="491">
        <f t="shared" si="46"/>
        <v>2.1874521535809066</v>
      </c>
      <c r="F147" s="491">
        <f t="shared" si="47"/>
        <v>3.522448298430239</v>
      </c>
      <c r="J147" s="566">
        <v>8</v>
      </c>
      <c r="K147" s="565">
        <v>0.12156499999999999</v>
      </c>
      <c r="L147" s="565">
        <v>0.11726399999999999</v>
      </c>
      <c r="M147" s="565">
        <v>0.14070099999999999</v>
      </c>
      <c r="N147" s="565">
        <v>0.138261</v>
      </c>
      <c r="O147" s="565">
        <v>0.12712599999999999</v>
      </c>
      <c r="P147" s="565">
        <v>0.121514</v>
      </c>
      <c r="Q147" s="565">
        <v>0.117045</v>
      </c>
      <c r="R147" s="565">
        <v>0.1166</v>
      </c>
      <c r="S147" s="565">
        <v>0.1237</v>
      </c>
      <c r="T147" s="565">
        <v>0.137013</v>
      </c>
      <c r="U147" s="565">
        <v>0.15973100000000001</v>
      </c>
    </row>
    <row r="148" spans="5:21">
      <c r="E148" s="491">
        <f t="shared" si="46"/>
        <v>2.444477781626663</v>
      </c>
      <c r="F148" s="491">
        <f t="shared" si="47"/>
        <v>4.0765329382216136</v>
      </c>
      <c r="J148" s="566">
        <v>9</v>
      </c>
      <c r="K148" s="565">
        <v>0.12180400000000001</v>
      </c>
      <c r="L148" s="565">
        <v>0.1222</v>
      </c>
      <c r="M148" s="565">
        <v>0.140543</v>
      </c>
      <c r="N148" s="565">
        <v>0.13839499999999999</v>
      </c>
      <c r="O148" s="565">
        <v>0.12725</v>
      </c>
      <c r="P148" s="565">
        <v>0.123681</v>
      </c>
      <c r="Q148" s="565">
        <v>0.118592</v>
      </c>
      <c r="R148" s="565">
        <v>0.11749999999999999</v>
      </c>
      <c r="S148" s="565">
        <v>0.1237</v>
      </c>
      <c r="T148" s="565">
        <v>0.13732</v>
      </c>
      <c r="U148" s="565">
        <v>0.157301</v>
      </c>
    </row>
    <row r="149" spans="5:21">
      <c r="E149" s="491">
        <f t="shared" si="46"/>
        <v>2.7348817420839104</v>
      </c>
      <c r="F149" s="491">
        <f t="shared" si="47"/>
        <v>4.7167239004387502</v>
      </c>
      <c r="J149" s="566">
        <v>10</v>
      </c>
      <c r="K149" s="565">
        <v>0.122074</v>
      </c>
      <c r="L149" s="565">
        <v>0.123672</v>
      </c>
      <c r="M149" s="565">
        <v>0.14046700000000001</v>
      </c>
      <c r="N149" s="565">
        <v>0.13849999999999998</v>
      </c>
      <c r="O149" s="565">
        <v>0.130967</v>
      </c>
      <c r="P149" s="565">
        <v>0.125</v>
      </c>
      <c r="Q149" s="565">
        <v>0.121035</v>
      </c>
      <c r="R149" s="565">
        <v>0.1188</v>
      </c>
      <c r="S149" s="565">
        <v>0.1245</v>
      </c>
      <c r="T149" s="565">
        <v>0.13774600000000001</v>
      </c>
      <c r="U149" s="565">
        <v>0.15704299999999999</v>
      </c>
    </row>
    <row r="150" spans="5:21">
      <c r="E150" s="491">
        <f t="shared" si="46"/>
        <v>3.0633410393081881</v>
      </c>
      <c r="F150" s="491">
        <f t="shared" si="47"/>
        <v>5.4578202763995876</v>
      </c>
      <c r="J150" s="566">
        <v>11</v>
      </c>
      <c r="K150" s="565">
        <v>0.122146</v>
      </c>
      <c r="L150" s="565">
        <v>0.124463</v>
      </c>
      <c r="M150" s="565">
        <v>0.14038200000000001</v>
      </c>
      <c r="N150" s="565">
        <v>0.13900600000000002</v>
      </c>
      <c r="O150" s="565">
        <v>0.13109400000000002</v>
      </c>
      <c r="P150" s="565">
        <v>0.125253</v>
      </c>
      <c r="Q150" s="565">
        <v>0.12211900000000001</v>
      </c>
      <c r="R150" s="565">
        <v>0.1201</v>
      </c>
      <c r="S150" s="565">
        <v>0.12529999999999999</v>
      </c>
      <c r="T150" s="565">
        <v>0.13819300000000001</v>
      </c>
      <c r="U150" s="565">
        <v>0.15712100000000001</v>
      </c>
    </row>
    <row r="151" spans="5:21">
      <c r="J151" s="566">
        <v>12</v>
      </c>
      <c r="K151" s="565">
        <v>0.12235799999999999</v>
      </c>
      <c r="L151" s="565">
        <v>0.125359</v>
      </c>
      <c r="M151" s="565">
        <v>0.14029900000000001</v>
      </c>
      <c r="N151" s="565">
        <v>0.13952000000000001</v>
      </c>
      <c r="O151" s="565">
        <v>0.13123300000000002</v>
      </c>
      <c r="P151" s="565">
        <v>0.125445</v>
      </c>
      <c r="Q151" s="565">
        <v>0.123338</v>
      </c>
      <c r="R151" s="565">
        <v>0.12130000000000001</v>
      </c>
      <c r="S151" s="565">
        <v>0.127</v>
      </c>
      <c r="T151" s="565">
        <v>0.13852200000000001</v>
      </c>
      <c r="U151" s="565">
        <v>0.15718499999999999</v>
      </c>
    </row>
    <row r="152" spans="5:21">
      <c r="J152" s="566">
        <v>13</v>
      </c>
      <c r="K152" s="565">
        <v>0.1225</v>
      </c>
      <c r="L152" s="565">
        <v>0.12625</v>
      </c>
      <c r="M152" s="565">
        <v>0.14024900000000001</v>
      </c>
      <c r="N152" s="565">
        <v>0.140317</v>
      </c>
      <c r="O152" s="565">
        <v>0.13134100000000001</v>
      </c>
      <c r="P152" s="565">
        <v>0.1255</v>
      </c>
      <c r="Q152" s="565">
        <v>0.123793</v>
      </c>
      <c r="R152" s="565">
        <v>0.12429999999999999</v>
      </c>
      <c r="S152" s="565">
        <v>0.12759999999999999</v>
      </c>
      <c r="T152" s="565">
        <v>0.13874900000000001</v>
      </c>
      <c r="U152" s="565">
        <v>0.15723999999999999</v>
      </c>
    </row>
    <row r="153" spans="5:21">
      <c r="J153" s="566">
        <v>14</v>
      </c>
      <c r="K153" s="565">
        <v>0.122943</v>
      </c>
      <c r="L153" s="565">
        <v>0.127276</v>
      </c>
      <c r="M153" s="565">
        <v>0.14019299999999998</v>
      </c>
      <c r="N153" s="565">
        <v>0.14094300000000001</v>
      </c>
      <c r="O153" s="565">
        <v>0.13137299999999999</v>
      </c>
      <c r="P153" s="565">
        <v>0.125885</v>
      </c>
      <c r="Q153" s="565">
        <v>0.124778</v>
      </c>
      <c r="R153" s="565">
        <v>0.12759999999999999</v>
      </c>
      <c r="S153" s="565">
        <v>0.1285</v>
      </c>
      <c r="T153" s="565">
        <v>0.13894400000000001</v>
      </c>
      <c r="U153" s="565">
        <v>0.157254</v>
      </c>
    </row>
    <row r="154" spans="5:21">
      <c r="J154" s="566">
        <v>15</v>
      </c>
      <c r="K154" s="565">
        <v>0.123806</v>
      </c>
      <c r="L154" s="565">
        <v>0.12845000000000001</v>
      </c>
      <c r="M154" s="565">
        <v>0.140149</v>
      </c>
      <c r="N154" s="565">
        <v>0.141124</v>
      </c>
      <c r="O154" s="565">
        <v>0.131554</v>
      </c>
      <c r="P154" s="565">
        <v>0.126055</v>
      </c>
      <c r="Q154" s="565">
        <v>0.12521099999999999</v>
      </c>
      <c r="R154" s="565">
        <v>0.12839999999999999</v>
      </c>
      <c r="S154" s="565">
        <v>0.1293</v>
      </c>
      <c r="T154" s="565">
        <v>0.139316</v>
      </c>
      <c r="U154" s="565">
        <v>0.157252</v>
      </c>
    </row>
    <row r="155" spans="5:21">
      <c r="J155" s="566">
        <v>16</v>
      </c>
      <c r="K155" s="565">
        <v>0.124504</v>
      </c>
      <c r="L155" s="565">
        <v>0.12939200000000001</v>
      </c>
      <c r="M155" s="565">
        <v>0.14008200000000001</v>
      </c>
      <c r="N155" s="565">
        <v>0.14188300000000001</v>
      </c>
      <c r="O155" s="565">
        <v>0.13181699999999999</v>
      </c>
      <c r="P155" s="565">
        <v>0.12625</v>
      </c>
      <c r="Q155" s="565">
        <v>0.12651399999999999</v>
      </c>
      <c r="R155" s="565">
        <v>0.1293</v>
      </c>
      <c r="S155" s="565">
        <v>0.13</v>
      </c>
      <c r="T155" s="565">
        <v>0.13972899999999999</v>
      </c>
      <c r="U155" s="565">
        <v>0.157252</v>
      </c>
    </row>
    <row r="156" spans="5:21">
      <c r="J156" s="566">
        <v>17</v>
      </c>
      <c r="K156" s="565">
        <v>0.12471</v>
      </c>
      <c r="L156" s="565">
        <v>0.130831</v>
      </c>
      <c r="M156" s="565">
        <v>0.14007600000000001</v>
      </c>
      <c r="N156" s="565">
        <v>0.14191999999999999</v>
      </c>
      <c r="O156" s="565">
        <v>0.132129</v>
      </c>
      <c r="P156" s="565">
        <v>0.127</v>
      </c>
      <c r="Q156" s="565">
        <v>0.12707399999999999</v>
      </c>
      <c r="R156" s="565">
        <v>0.12989999999999999</v>
      </c>
      <c r="S156" s="565">
        <v>0.13220000000000001</v>
      </c>
      <c r="T156" s="565">
        <v>0.13997599999999999</v>
      </c>
      <c r="U156" s="565">
        <v>0.157251</v>
      </c>
    </row>
    <row r="157" spans="5:21">
      <c r="J157" s="566">
        <v>18</v>
      </c>
      <c r="K157" s="565">
        <v>0.12512399999999999</v>
      </c>
      <c r="L157" s="565">
        <v>0.130966</v>
      </c>
      <c r="M157" s="565">
        <v>0.140045</v>
      </c>
      <c r="N157" s="565">
        <v>0.14196500000000001</v>
      </c>
      <c r="O157" s="565">
        <v>0.13237500000000002</v>
      </c>
      <c r="P157" s="565">
        <v>0.12720699999999999</v>
      </c>
      <c r="Q157" s="565">
        <v>0.127832</v>
      </c>
      <c r="R157" s="565">
        <v>0.13059999999999999</v>
      </c>
      <c r="S157" s="565">
        <v>0.1328</v>
      </c>
      <c r="T157" s="565">
        <v>0.140155</v>
      </c>
      <c r="U157" s="565">
        <v>0.157557</v>
      </c>
    </row>
    <row r="158" spans="5:21">
      <c r="J158" s="566">
        <v>19</v>
      </c>
      <c r="K158" s="565">
        <v>0.12568099999999999</v>
      </c>
      <c r="L158" s="565">
        <v>0.131629</v>
      </c>
      <c r="M158" s="565">
        <v>0.14000899999999999</v>
      </c>
      <c r="N158" s="565">
        <v>0.14199999999999999</v>
      </c>
      <c r="O158" s="565">
        <v>0.132603</v>
      </c>
      <c r="P158" s="565">
        <v>0.12775</v>
      </c>
      <c r="Q158" s="565">
        <v>0.12875</v>
      </c>
      <c r="R158" s="565">
        <v>0.1313</v>
      </c>
      <c r="S158" s="565">
        <v>0.13339999999999999</v>
      </c>
      <c r="T158" s="565">
        <v>0.140315</v>
      </c>
      <c r="U158" s="565">
        <v>0.158303</v>
      </c>
    </row>
    <row r="159" spans="5:21">
      <c r="J159" s="566">
        <v>20</v>
      </c>
      <c r="K159" s="565">
        <v>0.12618099999999999</v>
      </c>
      <c r="L159" s="565">
        <v>0.13243199999999999</v>
      </c>
      <c r="M159" s="565">
        <v>0.13999300000000001</v>
      </c>
      <c r="N159" s="565">
        <v>0.14250400000000002</v>
      </c>
      <c r="O159" s="565">
        <v>0.13314700000000002</v>
      </c>
      <c r="P159" s="565">
        <v>0.128</v>
      </c>
      <c r="Q159" s="565">
        <v>0.12912499999999999</v>
      </c>
      <c r="R159" s="565">
        <v>0.13170000000000001</v>
      </c>
      <c r="S159" s="565">
        <v>0.13450000000000001</v>
      </c>
      <c r="T159" s="565">
        <v>0.140459</v>
      </c>
      <c r="U159" s="565">
        <v>0.158974</v>
      </c>
    </row>
    <row r="160" spans="5:21">
      <c r="J160" s="566">
        <v>21</v>
      </c>
      <c r="K160" s="565">
        <v>0.12679099999999999</v>
      </c>
      <c r="L160" s="565">
        <v>0.13277700000000001</v>
      </c>
      <c r="M160" s="565">
        <v>0.13997099999999998</v>
      </c>
      <c r="N160" s="565">
        <v>0.14371400000000001</v>
      </c>
      <c r="O160" s="565">
        <v>0.133604</v>
      </c>
      <c r="P160" s="565">
        <v>0.12831799999999999</v>
      </c>
      <c r="Q160" s="565">
        <v>0.1295</v>
      </c>
      <c r="R160" s="565">
        <v>0.13220000000000001</v>
      </c>
      <c r="S160" s="565">
        <v>0.13550000000000001</v>
      </c>
      <c r="T160" s="565">
        <v>0.140819</v>
      </c>
      <c r="U160" s="565">
        <v>0.159582</v>
      </c>
    </row>
    <row r="161" spans="10:21">
      <c r="J161" s="566">
        <v>22</v>
      </c>
      <c r="K161" s="565">
        <v>0.127054</v>
      </c>
      <c r="L161" s="565">
        <v>0.133267</v>
      </c>
      <c r="M161" s="565">
        <v>0.13995100000000002</v>
      </c>
      <c r="N161" s="565">
        <v>0.144816</v>
      </c>
      <c r="O161" s="565">
        <v>0.13408899999999999</v>
      </c>
      <c r="P161" s="565">
        <v>0.1285</v>
      </c>
      <c r="Q161" s="565">
        <v>0.12981200000000001</v>
      </c>
      <c r="R161" s="565">
        <v>0.13270000000000001</v>
      </c>
      <c r="S161" s="565">
        <v>0.1358</v>
      </c>
      <c r="T161" s="565">
        <v>0.14124100000000001</v>
      </c>
      <c r="U161" s="565">
        <v>0.160135</v>
      </c>
    </row>
    <row r="162" spans="10:21">
      <c r="J162" s="566">
        <v>23</v>
      </c>
      <c r="K162" s="565">
        <v>0.12742900000000001</v>
      </c>
      <c r="L162" s="565">
        <v>0.133714</v>
      </c>
      <c r="M162" s="565">
        <v>0.139932</v>
      </c>
      <c r="N162" s="565">
        <v>0.14582300000000001</v>
      </c>
      <c r="O162" s="565">
        <v>0.13449900000000001</v>
      </c>
      <c r="P162" s="565">
        <v>0.12925</v>
      </c>
      <c r="Q162" s="565">
        <v>0.13012499999999999</v>
      </c>
      <c r="R162" s="565">
        <v>0.13289999999999999</v>
      </c>
      <c r="S162" s="565">
        <v>0.13600000000000001</v>
      </c>
      <c r="T162" s="565">
        <v>0.141627</v>
      </c>
      <c r="U162" s="565">
        <v>0.16064100000000001</v>
      </c>
    </row>
    <row r="163" spans="10:21">
      <c r="J163" s="566">
        <v>24</v>
      </c>
      <c r="K163" s="565">
        <v>0.127772</v>
      </c>
      <c r="L163" s="565">
        <v>0.13412299999999999</v>
      </c>
      <c r="M163" s="565">
        <v>0.13991600000000001</v>
      </c>
      <c r="N163" s="565">
        <v>0.14674799999999999</v>
      </c>
      <c r="O163" s="565">
        <v>0</v>
      </c>
      <c r="P163" s="565">
        <v>0.12937399999999999</v>
      </c>
      <c r="Q163" s="565">
        <v>0.13025</v>
      </c>
      <c r="R163" s="565">
        <v>0</v>
      </c>
      <c r="S163" s="565">
        <v>0.13650000000000001</v>
      </c>
      <c r="T163" s="565">
        <v>0.14198</v>
      </c>
      <c r="U163" s="565">
        <v>0.161019</v>
      </c>
    </row>
    <row r="164" spans="10:21">
      <c r="J164" s="566">
        <v>25</v>
      </c>
      <c r="K164" s="565">
        <v>0</v>
      </c>
      <c r="L164" s="565">
        <v>0</v>
      </c>
      <c r="M164" s="565">
        <v>0</v>
      </c>
      <c r="N164" s="565">
        <v>0</v>
      </c>
      <c r="O164" s="565">
        <v>0</v>
      </c>
      <c r="P164" s="565">
        <v>0.13</v>
      </c>
      <c r="Q164" s="565">
        <v>0</v>
      </c>
      <c r="R164" s="565">
        <v>0</v>
      </c>
      <c r="S164" s="565">
        <v>0.13650000000000001</v>
      </c>
      <c r="T164" s="565">
        <v>0.14224700000000001</v>
      </c>
      <c r="U164" s="565">
        <v>0</v>
      </c>
    </row>
    <row r="165" spans="10:21">
      <c r="J165" s="566">
        <v>26</v>
      </c>
      <c r="K165" s="565">
        <v>0</v>
      </c>
      <c r="L165" s="565">
        <v>0</v>
      </c>
      <c r="M165" s="565">
        <v>0</v>
      </c>
      <c r="N165" s="565">
        <v>0</v>
      </c>
      <c r="O165" s="565">
        <v>0</v>
      </c>
      <c r="P165" s="565">
        <v>0</v>
      </c>
      <c r="Q165" s="565">
        <v>0</v>
      </c>
      <c r="R165" s="565">
        <v>0</v>
      </c>
      <c r="S165" s="565">
        <v>0</v>
      </c>
      <c r="T165" s="565">
        <v>0</v>
      </c>
      <c r="U165" s="565">
        <v>0</v>
      </c>
    </row>
    <row r="166" spans="10:21">
      <c r="J166" s="566">
        <v>27</v>
      </c>
      <c r="K166" s="565">
        <v>0</v>
      </c>
      <c r="L166" s="565">
        <v>0</v>
      </c>
      <c r="M166" s="565">
        <v>0</v>
      </c>
      <c r="N166" s="565">
        <v>0</v>
      </c>
      <c r="O166" s="565">
        <v>0</v>
      </c>
      <c r="P166" s="565">
        <v>0</v>
      </c>
      <c r="Q166" s="565">
        <v>0</v>
      </c>
      <c r="R166" s="565">
        <v>0</v>
      </c>
      <c r="S166" s="565">
        <v>0</v>
      </c>
      <c r="T166" s="565">
        <v>0</v>
      </c>
      <c r="U166" s="565">
        <v>0</v>
      </c>
    </row>
    <row r="167" spans="10:21">
      <c r="J167" s="566">
        <v>28</v>
      </c>
      <c r="K167" s="565">
        <v>0</v>
      </c>
      <c r="L167" s="565">
        <v>0</v>
      </c>
      <c r="M167" s="565">
        <v>0</v>
      </c>
      <c r="N167" s="565">
        <v>0</v>
      </c>
      <c r="O167" s="565">
        <v>0</v>
      </c>
      <c r="P167" s="565">
        <v>0</v>
      </c>
      <c r="Q167" s="565">
        <v>0</v>
      </c>
      <c r="R167" s="565">
        <v>0</v>
      </c>
      <c r="S167" s="565">
        <v>0</v>
      </c>
      <c r="T167" s="565">
        <v>0</v>
      </c>
      <c r="U167" s="565">
        <v>0</v>
      </c>
    </row>
    <row r="168" spans="10:21">
      <c r="J168" s="566">
        <v>29</v>
      </c>
      <c r="K168" s="565">
        <v>0</v>
      </c>
      <c r="L168" s="565">
        <v>0</v>
      </c>
      <c r="M168" s="565">
        <v>0</v>
      </c>
      <c r="N168" s="565">
        <v>0</v>
      </c>
      <c r="O168" s="565">
        <v>0</v>
      </c>
      <c r="P168" s="565">
        <v>0</v>
      </c>
      <c r="Q168" s="565">
        <v>0</v>
      </c>
      <c r="R168" s="565">
        <v>0</v>
      </c>
      <c r="S168" s="565">
        <v>0</v>
      </c>
      <c r="T168" s="565">
        <v>0</v>
      </c>
      <c r="U168" s="565">
        <v>0</v>
      </c>
    </row>
    <row r="169" spans="10:21">
      <c r="J169" s="566">
        <v>30</v>
      </c>
      <c r="K169" s="565">
        <v>0</v>
      </c>
      <c r="L169" s="565">
        <v>0</v>
      </c>
      <c r="M169" s="565">
        <v>0</v>
      </c>
      <c r="N169" s="565">
        <v>0</v>
      </c>
      <c r="O169" s="565">
        <v>0</v>
      </c>
      <c r="P169" s="565">
        <v>0</v>
      </c>
      <c r="Q169" s="565">
        <v>0</v>
      </c>
      <c r="R169" s="565">
        <v>0</v>
      </c>
      <c r="S169" s="565">
        <v>0</v>
      </c>
      <c r="T169" s="565">
        <v>0</v>
      </c>
      <c r="U169" s="565">
        <v>0</v>
      </c>
    </row>
  </sheetData>
  <mergeCells count="13">
    <mergeCell ref="F11:H11"/>
    <mergeCell ref="AI11:AK11"/>
    <mergeCell ref="AM11:AO11"/>
    <mergeCell ref="AQ11:AS11"/>
    <mergeCell ref="AU11:AW11"/>
    <mergeCell ref="K137:U137"/>
    <mergeCell ref="AY11:BA11"/>
    <mergeCell ref="AE11:AG11"/>
    <mergeCell ref="K11:M11"/>
    <mergeCell ref="O11:Q11"/>
    <mergeCell ref="S11:U11"/>
    <mergeCell ref="W11:Y11"/>
    <mergeCell ref="AA11:AC11"/>
  </mergeCells>
  <pageMargins left="0.7" right="0.7" top="0.75" bottom="0.75" header="0.3" footer="0.3"/>
  <pageSetup paperSize="9" orientation="portrait" horizontalDpi="1200" verticalDpi="120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C7BAA-8CB0-47B0-87B8-6134920E0EFA}">
  <sheetPr codeName="Sheet11">
    <tabColor theme="1"/>
  </sheetPr>
  <dimension ref="C4:J164"/>
  <sheetViews>
    <sheetView zoomScale="109" workbookViewId="0">
      <selection activeCell="E8" sqref="E8"/>
    </sheetView>
  </sheetViews>
  <sheetFormatPr defaultColWidth="9.08984375" defaultRowHeight="13"/>
  <cols>
    <col min="1" max="1" width="13.7265625" style="1" customWidth="1"/>
    <col min="2" max="2" width="1.36328125" style="1" customWidth="1"/>
    <col min="3" max="3" width="1.36328125" style="2" bestFit="1" customWidth="1"/>
    <col min="4" max="4" width="4.7265625" style="170" bestFit="1" customWidth="1"/>
    <col min="5" max="5" width="18.26953125" style="535" bestFit="1" customWidth="1"/>
    <col min="6" max="6" width="20.7265625" style="535" bestFit="1" customWidth="1"/>
    <col min="7" max="7" width="19.6328125" style="535" bestFit="1" customWidth="1"/>
    <col min="8" max="8" width="19.6328125" style="535" customWidth="1"/>
    <col min="9" max="9" width="19.6328125" style="535" bestFit="1" customWidth="1"/>
    <col min="10" max="10" width="6.7265625" style="1" bestFit="1" customWidth="1"/>
    <col min="11" max="16384" width="9.08984375" style="1"/>
  </cols>
  <sheetData>
    <row r="4" spans="3:10" s="3" customFormat="1" ht="11" customHeight="1">
      <c r="C4" s="4"/>
      <c r="D4" s="175"/>
      <c r="E4" s="524"/>
      <c r="F4" s="524"/>
      <c r="G4" s="524"/>
      <c r="H4" s="524"/>
      <c r="I4" s="524"/>
    </row>
    <row r="6" spans="3:10" ht="27" customHeight="1">
      <c r="E6" s="826" t="s">
        <v>556</v>
      </c>
      <c r="F6" s="826"/>
      <c r="G6" s="826"/>
      <c r="H6" s="826"/>
      <c r="I6" s="826"/>
    </row>
    <row r="7" spans="3:10" ht="26">
      <c r="E7" s="670" t="s">
        <v>267</v>
      </c>
      <c r="F7" s="670" t="s">
        <v>594</v>
      </c>
      <c r="G7" s="670" t="s">
        <v>310</v>
      </c>
      <c r="H7" s="670" t="s">
        <v>312</v>
      </c>
      <c r="I7" s="670" t="s">
        <v>595</v>
      </c>
      <c r="J7" s="670"/>
    </row>
    <row r="8" spans="3:10">
      <c r="C8" s="700" t="s">
        <v>505</v>
      </c>
      <c r="D8" s="293">
        <v>2000</v>
      </c>
      <c r="E8" s="671">
        <v>0</v>
      </c>
      <c r="F8" s="671">
        <v>0</v>
      </c>
      <c r="G8" s="671">
        <v>0</v>
      </c>
      <c r="H8" s="671">
        <v>0</v>
      </c>
      <c r="I8" s="671">
        <v>0</v>
      </c>
      <c r="J8" s="670"/>
    </row>
    <row r="9" spans="3:10">
      <c r="C9" s="701"/>
      <c r="D9" s="293">
        <f>D8+1</f>
        <v>2001</v>
      </c>
      <c r="E9" s="671">
        <v>0</v>
      </c>
      <c r="F9" s="671">
        <v>0</v>
      </c>
      <c r="G9" s="671">
        <v>0</v>
      </c>
      <c r="H9" s="671">
        <v>0</v>
      </c>
      <c r="I9" s="671">
        <v>0</v>
      </c>
      <c r="J9" s="670"/>
    </row>
    <row r="10" spans="3:10">
      <c r="C10" s="701"/>
      <c r="D10" s="293">
        <f t="shared" ref="D10:D38" si="0">D9+1</f>
        <v>2002</v>
      </c>
      <c r="E10" s="671">
        <v>0</v>
      </c>
      <c r="F10" s="671">
        <v>0</v>
      </c>
      <c r="G10" s="671">
        <v>0</v>
      </c>
      <c r="H10" s="671">
        <v>0</v>
      </c>
      <c r="I10" s="671">
        <v>0</v>
      </c>
      <c r="J10" s="670"/>
    </row>
    <row r="11" spans="3:10">
      <c r="C11" s="701"/>
      <c r="D11" s="293">
        <f t="shared" si="0"/>
        <v>2003</v>
      </c>
      <c r="E11" s="671">
        <v>0</v>
      </c>
      <c r="F11" s="671">
        <v>0</v>
      </c>
      <c r="G11" s="671">
        <v>0</v>
      </c>
      <c r="H11" s="671">
        <v>0</v>
      </c>
      <c r="I11" s="671">
        <v>0</v>
      </c>
      <c r="J11" s="670"/>
    </row>
    <row r="12" spans="3:10">
      <c r="C12" s="701"/>
      <c r="D12" s="293">
        <f t="shared" si="0"/>
        <v>2004</v>
      </c>
      <c r="E12" s="671">
        <v>0</v>
      </c>
      <c r="F12" s="671">
        <v>0</v>
      </c>
      <c r="G12" s="671">
        <v>0</v>
      </c>
      <c r="H12" s="671">
        <v>0</v>
      </c>
      <c r="I12" s="671">
        <v>0</v>
      </c>
      <c r="J12" s="670"/>
    </row>
    <row r="13" spans="3:10">
      <c r="C13" s="701"/>
      <c r="D13" s="293">
        <f t="shared" si="0"/>
        <v>2005</v>
      </c>
      <c r="E13" s="671">
        <v>0</v>
      </c>
      <c r="F13" s="671">
        <v>0</v>
      </c>
      <c r="G13" s="671">
        <v>0</v>
      </c>
      <c r="H13" s="671">
        <v>0</v>
      </c>
      <c r="I13" s="671">
        <v>0</v>
      </c>
      <c r="J13" s="670"/>
    </row>
    <row r="14" spans="3:10">
      <c r="C14" s="701"/>
      <c r="D14" s="293">
        <f t="shared" si="0"/>
        <v>2006</v>
      </c>
      <c r="E14" s="671">
        <v>0</v>
      </c>
      <c r="F14" s="671">
        <v>0</v>
      </c>
      <c r="G14" s="671">
        <v>0</v>
      </c>
      <c r="H14" s="671">
        <v>0</v>
      </c>
      <c r="I14" s="671">
        <v>0</v>
      </c>
      <c r="J14" s="670"/>
    </row>
    <row r="15" spans="3:10">
      <c r="C15" s="701"/>
      <c r="D15" s="293">
        <f t="shared" si="0"/>
        <v>2007</v>
      </c>
      <c r="E15" s="671">
        <v>0</v>
      </c>
      <c r="F15" s="671">
        <v>0</v>
      </c>
      <c r="G15" s="671">
        <v>0</v>
      </c>
      <c r="H15" s="671">
        <v>0</v>
      </c>
      <c r="I15" s="671">
        <v>0</v>
      </c>
      <c r="J15" s="670"/>
    </row>
    <row r="16" spans="3:10">
      <c r="C16" s="701"/>
      <c r="D16" s="293">
        <f t="shared" si="0"/>
        <v>2008</v>
      </c>
      <c r="E16" s="671">
        <v>0</v>
      </c>
      <c r="F16" s="671">
        <v>0</v>
      </c>
      <c r="G16" s="671">
        <v>0</v>
      </c>
      <c r="H16" s="671">
        <v>0</v>
      </c>
      <c r="I16" s="671">
        <v>0</v>
      </c>
      <c r="J16" s="670"/>
    </row>
    <row r="17" spans="3:10">
      <c r="C17" s="701"/>
      <c r="D17" s="293">
        <f t="shared" si="0"/>
        <v>2009</v>
      </c>
      <c r="E17" s="671">
        <v>0</v>
      </c>
      <c r="F17" s="671">
        <v>0</v>
      </c>
      <c r="G17" s="671">
        <v>0</v>
      </c>
      <c r="H17" s="671">
        <v>0</v>
      </c>
      <c r="I17" s="671">
        <v>0</v>
      </c>
      <c r="J17" s="670"/>
    </row>
    <row r="18" spans="3:10">
      <c r="C18" s="701"/>
      <c r="D18" s="293">
        <f t="shared" si="0"/>
        <v>2010</v>
      </c>
      <c r="E18" s="671">
        <v>0</v>
      </c>
      <c r="F18" s="671">
        <v>0</v>
      </c>
      <c r="G18" s="671">
        <v>0</v>
      </c>
      <c r="H18" s="671">
        <v>0</v>
      </c>
      <c r="I18" s="671">
        <v>0</v>
      </c>
      <c r="J18" s="670"/>
    </row>
    <row r="19" spans="3:10">
      <c r="C19" s="701"/>
      <c r="D19" s="293">
        <f t="shared" si="0"/>
        <v>2011</v>
      </c>
      <c r="E19" s="671">
        <v>0</v>
      </c>
      <c r="F19" s="671">
        <v>0</v>
      </c>
      <c r="G19" s="671">
        <v>0</v>
      </c>
      <c r="H19" s="671">
        <v>0</v>
      </c>
      <c r="I19" s="671">
        <v>0</v>
      </c>
      <c r="J19" s="670"/>
    </row>
    <row r="20" spans="3:10">
      <c r="C20" s="701"/>
      <c r="D20" s="293">
        <f t="shared" si="0"/>
        <v>2012</v>
      </c>
      <c r="E20" s="671">
        <v>0</v>
      </c>
      <c r="F20" s="671">
        <v>0</v>
      </c>
      <c r="G20" s="671">
        <v>0</v>
      </c>
      <c r="H20" s="671">
        <v>0</v>
      </c>
      <c r="I20" s="671">
        <v>0</v>
      </c>
      <c r="J20" s="670"/>
    </row>
    <row r="21" spans="3:10">
      <c r="C21" s="701"/>
      <c r="D21" s="293">
        <f t="shared" si="0"/>
        <v>2013</v>
      </c>
      <c r="E21" s="671">
        <v>0</v>
      </c>
      <c r="F21" s="671">
        <v>0</v>
      </c>
      <c r="G21" s="671">
        <v>0</v>
      </c>
      <c r="H21" s="671">
        <v>0</v>
      </c>
      <c r="I21" s="671">
        <v>0</v>
      </c>
      <c r="J21" s="670"/>
    </row>
    <row r="22" spans="3:10">
      <c r="C22" s="701"/>
      <c r="D22" s="293">
        <f t="shared" si="0"/>
        <v>2014</v>
      </c>
      <c r="E22" s="671">
        <v>0</v>
      </c>
      <c r="F22" s="671">
        <v>0</v>
      </c>
      <c r="G22" s="671">
        <v>0</v>
      </c>
      <c r="H22" s="671">
        <v>0</v>
      </c>
      <c r="I22" s="671">
        <v>0</v>
      </c>
      <c r="J22" s="670"/>
    </row>
    <row r="23" spans="3:10">
      <c r="C23" s="701"/>
      <c r="D23" s="293">
        <f t="shared" si="0"/>
        <v>2015</v>
      </c>
      <c r="E23" s="671">
        <v>0</v>
      </c>
      <c r="F23" s="671">
        <v>0</v>
      </c>
      <c r="G23" s="671">
        <v>0</v>
      </c>
      <c r="H23" s="671">
        <v>0</v>
      </c>
      <c r="I23" s="671">
        <v>0</v>
      </c>
      <c r="J23" s="670"/>
    </row>
    <row r="24" spans="3:10">
      <c r="C24" s="701"/>
      <c r="D24" s="293">
        <f t="shared" si="0"/>
        <v>2016</v>
      </c>
      <c r="E24" s="671">
        <v>0</v>
      </c>
      <c r="F24" s="671">
        <v>0</v>
      </c>
      <c r="G24" s="671">
        <v>0</v>
      </c>
      <c r="H24" s="671">
        <v>0</v>
      </c>
      <c r="I24" s="671">
        <v>0</v>
      </c>
      <c r="J24" s="670"/>
    </row>
    <row r="25" spans="3:10">
      <c r="C25" s="701"/>
      <c r="D25" s="293">
        <f t="shared" si="0"/>
        <v>2017</v>
      </c>
      <c r="E25" s="671">
        <v>0</v>
      </c>
      <c r="F25" s="671">
        <v>0</v>
      </c>
      <c r="G25" s="671">
        <v>0</v>
      </c>
      <c r="H25" s="671">
        <v>0</v>
      </c>
      <c r="I25" s="671">
        <v>0</v>
      </c>
      <c r="J25" s="670"/>
    </row>
    <row r="26" spans="3:10">
      <c r="C26" s="701"/>
      <c r="D26" s="293">
        <f t="shared" si="0"/>
        <v>2018</v>
      </c>
      <c r="E26" s="671">
        <v>0</v>
      </c>
      <c r="F26" s="671">
        <v>0</v>
      </c>
      <c r="G26" s="671">
        <v>0</v>
      </c>
      <c r="H26" s="671">
        <v>0</v>
      </c>
      <c r="I26" s="671">
        <v>0</v>
      </c>
      <c r="J26" s="670"/>
    </row>
    <row r="27" spans="3:10">
      <c r="C27" s="701"/>
      <c r="D27" s="293">
        <f t="shared" si="0"/>
        <v>2019</v>
      </c>
      <c r="E27" s="671">
        <v>0</v>
      </c>
      <c r="F27" s="671">
        <v>0</v>
      </c>
      <c r="G27" s="671">
        <v>0</v>
      </c>
      <c r="H27" s="671">
        <v>0</v>
      </c>
      <c r="I27" s="671">
        <v>0</v>
      </c>
      <c r="J27" s="670"/>
    </row>
    <row r="28" spans="3:10">
      <c r="C28" s="701"/>
      <c r="D28" s="293">
        <f t="shared" si="0"/>
        <v>2020</v>
      </c>
      <c r="E28" s="671">
        <v>0</v>
      </c>
      <c r="F28" s="671">
        <v>0</v>
      </c>
      <c r="G28" s="671">
        <v>0</v>
      </c>
      <c r="H28" s="671">
        <v>0</v>
      </c>
      <c r="I28" s="671">
        <v>0</v>
      </c>
      <c r="J28" s="670"/>
    </row>
    <row r="29" spans="3:10">
      <c r="C29" s="701"/>
      <c r="D29" s="293">
        <f t="shared" si="0"/>
        <v>2021</v>
      </c>
      <c r="E29" s="671">
        <v>0</v>
      </c>
      <c r="F29" s="671">
        <v>0</v>
      </c>
      <c r="G29" s="671">
        <v>0</v>
      </c>
      <c r="H29" s="671">
        <v>0</v>
      </c>
      <c r="I29" s="671">
        <v>0</v>
      </c>
      <c r="J29" s="670"/>
    </row>
    <row r="30" spans="3:10">
      <c r="C30" s="701"/>
      <c r="D30" s="293">
        <f t="shared" si="0"/>
        <v>2022</v>
      </c>
      <c r="E30" s="671">
        <v>0</v>
      </c>
      <c r="F30" s="671">
        <v>0</v>
      </c>
      <c r="G30" s="671">
        <v>0</v>
      </c>
      <c r="H30" s="671">
        <v>0</v>
      </c>
      <c r="I30" s="671">
        <v>0</v>
      </c>
      <c r="J30" s="670"/>
    </row>
    <row r="31" spans="3:10">
      <c r="C31" s="701"/>
      <c r="D31" s="293">
        <f t="shared" si="0"/>
        <v>2023</v>
      </c>
      <c r="E31" s="671">
        <v>0</v>
      </c>
      <c r="F31" s="671">
        <v>0</v>
      </c>
      <c r="G31" s="671">
        <v>0</v>
      </c>
      <c r="H31" s="671">
        <v>0</v>
      </c>
      <c r="I31" s="671">
        <v>0</v>
      </c>
      <c r="J31" s="670"/>
    </row>
    <row r="32" spans="3:10">
      <c r="C32" s="701"/>
      <c r="D32" s="293">
        <f t="shared" si="0"/>
        <v>2024</v>
      </c>
      <c r="E32" s="671">
        <v>0</v>
      </c>
      <c r="F32" s="671">
        <v>0</v>
      </c>
      <c r="G32" s="671">
        <v>0</v>
      </c>
      <c r="H32" s="671">
        <v>0</v>
      </c>
      <c r="I32" s="671">
        <v>0</v>
      </c>
      <c r="J32" s="670"/>
    </row>
    <row r="33" spans="4:10">
      <c r="D33" s="293">
        <f t="shared" si="0"/>
        <v>2025</v>
      </c>
      <c r="E33" s="671">
        <v>0</v>
      </c>
      <c r="F33" s="671">
        <v>0</v>
      </c>
      <c r="G33" s="671">
        <v>0</v>
      </c>
      <c r="H33" s="671">
        <v>0</v>
      </c>
      <c r="I33" s="671">
        <v>0</v>
      </c>
      <c r="J33" s="670"/>
    </row>
    <row r="34" spans="4:10">
      <c r="D34" s="293">
        <f t="shared" si="0"/>
        <v>2026</v>
      </c>
      <c r="E34" s="671">
        <v>0</v>
      </c>
      <c r="F34" s="671">
        <v>0</v>
      </c>
      <c r="G34" s="671">
        <v>0</v>
      </c>
      <c r="H34" s="671">
        <v>0</v>
      </c>
      <c r="I34" s="671">
        <v>0</v>
      </c>
      <c r="J34" s="670"/>
    </row>
    <row r="35" spans="4:10">
      <c r="D35" s="293">
        <f t="shared" si="0"/>
        <v>2027</v>
      </c>
      <c r="E35" s="671">
        <v>0</v>
      </c>
      <c r="F35" s="671">
        <v>0</v>
      </c>
      <c r="G35" s="671">
        <v>0</v>
      </c>
      <c r="H35" s="671">
        <v>0</v>
      </c>
      <c r="I35" s="671">
        <v>0</v>
      </c>
      <c r="J35" s="670"/>
    </row>
    <row r="36" spans="4:10">
      <c r="D36" s="293">
        <f>D35+1</f>
        <v>2028</v>
      </c>
      <c r="E36" s="671">
        <v>0</v>
      </c>
      <c r="F36" s="671">
        <v>0</v>
      </c>
      <c r="G36" s="671">
        <v>0</v>
      </c>
      <c r="H36" s="671">
        <v>0</v>
      </c>
      <c r="I36" s="671">
        <v>0</v>
      </c>
      <c r="J36" s="670"/>
    </row>
    <row r="37" spans="4:10">
      <c r="D37" s="293">
        <f t="shared" si="0"/>
        <v>2029</v>
      </c>
      <c r="E37" s="671">
        <v>0</v>
      </c>
      <c r="F37" s="671">
        <v>0</v>
      </c>
      <c r="G37" s="671">
        <v>0</v>
      </c>
      <c r="H37" s="671">
        <v>0</v>
      </c>
      <c r="I37" s="671">
        <v>0</v>
      </c>
      <c r="J37" s="670"/>
    </row>
    <row r="38" spans="4:10">
      <c r="D38" s="293">
        <f t="shared" si="0"/>
        <v>2030</v>
      </c>
      <c r="E38" s="671">
        <v>0</v>
      </c>
      <c r="F38" s="671">
        <v>0</v>
      </c>
      <c r="G38" s="671">
        <v>0</v>
      </c>
      <c r="H38" s="671">
        <v>0</v>
      </c>
      <c r="I38" s="671">
        <v>0</v>
      </c>
      <c r="J38" s="670"/>
    </row>
    <row r="39" spans="4:10">
      <c r="D39" s="293">
        <f t="shared" ref="D39:D102" si="1">D38+1</f>
        <v>2031</v>
      </c>
      <c r="E39" s="671">
        <v>0</v>
      </c>
      <c r="F39" s="671">
        <v>0</v>
      </c>
      <c r="G39" s="671">
        <v>0</v>
      </c>
      <c r="H39" s="671">
        <v>0</v>
      </c>
      <c r="I39" s="671">
        <v>0</v>
      </c>
      <c r="J39" s="670"/>
    </row>
    <row r="40" spans="4:10">
      <c r="D40" s="293">
        <f t="shared" si="1"/>
        <v>2032</v>
      </c>
      <c r="E40" s="671">
        <v>0</v>
      </c>
      <c r="F40" s="671">
        <v>0</v>
      </c>
      <c r="G40" s="671">
        <v>0</v>
      </c>
      <c r="H40" s="671">
        <v>0</v>
      </c>
      <c r="I40" s="671">
        <v>0</v>
      </c>
      <c r="J40" s="670"/>
    </row>
    <row r="41" spans="4:10">
      <c r="D41" s="293">
        <f t="shared" si="1"/>
        <v>2033</v>
      </c>
      <c r="E41" s="671">
        <v>0</v>
      </c>
      <c r="F41" s="671">
        <v>0</v>
      </c>
      <c r="G41" s="671">
        <v>0</v>
      </c>
      <c r="H41" s="671">
        <v>0</v>
      </c>
      <c r="I41" s="671">
        <v>0</v>
      </c>
      <c r="J41" s="670"/>
    </row>
    <row r="42" spans="4:10">
      <c r="D42" s="293">
        <f t="shared" si="1"/>
        <v>2034</v>
      </c>
      <c r="E42" s="671">
        <v>0</v>
      </c>
      <c r="F42" s="671">
        <v>0</v>
      </c>
      <c r="G42" s="671">
        <v>0</v>
      </c>
      <c r="H42" s="671">
        <v>0</v>
      </c>
      <c r="I42" s="671">
        <v>0</v>
      </c>
      <c r="J42" s="670"/>
    </row>
    <row r="43" spans="4:10">
      <c r="D43" s="293">
        <f t="shared" si="1"/>
        <v>2035</v>
      </c>
      <c r="E43" s="671">
        <v>0</v>
      </c>
      <c r="F43" s="671">
        <v>0</v>
      </c>
      <c r="G43" s="671">
        <v>0</v>
      </c>
      <c r="H43" s="671">
        <v>0</v>
      </c>
      <c r="I43" s="671">
        <v>0</v>
      </c>
      <c r="J43" s="670"/>
    </row>
    <row r="44" spans="4:10">
      <c r="D44" s="293">
        <f t="shared" si="1"/>
        <v>2036</v>
      </c>
      <c r="E44" s="671">
        <v>0</v>
      </c>
      <c r="F44" s="671">
        <v>0</v>
      </c>
      <c r="G44" s="671">
        <v>0</v>
      </c>
      <c r="H44" s="671">
        <v>0</v>
      </c>
      <c r="I44" s="671">
        <v>0</v>
      </c>
      <c r="J44" s="670"/>
    </row>
    <row r="45" spans="4:10">
      <c r="D45" s="293">
        <f t="shared" si="1"/>
        <v>2037</v>
      </c>
      <c r="E45" s="671">
        <v>0</v>
      </c>
      <c r="F45" s="671">
        <v>0</v>
      </c>
      <c r="G45" s="671">
        <v>0</v>
      </c>
      <c r="H45" s="671">
        <v>0</v>
      </c>
      <c r="I45" s="671">
        <v>0</v>
      </c>
      <c r="J45" s="670"/>
    </row>
    <row r="46" spans="4:10">
      <c r="D46" s="293">
        <f t="shared" si="1"/>
        <v>2038</v>
      </c>
      <c r="E46" s="671">
        <v>0</v>
      </c>
      <c r="F46" s="671">
        <v>0</v>
      </c>
      <c r="G46" s="671">
        <v>0</v>
      </c>
      <c r="H46" s="671">
        <v>0</v>
      </c>
      <c r="I46" s="671">
        <v>0</v>
      </c>
      <c r="J46" s="670"/>
    </row>
    <row r="47" spans="4:10">
      <c r="D47" s="293">
        <f t="shared" si="1"/>
        <v>2039</v>
      </c>
      <c r="E47" s="671">
        <v>0</v>
      </c>
      <c r="F47" s="671">
        <v>0</v>
      </c>
      <c r="G47" s="671">
        <v>0</v>
      </c>
      <c r="H47" s="671">
        <v>0</v>
      </c>
      <c r="I47" s="671">
        <v>0</v>
      </c>
      <c r="J47" s="670"/>
    </row>
    <row r="48" spans="4:10">
      <c r="D48" s="293">
        <f t="shared" si="1"/>
        <v>2040</v>
      </c>
      <c r="E48" s="671">
        <v>0</v>
      </c>
      <c r="F48" s="671">
        <v>0</v>
      </c>
      <c r="G48" s="671">
        <v>0</v>
      </c>
      <c r="H48" s="671">
        <v>0</v>
      </c>
      <c r="I48" s="671">
        <v>0</v>
      </c>
      <c r="J48" s="670"/>
    </row>
    <row r="49" spans="4:10">
      <c r="D49" s="293">
        <f t="shared" si="1"/>
        <v>2041</v>
      </c>
      <c r="E49" s="671">
        <v>0</v>
      </c>
      <c r="F49" s="671">
        <v>0</v>
      </c>
      <c r="G49" s="671">
        <v>0</v>
      </c>
      <c r="H49" s="671">
        <v>0</v>
      </c>
      <c r="I49" s="671">
        <v>0</v>
      </c>
      <c r="J49" s="670"/>
    </row>
    <row r="50" spans="4:10">
      <c r="D50" s="293">
        <f t="shared" si="1"/>
        <v>2042</v>
      </c>
      <c r="E50" s="671">
        <v>0</v>
      </c>
      <c r="F50" s="671">
        <v>0</v>
      </c>
      <c r="G50" s="671">
        <v>0</v>
      </c>
      <c r="H50" s="671">
        <v>0</v>
      </c>
      <c r="I50" s="671">
        <v>0</v>
      </c>
      <c r="J50" s="670"/>
    </row>
    <row r="51" spans="4:10">
      <c r="D51" s="293">
        <f t="shared" si="1"/>
        <v>2043</v>
      </c>
      <c r="E51" s="671">
        <v>0</v>
      </c>
      <c r="F51" s="671">
        <v>0</v>
      </c>
      <c r="G51" s="671">
        <v>0</v>
      </c>
      <c r="H51" s="671">
        <v>0</v>
      </c>
      <c r="I51" s="671">
        <v>0</v>
      </c>
      <c r="J51" s="670"/>
    </row>
    <row r="52" spans="4:10">
      <c r="D52" s="293">
        <f t="shared" si="1"/>
        <v>2044</v>
      </c>
      <c r="E52" s="671">
        <v>0</v>
      </c>
      <c r="F52" s="671">
        <v>0</v>
      </c>
      <c r="G52" s="671">
        <v>0</v>
      </c>
      <c r="H52" s="671">
        <v>0</v>
      </c>
      <c r="I52" s="671">
        <v>0</v>
      </c>
      <c r="J52" s="670"/>
    </row>
    <row r="53" spans="4:10">
      <c r="D53" s="293">
        <f t="shared" si="1"/>
        <v>2045</v>
      </c>
      <c r="E53" s="671">
        <v>0</v>
      </c>
      <c r="F53" s="671">
        <v>0</v>
      </c>
      <c r="G53" s="671">
        <v>0</v>
      </c>
      <c r="H53" s="671">
        <v>0</v>
      </c>
      <c r="I53" s="671">
        <v>0</v>
      </c>
      <c r="J53" s="670"/>
    </row>
    <row r="54" spans="4:10">
      <c r="D54" s="293">
        <f t="shared" si="1"/>
        <v>2046</v>
      </c>
      <c r="E54" s="671">
        <v>0</v>
      </c>
      <c r="F54" s="671">
        <v>0</v>
      </c>
      <c r="G54" s="671">
        <v>0</v>
      </c>
      <c r="H54" s="671">
        <v>0</v>
      </c>
      <c r="I54" s="671">
        <v>0</v>
      </c>
      <c r="J54" s="670"/>
    </row>
    <row r="55" spans="4:10">
      <c r="D55" s="293">
        <f t="shared" si="1"/>
        <v>2047</v>
      </c>
      <c r="E55" s="671">
        <v>0</v>
      </c>
      <c r="F55" s="671">
        <v>0</v>
      </c>
      <c r="G55" s="671">
        <v>0</v>
      </c>
      <c r="H55" s="671">
        <v>0</v>
      </c>
      <c r="I55" s="671">
        <v>0</v>
      </c>
      <c r="J55" s="670"/>
    </row>
    <row r="56" spans="4:10">
      <c r="D56" s="293">
        <f t="shared" si="1"/>
        <v>2048</v>
      </c>
      <c r="E56" s="671">
        <v>0</v>
      </c>
      <c r="F56" s="671">
        <v>0</v>
      </c>
      <c r="G56" s="671">
        <v>0</v>
      </c>
      <c r="H56" s="671">
        <v>0</v>
      </c>
      <c r="I56" s="671">
        <v>0</v>
      </c>
      <c r="J56" s="670"/>
    </row>
    <row r="57" spans="4:10">
      <c r="D57" s="293">
        <f t="shared" si="1"/>
        <v>2049</v>
      </c>
      <c r="E57" s="671">
        <v>0</v>
      </c>
      <c r="F57" s="671">
        <v>0</v>
      </c>
      <c r="G57" s="671">
        <v>0</v>
      </c>
      <c r="H57" s="671">
        <v>0</v>
      </c>
      <c r="I57" s="671">
        <v>0</v>
      </c>
      <c r="J57" s="670"/>
    </row>
    <row r="58" spans="4:10">
      <c r="D58" s="293">
        <f t="shared" si="1"/>
        <v>2050</v>
      </c>
      <c r="E58" s="671">
        <v>0</v>
      </c>
      <c r="F58" s="671">
        <v>0</v>
      </c>
      <c r="G58" s="671">
        <v>0</v>
      </c>
      <c r="H58" s="671">
        <v>0</v>
      </c>
      <c r="I58" s="671">
        <v>0</v>
      </c>
      <c r="J58" s="670"/>
    </row>
    <row r="59" spans="4:10">
      <c r="D59" s="293">
        <f t="shared" si="1"/>
        <v>2051</v>
      </c>
      <c r="E59" s="671">
        <v>0</v>
      </c>
      <c r="F59" s="671">
        <v>0</v>
      </c>
      <c r="G59" s="671">
        <v>0</v>
      </c>
      <c r="H59" s="671">
        <v>0</v>
      </c>
      <c r="I59" s="671">
        <v>0</v>
      </c>
      <c r="J59" s="670"/>
    </row>
    <row r="60" spans="4:10">
      <c r="D60" s="293">
        <f t="shared" si="1"/>
        <v>2052</v>
      </c>
      <c r="E60" s="671">
        <v>0</v>
      </c>
      <c r="F60" s="671">
        <v>0</v>
      </c>
      <c r="G60" s="671">
        <v>0</v>
      </c>
      <c r="H60" s="671">
        <v>0</v>
      </c>
      <c r="I60" s="671">
        <v>0</v>
      </c>
      <c r="J60" s="670"/>
    </row>
    <row r="61" spans="4:10">
      <c r="D61" s="293">
        <f t="shared" si="1"/>
        <v>2053</v>
      </c>
      <c r="E61" s="671">
        <v>0</v>
      </c>
      <c r="F61" s="671">
        <v>0</v>
      </c>
      <c r="G61" s="671">
        <v>0</v>
      </c>
      <c r="H61" s="671">
        <v>0</v>
      </c>
      <c r="I61" s="671">
        <v>0</v>
      </c>
      <c r="J61" s="670"/>
    </row>
    <row r="62" spans="4:10">
      <c r="D62" s="293">
        <f t="shared" si="1"/>
        <v>2054</v>
      </c>
      <c r="E62" s="671">
        <v>0</v>
      </c>
      <c r="F62" s="671">
        <v>0</v>
      </c>
      <c r="G62" s="671">
        <v>0</v>
      </c>
      <c r="H62" s="671">
        <v>0</v>
      </c>
      <c r="I62" s="671">
        <v>0</v>
      </c>
      <c r="J62" s="670"/>
    </row>
    <row r="63" spans="4:10">
      <c r="D63" s="293">
        <f t="shared" si="1"/>
        <v>2055</v>
      </c>
      <c r="E63" s="671">
        <v>0</v>
      </c>
      <c r="F63" s="671">
        <v>0</v>
      </c>
      <c r="G63" s="671">
        <v>0</v>
      </c>
      <c r="H63" s="671">
        <v>0</v>
      </c>
      <c r="I63" s="671">
        <v>0</v>
      </c>
      <c r="J63" s="670"/>
    </row>
    <row r="64" spans="4:10">
      <c r="D64" s="293">
        <f t="shared" si="1"/>
        <v>2056</v>
      </c>
      <c r="E64" s="671">
        <v>0</v>
      </c>
      <c r="F64" s="671">
        <v>0</v>
      </c>
      <c r="G64" s="671">
        <v>0</v>
      </c>
      <c r="H64" s="671">
        <v>0</v>
      </c>
      <c r="I64" s="671">
        <v>0</v>
      </c>
      <c r="J64" s="670"/>
    </row>
    <row r="65" spans="4:10">
      <c r="D65" s="293">
        <f t="shared" si="1"/>
        <v>2057</v>
      </c>
      <c r="E65" s="671">
        <v>0</v>
      </c>
      <c r="F65" s="671">
        <v>0</v>
      </c>
      <c r="G65" s="671">
        <v>0</v>
      </c>
      <c r="H65" s="671">
        <v>0</v>
      </c>
      <c r="I65" s="671">
        <v>0</v>
      </c>
      <c r="J65" s="670"/>
    </row>
    <row r="66" spans="4:10">
      <c r="D66" s="293">
        <f t="shared" si="1"/>
        <v>2058</v>
      </c>
      <c r="E66" s="671">
        <v>0</v>
      </c>
      <c r="F66" s="671">
        <v>0</v>
      </c>
      <c r="G66" s="671">
        <v>0</v>
      </c>
      <c r="H66" s="671">
        <v>0</v>
      </c>
      <c r="I66" s="671">
        <v>0</v>
      </c>
      <c r="J66" s="670"/>
    </row>
    <row r="67" spans="4:10">
      <c r="D67" s="293">
        <f t="shared" si="1"/>
        <v>2059</v>
      </c>
      <c r="E67" s="671">
        <v>0</v>
      </c>
      <c r="F67" s="671">
        <v>0</v>
      </c>
      <c r="G67" s="671">
        <v>0</v>
      </c>
      <c r="H67" s="671">
        <v>0</v>
      </c>
      <c r="I67" s="671">
        <v>0</v>
      </c>
      <c r="J67" s="670"/>
    </row>
    <row r="68" spans="4:10">
      <c r="D68" s="293">
        <f t="shared" si="1"/>
        <v>2060</v>
      </c>
      <c r="E68" s="671">
        <v>0</v>
      </c>
      <c r="F68" s="671">
        <v>0</v>
      </c>
      <c r="G68" s="671">
        <v>0</v>
      </c>
      <c r="H68" s="671">
        <v>0</v>
      </c>
      <c r="I68" s="671">
        <v>0</v>
      </c>
      <c r="J68" s="670"/>
    </row>
    <row r="69" spans="4:10">
      <c r="D69" s="293">
        <f t="shared" si="1"/>
        <v>2061</v>
      </c>
      <c r="E69" s="671">
        <v>0</v>
      </c>
      <c r="F69" s="671">
        <v>0</v>
      </c>
      <c r="G69" s="671">
        <v>0</v>
      </c>
      <c r="H69" s="671">
        <v>0</v>
      </c>
      <c r="I69" s="671">
        <v>0</v>
      </c>
      <c r="J69" s="670"/>
    </row>
    <row r="70" spans="4:10">
      <c r="D70" s="293">
        <f t="shared" si="1"/>
        <v>2062</v>
      </c>
      <c r="E70" s="671">
        <v>0</v>
      </c>
      <c r="F70" s="671">
        <v>0</v>
      </c>
      <c r="G70" s="671">
        <v>0</v>
      </c>
      <c r="H70" s="671">
        <v>0</v>
      </c>
      <c r="I70" s="671">
        <v>0</v>
      </c>
      <c r="J70" s="670"/>
    </row>
    <row r="71" spans="4:10">
      <c r="D71" s="293">
        <f t="shared" si="1"/>
        <v>2063</v>
      </c>
      <c r="E71" s="671">
        <v>0</v>
      </c>
      <c r="F71" s="671">
        <v>0</v>
      </c>
      <c r="G71" s="671">
        <v>0</v>
      </c>
      <c r="H71" s="671">
        <v>0</v>
      </c>
      <c r="I71" s="671">
        <v>0</v>
      </c>
      <c r="J71" s="670"/>
    </row>
    <row r="72" spans="4:10">
      <c r="D72" s="293">
        <f t="shared" si="1"/>
        <v>2064</v>
      </c>
      <c r="E72" s="671">
        <v>0</v>
      </c>
      <c r="F72" s="671">
        <v>0</v>
      </c>
      <c r="G72" s="671">
        <v>0</v>
      </c>
      <c r="H72" s="671">
        <v>0</v>
      </c>
      <c r="I72" s="671">
        <v>0</v>
      </c>
      <c r="J72" s="670"/>
    </row>
    <row r="73" spans="4:10">
      <c r="D73" s="293">
        <f t="shared" si="1"/>
        <v>2065</v>
      </c>
      <c r="E73" s="671">
        <v>0</v>
      </c>
      <c r="F73" s="671">
        <v>0</v>
      </c>
      <c r="G73" s="671">
        <v>0</v>
      </c>
      <c r="H73" s="671">
        <v>0</v>
      </c>
      <c r="I73" s="671">
        <v>0</v>
      </c>
      <c r="J73" s="670"/>
    </row>
    <row r="74" spans="4:10">
      <c r="D74" s="293">
        <f t="shared" si="1"/>
        <v>2066</v>
      </c>
      <c r="E74" s="671">
        <v>0</v>
      </c>
      <c r="F74" s="671">
        <v>0</v>
      </c>
      <c r="G74" s="671">
        <v>0</v>
      </c>
      <c r="H74" s="671">
        <v>0</v>
      </c>
      <c r="I74" s="671">
        <v>0</v>
      </c>
      <c r="J74" s="670"/>
    </row>
    <row r="75" spans="4:10">
      <c r="D75" s="293">
        <f t="shared" si="1"/>
        <v>2067</v>
      </c>
      <c r="E75" s="671">
        <v>0</v>
      </c>
      <c r="F75" s="671">
        <v>0</v>
      </c>
      <c r="G75" s="671">
        <v>0</v>
      </c>
      <c r="H75" s="671">
        <v>0</v>
      </c>
      <c r="I75" s="671">
        <v>0</v>
      </c>
      <c r="J75" s="670"/>
    </row>
    <row r="76" spans="4:10">
      <c r="D76" s="293">
        <f t="shared" si="1"/>
        <v>2068</v>
      </c>
      <c r="E76" s="671">
        <v>0</v>
      </c>
      <c r="F76" s="671">
        <v>0</v>
      </c>
      <c r="G76" s="671">
        <v>0</v>
      </c>
      <c r="H76" s="671">
        <v>0</v>
      </c>
      <c r="I76" s="671">
        <v>0</v>
      </c>
      <c r="J76" s="670"/>
    </row>
    <row r="77" spans="4:10">
      <c r="D77" s="293">
        <f t="shared" si="1"/>
        <v>2069</v>
      </c>
      <c r="E77" s="671">
        <v>0</v>
      </c>
      <c r="F77" s="671">
        <v>0</v>
      </c>
      <c r="G77" s="671">
        <v>0</v>
      </c>
      <c r="H77" s="671">
        <v>0</v>
      </c>
      <c r="I77" s="671">
        <v>0</v>
      </c>
      <c r="J77" s="670"/>
    </row>
    <row r="78" spans="4:10">
      <c r="D78" s="293">
        <f t="shared" si="1"/>
        <v>2070</v>
      </c>
      <c r="E78" s="671">
        <v>0</v>
      </c>
      <c r="F78" s="671">
        <v>0</v>
      </c>
      <c r="G78" s="671">
        <v>0</v>
      </c>
      <c r="H78" s="671">
        <v>0</v>
      </c>
      <c r="I78" s="671">
        <v>0</v>
      </c>
      <c r="J78" s="670"/>
    </row>
    <row r="79" spans="4:10">
      <c r="D79" s="293">
        <f t="shared" si="1"/>
        <v>2071</v>
      </c>
      <c r="E79" s="671">
        <v>0</v>
      </c>
      <c r="F79" s="671">
        <v>0</v>
      </c>
      <c r="G79" s="671">
        <v>0</v>
      </c>
      <c r="H79" s="671">
        <v>0</v>
      </c>
      <c r="I79" s="671">
        <v>0</v>
      </c>
      <c r="J79" s="670"/>
    </row>
    <row r="80" spans="4:10">
      <c r="D80" s="293">
        <f t="shared" si="1"/>
        <v>2072</v>
      </c>
      <c r="E80" s="671">
        <v>0</v>
      </c>
      <c r="F80" s="671">
        <v>0</v>
      </c>
      <c r="G80" s="671">
        <v>0</v>
      </c>
      <c r="H80" s="671">
        <v>0</v>
      </c>
      <c r="I80" s="671">
        <v>0</v>
      </c>
      <c r="J80" s="670"/>
    </row>
    <row r="81" spans="4:10">
      <c r="D81" s="293">
        <f t="shared" si="1"/>
        <v>2073</v>
      </c>
      <c r="E81" s="671">
        <v>0</v>
      </c>
      <c r="F81" s="671">
        <v>0</v>
      </c>
      <c r="G81" s="671">
        <v>0</v>
      </c>
      <c r="H81" s="671">
        <v>0</v>
      </c>
      <c r="I81" s="671">
        <v>0</v>
      </c>
      <c r="J81" s="670"/>
    </row>
    <row r="82" spans="4:10">
      <c r="D82" s="293">
        <f t="shared" si="1"/>
        <v>2074</v>
      </c>
      <c r="E82" s="671">
        <v>0</v>
      </c>
      <c r="F82" s="671">
        <v>0</v>
      </c>
      <c r="G82" s="671">
        <v>0</v>
      </c>
      <c r="H82" s="671">
        <v>0</v>
      </c>
      <c r="I82" s="671">
        <v>0</v>
      </c>
      <c r="J82" s="670"/>
    </row>
    <row r="83" spans="4:10">
      <c r="D83" s="293">
        <f t="shared" si="1"/>
        <v>2075</v>
      </c>
      <c r="E83" s="671">
        <v>0</v>
      </c>
      <c r="F83" s="671">
        <v>0</v>
      </c>
      <c r="G83" s="671">
        <v>0</v>
      </c>
      <c r="H83" s="671">
        <v>0</v>
      </c>
      <c r="I83" s="671">
        <v>0</v>
      </c>
      <c r="J83" s="670"/>
    </row>
    <row r="84" spans="4:10">
      <c r="D84" s="293">
        <f t="shared" si="1"/>
        <v>2076</v>
      </c>
      <c r="E84" s="671">
        <v>0</v>
      </c>
      <c r="F84" s="671">
        <v>0</v>
      </c>
      <c r="G84" s="671">
        <v>0</v>
      </c>
      <c r="H84" s="671">
        <v>0</v>
      </c>
      <c r="I84" s="671">
        <v>0</v>
      </c>
      <c r="J84" s="670"/>
    </row>
    <row r="85" spans="4:10">
      <c r="D85" s="293">
        <f t="shared" si="1"/>
        <v>2077</v>
      </c>
      <c r="E85" s="671">
        <v>0</v>
      </c>
      <c r="F85" s="671">
        <v>0</v>
      </c>
      <c r="G85" s="671">
        <v>0</v>
      </c>
      <c r="H85" s="671">
        <v>0</v>
      </c>
      <c r="I85" s="671">
        <v>0</v>
      </c>
      <c r="J85" s="670"/>
    </row>
    <row r="86" spans="4:10">
      <c r="D86" s="293">
        <f t="shared" si="1"/>
        <v>2078</v>
      </c>
      <c r="E86" s="671">
        <v>0</v>
      </c>
      <c r="F86" s="671">
        <v>0</v>
      </c>
      <c r="G86" s="671">
        <v>0</v>
      </c>
      <c r="H86" s="671">
        <v>0</v>
      </c>
      <c r="I86" s="671">
        <v>0</v>
      </c>
      <c r="J86" s="670"/>
    </row>
    <row r="87" spans="4:10">
      <c r="D87" s="293">
        <f t="shared" si="1"/>
        <v>2079</v>
      </c>
      <c r="E87" s="671">
        <v>0</v>
      </c>
      <c r="F87" s="671">
        <v>0</v>
      </c>
      <c r="G87" s="671">
        <v>0</v>
      </c>
      <c r="H87" s="671">
        <v>0</v>
      </c>
      <c r="I87" s="671">
        <v>0</v>
      </c>
      <c r="J87" s="670"/>
    </row>
    <row r="88" spans="4:10">
      <c r="D88" s="293">
        <f t="shared" si="1"/>
        <v>2080</v>
      </c>
      <c r="E88" s="671">
        <v>0</v>
      </c>
      <c r="F88" s="671">
        <v>0</v>
      </c>
      <c r="G88" s="671">
        <v>0</v>
      </c>
      <c r="H88" s="671">
        <v>0</v>
      </c>
      <c r="I88" s="671">
        <v>0</v>
      </c>
      <c r="J88" s="670"/>
    </row>
    <row r="89" spans="4:10">
      <c r="D89" s="293">
        <f t="shared" si="1"/>
        <v>2081</v>
      </c>
      <c r="E89" s="671">
        <v>0</v>
      </c>
      <c r="F89" s="671">
        <v>0</v>
      </c>
      <c r="G89" s="671">
        <v>0</v>
      </c>
      <c r="H89" s="671">
        <v>0</v>
      </c>
      <c r="I89" s="671">
        <v>0</v>
      </c>
      <c r="J89" s="670"/>
    </row>
    <row r="90" spans="4:10">
      <c r="D90" s="293">
        <f t="shared" si="1"/>
        <v>2082</v>
      </c>
      <c r="E90" s="671">
        <v>0</v>
      </c>
      <c r="F90" s="671">
        <v>0</v>
      </c>
      <c r="G90" s="671">
        <v>0</v>
      </c>
      <c r="H90" s="671">
        <v>0</v>
      </c>
      <c r="I90" s="671">
        <v>0</v>
      </c>
      <c r="J90" s="670"/>
    </row>
    <row r="91" spans="4:10">
      <c r="D91" s="293">
        <f t="shared" si="1"/>
        <v>2083</v>
      </c>
      <c r="E91" s="671">
        <v>0</v>
      </c>
      <c r="F91" s="671">
        <v>0</v>
      </c>
      <c r="G91" s="671">
        <v>0</v>
      </c>
      <c r="H91" s="671">
        <v>0</v>
      </c>
      <c r="I91" s="671">
        <v>0</v>
      </c>
      <c r="J91" s="670"/>
    </row>
    <row r="92" spans="4:10">
      <c r="D92" s="293">
        <f t="shared" si="1"/>
        <v>2084</v>
      </c>
      <c r="E92" s="671">
        <v>0</v>
      </c>
      <c r="F92" s="671">
        <v>0</v>
      </c>
      <c r="G92" s="671">
        <v>0</v>
      </c>
      <c r="H92" s="671">
        <v>0</v>
      </c>
      <c r="I92" s="671">
        <v>0</v>
      </c>
      <c r="J92" s="670"/>
    </row>
    <row r="93" spans="4:10">
      <c r="D93" s="293">
        <f t="shared" si="1"/>
        <v>2085</v>
      </c>
      <c r="E93" s="671">
        <v>0</v>
      </c>
      <c r="F93" s="671">
        <v>0</v>
      </c>
      <c r="G93" s="671">
        <v>0</v>
      </c>
      <c r="H93" s="671">
        <v>0</v>
      </c>
      <c r="I93" s="671">
        <v>0</v>
      </c>
      <c r="J93" s="670"/>
    </row>
    <row r="94" spans="4:10">
      <c r="D94" s="293">
        <f t="shared" si="1"/>
        <v>2086</v>
      </c>
      <c r="E94" s="671">
        <v>0</v>
      </c>
      <c r="F94" s="671">
        <v>0</v>
      </c>
      <c r="G94" s="671">
        <v>0</v>
      </c>
      <c r="H94" s="671">
        <v>0</v>
      </c>
      <c r="I94" s="671">
        <v>0</v>
      </c>
      <c r="J94" s="670"/>
    </row>
    <row r="95" spans="4:10">
      <c r="D95" s="293">
        <f t="shared" si="1"/>
        <v>2087</v>
      </c>
      <c r="E95" s="671">
        <v>0</v>
      </c>
      <c r="F95" s="671">
        <v>0</v>
      </c>
      <c r="G95" s="671">
        <v>0</v>
      </c>
      <c r="H95" s="671">
        <v>0</v>
      </c>
      <c r="I95" s="671">
        <v>0</v>
      </c>
      <c r="J95" s="670"/>
    </row>
    <row r="96" spans="4:10">
      <c r="D96" s="293">
        <f t="shared" si="1"/>
        <v>2088</v>
      </c>
      <c r="E96" s="671">
        <v>0</v>
      </c>
      <c r="F96" s="671">
        <v>0</v>
      </c>
      <c r="G96" s="671">
        <v>0</v>
      </c>
      <c r="H96" s="671">
        <v>0</v>
      </c>
      <c r="I96" s="671">
        <v>0</v>
      </c>
      <c r="J96" s="670"/>
    </row>
    <row r="97" spans="3:10">
      <c r="D97" s="293">
        <f t="shared" si="1"/>
        <v>2089</v>
      </c>
      <c r="E97" s="671">
        <v>0</v>
      </c>
      <c r="F97" s="671">
        <v>0</v>
      </c>
      <c r="G97" s="671">
        <v>0</v>
      </c>
      <c r="H97" s="671">
        <v>0</v>
      </c>
      <c r="I97" s="671">
        <v>0</v>
      </c>
      <c r="J97" s="670"/>
    </row>
    <row r="98" spans="3:10">
      <c r="D98" s="293">
        <f t="shared" si="1"/>
        <v>2090</v>
      </c>
      <c r="E98" s="671">
        <v>0</v>
      </c>
      <c r="F98" s="671">
        <v>0</v>
      </c>
      <c r="G98" s="671">
        <v>0</v>
      </c>
      <c r="H98" s="671">
        <v>0</v>
      </c>
      <c r="I98" s="671">
        <v>0</v>
      </c>
      <c r="J98" s="670"/>
    </row>
    <row r="99" spans="3:10">
      <c r="D99" s="293">
        <f t="shared" si="1"/>
        <v>2091</v>
      </c>
      <c r="E99" s="671">
        <v>0</v>
      </c>
      <c r="F99" s="671">
        <v>0</v>
      </c>
      <c r="G99" s="671">
        <v>0</v>
      </c>
      <c r="H99" s="671">
        <v>0</v>
      </c>
      <c r="I99" s="671">
        <v>0</v>
      </c>
      <c r="J99" s="670"/>
    </row>
    <row r="100" spans="3:10">
      <c r="D100" s="293">
        <f t="shared" si="1"/>
        <v>2092</v>
      </c>
      <c r="E100" s="671">
        <v>0</v>
      </c>
      <c r="F100" s="671">
        <v>0</v>
      </c>
      <c r="G100" s="671">
        <v>0</v>
      </c>
      <c r="H100" s="671">
        <v>0</v>
      </c>
      <c r="I100" s="671">
        <v>0</v>
      </c>
      <c r="J100" s="670"/>
    </row>
    <row r="101" spans="3:10">
      <c r="D101" s="293">
        <f t="shared" si="1"/>
        <v>2093</v>
      </c>
      <c r="E101" s="671">
        <v>0</v>
      </c>
      <c r="F101" s="671">
        <v>0</v>
      </c>
      <c r="G101" s="671">
        <v>0</v>
      </c>
      <c r="H101" s="671">
        <v>0</v>
      </c>
      <c r="I101" s="671">
        <v>0</v>
      </c>
      <c r="J101" s="670"/>
    </row>
    <row r="102" spans="3:10">
      <c r="D102" s="293">
        <f t="shared" si="1"/>
        <v>2094</v>
      </c>
      <c r="E102" s="671">
        <v>0</v>
      </c>
      <c r="F102" s="671">
        <v>0</v>
      </c>
      <c r="G102" s="671">
        <v>0</v>
      </c>
      <c r="H102" s="671">
        <v>0</v>
      </c>
      <c r="I102" s="671">
        <v>0</v>
      </c>
      <c r="J102" s="670"/>
    </row>
    <row r="103" spans="3:10">
      <c r="D103" s="293">
        <f t="shared" ref="D103:D108" si="2">D102+1</f>
        <v>2095</v>
      </c>
      <c r="E103" s="671">
        <v>0</v>
      </c>
      <c r="F103" s="671">
        <v>0</v>
      </c>
      <c r="G103" s="671">
        <v>0</v>
      </c>
      <c r="H103" s="671">
        <v>0</v>
      </c>
      <c r="I103" s="671">
        <v>0</v>
      </c>
      <c r="J103" s="670"/>
    </row>
    <row r="104" spans="3:10">
      <c r="D104" s="293">
        <f t="shared" si="2"/>
        <v>2096</v>
      </c>
      <c r="E104" s="671">
        <v>0</v>
      </c>
      <c r="F104" s="671">
        <v>0</v>
      </c>
      <c r="G104" s="671">
        <v>0</v>
      </c>
      <c r="H104" s="671">
        <v>0</v>
      </c>
      <c r="I104" s="671">
        <v>0</v>
      </c>
      <c r="J104" s="670"/>
    </row>
    <row r="105" spans="3:10">
      <c r="D105" s="293">
        <f t="shared" si="2"/>
        <v>2097</v>
      </c>
      <c r="E105" s="671">
        <v>0</v>
      </c>
      <c r="F105" s="671">
        <v>0</v>
      </c>
      <c r="G105" s="671">
        <v>0</v>
      </c>
      <c r="H105" s="671">
        <v>0</v>
      </c>
      <c r="I105" s="671">
        <v>0</v>
      </c>
      <c r="J105" s="670"/>
    </row>
    <row r="106" spans="3:10">
      <c r="D106" s="293">
        <f t="shared" si="2"/>
        <v>2098</v>
      </c>
      <c r="E106" s="671">
        <v>0</v>
      </c>
      <c r="F106" s="671">
        <v>0</v>
      </c>
      <c r="G106" s="671">
        <v>0</v>
      </c>
      <c r="H106" s="671">
        <v>0</v>
      </c>
      <c r="I106" s="671">
        <v>0</v>
      </c>
      <c r="J106" s="670"/>
    </row>
    <row r="107" spans="3:10">
      <c r="D107" s="293">
        <f t="shared" si="2"/>
        <v>2099</v>
      </c>
      <c r="E107" s="671">
        <v>0</v>
      </c>
      <c r="F107" s="671">
        <v>0</v>
      </c>
      <c r="G107" s="671">
        <v>0</v>
      </c>
      <c r="H107" s="671">
        <v>0</v>
      </c>
      <c r="I107" s="671">
        <v>0</v>
      </c>
      <c r="J107" s="670"/>
    </row>
    <row r="108" spans="3:10">
      <c r="D108" s="293">
        <f t="shared" si="2"/>
        <v>2100</v>
      </c>
      <c r="E108" s="671">
        <v>0</v>
      </c>
      <c r="F108" s="671">
        <v>0</v>
      </c>
      <c r="G108" s="671">
        <v>0</v>
      </c>
      <c r="H108" s="671">
        <v>0</v>
      </c>
      <c r="I108" s="671">
        <v>0</v>
      </c>
      <c r="J108" s="670"/>
    </row>
    <row r="109" spans="3:10">
      <c r="C109" s="1"/>
      <c r="D109" s="1"/>
      <c r="E109" s="1"/>
      <c r="F109" s="1"/>
      <c r="G109" s="1"/>
      <c r="H109" s="1"/>
      <c r="I109" s="1"/>
    </row>
    <row r="110" spans="3:10">
      <c r="C110" s="1"/>
      <c r="D110" s="1"/>
      <c r="E110" s="1"/>
      <c r="F110" s="1"/>
      <c r="G110" s="1"/>
      <c r="H110" s="1"/>
      <c r="I110" s="1"/>
    </row>
    <row r="111" spans="3:10">
      <c r="C111" s="1"/>
      <c r="D111" s="1"/>
      <c r="E111" s="1"/>
      <c r="F111" s="1"/>
      <c r="G111" s="1"/>
      <c r="H111" s="1"/>
      <c r="I111" s="1"/>
    </row>
    <row r="112" spans="3:10">
      <c r="C112" s="1"/>
      <c r="D112" s="1"/>
      <c r="E112" s="1"/>
      <c r="F112" s="1"/>
      <c r="G112" s="1"/>
      <c r="H112" s="1"/>
      <c r="I112" s="1"/>
    </row>
    <row r="113" s="1" customFormat="1"/>
    <row r="114" s="1" customFormat="1"/>
    <row r="115" s="1" customFormat="1"/>
    <row r="116" s="1" customFormat="1"/>
    <row r="117" s="1" customFormat="1"/>
    <row r="118" s="1" customFormat="1"/>
    <row r="119" s="1" customFormat="1"/>
    <row r="120" s="1" customFormat="1"/>
    <row r="121" s="1" customFormat="1"/>
    <row r="122" s="1" customFormat="1"/>
    <row r="123" s="1" customFormat="1"/>
    <row r="124" s="1" customFormat="1"/>
    <row r="125" s="1" customFormat="1"/>
    <row r="126" s="1" customFormat="1"/>
    <row r="127" s="1" customFormat="1"/>
    <row r="128" s="1" customFormat="1"/>
    <row r="129" spans="3:9">
      <c r="C129" s="1"/>
      <c r="D129" s="1"/>
      <c r="E129" s="1"/>
      <c r="F129" s="1"/>
      <c r="G129" s="1"/>
      <c r="H129" s="1"/>
      <c r="I129" s="1"/>
    </row>
    <row r="130" spans="3:9">
      <c r="C130" s="1"/>
      <c r="D130" s="1"/>
      <c r="E130" s="1"/>
      <c r="F130" s="1"/>
      <c r="G130" s="1"/>
      <c r="H130" s="1"/>
      <c r="I130" s="1"/>
    </row>
    <row r="131" spans="3:9">
      <c r="C131" s="1"/>
      <c r="D131" s="1"/>
      <c r="E131" s="1"/>
      <c r="F131" s="1"/>
      <c r="G131" s="1"/>
      <c r="H131" s="1"/>
      <c r="I131" s="1"/>
    </row>
    <row r="132" spans="3:9">
      <c r="C132" s="1"/>
      <c r="D132" s="1"/>
      <c r="E132" s="1"/>
      <c r="F132" s="1"/>
      <c r="G132" s="1"/>
      <c r="H132" s="1"/>
      <c r="I132" s="1"/>
    </row>
    <row r="133" spans="3:9">
      <c r="C133" s="1"/>
      <c r="D133" s="1"/>
      <c r="E133" s="1"/>
      <c r="F133" s="1"/>
      <c r="G133" s="1"/>
      <c r="H133" s="1"/>
      <c r="I133" s="1"/>
    </row>
    <row r="134" spans="3:9">
      <c r="C134" s="1"/>
      <c r="D134" s="1"/>
      <c r="E134" s="1"/>
      <c r="F134" s="1"/>
      <c r="G134" s="1"/>
      <c r="H134" s="1"/>
      <c r="I134" s="1"/>
    </row>
    <row r="135" spans="3:9">
      <c r="D135" s="2"/>
      <c r="E135" s="672"/>
      <c r="F135" s="672"/>
      <c r="G135" s="672"/>
      <c r="H135" s="672"/>
      <c r="I135" s="672"/>
    </row>
    <row r="136" spans="3:9">
      <c r="D136" s="2"/>
      <c r="E136" s="672"/>
      <c r="F136" s="672"/>
      <c r="G136" s="672"/>
      <c r="H136" s="672"/>
      <c r="I136" s="672"/>
    </row>
    <row r="137" spans="3:9">
      <c r="D137" s="2"/>
      <c r="E137" s="672"/>
      <c r="F137" s="672"/>
      <c r="G137" s="672"/>
      <c r="H137" s="672"/>
      <c r="I137" s="672"/>
    </row>
    <row r="138" spans="3:9">
      <c r="D138" s="2"/>
      <c r="E138" s="672"/>
      <c r="F138" s="672"/>
      <c r="G138" s="672"/>
      <c r="H138" s="672"/>
      <c r="I138" s="672"/>
    </row>
    <row r="139" spans="3:9">
      <c r="D139" s="2"/>
      <c r="E139" s="672"/>
      <c r="F139" s="672"/>
      <c r="G139" s="672"/>
      <c r="H139" s="672"/>
      <c r="I139" s="672"/>
    </row>
    <row r="140" spans="3:9">
      <c r="D140" s="2"/>
      <c r="E140" s="672"/>
      <c r="F140" s="672"/>
      <c r="G140" s="672"/>
      <c r="H140" s="672"/>
      <c r="I140" s="672"/>
    </row>
    <row r="141" spans="3:9">
      <c r="D141" s="2"/>
      <c r="E141" s="672"/>
      <c r="F141" s="672"/>
      <c r="G141" s="672"/>
      <c r="H141" s="672"/>
      <c r="I141" s="672"/>
    </row>
    <row r="142" spans="3:9">
      <c r="D142" s="2"/>
      <c r="E142" s="672"/>
      <c r="F142" s="672"/>
      <c r="G142" s="672"/>
      <c r="H142" s="672"/>
      <c r="I142" s="672"/>
    </row>
    <row r="143" spans="3:9">
      <c r="D143" s="2"/>
      <c r="E143" s="672"/>
      <c r="F143" s="672"/>
      <c r="G143" s="672"/>
      <c r="H143" s="672"/>
      <c r="I143" s="672"/>
    </row>
    <row r="144" spans="3:9">
      <c r="D144" s="2"/>
      <c r="E144" s="672"/>
      <c r="F144" s="672"/>
      <c r="G144" s="672"/>
      <c r="H144" s="672"/>
      <c r="I144" s="672"/>
    </row>
    <row r="145" spans="4:9">
      <c r="D145" s="2"/>
      <c r="E145" s="672"/>
      <c r="F145" s="672"/>
      <c r="G145" s="672"/>
      <c r="H145" s="672"/>
      <c r="I145" s="672"/>
    </row>
    <row r="146" spans="4:9">
      <c r="D146" s="2"/>
      <c r="E146" s="672"/>
      <c r="F146" s="672"/>
      <c r="G146" s="672"/>
      <c r="H146" s="672"/>
      <c r="I146" s="672"/>
    </row>
    <row r="147" spans="4:9">
      <c r="D147" s="2"/>
      <c r="E147" s="672"/>
      <c r="F147" s="672"/>
      <c r="G147" s="672"/>
      <c r="H147" s="672"/>
      <c r="I147" s="672"/>
    </row>
    <row r="148" spans="4:9">
      <c r="D148" s="2"/>
      <c r="E148" s="672"/>
      <c r="F148" s="672"/>
      <c r="G148" s="672"/>
      <c r="H148" s="672"/>
      <c r="I148" s="672"/>
    </row>
    <row r="149" spans="4:9">
      <c r="D149" s="2"/>
      <c r="E149" s="672"/>
      <c r="F149" s="672"/>
      <c r="G149" s="672"/>
      <c r="H149" s="672"/>
      <c r="I149" s="672"/>
    </row>
    <row r="150" spans="4:9">
      <c r="D150" s="2"/>
      <c r="E150" s="672"/>
      <c r="F150" s="672"/>
      <c r="G150" s="672"/>
      <c r="H150" s="672"/>
      <c r="I150" s="672"/>
    </row>
    <row r="151" spans="4:9">
      <c r="D151" s="2"/>
      <c r="E151" s="672"/>
      <c r="F151" s="672"/>
      <c r="G151" s="672"/>
      <c r="H151" s="672"/>
      <c r="I151" s="672"/>
    </row>
    <row r="152" spans="4:9">
      <c r="D152" s="2"/>
      <c r="E152" s="672"/>
      <c r="F152" s="672"/>
      <c r="G152" s="672"/>
      <c r="H152" s="672"/>
      <c r="I152" s="672"/>
    </row>
    <row r="153" spans="4:9">
      <c r="D153" s="2"/>
      <c r="E153" s="672"/>
      <c r="F153" s="672"/>
      <c r="G153" s="672"/>
      <c r="H153" s="672"/>
      <c r="I153" s="672"/>
    </row>
    <row r="154" spans="4:9">
      <c r="D154" s="2"/>
      <c r="E154" s="672"/>
      <c r="F154" s="672"/>
      <c r="G154" s="672"/>
      <c r="H154" s="672"/>
      <c r="I154" s="672"/>
    </row>
    <row r="155" spans="4:9">
      <c r="D155" s="2"/>
      <c r="E155" s="672"/>
      <c r="F155" s="672"/>
      <c r="G155" s="672"/>
      <c r="H155" s="672"/>
      <c r="I155" s="672"/>
    </row>
    <row r="156" spans="4:9">
      <c r="D156" s="2"/>
      <c r="E156" s="672"/>
      <c r="F156" s="672"/>
      <c r="G156" s="672"/>
      <c r="H156" s="672"/>
      <c r="I156" s="672"/>
    </row>
    <row r="157" spans="4:9">
      <c r="D157" s="2"/>
      <c r="E157" s="672"/>
      <c r="F157" s="672"/>
      <c r="G157" s="672"/>
      <c r="H157" s="672"/>
      <c r="I157" s="672"/>
    </row>
    <row r="158" spans="4:9">
      <c r="D158" s="2"/>
      <c r="E158" s="672"/>
      <c r="F158" s="672"/>
      <c r="G158" s="672"/>
      <c r="H158" s="672"/>
      <c r="I158" s="672"/>
    </row>
    <row r="159" spans="4:9">
      <c r="D159" s="2"/>
      <c r="E159" s="672"/>
      <c r="F159" s="672"/>
      <c r="G159" s="672"/>
      <c r="H159" s="672"/>
      <c r="I159" s="672"/>
    </row>
    <row r="160" spans="4:9">
      <c r="D160" s="2"/>
      <c r="E160" s="672"/>
      <c r="F160" s="672"/>
      <c r="G160" s="672"/>
      <c r="H160" s="672"/>
      <c r="I160" s="672"/>
    </row>
    <row r="161" spans="4:9">
      <c r="D161" s="2"/>
      <c r="E161" s="672"/>
      <c r="F161" s="672"/>
      <c r="G161" s="672"/>
      <c r="H161" s="672"/>
      <c r="I161" s="672"/>
    </row>
    <row r="162" spans="4:9">
      <c r="D162" s="2"/>
      <c r="E162" s="672"/>
      <c r="F162" s="672"/>
      <c r="G162" s="672"/>
      <c r="H162" s="672"/>
      <c r="I162" s="672"/>
    </row>
    <row r="163" spans="4:9">
      <c r="D163" s="2"/>
      <c r="E163" s="672"/>
      <c r="F163" s="672"/>
      <c r="G163" s="672"/>
      <c r="H163" s="672"/>
      <c r="I163" s="672"/>
    </row>
    <row r="164" spans="4:9">
      <c r="D164" s="2"/>
      <c r="E164" s="672"/>
      <c r="F164" s="672"/>
      <c r="G164" s="672"/>
      <c r="H164" s="672"/>
      <c r="I164" s="672"/>
    </row>
  </sheetData>
  <mergeCells count="1">
    <mergeCell ref="E6:I6"/>
  </mergeCells>
  <pageMargins left="0.7" right="0.7" top="0.75" bottom="0.75" header="0.3" footer="0.3"/>
  <pageSetup paperSize="9" orientation="portrait" horizontalDpi="1200" verticalDpi="120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70FC80-0D40-4978-8E96-D6992CB1BFE9}">
  <sheetPr codeName="Sheet13">
    <tabColor theme="1"/>
  </sheetPr>
  <dimension ref="C3:N145"/>
  <sheetViews>
    <sheetView zoomScale="109" workbookViewId="0">
      <selection activeCell="E10" sqref="E10"/>
    </sheetView>
  </sheetViews>
  <sheetFormatPr defaultColWidth="9.08984375" defaultRowHeight="13"/>
  <cols>
    <col min="1" max="1" width="13.7265625" style="1" customWidth="1"/>
    <col min="2" max="2" width="1.36328125" style="1" customWidth="1"/>
    <col min="3" max="3" width="1.36328125" style="2" bestFit="1" customWidth="1"/>
    <col min="4" max="4" width="4.7265625" style="170" bestFit="1" customWidth="1"/>
    <col min="5" max="5" width="29" style="535" customWidth="1"/>
    <col min="6" max="6" width="20.7265625" style="535" bestFit="1" customWidth="1"/>
    <col min="7" max="7" width="19.6328125" style="535" bestFit="1" customWidth="1"/>
    <col min="8" max="8" width="19.6328125" style="535" customWidth="1"/>
    <col min="9" max="9" width="19.6328125" style="535" bestFit="1" customWidth="1"/>
    <col min="10" max="10" width="22.7265625" style="535" hidden="1" customWidth="1"/>
    <col min="11" max="11" width="13.81640625" style="535" hidden="1" customWidth="1"/>
    <col min="12" max="12" width="10.26953125" style="535" hidden="1" customWidth="1"/>
    <col min="13" max="13" width="10.7265625" style="1" hidden="1" customWidth="1"/>
    <col min="14" max="14" width="6.7265625" style="1" hidden="1" customWidth="1"/>
    <col min="15" max="16384" width="9.08984375" style="1"/>
  </cols>
  <sheetData>
    <row r="3" spans="3:14">
      <c r="E3" s="769" t="s">
        <v>267</v>
      </c>
      <c r="F3" s="769" t="s">
        <v>594</v>
      </c>
      <c r="G3" s="769" t="s">
        <v>310</v>
      </c>
      <c r="H3" s="769" t="s">
        <v>312</v>
      </c>
      <c r="I3" s="769" t="s">
        <v>595</v>
      </c>
    </row>
    <row r="4" spans="3:14" s="3" customFormat="1" ht="7.5" customHeight="1">
      <c r="C4" s="4"/>
      <c r="D4" s="175"/>
      <c r="E4" s="524"/>
      <c r="F4" s="524"/>
      <c r="G4" s="524"/>
      <c r="H4" s="524"/>
      <c r="I4" s="524"/>
      <c r="J4" s="524"/>
      <c r="K4" s="524"/>
      <c r="L4" s="524"/>
    </row>
    <row r="5" spans="3:14">
      <c r="E5" s="743">
        <v>2</v>
      </c>
      <c r="F5" s="743">
        <f>E5+1</f>
        <v>3</v>
      </c>
      <c r="G5" s="743">
        <f t="shared" ref="G5:I5" si="0">F5+1</f>
        <v>4</v>
      </c>
      <c r="H5" s="743">
        <f t="shared" si="0"/>
        <v>5</v>
      </c>
      <c r="I5" s="743">
        <f t="shared" si="0"/>
        <v>6</v>
      </c>
      <c r="J5" s="743">
        <v>8</v>
      </c>
      <c r="K5" s="743">
        <v>9</v>
      </c>
      <c r="L5" s="743">
        <v>10</v>
      </c>
      <c r="M5" s="743">
        <v>11</v>
      </c>
    </row>
    <row r="6" spans="3:14" ht="27" customHeight="1">
      <c r="E6" s="826" t="s">
        <v>545</v>
      </c>
      <c r="F6" s="826"/>
      <c r="G6" s="826"/>
      <c r="H6" s="826"/>
      <c r="I6" s="826"/>
      <c r="J6" s="826"/>
      <c r="K6" s="826"/>
      <c r="L6" s="826"/>
    </row>
    <row r="7" spans="3:14" ht="26">
      <c r="E7" s="766" t="s">
        <v>267</v>
      </c>
      <c r="F7" s="670" t="s">
        <v>594</v>
      </c>
      <c r="G7" s="670" t="s">
        <v>310</v>
      </c>
      <c r="H7" s="670" t="s">
        <v>312</v>
      </c>
      <c r="I7" s="670" t="s">
        <v>595</v>
      </c>
      <c r="J7" s="670"/>
      <c r="K7" s="670"/>
      <c r="L7" s="670"/>
      <c r="M7" s="670"/>
      <c r="N7" s="670"/>
    </row>
    <row r="8" spans="3:14">
      <c r="C8" s="827" t="s">
        <v>505</v>
      </c>
      <c r="D8" s="293">
        <v>2021</v>
      </c>
      <c r="E8" s="679"/>
      <c r="F8" s="679"/>
      <c r="G8" s="679"/>
      <c r="H8" s="679"/>
      <c r="I8" s="679"/>
      <c r="J8" s="679"/>
      <c r="K8" s="679"/>
      <c r="L8" s="679"/>
      <c r="M8" s="679"/>
      <c r="N8" s="671"/>
    </row>
    <row r="9" spans="3:14">
      <c r="C9" s="828"/>
      <c r="D9" s="293">
        <v>2022</v>
      </c>
      <c r="E9" s="679"/>
      <c r="F9" s="679"/>
      <c r="G9" s="679"/>
      <c r="H9" s="679"/>
      <c r="I9" s="679"/>
      <c r="J9" s="679"/>
      <c r="K9" s="679"/>
      <c r="L9" s="679"/>
      <c r="M9" s="679"/>
      <c r="N9" s="671"/>
    </row>
    <row r="10" spans="3:14">
      <c r="C10" s="828"/>
      <c r="D10" s="293">
        <v>2023</v>
      </c>
      <c r="E10" s="679"/>
      <c r="F10" s="679"/>
      <c r="G10" s="679"/>
      <c r="H10" s="679"/>
      <c r="I10" s="679"/>
      <c r="J10" s="679"/>
      <c r="K10" s="679"/>
      <c r="L10" s="679"/>
      <c r="M10" s="679"/>
      <c r="N10" s="671"/>
    </row>
    <row r="11" spans="3:14">
      <c r="C11" s="828"/>
      <c r="D11" s="293">
        <v>2025</v>
      </c>
      <c r="E11" s="676"/>
      <c r="F11" s="676"/>
      <c r="G11" s="676"/>
      <c r="H11" s="676"/>
      <c r="I11" s="676"/>
      <c r="J11" s="676"/>
      <c r="K11" s="676"/>
      <c r="L11" s="676"/>
      <c r="M11" s="676"/>
      <c r="N11" s="676"/>
    </row>
    <row r="12" spans="3:14">
      <c r="C12" s="828"/>
      <c r="D12" s="293">
        <v>2026</v>
      </c>
      <c r="E12" s="676"/>
      <c r="F12" s="676"/>
      <c r="G12" s="676"/>
      <c r="H12" s="676"/>
      <c r="I12" s="676"/>
      <c r="J12" s="676"/>
      <c r="K12" s="676"/>
      <c r="L12" s="676"/>
      <c r="M12" s="676"/>
      <c r="N12" s="676"/>
    </row>
    <row r="13" spans="3:14">
      <c r="C13" s="828"/>
      <c r="D13" s="293">
        <v>2027</v>
      </c>
      <c r="E13" s="676"/>
      <c r="F13" s="676"/>
      <c r="G13" s="676"/>
      <c r="H13" s="676"/>
      <c r="I13" s="676"/>
      <c r="J13" s="676"/>
      <c r="K13" s="676"/>
      <c r="L13" s="676"/>
      <c r="M13" s="676"/>
      <c r="N13" s="676"/>
    </row>
    <row r="14" spans="3:14">
      <c r="C14" s="828"/>
      <c r="D14" s="293">
        <v>2028</v>
      </c>
      <c r="E14" s="676"/>
      <c r="F14" s="676"/>
      <c r="G14" s="676"/>
      <c r="H14" s="676"/>
      <c r="I14" s="676"/>
      <c r="J14" s="676"/>
      <c r="K14" s="676"/>
      <c r="L14" s="676"/>
      <c r="M14" s="676"/>
      <c r="N14" s="676"/>
    </row>
    <row r="15" spans="3:14">
      <c r="C15" s="828"/>
      <c r="D15" s="293">
        <v>2029</v>
      </c>
      <c r="E15" s="676"/>
      <c r="F15" s="676"/>
      <c r="G15" s="676"/>
      <c r="H15" s="676"/>
      <c r="I15" s="676"/>
      <c r="J15" s="676"/>
      <c r="K15" s="676"/>
      <c r="L15" s="676"/>
      <c r="M15" s="676"/>
      <c r="N15" s="676"/>
    </row>
    <row r="16" spans="3:14">
      <c r="C16" s="828"/>
      <c r="D16" s="293">
        <v>2030</v>
      </c>
      <c r="E16" s="676"/>
      <c r="F16" s="676"/>
      <c r="G16" s="676"/>
      <c r="H16" s="676"/>
      <c r="I16" s="676"/>
      <c r="J16" s="676"/>
      <c r="K16" s="676"/>
      <c r="L16" s="676"/>
      <c r="M16" s="676"/>
      <c r="N16" s="676"/>
    </row>
    <row r="17" spans="3:14">
      <c r="D17" s="2"/>
      <c r="E17" s="672"/>
      <c r="F17" s="672"/>
      <c r="G17" s="672"/>
      <c r="H17" s="672"/>
      <c r="I17" s="672"/>
      <c r="J17" s="672"/>
      <c r="K17" s="672"/>
      <c r="L17" s="672"/>
      <c r="M17" s="2"/>
    </row>
    <row r="18" spans="3:14">
      <c r="D18" s="2"/>
      <c r="E18" s="672"/>
      <c r="F18" s="672"/>
      <c r="G18" s="672"/>
      <c r="H18" s="672"/>
      <c r="I18" s="672"/>
      <c r="J18" s="672"/>
      <c r="K18" s="672"/>
      <c r="L18" s="672"/>
      <c r="M18" s="2"/>
    </row>
    <row r="19" spans="3:14">
      <c r="D19" s="2"/>
      <c r="E19" s="672"/>
      <c r="F19" s="672"/>
      <c r="G19" s="672"/>
      <c r="H19" s="672"/>
      <c r="I19" s="672"/>
      <c r="J19" s="672"/>
      <c r="K19" s="672"/>
      <c r="L19" s="672"/>
      <c r="M19" s="2"/>
    </row>
    <row r="20" spans="3:14">
      <c r="D20" s="2"/>
      <c r="E20" s="672"/>
      <c r="F20" s="672"/>
      <c r="G20" s="672"/>
      <c r="H20" s="672"/>
      <c r="I20" s="672"/>
      <c r="J20" s="672"/>
      <c r="K20" s="672"/>
      <c r="L20" s="672"/>
      <c r="M20" s="2"/>
    </row>
    <row r="21" spans="3:14">
      <c r="D21" s="2"/>
      <c r="E21" s="672"/>
      <c r="F21" s="672"/>
      <c r="G21" s="672"/>
      <c r="H21" s="672"/>
      <c r="I21" s="672"/>
      <c r="J21" s="672"/>
      <c r="K21" s="672"/>
      <c r="L21" s="672"/>
      <c r="M21" s="2"/>
    </row>
    <row r="22" spans="3:14">
      <c r="D22" s="2"/>
      <c r="E22" s="672"/>
      <c r="F22" s="672"/>
      <c r="G22" s="672"/>
      <c r="H22" s="672"/>
      <c r="I22" s="672"/>
      <c r="J22" s="672"/>
      <c r="K22" s="672"/>
      <c r="L22" s="672"/>
      <c r="M22" s="2"/>
    </row>
    <row r="23" spans="3:14">
      <c r="D23" s="2"/>
      <c r="E23" s="672"/>
      <c r="F23" s="672"/>
      <c r="G23" s="672"/>
      <c r="H23" s="672"/>
      <c r="I23" s="672"/>
      <c r="J23" s="672"/>
      <c r="K23" s="672"/>
      <c r="L23" s="672"/>
      <c r="M23" s="2"/>
    </row>
    <row r="24" spans="3:14">
      <c r="D24" s="2"/>
      <c r="E24" s="672"/>
      <c r="F24" s="672"/>
      <c r="G24" s="672"/>
      <c r="H24" s="672"/>
      <c r="I24" s="672"/>
      <c r="J24" s="672"/>
      <c r="K24" s="672"/>
      <c r="L24" s="672"/>
      <c r="M24" s="2"/>
    </row>
    <row r="25" spans="3:14">
      <c r="D25" s="2"/>
      <c r="E25" s="672"/>
      <c r="F25" s="672"/>
      <c r="G25" s="672"/>
      <c r="H25" s="672"/>
      <c r="I25" s="672"/>
      <c r="J25" s="672"/>
      <c r="K25" s="672"/>
      <c r="L25" s="672"/>
      <c r="M25" s="2"/>
    </row>
    <row r="26" spans="3:14">
      <c r="D26" s="2"/>
      <c r="E26" s="672"/>
      <c r="F26" s="672"/>
      <c r="G26" s="672"/>
      <c r="H26" s="672"/>
      <c r="I26" s="672"/>
    </row>
    <row r="27" spans="3:14">
      <c r="D27" s="2"/>
      <c r="E27" s="672"/>
      <c r="F27" s="672"/>
      <c r="G27" s="672"/>
      <c r="H27" s="672"/>
      <c r="I27" s="672"/>
    </row>
    <row r="28" spans="3:14" s="535" customFormat="1">
      <c r="C28" s="2"/>
      <c r="D28" s="2"/>
      <c r="E28" s="672"/>
      <c r="F28" s="672"/>
      <c r="G28" s="672"/>
      <c r="H28" s="672"/>
      <c r="I28" s="672"/>
      <c r="M28" s="1"/>
      <c r="N28" s="1"/>
    </row>
    <row r="29" spans="3:14" s="535" customFormat="1">
      <c r="C29" s="2"/>
      <c r="D29" s="2"/>
      <c r="E29" s="672"/>
      <c r="F29" s="672"/>
      <c r="G29" s="672"/>
      <c r="H29" s="672"/>
      <c r="I29" s="672"/>
      <c r="M29" s="1"/>
      <c r="N29" s="1"/>
    </row>
    <row r="30" spans="3:14" s="535" customFormat="1">
      <c r="C30" s="2"/>
      <c r="D30" s="2"/>
      <c r="E30" s="672"/>
      <c r="F30" s="672"/>
      <c r="G30" s="672"/>
      <c r="H30" s="672"/>
      <c r="I30" s="672"/>
      <c r="M30" s="1"/>
      <c r="N30" s="1"/>
    </row>
    <row r="31" spans="3:14" s="535" customFormat="1">
      <c r="C31" s="2"/>
      <c r="D31" s="2"/>
      <c r="E31" s="672"/>
      <c r="F31" s="672"/>
      <c r="G31" s="672"/>
      <c r="H31" s="672"/>
      <c r="I31" s="672"/>
      <c r="M31" s="1"/>
      <c r="N31" s="1"/>
    </row>
    <row r="32" spans="3:14" s="535" customFormat="1">
      <c r="C32" s="2"/>
      <c r="D32" s="2"/>
      <c r="E32" s="672"/>
      <c r="F32" s="672"/>
      <c r="G32" s="672"/>
      <c r="H32" s="672"/>
      <c r="I32" s="672"/>
      <c r="M32" s="1"/>
      <c r="N32" s="1"/>
    </row>
    <row r="33" spans="3:14" s="535" customFormat="1">
      <c r="C33" s="2"/>
      <c r="D33" s="2"/>
      <c r="E33" s="672"/>
      <c r="F33" s="672"/>
      <c r="G33" s="672"/>
      <c r="H33" s="672"/>
      <c r="I33" s="672"/>
      <c r="M33" s="1"/>
      <c r="N33" s="1"/>
    </row>
    <row r="34" spans="3:14" s="535" customFormat="1">
      <c r="C34" s="2"/>
      <c r="D34" s="2"/>
      <c r="E34" s="672"/>
      <c r="F34" s="672"/>
      <c r="G34" s="672"/>
      <c r="H34" s="672"/>
      <c r="I34" s="672"/>
      <c r="M34" s="1"/>
      <c r="N34" s="1"/>
    </row>
    <row r="35" spans="3:14" s="535" customFormat="1">
      <c r="C35" s="2"/>
      <c r="D35" s="2"/>
      <c r="E35" s="672"/>
      <c r="F35" s="672"/>
      <c r="G35" s="672"/>
      <c r="H35" s="672"/>
      <c r="I35" s="672"/>
      <c r="M35" s="1"/>
      <c r="N35" s="1"/>
    </row>
    <row r="36" spans="3:14" s="535" customFormat="1">
      <c r="C36" s="2"/>
      <c r="D36" s="2"/>
      <c r="E36" s="672"/>
      <c r="F36" s="672"/>
      <c r="G36" s="672"/>
      <c r="H36" s="672"/>
      <c r="I36" s="672"/>
      <c r="M36" s="1"/>
      <c r="N36" s="1"/>
    </row>
    <row r="37" spans="3:14" s="535" customFormat="1">
      <c r="C37" s="2"/>
      <c r="D37" s="2"/>
      <c r="E37" s="672"/>
      <c r="F37" s="672"/>
      <c r="G37" s="672"/>
      <c r="H37" s="672"/>
      <c r="I37" s="672"/>
      <c r="M37" s="1"/>
      <c r="N37" s="1"/>
    </row>
    <row r="38" spans="3:14" s="535" customFormat="1">
      <c r="C38" s="2"/>
      <c r="D38" s="2"/>
      <c r="E38" s="672"/>
      <c r="F38" s="672"/>
      <c r="G38" s="672"/>
      <c r="H38" s="672"/>
      <c r="I38" s="672"/>
      <c r="M38" s="1"/>
      <c r="N38" s="1"/>
    </row>
    <row r="39" spans="3:14" s="535" customFormat="1">
      <c r="C39" s="2"/>
      <c r="D39" s="2"/>
      <c r="E39" s="672"/>
      <c r="F39" s="672"/>
      <c r="G39" s="672"/>
      <c r="H39" s="672"/>
      <c r="I39" s="672"/>
      <c r="M39" s="1"/>
      <c r="N39" s="1"/>
    </row>
    <row r="40" spans="3:14" s="535" customFormat="1">
      <c r="C40" s="2"/>
      <c r="D40" s="2"/>
      <c r="E40" s="672"/>
      <c r="F40" s="672"/>
      <c r="G40" s="672"/>
      <c r="H40" s="672"/>
      <c r="I40" s="672"/>
      <c r="M40" s="1"/>
      <c r="N40" s="1"/>
    </row>
    <row r="41" spans="3:14" s="535" customFormat="1">
      <c r="C41" s="2"/>
      <c r="D41" s="2"/>
      <c r="E41" s="672"/>
      <c r="F41" s="672"/>
      <c r="G41" s="672"/>
      <c r="H41" s="672"/>
      <c r="I41" s="672"/>
      <c r="M41" s="1"/>
      <c r="N41" s="1"/>
    </row>
    <row r="42" spans="3:14" s="535" customFormat="1">
      <c r="C42" s="2"/>
      <c r="D42" s="2"/>
      <c r="E42" s="672"/>
      <c r="F42" s="672"/>
      <c r="G42" s="672"/>
      <c r="H42" s="672"/>
      <c r="I42" s="672"/>
      <c r="M42" s="1"/>
      <c r="N42" s="1"/>
    </row>
    <row r="43" spans="3:14" s="535" customFormat="1">
      <c r="C43" s="2"/>
      <c r="D43" s="2"/>
      <c r="E43" s="672"/>
      <c r="F43" s="672"/>
      <c r="G43" s="672"/>
      <c r="H43" s="672"/>
      <c r="I43" s="672"/>
      <c r="M43" s="1"/>
      <c r="N43" s="1"/>
    </row>
    <row r="44" spans="3:14" s="535" customFormat="1">
      <c r="C44" s="2"/>
      <c r="D44" s="2"/>
      <c r="E44" s="672"/>
      <c r="F44" s="672"/>
      <c r="G44" s="672"/>
      <c r="H44" s="672"/>
      <c r="I44" s="672"/>
      <c r="M44" s="1"/>
      <c r="N44" s="1"/>
    </row>
    <row r="45" spans="3:14" s="535" customFormat="1">
      <c r="C45" s="2"/>
      <c r="D45" s="2"/>
      <c r="E45" s="672"/>
      <c r="F45" s="672"/>
      <c r="G45" s="672"/>
      <c r="H45" s="672"/>
      <c r="I45" s="672"/>
      <c r="M45" s="1"/>
      <c r="N45" s="1"/>
    </row>
    <row r="46" spans="3:14" s="535" customFormat="1">
      <c r="C46" s="2"/>
      <c r="D46" s="2"/>
      <c r="E46" s="672"/>
      <c r="F46" s="672"/>
      <c r="G46" s="672"/>
      <c r="H46" s="672"/>
      <c r="I46" s="672"/>
      <c r="M46" s="1"/>
      <c r="N46" s="1"/>
    </row>
    <row r="47" spans="3:14" s="535" customFormat="1">
      <c r="C47" s="2"/>
      <c r="D47" s="2"/>
      <c r="E47" s="672"/>
      <c r="F47" s="672"/>
      <c r="G47" s="672"/>
      <c r="H47" s="672"/>
      <c r="I47" s="672"/>
      <c r="M47" s="1"/>
      <c r="N47" s="1"/>
    </row>
    <row r="48" spans="3:14" s="535" customFormat="1">
      <c r="C48" s="2"/>
      <c r="D48" s="2"/>
      <c r="E48" s="672"/>
      <c r="F48" s="672"/>
      <c r="G48" s="672"/>
      <c r="H48" s="672"/>
      <c r="I48" s="672"/>
      <c r="M48" s="1"/>
      <c r="N48" s="1"/>
    </row>
    <row r="49" spans="3:14" s="535" customFormat="1">
      <c r="C49" s="2"/>
      <c r="D49" s="2"/>
      <c r="E49" s="672"/>
      <c r="F49" s="672"/>
      <c r="G49" s="672"/>
      <c r="H49" s="672"/>
      <c r="I49" s="672"/>
      <c r="M49" s="1"/>
      <c r="N49" s="1"/>
    </row>
    <row r="50" spans="3:14" s="535" customFormat="1">
      <c r="C50" s="2"/>
      <c r="D50" s="2"/>
      <c r="E50" s="672"/>
      <c r="F50" s="672"/>
      <c r="G50" s="672"/>
      <c r="H50" s="672"/>
      <c r="I50" s="672"/>
      <c r="M50" s="1"/>
      <c r="N50" s="1"/>
    </row>
    <row r="51" spans="3:14" s="535" customFormat="1">
      <c r="C51" s="2"/>
      <c r="D51" s="2"/>
      <c r="E51" s="672"/>
      <c r="F51" s="672"/>
      <c r="G51" s="672"/>
      <c r="H51" s="672"/>
      <c r="I51" s="672"/>
      <c r="M51" s="1"/>
      <c r="N51" s="1"/>
    </row>
    <row r="52" spans="3:14" s="535" customFormat="1">
      <c r="C52" s="2"/>
      <c r="D52" s="2"/>
      <c r="E52" s="672"/>
      <c r="F52" s="672"/>
      <c r="G52" s="672"/>
      <c r="H52" s="672"/>
      <c r="I52" s="672"/>
      <c r="M52" s="1"/>
      <c r="N52" s="1"/>
    </row>
    <row r="53" spans="3:14" s="535" customFormat="1">
      <c r="C53" s="2"/>
      <c r="D53" s="2"/>
      <c r="E53" s="672"/>
      <c r="F53" s="672"/>
      <c r="G53" s="672"/>
      <c r="H53" s="672"/>
      <c r="I53" s="672"/>
      <c r="M53" s="1"/>
      <c r="N53" s="1"/>
    </row>
    <row r="54" spans="3:14" s="535" customFormat="1">
      <c r="C54" s="2"/>
      <c r="D54" s="2"/>
      <c r="E54" s="672"/>
      <c r="F54" s="672"/>
      <c r="G54" s="672"/>
      <c r="H54" s="672"/>
      <c r="I54" s="672"/>
      <c r="M54" s="1"/>
      <c r="N54" s="1"/>
    </row>
    <row r="55" spans="3:14" s="535" customFormat="1">
      <c r="C55" s="2"/>
      <c r="D55" s="2"/>
      <c r="E55" s="672"/>
      <c r="F55" s="672"/>
      <c r="G55" s="672"/>
      <c r="H55" s="672"/>
      <c r="I55" s="672"/>
      <c r="M55" s="1"/>
      <c r="N55" s="1"/>
    </row>
    <row r="56" spans="3:14" s="535" customFormat="1">
      <c r="C56" s="2"/>
      <c r="D56" s="2"/>
      <c r="E56" s="672"/>
      <c r="F56" s="672"/>
      <c r="G56" s="672"/>
      <c r="H56" s="672"/>
      <c r="I56" s="672"/>
      <c r="M56" s="1"/>
      <c r="N56" s="1"/>
    </row>
    <row r="57" spans="3:14" s="535" customFormat="1">
      <c r="C57" s="2"/>
      <c r="D57" s="2"/>
      <c r="E57" s="672"/>
      <c r="F57" s="672"/>
      <c r="G57" s="672"/>
      <c r="H57" s="672"/>
      <c r="I57" s="672"/>
      <c r="M57" s="1"/>
      <c r="N57" s="1"/>
    </row>
    <row r="58" spans="3:14" s="535" customFormat="1">
      <c r="C58" s="2"/>
      <c r="D58" s="2"/>
      <c r="E58" s="672"/>
      <c r="F58" s="672"/>
      <c r="G58" s="672"/>
      <c r="H58" s="672"/>
      <c r="I58" s="672"/>
      <c r="M58" s="1"/>
      <c r="N58" s="1"/>
    </row>
    <row r="59" spans="3:14" s="535" customFormat="1">
      <c r="C59" s="2"/>
      <c r="D59" s="2"/>
      <c r="E59" s="672"/>
      <c r="F59" s="672"/>
      <c r="G59" s="672"/>
      <c r="H59" s="672"/>
      <c r="I59" s="672"/>
      <c r="M59" s="1"/>
      <c r="N59" s="1"/>
    </row>
    <row r="60" spans="3:14" s="535" customFormat="1">
      <c r="C60" s="2"/>
      <c r="D60" s="2"/>
      <c r="E60" s="672"/>
      <c r="F60" s="672"/>
      <c r="G60" s="672"/>
      <c r="H60" s="672"/>
      <c r="I60" s="672"/>
      <c r="M60" s="1"/>
      <c r="N60" s="1"/>
    </row>
    <row r="61" spans="3:14" s="535" customFormat="1">
      <c r="C61" s="2"/>
      <c r="D61" s="2"/>
      <c r="E61" s="672"/>
      <c r="F61" s="672"/>
      <c r="G61" s="672"/>
      <c r="H61" s="672"/>
      <c r="I61" s="672"/>
      <c r="M61" s="1"/>
      <c r="N61" s="1"/>
    </row>
    <row r="62" spans="3:14" s="535" customFormat="1">
      <c r="C62" s="2"/>
      <c r="D62" s="2"/>
      <c r="E62" s="672"/>
      <c r="F62" s="672"/>
      <c r="G62" s="672"/>
      <c r="H62" s="672"/>
      <c r="I62" s="672"/>
      <c r="M62" s="1"/>
      <c r="N62" s="1"/>
    </row>
    <row r="63" spans="3:14" s="535" customFormat="1">
      <c r="C63" s="2"/>
      <c r="D63" s="2"/>
      <c r="E63" s="672"/>
      <c r="F63" s="672"/>
      <c r="G63" s="672"/>
      <c r="H63" s="672"/>
      <c r="I63" s="672"/>
      <c r="M63" s="1"/>
      <c r="N63" s="1"/>
    </row>
    <row r="64" spans="3:14" s="535" customFormat="1">
      <c r="C64" s="2"/>
      <c r="D64" s="2"/>
      <c r="E64" s="672"/>
      <c r="F64" s="672"/>
      <c r="G64" s="672"/>
      <c r="H64" s="672"/>
      <c r="I64" s="672"/>
      <c r="M64" s="1"/>
      <c r="N64" s="1"/>
    </row>
    <row r="65" spans="3:14" s="535" customFormat="1">
      <c r="C65" s="2"/>
      <c r="D65" s="2"/>
      <c r="E65" s="672"/>
      <c r="F65" s="672"/>
      <c r="G65" s="672"/>
      <c r="H65" s="672"/>
      <c r="I65" s="672"/>
      <c r="M65" s="1"/>
      <c r="N65" s="1"/>
    </row>
    <row r="66" spans="3:14" s="535" customFormat="1">
      <c r="C66" s="2"/>
      <c r="D66" s="2"/>
      <c r="E66" s="672"/>
      <c r="F66" s="672"/>
      <c r="G66" s="672"/>
      <c r="H66" s="672"/>
      <c r="I66" s="672"/>
      <c r="M66" s="1"/>
      <c r="N66" s="1"/>
    </row>
    <row r="67" spans="3:14" s="535" customFormat="1">
      <c r="C67" s="2"/>
      <c r="D67" s="2"/>
      <c r="E67" s="672"/>
      <c r="F67" s="672"/>
      <c r="G67" s="672"/>
      <c r="H67" s="672"/>
      <c r="I67" s="672"/>
      <c r="M67" s="1"/>
      <c r="N67" s="1"/>
    </row>
    <row r="68" spans="3:14" s="535" customFormat="1">
      <c r="C68" s="2"/>
      <c r="D68" s="2"/>
      <c r="E68" s="672"/>
      <c r="F68" s="672"/>
      <c r="G68" s="672"/>
      <c r="H68" s="672"/>
      <c r="I68" s="672"/>
      <c r="M68" s="1"/>
      <c r="N68" s="1"/>
    </row>
    <row r="69" spans="3:14" s="535" customFormat="1">
      <c r="C69" s="2"/>
      <c r="D69" s="2"/>
      <c r="E69" s="672"/>
      <c r="F69" s="672"/>
      <c r="G69" s="672"/>
      <c r="H69" s="672"/>
      <c r="I69" s="672"/>
      <c r="M69" s="1"/>
      <c r="N69" s="1"/>
    </row>
    <row r="70" spans="3:14" s="535" customFormat="1">
      <c r="C70" s="2"/>
      <c r="D70" s="2"/>
      <c r="E70" s="672"/>
      <c r="F70" s="672"/>
      <c r="G70" s="672"/>
      <c r="H70" s="672"/>
      <c r="I70" s="672"/>
      <c r="M70" s="1"/>
      <c r="N70" s="1"/>
    </row>
    <row r="71" spans="3:14" s="535" customFormat="1">
      <c r="C71" s="2"/>
      <c r="D71" s="2"/>
      <c r="E71" s="672"/>
      <c r="F71" s="672"/>
      <c r="G71" s="672"/>
      <c r="H71" s="672"/>
      <c r="I71" s="672"/>
      <c r="M71" s="1"/>
      <c r="N71" s="1"/>
    </row>
    <row r="72" spans="3:14" s="535" customFormat="1">
      <c r="C72" s="2"/>
      <c r="D72" s="2"/>
      <c r="E72" s="672"/>
      <c r="F72" s="672"/>
      <c r="G72" s="672"/>
      <c r="H72" s="672"/>
      <c r="I72" s="672"/>
      <c r="M72" s="1"/>
      <c r="N72" s="1"/>
    </row>
    <row r="73" spans="3:14" s="535" customFormat="1">
      <c r="C73" s="2"/>
      <c r="D73" s="2"/>
      <c r="E73" s="672"/>
      <c r="F73" s="672"/>
      <c r="G73" s="672"/>
      <c r="H73" s="672"/>
      <c r="I73" s="672"/>
      <c r="M73" s="1"/>
      <c r="N73" s="1"/>
    </row>
    <row r="74" spans="3:14" s="535" customFormat="1">
      <c r="C74" s="2"/>
      <c r="D74" s="2"/>
      <c r="E74" s="672"/>
      <c r="F74" s="672"/>
      <c r="G74" s="672"/>
      <c r="H74" s="672"/>
      <c r="I74" s="672"/>
      <c r="M74" s="1"/>
      <c r="N74" s="1"/>
    </row>
    <row r="75" spans="3:14" s="535" customFormat="1">
      <c r="C75" s="2"/>
      <c r="D75" s="2"/>
      <c r="E75" s="672"/>
      <c r="F75" s="672"/>
      <c r="G75" s="672"/>
      <c r="H75" s="672"/>
      <c r="I75" s="672"/>
      <c r="M75" s="1"/>
      <c r="N75" s="1"/>
    </row>
    <row r="76" spans="3:14" s="535" customFormat="1">
      <c r="C76" s="2"/>
      <c r="D76" s="2"/>
      <c r="E76" s="672"/>
      <c r="F76" s="672"/>
      <c r="G76" s="672"/>
      <c r="H76" s="672"/>
      <c r="I76" s="672"/>
      <c r="M76" s="1"/>
      <c r="N76" s="1"/>
    </row>
    <row r="77" spans="3:14" s="535" customFormat="1">
      <c r="C77" s="2"/>
      <c r="D77" s="2"/>
      <c r="E77" s="672"/>
      <c r="F77" s="672"/>
      <c r="G77" s="672"/>
      <c r="H77" s="672"/>
      <c r="I77" s="672"/>
      <c r="M77" s="1"/>
      <c r="N77" s="1"/>
    </row>
    <row r="78" spans="3:14" s="535" customFormat="1">
      <c r="C78" s="2"/>
      <c r="D78" s="2"/>
      <c r="E78" s="672"/>
      <c r="F78" s="672"/>
      <c r="G78" s="672"/>
      <c r="H78" s="672"/>
      <c r="I78" s="672"/>
      <c r="M78" s="1"/>
      <c r="N78" s="1"/>
    </row>
    <row r="79" spans="3:14" s="535" customFormat="1">
      <c r="C79" s="2"/>
      <c r="D79" s="2"/>
      <c r="E79" s="672"/>
      <c r="F79" s="672"/>
      <c r="G79" s="672"/>
      <c r="H79" s="672"/>
      <c r="I79" s="672"/>
      <c r="M79" s="1"/>
      <c r="N79" s="1"/>
    </row>
    <row r="80" spans="3:14" s="535" customFormat="1">
      <c r="C80" s="2"/>
      <c r="D80" s="2"/>
      <c r="E80" s="672"/>
      <c r="F80" s="672"/>
      <c r="G80" s="672"/>
      <c r="H80" s="672"/>
      <c r="I80" s="672"/>
      <c r="M80" s="1"/>
      <c r="N80" s="1"/>
    </row>
    <row r="81" spans="3:14" s="535" customFormat="1">
      <c r="C81" s="2"/>
      <c r="D81" s="2"/>
      <c r="E81" s="672"/>
      <c r="F81" s="672"/>
      <c r="G81" s="672"/>
      <c r="H81" s="672"/>
      <c r="I81" s="672"/>
      <c r="M81" s="1"/>
      <c r="N81" s="1"/>
    </row>
    <row r="82" spans="3:14" s="535" customFormat="1">
      <c r="C82" s="2"/>
      <c r="D82" s="2"/>
      <c r="E82" s="672"/>
      <c r="F82" s="672"/>
      <c r="G82" s="672"/>
      <c r="H82" s="672"/>
      <c r="I82" s="672"/>
      <c r="M82" s="1"/>
      <c r="N82" s="1"/>
    </row>
    <row r="83" spans="3:14" s="535" customFormat="1">
      <c r="C83" s="2"/>
      <c r="D83" s="2"/>
      <c r="E83" s="672"/>
      <c r="F83" s="672"/>
      <c r="G83" s="672"/>
      <c r="H83" s="672"/>
      <c r="I83" s="672"/>
      <c r="M83" s="1"/>
      <c r="N83" s="1"/>
    </row>
    <row r="84" spans="3:14" s="535" customFormat="1">
      <c r="C84" s="2"/>
      <c r="D84" s="2"/>
      <c r="E84" s="672"/>
      <c r="F84" s="672"/>
      <c r="G84" s="672"/>
      <c r="H84" s="672"/>
      <c r="I84" s="672"/>
      <c r="M84" s="1"/>
      <c r="N84" s="1"/>
    </row>
    <row r="85" spans="3:14" s="535" customFormat="1">
      <c r="C85" s="2"/>
      <c r="D85" s="2"/>
      <c r="E85" s="672"/>
      <c r="F85" s="672"/>
      <c r="G85" s="672"/>
      <c r="H85" s="672"/>
      <c r="I85" s="672"/>
      <c r="M85" s="1"/>
      <c r="N85" s="1"/>
    </row>
    <row r="86" spans="3:14" s="535" customFormat="1">
      <c r="C86" s="2"/>
      <c r="D86" s="2"/>
      <c r="E86" s="672"/>
      <c r="F86" s="672"/>
      <c r="G86" s="672"/>
      <c r="H86" s="672"/>
      <c r="I86" s="672"/>
      <c r="M86" s="1"/>
      <c r="N86" s="1"/>
    </row>
    <row r="87" spans="3:14" s="535" customFormat="1">
      <c r="C87" s="2"/>
      <c r="D87" s="2"/>
      <c r="E87" s="672"/>
      <c r="F87" s="672"/>
      <c r="G87" s="672"/>
      <c r="H87" s="672"/>
      <c r="I87" s="672"/>
      <c r="M87" s="1"/>
      <c r="N87" s="1"/>
    </row>
    <row r="88" spans="3:14" s="535" customFormat="1">
      <c r="C88" s="2"/>
      <c r="D88" s="2"/>
      <c r="E88" s="672"/>
      <c r="F88" s="672"/>
      <c r="G88" s="672"/>
      <c r="H88" s="672"/>
      <c r="I88" s="672"/>
      <c r="M88" s="1"/>
      <c r="N88" s="1"/>
    </row>
    <row r="89" spans="3:14" s="535" customFormat="1">
      <c r="C89" s="2"/>
      <c r="D89" s="2"/>
      <c r="E89" s="672"/>
      <c r="F89" s="672"/>
      <c r="G89" s="672"/>
      <c r="H89" s="672"/>
      <c r="I89" s="672"/>
      <c r="M89" s="1"/>
      <c r="N89" s="1"/>
    </row>
    <row r="90" spans="3:14" s="535" customFormat="1">
      <c r="C90" s="2"/>
      <c r="D90" s="2"/>
      <c r="E90" s="672"/>
      <c r="F90" s="672"/>
      <c r="G90" s="672"/>
      <c r="H90" s="672"/>
      <c r="I90" s="672"/>
      <c r="M90" s="1"/>
      <c r="N90" s="1"/>
    </row>
    <row r="91" spans="3:14" s="535" customFormat="1">
      <c r="C91" s="2"/>
      <c r="D91" s="2"/>
      <c r="E91" s="672"/>
      <c r="F91" s="672"/>
      <c r="G91" s="672"/>
      <c r="H91" s="672"/>
      <c r="I91" s="672"/>
      <c r="M91" s="1"/>
      <c r="N91" s="1"/>
    </row>
    <row r="92" spans="3:14" s="535" customFormat="1">
      <c r="C92" s="2"/>
      <c r="D92" s="2"/>
      <c r="E92" s="672"/>
      <c r="F92" s="672"/>
      <c r="G92" s="672"/>
      <c r="H92" s="672"/>
      <c r="I92" s="672"/>
      <c r="M92" s="1"/>
      <c r="N92" s="1"/>
    </row>
    <row r="93" spans="3:14" s="535" customFormat="1">
      <c r="C93" s="2"/>
      <c r="D93" s="2"/>
      <c r="E93" s="672"/>
      <c r="F93" s="672"/>
      <c r="G93" s="672"/>
      <c r="H93" s="672"/>
      <c r="I93" s="672"/>
      <c r="M93" s="1"/>
      <c r="N93" s="1"/>
    </row>
    <row r="94" spans="3:14" s="535" customFormat="1">
      <c r="C94" s="2"/>
      <c r="D94" s="2"/>
      <c r="E94" s="672"/>
      <c r="F94" s="672"/>
      <c r="G94" s="672"/>
      <c r="H94" s="672"/>
      <c r="I94" s="672"/>
      <c r="M94" s="1"/>
      <c r="N94" s="1"/>
    </row>
    <row r="95" spans="3:14" s="535" customFormat="1">
      <c r="C95" s="2"/>
      <c r="D95" s="2"/>
      <c r="E95" s="672"/>
      <c r="F95" s="672"/>
      <c r="G95" s="672"/>
      <c r="H95" s="672"/>
      <c r="I95" s="672"/>
      <c r="M95" s="1"/>
      <c r="N95" s="1"/>
    </row>
    <row r="96" spans="3:14" s="535" customFormat="1">
      <c r="C96" s="2"/>
      <c r="D96" s="2"/>
      <c r="E96" s="672"/>
      <c r="F96" s="672"/>
      <c r="G96" s="672"/>
      <c r="H96" s="672"/>
      <c r="I96" s="672"/>
      <c r="M96" s="1"/>
      <c r="N96" s="1"/>
    </row>
    <row r="97" spans="3:14" s="535" customFormat="1">
      <c r="C97" s="2"/>
      <c r="D97" s="2"/>
      <c r="E97" s="672"/>
      <c r="F97" s="672"/>
      <c r="G97" s="672"/>
      <c r="H97" s="672"/>
      <c r="I97" s="672"/>
      <c r="M97" s="1"/>
      <c r="N97" s="1"/>
    </row>
    <row r="98" spans="3:14" s="535" customFormat="1">
      <c r="C98" s="2"/>
      <c r="D98" s="2"/>
      <c r="E98" s="672"/>
      <c r="F98" s="672"/>
      <c r="G98" s="672"/>
      <c r="H98" s="672"/>
      <c r="I98" s="672"/>
      <c r="M98" s="1"/>
      <c r="N98" s="1"/>
    </row>
    <row r="99" spans="3:14" s="535" customFormat="1">
      <c r="C99" s="2"/>
      <c r="D99" s="2"/>
      <c r="E99" s="672"/>
      <c r="F99" s="672"/>
      <c r="G99" s="672"/>
      <c r="H99" s="672"/>
      <c r="I99" s="672"/>
      <c r="M99" s="1"/>
      <c r="N99" s="1"/>
    </row>
    <row r="100" spans="3:14" s="535" customFormat="1">
      <c r="C100" s="2"/>
      <c r="D100" s="2"/>
      <c r="E100" s="672"/>
      <c r="F100" s="672"/>
      <c r="G100" s="672"/>
      <c r="H100" s="672"/>
      <c r="I100" s="672"/>
      <c r="M100" s="1"/>
      <c r="N100" s="1"/>
    </row>
    <row r="101" spans="3:14" s="535" customFormat="1">
      <c r="C101" s="2"/>
      <c r="D101" s="2"/>
      <c r="E101" s="672"/>
      <c r="F101" s="672"/>
      <c r="G101" s="672"/>
      <c r="H101" s="672"/>
      <c r="I101" s="672"/>
      <c r="M101" s="1"/>
      <c r="N101" s="1"/>
    </row>
    <row r="102" spans="3:14" s="535" customFormat="1">
      <c r="C102" s="2"/>
      <c r="D102" s="2"/>
      <c r="E102" s="672"/>
      <c r="F102" s="672"/>
      <c r="G102" s="672"/>
      <c r="H102" s="672"/>
      <c r="I102" s="672"/>
      <c r="M102" s="1"/>
      <c r="N102" s="1"/>
    </row>
    <row r="103" spans="3:14" s="535" customFormat="1">
      <c r="C103" s="2"/>
      <c r="D103" s="2"/>
      <c r="E103" s="672"/>
      <c r="F103" s="672"/>
      <c r="G103" s="672"/>
      <c r="H103" s="672"/>
      <c r="I103" s="672"/>
      <c r="M103" s="1"/>
      <c r="N103" s="1"/>
    </row>
    <row r="104" spans="3:14" s="535" customFormat="1">
      <c r="C104" s="2"/>
      <c r="D104" s="2"/>
      <c r="E104" s="672"/>
      <c r="F104" s="672"/>
      <c r="G104" s="672"/>
      <c r="H104" s="672"/>
      <c r="I104" s="672"/>
      <c r="M104" s="1"/>
      <c r="N104" s="1"/>
    </row>
    <row r="105" spans="3:14" s="535" customFormat="1">
      <c r="C105" s="2"/>
      <c r="D105" s="2"/>
      <c r="E105" s="672"/>
      <c r="F105" s="672"/>
      <c r="G105" s="672"/>
      <c r="H105" s="672"/>
      <c r="I105" s="672"/>
      <c r="M105" s="1"/>
      <c r="N105" s="1"/>
    </row>
    <row r="106" spans="3:14" s="535" customFormat="1">
      <c r="C106" s="2"/>
      <c r="D106" s="2"/>
      <c r="E106" s="672"/>
      <c r="F106" s="672"/>
      <c r="G106" s="672"/>
      <c r="H106" s="672"/>
      <c r="I106" s="672"/>
      <c r="M106" s="1"/>
      <c r="N106" s="1"/>
    </row>
    <row r="107" spans="3:14" s="535" customFormat="1">
      <c r="C107" s="2"/>
      <c r="D107" s="2"/>
      <c r="E107" s="672"/>
      <c r="F107" s="672"/>
      <c r="G107" s="672"/>
      <c r="H107" s="672"/>
      <c r="I107" s="672"/>
      <c r="M107" s="1"/>
      <c r="N107" s="1"/>
    </row>
    <row r="108" spans="3:14" s="535" customFormat="1">
      <c r="C108" s="2"/>
      <c r="D108" s="2"/>
      <c r="E108" s="672"/>
      <c r="F108" s="672"/>
      <c r="G108" s="672"/>
      <c r="H108" s="672"/>
      <c r="I108" s="672"/>
      <c r="M108" s="1"/>
      <c r="N108" s="1"/>
    </row>
    <row r="109" spans="3:14" s="535" customFormat="1">
      <c r="C109" s="2"/>
      <c r="D109" s="2"/>
      <c r="E109" s="672"/>
      <c r="F109" s="672"/>
      <c r="G109" s="672"/>
      <c r="H109" s="672"/>
      <c r="I109" s="672"/>
      <c r="M109" s="1"/>
      <c r="N109" s="1"/>
    </row>
    <row r="110" spans="3:14" s="535" customFormat="1">
      <c r="C110" s="2"/>
      <c r="D110" s="2"/>
      <c r="E110" s="672"/>
      <c r="F110" s="672"/>
      <c r="G110" s="672"/>
      <c r="H110" s="672"/>
      <c r="I110" s="672"/>
      <c r="M110" s="1"/>
      <c r="N110" s="1"/>
    </row>
    <row r="111" spans="3:14" s="535" customFormat="1">
      <c r="C111" s="2"/>
      <c r="D111" s="2"/>
      <c r="E111" s="672"/>
      <c r="F111" s="672"/>
      <c r="G111" s="672"/>
      <c r="H111" s="672"/>
      <c r="I111" s="672"/>
      <c r="M111" s="1"/>
      <c r="N111" s="1"/>
    </row>
    <row r="112" spans="3:14" s="535" customFormat="1">
      <c r="C112" s="2"/>
      <c r="D112" s="2"/>
      <c r="E112" s="672"/>
      <c r="F112" s="672"/>
      <c r="G112" s="672"/>
      <c r="H112" s="672"/>
      <c r="I112" s="672"/>
      <c r="M112" s="1"/>
      <c r="N112" s="1"/>
    </row>
    <row r="113" spans="3:14" s="535" customFormat="1">
      <c r="C113" s="2"/>
      <c r="D113" s="2"/>
      <c r="E113" s="672"/>
      <c r="F113" s="672"/>
      <c r="G113" s="672"/>
      <c r="H113" s="672"/>
      <c r="I113" s="672"/>
      <c r="M113" s="1"/>
      <c r="N113" s="1"/>
    </row>
    <row r="114" spans="3:14" s="535" customFormat="1">
      <c r="C114" s="2"/>
      <c r="D114" s="2"/>
      <c r="E114" s="672"/>
      <c r="F114" s="672"/>
      <c r="G114" s="672"/>
      <c r="H114" s="672"/>
      <c r="I114" s="672"/>
      <c r="M114" s="1"/>
      <c r="N114" s="1"/>
    </row>
    <row r="115" spans="3:14" s="535" customFormat="1">
      <c r="C115" s="2"/>
      <c r="D115" s="2"/>
      <c r="E115" s="672"/>
      <c r="F115" s="672"/>
      <c r="G115" s="672"/>
      <c r="H115" s="672"/>
      <c r="I115" s="672"/>
      <c r="M115" s="1"/>
      <c r="N115" s="1"/>
    </row>
    <row r="116" spans="3:14" s="535" customFormat="1">
      <c r="C116" s="2"/>
      <c r="D116" s="2"/>
      <c r="E116" s="672"/>
      <c r="F116" s="672"/>
      <c r="G116" s="672"/>
      <c r="H116" s="672"/>
      <c r="I116" s="672"/>
      <c r="M116" s="1"/>
      <c r="N116" s="1"/>
    </row>
    <row r="117" spans="3:14" s="535" customFormat="1">
      <c r="C117" s="2"/>
      <c r="D117" s="2"/>
      <c r="E117" s="672"/>
      <c r="F117" s="672"/>
      <c r="G117" s="672"/>
      <c r="H117" s="672"/>
      <c r="I117" s="672"/>
      <c r="M117" s="1"/>
      <c r="N117" s="1"/>
    </row>
    <row r="118" spans="3:14" s="535" customFormat="1">
      <c r="C118" s="2"/>
      <c r="D118" s="2"/>
      <c r="E118" s="672"/>
      <c r="F118" s="672"/>
      <c r="G118" s="672"/>
      <c r="H118" s="672"/>
      <c r="I118" s="672"/>
      <c r="M118" s="1"/>
      <c r="N118" s="1"/>
    </row>
    <row r="119" spans="3:14" s="535" customFormat="1">
      <c r="C119" s="2"/>
      <c r="D119" s="2"/>
      <c r="E119" s="672"/>
      <c r="F119" s="672"/>
      <c r="G119" s="672"/>
      <c r="H119" s="672"/>
      <c r="I119" s="672"/>
      <c r="M119" s="1"/>
      <c r="N119" s="1"/>
    </row>
    <row r="120" spans="3:14" s="535" customFormat="1">
      <c r="C120" s="2"/>
      <c r="D120" s="2"/>
      <c r="E120" s="672"/>
      <c r="F120" s="672"/>
      <c r="G120" s="672"/>
      <c r="H120" s="672"/>
      <c r="I120" s="672"/>
      <c r="M120" s="1"/>
      <c r="N120" s="1"/>
    </row>
    <row r="121" spans="3:14" s="535" customFormat="1">
      <c r="C121" s="2"/>
      <c r="D121" s="2"/>
      <c r="E121" s="672"/>
      <c r="F121" s="672"/>
      <c r="G121" s="672"/>
      <c r="H121" s="672"/>
      <c r="I121" s="672"/>
      <c r="M121" s="1"/>
      <c r="N121" s="1"/>
    </row>
    <row r="122" spans="3:14" s="535" customFormat="1">
      <c r="C122" s="2"/>
      <c r="D122" s="2"/>
      <c r="E122" s="672"/>
      <c r="F122" s="672"/>
      <c r="G122" s="672"/>
      <c r="H122" s="672"/>
      <c r="I122" s="672"/>
      <c r="M122" s="1"/>
      <c r="N122" s="1"/>
    </row>
    <row r="123" spans="3:14" s="535" customFormat="1">
      <c r="C123" s="2"/>
      <c r="D123" s="2"/>
      <c r="E123" s="672"/>
      <c r="F123" s="672"/>
      <c r="G123" s="672"/>
      <c r="H123" s="672"/>
      <c r="I123" s="672"/>
      <c r="M123" s="1"/>
      <c r="N123" s="1"/>
    </row>
    <row r="124" spans="3:14" s="535" customFormat="1">
      <c r="C124" s="2"/>
      <c r="D124" s="2"/>
      <c r="E124" s="672"/>
      <c r="F124" s="672"/>
      <c r="G124" s="672"/>
      <c r="H124" s="672"/>
      <c r="I124" s="672"/>
      <c r="M124" s="1"/>
      <c r="N124" s="1"/>
    </row>
    <row r="125" spans="3:14" s="535" customFormat="1">
      <c r="C125" s="2"/>
      <c r="D125" s="2"/>
      <c r="E125" s="672"/>
      <c r="F125" s="672"/>
      <c r="G125" s="672"/>
      <c r="H125" s="672"/>
      <c r="I125" s="672"/>
      <c r="M125" s="1"/>
      <c r="N125" s="1"/>
    </row>
    <row r="126" spans="3:14" s="535" customFormat="1">
      <c r="C126" s="2"/>
      <c r="D126" s="2"/>
      <c r="E126" s="672"/>
      <c r="F126" s="672"/>
      <c r="G126" s="672"/>
      <c r="H126" s="672"/>
      <c r="I126" s="672"/>
      <c r="M126" s="1"/>
      <c r="N126" s="1"/>
    </row>
    <row r="127" spans="3:14" s="535" customFormat="1">
      <c r="C127" s="2"/>
      <c r="D127" s="2"/>
      <c r="E127" s="672"/>
      <c r="F127" s="672"/>
      <c r="G127" s="672"/>
      <c r="H127" s="672"/>
      <c r="I127" s="672"/>
      <c r="M127" s="1"/>
      <c r="N127" s="1"/>
    </row>
    <row r="128" spans="3:14" s="535" customFormat="1">
      <c r="C128" s="2"/>
      <c r="D128" s="2"/>
      <c r="E128" s="672"/>
      <c r="F128" s="672"/>
      <c r="G128" s="672"/>
      <c r="H128" s="672"/>
      <c r="I128" s="672"/>
      <c r="M128" s="1"/>
      <c r="N128" s="1"/>
    </row>
    <row r="129" spans="3:14" s="535" customFormat="1">
      <c r="C129" s="2"/>
      <c r="D129" s="2"/>
      <c r="E129" s="672"/>
      <c r="F129" s="672"/>
      <c r="G129" s="672"/>
      <c r="H129" s="672"/>
      <c r="I129" s="672"/>
      <c r="M129" s="1"/>
      <c r="N129" s="1"/>
    </row>
    <row r="130" spans="3:14" s="535" customFormat="1">
      <c r="C130" s="2"/>
      <c r="D130" s="2"/>
      <c r="E130" s="672"/>
      <c r="F130" s="672"/>
      <c r="G130" s="672"/>
      <c r="H130" s="672"/>
      <c r="I130" s="672"/>
      <c r="M130" s="1"/>
      <c r="N130" s="1"/>
    </row>
    <row r="131" spans="3:14" s="535" customFormat="1">
      <c r="C131" s="2"/>
      <c r="D131" s="2"/>
      <c r="E131" s="672"/>
      <c r="F131" s="672"/>
      <c r="G131" s="672"/>
      <c r="H131" s="672"/>
      <c r="I131" s="672"/>
      <c r="M131" s="1"/>
      <c r="N131" s="1"/>
    </row>
    <row r="132" spans="3:14" s="535" customFormat="1">
      <c r="C132" s="2"/>
      <c r="D132" s="2"/>
      <c r="E132" s="672"/>
      <c r="F132" s="672"/>
      <c r="G132" s="672"/>
      <c r="H132" s="672"/>
      <c r="I132" s="672"/>
      <c r="M132" s="1"/>
      <c r="N132" s="1"/>
    </row>
    <row r="133" spans="3:14" s="535" customFormat="1">
      <c r="C133" s="2"/>
      <c r="D133" s="2"/>
      <c r="E133" s="672"/>
      <c r="F133" s="672"/>
      <c r="G133" s="672"/>
      <c r="H133" s="672"/>
      <c r="I133" s="672"/>
      <c r="M133" s="1"/>
      <c r="N133" s="1"/>
    </row>
    <row r="134" spans="3:14" s="535" customFormat="1">
      <c r="C134" s="2"/>
      <c r="D134" s="2"/>
      <c r="E134" s="672"/>
      <c r="F134" s="672"/>
      <c r="G134" s="672"/>
      <c r="H134" s="672"/>
      <c r="I134" s="672"/>
      <c r="M134" s="1"/>
      <c r="N134" s="1"/>
    </row>
    <row r="135" spans="3:14" s="535" customFormat="1">
      <c r="C135" s="2"/>
      <c r="D135" s="2"/>
      <c r="E135" s="672"/>
      <c r="F135" s="672"/>
      <c r="G135" s="672"/>
      <c r="H135" s="672"/>
      <c r="I135" s="672"/>
      <c r="M135" s="1"/>
      <c r="N135" s="1"/>
    </row>
    <row r="136" spans="3:14" s="535" customFormat="1">
      <c r="C136" s="2"/>
      <c r="D136" s="2"/>
      <c r="E136" s="672"/>
      <c r="F136" s="672"/>
      <c r="G136" s="672"/>
      <c r="H136" s="672"/>
      <c r="I136" s="672"/>
      <c r="M136" s="1"/>
      <c r="N136" s="1"/>
    </row>
    <row r="137" spans="3:14" s="535" customFormat="1">
      <c r="C137" s="2"/>
      <c r="D137" s="2"/>
      <c r="E137" s="672"/>
      <c r="F137" s="672"/>
      <c r="G137" s="672"/>
      <c r="H137" s="672"/>
      <c r="I137" s="672"/>
      <c r="M137" s="1"/>
      <c r="N137" s="1"/>
    </row>
    <row r="138" spans="3:14" s="535" customFormat="1">
      <c r="C138" s="2"/>
      <c r="D138" s="2"/>
      <c r="E138" s="672"/>
      <c r="F138" s="672"/>
      <c r="G138" s="672"/>
      <c r="H138" s="672"/>
      <c r="I138" s="672"/>
      <c r="M138" s="1"/>
      <c r="N138" s="1"/>
    </row>
    <row r="139" spans="3:14" s="535" customFormat="1">
      <c r="C139" s="2"/>
      <c r="D139" s="2"/>
      <c r="E139" s="672"/>
      <c r="F139" s="672"/>
      <c r="G139" s="672"/>
      <c r="H139" s="672"/>
      <c r="I139" s="672"/>
      <c r="M139" s="1"/>
      <c r="N139" s="1"/>
    </row>
    <row r="140" spans="3:14" s="535" customFormat="1">
      <c r="C140" s="2"/>
      <c r="D140" s="2"/>
      <c r="E140" s="672"/>
      <c r="F140" s="672"/>
      <c r="G140" s="672"/>
      <c r="H140" s="672"/>
      <c r="I140" s="672"/>
      <c r="M140" s="1"/>
      <c r="N140" s="1"/>
    </row>
    <row r="141" spans="3:14" s="535" customFormat="1">
      <c r="C141" s="2"/>
      <c r="D141" s="2"/>
      <c r="E141" s="672"/>
      <c r="F141" s="672"/>
      <c r="G141" s="672"/>
      <c r="H141" s="672"/>
      <c r="I141" s="672"/>
      <c r="M141" s="1"/>
      <c r="N141" s="1"/>
    </row>
    <row r="142" spans="3:14" s="535" customFormat="1">
      <c r="C142" s="2"/>
      <c r="D142" s="2"/>
      <c r="E142" s="672"/>
      <c r="F142" s="672"/>
      <c r="G142" s="672"/>
      <c r="H142" s="672"/>
      <c r="I142" s="672"/>
      <c r="M142" s="1"/>
      <c r="N142" s="1"/>
    </row>
    <row r="143" spans="3:14" s="535" customFormat="1">
      <c r="C143" s="2"/>
      <c r="D143" s="2"/>
      <c r="E143" s="672"/>
      <c r="F143" s="672"/>
      <c r="G143" s="672"/>
      <c r="H143" s="672"/>
      <c r="I143" s="672"/>
      <c r="M143" s="1"/>
      <c r="N143" s="1"/>
    </row>
    <row r="144" spans="3:14" s="535" customFormat="1">
      <c r="C144" s="2"/>
      <c r="D144" s="2"/>
      <c r="E144" s="672"/>
      <c r="F144" s="672"/>
      <c r="G144" s="672"/>
      <c r="H144" s="672"/>
      <c r="I144" s="672"/>
      <c r="M144" s="1"/>
      <c r="N144" s="1"/>
    </row>
    <row r="145" spans="3:14" s="535" customFormat="1">
      <c r="C145" s="2"/>
      <c r="D145" s="2"/>
      <c r="E145" s="672"/>
      <c r="F145" s="672"/>
      <c r="G145" s="672"/>
      <c r="H145" s="672"/>
      <c r="I145" s="672"/>
      <c r="M145" s="1"/>
      <c r="N145" s="1"/>
    </row>
  </sheetData>
  <mergeCells count="2">
    <mergeCell ref="E6:L6"/>
    <mergeCell ref="C8:C16"/>
  </mergeCells>
  <pageMargins left="0.7" right="0.7" top="0.75" bottom="0.75" header="0.3" footer="0.3"/>
  <pageSetup paperSize="9" orientation="portrait" horizontalDpi="1200" verticalDpi="1200"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538125-8F9D-4865-8158-F905FB43D83D}">
  <sheetPr codeName="Sheet16">
    <tabColor rgb="FF00B050"/>
  </sheetPr>
  <dimension ref="B3:T61"/>
  <sheetViews>
    <sheetView workbookViewId="0">
      <selection activeCell="H4" sqref="H4"/>
    </sheetView>
  </sheetViews>
  <sheetFormatPr defaultColWidth="9" defaultRowHeight="13"/>
  <cols>
    <col min="1" max="1" width="9" style="447"/>
    <col min="2" max="2" width="4.7265625" style="447" bestFit="1" customWidth="1"/>
    <col min="3" max="3" width="9" style="447"/>
    <col min="4" max="4" width="2.7265625" style="449" bestFit="1" customWidth="1"/>
    <col min="5" max="5" width="2.36328125" style="449" customWidth="1"/>
    <col min="6" max="6" width="4.6328125" style="449" bestFit="1" customWidth="1"/>
    <col min="7" max="7" width="4.7265625" style="449" bestFit="1" customWidth="1"/>
    <col min="8" max="8" width="12.81640625" style="449" bestFit="1" customWidth="1"/>
    <col min="9" max="9" width="17.26953125" style="449" bestFit="1" customWidth="1"/>
    <col min="10" max="10" width="7.7265625" style="449" customWidth="1"/>
    <col min="11" max="11" width="3.81640625" style="453" customWidth="1"/>
    <col min="12" max="12" width="9.54296875" style="449" customWidth="1"/>
    <col min="13" max="13" width="12.81640625" style="449" customWidth="1"/>
    <col min="14" max="14" width="9" style="447"/>
    <col min="15" max="17" width="4" style="449" bestFit="1" customWidth="1"/>
    <col min="18" max="19" width="6.36328125" style="447" customWidth="1"/>
    <col min="20" max="21" width="4" style="447" customWidth="1"/>
    <col min="22" max="22" width="17.26953125" style="447" bestFit="1" customWidth="1"/>
    <col min="23" max="23" width="1.7265625" style="447" bestFit="1" customWidth="1"/>
    <col min="24" max="24" width="12.6328125" style="447" bestFit="1" customWidth="1"/>
    <col min="25" max="25" width="10" style="447" bestFit="1" customWidth="1"/>
    <col min="26" max="26" width="43" style="447" bestFit="1" customWidth="1"/>
    <col min="27" max="16384" width="9" style="447"/>
  </cols>
  <sheetData>
    <row r="3" spans="2:20">
      <c r="D3" s="447"/>
      <c r="E3" s="447"/>
      <c r="G3" s="447"/>
      <c r="H3" s="771" t="s">
        <v>557</v>
      </c>
      <c r="I3" s="771" t="s">
        <v>558</v>
      </c>
      <c r="J3" s="772"/>
      <c r="L3" s="719">
        <v>2</v>
      </c>
      <c r="M3" s="719">
        <v>3</v>
      </c>
    </row>
    <row r="4" spans="2:20" ht="13.5" thickBot="1">
      <c r="D4" s="447"/>
      <c r="E4" s="447"/>
      <c r="G4" s="447"/>
      <c r="H4" s="449">
        <f>$B$6-4</f>
        <v>10</v>
      </c>
      <c r="I4" s="717">
        <f>ROUNDUP(($B$6)/3,0)</f>
        <v>5</v>
      </c>
      <c r="L4" s="447"/>
      <c r="M4" s="447"/>
    </row>
    <row r="5" spans="2:20" ht="15" customHeight="1" thickBot="1">
      <c r="B5" s="452" t="s">
        <v>529</v>
      </c>
      <c r="D5" s="447"/>
      <c r="E5" s="447"/>
      <c r="G5" s="447"/>
      <c r="H5" s="447" t="s">
        <v>559</v>
      </c>
      <c r="I5" s="447"/>
      <c r="L5" s="832" t="s">
        <v>560</v>
      </c>
      <c r="M5" s="833"/>
    </row>
    <row r="6" spans="2:20" ht="13.5" thickBot="1">
      <c r="B6" s="451">
        <f>param_Term</f>
        <v>14</v>
      </c>
      <c r="D6" s="447"/>
      <c r="E6" s="447"/>
      <c r="G6" s="447"/>
      <c r="L6" s="460"/>
      <c r="M6" s="462"/>
    </row>
    <row r="7" spans="2:20" ht="13.5" thickBot="1">
      <c r="D7" s="450" t="s">
        <v>505</v>
      </c>
      <c r="E7" s="447"/>
      <c r="F7" s="449" t="s">
        <v>529</v>
      </c>
      <c r="G7" s="450"/>
      <c r="H7" s="453" t="s">
        <v>600</v>
      </c>
      <c r="I7" s="453" t="s">
        <v>601</v>
      </c>
      <c r="J7" s="453"/>
      <c r="L7" s="476" t="s">
        <v>600</v>
      </c>
      <c r="M7" s="477" t="s">
        <v>601</v>
      </c>
    </row>
    <row r="8" spans="2:20" ht="13.5" thickBot="1">
      <c r="D8" s="447"/>
      <c r="E8" s="450"/>
      <c r="G8" s="447"/>
      <c r="L8" s="466"/>
      <c r="M8" s="467"/>
      <c r="P8" s="829" t="s">
        <v>561</v>
      </c>
      <c r="Q8" s="830"/>
      <c r="R8" s="830"/>
      <c r="S8" s="830"/>
      <c r="T8" s="831"/>
    </row>
    <row r="9" spans="2:20" ht="13.5" thickBot="1">
      <c r="D9" s="448">
        <v>1</v>
      </c>
      <c r="E9" s="448"/>
      <c r="F9" s="449">
        <f t="shared" ref="F9:F60" si="0">IF($D9&lt;=$B$6,1,0)</f>
        <v>1</v>
      </c>
      <c r="G9" s="448"/>
      <c r="H9" s="449">
        <f>IF($D9&lt;=H$4,0,($D9-H$4))*$F9</f>
        <v>0</v>
      </c>
      <c r="I9" s="449">
        <f t="shared" ref="I9:I40" si="1">IF($D9=B$6,3,IF(MOD($D9,I$4)=0,$D9/I$4,0)*$F9)</f>
        <v>0</v>
      </c>
      <c r="K9" s="479">
        <f t="shared" ref="K9:K40" si="2">D9</f>
        <v>1</v>
      </c>
      <c r="L9" s="463">
        <f t="shared" ref="L9:L40" si="3">IF(H9=0,0,VLOOKUP(H9,__partialpaymentrules,L$3,0))</f>
        <v>0</v>
      </c>
      <c r="M9" s="464">
        <f t="shared" ref="M9:M40" si="4">IF(I9=0,0,VLOOKUP(I9,__partialpaymentrules,M$3,0))</f>
        <v>0</v>
      </c>
      <c r="P9" s="460"/>
      <c r="Q9" s="461"/>
      <c r="R9" s="454"/>
      <c r="S9" s="454"/>
      <c r="T9" s="455"/>
    </row>
    <row r="10" spans="2:20" ht="13.5" thickBot="1">
      <c r="D10" s="448">
        <f>D9+1</f>
        <v>2</v>
      </c>
      <c r="E10" s="448"/>
      <c r="F10" s="449">
        <f t="shared" si="0"/>
        <v>1</v>
      </c>
      <c r="G10" s="448"/>
      <c r="H10" s="449">
        <f t="shared" ref="H10:H61" si="5">IF($D10&lt;=H$4,0,($D10-H$4))*$F10</f>
        <v>0</v>
      </c>
      <c r="I10" s="449">
        <f t="shared" si="1"/>
        <v>0</v>
      </c>
      <c r="K10" s="480">
        <f t="shared" si="2"/>
        <v>2</v>
      </c>
      <c r="L10" s="463">
        <f t="shared" si="3"/>
        <v>0</v>
      </c>
      <c r="M10" s="464">
        <f t="shared" si="4"/>
        <v>0</v>
      </c>
      <c r="P10" s="465"/>
      <c r="R10" s="460" t="s">
        <v>600</v>
      </c>
      <c r="S10" s="462" t="s">
        <v>601</v>
      </c>
      <c r="T10" s="457"/>
    </row>
    <row r="11" spans="2:20">
      <c r="D11" s="448">
        <f t="shared" ref="D11:D13" si="6">D10+1</f>
        <v>3</v>
      </c>
      <c r="E11" s="448"/>
      <c r="F11" s="449">
        <f t="shared" si="0"/>
        <v>1</v>
      </c>
      <c r="G11" s="448"/>
      <c r="H11" s="449">
        <f t="shared" si="5"/>
        <v>0</v>
      </c>
      <c r="I11" s="449">
        <f t="shared" si="1"/>
        <v>0</v>
      </c>
      <c r="K11" s="480">
        <f t="shared" si="2"/>
        <v>3</v>
      </c>
      <c r="L11" s="463">
        <f t="shared" si="3"/>
        <v>0</v>
      </c>
      <c r="M11" s="464">
        <f t="shared" si="4"/>
        <v>0</v>
      </c>
      <c r="P11" s="465"/>
      <c r="Q11" s="472">
        <v>1</v>
      </c>
      <c r="R11" s="468"/>
      <c r="S11" s="469"/>
      <c r="T11" s="457"/>
    </row>
    <row r="12" spans="2:20">
      <c r="D12" s="448">
        <f t="shared" si="6"/>
        <v>4</v>
      </c>
      <c r="E12" s="448"/>
      <c r="F12" s="449">
        <f t="shared" si="0"/>
        <v>1</v>
      </c>
      <c r="G12" s="448"/>
      <c r="H12" s="449">
        <f t="shared" si="5"/>
        <v>0</v>
      </c>
      <c r="I12" s="449">
        <f t="shared" si="1"/>
        <v>0</v>
      </c>
      <c r="K12" s="480">
        <f t="shared" si="2"/>
        <v>4</v>
      </c>
      <c r="L12" s="463">
        <f t="shared" si="3"/>
        <v>0</v>
      </c>
      <c r="M12" s="464">
        <f t="shared" si="4"/>
        <v>0</v>
      </c>
      <c r="P12" s="465"/>
      <c r="Q12" s="473">
        <v>2</v>
      </c>
      <c r="R12" s="470"/>
      <c r="S12" s="471"/>
      <c r="T12" s="457"/>
    </row>
    <row r="13" spans="2:20">
      <c r="D13" s="448">
        <f t="shared" si="6"/>
        <v>5</v>
      </c>
      <c r="E13" s="448"/>
      <c r="F13" s="449">
        <f t="shared" si="0"/>
        <v>1</v>
      </c>
      <c r="G13" s="448"/>
      <c r="H13" s="449">
        <f t="shared" si="5"/>
        <v>0</v>
      </c>
      <c r="I13" s="449">
        <f t="shared" si="1"/>
        <v>1</v>
      </c>
      <c r="K13" s="480">
        <f t="shared" si="2"/>
        <v>5</v>
      </c>
      <c r="L13" s="463">
        <f t="shared" si="3"/>
        <v>0</v>
      </c>
      <c r="M13" s="464">
        <f t="shared" si="4"/>
        <v>0</v>
      </c>
      <c r="P13" s="465"/>
      <c r="Q13" s="473">
        <v>3</v>
      </c>
      <c r="R13" s="470"/>
      <c r="S13" s="471"/>
      <c r="T13" s="457"/>
    </row>
    <row r="14" spans="2:20">
      <c r="D14" s="448">
        <f t="shared" ref="D14:D61" si="7">D13+1</f>
        <v>6</v>
      </c>
      <c r="E14" s="448"/>
      <c r="F14" s="449">
        <f t="shared" si="0"/>
        <v>1</v>
      </c>
      <c r="G14" s="448"/>
      <c r="H14" s="449">
        <f t="shared" si="5"/>
        <v>0</v>
      </c>
      <c r="I14" s="449">
        <f t="shared" si="1"/>
        <v>0</v>
      </c>
      <c r="K14" s="480">
        <f t="shared" si="2"/>
        <v>6</v>
      </c>
      <c r="L14" s="463">
        <f t="shared" si="3"/>
        <v>0</v>
      </c>
      <c r="M14" s="464">
        <f t="shared" si="4"/>
        <v>0</v>
      </c>
      <c r="P14" s="465"/>
      <c r="Q14" s="473">
        <v>4</v>
      </c>
      <c r="R14" s="470"/>
      <c r="S14" s="471"/>
      <c r="T14" s="457"/>
    </row>
    <row r="15" spans="2:20">
      <c r="D15" s="448">
        <f t="shared" si="7"/>
        <v>7</v>
      </c>
      <c r="E15" s="448"/>
      <c r="F15" s="449">
        <f t="shared" si="0"/>
        <v>1</v>
      </c>
      <c r="G15" s="448"/>
      <c r="H15" s="449">
        <f t="shared" si="5"/>
        <v>0</v>
      </c>
      <c r="I15" s="449">
        <f t="shared" si="1"/>
        <v>0</v>
      </c>
      <c r="K15" s="480">
        <f t="shared" si="2"/>
        <v>7</v>
      </c>
      <c r="L15" s="463">
        <f t="shared" si="3"/>
        <v>0</v>
      </c>
      <c r="M15" s="464">
        <f t="shared" si="4"/>
        <v>0</v>
      </c>
      <c r="O15" s="447"/>
      <c r="P15" s="456"/>
      <c r="Q15" s="473">
        <v>5</v>
      </c>
      <c r="R15" s="470"/>
      <c r="S15" s="471"/>
      <c r="T15" s="457"/>
    </row>
    <row r="16" spans="2:20">
      <c r="D16" s="448">
        <f t="shared" si="7"/>
        <v>8</v>
      </c>
      <c r="E16" s="448"/>
      <c r="F16" s="449">
        <f t="shared" si="0"/>
        <v>1</v>
      </c>
      <c r="G16" s="448"/>
      <c r="H16" s="449">
        <f t="shared" si="5"/>
        <v>0</v>
      </c>
      <c r="I16" s="449">
        <f t="shared" si="1"/>
        <v>0</v>
      </c>
      <c r="K16" s="480">
        <f t="shared" si="2"/>
        <v>8</v>
      </c>
      <c r="L16" s="463">
        <f t="shared" si="3"/>
        <v>0</v>
      </c>
      <c r="M16" s="464">
        <f t="shared" si="4"/>
        <v>0</v>
      </c>
      <c r="O16" s="447"/>
      <c r="P16" s="456"/>
      <c r="Q16" s="473">
        <v>6</v>
      </c>
      <c r="R16" s="470"/>
      <c r="S16" s="471"/>
      <c r="T16" s="457"/>
    </row>
    <row r="17" spans="4:20" ht="13.5" thickBot="1">
      <c r="D17" s="448">
        <f t="shared" si="7"/>
        <v>9</v>
      </c>
      <c r="E17" s="448"/>
      <c r="F17" s="449">
        <f t="shared" si="0"/>
        <v>1</v>
      </c>
      <c r="G17" s="448"/>
      <c r="H17" s="449">
        <f t="shared" si="5"/>
        <v>0</v>
      </c>
      <c r="I17" s="449">
        <f t="shared" si="1"/>
        <v>0</v>
      </c>
      <c r="K17" s="480">
        <f t="shared" si="2"/>
        <v>9</v>
      </c>
      <c r="L17" s="463">
        <f t="shared" si="3"/>
        <v>0</v>
      </c>
      <c r="M17" s="464">
        <f t="shared" si="4"/>
        <v>0</v>
      </c>
      <c r="O17" s="447"/>
      <c r="P17" s="456"/>
      <c r="Q17" s="474">
        <v>7</v>
      </c>
      <c r="R17" s="763"/>
      <c r="S17" s="779"/>
      <c r="T17" s="457"/>
    </row>
    <row r="18" spans="4:20" ht="13.5" thickBot="1">
      <c r="D18" s="448">
        <f t="shared" si="7"/>
        <v>10</v>
      </c>
      <c r="E18" s="448"/>
      <c r="F18" s="449">
        <f t="shared" si="0"/>
        <v>1</v>
      </c>
      <c r="G18" s="448"/>
      <c r="H18" s="449">
        <f t="shared" si="5"/>
        <v>0</v>
      </c>
      <c r="I18" s="449">
        <f t="shared" si="1"/>
        <v>2</v>
      </c>
      <c r="K18" s="480">
        <f t="shared" si="2"/>
        <v>10</v>
      </c>
      <c r="L18" s="463">
        <f t="shared" si="3"/>
        <v>0</v>
      </c>
      <c r="M18" s="464">
        <f t="shared" si="4"/>
        <v>0</v>
      </c>
      <c r="O18" s="447"/>
      <c r="P18" s="458"/>
      <c r="Q18" s="475"/>
      <c r="R18" s="475"/>
      <c r="S18" s="475"/>
      <c r="T18" s="459"/>
    </row>
    <row r="19" spans="4:20">
      <c r="D19" s="448">
        <f t="shared" si="7"/>
        <v>11</v>
      </c>
      <c r="E19" s="448"/>
      <c r="F19" s="449">
        <f t="shared" si="0"/>
        <v>1</v>
      </c>
      <c r="G19" s="448"/>
      <c r="H19" s="449">
        <f t="shared" si="5"/>
        <v>1</v>
      </c>
      <c r="I19" s="449">
        <f t="shared" si="1"/>
        <v>0</v>
      </c>
      <c r="K19" s="480">
        <f t="shared" si="2"/>
        <v>11</v>
      </c>
      <c r="L19" s="463">
        <f t="shared" si="3"/>
        <v>0</v>
      </c>
      <c r="M19" s="464">
        <f t="shared" si="4"/>
        <v>0</v>
      </c>
      <c r="O19" s="447"/>
      <c r="P19" s="447"/>
      <c r="Q19" s="447"/>
    </row>
    <row r="20" spans="4:20">
      <c r="D20" s="448">
        <f t="shared" si="7"/>
        <v>12</v>
      </c>
      <c r="E20" s="448"/>
      <c r="F20" s="449">
        <f t="shared" si="0"/>
        <v>1</v>
      </c>
      <c r="G20" s="448"/>
      <c r="H20" s="449">
        <f t="shared" si="5"/>
        <v>2</v>
      </c>
      <c r="I20" s="449">
        <f t="shared" si="1"/>
        <v>0</v>
      </c>
      <c r="K20" s="480">
        <f t="shared" si="2"/>
        <v>12</v>
      </c>
      <c r="L20" s="463">
        <f t="shared" si="3"/>
        <v>0</v>
      </c>
      <c r="M20" s="464">
        <f t="shared" si="4"/>
        <v>0</v>
      </c>
      <c r="O20" s="447"/>
      <c r="P20" s="447"/>
      <c r="Q20" s="447"/>
    </row>
    <row r="21" spans="4:20">
      <c r="D21" s="448">
        <f t="shared" si="7"/>
        <v>13</v>
      </c>
      <c r="E21" s="448"/>
      <c r="F21" s="449">
        <f t="shared" si="0"/>
        <v>1</v>
      </c>
      <c r="G21" s="448"/>
      <c r="H21" s="449">
        <f t="shared" si="5"/>
        <v>3</v>
      </c>
      <c r="I21" s="449">
        <f t="shared" si="1"/>
        <v>0</v>
      </c>
      <c r="K21" s="480">
        <f t="shared" si="2"/>
        <v>13</v>
      </c>
      <c r="L21" s="463">
        <f t="shared" si="3"/>
        <v>0</v>
      </c>
      <c r="M21" s="464">
        <f t="shared" si="4"/>
        <v>0</v>
      </c>
      <c r="O21" s="447"/>
      <c r="P21" s="447"/>
      <c r="Q21" s="447"/>
    </row>
    <row r="22" spans="4:20">
      <c r="D22" s="448">
        <f t="shared" si="7"/>
        <v>14</v>
      </c>
      <c r="E22" s="448"/>
      <c r="F22" s="449">
        <f t="shared" si="0"/>
        <v>1</v>
      </c>
      <c r="G22" s="448"/>
      <c r="H22" s="449">
        <f t="shared" si="5"/>
        <v>4</v>
      </c>
      <c r="I22" s="449">
        <f t="shared" si="1"/>
        <v>3</v>
      </c>
      <c r="K22" s="480">
        <f t="shared" si="2"/>
        <v>14</v>
      </c>
      <c r="L22" s="463">
        <f t="shared" si="3"/>
        <v>0</v>
      </c>
      <c r="M22" s="464">
        <f t="shared" si="4"/>
        <v>0</v>
      </c>
      <c r="O22" s="447"/>
      <c r="P22" s="447"/>
      <c r="Q22" s="447"/>
    </row>
    <row r="23" spans="4:20">
      <c r="D23" s="448">
        <f t="shared" si="7"/>
        <v>15</v>
      </c>
      <c r="E23" s="448"/>
      <c r="F23" s="449">
        <f t="shared" si="0"/>
        <v>0</v>
      </c>
      <c r="G23" s="448"/>
      <c r="H23" s="449">
        <f t="shared" si="5"/>
        <v>0</v>
      </c>
      <c r="I23" s="449">
        <f t="shared" si="1"/>
        <v>0</v>
      </c>
      <c r="K23" s="480">
        <f t="shared" si="2"/>
        <v>15</v>
      </c>
      <c r="L23" s="463">
        <f t="shared" si="3"/>
        <v>0</v>
      </c>
      <c r="M23" s="464">
        <f t="shared" si="4"/>
        <v>0</v>
      </c>
      <c r="P23" s="447"/>
      <c r="Q23" s="447"/>
      <c r="R23" s="770"/>
    </row>
    <row r="24" spans="4:20">
      <c r="D24" s="448">
        <f t="shared" si="7"/>
        <v>16</v>
      </c>
      <c r="E24" s="448"/>
      <c r="F24" s="449">
        <f t="shared" si="0"/>
        <v>0</v>
      </c>
      <c r="G24" s="448"/>
      <c r="H24" s="449">
        <f t="shared" si="5"/>
        <v>0</v>
      </c>
      <c r="I24" s="449">
        <f t="shared" si="1"/>
        <v>0</v>
      </c>
      <c r="K24" s="480">
        <f t="shared" si="2"/>
        <v>16</v>
      </c>
      <c r="L24" s="463">
        <f t="shared" si="3"/>
        <v>0</v>
      </c>
      <c r="M24" s="464">
        <f t="shared" si="4"/>
        <v>0</v>
      </c>
      <c r="P24" s="447"/>
      <c r="Q24" s="447"/>
    </row>
    <row r="25" spans="4:20">
      <c r="D25" s="448">
        <f t="shared" si="7"/>
        <v>17</v>
      </c>
      <c r="E25" s="448"/>
      <c r="F25" s="449">
        <f t="shared" si="0"/>
        <v>0</v>
      </c>
      <c r="G25" s="448"/>
      <c r="H25" s="449">
        <f t="shared" si="5"/>
        <v>0</v>
      </c>
      <c r="I25" s="449">
        <f t="shared" si="1"/>
        <v>0</v>
      </c>
      <c r="K25" s="480">
        <f t="shared" si="2"/>
        <v>17</v>
      </c>
      <c r="L25" s="463">
        <f t="shared" si="3"/>
        <v>0</v>
      </c>
      <c r="M25" s="464">
        <f t="shared" si="4"/>
        <v>0</v>
      </c>
      <c r="P25" s="447"/>
      <c r="Q25" s="447"/>
    </row>
    <row r="26" spans="4:20">
      <c r="D26" s="448">
        <f t="shared" si="7"/>
        <v>18</v>
      </c>
      <c r="E26" s="448"/>
      <c r="F26" s="449">
        <f t="shared" si="0"/>
        <v>0</v>
      </c>
      <c r="G26" s="448"/>
      <c r="H26" s="449">
        <f t="shared" si="5"/>
        <v>0</v>
      </c>
      <c r="I26" s="449">
        <f t="shared" si="1"/>
        <v>0</v>
      </c>
      <c r="K26" s="480">
        <f t="shared" si="2"/>
        <v>18</v>
      </c>
      <c r="L26" s="463">
        <f t="shared" si="3"/>
        <v>0</v>
      </c>
      <c r="M26" s="464">
        <f t="shared" si="4"/>
        <v>0</v>
      </c>
      <c r="P26" s="447"/>
      <c r="Q26" s="447"/>
    </row>
    <row r="27" spans="4:20">
      <c r="D27" s="448">
        <f t="shared" si="7"/>
        <v>19</v>
      </c>
      <c r="E27" s="448"/>
      <c r="F27" s="449">
        <f t="shared" si="0"/>
        <v>0</v>
      </c>
      <c r="G27" s="448"/>
      <c r="H27" s="449">
        <f t="shared" si="5"/>
        <v>0</v>
      </c>
      <c r="I27" s="449">
        <f t="shared" si="1"/>
        <v>0</v>
      </c>
      <c r="K27" s="480">
        <f t="shared" si="2"/>
        <v>19</v>
      </c>
      <c r="L27" s="463">
        <f t="shared" si="3"/>
        <v>0</v>
      </c>
      <c r="M27" s="464">
        <f t="shared" si="4"/>
        <v>0</v>
      </c>
    </row>
    <row r="28" spans="4:20">
      <c r="D28" s="448">
        <f t="shared" si="7"/>
        <v>20</v>
      </c>
      <c r="E28" s="448"/>
      <c r="F28" s="449">
        <f t="shared" si="0"/>
        <v>0</v>
      </c>
      <c r="G28" s="448"/>
      <c r="H28" s="449">
        <f t="shared" si="5"/>
        <v>0</v>
      </c>
      <c r="I28" s="449">
        <f t="shared" si="1"/>
        <v>0</v>
      </c>
      <c r="K28" s="480">
        <f t="shared" si="2"/>
        <v>20</v>
      </c>
      <c r="L28" s="463">
        <f t="shared" si="3"/>
        <v>0</v>
      </c>
      <c r="M28" s="464">
        <f t="shared" si="4"/>
        <v>0</v>
      </c>
    </row>
    <row r="29" spans="4:20">
      <c r="D29" s="448">
        <f t="shared" si="7"/>
        <v>21</v>
      </c>
      <c r="E29" s="448"/>
      <c r="F29" s="449">
        <f t="shared" si="0"/>
        <v>0</v>
      </c>
      <c r="G29" s="448"/>
      <c r="H29" s="449">
        <f t="shared" si="5"/>
        <v>0</v>
      </c>
      <c r="I29" s="449">
        <f t="shared" si="1"/>
        <v>0</v>
      </c>
      <c r="K29" s="480">
        <f t="shared" si="2"/>
        <v>21</v>
      </c>
      <c r="L29" s="463">
        <f t="shared" si="3"/>
        <v>0</v>
      </c>
      <c r="M29" s="464">
        <f t="shared" si="4"/>
        <v>0</v>
      </c>
    </row>
    <row r="30" spans="4:20">
      <c r="D30" s="448">
        <f t="shared" si="7"/>
        <v>22</v>
      </c>
      <c r="E30" s="448"/>
      <c r="F30" s="449">
        <f t="shared" si="0"/>
        <v>0</v>
      </c>
      <c r="G30" s="448"/>
      <c r="H30" s="449">
        <f t="shared" si="5"/>
        <v>0</v>
      </c>
      <c r="I30" s="449">
        <f t="shared" si="1"/>
        <v>0</v>
      </c>
      <c r="K30" s="480">
        <f t="shared" si="2"/>
        <v>22</v>
      </c>
      <c r="L30" s="463">
        <f t="shared" si="3"/>
        <v>0</v>
      </c>
      <c r="M30" s="464">
        <f t="shared" si="4"/>
        <v>0</v>
      </c>
    </row>
    <row r="31" spans="4:20">
      <c r="D31" s="448">
        <f t="shared" si="7"/>
        <v>23</v>
      </c>
      <c r="E31" s="448"/>
      <c r="F31" s="449">
        <f t="shared" si="0"/>
        <v>0</v>
      </c>
      <c r="G31" s="448"/>
      <c r="H31" s="449">
        <f t="shared" si="5"/>
        <v>0</v>
      </c>
      <c r="I31" s="449">
        <f t="shared" si="1"/>
        <v>0</v>
      </c>
      <c r="K31" s="480">
        <f t="shared" si="2"/>
        <v>23</v>
      </c>
      <c r="L31" s="463">
        <f t="shared" si="3"/>
        <v>0</v>
      </c>
      <c r="M31" s="464">
        <f t="shared" si="4"/>
        <v>0</v>
      </c>
    </row>
    <row r="32" spans="4:20">
      <c r="D32" s="448">
        <f t="shared" si="7"/>
        <v>24</v>
      </c>
      <c r="E32" s="448"/>
      <c r="F32" s="449">
        <f t="shared" si="0"/>
        <v>0</v>
      </c>
      <c r="G32" s="448"/>
      <c r="H32" s="449">
        <f t="shared" si="5"/>
        <v>0</v>
      </c>
      <c r="I32" s="449">
        <f t="shared" si="1"/>
        <v>0</v>
      </c>
      <c r="K32" s="480">
        <f t="shared" si="2"/>
        <v>24</v>
      </c>
      <c r="L32" s="463">
        <f t="shared" si="3"/>
        <v>0</v>
      </c>
      <c r="M32" s="464">
        <f t="shared" si="4"/>
        <v>0</v>
      </c>
    </row>
    <row r="33" spans="4:13">
      <c r="D33" s="448">
        <f t="shared" si="7"/>
        <v>25</v>
      </c>
      <c r="E33" s="448"/>
      <c r="F33" s="449">
        <f t="shared" si="0"/>
        <v>0</v>
      </c>
      <c r="G33" s="448"/>
      <c r="H33" s="449">
        <f t="shared" si="5"/>
        <v>0</v>
      </c>
      <c r="I33" s="449">
        <f t="shared" si="1"/>
        <v>0</v>
      </c>
      <c r="K33" s="480">
        <f t="shared" si="2"/>
        <v>25</v>
      </c>
      <c r="L33" s="463">
        <f t="shared" si="3"/>
        <v>0</v>
      </c>
      <c r="M33" s="464">
        <f t="shared" si="4"/>
        <v>0</v>
      </c>
    </row>
    <row r="34" spans="4:13">
      <c r="D34" s="448">
        <f t="shared" si="7"/>
        <v>26</v>
      </c>
      <c r="E34" s="448"/>
      <c r="F34" s="449">
        <f t="shared" si="0"/>
        <v>0</v>
      </c>
      <c r="G34" s="448"/>
      <c r="H34" s="449">
        <f t="shared" si="5"/>
        <v>0</v>
      </c>
      <c r="I34" s="449">
        <f t="shared" si="1"/>
        <v>0</v>
      </c>
      <c r="K34" s="480">
        <f t="shared" si="2"/>
        <v>26</v>
      </c>
      <c r="L34" s="463">
        <f t="shared" si="3"/>
        <v>0</v>
      </c>
      <c r="M34" s="464">
        <f t="shared" si="4"/>
        <v>0</v>
      </c>
    </row>
    <row r="35" spans="4:13">
      <c r="D35" s="448">
        <f t="shared" si="7"/>
        <v>27</v>
      </c>
      <c r="E35" s="448"/>
      <c r="F35" s="449">
        <f t="shared" si="0"/>
        <v>0</v>
      </c>
      <c r="G35" s="448"/>
      <c r="H35" s="449">
        <f t="shared" si="5"/>
        <v>0</v>
      </c>
      <c r="I35" s="449">
        <f t="shared" si="1"/>
        <v>0</v>
      </c>
      <c r="K35" s="480">
        <f t="shared" si="2"/>
        <v>27</v>
      </c>
      <c r="L35" s="463">
        <f t="shared" si="3"/>
        <v>0</v>
      </c>
      <c r="M35" s="464">
        <f t="shared" si="4"/>
        <v>0</v>
      </c>
    </row>
    <row r="36" spans="4:13">
      <c r="D36" s="448">
        <f t="shared" si="7"/>
        <v>28</v>
      </c>
      <c r="E36" s="448"/>
      <c r="F36" s="449">
        <f t="shared" si="0"/>
        <v>0</v>
      </c>
      <c r="G36" s="448"/>
      <c r="H36" s="449">
        <f t="shared" si="5"/>
        <v>0</v>
      </c>
      <c r="I36" s="449">
        <f t="shared" si="1"/>
        <v>0</v>
      </c>
      <c r="K36" s="480">
        <f t="shared" si="2"/>
        <v>28</v>
      </c>
      <c r="L36" s="463">
        <f t="shared" si="3"/>
        <v>0</v>
      </c>
      <c r="M36" s="464">
        <f t="shared" si="4"/>
        <v>0</v>
      </c>
    </row>
    <row r="37" spans="4:13">
      <c r="D37" s="448">
        <f t="shared" si="7"/>
        <v>29</v>
      </c>
      <c r="E37" s="448"/>
      <c r="F37" s="449">
        <f t="shared" si="0"/>
        <v>0</v>
      </c>
      <c r="G37" s="448"/>
      <c r="H37" s="449">
        <f t="shared" si="5"/>
        <v>0</v>
      </c>
      <c r="I37" s="449">
        <f t="shared" si="1"/>
        <v>0</v>
      </c>
      <c r="K37" s="480">
        <f t="shared" si="2"/>
        <v>29</v>
      </c>
      <c r="L37" s="463">
        <f t="shared" si="3"/>
        <v>0</v>
      </c>
      <c r="M37" s="464">
        <f t="shared" si="4"/>
        <v>0</v>
      </c>
    </row>
    <row r="38" spans="4:13">
      <c r="D38" s="448">
        <f t="shared" si="7"/>
        <v>30</v>
      </c>
      <c r="E38" s="448"/>
      <c r="F38" s="449">
        <f t="shared" si="0"/>
        <v>0</v>
      </c>
      <c r="G38" s="448"/>
      <c r="H38" s="449">
        <f t="shared" si="5"/>
        <v>0</v>
      </c>
      <c r="I38" s="449">
        <f t="shared" si="1"/>
        <v>0</v>
      </c>
      <c r="K38" s="480">
        <f t="shared" si="2"/>
        <v>30</v>
      </c>
      <c r="L38" s="463">
        <f t="shared" si="3"/>
        <v>0</v>
      </c>
      <c r="M38" s="464">
        <f t="shared" si="4"/>
        <v>0</v>
      </c>
    </row>
    <row r="39" spans="4:13">
      <c r="D39" s="448">
        <f t="shared" si="7"/>
        <v>31</v>
      </c>
      <c r="E39" s="448"/>
      <c r="F39" s="449">
        <f t="shared" si="0"/>
        <v>0</v>
      </c>
      <c r="G39" s="448"/>
      <c r="H39" s="449">
        <f t="shared" si="5"/>
        <v>0</v>
      </c>
      <c r="I39" s="449">
        <f t="shared" si="1"/>
        <v>0</v>
      </c>
      <c r="K39" s="480">
        <f t="shared" si="2"/>
        <v>31</v>
      </c>
      <c r="L39" s="463">
        <f t="shared" si="3"/>
        <v>0</v>
      </c>
      <c r="M39" s="464">
        <f t="shared" si="4"/>
        <v>0</v>
      </c>
    </row>
    <row r="40" spans="4:13">
      <c r="D40" s="448">
        <f t="shared" si="7"/>
        <v>32</v>
      </c>
      <c r="E40" s="448"/>
      <c r="F40" s="449">
        <f t="shared" si="0"/>
        <v>0</v>
      </c>
      <c r="G40" s="448"/>
      <c r="H40" s="449">
        <f t="shared" si="5"/>
        <v>0</v>
      </c>
      <c r="I40" s="449">
        <f t="shared" si="1"/>
        <v>0</v>
      </c>
      <c r="K40" s="480">
        <f t="shared" si="2"/>
        <v>32</v>
      </c>
      <c r="L40" s="463">
        <f t="shared" si="3"/>
        <v>0</v>
      </c>
      <c r="M40" s="464">
        <f t="shared" si="4"/>
        <v>0</v>
      </c>
    </row>
    <row r="41" spans="4:13">
      <c r="D41" s="448">
        <f t="shared" si="7"/>
        <v>33</v>
      </c>
      <c r="E41" s="448"/>
      <c r="F41" s="449">
        <f t="shared" si="0"/>
        <v>0</v>
      </c>
      <c r="G41" s="448"/>
      <c r="H41" s="449">
        <f t="shared" si="5"/>
        <v>0</v>
      </c>
      <c r="I41" s="449">
        <f t="shared" ref="I41:I61" si="8">IF($D41=B$6,3,IF(MOD($D41,I$4)=0,$D41/I$4,0)*$F41)</f>
        <v>0</v>
      </c>
      <c r="K41" s="480">
        <f t="shared" ref="K41:K61" si="9">D41</f>
        <v>33</v>
      </c>
      <c r="L41" s="463">
        <f t="shared" ref="L41:L61" si="10">IF(H41=0,0,VLOOKUP(H41,__partialpaymentrules,L$3,0))</f>
        <v>0</v>
      </c>
      <c r="M41" s="464">
        <f t="shared" ref="M41:M61" si="11">IF(I41=0,0,VLOOKUP(I41,__partialpaymentrules,M$3,0))</f>
        <v>0</v>
      </c>
    </row>
    <row r="42" spans="4:13">
      <c r="D42" s="448">
        <f t="shared" si="7"/>
        <v>34</v>
      </c>
      <c r="E42" s="448"/>
      <c r="F42" s="449">
        <f t="shared" si="0"/>
        <v>0</v>
      </c>
      <c r="G42" s="448"/>
      <c r="H42" s="449">
        <f t="shared" si="5"/>
        <v>0</v>
      </c>
      <c r="I42" s="449">
        <f t="shared" si="8"/>
        <v>0</v>
      </c>
      <c r="K42" s="480">
        <f t="shared" si="9"/>
        <v>34</v>
      </c>
      <c r="L42" s="463">
        <f t="shared" si="10"/>
        <v>0</v>
      </c>
      <c r="M42" s="464">
        <f t="shared" si="11"/>
        <v>0</v>
      </c>
    </row>
    <row r="43" spans="4:13">
      <c r="D43" s="448">
        <f t="shared" si="7"/>
        <v>35</v>
      </c>
      <c r="E43" s="448"/>
      <c r="F43" s="449">
        <f t="shared" si="0"/>
        <v>0</v>
      </c>
      <c r="G43" s="448"/>
      <c r="H43" s="449">
        <f t="shared" si="5"/>
        <v>0</v>
      </c>
      <c r="I43" s="449">
        <f t="shared" si="8"/>
        <v>0</v>
      </c>
      <c r="K43" s="480">
        <f t="shared" si="9"/>
        <v>35</v>
      </c>
      <c r="L43" s="463">
        <f t="shared" si="10"/>
        <v>0</v>
      </c>
      <c r="M43" s="464">
        <f t="shared" si="11"/>
        <v>0</v>
      </c>
    </row>
    <row r="44" spans="4:13">
      <c r="D44" s="448">
        <f t="shared" si="7"/>
        <v>36</v>
      </c>
      <c r="E44" s="448"/>
      <c r="F44" s="449">
        <f t="shared" si="0"/>
        <v>0</v>
      </c>
      <c r="G44" s="448"/>
      <c r="H44" s="449">
        <f t="shared" si="5"/>
        <v>0</v>
      </c>
      <c r="I44" s="449">
        <f t="shared" si="8"/>
        <v>0</v>
      </c>
      <c r="K44" s="480">
        <f t="shared" si="9"/>
        <v>36</v>
      </c>
      <c r="L44" s="463">
        <f t="shared" si="10"/>
        <v>0</v>
      </c>
      <c r="M44" s="464">
        <f t="shared" si="11"/>
        <v>0</v>
      </c>
    </row>
    <row r="45" spans="4:13">
      <c r="D45" s="448">
        <f t="shared" si="7"/>
        <v>37</v>
      </c>
      <c r="E45" s="448"/>
      <c r="F45" s="449">
        <f t="shared" si="0"/>
        <v>0</v>
      </c>
      <c r="G45" s="448"/>
      <c r="H45" s="449">
        <f t="shared" si="5"/>
        <v>0</v>
      </c>
      <c r="I45" s="449">
        <f t="shared" si="8"/>
        <v>0</v>
      </c>
      <c r="K45" s="480">
        <f t="shared" si="9"/>
        <v>37</v>
      </c>
      <c r="L45" s="463">
        <f t="shared" si="10"/>
        <v>0</v>
      </c>
      <c r="M45" s="464">
        <f t="shared" si="11"/>
        <v>0</v>
      </c>
    </row>
    <row r="46" spans="4:13">
      <c r="D46" s="448">
        <f t="shared" si="7"/>
        <v>38</v>
      </c>
      <c r="E46" s="448"/>
      <c r="F46" s="449">
        <f t="shared" si="0"/>
        <v>0</v>
      </c>
      <c r="G46" s="448"/>
      <c r="H46" s="449">
        <f t="shared" si="5"/>
        <v>0</v>
      </c>
      <c r="I46" s="449">
        <f t="shared" si="8"/>
        <v>0</v>
      </c>
      <c r="K46" s="480">
        <f t="shared" si="9"/>
        <v>38</v>
      </c>
      <c r="L46" s="463">
        <f t="shared" si="10"/>
        <v>0</v>
      </c>
      <c r="M46" s="464">
        <f t="shared" si="11"/>
        <v>0</v>
      </c>
    </row>
    <row r="47" spans="4:13">
      <c r="D47" s="448">
        <f t="shared" si="7"/>
        <v>39</v>
      </c>
      <c r="E47" s="448"/>
      <c r="F47" s="449">
        <f t="shared" si="0"/>
        <v>0</v>
      </c>
      <c r="G47" s="448"/>
      <c r="H47" s="449">
        <f t="shared" si="5"/>
        <v>0</v>
      </c>
      <c r="I47" s="449">
        <f t="shared" si="8"/>
        <v>0</v>
      </c>
      <c r="K47" s="480">
        <f t="shared" si="9"/>
        <v>39</v>
      </c>
      <c r="L47" s="463">
        <f t="shared" si="10"/>
        <v>0</v>
      </c>
      <c r="M47" s="464">
        <f t="shared" si="11"/>
        <v>0</v>
      </c>
    </row>
    <row r="48" spans="4:13">
      <c r="D48" s="448">
        <f t="shared" si="7"/>
        <v>40</v>
      </c>
      <c r="E48" s="448"/>
      <c r="F48" s="449">
        <f t="shared" si="0"/>
        <v>0</v>
      </c>
      <c r="G48" s="448"/>
      <c r="H48" s="449">
        <f t="shared" si="5"/>
        <v>0</v>
      </c>
      <c r="I48" s="449">
        <f t="shared" si="8"/>
        <v>0</v>
      </c>
      <c r="K48" s="480">
        <f t="shared" si="9"/>
        <v>40</v>
      </c>
      <c r="L48" s="463">
        <f t="shared" si="10"/>
        <v>0</v>
      </c>
      <c r="M48" s="464">
        <f t="shared" si="11"/>
        <v>0</v>
      </c>
    </row>
    <row r="49" spans="4:13">
      <c r="D49" s="448">
        <f t="shared" si="7"/>
        <v>41</v>
      </c>
      <c r="E49" s="448"/>
      <c r="F49" s="449">
        <f t="shared" si="0"/>
        <v>0</v>
      </c>
      <c r="G49" s="448"/>
      <c r="H49" s="449">
        <f t="shared" si="5"/>
        <v>0</v>
      </c>
      <c r="I49" s="449">
        <f t="shared" si="8"/>
        <v>0</v>
      </c>
      <c r="K49" s="480">
        <f t="shared" si="9"/>
        <v>41</v>
      </c>
      <c r="L49" s="463">
        <f t="shared" si="10"/>
        <v>0</v>
      </c>
      <c r="M49" s="464">
        <f t="shared" si="11"/>
        <v>0</v>
      </c>
    </row>
    <row r="50" spans="4:13">
      <c r="D50" s="448">
        <f t="shared" si="7"/>
        <v>42</v>
      </c>
      <c r="E50" s="448"/>
      <c r="F50" s="449">
        <f t="shared" si="0"/>
        <v>0</v>
      </c>
      <c r="G50" s="448"/>
      <c r="H50" s="449">
        <f t="shared" si="5"/>
        <v>0</v>
      </c>
      <c r="I50" s="449">
        <f t="shared" si="8"/>
        <v>0</v>
      </c>
      <c r="K50" s="480">
        <f t="shared" si="9"/>
        <v>42</v>
      </c>
      <c r="L50" s="463">
        <f t="shared" si="10"/>
        <v>0</v>
      </c>
      <c r="M50" s="464">
        <f t="shared" si="11"/>
        <v>0</v>
      </c>
    </row>
    <row r="51" spans="4:13">
      <c r="D51" s="448">
        <f t="shared" si="7"/>
        <v>43</v>
      </c>
      <c r="E51" s="448"/>
      <c r="F51" s="449">
        <f t="shared" si="0"/>
        <v>0</v>
      </c>
      <c r="G51" s="448"/>
      <c r="H51" s="449">
        <f t="shared" si="5"/>
        <v>0</v>
      </c>
      <c r="I51" s="449">
        <f t="shared" si="8"/>
        <v>0</v>
      </c>
      <c r="K51" s="480">
        <f t="shared" si="9"/>
        <v>43</v>
      </c>
      <c r="L51" s="463">
        <f t="shared" si="10"/>
        <v>0</v>
      </c>
      <c r="M51" s="464">
        <f t="shared" si="11"/>
        <v>0</v>
      </c>
    </row>
    <row r="52" spans="4:13">
      <c r="D52" s="448">
        <f t="shared" si="7"/>
        <v>44</v>
      </c>
      <c r="E52" s="448"/>
      <c r="F52" s="449">
        <f t="shared" si="0"/>
        <v>0</v>
      </c>
      <c r="G52" s="448"/>
      <c r="H52" s="449">
        <f t="shared" si="5"/>
        <v>0</v>
      </c>
      <c r="I52" s="449">
        <f t="shared" si="8"/>
        <v>0</v>
      </c>
      <c r="K52" s="480">
        <f t="shared" si="9"/>
        <v>44</v>
      </c>
      <c r="L52" s="463">
        <f t="shared" si="10"/>
        <v>0</v>
      </c>
      <c r="M52" s="464">
        <f t="shared" si="11"/>
        <v>0</v>
      </c>
    </row>
    <row r="53" spans="4:13">
      <c r="D53" s="448">
        <f t="shared" si="7"/>
        <v>45</v>
      </c>
      <c r="E53" s="448"/>
      <c r="F53" s="449">
        <f t="shared" si="0"/>
        <v>0</v>
      </c>
      <c r="G53" s="448"/>
      <c r="H53" s="449">
        <f t="shared" si="5"/>
        <v>0</v>
      </c>
      <c r="I53" s="449">
        <f t="shared" si="8"/>
        <v>0</v>
      </c>
      <c r="K53" s="480">
        <f t="shared" si="9"/>
        <v>45</v>
      </c>
      <c r="L53" s="463">
        <f t="shared" si="10"/>
        <v>0</v>
      </c>
      <c r="M53" s="464">
        <f t="shared" si="11"/>
        <v>0</v>
      </c>
    </row>
    <row r="54" spans="4:13">
      <c r="D54" s="448">
        <f t="shared" si="7"/>
        <v>46</v>
      </c>
      <c r="E54" s="448"/>
      <c r="F54" s="449">
        <f t="shared" si="0"/>
        <v>0</v>
      </c>
      <c r="G54" s="448"/>
      <c r="H54" s="449">
        <f t="shared" si="5"/>
        <v>0</v>
      </c>
      <c r="I54" s="449">
        <f t="shared" si="8"/>
        <v>0</v>
      </c>
      <c r="K54" s="480">
        <f t="shared" si="9"/>
        <v>46</v>
      </c>
      <c r="L54" s="463">
        <f t="shared" si="10"/>
        <v>0</v>
      </c>
      <c r="M54" s="464">
        <f t="shared" si="11"/>
        <v>0</v>
      </c>
    </row>
    <row r="55" spans="4:13">
      <c r="D55" s="448">
        <f t="shared" si="7"/>
        <v>47</v>
      </c>
      <c r="E55" s="448"/>
      <c r="F55" s="449">
        <f t="shared" si="0"/>
        <v>0</v>
      </c>
      <c r="G55" s="448"/>
      <c r="H55" s="449">
        <f t="shared" si="5"/>
        <v>0</v>
      </c>
      <c r="I55" s="449">
        <f t="shared" si="8"/>
        <v>0</v>
      </c>
      <c r="K55" s="480">
        <f t="shared" si="9"/>
        <v>47</v>
      </c>
      <c r="L55" s="463">
        <f t="shared" si="10"/>
        <v>0</v>
      </c>
      <c r="M55" s="464">
        <f t="shared" si="11"/>
        <v>0</v>
      </c>
    </row>
    <row r="56" spans="4:13">
      <c r="D56" s="448">
        <f t="shared" si="7"/>
        <v>48</v>
      </c>
      <c r="E56" s="448"/>
      <c r="F56" s="449">
        <f t="shared" si="0"/>
        <v>0</v>
      </c>
      <c r="G56" s="448"/>
      <c r="H56" s="449">
        <f t="shared" si="5"/>
        <v>0</v>
      </c>
      <c r="I56" s="449">
        <f t="shared" si="8"/>
        <v>0</v>
      </c>
      <c r="K56" s="480">
        <f t="shared" si="9"/>
        <v>48</v>
      </c>
      <c r="L56" s="463">
        <f t="shared" si="10"/>
        <v>0</v>
      </c>
      <c r="M56" s="464">
        <f t="shared" si="11"/>
        <v>0</v>
      </c>
    </row>
    <row r="57" spans="4:13">
      <c r="D57" s="448">
        <f t="shared" si="7"/>
        <v>49</v>
      </c>
      <c r="E57" s="448"/>
      <c r="F57" s="449">
        <f t="shared" si="0"/>
        <v>0</v>
      </c>
      <c r="G57" s="448"/>
      <c r="H57" s="449">
        <f t="shared" si="5"/>
        <v>0</v>
      </c>
      <c r="I57" s="449">
        <f t="shared" si="8"/>
        <v>0</v>
      </c>
      <c r="K57" s="480">
        <f t="shared" si="9"/>
        <v>49</v>
      </c>
      <c r="L57" s="463">
        <f t="shared" si="10"/>
        <v>0</v>
      </c>
      <c r="M57" s="464">
        <f t="shared" si="11"/>
        <v>0</v>
      </c>
    </row>
    <row r="58" spans="4:13">
      <c r="D58" s="448">
        <f t="shared" si="7"/>
        <v>50</v>
      </c>
      <c r="E58" s="448"/>
      <c r="F58" s="449">
        <f t="shared" si="0"/>
        <v>0</v>
      </c>
      <c r="G58" s="448"/>
      <c r="H58" s="449">
        <f t="shared" si="5"/>
        <v>0</v>
      </c>
      <c r="I58" s="449">
        <f t="shared" si="8"/>
        <v>0</v>
      </c>
      <c r="K58" s="480">
        <f t="shared" si="9"/>
        <v>50</v>
      </c>
      <c r="L58" s="463">
        <f t="shared" si="10"/>
        <v>0</v>
      </c>
      <c r="M58" s="464">
        <f t="shared" si="11"/>
        <v>0</v>
      </c>
    </row>
    <row r="59" spans="4:13">
      <c r="D59" s="448">
        <f t="shared" si="7"/>
        <v>51</v>
      </c>
      <c r="E59" s="448"/>
      <c r="F59" s="449">
        <f t="shared" si="0"/>
        <v>0</v>
      </c>
      <c r="G59" s="448"/>
      <c r="H59" s="449">
        <f t="shared" si="5"/>
        <v>0</v>
      </c>
      <c r="I59" s="449">
        <f t="shared" si="8"/>
        <v>0</v>
      </c>
      <c r="K59" s="480">
        <f t="shared" si="9"/>
        <v>51</v>
      </c>
      <c r="L59" s="463">
        <f t="shared" si="10"/>
        <v>0</v>
      </c>
      <c r="M59" s="464">
        <f t="shared" si="11"/>
        <v>0</v>
      </c>
    </row>
    <row r="60" spans="4:13">
      <c r="D60" s="448">
        <f t="shared" si="7"/>
        <v>52</v>
      </c>
      <c r="E60" s="448"/>
      <c r="F60" s="449">
        <f t="shared" si="0"/>
        <v>0</v>
      </c>
      <c r="G60" s="448"/>
      <c r="H60" s="449">
        <f t="shared" si="5"/>
        <v>0</v>
      </c>
      <c r="I60" s="449">
        <f t="shared" si="8"/>
        <v>0</v>
      </c>
      <c r="K60" s="480">
        <f t="shared" si="9"/>
        <v>52</v>
      </c>
      <c r="L60" s="463">
        <f t="shared" si="10"/>
        <v>0</v>
      </c>
      <c r="M60" s="464">
        <f t="shared" si="11"/>
        <v>0</v>
      </c>
    </row>
    <row r="61" spans="4:13" ht="13.5" thickBot="1">
      <c r="D61" s="448">
        <f t="shared" si="7"/>
        <v>53</v>
      </c>
      <c r="E61" s="448"/>
      <c r="F61" s="449">
        <f>IF($D61&lt;=$B$6,1,0)</f>
        <v>0</v>
      </c>
      <c r="G61" s="448"/>
      <c r="H61" s="449">
        <f t="shared" si="5"/>
        <v>0</v>
      </c>
      <c r="I61" s="449">
        <f t="shared" si="8"/>
        <v>0</v>
      </c>
      <c r="K61" s="481">
        <f t="shared" si="9"/>
        <v>53</v>
      </c>
      <c r="L61" s="478">
        <f t="shared" si="10"/>
        <v>0</v>
      </c>
      <c r="M61" s="780">
        <f t="shared" si="11"/>
        <v>0</v>
      </c>
    </row>
  </sheetData>
  <mergeCells count="2">
    <mergeCell ref="P8:T8"/>
    <mergeCell ref="L5:M5"/>
  </mergeCells>
  <conditionalFormatting sqref="G9:G61 D9:E61">
    <cfRule type="expression" dxfId="2" priority="3">
      <formula>$AL9=1</formula>
    </cfRule>
  </conditionalFormatting>
  <conditionalFormatting sqref="L9:M61">
    <cfRule type="cellIs" dxfId="1" priority="2" operator="equal">
      <formula>0</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137FEC-1B14-4F50-A79F-87BCE6ADA55A}">
  <sheetPr codeName="Sheet7">
    <tabColor theme="1"/>
  </sheetPr>
  <dimension ref="C2:N22"/>
  <sheetViews>
    <sheetView topLeftCell="D1" zoomScaleNormal="100" workbookViewId="0">
      <selection activeCell="M7" sqref="M7"/>
    </sheetView>
  </sheetViews>
  <sheetFormatPr defaultColWidth="9.08984375" defaultRowHeight="13"/>
  <cols>
    <col min="1" max="1" width="13.7265625" style="1" customWidth="1"/>
    <col min="2" max="2" width="1.36328125" style="1" customWidth="1"/>
    <col min="3" max="3" width="9.08984375" style="2"/>
    <col min="4" max="4" width="43.6328125" style="218" customWidth="1"/>
    <col min="5" max="5" width="11" style="1" customWidth="1"/>
    <col min="6" max="6" width="12.81640625" style="1" bestFit="1" customWidth="1"/>
    <col min="7" max="7" width="13.6328125" style="1" bestFit="1" customWidth="1"/>
    <col min="8" max="8" width="15.7265625" style="1" bestFit="1" customWidth="1"/>
    <col min="9" max="9" width="11.36328125" style="1" customWidth="1"/>
    <col min="10" max="10" width="12.36328125" style="446" bestFit="1" customWidth="1"/>
    <col min="11" max="12" width="9.08984375" style="1"/>
    <col min="13" max="13" width="14" style="1" customWidth="1"/>
    <col min="14" max="14" width="9.08984375" style="1"/>
    <col min="15" max="15" width="14.26953125" style="1" bestFit="1" customWidth="1"/>
    <col min="16" max="16384" width="9.08984375" style="1"/>
  </cols>
  <sheetData>
    <row r="2" spans="3:14">
      <c r="D2" s="517">
        <v>1</v>
      </c>
      <c r="E2" s="517">
        <v>2</v>
      </c>
      <c r="F2" s="517">
        <v>3</v>
      </c>
      <c r="G2" s="517">
        <v>4</v>
      </c>
      <c r="H2" s="517">
        <v>5</v>
      </c>
      <c r="I2" s="517">
        <v>6</v>
      </c>
      <c r="J2" s="517">
        <v>7</v>
      </c>
      <c r="K2" s="517">
        <v>8</v>
      </c>
      <c r="L2" s="517">
        <v>9</v>
      </c>
      <c r="M2" s="517">
        <v>10</v>
      </c>
    </row>
    <row r="4" spans="3:14" s="3" customFormat="1" ht="7.5" customHeight="1">
      <c r="C4" s="4"/>
      <c r="D4" s="217"/>
      <c r="J4" s="445"/>
    </row>
    <row r="5" spans="3:14" ht="27.75" customHeight="1" thickBot="1">
      <c r="J5" s="834" t="s">
        <v>562</v>
      </c>
      <c r="K5" s="834"/>
      <c r="L5" s="834"/>
      <c r="M5" s="516"/>
    </row>
    <row r="6" spans="3:14" ht="26.5" thickBot="1">
      <c r="D6" s="773" t="s">
        <v>291</v>
      </c>
      <c r="E6" s="697" t="s">
        <v>546</v>
      </c>
      <c r="F6" s="698" t="s">
        <v>563</v>
      </c>
      <c r="G6" s="698" t="s">
        <v>564</v>
      </c>
      <c r="H6" s="698" t="s">
        <v>565</v>
      </c>
      <c r="I6" s="698" t="s">
        <v>329</v>
      </c>
      <c r="J6" s="699" t="s">
        <v>566</v>
      </c>
      <c r="K6" s="699" t="s">
        <v>230</v>
      </c>
      <c r="L6" s="699" t="s">
        <v>567</v>
      </c>
      <c r="M6" s="698" t="s">
        <v>568</v>
      </c>
      <c r="N6" s="765" t="s">
        <v>569</v>
      </c>
    </row>
    <row r="7" spans="3:14">
      <c r="C7" s="835" t="s">
        <v>570</v>
      </c>
      <c r="D7" s="687"/>
      <c r="E7" s="774" t="e">
        <f>_xlfn.XLOOKUP(D7,Commissions!$E$7:$I$7,Commissions!$E$8:$I$8)</f>
        <v>#N/A</v>
      </c>
      <c r="F7" s="688" t="s">
        <v>571</v>
      </c>
      <c r="G7" s="277"/>
      <c r="H7" s="688"/>
      <c r="I7" s="688" t="s">
        <v>316</v>
      </c>
      <c r="J7" s="689">
        <f t="shared" ref="J7:J11" si="0">param__policyAdminFee</f>
        <v>0</v>
      </c>
      <c r="K7" s="688">
        <v>0</v>
      </c>
      <c r="L7" s="688">
        <v>0</v>
      </c>
      <c r="M7" s="690" t="s">
        <v>1</v>
      </c>
      <c r="N7" s="691" t="e">
        <f>E7+1</f>
        <v>#N/A</v>
      </c>
    </row>
    <row r="8" spans="3:14">
      <c r="C8" s="836"/>
      <c r="D8" s="561"/>
      <c r="E8" s="775" t="e">
        <f>_xlfn.XLOOKUP(D8,Commissions!$E$7:$I$7,Commissions!$E$8:$I$8)</f>
        <v>#N/A</v>
      </c>
      <c r="F8" s="277" t="s">
        <v>571</v>
      </c>
      <c r="G8" s="277"/>
      <c r="H8" s="277"/>
      <c r="I8" s="277" t="s">
        <v>316</v>
      </c>
      <c r="J8" s="681">
        <f t="shared" si="0"/>
        <v>0</v>
      </c>
      <c r="K8" s="277">
        <v>0</v>
      </c>
      <c r="L8" s="277">
        <v>0</v>
      </c>
      <c r="M8" s="620" t="s">
        <v>1</v>
      </c>
      <c r="N8" s="692" t="e">
        <f>E8+1</f>
        <v>#N/A</v>
      </c>
    </row>
    <row r="9" spans="3:14">
      <c r="C9" s="836"/>
      <c r="D9" s="561"/>
      <c r="E9" s="276" t="e">
        <f>_xlfn.XLOOKUP(D9,Commissions!$E$7:$I$7,Commissions!$E$8:$I$8)</f>
        <v>#N/A</v>
      </c>
      <c r="F9" s="277" t="s">
        <v>571</v>
      </c>
      <c r="G9" s="277"/>
      <c r="H9" s="277"/>
      <c r="I9" s="277" t="s">
        <v>316</v>
      </c>
      <c r="J9" s="681">
        <f t="shared" si="0"/>
        <v>0</v>
      </c>
      <c r="K9" s="277">
        <v>0</v>
      </c>
      <c r="L9" s="277">
        <v>0</v>
      </c>
      <c r="M9" s="620" t="s">
        <v>1</v>
      </c>
      <c r="N9" s="692" t="e">
        <f t="shared" ref="N9:N11" si="1">E9+1</f>
        <v>#N/A</v>
      </c>
    </row>
    <row r="10" spans="3:14">
      <c r="C10" s="836"/>
      <c r="D10" s="561"/>
      <c r="E10" s="276" t="e">
        <f>_xlfn.XLOOKUP(D10,Commissions!$E$7:$I$7,Commissions!$E$8:$I$8)</f>
        <v>#N/A</v>
      </c>
      <c r="F10" s="277" t="s">
        <v>571</v>
      </c>
      <c r="G10" s="277"/>
      <c r="H10" s="277"/>
      <c r="I10" s="277" t="s">
        <v>316</v>
      </c>
      <c r="J10" s="681">
        <f t="shared" si="0"/>
        <v>0</v>
      </c>
      <c r="K10" s="277">
        <v>0</v>
      </c>
      <c r="L10" s="277">
        <v>0</v>
      </c>
      <c r="M10" s="620" t="s">
        <v>1</v>
      </c>
      <c r="N10" s="692" t="e">
        <f t="shared" si="1"/>
        <v>#N/A</v>
      </c>
    </row>
    <row r="11" spans="3:14">
      <c r="C11" s="836"/>
      <c r="D11" s="561"/>
      <c r="E11" s="617" t="e">
        <f>_xlfn.XLOOKUP(D11,Commissions!$E$7:$I$7,Commissions!$E$8:$I$8)</f>
        <v>#N/A</v>
      </c>
      <c r="F11" s="277" t="s">
        <v>571</v>
      </c>
      <c r="G11" s="277"/>
      <c r="H11" s="277"/>
      <c r="I11" s="277" t="s">
        <v>316</v>
      </c>
      <c r="J11" s="681">
        <f t="shared" si="0"/>
        <v>0</v>
      </c>
      <c r="K11" s="277">
        <v>0</v>
      </c>
      <c r="L11" s="277">
        <v>0</v>
      </c>
      <c r="M11" s="620" t="s">
        <v>1</v>
      </c>
      <c r="N11" s="692" t="e">
        <f t="shared" si="1"/>
        <v>#N/A</v>
      </c>
    </row>
    <row r="12" spans="3:14">
      <c r="C12" s="836"/>
      <c r="D12" s="561"/>
      <c r="E12" s="276"/>
      <c r="F12" s="277"/>
      <c r="G12" s="277"/>
      <c r="H12" s="277"/>
      <c r="I12" s="277"/>
      <c r="J12" s="681"/>
      <c r="K12" s="277"/>
      <c r="L12" s="277"/>
      <c r="M12" s="620"/>
      <c r="N12" s="692"/>
    </row>
    <row r="13" spans="3:14" ht="13.5" thickBot="1">
      <c r="C13" s="837"/>
      <c r="D13" s="693"/>
      <c r="E13" s="694"/>
      <c r="F13" s="694"/>
      <c r="G13" s="694"/>
      <c r="H13" s="694"/>
      <c r="I13" s="694"/>
      <c r="J13" s="695"/>
      <c r="K13" s="694"/>
      <c r="L13" s="694"/>
      <c r="M13" s="694"/>
      <c r="N13" s="696"/>
    </row>
    <row r="14" spans="3:14">
      <c r="D14" s="616"/>
      <c r="E14" s="617"/>
      <c r="F14" s="618"/>
      <c r="G14" s="618"/>
      <c r="H14" s="618"/>
      <c r="I14" s="618"/>
      <c r="J14" s="619"/>
      <c r="K14" s="619"/>
      <c r="L14" s="619"/>
      <c r="M14" s="618"/>
    </row>
    <row r="17" spans="4:4">
      <c r="D17" s="1"/>
    </row>
    <row r="18" spans="4:4">
      <c r="D18" s="1"/>
    </row>
    <row r="19" spans="4:4">
      <c r="D19" s="1"/>
    </row>
    <row r="20" spans="4:4">
      <c r="D20" s="1"/>
    </row>
    <row r="21" spans="4:4">
      <c r="D21" s="1"/>
    </row>
    <row r="22" spans="4:4">
      <c r="D22" s="1"/>
    </row>
  </sheetData>
  <mergeCells count="2">
    <mergeCell ref="J5:L5"/>
    <mergeCell ref="C7:C13"/>
  </mergeCells>
  <phoneticPr fontId="130" type="noConversion"/>
  <pageMargins left="0.7" right="0.7" top="0.75" bottom="0.75" header="0.3" footer="0.3"/>
  <pageSetup paperSize="9" orientation="portrait" horizontalDpi="1200" verticalDpi="1200"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3E4174-97A8-4FCC-B4BB-BDB31ECFA775}">
  <sheetPr codeName="Sheet19">
    <tabColor theme="1"/>
  </sheetPr>
  <dimension ref="B1:D11"/>
  <sheetViews>
    <sheetView showGridLines="0" topLeftCell="A8" workbookViewId="0">
      <selection activeCell="E17" sqref="E17"/>
    </sheetView>
  </sheetViews>
  <sheetFormatPr defaultRowHeight="14.5"/>
  <cols>
    <col min="3" max="3" width="21.90625" style="686" customWidth="1"/>
    <col min="4" max="4" width="58" style="686" customWidth="1"/>
  </cols>
  <sheetData>
    <row r="1" spans="2:4" ht="25.5">
      <c r="C1" s="685" t="s">
        <v>593</v>
      </c>
    </row>
    <row r="4" spans="2:4" ht="19">
      <c r="B4" s="776"/>
      <c r="C4" s="776" t="s">
        <v>291</v>
      </c>
      <c r="D4" s="777" t="s">
        <v>544</v>
      </c>
    </row>
    <row r="5" spans="2:4">
      <c r="B5" s="778" t="s">
        <v>572</v>
      </c>
      <c r="C5" s="778" t="s">
        <v>573</v>
      </c>
      <c r="D5" s="778"/>
    </row>
    <row r="6" spans="2:4" ht="70">
      <c r="B6" s="757">
        <v>1</v>
      </c>
      <c r="C6" s="758" t="s">
        <v>594</v>
      </c>
      <c r="D6" s="759" t="s">
        <v>574</v>
      </c>
    </row>
    <row r="7" spans="2:4" ht="70">
      <c r="B7" s="757">
        <v>2</v>
      </c>
      <c r="C7" s="758" t="s">
        <v>267</v>
      </c>
      <c r="D7" s="759" t="s">
        <v>575</v>
      </c>
    </row>
    <row r="8" spans="2:4" ht="112">
      <c r="B8" s="760">
        <v>3</v>
      </c>
      <c r="C8" s="761" t="s">
        <v>312</v>
      </c>
      <c r="D8" s="759" t="s">
        <v>599</v>
      </c>
    </row>
    <row r="9" spans="2:4" ht="42">
      <c r="B9" s="757">
        <v>4</v>
      </c>
      <c r="C9" s="758" t="s">
        <v>310</v>
      </c>
      <c r="D9" s="759" t="s">
        <v>597</v>
      </c>
    </row>
    <row r="10" spans="2:4" ht="84">
      <c r="B10" s="757">
        <v>5</v>
      </c>
      <c r="C10" s="758" t="s">
        <v>595</v>
      </c>
      <c r="D10" s="759" t="s">
        <v>596</v>
      </c>
    </row>
    <row r="11" spans="2:4">
      <c r="D11" s="76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1C706-6BE4-49F6-993C-25345697FE50}">
  <sheetPr codeName="Sheet4">
    <tabColor rgb="FF00B050"/>
  </sheetPr>
  <dimension ref="B1:J130"/>
  <sheetViews>
    <sheetView workbookViewId="0">
      <pane xSplit="2" ySplit="5" topLeftCell="C6" activePane="bottomRight" state="frozen"/>
      <selection pane="topRight" activeCell="Q34" sqref="Q34"/>
      <selection pane="bottomLeft" activeCell="Q34" sqref="Q34"/>
      <selection pane="bottomRight" activeCell="L13" sqref="L13"/>
    </sheetView>
  </sheetViews>
  <sheetFormatPr defaultColWidth="9" defaultRowHeight="16"/>
  <cols>
    <col min="1" max="2" width="9" style="206"/>
    <col min="3" max="4" width="12.81640625" style="216" bestFit="1" customWidth="1"/>
    <col min="5" max="6" width="10.81640625" style="216" bestFit="1" customWidth="1"/>
    <col min="7" max="16384" width="9" style="206"/>
  </cols>
  <sheetData>
    <row r="1" spans="2:10" ht="14.25" customHeight="1">
      <c r="C1" s="838" t="s">
        <v>576</v>
      </c>
      <c r="D1" s="838"/>
      <c r="E1" s="838"/>
      <c r="F1" s="838"/>
      <c r="G1" s="838" t="s">
        <v>577</v>
      </c>
      <c r="H1" s="838"/>
    </row>
    <row r="2" spans="2:10" ht="14.25" customHeight="1">
      <c r="B2" s="207" t="s">
        <v>578</v>
      </c>
      <c r="C2" s="838" t="s">
        <v>579</v>
      </c>
      <c r="D2" s="838"/>
      <c r="E2" s="838" t="s">
        <v>309</v>
      </c>
      <c r="F2" s="838"/>
      <c r="G2" s="838" t="s">
        <v>309</v>
      </c>
      <c r="H2" s="838"/>
    </row>
    <row r="3" spans="2:10" ht="14.25" customHeight="1">
      <c r="B3" s="208" t="s">
        <v>580</v>
      </c>
      <c r="C3" s="211" t="s">
        <v>581</v>
      </c>
      <c r="D3" s="211" t="s">
        <v>582</v>
      </c>
      <c r="E3" s="211" t="s">
        <v>581</v>
      </c>
      <c r="F3" s="211" t="s">
        <v>582</v>
      </c>
      <c r="G3" s="211" t="s">
        <v>581</v>
      </c>
      <c r="H3" s="211" t="s">
        <v>582</v>
      </c>
    </row>
    <row r="4" spans="2:10" ht="14.25" customHeight="1">
      <c r="B4" s="209"/>
      <c r="C4" s="212"/>
      <c r="D4" s="212"/>
      <c r="E4" s="212"/>
      <c r="F4" s="212"/>
      <c r="G4" s="212"/>
      <c r="H4" s="212"/>
    </row>
    <row r="5" spans="2:10" ht="14.25" customHeight="1">
      <c r="B5" s="209"/>
      <c r="C5" s="213" t="s">
        <v>571</v>
      </c>
      <c r="D5" s="213" t="s">
        <v>571</v>
      </c>
      <c r="E5" s="213" t="s">
        <v>583</v>
      </c>
      <c r="F5" s="213" t="s">
        <v>583</v>
      </c>
      <c r="G5" s="213" t="s">
        <v>584</v>
      </c>
      <c r="H5" s="213" t="s">
        <v>585</v>
      </c>
    </row>
    <row r="6" spans="2:10">
      <c r="B6" s="361">
        <f t="shared" ref="B6:B18" si="0">B7-1</f>
        <v>0</v>
      </c>
      <c r="C6" s="362">
        <f t="shared" ref="C6:C18" si="1">C7</f>
        <v>4.4799999999999999E-4</v>
      </c>
      <c r="D6" s="362">
        <f t="shared" ref="D6:D18" si="2">D7</f>
        <v>9.4600000000000001E-4</v>
      </c>
      <c r="E6" s="360">
        <f t="shared" ref="E6:E21" si="3">E7</f>
        <v>6.7500000000000004E-4</v>
      </c>
      <c r="F6" s="360">
        <f t="shared" ref="F6:H21" si="4">F7</f>
        <v>1.088E-3</v>
      </c>
      <c r="G6" s="360">
        <f t="shared" si="4"/>
        <v>1.1800000000000001E-3</v>
      </c>
      <c r="H6" s="360">
        <f t="shared" si="4"/>
        <v>1.1800000000000001E-3</v>
      </c>
      <c r="I6" s="444"/>
      <c r="J6" s="444"/>
    </row>
    <row r="7" spans="2:10">
      <c r="B7" s="361">
        <f t="shared" si="0"/>
        <v>1</v>
      </c>
      <c r="C7" s="362">
        <f t="shared" si="1"/>
        <v>4.4799999999999999E-4</v>
      </c>
      <c r="D7" s="362">
        <f t="shared" si="2"/>
        <v>9.4600000000000001E-4</v>
      </c>
      <c r="E7" s="360">
        <f t="shared" si="3"/>
        <v>6.7500000000000004E-4</v>
      </c>
      <c r="F7" s="360">
        <f t="shared" si="4"/>
        <v>1.088E-3</v>
      </c>
      <c r="G7" s="360">
        <f t="shared" si="4"/>
        <v>1.1800000000000001E-3</v>
      </c>
      <c r="H7" s="360">
        <f t="shared" si="4"/>
        <v>1.1800000000000001E-3</v>
      </c>
      <c r="I7" s="444"/>
      <c r="J7" s="444"/>
    </row>
    <row r="8" spans="2:10">
      <c r="B8" s="361">
        <f t="shared" si="0"/>
        <v>2</v>
      </c>
      <c r="C8" s="362">
        <f t="shared" si="1"/>
        <v>4.4799999999999999E-4</v>
      </c>
      <c r="D8" s="362">
        <f t="shared" si="2"/>
        <v>9.4600000000000001E-4</v>
      </c>
      <c r="E8" s="360">
        <f t="shared" si="3"/>
        <v>6.7500000000000004E-4</v>
      </c>
      <c r="F8" s="360">
        <f t="shared" si="4"/>
        <v>1.088E-3</v>
      </c>
      <c r="G8" s="360">
        <f t="shared" si="4"/>
        <v>1.1800000000000001E-3</v>
      </c>
      <c r="H8" s="360">
        <f t="shared" si="4"/>
        <v>1.1800000000000001E-3</v>
      </c>
      <c r="I8" s="444"/>
      <c r="J8" s="444"/>
    </row>
    <row r="9" spans="2:10">
      <c r="B9" s="361">
        <f t="shared" si="0"/>
        <v>3</v>
      </c>
      <c r="C9" s="362">
        <f t="shared" si="1"/>
        <v>4.4799999999999999E-4</v>
      </c>
      <c r="D9" s="362">
        <f t="shared" si="2"/>
        <v>9.4600000000000001E-4</v>
      </c>
      <c r="E9" s="360">
        <f t="shared" si="3"/>
        <v>6.7500000000000004E-4</v>
      </c>
      <c r="F9" s="360">
        <f t="shared" si="4"/>
        <v>1.088E-3</v>
      </c>
      <c r="G9" s="360">
        <f t="shared" si="4"/>
        <v>1.1800000000000001E-3</v>
      </c>
      <c r="H9" s="360">
        <f t="shared" si="4"/>
        <v>1.1800000000000001E-3</v>
      </c>
      <c r="I9" s="444"/>
      <c r="J9" s="444"/>
    </row>
    <row r="10" spans="2:10">
      <c r="B10" s="361">
        <f t="shared" si="0"/>
        <v>4</v>
      </c>
      <c r="C10" s="362">
        <f t="shared" si="1"/>
        <v>4.4799999999999999E-4</v>
      </c>
      <c r="D10" s="362">
        <f t="shared" si="2"/>
        <v>9.4600000000000001E-4</v>
      </c>
      <c r="E10" s="360">
        <f t="shared" si="3"/>
        <v>6.7500000000000004E-4</v>
      </c>
      <c r="F10" s="360">
        <f t="shared" si="4"/>
        <v>1.088E-3</v>
      </c>
      <c r="G10" s="360">
        <f t="shared" si="4"/>
        <v>1.1800000000000001E-3</v>
      </c>
      <c r="H10" s="360">
        <f t="shared" si="4"/>
        <v>1.1800000000000001E-3</v>
      </c>
      <c r="I10" s="444"/>
      <c r="J10" s="444"/>
    </row>
    <row r="11" spans="2:10">
      <c r="B11" s="361">
        <f t="shared" si="0"/>
        <v>5</v>
      </c>
      <c r="C11" s="362">
        <f t="shared" si="1"/>
        <v>4.4799999999999999E-4</v>
      </c>
      <c r="D11" s="362">
        <f t="shared" si="2"/>
        <v>9.4600000000000001E-4</v>
      </c>
      <c r="E11" s="360">
        <f t="shared" si="3"/>
        <v>6.7500000000000004E-4</v>
      </c>
      <c r="F11" s="360">
        <f t="shared" si="4"/>
        <v>1.088E-3</v>
      </c>
      <c r="G11" s="360">
        <f t="shared" si="4"/>
        <v>1.1800000000000001E-3</v>
      </c>
      <c r="H11" s="360">
        <f t="shared" si="4"/>
        <v>1.1800000000000001E-3</v>
      </c>
      <c r="I11" s="444"/>
      <c r="J11" s="444"/>
    </row>
    <row r="12" spans="2:10">
      <c r="B12" s="361">
        <f t="shared" si="0"/>
        <v>6</v>
      </c>
      <c r="C12" s="362">
        <f t="shared" si="1"/>
        <v>4.4799999999999999E-4</v>
      </c>
      <c r="D12" s="362">
        <f t="shared" si="2"/>
        <v>9.4600000000000001E-4</v>
      </c>
      <c r="E12" s="360">
        <f t="shared" si="3"/>
        <v>6.7500000000000004E-4</v>
      </c>
      <c r="F12" s="360">
        <f t="shared" si="4"/>
        <v>1.088E-3</v>
      </c>
      <c r="G12" s="360">
        <f t="shared" si="4"/>
        <v>1.1800000000000001E-3</v>
      </c>
      <c r="H12" s="360">
        <f t="shared" si="4"/>
        <v>1.1800000000000001E-3</v>
      </c>
      <c r="I12" s="444"/>
      <c r="J12" s="444"/>
    </row>
    <row r="13" spans="2:10">
      <c r="B13" s="361">
        <f t="shared" si="0"/>
        <v>7</v>
      </c>
      <c r="C13" s="362">
        <f t="shared" si="1"/>
        <v>4.4799999999999999E-4</v>
      </c>
      <c r="D13" s="362">
        <f t="shared" si="2"/>
        <v>9.4600000000000001E-4</v>
      </c>
      <c r="E13" s="360">
        <f t="shared" si="3"/>
        <v>6.7500000000000004E-4</v>
      </c>
      <c r="F13" s="360">
        <f t="shared" si="4"/>
        <v>1.088E-3</v>
      </c>
      <c r="G13" s="360">
        <f t="shared" si="4"/>
        <v>1.1800000000000001E-3</v>
      </c>
      <c r="H13" s="360">
        <f t="shared" si="4"/>
        <v>1.1800000000000001E-3</v>
      </c>
      <c r="I13" s="444"/>
      <c r="J13" s="444"/>
    </row>
    <row r="14" spans="2:10">
      <c r="B14" s="361">
        <f t="shared" si="0"/>
        <v>8</v>
      </c>
      <c r="C14" s="362">
        <f t="shared" si="1"/>
        <v>4.4799999999999999E-4</v>
      </c>
      <c r="D14" s="362">
        <f t="shared" si="2"/>
        <v>9.4600000000000001E-4</v>
      </c>
      <c r="E14" s="360">
        <f t="shared" si="3"/>
        <v>6.7500000000000004E-4</v>
      </c>
      <c r="F14" s="360">
        <f t="shared" si="4"/>
        <v>1.088E-3</v>
      </c>
      <c r="G14" s="360">
        <f t="shared" si="4"/>
        <v>1.1800000000000001E-3</v>
      </c>
      <c r="H14" s="360">
        <f t="shared" si="4"/>
        <v>1.1800000000000001E-3</v>
      </c>
      <c r="I14" s="444"/>
      <c r="J14" s="444"/>
    </row>
    <row r="15" spans="2:10">
      <c r="B15" s="361">
        <f t="shared" si="0"/>
        <v>9</v>
      </c>
      <c r="C15" s="362">
        <f t="shared" si="1"/>
        <v>4.4799999999999999E-4</v>
      </c>
      <c r="D15" s="362">
        <f t="shared" si="2"/>
        <v>9.4600000000000001E-4</v>
      </c>
      <c r="E15" s="360">
        <f t="shared" si="3"/>
        <v>6.7500000000000004E-4</v>
      </c>
      <c r="F15" s="360">
        <f t="shared" si="4"/>
        <v>1.088E-3</v>
      </c>
      <c r="G15" s="360">
        <f t="shared" si="4"/>
        <v>1.1800000000000001E-3</v>
      </c>
      <c r="H15" s="360">
        <f t="shared" si="4"/>
        <v>1.1800000000000001E-3</v>
      </c>
      <c r="I15" s="444"/>
      <c r="J15" s="444"/>
    </row>
    <row r="16" spans="2:10">
      <c r="B16" s="361">
        <f t="shared" si="0"/>
        <v>10</v>
      </c>
      <c r="C16" s="362">
        <f t="shared" si="1"/>
        <v>4.4799999999999999E-4</v>
      </c>
      <c r="D16" s="362">
        <f t="shared" si="2"/>
        <v>9.4600000000000001E-4</v>
      </c>
      <c r="E16" s="360">
        <f t="shared" si="3"/>
        <v>6.7500000000000004E-4</v>
      </c>
      <c r="F16" s="360">
        <f t="shared" si="4"/>
        <v>1.088E-3</v>
      </c>
      <c r="G16" s="360">
        <f t="shared" si="4"/>
        <v>1.1800000000000001E-3</v>
      </c>
      <c r="H16" s="360">
        <f t="shared" si="4"/>
        <v>1.1800000000000001E-3</v>
      </c>
      <c r="I16" s="444"/>
      <c r="J16" s="444"/>
    </row>
    <row r="17" spans="2:10">
      <c r="B17" s="361">
        <f t="shared" si="0"/>
        <v>11</v>
      </c>
      <c r="C17" s="362">
        <f t="shared" si="1"/>
        <v>4.4799999999999999E-4</v>
      </c>
      <c r="D17" s="362">
        <f t="shared" si="2"/>
        <v>9.4600000000000001E-4</v>
      </c>
      <c r="E17" s="360">
        <f t="shared" si="3"/>
        <v>6.7500000000000004E-4</v>
      </c>
      <c r="F17" s="360">
        <f t="shared" si="4"/>
        <v>1.088E-3</v>
      </c>
      <c r="G17" s="360">
        <f t="shared" si="4"/>
        <v>1.1800000000000001E-3</v>
      </c>
      <c r="H17" s="360">
        <f t="shared" si="4"/>
        <v>1.1800000000000001E-3</v>
      </c>
      <c r="I17" s="444"/>
      <c r="J17" s="444"/>
    </row>
    <row r="18" spans="2:10">
      <c r="B18" s="361">
        <f t="shared" si="0"/>
        <v>12</v>
      </c>
      <c r="C18" s="362">
        <f t="shared" si="1"/>
        <v>4.4799999999999999E-4</v>
      </c>
      <c r="D18" s="362">
        <f t="shared" si="2"/>
        <v>9.4600000000000001E-4</v>
      </c>
      <c r="E18" s="360">
        <f t="shared" si="3"/>
        <v>6.7500000000000004E-4</v>
      </c>
      <c r="F18" s="360">
        <f t="shared" si="4"/>
        <v>1.088E-3</v>
      </c>
      <c r="G18" s="360">
        <f t="shared" si="4"/>
        <v>1.1800000000000001E-3</v>
      </c>
      <c r="H18" s="360">
        <f t="shared" si="4"/>
        <v>1.1800000000000001E-3</v>
      </c>
      <c r="I18" s="444"/>
      <c r="J18" s="444"/>
    </row>
    <row r="19" spans="2:10">
      <c r="B19" s="361">
        <f>B20-1</f>
        <v>13</v>
      </c>
      <c r="C19" s="362">
        <f>C20</f>
        <v>4.4799999999999999E-4</v>
      </c>
      <c r="D19" s="362">
        <f>D20</f>
        <v>9.4600000000000001E-4</v>
      </c>
      <c r="E19" s="360">
        <f t="shared" si="3"/>
        <v>6.7500000000000004E-4</v>
      </c>
      <c r="F19" s="360">
        <f t="shared" si="4"/>
        <v>1.088E-3</v>
      </c>
      <c r="G19" s="360">
        <f t="shared" si="4"/>
        <v>1.1800000000000001E-3</v>
      </c>
      <c r="H19" s="360">
        <f t="shared" si="4"/>
        <v>1.1800000000000001E-3</v>
      </c>
      <c r="I19" s="444"/>
      <c r="J19" s="444"/>
    </row>
    <row r="20" spans="2:10">
      <c r="B20" s="210">
        <v>14</v>
      </c>
      <c r="C20" s="214">
        <v>4.4799999999999999E-4</v>
      </c>
      <c r="D20" s="214">
        <v>9.4600000000000001E-4</v>
      </c>
      <c r="E20" s="360">
        <f t="shared" si="3"/>
        <v>6.7500000000000004E-4</v>
      </c>
      <c r="F20" s="360">
        <f t="shared" si="4"/>
        <v>1.088E-3</v>
      </c>
      <c r="G20" s="360">
        <f t="shared" si="4"/>
        <v>1.1800000000000001E-3</v>
      </c>
      <c r="H20" s="360">
        <f t="shared" si="4"/>
        <v>1.1800000000000001E-3</v>
      </c>
      <c r="I20" s="444"/>
      <c r="J20" s="444"/>
    </row>
    <row r="21" spans="2:10">
      <c r="B21" s="210">
        <v>15</v>
      </c>
      <c r="C21" s="214">
        <v>4.4799999999999999E-4</v>
      </c>
      <c r="D21" s="214">
        <v>9.4600000000000001E-4</v>
      </c>
      <c r="E21" s="360">
        <f t="shared" si="3"/>
        <v>6.7500000000000004E-4</v>
      </c>
      <c r="F21" s="360">
        <f t="shared" si="4"/>
        <v>1.088E-3</v>
      </c>
      <c r="G21" s="360">
        <f t="shared" si="4"/>
        <v>1.1800000000000001E-3</v>
      </c>
      <c r="H21" s="360">
        <f t="shared" si="4"/>
        <v>1.1800000000000001E-3</v>
      </c>
      <c r="I21" s="444"/>
      <c r="J21" s="444"/>
    </row>
    <row r="22" spans="2:10">
      <c r="B22" s="210">
        <v>16</v>
      </c>
      <c r="C22" s="214">
        <v>4.4799999999999999E-4</v>
      </c>
      <c r="D22" s="214">
        <v>9.4600000000000001E-4</v>
      </c>
      <c r="E22" s="360">
        <f>E23</f>
        <v>6.7500000000000004E-4</v>
      </c>
      <c r="F22" s="360">
        <f>F23</f>
        <v>1.088E-3</v>
      </c>
      <c r="G22" s="360">
        <f>G23</f>
        <v>1.1800000000000001E-3</v>
      </c>
      <c r="H22" s="360">
        <f>H23</f>
        <v>1.1800000000000001E-3</v>
      </c>
      <c r="I22" s="444"/>
      <c r="J22" s="444"/>
    </row>
    <row r="23" spans="2:10">
      <c r="B23" s="210">
        <v>17</v>
      </c>
      <c r="C23" s="214">
        <v>6.7500000000000004E-4</v>
      </c>
      <c r="D23" s="214">
        <v>1.088E-3</v>
      </c>
      <c r="E23" s="214">
        <v>6.7500000000000004E-4</v>
      </c>
      <c r="F23" s="214">
        <v>1.088E-3</v>
      </c>
      <c r="G23" s="214">
        <f>G24</f>
        <v>1.1800000000000001E-3</v>
      </c>
      <c r="H23" s="214">
        <f>H24</f>
        <v>1.1800000000000001E-3</v>
      </c>
      <c r="I23" s="444"/>
      <c r="J23" s="444"/>
    </row>
    <row r="24" spans="2:10">
      <c r="B24" s="210">
        <v>18</v>
      </c>
      <c r="C24" s="214">
        <v>8.9700000000000001E-4</v>
      </c>
      <c r="D24" s="214">
        <v>1.227E-3</v>
      </c>
      <c r="E24" s="214">
        <v>8.9700000000000001E-4</v>
      </c>
      <c r="F24" s="214">
        <v>1.227E-3</v>
      </c>
      <c r="G24" s="214">
        <f>G25</f>
        <v>1.1800000000000001E-3</v>
      </c>
      <c r="H24" s="214">
        <f>H25</f>
        <v>1.1800000000000001E-3</v>
      </c>
      <c r="I24" s="444"/>
      <c r="J24" s="444"/>
    </row>
    <row r="25" spans="2:10">
      <c r="B25" s="210">
        <v>19</v>
      </c>
      <c r="C25" s="214">
        <v>1.111E-3</v>
      </c>
      <c r="D25" s="214">
        <v>1.359E-3</v>
      </c>
      <c r="E25" s="214">
        <v>1.111E-3</v>
      </c>
      <c r="F25" s="214">
        <v>1.359E-3</v>
      </c>
      <c r="G25" s="214">
        <v>1.1800000000000001E-3</v>
      </c>
      <c r="H25" s="214">
        <v>1.1800000000000001E-3</v>
      </c>
      <c r="I25" s="444"/>
      <c r="J25" s="444"/>
    </row>
    <row r="26" spans="2:10">
      <c r="B26" s="210">
        <v>20</v>
      </c>
      <c r="C26" s="214">
        <v>1.3110000000000001E-3</v>
      </c>
      <c r="D26" s="214">
        <v>1.48E-3</v>
      </c>
      <c r="E26" s="214">
        <v>1.3110000000000001E-3</v>
      </c>
      <c r="F26" s="214">
        <v>1.48E-3</v>
      </c>
      <c r="G26" s="214">
        <v>1.1800000000000001E-3</v>
      </c>
      <c r="H26" s="214">
        <v>1.1800000000000001E-3</v>
      </c>
      <c r="I26" s="444"/>
      <c r="J26" s="444"/>
    </row>
    <row r="27" spans="2:10">
      <c r="B27" s="210">
        <v>21</v>
      </c>
      <c r="C27" s="214">
        <v>1.4940000000000001E-3</v>
      </c>
      <c r="D27" s="214">
        <v>1.5870000000000001E-3</v>
      </c>
      <c r="E27" s="214">
        <v>1.4940000000000001E-3</v>
      </c>
      <c r="F27" s="214">
        <v>1.5870000000000001E-3</v>
      </c>
      <c r="G27" s="214">
        <v>1.1800000000000001E-3</v>
      </c>
      <c r="H27" s="214">
        <v>1.1800000000000001E-3</v>
      </c>
      <c r="I27" s="444"/>
      <c r="J27" s="444"/>
    </row>
    <row r="28" spans="2:10">
      <c r="B28" s="210">
        <v>22</v>
      </c>
      <c r="C28" s="214">
        <v>1.655E-3</v>
      </c>
      <c r="D28" s="214">
        <v>1.676E-3</v>
      </c>
      <c r="E28" s="214">
        <v>1.655E-3</v>
      </c>
      <c r="F28" s="214">
        <v>1.676E-3</v>
      </c>
      <c r="G28" s="214">
        <v>1.1800000000000001E-3</v>
      </c>
      <c r="H28" s="214">
        <v>1.1800000000000001E-3</v>
      </c>
      <c r="I28" s="444"/>
      <c r="J28" s="444"/>
    </row>
    <row r="29" spans="2:10">
      <c r="B29" s="210">
        <v>23</v>
      </c>
      <c r="C29" s="214">
        <v>1.7899999999999999E-3</v>
      </c>
      <c r="D29" s="214">
        <v>1.743E-3</v>
      </c>
      <c r="E29" s="214">
        <v>1.7899999999999999E-3</v>
      </c>
      <c r="F29" s="214">
        <v>1.743E-3</v>
      </c>
      <c r="G29" s="214">
        <v>1.1800000000000001E-3</v>
      </c>
      <c r="H29" s="214">
        <v>1.1800000000000001E-3</v>
      </c>
      <c r="I29" s="444"/>
      <c r="J29" s="444"/>
    </row>
    <row r="30" spans="2:10">
      <c r="B30" s="210">
        <v>24</v>
      </c>
      <c r="C30" s="214">
        <v>1.8940000000000001E-3</v>
      </c>
      <c r="D30" s="214">
        <v>1.786E-3</v>
      </c>
      <c r="E30" s="214">
        <v>1.8940000000000001E-3</v>
      </c>
      <c r="F30" s="214">
        <v>1.786E-3</v>
      </c>
      <c r="G30" s="214">
        <v>1.1800000000000001E-3</v>
      </c>
      <c r="H30" s="214">
        <v>1.17E-3</v>
      </c>
      <c r="I30" s="444"/>
      <c r="J30" s="444"/>
    </row>
    <row r="31" spans="2:10">
      <c r="B31" s="210">
        <v>25</v>
      </c>
      <c r="C31" s="214">
        <v>1.9629999999999999E-3</v>
      </c>
      <c r="D31" s="214">
        <v>1.8010000000000001E-3</v>
      </c>
      <c r="E31" s="214">
        <v>1.9629999999999999E-3</v>
      </c>
      <c r="F31" s="214">
        <v>1.8010000000000001E-3</v>
      </c>
      <c r="G31" s="214">
        <v>1.1999999999999999E-3</v>
      </c>
      <c r="H31" s="214">
        <v>1.1800000000000001E-3</v>
      </c>
      <c r="I31" s="444"/>
      <c r="J31" s="444"/>
    </row>
    <row r="32" spans="2:10">
      <c r="B32" s="210">
        <v>26</v>
      </c>
      <c r="C32" s="214">
        <v>1.9940000000000001E-3</v>
      </c>
      <c r="D32" s="214">
        <v>1.7849999999999999E-3</v>
      </c>
      <c r="E32" s="214">
        <v>1.9940000000000001E-3</v>
      </c>
      <c r="F32" s="214">
        <v>1.7849999999999999E-3</v>
      </c>
      <c r="G32" s="214">
        <v>1.23E-3</v>
      </c>
      <c r="H32" s="214">
        <v>1.1900000000000001E-3</v>
      </c>
      <c r="I32" s="444"/>
      <c r="J32" s="444"/>
    </row>
    <row r="33" spans="2:10">
      <c r="B33" s="210">
        <v>27</v>
      </c>
      <c r="C33" s="214">
        <v>1.9940000000000001E-3</v>
      </c>
      <c r="D33" s="214">
        <v>1.7440000000000001E-3</v>
      </c>
      <c r="E33" s="214">
        <v>1.9940000000000001E-3</v>
      </c>
      <c r="F33" s="214">
        <v>1.7440000000000001E-3</v>
      </c>
      <c r="G33" s="214">
        <v>1.24E-3</v>
      </c>
      <c r="H33" s="214">
        <v>1.1999999999999999E-3</v>
      </c>
      <c r="I33" s="444"/>
      <c r="J33" s="444"/>
    </row>
    <row r="34" spans="2:10">
      <c r="B34" s="210">
        <v>28</v>
      </c>
      <c r="C34" s="214">
        <v>1.9710000000000001E-3</v>
      </c>
      <c r="D34" s="214">
        <v>1.684E-3</v>
      </c>
      <c r="E34" s="214">
        <v>1.9710000000000001E-3</v>
      </c>
      <c r="F34" s="214">
        <v>1.684E-3</v>
      </c>
      <c r="G34" s="214">
        <v>1.2600000000000001E-3</v>
      </c>
      <c r="H34" s="214">
        <v>1.2099999999999999E-3</v>
      </c>
      <c r="I34" s="444"/>
      <c r="J34" s="444"/>
    </row>
    <row r="35" spans="2:10">
      <c r="B35" s="210">
        <v>29</v>
      </c>
      <c r="C35" s="214">
        <v>1.9319999999999999E-3</v>
      </c>
      <c r="D35" s="214">
        <v>1.6119999999999999E-3</v>
      </c>
      <c r="E35" s="214">
        <v>1.9319999999999999E-3</v>
      </c>
      <c r="F35" s="214">
        <v>1.6119999999999999E-3</v>
      </c>
      <c r="G35" s="214">
        <v>1.2800000000000001E-3</v>
      </c>
      <c r="H35" s="214">
        <v>1.23E-3</v>
      </c>
      <c r="I35" s="444"/>
      <c r="J35" s="444"/>
    </row>
    <row r="36" spans="2:10">
      <c r="B36" s="210">
        <v>30</v>
      </c>
      <c r="C36" s="214">
        <v>1.8860000000000001E-3</v>
      </c>
      <c r="D36" s="214">
        <v>1.534E-3</v>
      </c>
      <c r="E36" s="214">
        <v>1.8860000000000001E-3</v>
      </c>
      <c r="F36" s="214">
        <v>1.534E-3</v>
      </c>
      <c r="G36" s="214">
        <v>1.2899999999999999E-3</v>
      </c>
      <c r="H36" s="214">
        <v>1.24E-3</v>
      </c>
      <c r="I36" s="444"/>
      <c r="J36" s="444"/>
    </row>
    <row r="37" spans="2:10">
      <c r="B37" s="210">
        <v>31</v>
      </c>
      <c r="C37" s="214">
        <v>1.8400000000000001E-3</v>
      </c>
      <c r="D37" s="214">
        <v>1.456E-3</v>
      </c>
      <c r="E37" s="214">
        <v>1.8400000000000001E-3</v>
      </c>
      <c r="F37" s="214">
        <v>1.456E-3</v>
      </c>
      <c r="G37" s="214">
        <v>1.31E-3</v>
      </c>
      <c r="H37" s="214">
        <v>1.2600000000000001E-3</v>
      </c>
      <c r="I37" s="444"/>
      <c r="J37" s="444"/>
    </row>
    <row r="38" spans="2:10">
      <c r="B38" s="210">
        <v>32</v>
      </c>
      <c r="C38" s="214">
        <v>1.8029999999999999E-3</v>
      </c>
      <c r="D38" s="214">
        <v>1.3860000000000001E-3</v>
      </c>
      <c r="E38" s="214">
        <v>1.8029999999999999E-3</v>
      </c>
      <c r="F38" s="214">
        <v>1.3860000000000001E-3</v>
      </c>
      <c r="G38" s="214">
        <v>1.33E-3</v>
      </c>
      <c r="H38" s="214">
        <v>1.2800000000000001E-3</v>
      </c>
      <c r="I38" s="444"/>
      <c r="J38" s="444"/>
    </row>
    <row r="39" spans="2:10">
      <c r="B39" s="210">
        <v>33</v>
      </c>
      <c r="C39" s="214">
        <v>1.7819999999999999E-3</v>
      </c>
      <c r="D39" s="214">
        <v>1.33E-3</v>
      </c>
      <c r="E39" s="214">
        <v>1.7819999999999999E-3</v>
      </c>
      <c r="F39" s="214">
        <v>1.33E-3</v>
      </c>
      <c r="G39" s="214">
        <v>1.3600000000000001E-3</v>
      </c>
      <c r="H39" s="214">
        <v>1.2999999999999999E-3</v>
      </c>
      <c r="I39" s="444"/>
      <c r="J39" s="444"/>
    </row>
    <row r="40" spans="2:10">
      <c r="B40" s="210">
        <v>34</v>
      </c>
      <c r="C40" s="214">
        <v>1.787E-3</v>
      </c>
      <c r="D40" s="214">
        <v>1.294E-3</v>
      </c>
      <c r="E40" s="214">
        <v>1.787E-3</v>
      </c>
      <c r="F40" s="214">
        <v>1.294E-3</v>
      </c>
      <c r="G40" s="214">
        <v>1.39E-3</v>
      </c>
      <c r="H40" s="214">
        <v>1.32E-3</v>
      </c>
      <c r="I40" s="444"/>
      <c r="J40" s="444"/>
    </row>
    <row r="41" spans="2:10">
      <c r="B41" s="210">
        <v>35</v>
      </c>
      <c r="C41" s="214">
        <v>1.8209999999999999E-3</v>
      </c>
      <c r="D41" s="214">
        <v>1.2830000000000001E-3</v>
      </c>
      <c r="E41" s="214">
        <v>1.8209999999999999E-3</v>
      </c>
      <c r="F41" s="214">
        <v>1.2830000000000001E-3</v>
      </c>
      <c r="G41" s="214">
        <v>1.4300000000000001E-3</v>
      </c>
      <c r="H41" s="214">
        <v>1.3500000000000001E-3</v>
      </c>
      <c r="I41" s="444"/>
      <c r="J41" s="444"/>
    </row>
    <row r="42" spans="2:10">
      <c r="B42" s="210">
        <v>36</v>
      </c>
      <c r="C42" s="214">
        <v>1.884E-3</v>
      </c>
      <c r="D42" s="214">
        <v>1.2960000000000001E-3</v>
      </c>
      <c r="E42" s="214">
        <v>1.884E-3</v>
      </c>
      <c r="F42" s="214">
        <v>1.2960000000000001E-3</v>
      </c>
      <c r="G42" s="214">
        <v>1.48E-3</v>
      </c>
      <c r="H42" s="214">
        <v>1.3799999999999999E-3</v>
      </c>
      <c r="I42" s="444"/>
      <c r="J42" s="444"/>
    </row>
    <row r="43" spans="2:10">
      <c r="B43" s="210">
        <v>37</v>
      </c>
      <c r="C43" s="214">
        <v>1.97E-3</v>
      </c>
      <c r="D43" s="214">
        <v>1.33E-3</v>
      </c>
      <c r="E43" s="214">
        <v>1.97E-3</v>
      </c>
      <c r="F43" s="214">
        <v>1.33E-3</v>
      </c>
      <c r="G43" s="214">
        <v>1.5299999999999999E-3</v>
      </c>
      <c r="H43" s="214">
        <v>1.42E-3</v>
      </c>
      <c r="I43" s="444"/>
      <c r="J43" s="444"/>
    </row>
    <row r="44" spans="2:10">
      <c r="B44" s="210">
        <v>38</v>
      </c>
      <c r="C44" s="214">
        <v>2.0739999999999999E-3</v>
      </c>
      <c r="D44" s="214">
        <v>1.3810000000000001E-3</v>
      </c>
      <c r="E44" s="214">
        <v>2.0739999999999999E-3</v>
      </c>
      <c r="F44" s="214">
        <v>1.3810000000000001E-3</v>
      </c>
      <c r="G44" s="214">
        <v>1.6000000000000001E-3</v>
      </c>
      <c r="H44" s="214">
        <v>1.47E-3</v>
      </c>
      <c r="I44" s="444"/>
      <c r="J44" s="444"/>
    </row>
    <row r="45" spans="2:10">
      <c r="B45" s="210">
        <v>39</v>
      </c>
      <c r="C45" s="214">
        <v>2.1930000000000001E-3</v>
      </c>
      <c r="D45" s="214">
        <v>1.4469999999999999E-3</v>
      </c>
      <c r="E45" s="214">
        <v>2.1930000000000001E-3</v>
      </c>
      <c r="F45" s="214">
        <v>1.4469999999999999E-3</v>
      </c>
      <c r="G45" s="214">
        <v>1.6800000000000001E-3</v>
      </c>
      <c r="H45" s="214">
        <v>1.5299999999999999E-3</v>
      </c>
      <c r="I45" s="444"/>
      <c r="J45" s="444"/>
    </row>
    <row r="46" spans="2:10">
      <c r="B46" s="210">
        <v>40</v>
      </c>
      <c r="C46" s="214">
        <v>2.32E-3</v>
      </c>
      <c r="D46" s="214">
        <v>1.524E-3</v>
      </c>
      <c r="E46" s="214">
        <v>2.32E-3</v>
      </c>
      <c r="F46" s="214">
        <v>1.524E-3</v>
      </c>
      <c r="G46" s="214">
        <v>1.7700000000000001E-3</v>
      </c>
      <c r="H46" s="214">
        <v>1.58E-3</v>
      </c>
      <c r="I46" s="444"/>
      <c r="J46" s="444"/>
    </row>
    <row r="47" spans="2:10">
      <c r="B47" s="210">
        <v>41</v>
      </c>
      <c r="C47" s="214">
        <v>2.4520000000000002E-3</v>
      </c>
      <c r="D47" s="214">
        <v>1.6100000000000001E-3</v>
      </c>
      <c r="E47" s="214">
        <v>2.4520000000000002E-3</v>
      </c>
      <c r="F47" s="214">
        <v>1.6100000000000001E-3</v>
      </c>
      <c r="G47" s="214">
        <v>1.8699999999999999E-3</v>
      </c>
      <c r="H47" s="214">
        <v>1.65E-3</v>
      </c>
      <c r="I47" s="444"/>
      <c r="J47" s="444"/>
    </row>
    <row r="48" spans="2:10">
      <c r="B48" s="210">
        <v>42</v>
      </c>
      <c r="C48" s="214">
        <v>2.5829999999999998E-3</v>
      </c>
      <c r="D48" s="214">
        <v>1.701E-3</v>
      </c>
      <c r="E48" s="214">
        <v>2.5829999999999998E-3</v>
      </c>
      <c r="F48" s="214">
        <v>1.701E-3</v>
      </c>
      <c r="G48" s="214">
        <v>2E-3</v>
      </c>
      <c r="H48" s="214">
        <v>1.73E-3</v>
      </c>
      <c r="I48" s="444"/>
      <c r="J48" s="444"/>
    </row>
    <row r="49" spans="2:10">
      <c r="B49" s="210">
        <v>43</v>
      </c>
      <c r="C49" s="214">
        <v>2.709E-3</v>
      </c>
      <c r="D49" s="214">
        <v>1.7930000000000001E-3</v>
      </c>
      <c r="E49" s="214">
        <v>2.709E-3</v>
      </c>
      <c r="F49" s="214">
        <v>1.7930000000000001E-3</v>
      </c>
      <c r="G49" s="214">
        <v>2.14E-3</v>
      </c>
      <c r="H49" s="214">
        <v>1.82E-3</v>
      </c>
      <c r="I49" s="444"/>
      <c r="J49" s="444"/>
    </row>
    <row r="50" spans="2:10">
      <c r="B50" s="210">
        <v>44</v>
      </c>
      <c r="C50" s="214">
        <v>2.8270000000000001E-3</v>
      </c>
      <c r="D50" s="214">
        <v>1.885E-3</v>
      </c>
      <c r="E50" s="214">
        <v>2.8270000000000001E-3</v>
      </c>
      <c r="F50" s="214">
        <v>1.885E-3</v>
      </c>
      <c r="G50" s="214">
        <v>2.3E-3</v>
      </c>
      <c r="H50" s="214">
        <v>1.91E-3</v>
      </c>
      <c r="I50" s="444"/>
      <c r="J50" s="444"/>
    </row>
    <row r="51" spans="2:10">
      <c r="B51" s="210">
        <v>45</v>
      </c>
      <c r="C51" s="214">
        <v>2.9350000000000001E-3</v>
      </c>
      <c r="D51" s="214">
        <v>2.1229999999999999E-3</v>
      </c>
      <c r="E51" s="214">
        <v>2.9350000000000001E-3</v>
      </c>
      <c r="F51" s="214">
        <v>2.1229999999999999E-3</v>
      </c>
      <c r="G51" s="214">
        <v>2.49E-3</v>
      </c>
      <c r="H51" s="214">
        <v>2.0300000000000001E-3</v>
      </c>
      <c r="I51" s="444"/>
      <c r="J51" s="444"/>
    </row>
    <row r="52" spans="2:10">
      <c r="B52" s="210">
        <v>46</v>
      </c>
      <c r="C52" s="214">
        <v>3.0360000000000001E-3</v>
      </c>
      <c r="D52" s="214">
        <v>2.3479999999999998E-3</v>
      </c>
      <c r="E52" s="214">
        <v>3.0360000000000001E-3</v>
      </c>
      <c r="F52" s="214">
        <v>2.3479999999999998E-3</v>
      </c>
      <c r="G52" s="214">
        <v>2.6900000000000001E-3</v>
      </c>
      <c r="H52" s="214">
        <v>2.16E-3</v>
      </c>
      <c r="I52" s="444"/>
      <c r="J52" s="444"/>
    </row>
    <row r="53" spans="2:10">
      <c r="B53" s="210">
        <v>47</v>
      </c>
      <c r="C53" s="214">
        <v>3.1310000000000001E-3</v>
      </c>
      <c r="D53" s="214">
        <v>2.5969999999999999E-3</v>
      </c>
      <c r="E53" s="214">
        <v>3.1310000000000001E-3</v>
      </c>
      <c r="F53" s="214">
        <v>2.5969999999999999E-3</v>
      </c>
      <c r="G53" s="214">
        <v>2.9199999999999999E-3</v>
      </c>
      <c r="H53" s="214">
        <v>2.2899999999999999E-3</v>
      </c>
      <c r="I53" s="444"/>
      <c r="J53" s="444"/>
    </row>
    <row r="54" spans="2:10">
      <c r="B54" s="210">
        <v>48</v>
      </c>
      <c r="C54" s="214">
        <v>3.2200000000000002E-3</v>
      </c>
      <c r="D54" s="214">
        <v>2.8730000000000001E-3</v>
      </c>
      <c r="E54" s="214">
        <v>3.2200000000000002E-3</v>
      </c>
      <c r="F54" s="214">
        <v>2.8730000000000001E-3</v>
      </c>
      <c r="G54" s="214">
        <v>3.1900000000000001E-3</v>
      </c>
      <c r="H54" s="214">
        <v>2.4499999999999999E-3</v>
      </c>
      <c r="I54" s="444"/>
      <c r="J54" s="444"/>
    </row>
    <row r="55" spans="2:10">
      <c r="B55" s="210">
        <v>49</v>
      </c>
      <c r="C55" s="214">
        <v>3.3050000000000002E-3</v>
      </c>
      <c r="D55" s="214">
        <v>3.1779999999999998E-3</v>
      </c>
      <c r="E55" s="214">
        <v>3.3050000000000002E-3</v>
      </c>
      <c r="F55" s="214">
        <v>3.1779999999999998E-3</v>
      </c>
      <c r="G55" s="214">
        <v>3.49E-3</v>
      </c>
      <c r="H55" s="214">
        <v>2.6099999999999999E-3</v>
      </c>
      <c r="I55" s="444"/>
      <c r="J55" s="444"/>
    </row>
    <row r="56" spans="2:10">
      <c r="B56" s="210">
        <v>50</v>
      </c>
      <c r="C56" s="214">
        <v>3.3860000000000001E-3</v>
      </c>
      <c r="D56" s="214">
        <v>3.5149999999999999E-3</v>
      </c>
      <c r="E56" s="214">
        <v>3.3860000000000001E-3</v>
      </c>
      <c r="F56" s="214">
        <v>3.5149999999999999E-3</v>
      </c>
      <c r="G56" s="214">
        <v>3.81E-3</v>
      </c>
      <c r="H56" s="214">
        <v>2.8E-3</v>
      </c>
      <c r="I56" s="444"/>
      <c r="J56" s="444"/>
    </row>
    <row r="57" spans="2:10">
      <c r="B57" s="210">
        <v>51</v>
      </c>
      <c r="C57" s="214">
        <v>3.4659999999999999E-3</v>
      </c>
      <c r="D57" s="214">
        <v>3.888E-3</v>
      </c>
      <c r="E57" s="214">
        <v>3.4659999999999999E-3</v>
      </c>
      <c r="F57" s="214">
        <v>3.888E-3</v>
      </c>
      <c r="G57" s="214">
        <v>4.1700000000000001E-3</v>
      </c>
      <c r="H57" s="214">
        <v>3.0200000000000001E-3</v>
      </c>
      <c r="I57" s="444"/>
      <c r="J57" s="444"/>
    </row>
    <row r="58" spans="2:10">
      <c r="B58" s="210">
        <v>52</v>
      </c>
      <c r="C58" s="214">
        <v>3.5439999999999998E-3</v>
      </c>
      <c r="D58" s="214">
        <v>4.3010000000000001E-3</v>
      </c>
      <c r="E58" s="214">
        <v>3.5439999999999998E-3</v>
      </c>
      <c r="F58" s="214">
        <v>4.3010000000000001E-3</v>
      </c>
      <c r="G58" s="214">
        <v>4.5500000000000002E-3</v>
      </c>
      <c r="H58" s="214">
        <v>3.2399999999999998E-3</v>
      </c>
      <c r="I58" s="444"/>
      <c r="J58" s="444"/>
    </row>
    <row r="59" spans="2:10">
      <c r="B59" s="210">
        <v>53</v>
      </c>
      <c r="C59" s="214">
        <v>3.6219999999999998E-3</v>
      </c>
      <c r="D59" s="214">
        <v>4.7569999999999999E-3</v>
      </c>
      <c r="E59" s="214">
        <v>3.6219999999999998E-3</v>
      </c>
      <c r="F59" s="214">
        <v>4.7569999999999999E-3</v>
      </c>
      <c r="G59" s="214">
        <v>5.0000000000000001E-3</v>
      </c>
      <c r="H59" s="214">
        <v>3.48E-3</v>
      </c>
      <c r="I59" s="444"/>
      <c r="J59" s="444"/>
    </row>
    <row r="60" spans="2:10">
      <c r="B60" s="210">
        <v>54</v>
      </c>
      <c r="C60" s="214">
        <v>3.7000000000000002E-3</v>
      </c>
      <c r="D60" s="214">
        <v>5.2610000000000001E-3</v>
      </c>
      <c r="E60" s="214">
        <v>3.7000000000000002E-3</v>
      </c>
      <c r="F60" s="214">
        <v>5.2610000000000001E-3</v>
      </c>
      <c r="G60" s="214">
        <v>5.47E-3</v>
      </c>
      <c r="H60" s="214">
        <v>3.7599999999999999E-3</v>
      </c>
      <c r="I60" s="444"/>
      <c r="J60" s="444"/>
    </row>
    <row r="61" spans="2:10">
      <c r="B61" s="210">
        <v>55</v>
      </c>
      <c r="C61" s="214">
        <v>3.7780000000000001E-3</v>
      </c>
      <c r="D61" s="214">
        <v>5.8190000000000004E-3</v>
      </c>
      <c r="E61" s="214">
        <v>3.7780000000000001E-3</v>
      </c>
      <c r="F61" s="214">
        <v>5.8190000000000004E-3</v>
      </c>
      <c r="G61" s="214">
        <v>6.0000000000000001E-3</v>
      </c>
      <c r="H61" s="214">
        <v>4.0499999999999998E-3</v>
      </c>
      <c r="I61" s="444"/>
      <c r="J61" s="444"/>
    </row>
    <row r="62" spans="2:10">
      <c r="B62" s="210">
        <v>56</v>
      </c>
      <c r="C62" s="214">
        <v>4.1710000000000002E-3</v>
      </c>
      <c r="D62" s="214">
        <v>6.4359999999999999E-3</v>
      </c>
      <c r="E62" s="214">
        <v>4.1710000000000002E-3</v>
      </c>
      <c r="F62" s="214">
        <v>6.4359999999999999E-3</v>
      </c>
      <c r="G62" s="214">
        <v>6.5900000000000004E-3</v>
      </c>
      <c r="H62" s="214">
        <v>4.3699999999999998E-3</v>
      </c>
      <c r="I62" s="444"/>
      <c r="J62" s="444"/>
    </row>
    <row r="63" spans="2:10">
      <c r="B63" s="210">
        <v>57</v>
      </c>
      <c r="C63" s="214">
        <v>4.6969999999999998E-3</v>
      </c>
      <c r="D63" s="214">
        <v>7.1180000000000002E-3</v>
      </c>
      <c r="E63" s="214">
        <v>4.6969999999999998E-3</v>
      </c>
      <c r="F63" s="214">
        <v>7.1180000000000002E-3</v>
      </c>
      <c r="G63" s="214">
        <v>7.2399999999999999E-3</v>
      </c>
      <c r="H63" s="214">
        <v>4.7200000000000002E-3</v>
      </c>
      <c r="I63" s="444"/>
      <c r="J63" s="444"/>
    </row>
    <row r="64" spans="2:10">
      <c r="B64" s="210">
        <v>58</v>
      </c>
      <c r="C64" s="214">
        <v>5.2880000000000002E-3</v>
      </c>
      <c r="D64" s="214">
        <v>7.8709999999999995E-3</v>
      </c>
      <c r="E64" s="214">
        <v>5.2880000000000002E-3</v>
      </c>
      <c r="F64" s="214">
        <v>7.8709999999999995E-3</v>
      </c>
      <c r="G64" s="214">
        <v>7.9299999999999995E-3</v>
      </c>
      <c r="H64" s="214">
        <v>5.1000000000000004E-3</v>
      </c>
      <c r="I64" s="444"/>
      <c r="J64" s="444"/>
    </row>
    <row r="65" spans="2:10">
      <c r="B65" s="210">
        <v>59</v>
      </c>
      <c r="C65" s="214">
        <v>5.9540000000000001E-3</v>
      </c>
      <c r="D65" s="214">
        <v>8.7049999999999992E-3</v>
      </c>
      <c r="E65" s="214">
        <v>5.9540000000000001E-3</v>
      </c>
      <c r="F65" s="214">
        <v>8.7049999999999992E-3</v>
      </c>
      <c r="G65" s="214">
        <v>8.6999999999999994E-3</v>
      </c>
      <c r="H65" s="214">
        <v>5.5300000000000002E-3</v>
      </c>
      <c r="I65" s="444"/>
      <c r="J65" s="444"/>
    </row>
    <row r="66" spans="2:10">
      <c r="B66" s="210">
        <v>60</v>
      </c>
      <c r="C66" s="214">
        <v>6.7039999999999999E-3</v>
      </c>
      <c r="D66" s="214">
        <v>9.6259999999999991E-3</v>
      </c>
      <c r="E66" s="214">
        <v>6.7039999999999999E-3</v>
      </c>
      <c r="F66" s="214">
        <v>9.6259999999999991E-3</v>
      </c>
      <c r="G66" s="214">
        <v>9.5499999999999995E-3</v>
      </c>
      <c r="H66" s="214">
        <v>6.0000000000000001E-3</v>
      </c>
      <c r="I66" s="444"/>
      <c r="J66" s="444"/>
    </row>
    <row r="67" spans="2:10">
      <c r="B67" s="210">
        <v>61</v>
      </c>
      <c r="C67" s="214">
        <v>7.5469999999999999E-3</v>
      </c>
      <c r="D67" s="214">
        <v>1.0644000000000001E-2</v>
      </c>
      <c r="E67" s="214">
        <v>7.5469999999999999E-3</v>
      </c>
      <c r="F67" s="214">
        <v>1.0644000000000001E-2</v>
      </c>
      <c r="G67" s="214">
        <v>1.0500000000000001E-2</v>
      </c>
      <c r="H67" s="214">
        <v>6.5300000000000002E-3</v>
      </c>
      <c r="I67" s="444"/>
      <c r="J67" s="444"/>
    </row>
    <row r="68" spans="2:10">
      <c r="B68" s="210">
        <v>62</v>
      </c>
      <c r="C68" s="214">
        <v>8.4960000000000001E-3</v>
      </c>
      <c r="D68" s="214">
        <v>1.1768000000000001E-2</v>
      </c>
      <c r="E68" s="214">
        <v>8.4960000000000001E-3</v>
      </c>
      <c r="F68" s="214">
        <v>1.1768000000000001E-2</v>
      </c>
      <c r="G68" s="214">
        <v>1.155E-2</v>
      </c>
      <c r="H68" s="214">
        <v>7.1300000000000001E-3</v>
      </c>
      <c r="I68" s="444"/>
      <c r="J68" s="444"/>
    </row>
    <row r="69" spans="2:10">
      <c r="B69" s="210">
        <v>63</v>
      </c>
      <c r="C69" s="214">
        <v>9.5630000000000003E-3</v>
      </c>
      <c r="D69" s="214">
        <v>1.3011999999999999E-2</v>
      </c>
      <c r="E69" s="214">
        <v>9.5630000000000003E-3</v>
      </c>
      <c r="F69" s="214">
        <v>1.3011999999999999E-2</v>
      </c>
      <c r="G69" s="214">
        <v>1.272E-2</v>
      </c>
      <c r="H69" s="214">
        <v>7.79E-3</v>
      </c>
      <c r="I69" s="444"/>
      <c r="J69" s="444"/>
    </row>
    <row r="70" spans="2:10">
      <c r="B70" s="210">
        <v>64</v>
      </c>
      <c r="C70" s="214">
        <v>1.0763999999999999E-2</v>
      </c>
      <c r="D70" s="214">
        <v>1.4385E-2</v>
      </c>
      <c r="E70" s="214">
        <v>1.0763999999999999E-2</v>
      </c>
      <c r="F70" s="214">
        <v>1.4385E-2</v>
      </c>
      <c r="G70" s="214">
        <v>1.4019999999999999E-2</v>
      </c>
      <c r="H70" s="214">
        <v>8.5500000000000003E-3</v>
      </c>
      <c r="I70" s="444"/>
      <c r="J70" s="444"/>
    </row>
    <row r="71" spans="2:10">
      <c r="B71" s="210">
        <v>65</v>
      </c>
      <c r="C71" s="214">
        <v>1.2116E-2</v>
      </c>
      <c r="D71" s="214">
        <v>1.5901999999999999E-2</v>
      </c>
      <c r="E71" s="214">
        <v>1.2116E-2</v>
      </c>
      <c r="F71" s="214">
        <v>1.5901999999999999E-2</v>
      </c>
      <c r="G71" s="214">
        <v>1.546E-2</v>
      </c>
      <c r="H71" s="214">
        <v>9.3900000000000008E-3</v>
      </c>
      <c r="I71" s="444"/>
      <c r="J71" s="444"/>
    </row>
    <row r="72" spans="2:10">
      <c r="B72" s="210">
        <v>66</v>
      </c>
      <c r="C72" s="214">
        <v>1.3635E-2</v>
      </c>
      <c r="D72" s="214">
        <v>1.7578E-2</v>
      </c>
      <c r="E72" s="214">
        <v>1.3635E-2</v>
      </c>
      <c r="F72" s="214">
        <v>1.7578E-2</v>
      </c>
      <c r="G72" s="214">
        <v>1.7059999999999999E-2</v>
      </c>
      <c r="H72" s="214">
        <v>1.0319999999999999E-2</v>
      </c>
      <c r="I72" s="444"/>
      <c r="J72" s="444"/>
    </row>
    <row r="73" spans="2:10">
      <c r="B73" s="210">
        <v>67</v>
      </c>
      <c r="C73" s="214">
        <v>1.5343000000000001E-2</v>
      </c>
      <c r="D73" s="214">
        <v>1.9428000000000001E-2</v>
      </c>
      <c r="E73" s="214">
        <v>1.5343000000000001E-2</v>
      </c>
      <c r="F73" s="214">
        <v>1.9428000000000001E-2</v>
      </c>
      <c r="G73" s="214">
        <v>1.883E-2</v>
      </c>
      <c r="H73" s="214">
        <v>1.137E-2</v>
      </c>
      <c r="I73" s="444"/>
      <c r="J73" s="444"/>
    </row>
    <row r="74" spans="2:10">
      <c r="B74" s="210">
        <v>68</v>
      </c>
      <c r="C74" s="214">
        <v>1.7264000000000002E-2</v>
      </c>
      <c r="D74" s="214">
        <v>2.1472000000000002E-2</v>
      </c>
      <c r="E74" s="214">
        <v>1.7264000000000002E-2</v>
      </c>
      <c r="F74" s="214">
        <v>2.1472000000000002E-2</v>
      </c>
      <c r="G74" s="214">
        <v>2.0799999999999999E-2</v>
      </c>
      <c r="H74" s="214">
        <v>1.2540000000000001E-2</v>
      </c>
      <c r="I74" s="444"/>
      <c r="J74" s="444"/>
    </row>
    <row r="75" spans="2:10">
      <c r="B75" s="210">
        <v>69</v>
      </c>
      <c r="C75" s="214">
        <v>1.9422999999999999E-2</v>
      </c>
      <c r="D75" s="214">
        <v>2.3727000000000002E-2</v>
      </c>
      <c r="E75" s="214">
        <v>1.9422999999999999E-2</v>
      </c>
      <c r="F75" s="214">
        <v>2.3727000000000002E-2</v>
      </c>
      <c r="G75" s="214">
        <v>2.2970000000000001E-2</v>
      </c>
      <c r="H75" s="214">
        <v>1.3849999999999999E-2</v>
      </c>
      <c r="I75" s="444"/>
      <c r="J75" s="444"/>
    </row>
    <row r="76" spans="2:10">
      <c r="B76" s="210">
        <v>70</v>
      </c>
      <c r="C76" s="214">
        <v>2.1849E-2</v>
      </c>
      <c r="D76" s="214">
        <v>2.6216E-2</v>
      </c>
      <c r="E76" s="214">
        <v>2.1849E-2</v>
      </c>
      <c r="F76" s="214">
        <v>2.6216E-2</v>
      </c>
      <c r="G76" s="214">
        <v>2.538E-2</v>
      </c>
      <c r="H76" s="214">
        <v>1.5310000000000001E-2</v>
      </c>
      <c r="I76" s="444"/>
      <c r="J76" s="444"/>
    </row>
    <row r="77" spans="2:10">
      <c r="B77" s="210">
        <v>71</v>
      </c>
      <c r="C77" s="214">
        <v>2.4573000000000001E-2</v>
      </c>
      <c r="D77" s="214">
        <v>2.8962999999999999E-2</v>
      </c>
      <c r="E77" s="214">
        <v>2.4573000000000001E-2</v>
      </c>
      <c r="F77" s="214">
        <v>2.8962999999999999E-2</v>
      </c>
      <c r="G77" s="214">
        <v>2.8029999999999999E-2</v>
      </c>
      <c r="H77" s="214">
        <v>1.695E-2</v>
      </c>
      <c r="I77" s="444"/>
      <c r="J77" s="444"/>
    </row>
    <row r="78" spans="2:10">
      <c r="B78" s="210">
        <v>72</v>
      </c>
      <c r="C78" s="214">
        <v>2.7633000000000001E-2</v>
      </c>
      <c r="D78" s="214">
        <v>3.1992E-2</v>
      </c>
      <c r="E78" s="214">
        <v>2.7633000000000001E-2</v>
      </c>
      <c r="F78" s="214">
        <v>3.1992E-2</v>
      </c>
      <c r="G78" s="214">
        <v>3.0960000000000001E-2</v>
      </c>
      <c r="H78" s="214">
        <v>1.8769999999999998E-2</v>
      </c>
      <c r="I78" s="444"/>
      <c r="J78" s="444"/>
    </row>
    <row r="79" spans="2:10">
      <c r="B79" s="210">
        <v>73</v>
      </c>
      <c r="C79" s="214">
        <v>3.1067999999999998E-2</v>
      </c>
      <c r="D79" s="214">
        <v>3.5333000000000003E-2</v>
      </c>
      <c r="E79" s="214">
        <v>3.1067999999999998E-2</v>
      </c>
      <c r="F79" s="214">
        <v>3.5333000000000003E-2</v>
      </c>
      <c r="G79" s="214">
        <v>3.4200000000000001E-2</v>
      </c>
      <c r="H79" s="214">
        <v>2.0799999999999999E-2</v>
      </c>
      <c r="I79" s="444"/>
      <c r="J79" s="444"/>
    </row>
    <row r="80" spans="2:10">
      <c r="B80" s="210">
        <v>74</v>
      </c>
      <c r="C80" s="214">
        <v>3.4922000000000002E-2</v>
      </c>
      <c r="D80" s="214">
        <v>3.9015000000000001E-2</v>
      </c>
      <c r="E80" s="214">
        <v>3.4922000000000002E-2</v>
      </c>
      <c r="F80" s="214">
        <v>3.9015000000000001E-2</v>
      </c>
      <c r="G80" s="214">
        <v>3.7760000000000002E-2</v>
      </c>
      <c r="H80" s="214">
        <v>2.307E-2</v>
      </c>
      <c r="I80" s="444"/>
      <c r="J80" s="444"/>
    </row>
    <row r="81" spans="2:10">
      <c r="B81" s="210">
        <v>75</v>
      </c>
      <c r="C81" s="214">
        <v>3.9244000000000001E-2</v>
      </c>
      <c r="D81" s="214">
        <v>4.3073E-2</v>
      </c>
      <c r="E81" s="214">
        <v>3.9244000000000001E-2</v>
      </c>
      <c r="F81" s="214">
        <v>4.3073E-2</v>
      </c>
      <c r="G81" s="214">
        <v>4.1700000000000001E-2</v>
      </c>
      <c r="H81" s="214">
        <v>2.5590000000000002E-2</v>
      </c>
      <c r="I81" s="444"/>
      <c r="J81" s="444"/>
    </row>
    <row r="82" spans="2:10">
      <c r="B82" s="210">
        <v>76</v>
      </c>
      <c r="C82" s="214">
        <v>4.4089000000000003E-2</v>
      </c>
      <c r="D82" s="214">
        <v>4.7541E-2</v>
      </c>
      <c r="E82" s="214">
        <v>4.4089000000000003E-2</v>
      </c>
      <c r="F82" s="214">
        <v>4.7541E-2</v>
      </c>
      <c r="G82" s="214">
        <v>4.6019999999999998E-2</v>
      </c>
      <c r="H82" s="214">
        <v>2.8389999999999999E-2</v>
      </c>
      <c r="I82" s="444"/>
      <c r="J82" s="444"/>
    </row>
    <row r="83" spans="2:10">
      <c r="B83" s="210">
        <v>77</v>
      </c>
      <c r="C83" s="214">
        <v>4.9515999999999998E-2</v>
      </c>
      <c r="D83" s="214">
        <v>5.2461000000000001E-2</v>
      </c>
      <c r="E83" s="214">
        <v>4.9515999999999998E-2</v>
      </c>
      <c r="F83" s="214">
        <v>5.2461000000000001E-2</v>
      </c>
      <c r="G83" s="214">
        <v>5.0750000000000003E-2</v>
      </c>
      <c r="H83" s="214">
        <v>3.1510000000000003E-2</v>
      </c>
      <c r="I83" s="444"/>
      <c r="J83" s="444"/>
    </row>
    <row r="84" spans="2:10">
      <c r="B84" s="210">
        <v>78</v>
      </c>
      <c r="C84" s="214">
        <v>5.5592000000000003E-2</v>
      </c>
      <c r="D84" s="214">
        <v>5.7874000000000002E-2</v>
      </c>
      <c r="E84" s="214">
        <v>5.5592000000000003E-2</v>
      </c>
      <c r="F84" s="214">
        <v>5.7874000000000002E-2</v>
      </c>
      <c r="G84" s="214">
        <v>5.595E-2</v>
      </c>
      <c r="H84" s="214">
        <v>3.4979999999999997E-2</v>
      </c>
      <c r="I84" s="444"/>
      <c r="J84" s="444"/>
    </row>
    <row r="85" spans="2:10">
      <c r="B85" s="210">
        <v>79</v>
      </c>
      <c r="C85" s="214">
        <v>6.2387999999999999E-2</v>
      </c>
      <c r="D85" s="214">
        <v>6.3826999999999995E-2</v>
      </c>
      <c r="E85" s="214">
        <v>6.2387999999999999E-2</v>
      </c>
      <c r="F85" s="214">
        <v>6.3826999999999995E-2</v>
      </c>
      <c r="G85" s="214">
        <v>6.164E-2</v>
      </c>
      <c r="H85" s="214">
        <v>3.8809999999999997E-2</v>
      </c>
      <c r="I85" s="444"/>
      <c r="J85" s="444"/>
    </row>
    <row r="86" spans="2:10">
      <c r="B86" s="210">
        <v>80</v>
      </c>
      <c r="C86" s="214">
        <v>6.9984000000000005E-2</v>
      </c>
      <c r="D86" s="214">
        <v>7.0368E-2</v>
      </c>
      <c r="E86" s="214">
        <v>6.9984000000000005E-2</v>
      </c>
      <c r="F86" s="214">
        <v>7.0368E-2</v>
      </c>
      <c r="G86" s="214">
        <v>6.7860000000000004E-2</v>
      </c>
      <c r="H86" s="214">
        <v>4.3060000000000001E-2</v>
      </c>
      <c r="I86" s="444"/>
      <c r="J86" s="444"/>
    </row>
    <row r="87" spans="2:10">
      <c r="B87" s="210">
        <v>81</v>
      </c>
      <c r="C87" s="214">
        <v>7.8465999999999994E-2</v>
      </c>
      <c r="D87" s="214">
        <v>7.7551999999999996E-2</v>
      </c>
      <c r="E87" s="214">
        <v>7.8465999999999994E-2</v>
      </c>
      <c r="F87" s="214">
        <v>7.7551999999999996E-2</v>
      </c>
      <c r="G87" s="214">
        <v>7.4630000000000002E-2</v>
      </c>
      <c r="H87" s="214">
        <v>4.7759999999999997E-2</v>
      </c>
      <c r="I87" s="444"/>
      <c r="J87" s="444"/>
    </row>
    <row r="88" spans="2:10">
      <c r="B88" s="210">
        <v>82</v>
      </c>
      <c r="C88" s="214">
        <v>8.7926000000000004E-2</v>
      </c>
      <c r="D88" s="214">
        <v>8.5434999999999997E-2</v>
      </c>
      <c r="E88" s="214">
        <v>8.7926000000000004E-2</v>
      </c>
      <c r="F88" s="214">
        <v>8.5434999999999997E-2</v>
      </c>
      <c r="G88" s="214">
        <v>8.1989999999999993E-2</v>
      </c>
      <c r="H88" s="214">
        <v>5.2949999999999997E-2</v>
      </c>
      <c r="I88" s="444"/>
      <c r="J88" s="444"/>
    </row>
    <row r="89" spans="2:10">
      <c r="B89" s="210">
        <v>83</v>
      </c>
      <c r="C89" s="214">
        <v>9.8464999999999997E-2</v>
      </c>
      <c r="D89" s="214">
        <v>9.4077999999999995E-2</v>
      </c>
      <c r="E89" s="214">
        <v>9.8464999999999997E-2</v>
      </c>
      <c r="F89" s="214">
        <v>9.4077999999999995E-2</v>
      </c>
      <c r="G89" s="214">
        <v>8.9980000000000004E-2</v>
      </c>
      <c r="H89" s="214">
        <v>5.8659999999999997E-2</v>
      </c>
      <c r="I89" s="444"/>
      <c r="J89" s="444"/>
    </row>
    <row r="90" spans="2:10">
      <c r="B90" s="210">
        <v>84</v>
      </c>
      <c r="C90" s="214">
        <v>0.11018799999999999</v>
      </c>
      <c r="D90" s="214">
        <v>0.103544</v>
      </c>
      <c r="E90" s="214">
        <v>0.11018799999999999</v>
      </c>
      <c r="F90" s="214">
        <v>0.103544</v>
      </c>
      <c r="G90" s="214">
        <v>9.8610000000000003E-2</v>
      </c>
      <c r="H90" s="214">
        <v>6.4949999999999994E-2</v>
      </c>
      <c r="I90" s="444"/>
      <c r="J90" s="444"/>
    </row>
    <row r="91" spans="2:10">
      <c r="B91" s="210">
        <v>85</v>
      </c>
      <c r="C91" s="214">
        <v>0.12321</v>
      </c>
      <c r="D91" s="214">
        <v>0.113902</v>
      </c>
      <c r="E91" s="214">
        <v>0.12321</v>
      </c>
      <c r="F91" s="214">
        <v>0.113902</v>
      </c>
      <c r="G91" s="214">
        <v>0.10795</v>
      </c>
      <c r="H91" s="214">
        <v>7.1840000000000001E-2</v>
      </c>
      <c r="I91" s="444"/>
      <c r="J91" s="444"/>
    </row>
    <row r="92" spans="2:10">
      <c r="B92" s="210">
        <v>86</v>
      </c>
      <c r="C92" s="214">
        <v>0.13764799999999999</v>
      </c>
      <c r="D92" s="214">
        <v>0.125221</v>
      </c>
      <c r="E92" s="214">
        <v>0.13764799999999999</v>
      </c>
      <c r="F92" s="214">
        <v>0.125221</v>
      </c>
      <c r="G92" s="214">
        <v>0.11798</v>
      </c>
      <c r="H92" s="214">
        <v>7.9380000000000006E-2</v>
      </c>
      <c r="I92" s="444"/>
      <c r="J92" s="444"/>
    </row>
    <row r="93" spans="2:10">
      <c r="B93" s="210">
        <v>87</v>
      </c>
      <c r="C93" s="214">
        <v>0.15362400000000001</v>
      </c>
      <c r="D93" s="214">
        <v>0.137576</v>
      </c>
      <c r="E93" s="214">
        <v>0.15362400000000001</v>
      </c>
      <c r="F93" s="214">
        <v>0.137576</v>
      </c>
      <c r="G93" s="214">
        <v>0.12873999999999999</v>
      </c>
      <c r="H93" s="214">
        <v>8.7599999999999997E-2</v>
      </c>
      <c r="I93" s="444"/>
      <c r="J93" s="444"/>
    </row>
    <row r="94" spans="2:10">
      <c r="B94" s="210">
        <v>88</v>
      </c>
      <c r="C94" s="214">
        <v>0.171264</v>
      </c>
      <c r="D94" s="214">
        <v>0.15104000000000001</v>
      </c>
      <c r="E94" s="214">
        <v>0.171264</v>
      </c>
      <c r="F94" s="214">
        <v>0.15104000000000001</v>
      </c>
      <c r="G94" s="214">
        <v>0.14022999999999999</v>
      </c>
      <c r="H94" s="214">
        <v>9.6560000000000007E-2</v>
      </c>
      <c r="I94" s="444"/>
      <c r="J94" s="444"/>
    </row>
    <row r="95" spans="2:10">
      <c r="B95" s="210">
        <v>89</v>
      </c>
      <c r="C95" s="214">
        <v>0.190692</v>
      </c>
      <c r="D95" s="214">
        <v>0.16569200000000001</v>
      </c>
      <c r="E95" s="214">
        <v>0.190692</v>
      </c>
      <c r="F95" s="214">
        <v>0.16569200000000001</v>
      </c>
      <c r="G95" s="214">
        <v>0.15246000000000001</v>
      </c>
      <c r="H95" s="214">
        <v>0.10628</v>
      </c>
      <c r="I95" s="444"/>
      <c r="J95" s="444"/>
    </row>
    <row r="96" spans="2:10">
      <c r="B96" s="210">
        <v>90</v>
      </c>
      <c r="C96" s="214">
        <v>0.21202799999999999</v>
      </c>
      <c r="D96" s="214">
        <v>0.18160699999999999</v>
      </c>
      <c r="E96" s="214">
        <v>0.21202799999999999</v>
      </c>
      <c r="F96" s="214">
        <v>0.18160699999999999</v>
      </c>
      <c r="G96" s="214">
        <v>0.16541</v>
      </c>
      <c r="H96" s="214">
        <v>0.11677999999999999</v>
      </c>
      <c r="I96" s="444"/>
      <c r="J96" s="444"/>
    </row>
    <row r="97" spans="2:10">
      <c r="B97" s="210">
        <v>91</v>
      </c>
      <c r="C97" s="214">
        <v>0.23538500000000001</v>
      </c>
      <c r="D97" s="214">
        <v>0.19886000000000001</v>
      </c>
      <c r="E97" s="214">
        <v>0.23538500000000001</v>
      </c>
      <c r="F97" s="214">
        <v>0.19886000000000001</v>
      </c>
      <c r="G97" s="214">
        <v>0.17910000000000001</v>
      </c>
      <c r="H97" s="214">
        <v>0.12808</v>
      </c>
      <c r="I97" s="444"/>
      <c r="J97" s="444"/>
    </row>
    <row r="98" spans="2:10">
      <c r="B98" s="210">
        <v>92</v>
      </c>
      <c r="C98" s="214">
        <v>0.26086399999999998</v>
      </c>
      <c r="D98" s="214">
        <v>0.217524</v>
      </c>
      <c r="E98" s="214">
        <v>0.26086399999999998</v>
      </c>
      <c r="F98" s="214">
        <v>0.217524</v>
      </c>
      <c r="G98" s="214">
        <v>0.19345999999999999</v>
      </c>
      <c r="H98" s="214">
        <v>0.14021</v>
      </c>
      <c r="I98" s="444"/>
      <c r="J98" s="444"/>
    </row>
    <row r="99" spans="2:10">
      <c r="B99" s="210">
        <v>93</v>
      </c>
      <c r="C99" s="214">
        <v>0.288545</v>
      </c>
      <c r="D99" s="214">
        <v>0.23766599999999999</v>
      </c>
      <c r="E99" s="214">
        <v>0.288545</v>
      </c>
      <c r="F99" s="214">
        <v>0.23766599999999999</v>
      </c>
      <c r="G99" s="214">
        <v>0.20849000000000001</v>
      </c>
      <c r="H99" s="214">
        <v>0.15315999999999999</v>
      </c>
      <c r="I99" s="444"/>
      <c r="J99" s="444"/>
    </row>
    <row r="100" spans="2:10">
      <c r="B100" s="210">
        <v>94</v>
      </c>
      <c r="C100" s="214">
        <v>0.31848199999999999</v>
      </c>
      <c r="D100" s="214">
        <v>0.25934699999999999</v>
      </c>
      <c r="E100" s="214">
        <v>0.31848199999999999</v>
      </c>
      <c r="F100" s="214">
        <v>0.25934699999999999</v>
      </c>
      <c r="G100" s="214">
        <v>0.22413</v>
      </c>
      <c r="H100" s="214">
        <v>0.16694000000000001</v>
      </c>
      <c r="I100" s="444"/>
      <c r="J100" s="444"/>
    </row>
    <row r="101" spans="2:10">
      <c r="B101" s="210">
        <v>95</v>
      </c>
      <c r="C101" s="214">
        <v>0.35069400000000001</v>
      </c>
      <c r="D101" s="214">
        <v>0.28261399999999998</v>
      </c>
      <c r="E101" s="214">
        <v>0.35069400000000001</v>
      </c>
      <c r="F101" s="214">
        <v>0.28261399999999998</v>
      </c>
      <c r="G101" s="214">
        <v>0.24032000000000001</v>
      </c>
      <c r="H101" s="214">
        <v>0.18151</v>
      </c>
      <c r="I101" s="444"/>
      <c r="J101" s="444"/>
    </row>
    <row r="102" spans="2:10">
      <c r="B102" s="210">
        <v>96</v>
      </c>
      <c r="C102" s="214">
        <v>0.385154</v>
      </c>
      <c r="D102" s="214">
        <v>0.30750499999999997</v>
      </c>
      <c r="E102" s="214">
        <v>0.385154</v>
      </c>
      <c r="F102" s="214">
        <v>0.30750499999999997</v>
      </c>
      <c r="G102" s="214">
        <v>0.25699</v>
      </c>
      <c r="H102" s="214">
        <v>0.19683999999999999</v>
      </c>
      <c r="I102" s="444"/>
      <c r="J102" s="444"/>
    </row>
    <row r="103" spans="2:10">
      <c r="B103" s="210">
        <v>97</v>
      </c>
      <c r="C103" s="214">
        <v>0.42178100000000002</v>
      </c>
      <c r="D103" s="214">
        <v>0.33403699999999997</v>
      </c>
      <c r="E103" s="214">
        <v>0.42178100000000002</v>
      </c>
      <c r="F103" s="214">
        <v>0.33403699999999997</v>
      </c>
      <c r="G103" s="214">
        <v>0.27405000000000002</v>
      </c>
      <c r="H103" s="214">
        <v>0.21289</v>
      </c>
      <c r="I103" s="444"/>
      <c r="J103" s="444"/>
    </row>
    <row r="104" spans="2:10">
      <c r="B104" s="210">
        <v>98</v>
      </c>
      <c r="C104" s="214">
        <v>0.46042699999999998</v>
      </c>
      <c r="D104" s="214">
        <v>0.362207</v>
      </c>
      <c r="E104" s="214">
        <v>0.46042699999999998</v>
      </c>
      <c r="F104" s="214">
        <v>0.362207</v>
      </c>
      <c r="G104" s="214">
        <v>0.29143000000000002</v>
      </c>
      <c r="H104" s="214">
        <v>0.2296</v>
      </c>
      <c r="I104" s="444"/>
      <c r="J104" s="444"/>
    </row>
    <row r="105" spans="2:10">
      <c r="B105" s="210">
        <v>99</v>
      </c>
      <c r="C105" s="214">
        <v>0.50086900000000001</v>
      </c>
      <c r="D105" s="214">
        <v>0.391986</v>
      </c>
      <c r="E105" s="214">
        <v>0.50086900000000001</v>
      </c>
      <c r="F105" s="214">
        <v>0.391986</v>
      </c>
      <c r="G105" s="214">
        <v>0.30903000000000003</v>
      </c>
      <c r="H105" s="214">
        <v>0.24687999999999999</v>
      </c>
      <c r="I105" s="444"/>
      <c r="J105" s="444"/>
    </row>
    <row r="106" spans="2:10">
      <c r="B106" s="210">
        <v>100</v>
      </c>
      <c r="C106" s="214">
        <v>0.54279999999999995</v>
      </c>
      <c r="D106" s="214">
        <v>0.42331299999999999</v>
      </c>
      <c r="E106" s="214">
        <v>0.54279999999999995</v>
      </c>
      <c r="F106" s="214">
        <v>0.42331299999999999</v>
      </c>
      <c r="G106" s="214">
        <v>0.32673000000000002</v>
      </c>
      <c r="H106" s="214">
        <v>0.26465</v>
      </c>
      <c r="I106" s="444"/>
      <c r="J106" s="444"/>
    </row>
    <row r="107" spans="2:10">
      <c r="B107" s="210">
        <v>101</v>
      </c>
      <c r="C107" s="215">
        <v>0.56565999999999994</v>
      </c>
      <c r="D107" s="215">
        <v>0.45214735</v>
      </c>
      <c r="E107" s="215">
        <v>0.54279999999999995</v>
      </c>
      <c r="F107" s="215">
        <v>0.42331299999999999</v>
      </c>
      <c r="G107" s="215">
        <v>0.34444999999999998</v>
      </c>
      <c r="H107" s="215">
        <v>0.2828</v>
      </c>
      <c r="I107" s="444"/>
      <c r="J107" s="444"/>
    </row>
    <row r="108" spans="2:10">
      <c r="B108" s="210">
        <v>102</v>
      </c>
      <c r="C108" s="215">
        <v>0.58851999999999993</v>
      </c>
      <c r="D108" s="215">
        <v>0.48098170000000001</v>
      </c>
      <c r="E108" s="215">
        <v>0.54279999999999995</v>
      </c>
      <c r="F108" s="215">
        <v>0.42331299999999999</v>
      </c>
      <c r="G108" s="215">
        <v>0.36209000000000002</v>
      </c>
      <c r="H108" s="215">
        <v>0.30124000000000001</v>
      </c>
      <c r="I108" s="444"/>
      <c r="J108" s="444"/>
    </row>
    <row r="109" spans="2:10">
      <c r="B109" s="210">
        <v>103</v>
      </c>
      <c r="C109" s="215">
        <v>0.61137999999999992</v>
      </c>
      <c r="D109" s="215">
        <v>0.50981604999999997</v>
      </c>
      <c r="E109" s="215">
        <v>0.54279999999999995</v>
      </c>
      <c r="F109" s="215">
        <v>0.42331299999999999</v>
      </c>
      <c r="G109" s="215">
        <v>0.37952000000000002</v>
      </c>
      <c r="H109" s="215">
        <v>0.31983</v>
      </c>
      <c r="I109" s="444"/>
      <c r="J109" s="444"/>
    </row>
    <row r="110" spans="2:10">
      <c r="B110" s="210">
        <v>104</v>
      </c>
      <c r="C110" s="215">
        <v>0.63423999999999991</v>
      </c>
      <c r="D110" s="215">
        <v>0.53865039999999997</v>
      </c>
      <c r="E110" s="215">
        <v>0.54279999999999995</v>
      </c>
      <c r="F110" s="215">
        <v>0.42331299999999999</v>
      </c>
      <c r="G110" s="215">
        <v>0.39667999999999998</v>
      </c>
      <c r="H110" s="215">
        <v>0.33845999999999998</v>
      </c>
      <c r="I110" s="444"/>
      <c r="J110" s="444"/>
    </row>
    <row r="111" spans="2:10">
      <c r="B111" s="210">
        <v>105</v>
      </c>
      <c r="C111" s="215">
        <v>0.65709999999999991</v>
      </c>
      <c r="D111" s="215">
        <v>0.56748474999999998</v>
      </c>
      <c r="E111" s="215">
        <v>0.54279999999999995</v>
      </c>
      <c r="F111" s="215">
        <v>0.42331299999999999</v>
      </c>
      <c r="G111" s="215">
        <v>0.41399999999999998</v>
      </c>
      <c r="H111" s="215">
        <v>0.35699999999999998</v>
      </c>
      <c r="I111" s="444"/>
      <c r="J111" s="444"/>
    </row>
    <row r="112" spans="2:10">
      <c r="B112" s="210">
        <v>106</v>
      </c>
      <c r="C112" s="215">
        <v>0.6799599999999999</v>
      </c>
      <c r="D112" s="215">
        <v>0.59631909999999999</v>
      </c>
      <c r="E112" s="215">
        <v>0.54279999999999995</v>
      </c>
      <c r="F112" s="215">
        <v>0.42331299999999999</v>
      </c>
      <c r="G112" s="215">
        <v>0.432</v>
      </c>
      <c r="H112" s="215">
        <v>0.376</v>
      </c>
      <c r="I112" s="444"/>
      <c r="J112" s="444"/>
    </row>
    <row r="113" spans="2:10">
      <c r="B113" s="210">
        <v>107</v>
      </c>
      <c r="C113" s="215">
        <v>0.70281999999999989</v>
      </c>
      <c r="D113" s="215">
        <v>0.62515345</v>
      </c>
      <c r="E113" s="215">
        <v>0.54279999999999995</v>
      </c>
      <c r="F113" s="215">
        <v>0.42331299999999999</v>
      </c>
      <c r="G113" s="215">
        <v>0.45</v>
      </c>
      <c r="H113" s="215">
        <v>0.39600000000000002</v>
      </c>
      <c r="I113" s="444"/>
      <c r="J113" s="444"/>
    </row>
    <row r="114" spans="2:10">
      <c r="B114" s="210">
        <v>108</v>
      </c>
      <c r="C114" s="215">
        <v>0.72567999999999988</v>
      </c>
      <c r="D114" s="215">
        <v>0.65398780000000001</v>
      </c>
      <c r="E114" s="215">
        <v>0.54279999999999995</v>
      </c>
      <c r="F114" s="215">
        <v>0.42331299999999999</v>
      </c>
      <c r="G114" s="215">
        <v>0.46899999999999997</v>
      </c>
      <c r="H114" s="215">
        <v>0.41699999999999998</v>
      </c>
      <c r="I114" s="444"/>
      <c r="J114" s="444"/>
    </row>
    <row r="115" spans="2:10">
      <c r="B115" s="210">
        <v>109</v>
      </c>
      <c r="C115" s="215">
        <v>0.74853999999999987</v>
      </c>
      <c r="D115" s="215">
        <v>0.68282215000000002</v>
      </c>
      <c r="E115" s="215">
        <v>0.54279999999999995</v>
      </c>
      <c r="F115" s="215">
        <v>0.42331299999999999</v>
      </c>
      <c r="G115" s="215">
        <v>0.49</v>
      </c>
      <c r="H115" s="215">
        <v>0.44</v>
      </c>
      <c r="I115" s="444"/>
      <c r="J115" s="444"/>
    </row>
    <row r="116" spans="2:10">
      <c r="B116" s="210">
        <v>110</v>
      </c>
      <c r="C116" s="215">
        <v>0.77139999999999986</v>
      </c>
      <c r="D116" s="215">
        <v>0.71165650000000003</v>
      </c>
      <c r="E116" s="215">
        <v>0.54279999999999995</v>
      </c>
      <c r="F116" s="215">
        <v>0.42331299999999999</v>
      </c>
      <c r="G116" s="215">
        <v>0.51400000000000001</v>
      </c>
      <c r="H116" s="215">
        <v>0.46500000000000002</v>
      </c>
      <c r="I116" s="444"/>
      <c r="J116" s="444"/>
    </row>
    <row r="117" spans="2:10">
      <c r="B117" s="210">
        <v>111</v>
      </c>
      <c r="C117" s="215">
        <v>0.79425999999999986</v>
      </c>
      <c r="D117" s="215">
        <v>0.74049085000000003</v>
      </c>
      <c r="E117" s="215">
        <v>0.54279999999999995</v>
      </c>
      <c r="F117" s="215">
        <v>0.42331299999999999</v>
      </c>
      <c r="G117" s="215">
        <v>0.54200000000000004</v>
      </c>
      <c r="H117" s="215">
        <v>0.49299999999999999</v>
      </c>
      <c r="I117" s="444"/>
      <c r="J117" s="444"/>
    </row>
    <row r="118" spans="2:10">
      <c r="B118" s="210">
        <v>112</v>
      </c>
      <c r="C118" s="215">
        <v>0.81711999999999985</v>
      </c>
      <c r="D118" s="215">
        <v>0.76932520000000004</v>
      </c>
      <c r="E118" s="215">
        <v>0.54279999999999995</v>
      </c>
      <c r="F118" s="215">
        <v>0.42331299999999999</v>
      </c>
      <c r="G118" s="215">
        <v>0.57599999999999996</v>
      </c>
      <c r="H118" s="215">
        <v>0.52400000000000002</v>
      </c>
      <c r="I118" s="444"/>
      <c r="J118" s="444"/>
    </row>
    <row r="119" spans="2:10">
      <c r="B119" s="210">
        <v>113</v>
      </c>
      <c r="C119" s="215">
        <v>0.83997999999999984</v>
      </c>
      <c r="D119" s="215">
        <v>0.79815955000000005</v>
      </c>
      <c r="E119" s="215">
        <v>0.54279999999999995</v>
      </c>
      <c r="F119" s="215">
        <v>0.42331299999999999</v>
      </c>
      <c r="G119" s="215">
        <v>0.61799999999999999</v>
      </c>
      <c r="H119" s="215">
        <v>0.55900000000000005</v>
      </c>
      <c r="I119" s="444"/>
      <c r="J119" s="444"/>
    </row>
    <row r="120" spans="2:10">
      <c r="B120" s="210">
        <v>114</v>
      </c>
      <c r="C120" s="215">
        <v>0.86283999999999983</v>
      </c>
      <c r="D120" s="215">
        <v>0.82699390000000006</v>
      </c>
      <c r="E120" s="215">
        <v>0.54279999999999995</v>
      </c>
      <c r="F120" s="215">
        <v>0.42331299999999999</v>
      </c>
      <c r="G120" s="215">
        <v>0.67</v>
      </c>
      <c r="H120" s="215">
        <v>0.59899999999999998</v>
      </c>
      <c r="I120" s="444"/>
      <c r="J120" s="444"/>
    </row>
    <row r="121" spans="2:10">
      <c r="B121" s="210">
        <v>115</v>
      </c>
      <c r="C121" s="215">
        <v>0.88569999999999982</v>
      </c>
      <c r="D121" s="215">
        <v>0.85582825000000007</v>
      </c>
      <c r="E121" s="215">
        <v>0.54279999999999995</v>
      </c>
      <c r="F121" s="215">
        <v>0.42331299999999999</v>
      </c>
      <c r="G121" s="215">
        <v>0.73299999999999998</v>
      </c>
      <c r="H121" s="215">
        <v>0.64500000000000002</v>
      </c>
      <c r="I121" s="444"/>
      <c r="J121" s="444"/>
    </row>
    <row r="122" spans="2:10">
      <c r="B122" s="210">
        <v>116</v>
      </c>
      <c r="C122" s="215">
        <v>0.90855999999999981</v>
      </c>
      <c r="D122" s="215">
        <v>0.88466260000000008</v>
      </c>
      <c r="E122" s="215">
        <v>0.54279999999999995</v>
      </c>
      <c r="F122" s="215">
        <v>0.42331299999999999</v>
      </c>
      <c r="G122" s="215">
        <v>0.80800000000000005</v>
      </c>
      <c r="H122" s="215">
        <v>0.69799999999999995</v>
      </c>
      <c r="I122" s="444"/>
      <c r="J122" s="444"/>
    </row>
    <row r="123" spans="2:10">
      <c r="B123" s="210">
        <v>117</v>
      </c>
      <c r="C123" s="215">
        <v>0.9314199999999998</v>
      </c>
      <c r="D123" s="215">
        <v>0.91349695000000009</v>
      </c>
      <c r="E123" s="215">
        <v>0.54279999999999995</v>
      </c>
      <c r="F123" s="215">
        <v>0.42331299999999999</v>
      </c>
      <c r="G123" s="215">
        <v>0.89600000000000002</v>
      </c>
      <c r="H123" s="215">
        <v>0.75900000000000001</v>
      </c>
      <c r="I123" s="444"/>
      <c r="J123" s="444"/>
    </row>
    <row r="124" spans="2:10">
      <c r="B124" s="210">
        <v>118</v>
      </c>
      <c r="C124" s="215">
        <v>0.9542799999999998</v>
      </c>
      <c r="D124" s="215">
        <v>0.94233130000000009</v>
      </c>
      <c r="E124" s="215">
        <v>0.54279999999999995</v>
      </c>
      <c r="F124" s="215">
        <v>0.42331299999999999</v>
      </c>
      <c r="G124" s="215">
        <v>1</v>
      </c>
      <c r="H124" s="215">
        <v>0.82899999999999996</v>
      </c>
      <c r="I124" s="444"/>
      <c r="J124" s="444"/>
    </row>
    <row r="125" spans="2:10">
      <c r="B125" s="210">
        <v>119</v>
      </c>
      <c r="C125" s="215">
        <v>0.97713999999999979</v>
      </c>
      <c r="D125" s="215">
        <v>0.9711656500000001</v>
      </c>
      <c r="E125" s="215">
        <v>0.54279999999999995</v>
      </c>
      <c r="F125" s="215">
        <v>0.42331299999999999</v>
      </c>
      <c r="G125" s="215">
        <v>1</v>
      </c>
      <c r="H125" s="215">
        <v>0.90900000000000003</v>
      </c>
      <c r="I125" s="444"/>
      <c r="J125" s="444"/>
    </row>
    <row r="126" spans="2:10">
      <c r="B126" s="210">
        <v>120</v>
      </c>
      <c r="C126" s="215">
        <v>1</v>
      </c>
      <c r="D126" s="215">
        <v>1</v>
      </c>
      <c r="E126" s="215">
        <v>1</v>
      </c>
      <c r="F126" s="215">
        <v>1</v>
      </c>
      <c r="G126" s="215">
        <v>1</v>
      </c>
      <c r="H126" s="215">
        <v>1</v>
      </c>
      <c r="I126" s="444"/>
      <c r="J126" s="444"/>
    </row>
    <row r="127" spans="2:10">
      <c r="G127" s="443"/>
      <c r="H127" s="443"/>
    </row>
    <row r="128" spans="2:10">
      <c r="G128" s="443"/>
      <c r="H128" s="443"/>
    </row>
    <row r="129" spans="7:8">
      <c r="G129" s="443"/>
      <c r="H129" s="443"/>
    </row>
    <row r="130" spans="7:8">
      <c r="G130" s="443"/>
      <c r="H130" s="443"/>
    </row>
  </sheetData>
  <mergeCells count="5">
    <mergeCell ref="C2:D2"/>
    <mergeCell ref="E2:F2"/>
    <mergeCell ref="C1:F1"/>
    <mergeCell ref="G2:H2"/>
    <mergeCell ref="G1:H1"/>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F2EBA9-0631-4D88-BD90-D1ED3577E170}">
  <sheetPr codeName="Sheet5">
    <tabColor rgb="FF00B050"/>
  </sheetPr>
  <dimension ref="B2:DI115"/>
  <sheetViews>
    <sheetView topLeftCell="B1" zoomScale="109" zoomScaleNormal="70" workbookViewId="0">
      <pane xSplit="7" ySplit="9" topLeftCell="I10" activePane="bottomRight" state="frozen"/>
      <selection pane="topRight" activeCell="Q34" sqref="Q34"/>
      <selection pane="bottomLeft" activeCell="Q34" sqref="Q34"/>
      <selection pane="bottomRight" activeCell="E12" sqref="E12"/>
    </sheetView>
  </sheetViews>
  <sheetFormatPr defaultColWidth="9" defaultRowHeight="12"/>
  <cols>
    <col min="1" max="2" width="9" style="244"/>
    <col min="3" max="3" width="10.81640625" style="244" bestFit="1" customWidth="1"/>
    <col min="4" max="16384" width="9" style="244"/>
  </cols>
  <sheetData>
    <row r="2" spans="2:113" ht="12.5" thickBot="1">
      <c r="B2" s="220"/>
      <c r="C2" s="219" t="s">
        <v>320</v>
      </c>
      <c r="D2" s="220">
        <f>VLOOKUP(C2,$B$7:$C$8,2,0)</f>
        <v>1</v>
      </c>
      <c r="E2" s="220"/>
      <c r="F2" s="220"/>
      <c r="G2" s="220"/>
      <c r="H2" s="241"/>
      <c r="I2" s="220"/>
      <c r="J2" s="242"/>
      <c r="K2" s="242"/>
      <c r="L2" s="242"/>
      <c r="M2" s="243"/>
      <c r="N2" s="243"/>
      <c r="O2" s="243"/>
      <c r="P2" s="243"/>
      <c r="Q2" s="242"/>
      <c r="R2" s="242"/>
      <c r="S2" s="242"/>
      <c r="T2" s="242"/>
      <c r="U2" s="242"/>
      <c r="V2" s="242"/>
      <c r="W2" s="242"/>
      <c r="X2" s="242"/>
      <c r="Y2" s="242"/>
      <c r="Z2" s="242"/>
      <c r="AA2" s="242"/>
      <c r="AB2" s="242"/>
      <c r="AC2" s="242"/>
      <c r="AD2" s="242"/>
      <c r="AE2" s="242"/>
      <c r="AF2" s="242"/>
      <c r="AG2" s="242"/>
      <c r="AH2" s="242"/>
      <c r="AI2" s="242"/>
      <c r="AJ2" s="242"/>
      <c r="AK2" s="242"/>
      <c r="AL2" s="242"/>
      <c r="AM2" s="242"/>
      <c r="AN2" s="242"/>
      <c r="AO2" s="242"/>
      <c r="AP2" s="242"/>
      <c r="AQ2" s="242"/>
      <c r="AR2" s="242"/>
      <c r="AS2" s="242"/>
      <c r="AT2" s="242"/>
      <c r="AU2" s="242"/>
      <c r="AV2" s="242"/>
      <c r="AW2" s="242"/>
      <c r="AX2" s="242"/>
      <c r="AY2" s="242"/>
      <c r="AZ2" s="242"/>
      <c r="BA2" s="242"/>
      <c r="BB2" s="242"/>
      <c r="BC2" s="242"/>
      <c r="BD2" s="242"/>
      <c r="BE2" s="242"/>
      <c r="BF2" s="242"/>
      <c r="BG2" s="242"/>
      <c r="BH2" s="242"/>
      <c r="BI2" s="242"/>
      <c r="BJ2" s="242"/>
      <c r="BK2" s="242"/>
      <c r="BL2" s="242"/>
      <c r="BM2" s="242"/>
      <c r="BN2" s="242"/>
      <c r="BO2" s="242"/>
      <c r="BP2" s="242"/>
      <c r="BQ2" s="242"/>
      <c r="BR2" s="242"/>
      <c r="BS2" s="242"/>
      <c r="BT2" s="242"/>
      <c r="BU2" s="242"/>
      <c r="BV2" s="242"/>
      <c r="BW2" s="242"/>
      <c r="BX2" s="242"/>
      <c r="BY2" s="242"/>
      <c r="BZ2" s="242"/>
      <c r="CA2" s="242"/>
      <c r="CB2" s="242"/>
      <c r="CC2" s="242"/>
      <c r="CD2" s="242"/>
      <c r="CE2" s="242"/>
      <c r="CF2" s="242"/>
      <c r="CG2" s="242"/>
      <c r="CH2" s="242"/>
      <c r="CI2" s="242"/>
      <c r="CJ2" s="242"/>
      <c r="CK2" s="242"/>
      <c r="CL2" s="242"/>
      <c r="CM2" s="242"/>
      <c r="CN2" s="242"/>
      <c r="CO2" s="242"/>
      <c r="CP2" s="242"/>
      <c r="CQ2" s="242"/>
      <c r="CR2" s="242"/>
      <c r="CS2" s="242"/>
      <c r="CT2" s="242"/>
      <c r="CU2" s="242"/>
      <c r="CV2" s="242"/>
      <c r="CW2" s="242"/>
      <c r="CX2" s="242"/>
      <c r="CY2" s="242"/>
      <c r="CZ2" s="242"/>
      <c r="DA2" s="242"/>
      <c r="DB2" s="242"/>
      <c r="DC2" s="242"/>
      <c r="DD2" s="242"/>
      <c r="DE2" s="242"/>
      <c r="DF2" s="242"/>
      <c r="DG2" s="242"/>
      <c r="DH2" s="242"/>
      <c r="DI2" s="242"/>
    </row>
    <row r="3" spans="2:113" ht="12.5" thickBot="1">
      <c r="B3" s="357" t="s">
        <v>326</v>
      </c>
      <c r="C3" s="358"/>
      <c r="D3" s="359"/>
      <c r="E3" s="220"/>
      <c r="F3" s="220"/>
      <c r="G3" s="220"/>
      <c r="H3" s="241"/>
      <c r="I3" s="220"/>
      <c r="J3" s="242"/>
      <c r="K3" s="242"/>
      <c r="L3" s="242"/>
      <c r="M3" s="243"/>
      <c r="N3" s="243"/>
      <c r="O3" s="243"/>
      <c r="P3" s="243"/>
      <c r="Q3" s="242"/>
      <c r="R3" s="242"/>
      <c r="S3" s="242"/>
      <c r="T3" s="242"/>
      <c r="U3" s="242"/>
      <c r="V3" s="242"/>
      <c r="W3" s="242"/>
      <c r="X3" s="242"/>
      <c r="Y3" s="242"/>
      <c r="Z3" s="242"/>
      <c r="AA3" s="242"/>
      <c r="AB3" s="242"/>
      <c r="AC3" s="242"/>
      <c r="AD3" s="242"/>
      <c r="AE3" s="242"/>
      <c r="AF3" s="242"/>
      <c r="AG3" s="242"/>
      <c r="AH3" s="242"/>
      <c r="AI3" s="242"/>
      <c r="AJ3" s="242"/>
      <c r="AK3" s="242"/>
      <c r="AL3" s="242"/>
      <c r="AM3" s="242"/>
      <c r="AN3" s="242"/>
      <c r="AO3" s="242"/>
      <c r="AP3" s="242"/>
      <c r="AQ3" s="242"/>
      <c r="AR3" s="242"/>
      <c r="AS3" s="242"/>
      <c r="AT3" s="242"/>
      <c r="AU3" s="242"/>
      <c r="AV3" s="242"/>
      <c r="AW3" s="242"/>
      <c r="AX3" s="242"/>
      <c r="AY3" s="242"/>
      <c r="AZ3" s="242"/>
      <c r="BA3" s="242"/>
      <c r="BB3" s="242"/>
      <c r="BC3" s="242"/>
      <c r="BD3" s="242"/>
      <c r="BE3" s="242"/>
      <c r="BF3" s="242"/>
      <c r="BG3" s="242"/>
      <c r="BH3" s="242"/>
      <c r="BI3" s="242"/>
      <c r="BJ3" s="242"/>
      <c r="BK3" s="242"/>
      <c r="BL3" s="242"/>
      <c r="BM3" s="242"/>
      <c r="BN3" s="242"/>
      <c r="BO3" s="242"/>
      <c r="BP3" s="242"/>
      <c r="BQ3" s="242"/>
      <c r="BR3" s="242"/>
      <c r="BS3" s="242"/>
      <c r="BT3" s="242"/>
      <c r="BU3" s="242"/>
      <c r="BV3" s="242"/>
      <c r="BW3" s="242"/>
      <c r="BX3" s="242"/>
      <c r="BY3" s="242"/>
      <c r="BZ3" s="242"/>
      <c r="CA3" s="242"/>
      <c r="CB3" s="242"/>
      <c r="CC3" s="242"/>
      <c r="CD3" s="242"/>
      <c r="CE3" s="242"/>
      <c r="CF3" s="242"/>
      <c r="CG3" s="242"/>
      <c r="CH3" s="242"/>
      <c r="CI3" s="242"/>
      <c r="CJ3" s="242"/>
      <c r="CK3" s="242"/>
      <c r="CL3" s="242"/>
      <c r="CM3" s="242"/>
      <c r="CN3" s="242"/>
      <c r="CO3" s="242"/>
      <c r="CP3" s="242"/>
      <c r="CQ3" s="242"/>
      <c r="CR3" s="242"/>
      <c r="CS3" s="242"/>
      <c r="CT3" s="242"/>
      <c r="CU3" s="242"/>
      <c r="CV3" s="242"/>
      <c r="CW3" s="242"/>
      <c r="CX3" s="242"/>
      <c r="CY3" s="242"/>
      <c r="CZ3" s="242"/>
      <c r="DA3" s="242"/>
      <c r="DB3" s="242"/>
      <c r="DC3" s="242"/>
      <c r="DD3" s="242"/>
      <c r="DE3" s="242"/>
      <c r="DF3" s="242"/>
      <c r="DG3" s="242"/>
      <c r="DH3" s="242"/>
      <c r="DI3" s="242"/>
    </row>
    <row r="4" spans="2:113" ht="12.5" thickBot="1">
      <c r="B4" s="245" t="s">
        <v>586</v>
      </c>
      <c r="C4" s="246"/>
      <c r="D4" s="245" t="s">
        <v>587</v>
      </c>
      <c r="E4" s="220"/>
      <c r="F4" s="220"/>
      <c r="G4" s="247"/>
      <c r="H4" s="248">
        <v>0</v>
      </c>
      <c r="I4" s="249">
        <v>1</v>
      </c>
      <c r="J4" s="248">
        <v>2</v>
      </c>
      <c r="K4" s="248">
        <f>J4+1</f>
        <v>3</v>
      </c>
      <c r="L4" s="248">
        <f t="shared" ref="L4:BW4" si="0">K4+1</f>
        <v>4</v>
      </c>
      <c r="M4" s="248">
        <f t="shared" si="0"/>
        <v>5</v>
      </c>
      <c r="N4" s="248">
        <f t="shared" si="0"/>
        <v>6</v>
      </c>
      <c r="O4" s="248">
        <f t="shared" si="0"/>
        <v>7</v>
      </c>
      <c r="P4" s="248">
        <f t="shared" si="0"/>
        <v>8</v>
      </c>
      <c r="Q4" s="248">
        <f t="shared" si="0"/>
        <v>9</v>
      </c>
      <c r="R4" s="248">
        <f t="shared" si="0"/>
        <v>10</v>
      </c>
      <c r="S4" s="248">
        <f t="shared" si="0"/>
        <v>11</v>
      </c>
      <c r="T4" s="248">
        <f t="shared" si="0"/>
        <v>12</v>
      </c>
      <c r="U4" s="248">
        <f t="shared" si="0"/>
        <v>13</v>
      </c>
      <c r="V4" s="248">
        <f t="shared" si="0"/>
        <v>14</v>
      </c>
      <c r="W4" s="248">
        <f t="shared" si="0"/>
        <v>15</v>
      </c>
      <c r="X4" s="248">
        <f t="shared" si="0"/>
        <v>16</v>
      </c>
      <c r="Y4" s="248">
        <f t="shared" si="0"/>
        <v>17</v>
      </c>
      <c r="Z4" s="248">
        <f t="shared" si="0"/>
        <v>18</v>
      </c>
      <c r="AA4" s="248">
        <f t="shared" si="0"/>
        <v>19</v>
      </c>
      <c r="AB4" s="248">
        <f t="shared" si="0"/>
        <v>20</v>
      </c>
      <c r="AC4" s="248">
        <f t="shared" si="0"/>
        <v>21</v>
      </c>
      <c r="AD4" s="248">
        <f t="shared" si="0"/>
        <v>22</v>
      </c>
      <c r="AE4" s="248">
        <f t="shared" si="0"/>
        <v>23</v>
      </c>
      <c r="AF4" s="248">
        <f t="shared" si="0"/>
        <v>24</v>
      </c>
      <c r="AG4" s="248">
        <f t="shared" si="0"/>
        <v>25</v>
      </c>
      <c r="AH4" s="248">
        <f t="shared" si="0"/>
        <v>26</v>
      </c>
      <c r="AI4" s="248">
        <f t="shared" si="0"/>
        <v>27</v>
      </c>
      <c r="AJ4" s="248">
        <f t="shared" si="0"/>
        <v>28</v>
      </c>
      <c r="AK4" s="248">
        <f t="shared" si="0"/>
        <v>29</v>
      </c>
      <c r="AL4" s="248">
        <f t="shared" si="0"/>
        <v>30</v>
      </c>
      <c r="AM4" s="248">
        <f t="shared" si="0"/>
        <v>31</v>
      </c>
      <c r="AN4" s="248">
        <f t="shared" si="0"/>
        <v>32</v>
      </c>
      <c r="AO4" s="248">
        <f t="shared" si="0"/>
        <v>33</v>
      </c>
      <c r="AP4" s="248">
        <f t="shared" si="0"/>
        <v>34</v>
      </c>
      <c r="AQ4" s="248">
        <f t="shared" si="0"/>
        <v>35</v>
      </c>
      <c r="AR4" s="248">
        <f t="shared" si="0"/>
        <v>36</v>
      </c>
      <c r="AS4" s="248">
        <f t="shared" si="0"/>
        <v>37</v>
      </c>
      <c r="AT4" s="248">
        <f t="shared" si="0"/>
        <v>38</v>
      </c>
      <c r="AU4" s="248">
        <f t="shared" si="0"/>
        <v>39</v>
      </c>
      <c r="AV4" s="248">
        <f t="shared" si="0"/>
        <v>40</v>
      </c>
      <c r="AW4" s="248">
        <f t="shared" si="0"/>
        <v>41</v>
      </c>
      <c r="AX4" s="248">
        <f t="shared" si="0"/>
        <v>42</v>
      </c>
      <c r="AY4" s="248">
        <f t="shared" si="0"/>
        <v>43</v>
      </c>
      <c r="AZ4" s="248">
        <f t="shared" si="0"/>
        <v>44</v>
      </c>
      <c r="BA4" s="248">
        <f t="shared" si="0"/>
        <v>45</v>
      </c>
      <c r="BB4" s="248">
        <f t="shared" si="0"/>
        <v>46</v>
      </c>
      <c r="BC4" s="248">
        <f t="shared" si="0"/>
        <v>47</v>
      </c>
      <c r="BD4" s="248">
        <f t="shared" si="0"/>
        <v>48</v>
      </c>
      <c r="BE4" s="248">
        <f t="shared" si="0"/>
        <v>49</v>
      </c>
      <c r="BF4" s="248">
        <f t="shared" si="0"/>
        <v>50</v>
      </c>
      <c r="BG4" s="248">
        <f t="shared" si="0"/>
        <v>51</v>
      </c>
      <c r="BH4" s="248">
        <f t="shared" si="0"/>
        <v>52</v>
      </c>
      <c r="BI4" s="248">
        <f t="shared" si="0"/>
        <v>53</v>
      </c>
      <c r="BJ4" s="248">
        <f t="shared" si="0"/>
        <v>54</v>
      </c>
      <c r="BK4" s="248">
        <f t="shared" si="0"/>
        <v>55</v>
      </c>
      <c r="BL4" s="248">
        <f t="shared" si="0"/>
        <v>56</v>
      </c>
      <c r="BM4" s="248">
        <f t="shared" si="0"/>
        <v>57</v>
      </c>
      <c r="BN4" s="248">
        <f t="shared" si="0"/>
        <v>58</v>
      </c>
      <c r="BO4" s="248">
        <f t="shared" si="0"/>
        <v>59</v>
      </c>
      <c r="BP4" s="248">
        <f t="shared" si="0"/>
        <v>60</v>
      </c>
      <c r="BQ4" s="248">
        <f t="shared" si="0"/>
        <v>61</v>
      </c>
      <c r="BR4" s="248">
        <f t="shared" si="0"/>
        <v>62</v>
      </c>
      <c r="BS4" s="248">
        <f t="shared" si="0"/>
        <v>63</v>
      </c>
      <c r="BT4" s="248">
        <f t="shared" si="0"/>
        <v>64</v>
      </c>
      <c r="BU4" s="248">
        <f t="shared" si="0"/>
        <v>65</v>
      </c>
      <c r="BV4" s="248">
        <f t="shared" si="0"/>
        <v>66</v>
      </c>
      <c r="BW4" s="248">
        <f t="shared" si="0"/>
        <v>67</v>
      </c>
      <c r="BX4" s="248">
        <f t="shared" ref="BX4:DI4" si="1">BW4+1</f>
        <v>68</v>
      </c>
      <c r="BY4" s="248">
        <f t="shared" si="1"/>
        <v>69</v>
      </c>
      <c r="BZ4" s="248">
        <f t="shared" si="1"/>
        <v>70</v>
      </c>
      <c r="CA4" s="248">
        <f t="shared" si="1"/>
        <v>71</v>
      </c>
      <c r="CB4" s="248">
        <f t="shared" si="1"/>
        <v>72</v>
      </c>
      <c r="CC4" s="248">
        <f t="shared" si="1"/>
        <v>73</v>
      </c>
      <c r="CD4" s="248">
        <f t="shared" si="1"/>
        <v>74</v>
      </c>
      <c r="CE4" s="248">
        <f t="shared" si="1"/>
        <v>75</v>
      </c>
      <c r="CF4" s="248">
        <f t="shared" si="1"/>
        <v>76</v>
      </c>
      <c r="CG4" s="248">
        <f t="shared" si="1"/>
        <v>77</v>
      </c>
      <c r="CH4" s="248">
        <f t="shared" si="1"/>
        <v>78</v>
      </c>
      <c r="CI4" s="248">
        <f t="shared" si="1"/>
        <v>79</v>
      </c>
      <c r="CJ4" s="248">
        <f t="shared" si="1"/>
        <v>80</v>
      </c>
      <c r="CK4" s="248">
        <f t="shared" si="1"/>
        <v>81</v>
      </c>
      <c r="CL4" s="248">
        <f t="shared" si="1"/>
        <v>82</v>
      </c>
      <c r="CM4" s="248">
        <f t="shared" si="1"/>
        <v>83</v>
      </c>
      <c r="CN4" s="248">
        <f t="shared" si="1"/>
        <v>84</v>
      </c>
      <c r="CO4" s="248">
        <f t="shared" si="1"/>
        <v>85</v>
      </c>
      <c r="CP4" s="248">
        <f t="shared" si="1"/>
        <v>86</v>
      </c>
      <c r="CQ4" s="248">
        <f t="shared" si="1"/>
        <v>87</v>
      </c>
      <c r="CR4" s="248">
        <f t="shared" si="1"/>
        <v>88</v>
      </c>
      <c r="CS4" s="248">
        <f t="shared" si="1"/>
        <v>89</v>
      </c>
      <c r="CT4" s="248">
        <f t="shared" si="1"/>
        <v>90</v>
      </c>
      <c r="CU4" s="248">
        <f t="shared" si="1"/>
        <v>91</v>
      </c>
      <c r="CV4" s="248">
        <f t="shared" si="1"/>
        <v>92</v>
      </c>
      <c r="CW4" s="248">
        <f t="shared" si="1"/>
        <v>93</v>
      </c>
      <c r="CX4" s="248">
        <f t="shared" si="1"/>
        <v>94</v>
      </c>
      <c r="CY4" s="248">
        <f t="shared" si="1"/>
        <v>95</v>
      </c>
      <c r="CZ4" s="248">
        <f t="shared" si="1"/>
        <v>96</v>
      </c>
      <c r="DA4" s="248">
        <f t="shared" si="1"/>
        <v>97</v>
      </c>
      <c r="DB4" s="248">
        <f t="shared" si="1"/>
        <v>98</v>
      </c>
      <c r="DC4" s="248">
        <f t="shared" si="1"/>
        <v>99</v>
      </c>
      <c r="DD4" s="248">
        <f t="shared" si="1"/>
        <v>100</v>
      </c>
      <c r="DE4" s="248">
        <f t="shared" si="1"/>
        <v>101</v>
      </c>
      <c r="DF4" s="248">
        <f t="shared" si="1"/>
        <v>102</v>
      </c>
      <c r="DG4" s="248">
        <f t="shared" si="1"/>
        <v>103</v>
      </c>
      <c r="DH4" s="248">
        <f t="shared" si="1"/>
        <v>104</v>
      </c>
      <c r="DI4" s="248">
        <f t="shared" si="1"/>
        <v>105</v>
      </c>
    </row>
    <row r="5" spans="2:113" ht="12.5" thickBot="1">
      <c r="B5" s="250" t="s">
        <v>584</v>
      </c>
      <c r="C5" s="251"/>
      <c r="D5" s="252">
        <f>VLOOKUP(B5,_mort_index,2,0)+D2</f>
        <v>7</v>
      </c>
      <c r="E5" s="220"/>
      <c r="F5" s="220"/>
      <c r="G5" s="247"/>
      <c r="H5" s="253"/>
      <c r="I5" s="247"/>
      <c r="J5" s="243"/>
      <c r="K5" s="243"/>
      <c r="L5" s="243"/>
      <c r="M5" s="243"/>
      <c r="N5" s="243"/>
      <c r="O5" s="243"/>
      <c r="P5" s="243"/>
      <c r="Q5" s="243"/>
      <c r="R5" s="242"/>
      <c r="S5" s="242"/>
      <c r="T5" s="242"/>
      <c r="U5" s="242"/>
      <c r="V5" s="242"/>
      <c r="W5" s="242"/>
      <c r="X5" s="242"/>
      <c r="Y5" s="242"/>
      <c r="Z5" s="242"/>
      <c r="AA5" s="242"/>
      <c r="AB5" s="242"/>
      <c r="AC5" s="242"/>
      <c r="AD5" s="242"/>
      <c r="AE5" s="242"/>
      <c r="AF5" s="242"/>
      <c r="AG5" s="242"/>
      <c r="AH5" s="242"/>
      <c r="AI5" s="242"/>
      <c r="AJ5" s="242"/>
      <c r="AK5" s="242"/>
      <c r="AL5" s="242"/>
      <c r="AM5" s="242"/>
      <c r="AN5" s="242"/>
      <c r="AO5" s="242"/>
      <c r="AP5" s="242"/>
      <c r="AQ5" s="242"/>
      <c r="AR5" s="242"/>
      <c r="AS5" s="242"/>
      <c r="AT5" s="242"/>
      <c r="AU5" s="242"/>
      <c r="AV5" s="242"/>
      <c r="AW5" s="242"/>
      <c r="AX5" s="242"/>
      <c r="AY5" s="242"/>
      <c r="AZ5" s="242"/>
      <c r="BA5" s="242"/>
      <c r="BB5" s="242"/>
      <c r="BC5" s="242"/>
      <c r="BD5" s="242"/>
      <c r="BE5" s="242"/>
      <c r="BF5" s="242"/>
      <c r="BG5" s="242"/>
      <c r="BH5" s="242"/>
      <c r="BI5" s="242"/>
      <c r="BJ5" s="242"/>
      <c r="BK5" s="242"/>
      <c r="BL5" s="242"/>
      <c r="BM5" s="242"/>
      <c r="BN5" s="242"/>
      <c r="BO5" s="242"/>
      <c r="BP5" s="242"/>
      <c r="BQ5" s="242"/>
      <c r="BR5" s="242"/>
      <c r="BS5" s="242"/>
      <c r="BT5" s="242"/>
      <c r="BU5" s="242"/>
      <c r="BV5" s="242"/>
      <c r="BW5" s="242"/>
      <c r="BX5" s="242"/>
      <c r="BY5" s="242"/>
      <c r="BZ5" s="242"/>
      <c r="CA5" s="242"/>
      <c r="CB5" s="242"/>
      <c r="CC5" s="242"/>
      <c r="CD5" s="242"/>
      <c r="CE5" s="242"/>
      <c r="CF5" s="242"/>
      <c r="CG5" s="242"/>
      <c r="CH5" s="242"/>
      <c r="CI5" s="242"/>
      <c r="CJ5" s="242"/>
      <c r="CK5" s="242"/>
      <c r="CL5" s="242"/>
      <c r="CM5" s="242"/>
      <c r="CN5" s="242"/>
      <c r="CO5" s="242"/>
      <c r="CP5" s="242"/>
      <c r="CQ5" s="242"/>
      <c r="CR5" s="242"/>
      <c r="CS5" s="242"/>
      <c r="CT5" s="242"/>
      <c r="CU5" s="242"/>
      <c r="CV5" s="242"/>
      <c r="CW5" s="242"/>
      <c r="CX5" s="242"/>
      <c r="CY5" s="242"/>
      <c r="CZ5" s="242"/>
      <c r="DA5" s="242"/>
      <c r="DB5" s="242"/>
      <c r="DC5" s="242"/>
      <c r="DD5" s="242"/>
      <c r="DE5" s="242"/>
      <c r="DF5" s="242"/>
      <c r="DG5" s="242"/>
      <c r="DH5" s="242"/>
      <c r="DI5" s="242"/>
    </row>
    <row r="6" spans="2:113" ht="12.5" thickBot="1">
      <c r="B6" s="220"/>
      <c r="C6" s="220"/>
      <c r="D6" s="220"/>
      <c r="E6" s="220"/>
      <c r="F6" s="220"/>
      <c r="G6" s="247"/>
      <c r="H6" s="253"/>
      <c r="I6" s="247"/>
      <c r="J6" s="243"/>
      <c r="K6" s="243"/>
      <c r="L6" s="243"/>
      <c r="M6" s="243"/>
      <c r="N6" s="243"/>
      <c r="O6" s="243"/>
      <c r="P6" s="243"/>
      <c r="Q6" s="243"/>
      <c r="R6" s="242"/>
      <c r="S6" s="242"/>
      <c r="T6" s="242"/>
      <c r="U6" s="242"/>
      <c r="V6" s="242"/>
      <c r="W6" s="242"/>
      <c r="X6" s="242"/>
      <c r="Y6" s="242"/>
      <c r="Z6" s="242"/>
      <c r="AA6" s="242"/>
      <c r="AB6" s="242"/>
      <c r="AC6" s="242"/>
      <c r="AD6" s="242"/>
      <c r="AE6" s="242"/>
      <c r="AF6" s="242"/>
      <c r="AG6" s="242"/>
      <c r="AH6" s="242"/>
      <c r="AI6" s="242"/>
      <c r="AJ6" s="242"/>
      <c r="AK6" s="242"/>
      <c r="AL6" s="242"/>
      <c r="AM6" s="242"/>
      <c r="AN6" s="242"/>
      <c r="AO6" s="242"/>
      <c r="AP6" s="242"/>
      <c r="AQ6" s="242"/>
      <c r="AR6" s="242"/>
      <c r="AS6" s="242"/>
      <c r="AT6" s="242"/>
      <c r="AU6" s="242"/>
      <c r="AV6" s="242"/>
      <c r="AW6" s="242"/>
      <c r="AX6" s="242"/>
      <c r="AY6" s="242"/>
      <c r="AZ6" s="242"/>
      <c r="BA6" s="242"/>
      <c r="BB6" s="242"/>
      <c r="BC6" s="242"/>
      <c r="BD6" s="242"/>
      <c r="BE6" s="242"/>
      <c r="BF6" s="242"/>
      <c r="BG6" s="242"/>
      <c r="BH6" s="242"/>
      <c r="BI6" s="242"/>
      <c r="BJ6" s="242"/>
      <c r="BK6" s="242"/>
      <c r="BL6" s="242"/>
      <c r="BM6" s="242"/>
      <c r="BN6" s="242"/>
      <c r="BO6" s="242"/>
      <c r="BP6" s="242"/>
      <c r="BQ6" s="242"/>
      <c r="BR6" s="242"/>
      <c r="BS6" s="242"/>
      <c r="BT6" s="242"/>
      <c r="BU6" s="242"/>
      <c r="BV6" s="242"/>
      <c r="BW6" s="242"/>
      <c r="BX6" s="242"/>
      <c r="BY6" s="242"/>
      <c r="BZ6" s="242"/>
      <c r="CA6" s="242"/>
      <c r="CB6" s="242"/>
      <c r="CC6" s="242"/>
      <c r="CD6" s="242"/>
      <c r="CE6" s="242"/>
      <c r="CF6" s="242"/>
      <c r="CG6" s="242"/>
      <c r="CH6" s="242"/>
      <c r="CI6" s="242"/>
      <c r="CJ6" s="242"/>
      <c r="CK6" s="242"/>
      <c r="CL6" s="242"/>
      <c r="CM6" s="242"/>
      <c r="CN6" s="242"/>
      <c r="CO6" s="242"/>
      <c r="CP6" s="242"/>
      <c r="CQ6" s="242"/>
      <c r="CR6" s="242"/>
      <c r="CS6" s="242"/>
      <c r="CT6" s="242"/>
      <c r="CU6" s="242"/>
      <c r="CV6" s="242"/>
      <c r="CW6" s="242"/>
      <c r="CX6" s="242"/>
      <c r="CY6" s="242"/>
      <c r="CZ6" s="242"/>
      <c r="DA6" s="242"/>
      <c r="DB6" s="242"/>
      <c r="DC6" s="242"/>
      <c r="DD6" s="242"/>
      <c r="DE6" s="242"/>
      <c r="DF6" s="242"/>
      <c r="DG6" s="242"/>
      <c r="DH6" s="242"/>
      <c r="DI6" s="242"/>
    </row>
    <row r="7" spans="2:113" ht="12.5" thickBot="1">
      <c r="B7" s="254" t="s">
        <v>588</v>
      </c>
      <c r="C7" s="221">
        <v>0</v>
      </c>
      <c r="D7" s="220"/>
      <c r="E7" s="220"/>
      <c r="F7" s="255"/>
      <c r="G7" s="247"/>
      <c r="H7" s="253"/>
      <c r="I7" s="247"/>
      <c r="J7" s="243"/>
      <c r="K7" s="243"/>
      <c r="L7" s="243"/>
      <c r="M7" s="243"/>
      <c r="N7" s="243"/>
      <c r="O7" s="243"/>
      <c r="P7" s="243"/>
      <c r="Q7" s="243"/>
      <c r="R7" s="243"/>
      <c r="S7" s="243"/>
      <c r="T7" s="243"/>
      <c r="U7" s="243"/>
      <c r="V7" s="243"/>
      <c r="W7" s="243"/>
      <c r="X7" s="243"/>
      <c r="Y7" s="243"/>
      <c r="Z7" s="243"/>
      <c r="AA7" s="243"/>
      <c r="AB7" s="242"/>
      <c r="AC7" s="242"/>
      <c r="AD7" s="242"/>
      <c r="AE7" s="242"/>
      <c r="AF7" s="242"/>
      <c r="AG7" s="242"/>
      <c r="AH7" s="242"/>
      <c r="AI7" s="242"/>
      <c r="AJ7" s="242"/>
      <c r="AK7" s="242"/>
      <c r="AL7" s="242"/>
      <c r="AM7" s="242"/>
      <c r="AN7" s="242"/>
      <c r="AO7" s="242"/>
      <c r="AP7" s="242"/>
      <c r="AQ7" s="242"/>
      <c r="AR7" s="242"/>
      <c r="AS7" s="242"/>
      <c r="AT7" s="242"/>
      <c r="AU7" s="242"/>
      <c r="AV7" s="242"/>
      <c r="AW7" s="242"/>
      <c r="AX7" s="242"/>
      <c r="AY7" s="242"/>
      <c r="AZ7" s="242"/>
      <c r="BA7" s="242"/>
      <c r="BB7" s="242"/>
      <c r="BC7" s="242"/>
      <c r="BD7" s="242"/>
      <c r="BE7" s="242"/>
      <c r="BF7" s="242"/>
      <c r="BG7" s="242"/>
      <c r="BH7" s="242"/>
      <c r="BI7" s="242"/>
      <c r="BJ7" s="242"/>
      <c r="BK7" s="242"/>
      <c r="BL7" s="242"/>
      <c r="BM7" s="242"/>
      <c r="BN7" s="242"/>
      <c r="BO7" s="242"/>
      <c r="BP7" s="242"/>
      <c r="BQ7" s="242"/>
      <c r="BR7" s="242"/>
      <c r="BS7" s="242"/>
      <c r="BT7" s="242"/>
      <c r="BU7" s="242"/>
      <c r="BV7" s="242"/>
      <c r="BW7" s="242"/>
      <c r="BX7" s="242"/>
      <c r="BY7" s="242"/>
      <c r="BZ7" s="242"/>
      <c r="CA7" s="242"/>
      <c r="CB7" s="242"/>
      <c r="CC7" s="242"/>
      <c r="CD7" s="242"/>
      <c r="CE7" s="242"/>
      <c r="CF7" s="242"/>
      <c r="CG7" s="242"/>
      <c r="CH7" s="242"/>
      <c r="CI7" s="242"/>
      <c r="CJ7" s="242"/>
      <c r="CK7" s="242"/>
      <c r="CL7" s="242"/>
      <c r="CM7" s="242"/>
      <c r="CN7" s="242"/>
      <c r="CO7" s="242"/>
      <c r="CP7" s="242"/>
      <c r="CQ7" s="242"/>
      <c r="CR7" s="242"/>
      <c r="CS7" s="242"/>
      <c r="CT7" s="242"/>
      <c r="CU7" s="242"/>
      <c r="CV7" s="242"/>
      <c r="CW7" s="242"/>
      <c r="CX7" s="242"/>
      <c r="CY7" s="242"/>
      <c r="CZ7" s="242"/>
      <c r="DA7" s="242"/>
      <c r="DB7" s="242"/>
      <c r="DC7" s="242"/>
      <c r="DD7" s="242"/>
      <c r="DE7" s="242"/>
      <c r="DF7" s="242"/>
      <c r="DG7" s="242"/>
      <c r="DH7" s="242"/>
      <c r="DI7" s="242"/>
    </row>
    <row r="8" spans="2:113" ht="12.5" thickBot="1">
      <c r="B8" s="256" t="s">
        <v>320</v>
      </c>
      <c r="C8" s="222">
        <v>1</v>
      </c>
      <c r="D8" s="220"/>
      <c r="E8" s="220"/>
      <c r="F8" s="255"/>
      <c r="G8" s="255"/>
      <c r="H8" s="257"/>
      <c r="I8" s="255"/>
      <c r="J8" s="258" t="s">
        <v>505</v>
      </c>
      <c r="K8" s="258"/>
      <c r="L8" s="258"/>
      <c r="M8" s="258"/>
      <c r="N8" s="258"/>
      <c r="O8" s="258"/>
      <c r="P8" s="258"/>
      <c r="Q8" s="258"/>
      <c r="R8" s="258"/>
      <c r="S8" s="258"/>
      <c r="T8" s="258"/>
      <c r="U8" s="258"/>
      <c r="V8" s="258"/>
      <c r="W8" s="258"/>
      <c r="X8" s="258"/>
      <c r="Y8" s="258"/>
      <c r="Z8" s="258"/>
      <c r="AA8" s="258"/>
      <c r="AB8" s="258"/>
      <c r="AC8" s="258"/>
      <c r="AD8" s="258"/>
      <c r="AE8" s="258"/>
      <c r="AF8" s="258"/>
      <c r="AG8" s="258"/>
      <c r="AH8" s="258"/>
      <c r="AI8" s="258"/>
      <c r="AJ8" s="258"/>
      <c r="AK8" s="258"/>
      <c r="AL8" s="258"/>
      <c r="AM8" s="258"/>
      <c r="AN8" s="258"/>
      <c r="AO8" s="258"/>
      <c r="AP8" s="258"/>
      <c r="AQ8" s="258"/>
      <c r="AR8" s="258"/>
      <c r="AS8" s="258"/>
      <c r="AT8" s="258"/>
      <c r="AU8" s="258"/>
      <c r="AV8" s="258"/>
      <c r="AW8" s="258"/>
      <c r="AX8" s="258"/>
      <c r="AY8" s="258"/>
      <c r="AZ8" s="258"/>
      <c r="BA8" s="258"/>
      <c r="BB8" s="258"/>
      <c r="BC8" s="258"/>
      <c r="BD8" s="258"/>
      <c r="BE8" s="258"/>
      <c r="BF8" s="258"/>
      <c r="BG8" s="258"/>
      <c r="BH8" s="258"/>
      <c r="BI8" s="258"/>
      <c r="BJ8" s="258"/>
      <c r="BK8" s="258"/>
      <c r="BL8" s="258"/>
      <c r="BM8" s="258"/>
      <c r="BN8" s="258"/>
      <c r="BO8" s="258"/>
      <c r="BP8" s="258"/>
      <c r="BQ8" s="258"/>
      <c r="BR8" s="258"/>
      <c r="BS8" s="258"/>
      <c r="BT8" s="258"/>
      <c r="BU8" s="258"/>
      <c r="BV8" s="258"/>
      <c r="BW8" s="258"/>
      <c r="BX8" s="258"/>
      <c r="BY8" s="258"/>
      <c r="BZ8" s="258"/>
      <c r="CA8" s="258"/>
      <c r="CB8" s="258"/>
      <c r="CC8" s="258"/>
      <c r="CD8" s="258"/>
      <c r="CE8" s="258"/>
      <c r="CF8" s="258"/>
      <c r="CG8" s="258"/>
      <c r="CH8" s="258"/>
      <c r="CI8" s="258"/>
      <c r="CJ8" s="258"/>
      <c r="CK8" s="258"/>
      <c r="CL8" s="258"/>
      <c r="CM8" s="258"/>
      <c r="CN8" s="258"/>
      <c r="CO8" s="258"/>
      <c r="CP8" s="258"/>
      <c r="CQ8" s="258"/>
      <c r="CR8" s="258"/>
      <c r="CS8" s="258"/>
      <c r="CT8" s="258"/>
      <c r="CU8" s="258"/>
      <c r="CV8" s="258"/>
      <c r="CW8" s="258"/>
      <c r="CX8" s="258"/>
      <c r="CY8" s="258"/>
      <c r="CZ8" s="258"/>
      <c r="DA8" s="258"/>
      <c r="DB8" s="258"/>
      <c r="DC8" s="258"/>
      <c r="DD8" s="258"/>
      <c r="DE8" s="258"/>
      <c r="DF8" s="258"/>
      <c r="DG8" s="258"/>
      <c r="DH8" s="258"/>
      <c r="DI8" s="258"/>
    </row>
    <row r="9" spans="2:113" ht="12.5" thickBot="1">
      <c r="B9" s="220"/>
      <c r="C9" s="220"/>
      <c r="D9" s="220"/>
      <c r="E9" s="220"/>
      <c r="F9" s="259" t="s">
        <v>589</v>
      </c>
      <c r="G9" s="260" t="s">
        <v>590</v>
      </c>
      <c r="H9" s="261" t="str">
        <f>H4&amp;"Px"</f>
        <v>0Px</v>
      </c>
      <c r="I9" s="262" t="str">
        <f>I4&amp;"Px"</f>
        <v>1Px</v>
      </c>
      <c r="J9" s="262" t="str">
        <f>J4&amp;"Px"</f>
        <v>2Px</v>
      </c>
      <c r="K9" s="262" t="str">
        <f t="shared" ref="K9:BV9" si="2">K4&amp;"Px"</f>
        <v>3Px</v>
      </c>
      <c r="L9" s="262" t="str">
        <f t="shared" si="2"/>
        <v>4Px</v>
      </c>
      <c r="M9" s="262" t="str">
        <f t="shared" si="2"/>
        <v>5Px</v>
      </c>
      <c r="N9" s="262" t="str">
        <f t="shared" si="2"/>
        <v>6Px</v>
      </c>
      <c r="O9" s="262" t="str">
        <f t="shared" si="2"/>
        <v>7Px</v>
      </c>
      <c r="P9" s="262" t="str">
        <f t="shared" si="2"/>
        <v>8Px</v>
      </c>
      <c r="Q9" s="262" t="str">
        <f t="shared" si="2"/>
        <v>9Px</v>
      </c>
      <c r="R9" s="262" t="str">
        <f t="shared" si="2"/>
        <v>10Px</v>
      </c>
      <c r="S9" s="262" t="str">
        <f t="shared" si="2"/>
        <v>11Px</v>
      </c>
      <c r="T9" s="262" t="str">
        <f t="shared" si="2"/>
        <v>12Px</v>
      </c>
      <c r="U9" s="262" t="str">
        <f t="shared" si="2"/>
        <v>13Px</v>
      </c>
      <c r="V9" s="262" t="str">
        <f t="shared" si="2"/>
        <v>14Px</v>
      </c>
      <c r="W9" s="262" t="str">
        <f t="shared" si="2"/>
        <v>15Px</v>
      </c>
      <c r="X9" s="262" t="str">
        <f t="shared" si="2"/>
        <v>16Px</v>
      </c>
      <c r="Y9" s="262" t="str">
        <f t="shared" si="2"/>
        <v>17Px</v>
      </c>
      <c r="Z9" s="262" t="str">
        <f t="shared" si="2"/>
        <v>18Px</v>
      </c>
      <c r="AA9" s="262" t="str">
        <f t="shared" si="2"/>
        <v>19Px</v>
      </c>
      <c r="AB9" s="262" t="str">
        <f t="shared" si="2"/>
        <v>20Px</v>
      </c>
      <c r="AC9" s="262" t="str">
        <f t="shared" si="2"/>
        <v>21Px</v>
      </c>
      <c r="AD9" s="262" t="str">
        <f t="shared" si="2"/>
        <v>22Px</v>
      </c>
      <c r="AE9" s="262" t="str">
        <f t="shared" si="2"/>
        <v>23Px</v>
      </c>
      <c r="AF9" s="262" t="str">
        <f t="shared" si="2"/>
        <v>24Px</v>
      </c>
      <c r="AG9" s="262" t="str">
        <f t="shared" si="2"/>
        <v>25Px</v>
      </c>
      <c r="AH9" s="262" t="str">
        <f t="shared" si="2"/>
        <v>26Px</v>
      </c>
      <c r="AI9" s="262" t="str">
        <f t="shared" si="2"/>
        <v>27Px</v>
      </c>
      <c r="AJ9" s="262" t="str">
        <f t="shared" si="2"/>
        <v>28Px</v>
      </c>
      <c r="AK9" s="262" t="str">
        <f t="shared" si="2"/>
        <v>29Px</v>
      </c>
      <c r="AL9" s="262" t="str">
        <f t="shared" si="2"/>
        <v>30Px</v>
      </c>
      <c r="AM9" s="262" t="str">
        <f t="shared" si="2"/>
        <v>31Px</v>
      </c>
      <c r="AN9" s="262" t="str">
        <f t="shared" si="2"/>
        <v>32Px</v>
      </c>
      <c r="AO9" s="262" t="str">
        <f t="shared" si="2"/>
        <v>33Px</v>
      </c>
      <c r="AP9" s="262" t="str">
        <f t="shared" si="2"/>
        <v>34Px</v>
      </c>
      <c r="AQ9" s="262" t="str">
        <f t="shared" si="2"/>
        <v>35Px</v>
      </c>
      <c r="AR9" s="262" t="str">
        <f t="shared" si="2"/>
        <v>36Px</v>
      </c>
      <c r="AS9" s="262" t="str">
        <f t="shared" si="2"/>
        <v>37Px</v>
      </c>
      <c r="AT9" s="262" t="str">
        <f t="shared" si="2"/>
        <v>38Px</v>
      </c>
      <c r="AU9" s="262" t="str">
        <f t="shared" si="2"/>
        <v>39Px</v>
      </c>
      <c r="AV9" s="262" t="str">
        <f t="shared" si="2"/>
        <v>40Px</v>
      </c>
      <c r="AW9" s="262" t="str">
        <f t="shared" si="2"/>
        <v>41Px</v>
      </c>
      <c r="AX9" s="262" t="str">
        <f t="shared" si="2"/>
        <v>42Px</v>
      </c>
      <c r="AY9" s="262" t="str">
        <f t="shared" si="2"/>
        <v>43Px</v>
      </c>
      <c r="AZ9" s="262" t="str">
        <f t="shared" si="2"/>
        <v>44Px</v>
      </c>
      <c r="BA9" s="262" t="str">
        <f t="shared" si="2"/>
        <v>45Px</v>
      </c>
      <c r="BB9" s="262" t="str">
        <f t="shared" si="2"/>
        <v>46Px</v>
      </c>
      <c r="BC9" s="262" t="str">
        <f t="shared" si="2"/>
        <v>47Px</v>
      </c>
      <c r="BD9" s="262" t="str">
        <f t="shared" si="2"/>
        <v>48Px</v>
      </c>
      <c r="BE9" s="262" t="str">
        <f t="shared" si="2"/>
        <v>49Px</v>
      </c>
      <c r="BF9" s="262" t="str">
        <f t="shared" si="2"/>
        <v>50Px</v>
      </c>
      <c r="BG9" s="262" t="str">
        <f t="shared" si="2"/>
        <v>51Px</v>
      </c>
      <c r="BH9" s="262" t="str">
        <f t="shared" si="2"/>
        <v>52Px</v>
      </c>
      <c r="BI9" s="262" t="str">
        <f t="shared" si="2"/>
        <v>53Px</v>
      </c>
      <c r="BJ9" s="262" t="str">
        <f t="shared" si="2"/>
        <v>54Px</v>
      </c>
      <c r="BK9" s="262" t="str">
        <f t="shared" si="2"/>
        <v>55Px</v>
      </c>
      <c r="BL9" s="262" t="str">
        <f t="shared" si="2"/>
        <v>56Px</v>
      </c>
      <c r="BM9" s="262" t="str">
        <f t="shared" si="2"/>
        <v>57Px</v>
      </c>
      <c r="BN9" s="262" t="str">
        <f t="shared" si="2"/>
        <v>58Px</v>
      </c>
      <c r="BO9" s="262" t="str">
        <f t="shared" si="2"/>
        <v>59Px</v>
      </c>
      <c r="BP9" s="262" t="str">
        <f t="shared" si="2"/>
        <v>60Px</v>
      </c>
      <c r="BQ9" s="262" t="str">
        <f t="shared" si="2"/>
        <v>61Px</v>
      </c>
      <c r="BR9" s="262" t="str">
        <f t="shared" si="2"/>
        <v>62Px</v>
      </c>
      <c r="BS9" s="262" t="str">
        <f t="shared" si="2"/>
        <v>63Px</v>
      </c>
      <c r="BT9" s="262" t="str">
        <f t="shared" si="2"/>
        <v>64Px</v>
      </c>
      <c r="BU9" s="262" t="str">
        <f t="shared" si="2"/>
        <v>65Px</v>
      </c>
      <c r="BV9" s="262" t="str">
        <f t="shared" si="2"/>
        <v>66Px</v>
      </c>
      <c r="BW9" s="262" t="str">
        <f t="shared" ref="BW9:DI9" si="3">BW4&amp;"Px"</f>
        <v>67Px</v>
      </c>
      <c r="BX9" s="262" t="str">
        <f t="shared" si="3"/>
        <v>68Px</v>
      </c>
      <c r="BY9" s="262" t="str">
        <f t="shared" si="3"/>
        <v>69Px</v>
      </c>
      <c r="BZ9" s="262" t="str">
        <f t="shared" si="3"/>
        <v>70Px</v>
      </c>
      <c r="CA9" s="262" t="str">
        <f t="shared" si="3"/>
        <v>71Px</v>
      </c>
      <c r="CB9" s="262" t="str">
        <f t="shared" si="3"/>
        <v>72Px</v>
      </c>
      <c r="CC9" s="262" t="str">
        <f t="shared" si="3"/>
        <v>73Px</v>
      </c>
      <c r="CD9" s="262" t="str">
        <f t="shared" si="3"/>
        <v>74Px</v>
      </c>
      <c r="CE9" s="262" t="str">
        <f t="shared" si="3"/>
        <v>75Px</v>
      </c>
      <c r="CF9" s="262" t="str">
        <f t="shared" si="3"/>
        <v>76Px</v>
      </c>
      <c r="CG9" s="262" t="str">
        <f t="shared" si="3"/>
        <v>77Px</v>
      </c>
      <c r="CH9" s="262" t="str">
        <f t="shared" si="3"/>
        <v>78Px</v>
      </c>
      <c r="CI9" s="262" t="str">
        <f t="shared" si="3"/>
        <v>79Px</v>
      </c>
      <c r="CJ9" s="262" t="str">
        <f t="shared" si="3"/>
        <v>80Px</v>
      </c>
      <c r="CK9" s="262" t="str">
        <f t="shared" si="3"/>
        <v>81Px</v>
      </c>
      <c r="CL9" s="262" t="str">
        <f t="shared" si="3"/>
        <v>82Px</v>
      </c>
      <c r="CM9" s="262" t="str">
        <f t="shared" si="3"/>
        <v>83Px</v>
      </c>
      <c r="CN9" s="262" t="str">
        <f t="shared" si="3"/>
        <v>84Px</v>
      </c>
      <c r="CO9" s="262" t="str">
        <f t="shared" si="3"/>
        <v>85Px</v>
      </c>
      <c r="CP9" s="262" t="str">
        <f t="shared" si="3"/>
        <v>86Px</v>
      </c>
      <c r="CQ9" s="262" t="str">
        <f t="shared" si="3"/>
        <v>87Px</v>
      </c>
      <c r="CR9" s="262" t="str">
        <f t="shared" si="3"/>
        <v>88Px</v>
      </c>
      <c r="CS9" s="262" t="str">
        <f t="shared" si="3"/>
        <v>89Px</v>
      </c>
      <c r="CT9" s="262" t="str">
        <f t="shared" si="3"/>
        <v>90Px</v>
      </c>
      <c r="CU9" s="262" t="str">
        <f t="shared" si="3"/>
        <v>91Px</v>
      </c>
      <c r="CV9" s="262" t="str">
        <f t="shared" si="3"/>
        <v>92Px</v>
      </c>
      <c r="CW9" s="262" t="str">
        <f t="shared" si="3"/>
        <v>93Px</v>
      </c>
      <c r="CX9" s="262" t="str">
        <f t="shared" si="3"/>
        <v>94Px</v>
      </c>
      <c r="CY9" s="262" t="str">
        <f t="shared" si="3"/>
        <v>95Px</v>
      </c>
      <c r="CZ9" s="262" t="str">
        <f t="shared" si="3"/>
        <v>96Px</v>
      </c>
      <c r="DA9" s="262" t="str">
        <f t="shared" si="3"/>
        <v>97Px</v>
      </c>
      <c r="DB9" s="262" t="str">
        <f t="shared" si="3"/>
        <v>98Px</v>
      </c>
      <c r="DC9" s="262" t="str">
        <f t="shared" si="3"/>
        <v>99Px</v>
      </c>
      <c r="DD9" s="262" t="str">
        <f t="shared" si="3"/>
        <v>100Px</v>
      </c>
      <c r="DE9" s="262" t="str">
        <f t="shared" si="3"/>
        <v>101Px</v>
      </c>
      <c r="DF9" s="262" t="str">
        <f t="shared" si="3"/>
        <v>102Px</v>
      </c>
      <c r="DG9" s="262" t="str">
        <f t="shared" si="3"/>
        <v>103Px</v>
      </c>
      <c r="DH9" s="262" t="str">
        <f t="shared" si="3"/>
        <v>104Px</v>
      </c>
      <c r="DI9" s="263" t="str">
        <f t="shared" si="3"/>
        <v>105Px</v>
      </c>
    </row>
    <row r="10" spans="2:113">
      <c r="B10" s="220"/>
      <c r="C10" s="223" t="s">
        <v>571</v>
      </c>
      <c r="D10" s="264">
        <v>2</v>
      </c>
      <c r="E10" s="220"/>
      <c r="F10" s="265">
        <v>15</v>
      </c>
      <c r="G10" s="224">
        <f t="shared" ref="G10:G41" si="4">VLOOKUP(F10,q_x_Mortality_Table,$D$5,0)</f>
        <v>1.1800000000000001E-3</v>
      </c>
      <c r="H10" s="225">
        <v>1</v>
      </c>
      <c r="I10" s="226">
        <f>1-G10</f>
        <v>0.99882000000000004</v>
      </c>
      <c r="J10" s="227">
        <f t="shared" ref="J10:AO10" si="5">I10*IFERROR(VLOOKUP($F10+I$4,mortalityTable_nPx_assurance,4,0),0)</f>
        <v>0.99764139240000005</v>
      </c>
      <c r="K10" s="228">
        <f t="shared" si="5"/>
        <v>0.99646417555696809</v>
      </c>
      <c r="L10" s="228">
        <f t="shared" si="5"/>
        <v>0.9952883478298109</v>
      </c>
      <c r="M10" s="228">
        <f t="shared" si="5"/>
        <v>0.99411390757937179</v>
      </c>
      <c r="N10" s="228">
        <f t="shared" si="5"/>
        <v>0.99294085316842817</v>
      </c>
      <c r="O10" s="228">
        <f t="shared" si="5"/>
        <v>0.99176918296168948</v>
      </c>
      <c r="P10" s="228">
        <f t="shared" si="5"/>
        <v>0.9905988953257947</v>
      </c>
      <c r="Q10" s="228">
        <f t="shared" si="5"/>
        <v>0.98942998862931031</v>
      </c>
      <c r="R10" s="228">
        <f t="shared" si="5"/>
        <v>0.98827235554261406</v>
      </c>
      <c r="S10" s="228">
        <f t="shared" si="5"/>
        <v>0.98710619416307377</v>
      </c>
      <c r="T10" s="228">
        <f t="shared" si="5"/>
        <v>0.9859315377920197</v>
      </c>
      <c r="U10" s="228">
        <f t="shared" si="5"/>
        <v>0.98474841994666928</v>
      </c>
      <c r="V10" s="228">
        <f t="shared" si="5"/>
        <v>0.98355687435853378</v>
      </c>
      <c r="W10" s="228">
        <f t="shared" si="5"/>
        <v>0.98234709940307285</v>
      </c>
      <c r="X10" s="228">
        <f t="shared" si="5"/>
        <v>0.98112898899981305</v>
      </c>
      <c r="Y10" s="228">
        <f t="shared" si="5"/>
        <v>0.97989276647367329</v>
      </c>
      <c r="Z10" s="228">
        <f t="shared" si="5"/>
        <v>0.9786385037325871</v>
      </c>
      <c r="AA10" s="228">
        <f t="shared" si="5"/>
        <v>0.97736627367773476</v>
      </c>
      <c r="AB10" s="228">
        <f t="shared" si="5"/>
        <v>0.9760761501964802</v>
      </c>
      <c r="AC10" s="228">
        <f t="shared" si="5"/>
        <v>0.97475844739371498</v>
      </c>
      <c r="AD10" s="228">
        <f t="shared" si="5"/>
        <v>0.97341328073631161</v>
      </c>
      <c r="AE10" s="228">
        <f t="shared" si="5"/>
        <v>0.9720310338776661</v>
      </c>
      <c r="AF10" s="228">
        <f t="shared" si="5"/>
        <v>0.97060214825786595</v>
      </c>
      <c r="AG10" s="228">
        <f t="shared" si="5"/>
        <v>0.96911712697103136</v>
      </c>
      <c r="AH10" s="228">
        <f t="shared" si="5"/>
        <v>0.96758592191041715</v>
      </c>
      <c r="AI10" s="228">
        <f t="shared" si="5"/>
        <v>0.9659894051392649</v>
      </c>
      <c r="AJ10" s="228">
        <f t="shared" si="5"/>
        <v>0.96431824346837391</v>
      </c>
      <c r="AK10" s="228">
        <f t="shared" si="5"/>
        <v>0.96256318426526144</v>
      </c>
      <c r="AL10" s="228">
        <f t="shared" si="5"/>
        <v>0.96072468858331483</v>
      </c>
      <c r="AM10" s="228">
        <f t="shared" si="5"/>
        <v>0.95877441746549075</v>
      </c>
      <c r="AN10" s="228">
        <f t="shared" si="5"/>
        <v>0.95670346472376522</v>
      </c>
      <c r="AO10" s="228">
        <f t="shared" si="5"/>
        <v>0.95451261378954777</v>
      </c>
      <c r="AP10" s="228">
        <f t="shared" ref="AP10:BU10" si="6">AO10*IFERROR(VLOOKUP($F10+AO$4,mortalityTable_nPx_assurance,4,0),0)</f>
        <v>0.95217405788576337</v>
      </c>
      <c r="AQ10" s="228">
        <f t="shared" si="6"/>
        <v>0.94968888359468151</v>
      </c>
      <c r="AR10" s="228">
        <f t="shared" si="6"/>
        <v>0.94702975472061635</v>
      </c>
      <c r="AS10" s="228">
        <f t="shared" si="6"/>
        <v>0.94416972486136008</v>
      </c>
      <c r="AT10" s="228">
        <f t="shared" si="6"/>
        <v>0.94111061495280923</v>
      </c>
      <c r="AU10" s="228">
        <f t="shared" si="6"/>
        <v>0.93783555001277341</v>
      </c>
      <c r="AV10" s="228">
        <f t="shared" si="6"/>
        <v>0.93430928834472537</v>
      </c>
      <c r="AW10" s="228">
        <f t="shared" si="6"/>
        <v>0.93052533572692919</v>
      </c>
      <c r="AX10" s="228">
        <f t="shared" si="6"/>
        <v>0.92645894000980256</v>
      </c>
      <c r="AY10" s="228">
        <f t="shared" si="6"/>
        <v>0.92208605381295639</v>
      </c>
      <c r="AZ10" s="228">
        <f t="shared" si="6"/>
        <v>0.91738341493851028</v>
      </c>
      <c r="BA10" s="228">
        <f t="shared" si="6"/>
        <v>0.91231028465390029</v>
      </c>
      <c r="BB10" s="228">
        <f t="shared" si="6"/>
        <v>0.90683642294597688</v>
      </c>
      <c r="BC10" s="228">
        <f t="shared" si="6"/>
        <v>0.90091478110413958</v>
      </c>
      <c r="BD10" s="228">
        <f t="shared" si="6"/>
        <v>0.89449125871486712</v>
      </c>
      <c r="BE10" s="228">
        <f t="shared" si="6"/>
        <v>0.88752317180947837</v>
      </c>
      <c r="BF10" s="228">
        <f t="shared" si="6"/>
        <v>0.87993484869050742</v>
      </c>
      <c r="BG10" s="228">
        <f t="shared" si="6"/>
        <v>0.87167226046130353</v>
      </c>
      <c r="BH10" s="228">
        <f t="shared" si="6"/>
        <v>0.8626766027333429</v>
      </c>
      <c r="BI10" s="228">
        <f t="shared" si="6"/>
        <v>0.8528679697602648</v>
      </c>
      <c r="BJ10" s="228">
        <f t="shared" si="6"/>
        <v>0.84217300541947104</v>
      </c>
      <c r="BK10" s="228">
        <f t="shared" si="6"/>
        <v>0.83050890929441135</v>
      </c>
      <c r="BL10" s="228">
        <f t="shared" si="6"/>
        <v>0.81779381789311389</v>
      </c>
      <c r="BM10" s="228">
        <f t="shared" si="6"/>
        <v>0.80393221267982562</v>
      </c>
      <c r="BN10" s="228">
        <f t="shared" si="6"/>
        <v>0.78884240504782532</v>
      </c>
      <c r="BO10" s="228">
        <f t="shared" si="6"/>
        <v>0.77243448302283058</v>
      </c>
      <c r="BP10" s="228">
        <f t="shared" si="6"/>
        <v>0.75461441949949382</v>
      </c>
      <c r="BQ10" s="228">
        <f t="shared" si="6"/>
        <v>0.73530383650450182</v>
      </c>
      <c r="BR10" s="228">
        <f t="shared" si="6"/>
        <v>0.71442856058613902</v>
      </c>
      <c r="BS10" s="228">
        <f t="shared" si="6"/>
        <v>0.69191691664206978</v>
      </c>
      <c r="BT10" s="228">
        <f t="shared" si="6"/>
        <v>0.66771366289793022</v>
      </c>
      <c r="BU10" s="228">
        <f t="shared" si="6"/>
        <v>0.64179969564086159</v>
      </c>
      <c r="BV10" s="228">
        <f t="shared" ref="BV10:DA10" si="7">BU10*IFERROR(VLOOKUP($F10+BU$4,mortalityTable_nPx_assurance,4,0),0)</f>
        <v>0.61416380074656607</v>
      </c>
      <c r="BW10" s="228">
        <f t="shared" si="7"/>
        <v>0.58483133762291006</v>
      </c>
      <c r="BX10" s="228">
        <f t="shared" si="7"/>
        <v>0.55386451829577699</v>
      </c>
      <c r="BY10" s="228">
        <f t="shared" si="7"/>
        <v>0.52137482565254667</v>
      </c>
      <c r="BZ10" s="228">
        <f t="shared" si="7"/>
        <v>0.48751153072641379</v>
      </c>
      <c r="CA10" s="228">
        <f t="shared" si="7"/>
        <v>0.45248870235902822</v>
      </c>
      <c r="CB10" s="228">
        <f t="shared" si="7"/>
        <v>0.41657014916576857</v>
      </c>
      <c r="CC10" s="228">
        <f t="shared" si="7"/>
        <v>0.38007860409884725</v>
      </c>
      <c r="CD10" s="228">
        <f t="shared" si="7"/>
        <v>0.34337821408706259</v>
      </c>
      <c r="CE10" s="228">
        <f t="shared" si="7"/>
        <v>0.30688397749388957</v>
      </c>
      <c r="CF10" s="228">
        <f t="shared" si="7"/>
        <v>0.27104606660215314</v>
      </c>
      <c r="CG10" s="228">
        <f t="shared" si="7"/>
        <v>0.23633048639174936</v>
      </c>
      <c r="CH10" s="228">
        <f t="shared" si="7"/>
        <v>0.20319458889476219</v>
      </c>
      <c r="CI10" s="228">
        <f t="shared" si="7"/>
        <v>0.17207330565964041</v>
      </c>
      <c r="CJ10" s="228">
        <f t="shared" si="7"/>
        <v>0.14334738801282004</v>
      </c>
      <c r="CK10" s="228">
        <f t="shared" si="7"/>
        <v>0.11732840361461307</v>
      </c>
      <c r="CL10" s="228">
        <f t="shared" si="7"/>
        <v>9.4233480647112622E-2</v>
      </c>
      <c r="CM10" s="228">
        <f t="shared" si="7"/>
        <v>7.4172114952148815E-2</v>
      </c>
      <c r="CN10" s="228">
        <f t="shared" si="7"/>
        <v>5.7142197359135442E-2</v>
      </c>
      <c r="CO10" s="228">
        <f t="shared" si="7"/>
        <v>4.3034931675112083E-2</v>
      </c>
      <c r="CP10" s="228">
        <f t="shared" si="7"/>
        <v>3.1645737007293666E-2</v>
      </c>
      <c r="CQ10" s="228">
        <f t="shared" si="7"/>
        <v>2.2696322581631019E-2</v>
      </c>
      <c r="CR10" s="228">
        <f t="shared" si="7"/>
        <v>1.585928236714049E-2</v>
      </c>
      <c r="CS10" s="228">
        <f t="shared" si="7"/>
        <v>1.0787008087657946E-2</v>
      </c>
      <c r="CT10" s="228">
        <f t="shared" si="7"/>
        <v>7.1360373303092379E-3</v>
      </c>
      <c r="CU10" s="228">
        <f t="shared" si="7"/>
        <v>4.5884720033888401E-3</v>
      </c>
      <c r="CV10" s="228">
        <f t="shared" si="7"/>
        <v>2.8632065301146363E-3</v>
      </c>
      <c r="CW10" s="228">
        <f t="shared" si="7"/>
        <v>1.7293767441892403E-3</v>
      </c>
      <c r="CX10" s="228">
        <f t="shared" si="7"/>
        <v>1.008226641862327E-3</v>
      </c>
      <c r="CY10" s="228">
        <f t="shared" si="7"/>
        <v>5.6460691944290316E-4</v>
      </c>
      <c r="CZ10" s="228">
        <f t="shared" si="7"/>
        <v>3.0206470190195312E-4</v>
      </c>
      <c r="DA10" s="228">
        <f t="shared" si="7"/>
        <v>1.5314680386429024E-4</v>
      </c>
      <c r="DB10" s="228">
        <f t="shared" ref="DB10:DI10" si="8">DA10*IFERROR(VLOOKUP($F10+DA$4,mortalityTable_nPx_assurance,4,0),0)</f>
        <v>7.2897878639402151E-5</v>
      </c>
      <c r="DC10" s="228">
        <f t="shared" si="8"/>
        <v>3.2147964479976342E-5</v>
      </c>
      <c r="DD10" s="228">
        <f t="shared" si="8"/>
        <v>1.2891333756470514E-5</v>
      </c>
      <c r="DE10" s="228">
        <f t="shared" si="8"/>
        <v>4.5764234835470322E-6</v>
      </c>
      <c r="DF10" s="228">
        <f t="shared" si="8"/>
        <v>1.3820798920312038E-6</v>
      </c>
      <c r="DG10" s="228">
        <f t="shared" si="8"/>
        <v>3.3308125397952013E-7</v>
      </c>
      <c r="DH10" s="228">
        <f t="shared" si="8"/>
        <v>5.6956894430497955E-8</v>
      </c>
      <c r="DI10" s="229">
        <f t="shared" si="8"/>
        <v>5.1830773931753123E-9</v>
      </c>
    </row>
    <row r="11" spans="2:113">
      <c r="B11" s="220"/>
      <c r="C11" s="223" t="s">
        <v>571</v>
      </c>
      <c r="D11" s="264">
        <v>3</v>
      </c>
      <c r="E11" s="220"/>
      <c r="F11" s="266">
        <f>F10+1</f>
        <v>16</v>
      </c>
      <c r="G11" s="224">
        <f t="shared" si="4"/>
        <v>1.1800000000000001E-3</v>
      </c>
      <c r="H11" s="225">
        <v>1</v>
      </c>
      <c r="I11" s="230">
        <f t="shared" ref="I11:I74" si="9">1-G11</f>
        <v>0.99882000000000004</v>
      </c>
      <c r="J11" s="231">
        <f t="shared" ref="J11:AO11" si="10">I11*IFERROR(VLOOKUP($F11+I$4,mortalityTable_nPx_assurance,4,0),0)</f>
        <v>0.99764139240000005</v>
      </c>
      <c r="K11" s="232">
        <f t="shared" si="10"/>
        <v>0.99646417555696809</v>
      </c>
      <c r="L11" s="232">
        <f t="shared" si="10"/>
        <v>0.9952883478298109</v>
      </c>
      <c r="M11" s="232">
        <f t="shared" si="10"/>
        <v>0.99411390757937179</v>
      </c>
      <c r="N11" s="232">
        <f t="shared" si="10"/>
        <v>0.99294085316842817</v>
      </c>
      <c r="O11" s="232">
        <f t="shared" si="10"/>
        <v>0.99176918296168948</v>
      </c>
      <c r="P11" s="232">
        <f t="shared" si="10"/>
        <v>0.9905988953257947</v>
      </c>
      <c r="Q11" s="232">
        <f t="shared" si="10"/>
        <v>0.98943989461826354</v>
      </c>
      <c r="R11" s="232">
        <f t="shared" si="10"/>
        <v>0.98827235554261406</v>
      </c>
      <c r="S11" s="232">
        <f t="shared" si="10"/>
        <v>0.98709631143951837</v>
      </c>
      <c r="T11" s="232">
        <f t="shared" si="10"/>
        <v>0.98591179586579092</v>
      </c>
      <c r="U11" s="232">
        <f t="shared" si="10"/>
        <v>0.9847188425927933</v>
      </c>
      <c r="V11" s="232">
        <f t="shared" si="10"/>
        <v>0.98350763841640421</v>
      </c>
      <c r="W11" s="232">
        <f t="shared" si="10"/>
        <v>0.98228808894476782</v>
      </c>
      <c r="X11" s="232">
        <f t="shared" si="10"/>
        <v>0.98105040595269732</v>
      </c>
      <c r="Y11" s="232">
        <f t="shared" si="10"/>
        <v>0.97979466143307792</v>
      </c>
      <c r="Z11" s="232">
        <f t="shared" si="10"/>
        <v>0.97852092837321492</v>
      </c>
      <c r="AA11" s="232">
        <f t="shared" si="10"/>
        <v>0.97722928074776227</v>
      </c>
      <c r="AB11" s="232">
        <f t="shared" si="10"/>
        <v>0.97591002121875281</v>
      </c>
      <c r="AC11" s="232">
        <f t="shared" si="10"/>
        <v>0.97456326538947091</v>
      </c>
      <c r="AD11" s="232">
        <f t="shared" si="10"/>
        <v>0.97317938555261785</v>
      </c>
      <c r="AE11" s="232">
        <f t="shared" si="10"/>
        <v>0.97174881185585549</v>
      </c>
      <c r="AF11" s="232">
        <f t="shared" si="10"/>
        <v>0.97026203617371598</v>
      </c>
      <c r="AG11" s="232">
        <f t="shared" si="10"/>
        <v>0.96872902215656154</v>
      </c>
      <c r="AH11" s="232">
        <f t="shared" si="10"/>
        <v>0.96713061927000321</v>
      </c>
      <c r="AI11" s="232">
        <f t="shared" si="10"/>
        <v>0.9654574832986661</v>
      </c>
      <c r="AJ11" s="232">
        <f t="shared" si="10"/>
        <v>0.96370035067906246</v>
      </c>
      <c r="AK11" s="232">
        <f t="shared" si="10"/>
        <v>0.9618596830092655</v>
      </c>
      <c r="AL11" s="232">
        <f t="shared" si="10"/>
        <v>0.95990710785275668</v>
      </c>
      <c r="AM11" s="232">
        <f t="shared" si="10"/>
        <v>0.95783370849979466</v>
      </c>
      <c r="AN11" s="232">
        <f t="shared" si="10"/>
        <v>0.95564026930733015</v>
      </c>
      <c r="AO11" s="232">
        <f t="shared" si="10"/>
        <v>0.95329895064752723</v>
      </c>
      <c r="AP11" s="232">
        <f t="shared" ref="AP11:BU11" si="11">AO11*IFERROR(VLOOKUP($F11+AO$4,mortalityTable_nPx_assurance,4,0),0)</f>
        <v>0.95081084038633723</v>
      </c>
      <c r="AQ11" s="232">
        <f t="shared" si="11"/>
        <v>0.94814857003325548</v>
      </c>
      <c r="AR11" s="232">
        <f t="shared" si="11"/>
        <v>0.945285161351755</v>
      </c>
      <c r="AS11" s="232">
        <f t="shared" si="11"/>
        <v>0.94222243742897527</v>
      </c>
      <c r="AT11" s="232">
        <f t="shared" si="11"/>
        <v>0.93894350334672239</v>
      </c>
      <c r="AU11" s="232">
        <f t="shared" si="11"/>
        <v>0.93541307577413868</v>
      </c>
      <c r="AV11" s="232">
        <f t="shared" si="11"/>
        <v>0.93162465281725337</v>
      </c>
      <c r="AW11" s="232">
        <f t="shared" si="11"/>
        <v>0.92755345308444204</v>
      </c>
      <c r="AX11" s="232">
        <f t="shared" si="11"/>
        <v>0.92317540078588356</v>
      </c>
      <c r="AY11" s="232">
        <f t="shared" si="11"/>
        <v>0.91846720624187561</v>
      </c>
      <c r="AZ11" s="232">
        <f t="shared" si="11"/>
        <v>0.91338808259135795</v>
      </c>
      <c r="BA11" s="232">
        <f t="shared" si="11"/>
        <v>0.90790775409580982</v>
      </c>
      <c r="BB11" s="232">
        <f t="shared" si="11"/>
        <v>0.90197911646156415</v>
      </c>
      <c r="BC11" s="232">
        <f t="shared" si="11"/>
        <v>0.89554800536119317</v>
      </c>
      <c r="BD11" s="232">
        <f t="shared" si="11"/>
        <v>0.88857168639942952</v>
      </c>
      <c r="BE11" s="232">
        <f t="shared" si="11"/>
        <v>0.88097439848071446</v>
      </c>
      <c r="BF11" s="232">
        <f t="shared" si="11"/>
        <v>0.87270204887898051</v>
      </c>
      <c r="BG11" s="232">
        <f t="shared" si="11"/>
        <v>0.86369576373454948</v>
      </c>
      <c r="BH11" s="232">
        <f t="shared" si="11"/>
        <v>0.85387554290088763</v>
      </c>
      <c r="BI11" s="232">
        <f t="shared" si="11"/>
        <v>0.84316794359291047</v>
      </c>
      <c r="BJ11" s="232">
        <f t="shared" si="11"/>
        <v>0.83149006757414867</v>
      </c>
      <c r="BK11" s="232">
        <f t="shared" si="11"/>
        <v>0.81875995463958839</v>
      </c>
      <c r="BL11" s="232">
        <f t="shared" si="11"/>
        <v>0.80488197340844736</v>
      </c>
      <c r="BM11" s="232">
        <f t="shared" si="11"/>
        <v>0.78977433876757086</v>
      </c>
      <c r="BN11" s="232">
        <f t="shared" si="11"/>
        <v>0.7733470325212054</v>
      </c>
      <c r="BO11" s="232">
        <f t="shared" si="11"/>
        <v>0.75550591648094112</v>
      </c>
      <c r="BP11" s="232">
        <f t="shared" si="11"/>
        <v>0.73617252007819378</v>
      </c>
      <c r="BQ11" s="232">
        <f t="shared" si="11"/>
        <v>0.7152725822331738</v>
      </c>
      <c r="BR11" s="232">
        <f t="shared" si="11"/>
        <v>0.69273434316700644</v>
      </c>
      <c r="BS11" s="232">
        <f t="shared" si="11"/>
        <v>0.66850249584302457</v>
      </c>
      <c r="BT11" s="232">
        <f t="shared" si="11"/>
        <v>0.6425579139793568</v>
      </c>
      <c r="BU11" s="232">
        <f t="shared" si="11"/>
        <v>0.61488937020340573</v>
      </c>
      <c r="BV11" s="232">
        <f t="shared" ref="BV11:DA11" si="12">BU11*IFERROR(VLOOKUP($F11+BU$4,mortalityTable_nPx_assurance,4,0),0)</f>
        <v>0.58552225388249102</v>
      </c>
      <c r="BW11" s="232">
        <f t="shared" si="12"/>
        <v>0.55451885053941308</v>
      </c>
      <c r="BX11" s="232">
        <f t="shared" si="12"/>
        <v>0.52199077476677103</v>
      </c>
      <c r="BY11" s="232">
        <f t="shared" si="12"/>
        <v>0.48808747394566926</v>
      </c>
      <c r="BZ11" s="232">
        <f t="shared" si="12"/>
        <v>0.45302326981741237</v>
      </c>
      <c r="CA11" s="232">
        <f t="shared" si="12"/>
        <v>0.41706228265930617</v>
      </c>
      <c r="CB11" s="232">
        <f t="shared" si="12"/>
        <v>0.38052762669835094</v>
      </c>
      <c r="CC11" s="232">
        <f t="shared" si="12"/>
        <v>0.3437838790643582</v>
      </c>
      <c r="CD11" s="232">
        <f t="shared" si="12"/>
        <v>0.30724652839739819</v>
      </c>
      <c r="CE11" s="232">
        <f t="shared" si="12"/>
        <v>0.27136627881115005</v>
      </c>
      <c r="CF11" s="232">
        <f t="shared" si="12"/>
        <v>0.23660968582101796</v>
      </c>
      <c r="CG11" s="232">
        <f t="shared" si="12"/>
        <v>0.20343464177205306</v>
      </c>
      <c r="CH11" s="232">
        <f t="shared" si="12"/>
        <v>0.17227659203824541</v>
      </c>
      <c r="CI11" s="232">
        <f t="shared" si="12"/>
        <v>0.14351673776338073</v>
      </c>
      <c r="CJ11" s="232">
        <f t="shared" si="12"/>
        <v>0.11746701469194948</v>
      </c>
      <c r="CK11" s="232">
        <f t="shared" si="12"/>
        <v>9.434480751998614E-2</v>
      </c>
      <c r="CL11" s="232">
        <f t="shared" si="12"/>
        <v>7.4259741447056285E-2</v>
      </c>
      <c r="CM11" s="232">
        <f t="shared" si="12"/>
        <v>5.7209704810812161E-2</v>
      </c>
      <c r="CN11" s="232">
        <f t="shared" si="12"/>
        <v>4.3085772887118852E-2</v>
      </c>
      <c r="CO11" s="232">
        <f t="shared" si="12"/>
        <v>3.1683123092542849E-2</v>
      </c>
      <c r="CP11" s="232">
        <f t="shared" si="12"/>
        <v>2.2723135881971734E-2</v>
      </c>
      <c r="CQ11" s="232">
        <f t="shared" si="12"/>
        <v>1.5878018428886569E-2</v>
      </c>
      <c r="CR11" s="232">
        <f t="shared" si="12"/>
        <v>1.0799751794775776E-2</v>
      </c>
      <c r="CS11" s="232">
        <f t="shared" si="12"/>
        <v>7.144467802315967E-3</v>
      </c>
      <c r="CT11" s="232">
        <f t="shared" si="12"/>
        <v>4.5938927968891671E-3</v>
      </c>
      <c r="CU11" s="232">
        <f t="shared" si="12"/>
        <v>2.8665891052588404E-3</v>
      </c>
      <c r="CV11" s="232">
        <f t="shared" si="12"/>
        <v>1.7314198195763396E-3</v>
      </c>
      <c r="CW11" s="232">
        <f t="shared" si="12"/>
        <v>1.009417754813006E-3</v>
      </c>
      <c r="CX11" s="232">
        <f t="shared" si="12"/>
        <v>5.6527394269528341E-4</v>
      </c>
      <c r="CY11" s="232">
        <f t="shared" si="12"/>
        <v>3.0242155934197658E-4</v>
      </c>
      <c r="CZ11" s="232">
        <f t="shared" si="12"/>
        <v>1.5332773058638214E-4</v>
      </c>
      <c r="DA11" s="232">
        <f t="shared" si="12"/>
        <v>7.2983999759117902E-5</v>
      </c>
      <c r="DB11" s="232">
        <f t="shared" ref="DB11:DI11" si="13">DA11*IFERROR(VLOOKUP($F11+DA$4,mortalityTable_nPx_assurance,4,0),0)</f>
        <v>3.2185943893770989E-5</v>
      </c>
      <c r="DC11" s="232">
        <f t="shared" si="13"/>
        <v>1.2906563501402168E-5</v>
      </c>
      <c r="DD11" s="232">
        <f t="shared" si="13"/>
        <v>4.5818300429977695E-6</v>
      </c>
      <c r="DE11" s="232">
        <f t="shared" si="13"/>
        <v>1.3837126729853265E-6</v>
      </c>
      <c r="DF11" s="232">
        <f t="shared" si="13"/>
        <v>3.3347475418946366E-7</v>
      </c>
      <c r="DG11" s="232">
        <f t="shared" si="13"/>
        <v>5.7024182966398299E-8</v>
      </c>
      <c r="DH11" s="232">
        <f t="shared" si="13"/>
        <v>5.1892006499422434E-9</v>
      </c>
      <c r="DI11" s="233">
        <f t="shared" si="13"/>
        <v>0</v>
      </c>
    </row>
    <row r="12" spans="2:113">
      <c r="B12" s="220"/>
      <c r="C12" s="223" t="s">
        <v>583</v>
      </c>
      <c r="D12" s="264">
        <v>4</v>
      </c>
      <c r="E12" s="220"/>
      <c r="F12" s="266">
        <f t="shared" ref="F12:F75" si="14">F11+1</f>
        <v>17</v>
      </c>
      <c r="G12" s="224">
        <f t="shared" si="4"/>
        <v>1.1800000000000001E-3</v>
      </c>
      <c r="H12" s="225">
        <v>1</v>
      </c>
      <c r="I12" s="230">
        <f t="shared" si="9"/>
        <v>0.99882000000000004</v>
      </c>
      <c r="J12" s="231">
        <f t="shared" ref="J12:AO12" si="15">I12*IFERROR(VLOOKUP($F12+I$4,mortalityTable_nPx_assurance,4,0),0)</f>
        <v>0.99764139240000005</v>
      </c>
      <c r="K12" s="232">
        <f t="shared" si="15"/>
        <v>0.99646417555696809</v>
      </c>
      <c r="L12" s="232">
        <f t="shared" si="15"/>
        <v>0.9952883478298109</v>
      </c>
      <c r="M12" s="232">
        <f t="shared" si="15"/>
        <v>0.99411390757937179</v>
      </c>
      <c r="N12" s="232">
        <f t="shared" si="15"/>
        <v>0.99294085316842817</v>
      </c>
      <c r="O12" s="232">
        <f t="shared" si="15"/>
        <v>0.99176918296168948</v>
      </c>
      <c r="P12" s="232">
        <f t="shared" si="15"/>
        <v>0.99060881301762427</v>
      </c>
      <c r="Q12" s="232">
        <f t="shared" si="15"/>
        <v>0.98943989461826354</v>
      </c>
      <c r="R12" s="232">
        <f t="shared" si="15"/>
        <v>0.98826246114366778</v>
      </c>
      <c r="S12" s="232">
        <f t="shared" si="15"/>
        <v>0.98707654619029539</v>
      </c>
      <c r="T12" s="232">
        <f t="shared" si="15"/>
        <v>0.98588218356940505</v>
      </c>
      <c r="U12" s="232">
        <f t="shared" si="15"/>
        <v>0.98466954848361476</v>
      </c>
      <c r="V12" s="232">
        <f t="shared" si="15"/>
        <v>0.98344855824349509</v>
      </c>
      <c r="W12" s="232">
        <f t="shared" si="15"/>
        <v>0.98220941306010823</v>
      </c>
      <c r="X12" s="232">
        <f t="shared" si="15"/>
        <v>0.98095218501139136</v>
      </c>
      <c r="Y12" s="232">
        <f t="shared" si="15"/>
        <v>0.97967694717087661</v>
      </c>
      <c r="Z12" s="232">
        <f t="shared" si="15"/>
        <v>0.97838377360061102</v>
      </c>
      <c r="AA12" s="232">
        <f t="shared" si="15"/>
        <v>0.97706295550625022</v>
      </c>
      <c r="AB12" s="232">
        <f t="shared" si="15"/>
        <v>0.97571460862765158</v>
      </c>
      <c r="AC12" s="232">
        <f t="shared" si="15"/>
        <v>0.97432909388340039</v>
      </c>
      <c r="AD12" s="232">
        <f t="shared" si="15"/>
        <v>0.97289683011539185</v>
      </c>
      <c r="AE12" s="232">
        <f t="shared" si="15"/>
        <v>0.97140829796531525</v>
      </c>
      <c r="AF12" s="232">
        <f t="shared" si="15"/>
        <v>0.96987347285453007</v>
      </c>
      <c r="AG12" s="232">
        <f t="shared" si="15"/>
        <v>0.96827318162432008</v>
      </c>
      <c r="AH12" s="232">
        <f t="shared" si="15"/>
        <v>0.96659806902011003</v>
      </c>
      <c r="AI12" s="232">
        <f t="shared" si="15"/>
        <v>0.96483886053449341</v>
      </c>
      <c r="AJ12" s="232">
        <f t="shared" si="15"/>
        <v>0.96299601831087256</v>
      </c>
      <c r="AK12" s="232">
        <f t="shared" si="15"/>
        <v>0.96104113639370148</v>
      </c>
      <c r="AL12" s="232">
        <f t="shared" si="15"/>
        <v>0.95896528753909105</v>
      </c>
      <c r="AM12" s="232">
        <f t="shared" si="15"/>
        <v>0.95676925703062654</v>
      </c>
      <c r="AN12" s="232">
        <f t="shared" si="15"/>
        <v>0.95442517235090152</v>
      </c>
      <c r="AO12" s="232">
        <f t="shared" si="15"/>
        <v>0.9519341226510657</v>
      </c>
      <c r="AP12" s="232">
        <f t="shared" ref="AP12:BU12" si="16">AO12*IFERROR(VLOOKUP($F12+AO$4,mortalityTable_nPx_assurance,4,0),0)</f>
        <v>0.94926870710764266</v>
      </c>
      <c r="AQ12" s="232">
        <f t="shared" si="16"/>
        <v>0.94640191561217757</v>
      </c>
      <c r="AR12" s="232">
        <f t="shared" si="16"/>
        <v>0.94333557340559404</v>
      </c>
      <c r="AS12" s="232">
        <f t="shared" si="16"/>
        <v>0.9400527656101425</v>
      </c>
      <c r="AT12" s="232">
        <f t="shared" si="16"/>
        <v>0.93651816721144843</v>
      </c>
      <c r="AU12" s="232">
        <f t="shared" si="16"/>
        <v>0.9327252686342421</v>
      </c>
      <c r="AV12" s="232">
        <f t="shared" si="16"/>
        <v>0.9286492592103105</v>
      </c>
      <c r="AW12" s="232">
        <f t="shared" si="16"/>
        <v>0.92426603470683788</v>
      </c>
      <c r="AX12" s="232">
        <f t="shared" si="16"/>
        <v>0.91955227792983296</v>
      </c>
      <c r="AY12" s="232">
        <f t="shared" si="16"/>
        <v>0.91446715383288091</v>
      </c>
      <c r="AZ12" s="232">
        <f t="shared" si="16"/>
        <v>0.90898035090988361</v>
      </c>
      <c r="BA12" s="232">
        <f t="shared" si="16"/>
        <v>0.90304470921844204</v>
      </c>
      <c r="BB12" s="232">
        <f t="shared" si="16"/>
        <v>0.89660600044171457</v>
      </c>
      <c r="BC12" s="232">
        <f t="shared" si="16"/>
        <v>0.88962143969827367</v>
      </c>
      <c r="BD12" s="232">
        <f t="shared" si="16"/>
        <v>0.88201517638885352</v>
      </c>
      <c r="BE12" s="232">
        <f t="shared" si="16"/>
        <v>0.87373305388256217</v>
      </c>
      <c r="BF12" s="232">
        <f t="shared" si="16"/>
        <v>0.86471612876649417</v>
      </c>
      <c r="BG12" s="232">
        <f t="shared" si="16"/>
        <v>0.85488430638241919</v>
      </c>
      <c r="BH12" s="232">
        <f t="shared" si="16"/>
        <v>0.84416405718038368</v>
      </c>
      <c r="BI12" s="232">
        <f t="shared" si="16"/>
        <v>0.83247238498843534</v>
      </c>
      <c r="BJ12" s="232">
        <f t="shared" si="16"/>
        <v>0.8197272327742624</v>
      </c>
      <c r="BK12" s="232">
        <f t="shared" si="16"/>
        <v>0.80583285617873868</v>
      </c>
      <c r="BL12" s="232">
        <f t="shared" si="16"/>
        <v>0.79070737346826381</v>
      </c>
      <c r="BM12" s="232">
        <f t="shared" si="16"/>
        <v>0.77426066010012384</v>
      </c>
      <c r="BN12" s="232">
        <f t="shared" si="16"/>
        <v>0.75639846667161392</v>
      </c>
      <c r="BO12" s="232">
        <f t="shared" si="16"/>
        <v>0.73704222990948731</v>
      </c>
      <c r="BP12" s="232">
        <f t="shared" si="16"/>
        <v>0.716117601002357</v>
      </c>
      <c r="BQ12" s="232">
        <f t="shared" si="16"/>
        <v>0.69355273539477269</v>
      </c>
      <c r="BR12" s="232">
        <f t="shared" si="16"/>
        <v>0.6692922607106635</v>
      </c>
      <c r="BS12" s="232">
        <f t="shared" si="16"/>
        <v>0.64331702807248259</v>
      </c>
      <c r="BT12" s="232">
        <f t="shared" si="16"/>
        <v>0.61561579684368151</v>
      </c>
      <c r="BU12" s="232">
        <f t="shared" si="16"/>
        <v>0.5862139863864273</v>
      </c>
      <c r="BV12" s="232">
        <f t="shared" ref="BV12:DA12" si="17">BU12*IFERROR(VLOOKUP($F12+BU$4,mortalityTable_nPx_assurance,4,0),0)</f>
        <v>0.55517395580726592</v>
      </c>
      <c r="BW12" s="232">
        <f t="shared" si="17"/>
        <v>0.52260745155961164</v>
      </c>
      <c r="BX12" s="232">
        <f t="shared" si="17"/>
        <v>0.48866409758081486</v>
      </c>
      <c r="BY12" s="232">
        <f t="shared" si="17"/>
        <v>0.45355846881060913</v>
      </c>
      <c r="BZ12" s="232">
        <f t="shared" si="17"/>
        <v>0.41755499755642295</v>
      </c>
      <c r="CA12" s="232">
        <f t="shared" si="17"/>
        <v>0.38097717977048029</v>
      </c>
      <c r="CB12" s="232">
        <f t="shared" si="17"/>
        <v>0.34419002329184273</v>
      </c>
      <c r="CC12" s="232">
        <f t="shared" si="17"/>
        <v>0.30760950761638567</v>
      </c>
      <c r="CD12" s="232">
        <f t="shared" si="17"/>
        <v>0.27168686931694414</v>
      </c>
      <c r="CE12" s="232">
        <f t="shared" si="17"/>
        <v>0.23688921509482994</v>
      </c>
      <c r="CF12" s="232">
        <f t="shared" si="17"/>
        <v>0.20367497824638384</v>
      </c>
      <c r="CG12" s="232">
        <f t="shared" si="17"/>
        <v>0.1724801185781677</v>
      </c>
      <c r="CH12" s="232">
        <f t="shared" si="17"/>
        <v>0.14368628758272839</v>
      </c>
      <c r="CI12" s="232">
        <f t="shared" si="17"/>
        <v>0.11760578952358736</v>
      </c>
      <c r="CJ12" s="232">
        <f t="shared" si="17"/>
        <v>9.4456265913764423E-2</v>
      </c>
      <c r="CK12" s="232">
        <f t="shared" si="17"/>
        <v>7.4347471463383108E-2</v>
      </c>
      <c r="CL12" s="232">
        <f t="shared" si="17"/>
        <v>5.7277292015390342E-2</v>
      </c>
      <c r="CM12" s="232">
        <f t="shared" si="17"/>
        <v>4.3136674162630777E-2</v>
      </c>
      <c r="CN12" s="232">
        <f t="shared" si="17"/>
        <v>3.1720553345490538E-2</v>
      </c>
      <c r="CO12" s="232">
        <f t="shared" si="17"/>
        <v>2.2749980859385815E-2</v>
      </c>
      <c r="CP12" s="232">
        <f t="shared" si="17"/>
        <v>1.5896776625304435E-2</v>
      </c>
      <c r="CQ12" s="232">
        <f t="shared" si="17"/>
        <v>1.0812510557233316E-2</v>
      </c>
      <c r="CR12" s="232">
        <f t="shared" si="17"/>
        <v>7.1529082340321282E-3</v>
      </c>
      <c r="CS12" s="232">
        <f t="shared" si="17"/>
        <v>4.5993199944826587E-3</v>
      </c>
      <c r="CT12" s="232">
        <f t="shared" si="17"/>
        <v>2.8699756765571791E-3</v>
      </c>
      <c r="CU12" s="232">
        <f t="shared" si="17"/>
        <v>1.7334653086405361E-3</v>
      </c>
      <c r="CV12" s="232">
        <f t="shared" si="17"/>
        <v>1.0106102749374325E-3</v>
      </c>
      <c r="CW12" s="232">
        <f t="shared" si="17"/>
        <v>5.6594175396496222E-4</v>
      </c>
      <c r="CX12" s="232">
        <f t="shared" si="17"/>
        <v>3.0277883837125476E-4</v>
      </c>
      <c r="CY12" s="232">
        <f t="shared" si="17"/>
        <v>1.5350887105422618E-4</v>
      </c>
      <c r="CZ12" s="232">
        <f t="shared" si="17"/>
        <v>7.3070222621811654E-5</v>
      </c>
      <c r="DA12" s="232">
        <f t="shared" si="17"/>
        <v>3.2223968176218938E-5</v>
      </c>
      <c r="DB12" s="232">
        <f t="shared" ref="DB12:DI12" si="18">DA12*IFERROR(VLOOKUP($F12+DA$4,mortalityTable_nPx_assurance,4,0),0)</f>
        <v>1.2921811238663795E-5</v>
      </c>
      <c r="DC12" s="232">
        <f t="shared" si="18"/>
        <v>4.5872429897256471E-6</v>
      </c>
      <c r="DD12" s="232">
        <f t="shared" si="18"/>
        <v>1.3853473828971456E-6</v>
      </c>
      <c r="DE12" s="232">
        <f t="shared" si="18"/>
        <v>3.3386871927821207E-7</v>
      </c>
      <c r="DF12" s="232">
        <f t="shared" si="18"/>
        <v>5.709155099657428E-8</v>
      </c>
      <c r="DG12" s="232">
        <f t="shared" si="18"/>
        <v>5.1953311406882575E-9</v>
      </c>
      <c r="DH12" s="232">
        <f t="shared" si="18"/>
        <v>0</v>
      </c>
      <c r="DI12" s="233">
        <f t="shared" si="18"/>
        <v>0</v>
      </c>
    </row>
    <row r="13" spans="2:113">
      <c r="B13" s="220"/>
      <c r="C13" s="223" t="s">
        <v>583</v>
      </c>
      <c r="D13" s="264">
        <v>5</v>
      </c>
      <c r="E13" s="220"/>
      <c r="F13" s="266">
        <f t="shared" si="14"/>
        <v>18</v>
      </c>
      <c r="G13" s="224">
        <f t="shared" si="4"/>
        <v>1.1800000000000001E-3</v>
      </c>
      <c r="H13" s="225">
        <v>1</v>
      </c>
      <c r="I13" s="230">
        <f t="shared" si="9"/>
        <v>0.99882000000000004</v>
      </c>
      <c r="J13" s="231">
        <f t="shared" ref="J13:AO13" si="19">I13*IFERROR(VLOOKUP($F13+I$4,mortalityTable_nPx_assurance,4,0),0)</f>
        <v>0.99764139240000005</v>
      </c>
      <c r="K13" s="232">
        <f t="shared" si="19"/>
        <v>0.99646417555696809</v>
      </c>
      <c r="L13" s="232">
        <f t="shared" si="19"/>
        <v>0.9952883478298109</v>
      </c>
      <c r="M13" s="232">
        <f t="shared" si="19"/>
        <v>0.99411390757937179</v>
      </c>
      <c r="N13" s="232">
        <f t="shared" si="19"/>
        <v>0.99294085316842817</v>
      </c>
      <c r="O13" s="232">
        <f t="shared" si="19"/>
        <v>0.99177911237022109</v>
      </c>
      <c r="P13" s="232">
        <f t="shared" si="19"/>
        <v>0.99060881301762427</v>
      </c>
      <c r="Q13" s="232">
        <f t="shared" si="19"/>
        <v>0.98942998853013331</v>
      </c>
      <c r="R13" s="232">
        <f t="shared" si="19"/>
        <v>0.98824267254389719</v>
      </c>
      <c r="S13" s="232">
        <f t="shared" si="19"/>
        <v>0.98704689891011899</v>
      </c>
      <c r="T13" s="232">
        <f t="shared" si="19"/>
        <v>0.98583283122445964</v>
      </c>
      <c r="U13" s="232">
        <f t="shared" si="19"/>
        <v>0.98461039851374133</v>
      </c>
      <c r="V13" s="232">
        <f t="shared" si="19"/>
        <v>0.98336978941161401</v>
      </c>
      <c r="W13" s="232">
        <f t="shared" si="19"/>
        <v>0.98211107608116721</v>
      </c>
      <c r="X13" s="232">
        <f t="shared" si="19"/>
        <v>0.98083433168226175</v>
      </c>
      <c r="Y13" s="232">
        <f t="shared" si="19"/>
        <v>0.97953963036444114</v>
      </c>
      <c r="Z13" s="232">
        <f t="shared" si="19"/>
        <v>0.97821725186344921</v>
      </c>
      <c r="AA13" s="232">
        <f t="shared" si="19"/>
        <v>0.97686731205587762</v>
      </c>
      <c r="AB13" s="232">
        <f t="shared" si="19"/>
        <v>0.97548016047275832</v>
      </c>
      <c r="AC13" s="232">
        <f t="shared" si="19"/>
        <v>0.97404620463686342</v>
      </c>
      <c r="AD13" s="232">
        <f t="shared" si="19"/>
        <v>0.97255591394376895</v>
      </c>
      <c r="AE13" s="232">
        <f t="shared" si="19"/>
        <v>0.97101927559973777</v>
      </c>
      <c r="AF13" s="232">
        <f t="shared" si="19"/>
        <v>0.96941709379499819</v>
      </c>
      <c r="AG13" s="232">
        <f t="shared" si="19"/>
        <v>0.96774000222273282</v>
      </c>
      <c r="AH13" s="232">
        <f t="shared" si="19"/>
        <v>0.96597871541868741</v>
      </c>
      <c r="AI13" s="232">
        <f t="shared" si="19"/>
        <v>0.96413369607223776</v>
      </c>
      <c r="AJ13" s="232">
        <f t="shared" si="19"/>
        <v>0.96217650466921112</v>
      </c>
      <c r="AK13" s="232">
        <f t="shared" si="19"/>
        <v>0.96009820341912555</v>
      </c>
      <c r="AL13" s="232">
        <f t="shared" si="19"/>
        <v>0.95789957853329577</v>
      </c>
      <c r="AM13" s="232">
        <f t="shared" si="19"/>
        <v>0.95555272456588924</v>
      </c>
      <c r="AN13" s="232">
        <f t="shared" si="19"/>
        <v>0.95305873195477231</v>
      </c>
      <c r="AO13" s="232">
        <f t="shared" si="19"/>
        <v>0.95039016750529892</v>
      </c>
      <c r="AP13" s="232">
        <f t="shared" ref="AP13:BU13" si="20">AO13*IFERROR(VLOOKUP($F13+AO$4,mortalityTable_nPx_assurance,4,0),0)</f>
        <v>0.94751998919943292</v>
      </c>
      <c r="AQ13" s="232">
        <f t="shared" si="20"/>
        <v>0.94445002443442672</v>
      </c>
      <c r="AR13" s="232">
        <f t="shared" si="20"/>
        <v>0.94116333834939492</v>
      </c>
      <c r="AS13" s="232">
        <f t="shared" si="20"/>
        <v>0.93762456419720119</v>
      </c>
      <c r="AT13" s="232">
        <f t="shared" si="20"/>
        <v>0.9338271847122025</v>
      </c>
      <c r="AU13" s="232">
        <f t="shared" si="20"/>
        <v>0.9297463599150102</v>
      </c>
      <c r="AV13" s="232">
        <f t="shared" si="20"/>
        <v>0.92535795709621138</v>
      </c>
      <c r="AW13" s="232">
        <f t="shared" si="20"/>
        <v>0.92063863151502068</v>
      </c>
      <c r="AX13" s="232">
        <f t="shared" si="20"/>
        <v>0.91554749988274253</v>
      </c>
      <c r="AY13" s="232">
        <f t="shared" si="20"/>
        <v>0.91005421488344607</v>
      </c>
      <c r="AZ13" s="232">
        <f t="shared" si="20"/>
        <v>0.90411156086025712</v>
      </c>
      <c r="BA13" s="232">
        <f t="shared" si="20"/>
        <v>0.89766524543132353</v>
      </c>
      <c r="BB13" s="232">
        <f t="shared" si="20"/>
        <v>0.89067243316941358</v>
      </c>
      <c r="BC13" s="232">
        <f t="shared" si="20"/>
        <v>0.88305718386581511</v>
      </c>
      <c r="BD13" s="232">
        <f t="shared" si="20"/>
        <v>0.87476527690931505</v>
      </c>
      <c r="BE13" s="232">
        <f t="shared" si="20"/>
        <v>0.86573769925161093</v>
      </c>
      <c r="BF13" s="232">
        <f t="shared" si="20"/>
        <v>0.85589426161112014</v>
      </c>
      <c r="BG13" s="232">
        <f t="shared" si="20"/>
        <v>0.84516134757051675</v>
      </c>
      <c r="BH13" s="232">
        <f t="shared" si="20"/>
        <v>0.83345586290666507</v>
      </c>
      <c r="BI13" s="232">
        <f t="shared" si="20"/>
        <v>0.82069565364556396</v>
      </c>
      <c r="BJ13" s="232">
        <f t="shared" si="20"/>
        <v>0.80678486231627167</v>
      </c>
      <c r="BK13" s="232">
        <f t="shared" si="20"/>
        <v>0.79164151045059528</v>
      </c>
      <c r="BL13" s="232">
        <f t="shared" si="20"/>
        <v>0.77517536703322287</v>
      </c>
      <c r="BM13" s="232">
        <f t="shared" si="20"/>
        <v>0.75729207131576637</v>
      </c>
      <c r="BN13" s="232">
        <f t="shared" si="20"/>
        <v>0.73791296721079591</v>
      </c>
      <c r="BO13" s="232">
        <f t="shared" si="20"/>
        <v>0.71696361807168141</v>
      </c>
      <c r="BP13" s="232">
        <f t="shared" si="20"/>
        <v>0.69437209446624271</v>
      </c>
      <c r="BQ13" s="232">
        <f t="shared" si="20"/>
        <v>0.67008295860181355</v>
      </c>
      <c r="BR13" s="232">
        <f t="shared" si="20"/>
        <v>0.64407703897847712</v>
      </c>
      <c r="BS13" s="232">
        <f t="shared" si="20"/>
        <v>0.61634308168006391</v>
      </c>
      <c r="BT13" s="232">
        <f t="shared" si="20"/>
        <v>0.58690653609902399</v>
      </c>
      <c r="BU13" s="232">
        <f t="shared" si="20"/>
        <v>0.55582983501258065</v>
      </c>
      <c r="BV13" s="232">
        <f t="shared" ref="BV13:DA13" si="21">BU13*IFERROR(VLOOKUP($F13+BU$4,mortalityTable_nPx_assurance,4,0),0)</f>
        <v>0.52322485689074261</v>
      </c>
      <c r="BW13" s="232">
        <f t="shared" si="21"/>
        <v>0.48924140243568892</v>
      </c>
      <c r="BX13" s="232">
        <f t="shared" si="21"/>
        <v>0.45409430008470902</v>
      </c>
      <c r="BY13" s="232">
        <f t="shared" si="21"/>
        <v>0.41804829454398484</v>
      </c>
      <c r="BZ13" s="232">
        <f t="shared" si="21"/>
        <v>0.38142726394193177</v>
      </c>
      <c r="CA13" s="232">
        <f t="shared" si="21"/>
        <v>0.34459664733569884</v>
      </c>
      <c r="CB13" s="232">
        <f t="shared" si="21"/>
        <v>0.30797291565686075</v>
      </c>
      <c r="CC13" s="232">
        <f t="shared" si="21"/>
        <v>0.27200783856645255</v>
      </c>
      <c r="CD13" s="232">
        <f t="shared" si="21"/>
        <v>0.23716907460286132</v>
      </c>
      <c r="CE13" s="232">
        <f t="shared" si="21"/>
        <v>0.20391559865279416</v>
      </c>
      <c r="CF13" s="232">
        <f t="shared" si="21"/>
        <v>0.17268388556313222</v>
      </c>
      <c r="CG13" s="232">
        <f t="shared" si="21"/>
        <v>0.14385603770722294</v>
      </c>
      <c r="CH13" s="232">
        <f t="shared" si="21"/>
        <v>0.11774472830298489</v>
      </c>
      <c r="CI13" s="232">
        <f t="shared" si="21"/>
        <v>9.4567855983825347E-2</v>
      </c>
      <c r="CJ13" s="232">
        <f t="shared" si="21"/>
        <v>7.443530512342876E-2</v>
      </c>
      <c r="CK13" s="232">
        <f t="shared" si="21"/>
        <v>5.7344959067089515E-2</v>
      </c>
      <c r="CL13" s="232">
        <f t="shared" si="21"/>
        <v>4.3187635572606457E-2</v>
      </c>
      <c r="CM13" s="232">
        <f t="shared" si="21"/>
        <v>3.1758027818316159E-2</v>
      </c>
      <c r="CN13" s="232">
        <f t="shared" si="21"/>
        <v>2.277685755129635E-2</v>
      </c>
      <c r="CO13" s="232">
        <f t="shared" si="21"/>
        <v>1.5915556982543839E-2</v>
      </c>
      <c r="CP13" s="232">
        <f t="shared" si="21"/>
        <v>1.0825284392816843E-2</v>
      </c>
      <c r="CQ13" s="232">
        <f t="shared" si="21"/>
        <v>7.1613586372240544E-3</v>
      </c>
      <c r="CR13" s="232">
        <f t="shared" si="21"/>
        <v>4.6047536037350668E-3</v>
      </c>
      <c r="CS13" s="232">
        <f t="shared" si="21"/>
        <v>2.8733662487306815E-3</v>
      </c>
      <c r="CT13" s="232">
        <f t="shared" si="21"/>
        <v>1.7355132142333315E-3</v>
      </c>
      <c r="CU13" s="232">
        <f t="shared" si="21"/>
        <v>1.0118042038980322E-3</v>
      </c>
      <c r="CV13" s="232">
        <f t="shared" si="21"/>
        <v>5.6661035418289812E-4</v>
      </c>
      <c r="CW13" s="232">
        <f t="shared" si="21"/>
        <v>3.0313653948785046E-4</v>
      </c>
      <c r="CX13" s="232">
        <f t="shared" si="21"/>
        <v>1.536902255203402E-4</v>
      </c>
      <c r="CY13" s="232">
        <f t="shared" si="21"/>
        <v>7.3156547347681924E-5</v>
      </c>
      <c r="CZ13" s="232">
        <f t="shared" si="21"/>
        <v>3.2262037380327726E-5</v>
      </c>
      <c r="DA13" s="232">
        <f t="shared" si="21"/>
        <v>1.2937076989511419E-5</v>
      </c>
      <c r="DB13" s="232">
        <f t="shared" ref="DB13:DI13" si="22">DA13*IFERROR(VLOOKUP($F13+DA$4,mortalityTable_nPx_assurance,4,0),0)</f>
        <v>4.5926623312765536E-6</v>
      </c>
      <c r="DC13" s="232">
        <f t="shared" si="22"/>
        <v>1.3869840240455194E-6</v>
      </c>
      <c r="DD13" s="232">
        <f t="shared" si="22"/>
        <v>3.3426314979497019E-7</v>
      </c>
      <c r="DE13" s="232">
        <f t="shared" si="22"/>
        <v>5.715899861493992E-8</v>
      </c>
      <c r="DF13" s="232">
        <f t="shared" si="22"/>
        <v>5.2014688739595307E-9</v>
      </c>
      <c r="DG13" s="232">
        <f t="shared" si="22"/>
        <v>0</v>
      </c>
      <c r="DH13" s="232">
        <f t="shared" si="22"/>
        <v>0</v>
      </c>
      <c r="DI13" s="233">
        <f t="shared" si="22"/>
        <v>0</v>
      </c>
    </row>
    <row r="14" spans="2:113">
      <c r="B14" s="220"/>
      <c r="C14" s="223" t="s">
        <v>584</v>
      </c>
      <c r="D14" s="264">
        <v>6</v>
      </c>
      <c r="E14" s="220"/>
      <c r="F14" s="266">
        <f t="shared" si="14"/>
        <v>19</v>
      </c>
      <c r="G14" s="224">
        <f t="shared" si="4"/>
        <v>1.1800000000000001E-3</v>
      </c>
      <c r="H14" s="225">
        <v>1</v>
      </c>
      <c r="I14" s="230">
        <f t="shared" si="9"/>
        <v>0.99882000000000004</v>
      </c>
      <c r="J14" s="231">
        <f t="shared" ref="J14:AO14" si="23">I14*IFERROR(VLOOKUP($F14+I$4,mortalityTable_nPx_assurance,4,0),0)</f>
        <v>0.99764139240000005</v>
      </c>
      <c r="K14" s="232">
        <f t="shared" si="23"/>
        <v>0.99646417555696809</v>
      </c>
      <c r="L14" s="232">
        <f t="shared" si="23"/>
        <v>0.9952883478298109</v>
      </c>
      <c r="M14" s="232">
        <f t="shared" si="23"/>
        <v>0.99411390757937179</v>
      </c>
      <c r="N14" s="232">
        <f t="shared" si="23"/>
        <v>0.99295079430750388</v>
      </c>
      <c r="O14" s="232">
        <f t="shared" si="23"/>
        <v>0.99177911237022109</v>
      </c>
      <c r="P14" s="232">
        <f t="shared" si="23"/>
        <v>0.99059889522650046</v>
      </c>
      <c r="Q14" s="232">
        <f t="shared" si="23"/>
        <v>0.98941017655222874</v>
      </c>
      <c r="R14" s="232">
        <f t="shared" si="23"/>
        <v>0.98821299023860054</v>
      </c>
      <c r="S14" s="232">
        <f t="shared" si="23"/>
        <v>0.98699748826060707</v>
      </c>
      <c r="T14" s="232">
        <f t="shared" si="23"/>
        <v>0.98577361137516395</v>
      </c>
      <c r="U14" s="232">
        <f t="shared" si="23"/>
        <v>0.98453153662483117</v>
      </c>
      <c r="V14" s="232">
        <f t="shared" si="23"/>
        <v>0.98327133625795149</v>
      </c>
      <c r="W14" s="232">
        <f t="shared" si="23"/>
        <v>0.98199308352081616</v>
      </c>
      <c r="X14" s="232">
        <f t="shared" si="23"/>
        <v>0.98069685265056872</v>
      </c>
      <c r="Y14" s="232">
        <f t="shared" si="23"/>
        <v>0.97937291189949049</v>
      </c>
      <c r="Z14" s="232">
        <f t="shared" si="23"/>
        <v>0.97802137728106919</v>
      </c>
      <c r="AA14" s="232">
        <f t="shared" si="23"/>
        <v>0.97663258692533006</v>
      </c>
      <c r="AB14" s="232">
        <f t="shared" si="23"/>
        <v>0.97519693702254984</v>
      </c>
      <c r="AC14" s="232">
        <f t="shared" si="23"/>
        <v>0.97370488570890534</v>
      </c>
      <c r="AD14" s="232">
        <f t="shared" si="23"/>
        <v>0.97216643198948527</v>
      </c>
      <c r="AE14" s="232">
        <f t="shared" si="23"/>
        <v>0.9705623573767026</v>
      </c>
      <c r="AF14" s="232">
        <f t="shared" si="23"/>
        <v>0.96888328449844086</v>
      </c>
      <c r="AG14" s="232">
        <f t="shared" si="23"/>
        <v>0.96711991692065369</v>
      </c>
      <c r="AH14" s="232">
        <f t="shared" si="23"/>
        <v>0.96527271787933522</v>
      </c>
      <c r="AI14" s="232">
        <f t="shared" si="23"/>
        <v>0.9633132142620402</v>
      </c>
      <c r="AJ14" s="232">
        <f t="shared" si="23"/>
        <v>0.96123245771923416</v>
      </c>
      <c r="AK14" s="232">
        <f t="shared" si="23"/>
        <v>0.95903123539105706</v>
      </c>
      <c r="AL14" s="232">
        <f t="shared" si="23"/>
        <v>0.95668160886434905</v>
      </c>
      <c r="AM14" s="232">
        <f t="shared" si="23"/>
        <v>0.95418466986521311</v>
      </c>
      <c r="AN14" s="232">
        <f t="shared" si="23"/>
        <v>0.95151295278959047</v>
      </c>
      <c r="AO14" s="232">
        <f t="shared" si="23"/>
        <v>0.94863938367216594</v>
      </c>
      <c r="AP14" s="232">
        <f t="shared" ref="AP14:BU14" si="24">AO14*IFERROR(VLOOKUP($F14+AO$4,mortalityTable_nPx_assurance,4,0),0)</f>
        <v>0.9455657920690681</v>
      </c>
      <c r="AQ14" s="232">
        <f t="shared" si="24"/>
        <v>0.94227522311266776</v>
      </c>
      <c r="AR14" s="232">
        <f t="shared" si="24"/>
        <v>0.9387322682737641</v>
      </c>
      <c r="AS14" s="232">
        <f t="shared" si="24"/>
        <v>0.93493040258725535</v>
      </c>
      <c r="AT14" s="232">
        <f t="shared" si="24"/>
        <v>0.93084475672794909</v>
      </c>
      <c r="AU14" s="232">
        <f t="shared" si="24"/>
        <v>0.92645116947619321</v>
      </c>
      <c r="AV14" s="232">
        <f t="shared" si="24"/>
        <v>0.92172626851186468</v>
      </c>
      <c r="AW14" s="232">
        <f t="shared" si="24"/>
        <v>0.916629122246994</v>
      </c>
      <c r="AX14" s="232">
        <f t="shared" si="24"/>
        <v>0.91112934751351204</v>
      </c>
      <c r="AY14" s="232">
        <f t="shared" si="24"/>
        <v>0.90517967287424883</v>
      </c>
      <c r="AZ14" s="232">
        <f t="shared" si="24"/>
        <v>0.89872574180665543</v>
      </c>
      <c r="BA14" s="232">
        <f t="shared" si="24"/>
        <v>0.89172466827798158</v>
      </c>
      <c r="BB14" s="232">
        <f t="shared" si="24"/>
        <v>0.88410042236420494</v>
      </c>
      <c r="BC14" s="232">
        <f t="shared" si="24"/>
        <v>0.87579871939820508</v>
      </c>
      <c r="BD14" s="232">
        <f t="shared" si="24"/>
        <v>0.86676047661401556</v>
      </c>
      <c r="BE14" s="232">
        <f t="shared" si="24"/>
        <v>0.85690540999491416</v>
      </c>
      <c r="BF14" s="232">
        <f t="shared" si="24"/>
        <v>0.84615981615357794</v>
      </c>
      <c r="BG14" s="232">
        <f t="shared" si="24"/>
        <v>0.83444050269985082</v>
      </c>
      <c r="BH14" s="232">
        <f t="shared" si="24"/>
        <v>0.82166521860351605</v>
      </c>
      <c r="BI14" s="232">
        <f t="shared" si="24"/>
        <v>0.8077379931481864</v>
      </c>
      <c r="BJ14" s="232">
        <f t="shared" si="24"/>
        <v>0.79257675101679492</v>
      </c>
      <c r="BK14" s="232">
        <f t="shared" si="24"/>
        <v>0.77609115459564559</v>
      </c>
      <c r="BL14" s="232">
        <f t="shared" si="24"/>
        <v>0.75818673165912398</v>
      </c>
      <c r="BM14" s="232">
        <f t="shared" si="24"/>
        <v>0.73878473319596705</v>
      </c>
      <c r="BN14" s="232">
        <f t="shared" si="24"/>
        <v>0.71781063462053352</v>
      </c>
      <c r="BO14" s="232">
        <f t="shared" si="24"/>
        <v>0.69519242152364047</v>
      </c>
      <c r="BP14" s="232">
        <f t="shared" si="24"/>
        <v>0.67087459061874355</v>
      </c>
      <c r="BQ14" s="232">
        <f t="shared" si="24"/>
        <v>0.64483794775683012</v>
      </c>
      <c r="BR14" s="232">
        <f t="shared" si="24"/>
        <v>0.61707122572642104</v>
      </c>
      <c r="BS14" s="232">
        <f t="shared" si="24"/>
        <v>0.58759990398572715</v>
      </c>
      <c r="BT14" s="232">
        <f t="shared" si="24"/>
        <v>0.5564864890696829</v>
      </c>
      <c r="BU14" s="232">
        <f t="shared" si="24"/>
        <v>0.52384299162085524</v>
      </c>
      <c r="BV14" s="232">
        <f t="shared" ref="BV14:DA14" si="25">BU14*IFERROR(VLOOKUP($F14+BU$4,mortalityTable_nPx_assurance,4,0),0)</f>
        <v>0.48981938931508073</v>
      </c>
      <c r="BW14" s="232">
        <f t="shared" si="25"/>
        <v>0.45463076438668532</v>
      </c>
      <c r="BX14" s="232">
        <f t="shared" si="25"/>
        <v>0.41854217430967022</v>
      </c>
      <c r="BY14" s="232">
        <f t="shared" si="25"/>
        <v>0.3818778798401431</v>
      </c>
      <c r="BZ14" s="232">
        <f t="shared" si="25"/>
        <v>0.34500375176277887</v>
      </c>
      <c r="CA14" s="232">
        <f t="shared" si="25"/>
        <v>0.30833675302543073</v>
      </c>
      <c r="CB14" s="232">
        <f t="shared" si="25"/>
        <v>0.27232918700712094</v>
      </c>
      <c r="CC14" s="232">
        <f t="shared" si="25"/>
        <v>0.23744926473524891</v>
      </c>
      <c r="CD14" s="232">
        <f t="shared" si="25"/>
        <v>0.20415650332671967</v>
      </c>
      <c r="CE14" s="232">
        <f t="shared" si="25"/>
        <v>0.17288789327719928</v>
      </c>
      <c r="CF14" s="232">
        <f t="shared" si="25"/>
        <v>0.14402598837350364</v>
      </c>
      <c r="CG14" s="232">
        <f t="shared" si="25"/>
        <v>0.11788383122382898</v>
      </c>
      <c r="CH14" s="232">
        <f t="shared" si="25"/>
        <v>9.4679577885730476E-2</v>
      </c>
      <c r="CI14" s="232">
        <f t="shared" si="25"/>
        <v>7.4523242549637311E-2</v>
      </c>
      <c r="CJ14" s="232">
        <f t="shared" si="25"/>
        <v>5.7412706060240584E-2</v>
      </c>
      <c r="CK14" s="232">
        <f t="shared" si="25"/>
        <v>4.3238657188088392E-2</v>
      </c>
      <c r="CL14" s="232">
        <f t="shared" si="25"/>
        <v>3.17955465632608E-2</v>
      </c>
      <c r="CM14" s="232">
        <f t="shared" si="25"/>
        <v>2.2803765995170647E-2</v>
      </c>
      <c r="CN14" s="232">
        <f t="shared" si="25"/>
        <v>1.5934359526785444E-2</v>
      </c>
      <c r="CO14" s="232">
        <f t="shared" si="25"/>
        <v>1.0838073319333655E-2</v>
      </c>
      <c r="CP14" s="232">
        <f t="shared" si="25"/>
        <v>7.1698190236719863E-3</v>
      </c>
      <c r="CQ14" s="232">
        <f t="shared" si="25"/>
        <v>4.6101936322210874E-3</v>
      </c>
      <c r="CR14" s="232">
        <f t="shared" si="25"/>
        <v>2.8767608265059586E-3</v>
      </c>
      <c r="CS14" s="232">
        <f t="shared" si="25"/>
        <v>1.737563539209599E-3</v>
      </c>
      <c r="CT14" s="232">
        <f t="shared" si="25"/>
        <v>1.0129995433591961E-3</v>
      </c>
      <c r="CU14" s="232">
        <f t="shared" si="25"/>
        <v>5.672797442811498E-4</v>
      </c>
      <c r="CV14" s="232">
        <f t="shared" si="25"/>
        <v>3.0349466319041509E-4</v>
      </c>
      <c r="CW14" s="232">
        <f t="shared" si="25"/>
        <v>1.5387179423754046E-4</v>
      </c>
      <c r="CX14" s="232">
        <f t="shared" si="25"/>
        <v>7.3242974057069257E-5</v>
      </c>
      <c r="CY14" s="232">
        <f t="shared" si="25"/>
        <v>3.2300151559167539E-5</v>
      </c>
      <c r="CZ14" s="232">
        <f t="shared" si="25"/>
        <v>1.2952360775226184E-5</v>
      </c>
      <c r="DA14" s="232">
        <f t="shared" si="25"/>
        <v>4.5980880752052946E-6</v>
      </c>
      <c r="DB14" s="232">
        <f t="shared" ref="DB14:DI14" si="26">DA14*IFERROR(VLOOKUP($F14+DA$4,mortalityTable_nPx_assurance,4,0),0)</f>
        <v>1.3886225987119991E-6</v>
      </c>
      <c r="DC14" s="232">
        <f t="shared" si="26"/>
        <v>3.3465804628959179E-7</v>
      </c>
      <c r="DD14" s="232">
        <f t="shared" si="26"/>
        <v>5.7226525915520211E-8</v>
      </c>
      <c r="DE14" s="232">
        <f t="shared" si="26"/>
        <v>5.2076138583123375E-9</v>
      </c>
      <c r="DF14" s="232">
        <f t="shared" si="26"/>
        <v>0</v>
      </c>
      <c r="DG14" s="232">
        <f t="shared" si="26"/>
        <v>0</v>
      </c>
      <c r="DH14" s="232">
        <f t="shared" si="26"/>
        <v>0</v>
      </c>
      <c r="DI14" s="233">
        <f t="shared" si="26"/>
        <v>0</v>
      </c>
    </row>
    <row r="15" spans="2:113">
      <c r="B15" s="220"/>
      <c r="C15" s="223" t="s">
        <v>585</v>
      </c>
      <c r="D15" s="264">
        <v>7</v>
      </c>
      <c r="E15" s="220"/>
      <c r="F15" s="266">
        <f t="shared" si="14"/>
        <v>20</v>
      </c>
      <c r="G15" s="224">
        <f t="shared" si="4"/>
        <v>1.1800000000000001E-3</v>
      </c>
      <c r="H15" s="225">
        <v>1</v>
      </c>
      <c r="I15" s="230">
        <f t="shared" si="9"/>
        <v>0.99882000000000004</v>
      </c>
      <c r="J15" s="231">
        <f t="shared" ref="J15:AO15" si="27">I15*IFERROR(VLOOKUP($F15+I$4,mortalityTable_nPx_assurance,4,0),0)</f>
        <v>0.99764139240000005</v>
      </c>
      <c r="K15" s="232">
        <f t="shared" si="27"/>
        <v>0.99646417555696809</v>
      </c>
      <c r="L15" s="232">
        <f t="shared" si="27"/>
        <v>0.9952883478298109</v>
      </c>
      <c r="M15" s="232">
        <f t="shared" si="27"/>
        <v>0.99412386046285006</v>
      </c>
      <c r="N15" s="232">
        <f t="shared" si="27"/>
        <v>0.99295079430750399</v>
      </c>
      <c r="O15" s="232">
        <f t="shared" si="27"/>
        <v>0.991769182862278</v>
      </c>
      <c r="P15" s="232">
        <f t="shared" si="27"/>
        <v>0.99057905984284333</v>
      </c>
      <c r="Q15" s="232">
        <f t="shared" si="27"/>
        <v>0.98938045918043349</v>
      </c>
      <c r="R15" s="232">
        <f t="shared" si="27"/>
        <v>0.98816352121564155</v>
      </c>
      <c r="S15" s="232">
        <f t="shared" si="27"/>
        <v>0.98693819844933417</v>
      </c>
      <c r="T15" s="232">
        <f t="shared" si="27"/>
        <v>0.98569465631928799</v>
      </c>
      <c r="U15" s="232">
        <f t="shared" si="27"/>
        <v>0.98443296715919937</v>
      </c>
      <c r="V15" s="232">
        <f t="shared" si="27"/>
        <v>0.98315320430189246</v>
      </c>
      <c r="W15" s="232">
        <f t="shared" si="27"/>
        <v>0.98185544207221398</v>
      </c>
      <c r="X15" s="232">
        <f t="shared" si="27"/>
        <v>0.98052993722541648</v>
      </c>
      <c r="Y15" s="232">
        <f t="shared" si="27"/>
        <v>0.97917680591204537</v>
      </c>
      <c r="Z15" s="232">
        <f t="shared" si="27"/>
        <v>0.9777863748476503</v>
      </c>
      <c r="AA15" s="232">
        <f t="shared" si="27"/>
        <v>0.97634902887662423</v>
      </c>
      <c r="AB15" s="232">
        <f t="shared" si="27"/>
        <v>0.97485521486244298</v>
      </c>
      <c r="AC15" s="232">
        <f t="shared" si="27"/>
        <v>0.97331494362296034</v>
      </c>
      <c r="AD15" s="232">
        <f t="shared" si="27"/>
        <v>0.97170897396598244</v>
      </c>
      <c r="AE15" s="232">
        <f t="shared" si="27"/>
        <v>0.97002791744102124</v>
      </c>
      <c r="AF15" s="232">
        <f t="shared" si="27"/>
        <v>0.96826246663127857</v>
      </c>
      <c r="AG15" s="232">
        <f t="shared" si="27"/>
        <v>0.96641308532001291</v>
      </c>
      <c r="AH15" s="232">
        <f t="shared" si="27"/>
        <v>0.96445126675681325</v>
      </c>
      <c r="AI15" s="232">
        <f t="shared" si="27"/>
        <v>0.96236805202061848</v>
      </c>
      <c r="AJ15" s="232">
        <f t="shared" si="27"/>
        <v>0.96016422918149125</v>
      </c>
      <c r="AK15" s="232">
        <f t="shared" si="27"/>
        <v>0.95781182681999666</v>
      </c>
      <c r="AL15" s="232">
        <f t="shared" si="27"/>
        <v>0.95531193795199643</v>
      </c>
      <c r="AM15" s="232">
        <f t="shared" si="27"/>
        <v>0.95263706452573083</v>
      </c>
      <c r="AN15" s="232">
        <f t="shared" si="27"/>
        <v>0.94976010059086313</v>
      </c>
      <c r="AO15" s="232">
        <f t="shared" si="27"/>
        <v>0.94668287786494876</v>
      </c>
      <c r="AP15" s="232">
        <f t="shared" ref="AP15:BU15" si="28">AO15*IFERROR(VLOOKUP($F15+AO$4,mortalityTable_nPx_assurance,4,0),0)</f>
        <v>0.9433884214499787</v>
      </c>
      <c r="AQ15" s="232">
        <f t="shared" si="28"/>
        <v>0.93984128098532682</v>
      </c>
      <c r="AR15" s="232">
        <f t="shared" si="28"/>
        <v>0.93603492379733622</v>
      </c>
      <c r="AS15" s="232">
        <f t="shared" si="28"/>
        <v>0.93194445118034186</v>
      </c>
      <c r="AT15" s="232">
        <f t="shared" si="28"/>
        <v>0.92754567337077065</v>
      </c>
      <c r="AU15" s="232">
        <f t="shared" si="28"/>
        <v>0.92281519043657978</v>
      </c>
      <c r="AV15" s="232">
        <f t="shared" si="28"/>
        <v>0.9177120224334655</v>
      </c>
      <c r="AW15" s="232">
        <f t="shared" si="28"/>
        <v>0.91220575029886475</v>
      </c>
      <c r="AX15" s="232">
        <f t="shared" si="28"/>
        <v>0.90624904674941309</v>
      </c>
      <c r="AY15" s="232">
        <f t="shared" si="28"/>
        <v>0.89978749104608979</v>
      </c>
      <c r="AZ15" s="232">
        <f t="shared" si="28"/>
        <v>0.89277814649084075</v>
      </c>
      <c r="BA15" s="232">
        <f t="shared" si="28"/>
        <v>0.88514489333834412</v>
      </c>
      <c r="BB15" s="232">
        <f t="shared" si="28"/>
        <v>0.87683338278989709</v>
      </c>
      <c r="BC15" s="232">
        <f t="shared" si="28"/>
        <v>0.86778446227950534</v>
      </c>
      <c r="BD15" s="232">
        <f t="shared" si="28"/>
        <v>0.85791775294338735</v>
      </c>
      <c r="BE15" s="232">
        <f t="shared" si="28"/>
        <v>0.84715946432147726</v>
      </c>
      <c r="BF15" s="232">
        <f t="shared" si="28"/>
        <v>0.83542630574062482</v>
      </c>
      <c r="BG15" s="232">
        <f t="shared" si="28"/>
        <v>0.82263592899973581</v>
      </c>
      <c r="BH15" s="232">
        <f t="shared" si="28"/>
        <v>0.80869225000319023</v>
      </c>
      <c r="BI15" s="232">
        <f t="shared" si="28"/>
        <v>0.7935130964706304</v>
      </c>
      <c r="BJ15" s="232">
        <f t="shared" si="28"/>
        <v>0.77700802406404124</v>
      </c>
      <c r="BK15" s="232">
        <f t="shared" si="28"/>
        <v>0.75908244894888377</v>
      </c>
      <c r="BL15" s="232">
        <f t="shared" si="28"/>
        <v>0.73965752908028182</v>
      </c>
      <c r="BM15" s="232">
        <f t="shared" si="28"/>
        <v>0.71865865182969257</v>
      </c>
      <c r="BN15" s="232">
        <f t="shared" si="28"/>
        <v>0.69601371771053888</v>
      </c>
      <c r="BO15" s="232">
        <f t="shared" si="28"/>
        <v>0.67166715786502418</v>
      </c>
      <c r="BP15" s="232">
        <f t="shared" si="28"/>
        <v>0.64559975546828263</v>
      </c>
      <c r="BQ15" s="232">
        <f t="shared" si="28"/>
        <v>0.61780022999781836</v>
      </c>
      <c r="BR15" s="232">
        <f t="shared" si="28"/>
        <v>0.58829409101312258</v>
      </c>
      <c r="BS15" s="232">
        <f t="shared" si="28"/>
        <v>0.55714391889397774</v>
      </c>
      <c r="BT15" s="232">
        <f t="shared" si="28"/>
        <v>0.52446185661165701</v>
      </c>
      <c r="BU15" s="232">
        <f t="shared" si="28"/>
        <v>0.49039805902472988</v>
      </c>
      <c r="BV15" s="232">
        <f t="shared" ref="BV15:DA15" si="29">BU15*IFERROR(VLOOKUP($F15+BU$4,mortalityTable_nPx_assurance,4,0),0)</f>
        <v>0.45516786246439328</v>
      </c>
      <c r="BW15" s="232">
        <f t="shared" si="29"/>
        <v>0.41903663754196974</v>
      </c>
      <c r="BX15" s="232">
        <f t="shared" si="29"/>
        <v>0.38232902809329317</v>
      </c>
      <c r="BY15" s="232">
        <f t="shared" si="29"/>
        <v>0.34541133714060479</v>
      </c>
      <c r="BZ15" s="232">
        <f t="shared" si="29"/>
        <v>0.30870102022930129</v>
      </c>
      <c r="CA15" s="232">
        <f t="shared" si="29"/>
        <v>0.27265091508692346</v>
      </c>
      <c r="CB15" s="232">
        <f t="shared" si="29"/>
        <v>0.23772978588259031</v>
      </c>
      <c r="CC15" s="232">
        <f t="shared" si="29"/>
        <v>0.20439769260399232</v>
      </c>
      <c r="CD15" s="232">
        <f t="shared" si="29"/>
        <v>0.17309214200476486</v>
      </c>
      <c r="CE15" s="232">
        <f t="shared" si="29"/>
        <v>0.14419613981848942</v>
      </c>
      <c r="CF15" s="232">
        <f t="shared" si="29"/>
        <v>0.11802309848003539</v>
      </c>
      <c r="CG15" s="232">
        <f t="shared" si="29"/>
        <v>9.4791431775225227E-2</v>
      </c>
      <c r="CH15" s="232">
        <f t="shared" si="29"/>
        <v>7.4611283864597519E-2</v>
      </c>
      <c r="CI15" s="232">
        <f t="shared" si="29"/>
        <v>5.7480533089285926E-2</v>
      </c>
      <c r="CJ15" s="232">
        <f t="shared" si="29"/>
        <v>4.3289739080203019E-2</v>
      </c>
      <c r="CK15" s="232">
        <f t="shared" si="29"/>
        <v>3.1833109632627289E-2</v>
      </c>
      <c r="CL15" s="232">
        <f t="shared" si="29"/>
        <v>2.2830706228520292E-2</v>
      </c>
      <c r="CM15" s="232">
        <f t="shared" si="29"/>
        <v>1.5953184284240841E-2</v>
      </c>
      <c r="CN15" s="232">
        <f t="shared" si="29"/>
        <v>1.0850877354612092E-2</v>
      </c>
      <c r="CO15" s="232">
        <f t="shared" si="29"/>
        <v>7.1782894051700833E-3</v>
      </c>
      <c r="CP15" s="232">
        <f t="shared" si="29"/>
        <v>4.6156400875243635E-3</v>
      </c>
      <c r="CQ15" s="232">
        <f t="shared" si="29"/>
        <v>2.8801594146152026E-3</v>
      </c>
      <c r="CR15" s="232">
        <f t="shared" si="29"/>
        <v>1.7396162864275824E-3</v>
      </c>
      <c r="CS15" s="232">
        <f t="shared" si="29"/>
        <v>1.0141962949872805E-3</v>
      </c>
      <c r="CT15" s="232">
        <f t="shared" si="29"/>
        <v>5.6794992519287706E-4</v>
      </c>
      <c r="CU15" s="232">
        <f t="shared" si="29"/>
        <v>3.0385320997818917E-4</v>
      </c>
      <c r="CV15" s="232">
        <f t="shared" si="29"/>
        <v>1.5405357745894191E-4</v>
      </c>
      <c r="CW15" s="232">
        <f t="shared" si="29"/>
        <v>7.3329502870456351E-5</v>
      </c>
      <c r="CX15" s="232">
        <f t="shared" si="29"/>
        <v>3.2338310765871249E-5</v>
      </c>
      <c r="CY15" s="232">
        <f t="shared" si="29"/>
        <v>1.2967662617114372E-5</v>
      </c>
      <c r="CZ15" s="232">
        <f t="shared" si="29"/>
        <v>4.6035202290756016E-6</v>
      </c>
      <c r="DA15" s="232">
        <f t="shared" si="29"/>
        <v>1.390263109180832E-6</v>
      </c>
      <c r="DB15" s="232">
        <f t="shared" ref="DB15:DI15" si="30">DA15*IFERROR(VLOOKUP($F15+DA$4,mortalityTable_nPx_assurance,4,0),0)</f>
        <v>3.3505340931258047E-7</v>
      </c>
      <c r="DC15" s="232">
        <f t="shared" si="30"/>
        <v>5.7294132992451272E-8</v>
      </c>
      <c r="DD15" s="232">
        <f t="shared" si="30"/>
        <v>5.2137661023130636E-9</v>
      </c>
      <c r="DE15" s="232">
        <f t="shared" si="30"/>
        <v>0</v>
      </c>
      <c r="DF15" s="232">
        <f t="shared" si="30"/>
        <v>0</v>
      </c>
      <c r="DG15" s="232">
        <f t="shared" si="30"/>
        <v>0</v>
      </c>
      <c r="DH15" s="232">
        <f t="shared" si="30"/>
        <v>0</v>
      </c>
      <c r="DI15" s="233">
        <f t="shared" si="30"/>
        <v>0</v>
      </c>
    </row>
    <row r="16" spans="2:113">
      <c r="B16" s="220"/>
      <c r="C16" s="220"/>
      <c r="D16" s="220"/>
      <c r="E16" s="220"/>
      <c r="F16" s="266">
        <f t="shared" si="14"/>
        <v>21</v>
      </c>
      <c r="G16" s="224">
        <f t="shared" si="4"/>
        <v>1.1800000000000001E-3</v>
      </c>
      <c r="H16" s="225">
        <v>1</v>
      </c>
      <c r="I16" s="230">
        <f t="shared" si="9"/>
        <v>0.99882000000000004</v>
      </c>
      <c r="J16" s="231">
        <f t="shared" ref="J16:AO16" si="31">I16*IFERROR(VLOOKUP($F16+I$4,mortalityTable_nPx_assurance,4,0),0)</f>
        <v>0.99764139240000005</v>
      </c>
      <c r="K16" s="232">
        <f t="shared" si="31"/>
        <v>0.99646417555696809</v>
      </c>
      <c r="L16" s="232">
        <f t="shared" si="31"/>
        <v>0.99529831247156642</v>
      </c>
      <c r="M16" s="232">
        <f t="shared" si="31"/>
        <v>0.99412386046285006</v>
      </c>
      <c r="N16" s="232">
        <f t="shared" si="31"/>
        <v>0.99294085306889923</v>
      </c>
      <c r="O16" s="232">
        <f t="shared" si="31"/>
        <v>0.99174932404521654</v>
      </c>
      <c r="P16" s="232">
        <f t="shared" si="31"/>
        <v>0.99054930736312174</v>
      </c>
      <c r="Q16" s="232">
        <f t="shared" si="31"/>
        <v>0.98933093171506514</v>
      </c>
      <c r="R16" s="232">
        <f t="shared" si="31"/>
        <v>0.98810416135973844</v>
      </c>
      <c r="S16" s="232">
        <f t="shared" si="31"/>
        <v>0.98685915011642511</v>
      </c>
      <c r="T16" s="232">
        <f t="shared" si="31"/>
        <v>0.98559597040427616</v>
      </c>
      <c r="U16" s="232">
        <f t="shared" si="31"/>
        <v>0.98431469564275065</v>
      </c>
      <c r="V16" s="232">
        <f t="shared" si="31"/>
        <v>0.98301540024450218</v>
      </c>
      <c r="W16" s="232">
        <f t="shared" si="31"/>
        <v>0.98168832945417217</v>
      </c>
      <c r="X16" s="232">
        <f t="shared" si="31"/>
        <v>0.98033359955952537</v>
      </c>
      <c r="Y16" s="232">
        <f t="shared" si="31"/>
        <v>0.97894152584815086</v>
      </c>
      <c r="Z16" s="232">
        <f t="shared" si="31"/>
        <v>0.97750248180515409</v>
      </c>
      <c r="AA16" s="232">
        <f t="shared" si="31"/>
        <v>0.9760069030079922</v>
      </c>
      <c r="AB16" s="232">
        <f t="shared" si="31"/>
        <v>0.97446481210123959</v>
      </c>
      <c r="AC16" s="232">
        <f t="shared" si="31"/>
        <v>0.97285694516127252</v>
      </c>
      <c r="AD16" s="232">
        <f t="shared" si="31"/>
        <v>0.97117390264614356</v>
      </c>
      <c r="AE16" s="232">
        <f t="shared" si="31"/>
        <v>0.96940636614332754</v>
      </c>
      <c r="AF16" s="232">
        <f t="shared" si="31"/>
        <v>0.96755479998399385</v>
      </c>
      <c r="AG16" s="232">
        <f t="shared" si="31"/>
        <v>0.96559066374002633</v>
      </c>
      <c r="AH16" s="232">
        <f t="shared" si="31"/>
        <v>0.96350498790634787</v>
      </c>
      <c r="AI16" s="232">
        <f t="shared" si="31"/>
        <v>0.96129856148404236</v>
      </c>
      <c r="AJ16" s="232">
        <f t="shared" si="31"/>
        <v>0.95894338000840651</v>
      </c>
      <c r="AK16" s="232">
        <f t="shared" si="31"/>
        <v>0.95644053778658455</v>
      </c>
      <c r="AL16" s="232">
        <f t="shared" si="31"/>
        <v>0.95376250428078213</v>
      </c>
      <c r="AM16" s="232">
        <f t="shared" si="31"/>
        <v>0.95088214151785411</v>
      </c>
      <c r="AN16" s="232">
        <f t="shared" si="31"/>
        <v>0.94780128337933622</v>
      </c>
      <c r="AO16" s="232">
        <f t="shared" si="31"/>
        <v>0.94450293491317605</v>
      </c>
      <c r="AP16" s="232">
        <f t="shared" ref="AP16:BU16" si="32">AO16*IFERROR(VLOOKUP($F16+AO$4,mortalityTable_nPx_assurance,4,0),0)</f>
        <v>0.94095160387790255</v>
      </c>
      <c r="AQ16" s="232">
        <f t="shared" si="32"/>
        <v>0.93714074988219709</v>
      </c>
      <c r="AR16" s="232">
        <f t="shared" si="32"/>
        <v>0.9330454448052119</v>
      </c>
      <c r="AS16" s="232">
        <f t="shared" si="32"/>
        <v>0.9286414703057313</v>
      </c>
      <c r="AT16" s="232">
        <f t="shared" si="32"/>
        <v>0.92390539880717204</v>
      </c>
      <c r="AU16" s="232">
        <f t="shared" si="32"/>
        <v>0.91879620195176837</v>
      </c>
      <c r="AV16" s="232">
        <f t="shared" si="32"/>
        <v>0.91328342474005775</v>
      </c>
      <c r="AW16" s="232">
        <f t="shared" si="32"/>
        <v>0.90731968397650509</v>
      </c>
      <c r="AX16" s="232">
        <f t="shared" si="32"/>
        <v>0.90085049462975264</v>
      </c>
      <c r="AY16" s="232">
        <f t="shared" si="32"/>
        <v>0.89383286927658689</v>
      </c>
      <c r="AZ16" s="232">
        <f t="shared" si="32"/>
        <v>0.88619059824427215</v>
      </c>
      <c r="BA16" s="232">
        <f t="shared" si="32"/>
        <v>0.8778692685267584</v>
      </c>
      <c r="BB16" s="232">
        <f t="shared" si="32"/>
        <v>0.86880965767556229</v>
      </c>
      <c r="BC16" s="232">
        <f t="shared" si="32"/>
        <v>0.85893129186779116</v>
      </c>
      <c r="BD16" s="232">
        <f t="shared" si="32"/>
        <v>0.84816029346776911</v>
      </c>
      <c r="BE16" s="232">
        <f t="shared" si="32"/>
        <v>0.83641327340324045</v>
      </c>
      <c r="BF16" s="232">
        <f t="shared" si="32"/>
        <v>0.8236077861874368</v>
      </c>
      <c r="BG16" s="232">
        <f t="shared" si="32"/>
        <v>0.80964763421155972</v>
      </c>
      <c r="BH16" s="232">
        <f t="shared" si="32"/>
        <v>0.79445054811740878</v>
      </c>
      <c r="BI16" s="232">
        <f t="shared" si="32"/>
        <v>0.7779259767165666</v>
      </c>
      <c r="BJ16" s="232">
        <f t="shared" si="32"/>
        <v>0.75997922443371535</v>
      </c>
      <c r="BK16" s="232">
        <f t="shared" si="32"/>
        <v>0.74053135608045662</v>
      </c>
      <c r="BL16" s="232">
        <f t="shared" si="32"/>
        <v>0.71950767088133238</v>
      </c>
      <c r="BM16" s="232">
        <f t="shared" si="32"/>
        <v>0.69683598417186154</v>
      </c>
      <c r="BN16" s="232">
        <f t="shared" si="32"/>
        <v>0.67246066144552985</v>
      </c>
      <c r="BO16" s="232">
        <f t="shared" si="32"/>
        <v>0.64636246317482882</v>
      </c>
      <c r="BP16" s="232">
        <f t="shared" si="32"/>
        <v>0.61853009551052074</v>
      </c>
      <c r="BQ16" s="232">
        <f t="shared" si="32"/>
        <v>0.58898909814893829</v>
      </c>
      <c r="BR16" s="232">
        <f t="shared" si="32"/>
        <v>0.55780212540195195</v>
      </c>
      <c r="BS16" s="232">
        <f t="shared" si="32"/>
        <v>0.52508145272587348</v>
      </c>
      <c r="BT16" s="232">
        <f t="shared" si="32"/>
        <v>0.49097741237132803</v>
      </c>
      <c r="BU16" s="232">
        <f t="shared" si="32"/>
        <v>0.45570559506657182</v>
      </c>
      <c r="BV16" s="232">
        <f t="shared" ref="BV16:DA16" si="33">BU16*IFERROR(VLOOKUP($F16+BU$4,mortalityTable_nPx_assurance,4,0),0)</f>
        <v>0.41953168493018733</v>
      </c>
      <c r="BW16" s="232">
        <f t="shared" si="33"/>
        <v>0.38278070933030289</v>
      </c>
      <c r="BX16" s="232">
        <f t="shared" si="33"/>
        <v>0.34581940403736883</v>
      </c>
      <c r="BY16" s="232">
        <f t="shared" si="33"/>
        <v>0.30906571777627723</v>
      </c>
      <c r="BZ16" s="232">
        <f t="shared" si="33"/>
        <v>0.27297302325436357</v>
      </c>
      <c r="CA16" s="232">
        <f t="shared" si="33"/>
        <v>0.23801063843594469</v>
      </c>
      <c r="CB16" s="232">
        <f t="shared" si="33"/>
        <v>0.20463916682084091</v>
      </c>
      <c r="CC16" s="232">
        <f t="shared" si="33"/>
        <v>0.17329663203056092</v>
      </c>
      <c r="CD16" s="232">
        <f t="shared" si="33"/>
        <v>0.14436649227937909</v>
      </c>
      <c r="CE16" s="232">
        <f t="shared" si="33"/>
        <v>0.11816253026574898</v>
      </c>
      <c r="CF16" s="232">
        <f t="shared" si="33"/>
        <v>9.4903417808238952E-2</v>
      </c>
      <c r="CG16" s="232">
        <f t="shared" si="33"/>
        <v>7.4699429191042957E-2</v>
      </c>
      <c r="CH16" s="232">
        <f t="shared" si="33"/>
        <v>5.7548440248779489E-2</v>
      </c>
      <c r="CI16" s="232">
        <f t="shared" si="33"/>
        <v>4.3340881320160812E-2</v>
      </c>
      <c r="CJ16" s="232">
        <f t="shared" si="33"/>
        <v>3.1870717078780253E-2</v>
      </c>
      <c r="CK16" s="232">
        <f t="shared" si="33"/>
        <v>2.2857678288901201E-2</v>
      </c>
      <c r="CL16" s="232">
        <f t="shared" si="33"/>
        <v>1.5972031281152606E-2</v>
      </c>
      <c r="CM16" s="232">
        <f t="shared" si="33"/>
        <v>1.0863696516501566E-2</v>
      </c>
      <c r="CN16" s="232">
        <f t="shared" si="33"/>
        <v>7.1867697935264459E-3</v>
      </c>
      <c r="CO16" s="232">
        <f t="shared" si="33"/>
        <v>4.6210929772375047E-3</v>
      </c>
      <c r="CP16" s="232">
        <f t="shared" si="33"/>
        <v>2.883562017796203E-3</v>
      </c>
      <c r="CQ16" s="232">
        <f t="shared" si="33"/>
        <v>1.7416714587489065E-3</v>
      </c>
      <c r="CR16" s="232">
        <f t="shared" si="33"/>
        <v>1.0153944604506123E-3</v>
      </c>
      <c r="CS16" s="232">
        <f t="shared" si="33"/>
        <v>5.6862089785234297E-4</v>
      </c>
      <c r="CT16" s="232">
        <f t="shared" si="33"/>
        <v>3.0421218035100344E-4</v>
      </c>
      <c r="CU16" s="232">
        <f t="shared" si="33"/>
        <v>1.5423557543795875E-4</v>
      </c>
      <c r="CV16" s="232">
        <f t="shared" si="33"/>
        <v>7.3416133908468356E-5</v>
      </c>
      <c r="CW16" s="232">
        <f t="shared" si="33"/>
        <v>3.2376515053634538E-5</v>
      </c>
      <c r="CX16" s="232">
        <f t="shared" si="33"/>
        <v>1.298298253650745E-5</v>
      </c>
      <c r="CY16" s="232">
        <f t="shared" si="33"/>
        <v>4.6089588004601446E-6</v>
      </c>
      <c r="CZ16" s="232">
        <f t="shared" si="33"/>
        <v>1.3919055577389639E-6</v>
      </c>
      <c r="DA16" s="232">
        <f t="shared" si="33"/>
        <v>3.3544923941509029E-7</v>
      </c>
      <c r="DB16" s="232">
        <f t="shared" ref="DB16:DI16" si="34">DA16*IFERROR(VLOOKUP($F16+DA$4,mortalityTable_nPx_assurance,4,0),0)</f>
        <v>5.7361819939980453E-8</v>
      </c>
      <c r="DC16" s="232">
        <f t="shared" si="34"/>
        <v>5.2199256145382196E-9</v>
      </c>
      <c r="DD16" s="232">
        <f t="shared" si="34"/>
        <v>0</v>
      </c>
      <c r="DE16" s="232">
        <f t="shared" si="34"/>
        <v>0</v>
      </c>
      <c r="DF16" s="232">
        <f t="shared" si="34"/>
        <v>0</v>
      </c>
      <c r="DG16" s="232">
        <f t="shared" si="34"/>
        <v>0</v>
      </c>
      <c r="DH16" s="232">
        <f t="shared" si="34"/>
        <v>0</v>
      </c>
      <c r="DI16" s="233">
        <f t="shared" si="34"/>
        <v>0</v>
      </c>
    </row>
    <row r="17" spans="2:113">
      <c r="B17" s="220"/>
      <c r="C17" s="220"/>
      <c r="D17" s="220"/>
      <c r="E17" s="220"/>
      <c r="F17" s="266">
        <f t="shared" si="14"/>
        <v>22</v>
      </c>
      <c r="G17" s="224">
        <f t="shared" si="4"/>
        <v>1.1800000000000001E-3</v>
      </c>
      <c r="H17" s="225">
        <v>1</v>
      </c>
      <c r="I17" s="230">
        <f t="shared" si="9"/>
        <v>0.99882000000000004</v>
      </c>
      <c r="J17" s="231">
        <f t="shared" ref="J17:AO17" si="35">I17*IFERROR(VLOOKUP($F17+I$4,mortalityTable_nPx_assurance,4,0),0)</f>
        <v>0.99764139240000005</v>
      </c>
      <c r="K17" s="232">
        <f t="shared" si="35"/>
        <v>0.99647415197089206</v>
      </c>
      <c r="L17" s="232">
        <f t="shared" si="35"/>
        <v>0.99529831247156642</v>
      </c>
      <c r="M17" s="232">
        <f t="shared" si="35"/>
        <v>0.99411390747972528</v>
      </c>
      <c r="N17" s="232">
        <f t="shared" si="35"/>
        <v>0.99292097079074959</v>
      </c>
      <c r="O17" s="232">
        <f t="shared" si="35"/>
        <v>0.99171953641609278</v>
      </c>
      <c r="P17" s="232">
        <f t="shared" si="35"/>
        <v>0.99049972138630105</v>
      </c>
      <c r="Q17" s="232">
        <f t="shared" si="35"/>
        <v>0.98927150173178202</v>
      </c>
      <c r="R17" s="232">
        <f t="shared" si="35"/>
        <v>0.98802501963959999</v>
      </c>
      <c r="S17" s="232">
        <f t="shared" si="35"/>
        <v>0.9867603476144613</v>
      </c>
      <c r="T17" s="232">
        <f t="shared" si="35"/>
        <v>0.98547755916256252</v>
      </c>
      <c r="U17" s="232">
        <f t="shared" si="35"/>
        <v>0.98417672878446794</v>
      </c>
      <c r="V17" s="232">
        <f t="shared" si="35"/>
        <v>0.98284809020060893</v>
      </c>
      <c r="W17" s="232">
        <f t="shared" si="35"/>
        <v>0.98149175983613202</v>
      </c>
      <c r="X17" s="232">
        <f t="shared" si="35"/>
        <v>0.98009804153716473</v>
      </c>
      <c r="Y17" s="232">
        <f t="shared" si="35"/>
        <v>0.97865729741610508</v>
      </c>
      <c r="Z17" s="232">
        <f t="shared" si="35"/>
        <v>0.97715995175105841</v>
      </c>
      <c r="AA17" s="232">
        <f t="shared" si="35"/>
        <v>0.97561603902729166</v>
      </c>
      <c r="AB17" s="232">
        <f t="shared" si="35"/>
        <v>0.97400627256289662</v>
      </c>
      <c r="AC17" s="232">
        <f t="shared" si="35"/>
        <v>0.9723212417113628</v>
      </c>
      <c r="AD17" s="232">
        <f t="shared" si="35"/>
        <v>0.9705516170514481</v>
      </c>
      <c r="AE17" s="232">
        <f t="shared" si="35"/>
        <v>0.96869786346287989</v>
      </c>
      <c r="AF17" s="232">
        <f t="shared" si="35"/>
        <v>0.96673140680005032</v>
      </c>
      <c r="AG17" s="232">
        <f t="shared" si="35"/>
        <v>0.96464326696136216</v>
      </c>
      <c r="AH17" s="232">
        <f t="shared" si="35"/>
        <v>0.96243423388002058</v>
      </c>
      <c r="AI17" s="232">
        <f t="shared" si="35"/>
        <v>0.96007627000701456</v>
      </c>
      <c r="AJ17" s="232">
        <f t="shared" si="35"/>
        <v>0.9575704709422963</v>
      </c>
      <c r="AK17" s="232">
        <f t="shared" si="35"/>
        <v>0.95488927362365783</v>
      </c>
      <c r="AL17" s="232">
        <f t="shared" si="35"/>
        <v>0.95200550801731432</v>
      </c>
      <c r="AM17" s="232">
        <f t="shared" si="35"/>
        <v>0.94892101017133823</v>
      </c>
      <c r="AN17" s="232">
        <f t="shared" si="35"/>
        <v>0.94561876505594189</v>
      </c>
      <c r="AO17" s="232">
        <f t="shared" si="35"/>
        <v>0.9420632384993316</v>
      </c>
      <c r="AP17" s="232">
        <f t="shared" ref="AP17:BU17" si="36">AO17*IFERROR(VLOOKUP($F17+AO$4,mortalityTable_nPx_assurance,4,0),0)</f>
        <v>0.93824788238340928</v>
      </c>
      <c r="AQ17" s="232">
        <f t="shared" si="36"/>
        <v>0.9341477391373938</v>
      </c>
      <c r="AR17" s="232">
        <f t="shared" si="36"/>
        <v>0.92973856180866532</v>
      </c>
      <c r="AS17" s="232">
        <f t="shared" si="36"/>
        <v>0.92499689514344108</v>
      </c>
      <c r="AT17" s="232">
        <f t="shared" si="36"/>
        <v>0.91988166231329782</v>
      </c>
      <c r="AU17" s="232">
        <f t="shared" si="36"/>
        <v>0.91436237233941808</v>
      </c>
      <c r="AV17" s="232">
        <f t="shared" si="36"/>
        <v>0.9083915860480416</v>
      </c>
      <c r="AW17" s="232">
        <f t="shared" si="36"/>
        <v>0.90191475403951904</v>
      </c>
      <c r="AX17" s="232">
        <f t="shared" si="36"/>
        <v>0.8948888381055512</v>
      </c>
      <c r="AY17" s="232">
        <f t="shared" si="36"/>
        <v>0.88723753853974874</v>
      </c>
      <c r="AZ17" s="232">
        <f t="shared" si="36"/>
        <v>0.87890637805286054</v>
      </c>
      <c r="BA17" s="232">
        <f t="shared" si="36"/>
        <v>0.86983606423135507</v>
      </c>
      <c r="BB17" s="232">
        <f t="shared" si="36"/>
        <v>0.8599460281810446</v>
      </c>
      <c r="BC17" s="232">
        <f t="shared" si="36"/>
        <v>0.84916230498765433</v>
      </c>
      <c r="BD17" s="232">
        <f t="shared" si="36"/>
        <v>0.83740140706357524</v>
      </c>
      <c r="BE17" s="232">
        <f t="shared" si="36"/>
        <v>0.82458079152143182</v>
      </c>
      <c r="BF17" s="232">
        <f t="shared" si="36"/>
        <v>0.8106041471051435</v>
      </c>
      <c r="BG17" s="232">
        <f t="shared" si="36"/>
        <v>0.79538910726398004</v>
      </c>
      <c r="BH17" s="232">
        <f t="shared" si="36"/>
        <v>0.77884501383288918</v>
      </c>
      <c r="BI17" s="232">
        <f t="shared" si="36"/>
        <v>0.76087705936376437</v>
      </c>
      <c r="BJ17" s="232">
        <f t="shared" si="36"/>
        <v>0.74140621541464569</v>
      </c>
      <c r="BK17" s="232">
        <f t="shared" si="36"/>
        <v>0.72035769295902385</v>
      </c>
      <c r="BL17" s="232">
        <f t="shared" si="36"/>
        <v>0.69765922205388498</v>
      </c>
      <c r="BM17" s="232">
        <f t="shared" si="36"/>
        <v>0.67325510246644005</v>
      </c>
      <c r="BN17" s="232">
        <f t="shared" si="36"/>
        <v>0.6471260719397175</v>
      </c>
      <c r="BO17" s="232">
        <f t="shared" si="36"/>
        <v>0.61926082328199328</v>
      </c>
      <c r="BP17" s="232">
        <f t="shared" si="36"/>
        <v>0.58968492636204528</v>
      </c>
      <c r="BQ17" s="232">
        <f t="shared" si="36"/>
        <v>0.558461109511175</v>
      </c>
      <c r="BR17" s="232">
        <f t="shared" si="36"/>
        <v>0.5257017808272495</v>
      </c>
      <c r="BS17" s="232">
        <f t="shared" si="36"/>
        <v>0.49155745016251967</v>
      </c>
      <c r="BT17" s="232">
        <f t="shared" si="36"/>
        <v>0.45624396294284425</v>
      </c>
      <c r="BU17" s="232">
        <f t="shared" si="36"/>
        <v>0.42002731716444125</v>
      </c>
      <c r="BV17" s="232">
        <f t="shared" ref="BV17:DA17" si="37">BU17*IFERROR(VLOOKUP($F17+BU$4,mortalityTable_nPx_assurance,4,0),0)</f>
        <v>0.38323292418083621</v>
      </c>
      <c r="BW17" s="232">
        <f t="shared" si="37"/>
        <v>0.34622795302193465</v>
      </c>
      <c r="BX17" s="232">
        <f t="shared" si="37"/>
        <v>0.30943084617476341</v>
      </c>
      <c r="BY17" s="232">
        <f t="shared" si="37"/>
        <v>0.27329551195847451</v>
      </c>
      <c r="BZ17" s="232">
        <f t="shared" si="37"/>
        <v>0.23829182278683311</v>
      </c>
      <c r="CA17" s="232">
        <f t="shared" si="37"/>
        <v>0.20488092631389127</v>
      </c>
      <c r="CB17" s="232">
        <f t="shared" si="37"/>
        <v>0.17350136363965568</v>
      </c>
      <c r="CC17" s="232">
        <f t="shared" si="37"/>
        <v>0.14453704599365155</v>
      </c>
      <c r="CD17" s="232">
        <f t="shared" si="37"/>
        <v>0.11830212677534385</v>
      </c>
      <c r="CE17" s="232">
        <f t="shared" si="37"/>
        <v>9.5015536140885162E-2</v>
      </c>
      <c r="CF17" s="232">
        <f t="shared" si="37"/>
        <v>7.4787678651852124E-2</v>
      </c>
      <c r="CG17" s="232">
        <f t="shared" si="37"/>
        <v>5.7616427633386876E-2</v>
      </c>
      <c r="CH17" s="232">
        <f t="shared" si="37"/>
        <v>4.3392083979256327E-2</v>
      </c>
      <c r="CI17" s="232">
        <f t="shared" si="37"/>
        <v>3.1908368954146137E-2</v>
      </c>
      <c r="CJ17" s="232">
        <f t="shared" si="37"/>
        <v>2.2884682213913612E-2</v>
      </c>
      <c r="CK17" s="232">
        <f t="shared" si="37"/>
        <v>1.5990900543794276E-2</v>
      </c>
      <c r="CL17" s="232">
        <f t="shared" si="37"/>
        <v>1.0876530822872552E-2</v>
      </c>
      <c r="CM17" s="232">
        <f t="shared" si="37"/>
        <v>7.195260200563108E-3</v>
      </c>
      <c r="CN17" s="232">
        <f t="shared" si="37"/>
        <v>4.6265523089620789E-3</v>
      </c>
      <c r="CO17" s="232">
        <f t="shared" si="37"/>
        <v>2.8869686407923373E-3</v>
      </c>
      <c r="CP17" s="232">
        <f t="shared" si="37"/>
        <v>1.7437290590385716E-3</v>
      </c>
      <c r="CQ17" s="232">
        <f t="shared" si="37"/>
        <v>1.0165940414194872E-3</v>
      </c>
      <c r="CR17" s="232">
        <f t="shared" si="37"/>
        <v>5.6929266319491294E-4</v>
      </c>
      <c r="CS17" s="232">
        <f t="shared" si="37"/>
        <v>3.0457157480927836E-4</v>
      </c>
      <c r="CT17" s="232">
        <f t="shared" si="37"/>
        <v>1.5441778842830413E-4</v>
      </c>
      <c r="CU17" s="232">
        <f t="shared" si="37"/>
        <v>7.3502867291872761E-5</v>
      </c>
      <c r="CV17" s="232">
        <f t="shared" si="37"/>
        <v>3.2414764475715884E-5</v>
      </c>
      <c r="CW17" s="232">
        <f t="shared" si="37"/>
        <v>1.2998320554762071E-5</v>
      </c>
      <c r="CX17" s="232">
        <f t="shared" si="37"/>
        <v>4.6144037969405353E-6</v>
      </c>
      <c r="CY17" s="232">
        <f t="shared" si="37"/>
        <v>1.3935499466760418E-6</v>
      </c>
      <c r="CZ17" s="232">
        <f t="shared" si="37"/>
        <v>3.3584553714892606E-7</v>
      </c>
      <c r="DA17" s="232">
        <f t="shared" si="37"/>
        <v>5.7429586852466372E-8</v>
      </c>
      <c r="DB17" s="232">
        <f t="shared" ref="DB17:DI17" si="38">DA17*IFERROR(VLOOKUP($F17+DA$4,mortalityTable_nPx_assurance,4,0),0)</f>
        <v>5.2260924035744381E-9</v>
      </c>
      <c r="DC17" s="232">
        <f t="shared" si="38"/>
        <v>0</v>
      </c>
      <c r="DD17" s="232">
        <f t="shared" si="38"/>
        <v>0</v>
      </c>
      <c r="DE17" s="232">
        <f t="shared" si="38"/>
        <v>0</v>
      </c>
      <c r="DF17" s="232">
        <f t="shared" si="38"/>
        <v>0</v>
      </c>
      <c r="DG17" s="232">
        <f t="shared" si="38"/>
        <v>0</v>
      </c>
      <c r="DH17" s="232">
        <f t="shared" si="38"/>
        <v>0</v>
      </c>
      <c r="DI17" s="233">
        <f t="shared" si="38"/>
        <v>0</v>
      </c>
    </row>
    <row r="18" spans="2:113">
      <c r="B18" s="220"/>
      <c r="C18" s="220"/>
      <c r="D18" s="220"/>
      <c r="E18" s="220"/>
      <c r="F18" s="266">
        <f t="shared" si="14"/>
        <v>23</v>
      </c>
      <c r="G18" s="224">
        <f t="shared" si="4"/>
        <v>1.1800000000000001E-3</v>
      </c>
      <c r="H18" s="225">
        <v>1</v>
      </c>
      <c r="I18" s="230">
        <f t="shared" si="9"/>
        <v>0.99882000000000004</v>
      </c>
      <c r="J18" s="231">
        <f t="shared" ref="J18:AO18" si="39">I18*IFERROR(VLOOKUP($F18+I$4,mortalityTable_nPx_assurance,4,0),0)</f>
        <v>0.99765138060000003</v>
      </c>
      <c r="K18" s="232">
        <f t="shared" si="39"/>
        <v>0.99647415197089206</v>
      </c>
      <c r="L18" s="232">
        <f t="shared" si="39"/>
        <v>0.99528834773004671</v>
      </c>
      <c r="M18" s="232">
        <f t="shared" si="39"/>
        <v>0.99409400171277063</v>
      </c>
      <c r="N18" s="232">
        <f t="shared" si="39"/>
        <v>0.99289114797069811</v>
      </c>
      <c r="O18" s="232">
        <f t="shared" si="39"/>
        <v>0.99166989185869414</v>
      </c>
      <c r="P18" s="232">
        <f t="shared" si="39"/>
        <v>0.99044022119278929</v>
      </c>
      <c r="Q18" s="232">
        <f t="shared" si="39"/>
        <v>0.98919226651408632</v>
      </c>
      <c r="R18" s="232">
        <f t="shared" si="39"/>
        <v>0.98792610041294837</v>
      </c>
      <c r="S18" s="232">
        <f t="shared" si="39"/>
        <v>0.98664179648241157</v>
      </c>
      <c r="T18" s="232">
        <f t="shared" si="39"/>
        <v>0.98533942931105478</v>
      </c>
      <c r="U18" s="232">
        <f t="shared" si="39"/>
        <v>0.98400922108148492</v>
      </c>
      <c r="V18" s="232">
        <f t="shared" si="39"/>
        <v>0.98265128835639237</v>
      </c>
      <c r="W18" s="232">
        <f t="shared" si="39"/>
        <v>0.98125592352692637</v>
      </c>
      <c r="X18" s="232">
        <f t="shared" si="39"/>
        <v>0.97981347731934176</v>
      </c>
      <c r="Y18" s="232">
        <f t="shared" si="39"/>
        <v>0.97831436269904315</v>
      </c>
      <c r="Z18" s="232">
        <f t="shared" si="39"/>
        <v>0.97676862600597869</v>
      </c>
      <c r="AA18" s="232">
        <f t="shared" si="39"/>
        <v>0.97515695777306877</v>
      </c>
      <c r="AB18" s="232">
        <f t="shared" si="39"/>
        <v>0.97346993623612132</v>
      </c>
      <c r="AC18" s="232">
        <f t="shared" si="39"/>
        <v>0.97169822095217151</v>
      </c>
      <c r="AD18" s="232">
        <f t="shared" si="39"/>
        <v>0.96984227735015294</v>
      </c>
      <c r="AE18" s="232">
        <f t="shared" si="39"/>
        <v>0.96787349752713214</v>
      </c>
      <c r="AF18" s="232">
        <f t="shared" si="39"/>
        <v>0.96578289077247348</v>
      </c>
      <c r="AG18" s="232">
        <f t="shared" si="39"/>
        <v>0.96357124795260451</v>
      </c>
      <c r="AH18" s="232">
        <f t="shared" si="39"/>
        <v>0.96121049839512063</v>
      </c>
      <c r="AI18" s="232">
        <f t="shared" si="39"/>
        <v>0.95870173899430933</v>
      </c>
      <c r="AJ18" s="232">
        <f t="shared" si="39"/>
        <v>0.95601737412512522</v>
      </c>
      <c r="AK18" s="232">
        <f t="shared" si="39"/>
        <v>0.9531302016552673</v>
      </c>
      <c r="AL18" s="232">
        <f t="shared" si="39"/>
        <v>0.95004205980190426</v>
      </c>
      <c r="AM18" s="232">
        <f t="shared" si="39"/>
        <v>0.9467359134337936</v>
      </c>
      <c r="AN18" s="232">
        <f t="shared" si="39"/>
        <v>0.94317618639928258</v>
      </c>
      <c r="AO18" s="232">
        <f t="shared" si="39"/>
        <v>0.93935632284436543</v>
      </c>
      <c r="AP18" s="232">
        <f t="shared" ref="AP18:BU18" si="40">AO18*IFERROR(VLOOKUP($F18+AO$4,mortalityTable_nPx_assurance,4,0),0)</f>
        <v>0.93525133571353558</v>
      </c>
      <c r="AQ18" s="232">
        <f t="shared" si="40"/>
        <v>0.93083694940896777</v>
      </c>
      <c r="AR18" s="232">
        <f t="shared" si="40"/>
        <v>0.92608968096698208</v>
      </c>
      <c r="AS18" s="232">
        <f t="shared" si="40"/>
        <v>0.92096840503123467</v>
      </c>
      <c r="AT18" s="232">
        <f t="shared" si="40"/>
        <v>0.91544259460104727</v>
      </c>
      <c r="AU18" s="232">
        <f t="shared" si="40"/>
        <v>0.90946475445830244</v>
      </c>
      <c r="AV18" s="232">
        <f t="shared" si="40"/>
        <v>0.90298027075901477</v>
      </c>
      <c r="AW18" s="232">
        <f t="shared" si="40"/>
        <v>0.89594605444980213</v>
      </c>
      <c r="AX18" s="232">
        <f t="shared" si="40"/>
        <v>0.88828571568425641</v>
      </c>
      <c r="AY18" s="232">
        <f t="shared" si="40"/>
        <v>0.87994471281398123</v>
      </c>
      <c r="AZ18" s="232">
        <f t="shared" si="40"/>
        <v>0.870863683377741</v>
      </c>
      <c r="BA18" s="232">
        <f t="shared" si="40"/>
        <v>0.86096196329773611</v>
      </c>
      <c r="BB18" s="232">
        <f t="shared" si="40"/>
        <v>0.85016550027798254</v>
      </c>
      <c r="BC18" s="232">
        <f t="shared" si="40"/>
        <v>0.83839070809913241</v>
      </c>
      <c r="BD18" s="232">
        <f t="shared" si="40"/>
        <v>0.82555494635813464</v>
      </c>
      <c r="BE18" s="232">
        <f t="shared" si="40"/>
        <v>0.81156179001736428</v>
      </c>
      <c r="BF18" s="232">
        <f t="shared" si="40"/>
        <v>0.79632877521873835</v>
      </c>
      <c r="BG18" s="232">
        <f t="shared" si="40"/>
        <v>0.77976513669418857</v>
      </c>
      <c r="BH18" s="232">
        <f t="shared" si="40"/>
        <v>0.76177595499065365</v>
      </c>
      <c r="BI18" s="232">
        <f t="shared" si="40"/>
        <v>0.74228210830244279</v>
      </c>
      <c r="BJ18" s="232">
        <f t="shared" si="40"/>
        <v>0.72120871924773644</v>
      </c>
      <c r="BK18" s="232">
        <f t="shared" si="40"/>
        <v>0.69848343250424028</v>
      </c>
      <c r="BL18" s="232">
        <f t="shared" si="40"/>
        <v>0.67405048203524198</v>
      </c>
      <c r="BM18" s="232">
        <f t="shared" si="40"/>
        <v>0.64789058282745426</v>
      </c>
      <c r="BN18" s="232">
        <f t="shared" si="40"/>
        <v>0.61999241433090413</v>
      </c>
      <c r="BO18" s="232">
        <f t="shared" si="40"/>
        <v>0.59038157662246016</v>
      </c>
      <c r="BP18" s="232">
        <f t="shared" si="40"/>
        <v>0.55912087214030082</v>
      </c>
      <c r="BQ18" s="232">
        <f t="shared" si="40"/>
        <v>0.52632284178055078</v>
      </c>
      <c r="BR18" s="232">
        <f t="shared" si="40"/>
        <v>0.49213817320690401</v>
      </c>
      <c r="BS18" s="232">
        <f t="shared" si="40"/>
        <v>0.45678296684372</v>
      </c>
      <c r="BT18" s="232">
        <f t="shared" si="40"/>
        <v>0.42052353493566552</v>
      </c>
      <c r="BU18" s="232">
        <f t="shared" si="40"/>
        <v>0.38368567327530123</v>
      </c>
      <c r="BV18" s="232">
        <f t="shared" ref="BV18:DA18" si="41">BU18*IFERROR(VLOOKUP($F18+BU$4,mortalityTable_nPx_assurance,4,0),0)</f>
        <v>0.34663698466383813</v>
      </c>
      <c r="BW18" s="232">
        <f t="shared" si="41"/>
        <v>0.3097964059337654</v>
      </c>
      <c r="BX18" s="232">
        <f t="shared" si="41"/>
        <v>0.2736183816488203</v>
      </c>
      <c r="BY18" s="232">
        <f t="shared" si="41"/>
        <v>0.2385733393272394</v>
      </c>
      <c r="BZ18" s="232">
        <f t="shared" si="41"/>
        <v>0.20512297142016717</v>
      </c>
      <c r="CA18" s="232">
        <f t="shared" si="41"/>
        <v>0.17370633711745437</v>
      </c>
      <c r="CB18" s="232">
        <f t="shared" si="41"/>
        <v>0.14470780119906654</v>
      </c>
      <c r="CC18" s="232">
        <f t="shared" si="41"/>
        <v>0.11844188820342397</v>
      </c>
      <c r="CD18" s="232">
        <f t="shared" si="41"/>
        <v>9.5127786929461985E-2</v>
      </c>
      <c r="CE18" s="232">
        <f t="shared" si="41"/>
        <v>7.487603237004882E-2</v>
      </c>
      <c r="CF18" s="232">
        <f t="shared" si="41"/>
        <v>5.7684495337885611E-2</v>
      </c>
      <c r="CG18" s="232">
        <f t="shared" si="41"/>
        <v>4.3443347128868409E-2</v>
      </c>
      <c r="CH18" s="232">
        <f t="shared" si="41"/>
        <v>3.1946065311213384E-2</v>
      </c>
      <c r="CI18" s="232">
        <f t="shared" si="41"/>
        <v>2.2911718041202241E-2</v>
      </c>
      <c r="CJ18" s="232">
        <f t="shared" si="41"/>
        <v>1.600979209847048E-2</v>
      </c>
      <c r="CK18" s="232">
        <f t="shared" si="41"/>
        <v>1.0889380291616665E-2</v>
      </c>
      <c r="CL18" s="232">
        <f t="shared" si="41"/>
        <v>7.2037606381160886E-3</v>
      </c>
      <c r="CM18" s="232">
        <f t="shared" si="41"/>
        <v>4.632018090308645E-3</v>
      </c>
      <c r="CN18" s="232">
        <f t="shared" si="41"/>
        <v>2.8903792883525946E-3</v>
      </c>
      <c r="CO18" s="232">
        <f t="shared" si="41"/>
        <v>1.7457890901649671E-3</v>
      </c>
      <c r="CP18" s="232">
        <f t="shared" si="41"/>
        <v>1.0177950395661758E-3</v>
      </c>
      <c r="CQ18" s="232">
        <f t="shared" si="41"/>
        <v>5.6996522215705845E-4</v>
      </c>
      <c r="CR18" s="232">
        <f t="shared" si="41"/>
        <v>3.049313938540262E-4</v>
      </c>
      <c r="CS18" s="232">
        <f t="shared" si="41"/>
        <v>1.546002166839913E-4</v>
      </c>
      <c r="CT18" s="232">
        <f t="shared" si="41"/>
        <v>7.3589703141579849E-5</v>
      </c>
      <c r="CU18" s="232">
        <f t="shared" si="41"/>
        <v>3.2453059085436707E-5</v>
      </c>
      <c r="CV18" s="232">
        <f t="shared" si="41"/>
        <v>1.3013676693260121E-5</v>
      </c>
      <c r="CW18" s="232">
        <f t="shared" si="41"/>
        <v>4.6198552261073424E-6</v>
      </c>
      <c r="CX18" s="232">
        <f t="shared" si="41"/>
        <v>1.3951962782844176E-6</v>
      </c>
      <c r="CY18" s="232">
        <f t="shared" si="41"/>
        <v>3.3624230306654464E-7</v>
      </c>
      <c r="CZ18" s="232">
        <f t="shared" si="41"/>
        <v>5.7497433824379148E-8</v>
      </c>
      <c r="DA18" s="232">
        <f t="shared" si="41"/>
        <v>5.2322664780185006E-9</v>
      </c>
      <c r="DB18" s="232">
        <f t="shared" ref="DB18:DI18" si="42">DA18*IFERROR(VLOOKUP($F18+DA$4,mortalityTable_nPx_assurance,4,0),0)</f>
        <v>0</v>
      </c>
      <c r="DC18" s="232">
        <f t="shared" si="42"/>
        <v>0</v>
      </c>
      <c r="DD18" s="232">
        <f t="shared" si="42"/>
        <v>0</v>
      </c>
      <c r="DE18" s="232">
        <f t="shared" si="42"/>
        <v>0</v>
      </c>
      <c r="DF18" s="232">
        <f t="shared" si="42"/>
        <v>0</v>
      </c>
      <c r="DG18" s="232">
        <f t="shared" si="42"/>
        <v>0</v>
      </c>
      <c r="DH18" s="232">
        <f t="shared" si="42"/>
        <v>0</v>
      </c>
      <c r="DI18" s="233">
        <f t="shared" si="42"/>
        <v>0</v>
      </c>
    </row>
    <row r="19" spans="2:113">
      <c r="B19" s="220"/>
      <c r="C19" s="220"/>
      <c r="D19" s="220"/>
      <c r="E19" s="220"/>
      <c r="F19" s="266">
        <f t="shared" si="14"/>
        <v>24</v>
      </c>
      <c r="G19" s="224">
        <f t="shared" si="4"/>
        <v>1.17E-3</v>
      </c>
      <c r="H19" s="225">
        <v>1</v>
      </c>
      <c r="I19" s="230">
        <f t="shared" si="9"/>
        <v>0.99883</v>
      </c>
      <c r="J19" s="231">
        <f t="shared" ref="J19:AO19" si="43">I19*IFERROR(VLOOKUP($F19+I$4,mortalityTable_nPx_assurance,4,0),0)</f>
        <v>0.99765138060000003</v>
      </c>
      <c r="K19" s="232">
        <f t="shared" si="43"/>
        <v>0.99646417545708599</v>
      </c>
      <c r="L19" s="232">
        <f t="shared" si="43"/>
        <v>0.99526841844653746</v>
      </c>
      <c r="M19" s="232">
        <f t="shared" si="43"/>
        <v>0.99406414366021711</v>
      </c>
      <c r="N19" s="232">
        <f t="shared" si="43"/>
        <v>0.9928414447635151</v>
      </c>
      <c r="O19" s="232">
        <f t="shared" si="43"/>
        <v>0.99161032137200833</v>
      </c>
      <c r="P19" s="232">
        <f t="shared" si="43"/>
        <v>0.99036089236707958</v>
      </c>
      <c r="Q19" s="232">
        <f t="shared" si="43"/>
        <v>0.98909323042484976</v>
      </c>
      <c r="R19" s="232">
        <f t="shared" si="43"/>
        <v>0.98780740922529753</v>
      </c>
      <c r="S19" s="232">
        <f t="shared" si="43"/>
        <v>0.98650350344512017</v>
      </c>
      <c r="T19" s="232">
        <f t="shared" si="43"/>
        <v>0.98517172371546924</v>
      </c>
      <c r="U19" s="232">
        <f t="shared" si="43"/>
        <v>0.98381218673674187</v>
      </c>
      <c r="V19" s="232">
        <f t="shared" si="43"/>
        <v>0.98241517343157569</v>
      </c>
      <c r="W19" s="232">
        <f t="shared" si="43"/>
        <v>0.98097102312663131</v>
      </c>
      <c r="X19" s="232">
        <f t="shared" si="43"/>
        <v>0.97947013746124756</v>
      </c>
      <c r="Y19" s="232">
        <f t="shared" si="43"/>
        <v>0.97792257464405874</v>
      </c>
      <c r="Z19" s="232">
        <f t="shared" si="43"/>
        <v>0.97630900239589602</v>
      </c>
      <c r="AA19" s="232">
        <f t="shared" si="43"/>
        <v>0.97461998782175108</v>
      </c>
      <c r="AB19" s="232">
        <f t="shared" si="43"/>
        <v>0.97284617944391549</v>
      </c>
      <c r="AC19" s="232">
        <f t="shared" si="43"/>
        <v>0.9709880432411776</v>
      </c>
      <c r="AD19" s="232">
        <f t="shared" si="43"/>
        <v>0.96901693751339801</v>
      </c>
      <c r="AE19" s="232">
        <f t="shared" si="43"/>
        <v>0.96692386092836902</v>
      </c>
      <c r="AF19" s="232">
        <f t="shared" si="43"/>
        <v>0.96470960528684302</v>
      </c>
      <c r="AG19" s="232">
        <f t="shared" si="43"/>
        <v>0.96234606675389034</v>
      </c>
      <c r="AH19" s="232">
        <f t="shared" si="43"/>
        <v>0.95983434351966268</v>
      </c>
      <c r="AI19" s="232">
        <f t="shared" si="43"/>
        <v>0.95714680735780755</v>
      </c>
      <c r="AJ19" s="232">
        <f t="shared" si="43"/>
        <v>0.95425622399958698</v>
      </c>
      <c r="AK19" s="232">
        <f t="shared" si="43"/>
        <v>0.95116443383382832</v>
      </c>
      <c r="AL19" s="232">
        <f t="shared" si="43"/>
        <v>0.94785438160408653</v>
      </c>
      <c r="AM19" s="232">
        <f t="shared" si="43"/>
        <v>0.94429044912925519</v>
      </c>
      <c r="AN19" s="232">
        <f t="shared" si="43"/>
        <v>0.94046607281028172</v>
      </c>
      <c r="AO19" s="232">
        <f t="shared" si="43"/>
        <v>0.93635623607210083</v>
      </c>
      <c r="AP19" s="232">
        <f t="shared" ref="AP19:BU19" si="44">AO19*IFERROR(VLOOKUP($F19+AO$4,mortalityTable_nPx_assurance,4,0),0)</f>
        <v>0.9319366346378406</v>
      </c>
      <c r="AQ19" s="232">
        <f t="shared" si="44"/>
        <v>0.92718375780118767</v>
      </c>
      <c r="AR19" s="232">
        <f t="shared" si="44"/>
        <v>0.92205643162054707</v>
      </c>
      <c r="AS19" s="232">
        <f t="shared" si="44"/>
        <v>0.91652409303082383</v>
      </c>
      <c r="AT19" s="232">
        <f t="shared" si="44"/>
        <v>0.91053919070333256</v>
      </c>
      <c r="AU19" s="232">
        <f t="shared" si="44"/>
        <v>0.90404704627361787</v>
      </c>
      <c r="AV19" s="232">
        <f t="shared" si="44"/>
        <v>0.89700451978314644</v>
      </c>
      <c r="AW19" s="232">
        <f t="shared" si="44"/>
        <v>0.88933513113900053</v>
      </c>
      <c r="AX19" s="232">
        <f t="shared" si="44"/>
        <v>0.88098427425760528</v>
      </c>
      <c r="AY19" s="232">
        <f t="shared" si="44"/>
        <v>0.87189251654726685</v>
      </c>
      <c r="AZ19" s="232">
        <f t="shared" si="44"/>
        <v>0.86197909863412447</v>
      </c>
      <c r="BA19" s="232">
        <f t="shared" si="44"/>
        <v>0.85116988073725253</v>
      </c>
      <c r="BB19" s="232">
        <f t="shared" si="44"/>
        <v>0.83938117788904154</v>
      </c>
      <c r="BC19" s="232">
        <f t="shared" si="44"/>
        <v>0.8265302520555603</v>
      </c>
      <c r="BD19" s="232">
        <f t="shared" si="44"/>
        <v>0.8125205642832185</v>
      </c>
      <c r="BE19" s="232">
        <f t="shared" si="44"/>
        <v>0.79726955329162252</v>
      </c>
      <c r="BF19" s="232">
        <f t="shared" si="44"/>
        <v>0.78068634658315672</v>
      </c>
      <c r="BG19" s="232">
        <f t="shared" si="44"/>
        <v>0.76267591256748324</v>
      </c>
      <c r="BH19" s="232">
        <f t="shared" si="44"/>
        <v>0.74315903596488131</v>
      </c>
      <c r="BI19" s="232">
        <f t="shared" si="44"/>
        <v>0.72206075093383826</v>
      </c>
      <c r="BJ19" s="232">
        <f t="shared" si="44"/>
        <v>0.69930861667191302</v>
      </c>
      <c r="BK19" s="232">
        <f t="shared" si="44"/>
        <v>0.67484680126072949</v>
      </c>
      <c r="BL19" s="232">
        <f t="shared" si="44"/>
        <v>0.6486559969038006</v>
      </c>
      <c r="BM19" s="232">
        <f t="shared" si="44"/>
        <v>0.62072486967712293</v>
      </c>
      <c r="BN19" s="232">
        <f t="shared" si="44"/>
        <v>0.59107904990134352</v>
      </c>
      <c r="BO19" s="232">
        <f t="shared" si="44"/>
        <v>0.55978141420906735</v>
      </c>
      <c r="BP19" s="232">
        <f t="shared" si="44"/>
        <v>0.52694463645156342</v>
      </c>
      <c r="BQ19" s="232">
        <f t="shared" si="44"/>
        <v>0.4927195823140344</v>
      </c>
      <c r="BR19" s="232">
        <f t="shared" si="44"/>
        <v>0.45732260752059417</v>
      </c>
      <c r="BS19" s="232">
        <f t="shared" si="44"/>
        <v>0.42102033893560942</v>
      </c>
      <c r="BT19" s="232">
        <f t="shared" si="44"/>
        <v>0.38413895724485003</v>
      </c>
      <c r="BU19" s="232">
        <f t="shared" si="44"/>
        <v>0.34704649953328731</v>
      </c>
      <c r="BV19" s="232">
        <f t="shared" ref="BV19:DA19" si="45">BU19*IFERROR(VLOOKUP($F19+BU$4,mortalityTable_nPx_assurance,4,0),0)</f>
        <v>0.31016239756288955</v>
      </c>
      <c r="BW19" s="232">
        <f t="shared" si="45"/>
        <v>0.27394163277549533</v>
      </c>
      <c r="BX19" s="232">
        <f t="shared" si="45"/>
        <v>0.2388551884496099</v>
      </c>
      <c r="BY19" s="232">
        <f t="shared" si="45"/>
        <v>0.20536530247709012</v>
      </c>
      <c r="BZ19" s="232">
        <f t="shared" si="45"/>
        <v>0.17391155274969899</v>
      </c>
      <c r="CA19" s="232">
        <f t="shared" si="45"/>
        <v>0.14487875813366424</v>
      </c>
      <c r="CB19" s="232">
        <f t="shared" si="45"/>
        <v>0.11858181474482284</v>
      </c>
      <c r="CC19" s="232">
        <f t="shared" si="45"/>
        <v>9.5240170330451901E-2</v>
      </c>
      <c r="CD19" s="232">
        <f t="shared" si="45"/>
        <v>7.4964490468801992E-2</v>
      </c>
      <c r="CE19" s="232">
        <f t="shared" si="45"/>
        <v>5.7752643457165055E-2</v>
      </c>
      <c r="CF19" s="232">
        <f t="shared" si="45"/>
        <v>4.3494670840460145E-2</v>
      </c>
      <c r="CG19" s="232">
        <f t="shared" si="45"/>
        <v>3.1983806202532362E-2</v>
      </c>
      <c r="CH19" s="232">
        <f t="shared" si="45"/>
        <v>2.2938785808456211E-2</v>
      </c>
      <c r="CI19" s="232">
        <f t="shared" si="45"/>
        <v>1.6028705971516864E-2</v>
      </c>
      <c r="CJ19" s="232">
        <f t="shared" si="45"/>
        <v>1.0902244940646625E-2</v>
      </c>
      <c r="CK19" s="232">
        <f t="shared" si="45"/>
        <v>7.2122711180353681E-3</v>
      </c>
      <c r="CL19" s="232">
        <f t="shared" si="45"/>
        <v>4.6374903288967416E-3</v>
      </c>
      <c r="CM19" s="232">
        <f t="shared" si="45"/>
        <v>2.893793965231567E-3</v>
      </c>
      <c r="CN19" s="232">
        <f t="shared" si="45"/>
        <v>1.7478515549998663E-3</v>
      </c>
      <c r="CO19" s="232">
        <f t="shared" si="45"/>
        <v>1.0189974565649219E-3</v>
      </c>
      <c r="CP19" s="232">
        <f t="shared" si="45"/>
        <v>5.7063857567635635E-4</v>
      </c>
      <c r="CQ19" s="232">
        <f t="shared" si="45"/>
        <v>3.0529163798685059E-4</v>
      </c>
      <c r="CR19" s="232">
        <f t="shared" si="45"/>
        <v>1.5478286045933324E-4</v>
      </c>
      <c r="CS19" s="232">
        <f t="shared" si="45"/>
        <v>7.367664157864262E-5</v>
      </c>
      <c r="CT19" s="232">
        <f t="shared" si="45"/>
        <v>3.2491398936181389E-5</v>
      </c>
      <c r="CU19" s="232">
        <f t="shared" si="45"/>
        <v>1.3029050973408739E-5</v>
      </c>
      <c r="CV19" s="232">
        <f t="shared" si="45"/>
        <v>4.6253130955601016E-6</v>
      </c>
      <c r="CW19" s="232">
        <f t="shared" si="45"/>
        <v>1.396844554859151E-6</v>
      </c>
      <c r="CX19" s="232">
        <f t="shared" si="45"/>
        <v>3.3663953772105537E-7</v>
      </c>
      <c r="CY19" s="232">
        <f t="shared" si="45"/>
        <v>5.756536095030048E-8</v>
      </c>
      <c r="CZ19" s="232">
        <f t="shared" si="45"/>
        <v>5.2384478464773421E-9</v>
      </c>
      <c r="DA19" s="232">
        <f t="shared" si="45"/>
        <v>0</v>
      </c>
      <c r="DB19" s="232">
        <f t="shared" ref="DB19:DI19" si="46">DA19*IFERROR(VLOOKUP($F19+DA$4,mortalityTable_nPx_assurance,4,0),0)</f>
        <v>0</v>
      </c>
      <c r="DC19" s="232">
        <f t="shared" si="46"/>
        <v>0</v>
      </c>
      <c r="DD19" s="232">
        <f t="shared" si="46"/>
        <v>0</v>
      </c>
      <c r="DE19" s="232">
        <f t="shared" si="46"/>
        <v>0</v>
      </c>
      <c r="DF19" s="232">
        <f t="shared" si="46"/>
        <v>0</v>
      </c>
      <c r="DG19" s="232">
        <f t="shared" si="46"/>
        <v>0</v>
      </c>
      <c r="DH19" s="232">
        <f t="shared" si="46"/>
        <v>0</v>
      </c>
      <c r="DI19" s="233">
        <f t="shared" si="46"/>
        <v>0</v>
      </c>
    </row>
    <row r="20" spans="2:113">
      <c r="B20" s="220"/>
      <c r="C20" s="220"/>
      <c r="D20" s="220"/>
      <c r="E20" s="220"/>
      <c r="F20" s="266">
        <f t="shared" si="14"/>
        <v>25</v>
      </c>
      <c r="G20" s="224">
        <f t="shared" si="4"/>
        <v>1.1800000000000001E-3</v>
      </c>
      <c r="H20" s="225">
        <v>1</v>
      </c>
      <c r="I20" s="230">
        <f t="shared" si="9"/>
        <v>0.99882000000000004</v>
      </c>
      <c r="J20" s="231">
        <f t="shared" ref="J20:AO20" si="47">I20*IFERROR(VLOOKUP($F20+I$4,mortalityTable_nPx_assurance,4,0),0)</f>
        <v>0.99763140420000007</v>
      </c>
      <c r="K20" s="232">
        <f t="shared" si="47"/>
        <v>0.99643424651496004</v>
      </c>
      <c r="L20" s="232">
        <f t="shared" si="47"/>
        <v>0.9952285610766769</v>
      </c>
      <c r="M20" s="232">
        <f t="shared" si="47"/>
        <v>0.99400442994655258</v>
      </c>
      <c r="N20" s="232">
        <f t="shared" si="47"/>
        <v>0.99277186445341881</v>
      </c>
      <c r="O20" s="232">
        <f t="shared" si="47"/>
        <v>0.99152097190420752</v>
      </c>
      <c r="P20" s="232">
        <f t="shared" si="47"/>
        <v>0.99025182506017018</v>
      </c>
      <c r="Q20" s="232">
        <f t="shared" si="47"/>
        <v>0.98896449768759198</v>
      </c>
      <c r="R20" s="232">
        <f t="shared" si="47"/>
        <v>0.98765906455064434</v>
      </c>
      <c r="S20" s="232">
        <f t="shared" si="47"/>
        <v>0.986325724813501</v>
      </c>
      <c r="T20" s="232">
        <f t="shared" si="47"/>
        <v>0.98496459531325831</v>
      </c>
      <c r="U20" s="232">
        <f t="shared" si="47"/>
        <v>0.98356594558791355</v>
      </c>
      <c r="V20" s="232">
        <f t="shared" si="47"/>
        <v>0.98212010364789937</v>
      </c>
      <c r="W20" s="232">
        <f t="shared" si="47"/>
        <v>0.98061745988931803</v>
      </c>
      <c r="X20" s="232">
        <f t="shared" si="47"/>
        <v>0.97906808430269288</v>
      </c>
      <c r="Y20" s="232">
        <f t="shared" si="47"/>
        <v>0.97745262196359339</v>
      </c>
      <c r="Z20" s="232">
        <f t="shared" si="47"/>
        <v>0.97576162892759633</v>
      </c>
      <c r="AA20" s="232">
        <f t="shared" si="47"/>
        <v>0.97398574276294803</v>
      </c>
      <c r="AB20" s="232">
        <f t="shared" si="47"/>
        <v>0.97212542999427087</v>
      </c>
      <c r="AC20" s="232">
        <f t="shared" si="47"/>
        <v>0.97015201537138251</v>
      </c>
      <c r="AD20" s="232">
        <f t="shared" si="47"/>
        <v>0.96805648701818026</v>
      </c>
      <c r="AE20" s="232">
        <f t="shared" si="47"/>
        <v>0.96583963766290859</v>
      </c>
      <c r="AF20" s="232">
        <f t="shared" si="47"/>
        <v>0.96347333055063455</v>
      </c>
      <c r="AG20" s="232">
        <f t="shared" si="47"/>
        <v>0.96095866515789741</v>
      </c>
      <c r="AH20" s="232">
        <f t="shared" si="47"/>
        <v>0.95826798089545528</v>
      </c>
      <c r="AI20" s="232">
        <f t="shared" si="47"/>
        <v>0.95537401159315094</v>
      </c>
      <c r="AJ20" s="232">
        <f t="shared" si="47"/>
        <v>0.95227859979558915</v>
      </c>
      <c r="AK20" s="232">
        <f t="shared" si="47"/>
        <v>0.94896467026830045</v>
      </c>
      <c r="AL20" s="232">
        <f t="shared" si="47"/>
        <v>0.94539656310809161</v>
      </c>
      <c r="AM20" s="232">
        <f t="shared" si="47"/>
        <v>0.94156770702750381</v>
      </c>
      <c r="AN20" s="232">
        <f t="shared" si="47"/>
        <v>0.93745305614779362</v>
      </c>
      <c r="AO20" s="232">
        <f t="shared" si="47"/>
        <v>0.93302827772277608</v>
      </c>
      <c r="AP20" s="232">
        <f t="shared" ref="AP20:BU20" si="48">AO20*IFERROR(VLOOKUP($F20+AO$4,mortalityTable_nPx_assurance,4,0),0)</f>
        <v>0.92826983350638992</v>
      </c>
      <c r="AQ20" s="232">
        <f t="shared" si="48"/>
        <v>0.92313650132709957</v>
      </c>
      <c r="AR20" s="232">
        <f t="shared" si="48"/>
        <v>0.91759768231913696</v>
      </c>
      <c r="AS20" s="232">
        <f t="shared" si="48"/>
        <v>0.91160576945359295</v>
      </c>
      <c r="AT20" s="232">
        <f t="shared" si="48"/>
        <v>0.90510602031738885</v>
      </c>
      <c r="AU20" s="232">
        <f t="shared" si="48"/>
        <v>0.89805524441911644</v>
      </c>
      <c r="AV20" s="232">
        <f t="shared" si="48"/>
        <v>0.89037687207933303</v>
      </c>
      <c r="AW20" s="232">
        <f t="shared" si="48"/>
        <v>0.88201623325050804</v>
      </c>
      <c r="AX20" s="232">
        <f t="shared" si="48"/>
        <v>0.87291382572336285</v>
      </c>
      <c r="AY20" s="232">
        <f t="shared" si="48"/>
        <v>0.86298879552488816</v>
      </c>
      <c r="AZ20" s="232">
        <f t="shared" si="48"/>
        <v>0.85216691602900607</v>
      </c>
      <c r="BA20" s="232">
        <f t="shared" si="48"/>
        <v>0.84036440424200431</v>
      </c>
      <c r="BB20" s="232">
        <f t="shared" si="48"/>
        <v>0.82749842521305916</v>
      </c>
      <c r="BC20" s="232">
        <f t="shared" si="48"/>
        <v>0.81347232690569782</v>
      </c>
      <c r="BD20" s="232">
        <f t="shared" si="48"/>
        <v>0.79820345132967796</v>
      </c>
      <c r="BE20" s="232">
        <f t="shared" si="48"/>
        <v>0.78160081954202065</v>
      </c>
      <c r="BF20" s="232">
        <f t="shared" si="48"/>
        <v>0.76356928863518625</v>
      </c>
      <c r="BG20" s="232">
        <f t="shared" si="48"/>
        <v>0.74402955053901187</v>
      </c>
      <c r="BH20" s="232">
        <f t="shared" si="48"/>
        <v>0.72290655159920936</v>
      </c>
      <c r="BI20" s="232">
        <f t="shared" si="48"/>
        <v>0.70012776615831829</v>
      </c>
      <c r="BJ20" s="232">
        <f t="shared" si="48"/>
        <v>0.67563729689810026</v>
      </c>
      <c r="BK20" s="232">
        <f t="shared" si="48"/>
        <v>0.64941581340548493</v>
      </c>
      <c r="BL20" s="232">
        <f t="shared" si="48"/>
        <v>0.62145196848024475</v>
      </c>
      <c r="BM20" s="232">
        <f t="shared" si="48"/>
        <v>0.59177142246562819</v>
      </c>
      <c r="BN20" s="232">
        <f t="shared" si="48"/>
        <v>0.56043712564607318</v>
      </c>
      <c r="BO20" s="232">
        <f t="shared" si="48"/>
        <v>0.52756188385567448</v>
      </c>
      <c r="BP20" s="232">
        <f t="shared" si="48"/>
        <v>0.49329673949924846</v>
      </c>
      <c r="BQ20" s="232">
        <f t="shared" si="48"/>
        <v>0.45785830173362246</v>
      </c>
      <c r="BR20" s="232">
        <f t="shared" si="48"/>
        <v>0.42151350974200752</v>
      </c>
      <c r="BS20" s="232">
        <f t="shared" si="48"/>
        <v>0.38458892628860764</v>
      </c>
      <c r="BT20" s="232">
        <f t="shared" si="48"/>
        <v>0.34745301956617969</v>
      </c>
      <c r="BU20" s="232">
        <f t="shared" si="48"/>
        <v>0.3105257126466861</v>
      </c>
      <c r="BV20" s="232">
        <f t="shared" ref="BV20:DA20" si="49">BU20*IFERROR(VLOOKUP($F20+BU$4,mortalityTable_nPx_assurance,4,0),0)</f>
        <v>0.27426251992380613</v>
      </c>
      <c r="BW20" s="232">
        <f t="shared" si="49"/>
        <v>0.23913497637196504</v>
      </c>
      <c r="BX20" s="232">
        <f t="shared" si="49"/>
        <v>0.20560586133485184</v>
      </c>
      <c r="BY20" s="232">
        <f t="shared" si="49"/>
        <v>0.17411526761280594</v>
      </c>
      <c r="BZ20" s="232">
        <f t="shared" si="49"/>
        <v>0.14504846483752412</v>
      </c>
      <c r="CA20" s="232">
        <f t="shared" si="49"/>
        <v>0.11872071798486511</v>
      </c>
      <c r="CB20" s="232">
        <f t="shared" si="49"/>
        <v>9.5351731856724256E-2</v>
      </c>
      <c r="CC20" s="232">
        <f t="shared" si="49"/>
        <v>7.5052301661746229E-2</v>
      </c>
      <c r="CD20" s="232">
        <f t="shared" si="49"/>
        <v>5.7820293200209295E-2</v>
      </c>
      <c r="CE20" s="232">
        <f t="shared" si="49"/>
        <v>4.3545619214941628E-2</v>
      </c>
      <c r="CF20" s="232">
        <f t="shared" si="49"/>
        <v>3.2021271089707322E-2</v>
      </c>
      <c r="CG20" s="232">
        <f t="shared" si="49"/>
        <v>2.2965655625538092E-2</v>
      </c>
      <c r="CH20" s="232">
        <f t="shared" si="49"/>
        <v>1.6047481524900997E-2</v>
      </c>
      <c r="CI20" s="232">
        <f t="shared" si="49"/>
        <v>1.091501550879191E-2</v>
      </c>
      <c r="CJ20" s="232">
        <f t="shared" si="49"/>
        <v>7.2207193596862005E-3</v>
      </c>
      <c r="CK20" s="232">
        <f t="shared" si="49"/>
        <v>4.6429225482782274E-3</v>
      </c>
      <c r="CL20" s="232">
        <f t="shared" si="49"/>
        <v>2.8971836701256141E-3</v>
      </c>
      <c r="CM20" s="232">
        <f t="shared" si="49"/>
        <v>1.749898936755871E-3</v>
      </c>
      <c r="CN20" s="232">
        <f t="shared" si="49"/>
        <v>1.0201910801286727E-3</v>
      </c>
      <c r="CO20" s="232">
        <f t="shared" si="49"/>
        <v>5.7130700487205682E-4</v>
      </c>
      <c r="CP20" s="232">
        <f t="shared" si="49"/>
        <v>3.0564924760655035E-4</v>
      </c>
      <c r="CQ20" s="232">
        <f t="shared" si="49"/>
        <v>1.5496416853652103E-4</v>
      </c>
      <c r="CR20" s="232">
        <f t="shared" si="49"/>
        <v>7.3762944223384013E-5</v>
      </c>
      <c r="CS20" s="232">
        <f t="shared" si="49"/>
        <v>3.2529458402512346E-5</v>
      </c>
      <c r="CT20" s="232">
        <f t="shared" si="49"/>
        <v>1.3044312819407451E-5</v>
      </c>
      <c r="CU20" s="232">
        <f t="shared" si="49"/>
        <v>4.6307310508896448E-6</v>
      </c>
      <c r="CV20" s="232">
        <f t="shared" si="49"/>
        <v>1.3984807773686729E-6</v>
      </c>
      <c r="CW20" s="232">
        <f t="shared" si="49"/>
        <v>3.3703386734585016E-7</v>
      </c>
      <c r="CX20" s="232">
        <f t="shared" si="49"/>
        <v>5.763279131614039E-8</v>
      </c>
      <c r="CY20" s="232">
        <f t="shared" si="49"/>
        <v>5.2445840097687736E-9</v>
      </c>
      <c r="CZ20" s="232">
        <f t="shared" si="49"/>
        <v>0</v>
      </c>
      <c r="DA20" s="232">
        <f t="shared" si="49"/>
        <v>0</v>
      </c>
      <c r="DB20" s="232">
        <f t="shared" ref="DB20:DI20" si="50">DA20*IFERROR(VLOOKUP($F20+DA$4,mortalityTable_nPx_assurance,4,0),0)</f>
        <v>0</v>
      </c>
      <c r="DC20" s="232">
        <f t="shared" si="50"/>
        <v>0</v>
      </c>
      <c r="DD20" s="232">
        <f t="shared" si="50"/>
        <v>0</v>
      </c>
      <c r="DE20" s="232">
        <f t="shared" si="50"/>
        <v>0</v>
      </c>
      <c r="DF20" s="232">
        <f t="shared" si="50"/>
        <v>0</v>
      </c>
      <c r="DG20" s="232">
        <f t="shared" si="50"/>
        <v>0</v>
      </c>
      <c r="DH20" s="232">
        <f t="shared" si="50"/>
        <v>0</v>
      </c>
      <c r="DI20" s="233">
        <f t="shared" si="50"/>
        <v>0</v>
      </c>
    </row>
    <row r="21" spans="2:113">
      <c r="B21" s="220"/>
      <c r="C21" s="220"/>
      <c r="D21" s="220"/>
      <c r="E21" s="220"/>
      <c r="F21" s="266">
        <f t="shared" si="14"/>
        <v>26</v>
      </c>
      <c r="G21" s="224">
        <f t="shared" si="4"/>
        <v>1.1900000000000001E-3</v>
      </c>
      <c r="H21" s="225">
        <v>1</v>
      </c>
      <c r="I21" s="230">
        <f t="shared" si="9"/>
        <v>0.99880999999999998</v>
      </c>
      <c r="J21" s="231">
        <f t="shared" ref="J21:AO21" si="51">I21*IFERROR(VLOOKUP($F21+I$4,mortalityTable_nPx_assurance,4,0),0)</f>
        <v>0.99761142800000002</v>
      </c>
      <c r="K21" s="232">
        <f t="shared" si="51"/>
        <v>0.99640431817211994</v>
      </c>
      <c r="L21" s="232">
        <f t="shared" si="51"/>
        <v>0.9951787408607683</v>
      </c>
      <c r="M21" s="232">
        <f t="shared" si="51"/>
        <v>0.99394471922210093</v>
      </c>
      <c r="N21" s="232">
        <f t="shared" si="51"/>
        <v>0.99269234887588109</v>
      </c>
      <c r="O21" s="232">
        <f t="shared" si="51"/>
        <v>0.99142170266932006</v>
      </c>
      <c r="P21" s="232">
        <f t="shared" si="51"/>
        <v>0.99013285445584998</v>
      </c>
      <c r="Q21" s="232">
        <f t="shared" si="51"/>
        <v>0.98882587908796826</v>
      </c>
      <c r="R21" s="232">
        <f t="shared" si="51"/>
        <v>0.98749096415119952</v>
      </c>
      <c r="S21" s="232">
        <f t="shared" si="51"/>
        <v>0.98612822662067079</v>
      </c>
      <c r="T21" s="232">
        <f t="shared" si="51"/>
        <v>0.98472792453886948</v>
      </c>
      <c r="U21" s="232">
        <f t="shared" si="51"/>
        <v>0.98328037448979733</v>
      </c>
      <c r="V21" s="232">
        <f t="shared" si="51"/>
        <v>0.98177595551682795</v>
      </c>
      <c r="W21" s="232">
        <f t="shared" si="51"/>
        <v>0.98022474950711136</v>
      </c>
      <c r="X21" s="232">
        <f t="shared" si="51"/>
        <v>0.97860737867042458</v>
      </c>
      <c r="Y21" s="232">
        <f t="shared" si="51"/>
        <v>0.9769143879053247</v>
      </c>
      <c r="Z21" s="232">
        <f t="shared" si="51"/>
        <v>0.97513640371933696</v>
      </c>
      <c r="AA21" s="232">
        <f t="shared" si="51"/>
        <v>0.9732738931882331</v>
      </c>
      <c r="AB21" s="232">
        <f t="shared" si="51"/>
        <v>0.97129814718506102</v>
      </c>
      <c r="AC21" s="232">
        <f t="shared" si="51"/>
        <v>0.96920014318714121</v>
      </c>
      <c r="AD21" s="232">
        <f t="shared" si="51"/>
        <v>0.96698067485924266</v>
      </c>
      <c r="AE21" s="232">
        <f t="shared" si="51"/>
        <v>0.9646115722058376</v>
      </c>
      <c r="AF21" s="232">
        <f t="shared" si="51"/>
        <v>0.96209393600238036</v>
      </c>
      <c r="AG21" s="232">
        <f t="shared" si="51"/>
        <v>0.9594000729815737</v>
      </c>
      <c r="AH21" s="232">
        <f t="shared" si="51"/>
        <v>0.95650268476116929</v>
      </c>
      <c r="AI21" s="232">
        <f t="shared" si="51"/>
        <v>0.95340361606254309</v>
      </c>
      <c r="AJ21" s="232">
        <f t="shared" si="51"/>
        <v>0.95008577147864537</v>
      </c>
      <c r="AK21" s="232">
        <f t="shared" si="51"/>
        <v>0.9465134489778857</v>
      </c>
      <c r="AL21" s="232">
        <f t="shared" si="51"/>
        <v>0.94268006950952521</v>
      </c>
      <c r="AM21" s="232">
        <f t="shared" si="51"/>
        <v>0.93856055760576862</v>
      </c>
      <c r="AN21" s="232">
        <f t="shared" si="51"/>
        <v>0.93413055177386939</v>
      </c>
      <c r="AO21" s="232">
        <f t="shared" si="51"/>
        <v>0.92936648595982263</v>
      </c>
      <c r="AP21" s="232">
        <f t="shared" ref="AP21:BU21" si="52">AO21*IFERROR(VLOOKUP($F21+AO$4,mortalityTable_nPx_assurance,4,0),0)</f>
        <v>0.92422708929246478</v>
      </c>
      <c r="AQ21" s="232">
        <f t="shared" si="52"/>
        <v>0.91868172675671</v>
      </c>
      <c r="AR21" s="232">
        <f t="shared" si="52"/>
        <v>0.91268273508098863</v>
      </c>
      <c r="AS21" s="232">
        <f t="shared" si="52"/>
        <v>0.90617530717986117</v>
      </c>
      <c r="AT21" s="232">
        <f t="shared" si="52"/>
        <v>0.89911620153693006</v>
      </c>
      <c r="AU21" s="232">
        <f t="shared" si="52"/>
        <v>0.8914287580137894</v>
      </c>
      <c r="AV21" s="232">
        <f t="shared" si="52"/>
        <v>0.88305824197603988</v>
      </c>
      <c r="AW21" s="232">
        <f t="shared" si="52"/>
        <v>0.87394508091884715</v>
      </c>
      <c r="AX21" s="232">
        <f t="shared" si="52"/>
        <v>0.8640083253487999</v>
      </c>
      <c r="AY21" s="232">
        <f t="shared" si="52"/>
        <v>0.85317366094892599</v>
      </c>
      <c r="AZ21" s="232">
        <f t="shared" si="52"/>
        <v>0.84135720574478334</v>
      </c>
      <c r="BA21" s="232">
        <f t="shared" si="52"/>
        <v>0.82847602692483069</v>
      </c>
      <c r="BB21" s="232">
        <f t="shared" si="52"/>
        <v>0.81443335826845475</v>
      </c>
      <c r="BC21" s="232">
        <f t="shared" si="52"/>
        <v>0.79914644413375591</v>
      </c>
      <c r="BD21" s="232">
        <f t="shared" si="52"/>
        <v>0.78252419809577378</v>
      </c>
      <c r="BE21" s="232">
        <f t="shared" si="52"/>
        <v>0.76447136484570422</v>
      </c>
      <c r="BF21" s="232">
        <f t="shared" si="52"/>
        <v>0.74490854261930262</v>
      </c>
      <c r="BG21" s="232">
        <f t="shared" si="52"/>
        <v>0.7237605890943406</v>
      </c>
      <c r="BH21" s="232">
        <f t="shared" si="52"/>
        <v>0.70095489293197788</v>
      </c>
      <c r="BI21" s="232">
        <f t="shared" si="52"/>
        <v>0.67643549077721732</v>
      </c>
      <c r="BJ21" s="232">
        <f t="shared" si="52"/>
        <v>0.65018302938015349</v>
      </c>
      <c r="BK21" s="232">
        <f t="shared" si="52"/>
        <v>0.62218614813504414</v>
      </c>
      <c r="BL21" s="232">
        <f t="shared" si="52"/>
        <v>0.59247053770011437</v>
      </c>
      <c r="BM21" s="232">
        <f t="shared" si="52"/>
        <v>0.56109922272889323</v>
      </c>
      <c r="BN21" s="232">
        <f t="shared" si="52"/>
        <v>0.52818514232361635</v>
      </c>
      <c r="BO21" s="232">
        <f t="shared" si="52"/>
        <v>0.49387951732969748</v>
      </c>
      <c r="BP21" s="232">
        <f t="shared" si="52"/>
        <v>0.458399212804732</v>
      </c>
      <c r="BQ21" s="232">
        <f t="shared" si="52"/>
        <v>0.42201148329229238</v>
      </c>
      <c r="BR21" s="232">
        <f t="shared" si="52"/>
        <v>0.38504327735588756</v>
      </c>
      <c r="BS21" s="232">
        <f t="shared" si="52"/>
        <v>0.34786349849440307</v>
      </c>
      <c r="BT21" s="232">
        <f t="shared" si="52"/>
        <v>0.31089256587441788</v>
      </c>
      <c r="BU21" s="232">
        <f t="shared" si="52"/>
        <v>0.27458653203160338</v>
      </c>
      <c r="BV21" s="232">
        <f t="shared" ref="BV21:DA21" si="53">BU21*IFERROR(VLOOKUP($F21+BU$4,mortalityTable_nPx_assurance,4,0),0)</f>
        <v>0.23941748900899562</v>
      </c>
      <c r="BW21" s="232">
        <f t="shared" si="53"/>
        <v>0.20584876287504436</v>
      </c>
      <c r="BX21" s="232">
        <f t="shared" si="53"/>
        <v>0.17432096635310257</v>
      </c>
      <c r="BY21" s="232">
        <f t="shared" si="53"/>
        <v>0.14521982423011562</v>
      </c>
      <c r="BZ21" s="232">
        <f t="shared" si="53"/>
        <v>0.11886097393410733</v>
      </c>
      <c r="CA21" s="232">
        <f t="shared" si="53"/>
        <v>9.5464379824917636E-2</v>
      </c>
      <c r="CB21" s="232">
        <f t="shared" si="53"/>
        <v>7.5140968003990921E-2</v>
      </c>
      <c r="CC21" s="232">
        <f t="shared" si="53"/>
        <v>5.7888601750274604E-2</v>
      </c>
      <c r="CD21" s="232">
        <f t="shared" si="53"/>
        <v>4.3597063750166809E-2</v>
      </c>
      <c r="CE21" s="232">
        <f t="shared" si="53"/>
        <v>3.2059100828685162E-2</v>
      </c>
      <c r="CF21" s="232">
        <f t="shared" si="53"/>
        <v>2.2992787114332999E-2</v>
      </c>
      <c r="CG21" s="232">
        <f t="shared" si="53"/>
        <v>1.6066439924011328E-2</v>
      </c>
      <c r="CH21" s="232">
        <f t="shared" si="53"/>
        <v>1.0927910443114783E-2</v>
      </c>
      <c r="CI21" s="232">
        <f t="shared" si="53"/>
        <v>7.2292498745381538E-3</v>
      </c>
      <c r="CJ21" s="232">
        <f t="shared" si="53"/>
        <v>4.6484076693280333E-3</v>
      </c>
      <c r="CK21" s="232">
        <f t="shared" si="53"/>
        <v>2.9006063856606926E-3</v>
      </c>
      <c r="CL21" s="232">
        <f t="shared" si="53"/>
        <v>1.7519662569390583E-3</v>
      </c>
      <c r="CM21" s="232">
        <f t="shared" si="53"/>
        <v>1.021396327795471E-3</v>
      </c>
      <c r="CN21" s="232">
        <f t="shared" si="53"/>
        <v>5.7198194356546388E-4</v>
      </c>
      <c r="CO21" s="232">
        <f t="shared" si="53"/>
        <v>3.0601033980752311E-4</v>
      </c>
      <c r="CP21" s="232">
        <f t="shared" si="53"/>
        <v>1.5514724228241422E-4</v>
      </c>
      <c r="CQ21" s="232">
        <f t="shared" si="53"/>
        <v>7.3850087326429162E-5</v>
      </c>
      <c r="CR21" s="232">
        <f t="shared" si="53"/>
        <v>3.2567888510955255E-5</v>
      </c>
      <c r="CS21" s="232">
        <f t="shared" si="53"/>
        <v>1.3059723292893059E-5</v>
      </c>
      <c r="CT21" s="232">
        <f t="shared" si="53"/>
        <v>4.6362017689770358E-6</v>
      </c>
      <c r="CU21" s="232">
        <f t="shared" si="53"/>
        <v>1.4001329342310651E-6</v>
      </c>
      <c r="CV21" s="232">
        <f t="shared" si="53"/>
        <v>3.3743203714968666E-7</v>
      </c>
      <c r="CW21" s="232">
        <f t="shared" si="53"/>
        <v>5.7700878352596432E-8</v>
      </c>
      <c r="CX21" s="232">
        <f t="shared" si="53"/>
        <v>5.2507799300862739E-9</v>
      </c>
      <c r="CY21" s="232">
        <f t="shared" si="53"/>
        <v>0</v>
      </c>
      <c r="CZ21" s="232">
        <f t="shared" si="53"/>
        <v>0</v>
      </c>
      <c r="DA21" s="232">
        <f t="shared" si="53"/>
        <v>0</v>
      </c>
      <c r="DB21" s="232">
        <f t="shared" ref="DB21:DI21" si="54">DA21*IFERROR(VLOOKUP($F21+DA$4,mortalityTable_nPx_assurance,4,0),0)</f>
        <v>0</v>
      </c>
      <c r="DC21" s="232">
        <f t="shared" si="54"/>
        <v>0</v>
      </c>
      <c r="DD21" s="232">
        <f t="shared" si="54"/>
        <v>0</v>
      </c>
      <c r="DE21" s="232">
        <f t="shared" si="54"/>
        <v>0</v>
      </c>
      <c r="DF21" s="232">
        <f t="shared" si="54"/>
        <v>0</v>
      </c>
      <c r="DG21" s="232">
        <f t="shared" si="54"/>
        <v>0</v>
      </c>
      <c r="DH21" s="232">
        <f t="shared" si="54"/>
        <v>0</v>
      </c>
      <c r="DI21" s="233">
        <f t="shared" si="54"/>
        <v>0</v>
      </c>
    </row>
    <row r="22" spans="2:113">
      <c r="B22" s="220"/>
      <c r="C22" s="220"/>
      <c r="D22" s="220"/>
      <c r="E22" s="220"/>
      <c r="F22" s="266">
        <f t="shared" si="14"/>
        <v>27</v>
      </c>
      <c r="G22" s="224">
        <f t="shared" si="4"/>
        <v>1.1999999999999999E-3</v>
      </c>
      <c r="H22" s="225">
        <v>1</v>
      </c>
      <c r="I22" s="230">
        <f t="shared" si="9"/>
        <v>0.99880000000000002</v>
      </c>
      <c r="J22" s="231">
        <f t="shared" ref="J22:AO22" si="55">I22*IFERROR(VLOOKUP($F22+I$4,mortalityTable_nPx_assurance,4,0),0)</f>
        <v>0.99759145199999999</v>
      </c>
      <c r="K22" s="232">
        <f t="shared" si="55"/>
        <v>0.99636441451404001</v>
      </c>
      <c r="L22" s="232">
        <f t="shared" si="55"/>
        <v>0.9951289226400426</v>
      </c>
      <c r="M22" s="232">
        <f t="shared" si="55"/>
        <v>0.99387506019751615</v>
      </c>
      <c r="N22" s="232">
        <f t="shared" si="55"/>
        <v>0.99260290012046337</v>
      </c>
      <c r="O22" s="232">
        <f t="shared" si="55"/>
        <v>0.99131251635030682</v>
      </c>
      <c r="P22" s="232">
        <f t="shared" si="55"/>
        <v>0.99000398382872445</v>
      </c>
      <c r="Q22" s="232">
        <f t="shared" si="55"/>
        <v>0.98866747845055569</v>
      </c>
      <c r="R22" s="232">
        <f t="shared" si="55"/>
        <v>0.98730311733029386</v>
      </c>
      <c r="S22" s="232">
        <f t="shared" si="55"/>
        <v>0.98590114690368491</v>
      </c>
      <c r="T22" s="232">
        <f t="shared" si="55"/>
        <v>0.98445187221773656</v>
      </c>
      <c r="U22" s="232">
        <f t="shared" si="55"/>
        <v>0.98294566085324342</v>
      </c>
      <c r="V22" s="232">
        <f t="shared" si="55"/>
        <v>0.98139260670909523</v>
      </c>
      <c r="W22" s="232">
        <f t="shared" si="55"/>
        <v>0.97977330890802516</v>
      </c>
      <c r="X22" s="232">
        <f t="shared" si="55"/>
        <v>0.97807830108361427</v>
      </c>
      <c r="Y22" s="232">
        <f t="shared" si="55"/>
        <v>0.97629819857564204</v>
      </c>
      <c r="Z22" s="232">
        <f t="shared" si="55"/>
        <v>0.97443346901636263</v>
      </c>
      <c r="AA22" s="232">
        <f t="shared" si="55"/>
        <v>0.97245536907425945</v>
      </c>
      <c r="AB22" s="232">
        <f t="shared" si="55"/>
        <v>0.97035486547705896</v>
      </c>
      <c r="AC22" s="232">
        <f t="shared" si="55"/>
        <v>0.96813275283511646</v>
      </c>
      <c r="AD22" s="232">
        <f t="shared" si="55"/>
        <v>0.9657608275906705</v>
      </c>
      <c r="AE22" s="232">
        <f t="shared" si="55"/>
        <v>0.9632401918306589</v>
      </c>
      <c r="AF22" s="232">
        <f t="shared" si="55"/>
        <v>0.96054311929353298</v>
      </c>
      <c r="AG22" s="232">
        <f t="shared" si="55"/>
        <v>0.95764227907326649</v>
      </c>
      <c r="AH22" s="232">
        <f t="shared" si="55"/>
        <v>0.95453951808906912</v>
      </c>
      <c r="AI22" s="232">
        <f t="shared" si="55"/>
        <v>0.95121772056611908</v>
      </c>
      <c r="AJ22" s="232">
        <f t="shared" si="55"/>
        <v>0.9476411419367905</v>
      </c>
      <c r="AK22" s="232">
        <f t="shared" si="55"/>
        <v>0.94380319531194645</v>
      </c>
      <c r="AL22" s="232">
        <f t="shared" si="55"/>
        <v>0.93967877534843325</v>
      </c>
      <c r="AM22" s="232">
        <f t="shared" si="55"/>
        <v>0.93524349152878872</v>
      </c>
      <c r="AN22" s="232">
        <f t="shared" si="55"/>
        <v>0.93047374972199193</v>
      </c>
      <c r="AO22" s="232">
        <f t="shared" si="55"/>
        <v>0.92532822988602925</v>
      </c>
      <c r="AP22" s="232">
        <f t="shared" ref="AP22:BU22" si="56">AO22*IFERROR(VLOOKUP($F22+AO$4,mortalityTable_nPx_assurance,4,0),0)</f>
        <v>0.91977626050671302</v>
      </c>
      <c r="AQ22" s="232">
        <f t="shared" si="56"/>
        <v>0.91377012152560411</v>
      </c>
      <c r="AR22" s="232">
        <f t="shared" si="56"/>
        <v>0.90725494055912659</v>
      </c>
      <c r="AS22" s="232">
        <f t="shared" si="56"/>
        <v>0.90018742457217105</v>
      </c>
      <c r="AT22" s="232">
        <f t="shared" si="56"/>
        <v>0.89249082209207908</v>
      </c>
      <c r="AU22" s="232">
        <f t="shared" si="56"/>
        <v>0.88411033327263444</v>
      </c>
      <c r="AV22" s="232">
        <f t="shared" si="56"/>
        <v>0.87498631463326082</v>
      </c>
      <c r="AW22" s="232">
        <f t="shared" si="56"/>
        <v>0.86503772023588066</v>
      </c>
      <c r="AX22" s="232">
        <f t="shared" si="56"/>
        <v>0.85419014722412268</v>
      </c>
      <c r="AY22" s="232">
        <f t="shared" si="56"/>
        <v>0.84235961368506851</v>
      </c>
      <c r="AZ22" s="232">
        <f t="shared" si="56"/>
        <v>0.82946308799955004</v>
      </c>
      <c r="BA22" s="232">
        <f t="shared" si="56"/>
        <v>0.81540368865795765</v>
      </c>
      <c r="BB22" s="232">
        <f t="shared" si="56"/>
        <v>0.80009856142184788</v>
      </c>
      <c r="BC22" s="232">
        <f t="shared" si="56"/>
        <v>0.78345651134427341</v>
      </c>
      <c r="BD22" s="232">
        <f t="shared" si="56"/>
        <v>0.765382169627561</v>
      </c>
      <c r="BE22" s="232">
        <f t="shared" si="56"/>
        <v>0.74579603990679166</v>
      </c>
      <c r="BF22" s="232">
        <f t="shared" si="56"/>
        <v>0.72462289033383787</v>
      </c>
      <c r="BG22" s="232">
        <f t="shared" si="56"/>
        <v>0.70179002305941862</v>
      </c>
      <c r="BH22" s="232">
        <f t="shared" si="56"/>
        <v>0.6772414080528002</v>
      </c>
      <c r="BI22" s="232">
        <f t="shared" si="56"/>
        <v>0.65095766900627106</v>
      </c>
      <c r="BJ22" s="232">
        <f t="shared" si="56"/>
        <v>0.62292743177886101</v>
      </c>
      <c r="BK22" s="232">
        <f t="shared" si="56"/>
        <v>0.5931764176371026</v>
      </c>
      <c r="BL22" s="232">
        <f t="shared" si="56"/>
        <v>0.56176772632321803</v>
      </c>
      <c r="BM22" s="232">
        <f t="shared" si="56"/>
        <v>0.52881443149709806</v>
      </c>
      <c r="BN22" s="232">
        <f t="shared" si="56"/>
        <v>0.49446793417136159</v>
      </c>
      <c r="BO22" s="232">
        <f t="shared" si="56"/>
        <v>0.45894535778049095</v>
      </c>
      <c r="BP22" s="232">
        <f t="shared" si="56"/>
        <v>0.42251427527987556</v>
      </c>
      <c r="BQ22" s="232">
        <f t="shared" si="56"/>
        <v>0.38550202476535844</v>
      </c>
      <c r="BR22" s="232">
        <f t="shared" si="56"/>
        <v>0.34827794925401545</v>
      </c>
      <c r="BS22" s="232">
        <f t="shared" si="56"/>
        <v>0.3112629688072987</v>
      </c>
      <c r="BT22" s="232">
        <f t="shared" si="56"/>
        <v>0.27491367930998234</v>
      </c>
      <c r="BU22" s="232">
        <f t="shared" si="56"/>
        <v>0.2397027352639598</v>
      </c>
      <c r="BV22" s="232">
        <f t="shared" ref="BV22:DA22" si="57">BU22*IFERROR(VLOOKUP($F22+BU$4,mortalityTable_nPx_assurance,4,0),0)</f>
        <v>0.2060940147526</v>
      </c>
      <c r="BW22" s="232">
        <f t="shared" si="57"/>
        <v>0.17452865545309179</v>
      </c>
      <c r="BX22" s="232">
        <f t="shared" si="57"/>
        <v>0.14539284171175265</v>
      </c>
      <c r="BY22" s="232">
        <f t="shared" si="57"/>
        <v>0.11900258701265241</v>
      </c>
      <c r="BZ22" s="232">
        <f t="shared" si="57"/>
        <v>9.5578117785081906E-2</v>
      </c>
      <c r="CA22" s="232">
        <f t="shared" si="57"/>
        <v>7.523049228981582E-2</v>
      </c>
      <c r="CB22" s="232">
        <f t="shared" si="57"/>
        <v>5.7957571260074107E-2</v>
      </c>
      <c r="CC22" s="232">
        <f t="shared" si="57"/>
        <v>4.364900606738701E-2</v>
      </c>
      <c r="CD22" s="232">
        <f t="shared" si="57"/>
        <v>3.2097296611653038E-2</v>
      </c>
      <c r="CE22" s="232">
        <f t="shared" si="57"/>
        <v>2.3020181129877561E-2</v>
      </c>
      <c r="CF22" s="232">
        <f t="shared" si="57"/>
        <v>1.6085581766313247E-2</v>
      </c>
      <c r="CG22" s="232">
        <f t="shared" si="57"/>
        <v>1.094093014999328E-2</v>
      </c>
      <c r="CH22" s="232">
        <f t="shared" si="57"/>
        <v>7.2378629314265542E-3</v>
      </c>
      <c r="CI22" s="232">
        <f t="shared" si="57"/>
        <v>4.6539458649072748E-3</v>
      </c>
      <c r="CJ22" s="232">
        <f t="shared" si="57"/>
        <v>2.9040622197021395E-3</v>
      </c>
      <c r="CK22" s="232">
        <f t="shared" si="57"/>
        <v>1.7540535807000922E-3</v>
      </c>
      <c r="CL22" s="232">
        <f t="shared" si="57"/>
        <v>1.0226132375481536E-3</v>
      </c>
      <c r="CM22" s="232">
        <f t="shared" si="57"/>
        <v>5.7266341302696609E-4</v>
      </c>
      <c r="CN22" s="232">
        <f t="shared" si="57"/>
        <v>3.0637492596942683E-4</v>
      </c>
      <c r="CO22" s="232">
        <f t="shared" si="57"/>
        <v>1.553320874664994E-4</v>
      </c>
      <c r="CP22" s="232">
        <f t="shared" si="57"/>
        <v>7.3938073634053711E-5</v>
      </c>
      <c r="CQ22" s="232">
        <f t="shared" si="57"/>
        <v>3.2606690472617686E-5</v>
      </c>
      <c r="CR22" s="232">
        <f t="shared" si="57"/>
        <v>1.3075282879519692E-5</v>
      </c>
      <c r="CS22" s="232">
        <f t="shared" si="57"/>
        <v>4.6417254222294901E-6</v>
      </c>
      <c r="CT22" s="232">
        <f t="shared" si="57"/>
        <v>1.4018010775133063E-6</v>
      </c>
      <c r="CU22" s="232">
        <f t="shared" si="57"/>
        <v>3.3783405968070681E-7</v>
      </c>
      <c r="CV22" s="232">
        <f t="shared" si="57"/>
        <v>5.7769624205400877E-8</v>
      </c>
      <c r="CW22" s="232">
        <f t="shared" si="57"/>
        <v>5.257035802691478E-9</v>
      </c>
      <c r="CX22" s="232">
        <f t="shared" si="57"/>
        <v>0</v>
      </c>
      <c r="CY22" s="232">
        <f t="shared" si="57"/>
        <v>0</v>
      </c>
      <c r="CZ22" s="232">
        <f t="shared" si="57"/>
        <v>0</v>
      </c>
      <c r="DA22" s="232">
        <f t="shared" si="57"/>
        <v>0</v>
      </c>
      <c r="DB22" s="232">
        <f t="shared" ref="DB22:DI22" si="58">DA22*IFERROR(VLOOKUP($F22+DA$4,mortalityTable_nPx_assurance,4,0),0)</f>
        <v>0</v>
      </c>
      <c r="DC22" s="232">
        <f t="shared" si="58"/>
        <v>0</v>
      </c>
      <c r="DD22" s="232">
        <f t="shared" si="58"/>
        <v>0</v>
      </c>
      <c r="DE22" s="232">
        <f t="shared" si="58"/>
        <v>0</v>
      </c>
      <c r="DF22" s="232">
        <f t="shared" si="58"/>
        <v>0</v>
      </c>
      <c r="DG22" s="232">
        <f t="shared" si="58"/>
        <v>0</v>
      </c>
      <c r="DH22" s="232">
        <f t="shared" si="58"/>
        <v>0</v>
      </c>
      <c r="DI22" s="233">
        <f t="shared" si="58"/>
        <v>0</v>
      </c>
    </row>
    <row r="23" spans="2:113">
      <c r="B23" s="220"/>
      <c r="C23" s="220"/>
      <c r="D23" s="220"/>
      <c r="E23" s="220"/>
      <c r="F23" s="266">
        <f t="shared" si="14"/>
        <v>28</v>
      </c>
      <c r="G23" s="224">
        <f t="shared" si="4"/>
        <v>1.2099999999999999E-3</v>
      </c>
      <c r="H23" s="225">
        <v>1</v>
      </c>
      <c r="I23" s="230">
        <f t="shared" si="9"/>
        <v>0.99878999999999996</v>
      </c>
      <c r="J23" s="231">
        <f t="shared" ref="J23:AO23" si="59">I23*IFERROR(VLOOKUP($F23+I$4,mortalityTable_nPx_assurance,4,0),0)</f>
        <v>0.99756148830000002</v>
      </c>
      <c r="K23" s="232">
        <f t="shared" si="59"/>
        <v>0.996324512054508</v>
      </c>
      <c r="L23" s="232">
        <f t="shared" si="59"/>
        <v>0.99506914316931927</v>
      </c>
      <c r="M23" s="232">
        <f t="shared" si="59"/>
        <v>0.99379545466606256</v>
      </c>
      <c r="N23" s="232">
        <f t="shared" si="59"/>
        <v>0.99250352057499669</v>
      </c>
      <c r="O23" s="232">
        <f t="shared" si="59"/>
        <v>0.99119341592783772</v>
      </c>
      <c r="P23" s="232">
        <f t="shared" si="59"/>
        <v>0.98985530481633521</v>
      </c>
      <c r="Q23" s="232">
        <f t="shared" si="59"/>
        <v>0.98848930449568861</v>
      </c>
      <c r="R23" s="232">
        <f t="shared" si="59"/>
        <v>0.98708564968330481</v>
      </c>
      <c r="S23" s="232">
        <f t="shared" si="59"/>
        <v>0.98563463377827043</v>
      </c>
      <c r="T23" s="232">
        <f t="shared" si="59"/>
        <v>0.98412661278858959</v>
      </c>
      <c r="U23" s="232">
        <f t="shared" si="59"/>
        <v>0.98257169274038358</v>
      </c>
      <c r="V23" s="232">
        <f t="shared" si="59"/>
        <v>0.98095044944736187</v>
      </c>
      <c r="W23" s="232">
        <f t="shared" si="59"/>
        <v>0.97925340516981796</v>
      </c>
      <c r="X23" s="232">
        <f t="shared" si="59"/>
        <v>0.97747116397240885</v>
      </c>
      <c r="Y23" s="232">
        <f t="shared" si="59"/>
        <v>0.97560419404922161</v>
      </c>
      <c r="Z23" s="232">
        <f t="shared" si="59"/>
        <v>0.97362371753530175</v>
      </c>
      <c r="AA23" s="232">
        <f t="shared" si="59"/>
        <v>0.97152069030542543</v>
      </c>
      <c r="AB23" s="232">
        <f t="shared" si="59"/>
        <v>0.96929590792462594</v>
      </c>
      <c r="AC23" s="232">
        <f t="shared" si="59"/>
        <v>0.96692113295021065</v>
      </c>
      <c r="AD23" s="232">
        <f t="shared" si="59"/>
        <v>0.96439746879321064</v>
      </c>
      <c r="AE23" s="232">
        <f t="shared" si="59"/>
        <v>0.96169715588058968</v>
      </c>
      <c r="AF23" s="232">
        <f t="shared" si="59"/>
        <v>0.95879283046983033</v>
      </c>
      <c r="AG23" s="232">
        <f t="shared" si="59"/>
        <v>0.95568634169910804</v>
      </c>
      <c r="AH23" s="232">
        <f t="shared" si="59"/>
        <v>0.95236055322999513</v>
      </c>
      <c r="AI23" s="232">
        <f t="shared" si="59"/>
        <v>0.94877967754985038</v>
      </c>
      <c r="AJ23" s="232">
        <f t="shared" si="59"/>
        <v>0.94493711985577344</v>
      </c>
      <c r="AK23" s="232">
        <f t="shared" si="59"/>
        <v>0.94080774464200367</v>
      </c>
      <c r="AL23" s="232">
        <f t="shared" si="59"/>
        <v>0.9363671320872935</v>
      </c>
      <c r="AM23" s="232">
        <f t="shared" si="59"/>
        <v>0.93159165971364832</v>
      </c>
      <c r="AN23" s="232">
        <f t="shared" si="59"/>
        <v>0.92643995783543187</v>
      </c>
      <c r="AO23" s="232">
        <f t="shared" si="59"/>
        <v>0.92088131808841922</v>
      </c>
      <c r="AP23" s="232">
        <f t="shared" ref="AP23:BU23" si="60">AO23*IFERROR(VLOOKUP($F23+AO$4,mortalityTable_nPx_assurance,4,0),0)</f>
        <v>0.9148679630813018</v>
      </c>
      <c r="AQ23" s="232">
        <f t="shared" si="60"/>
        <v>0.90834495450453212</v>
      </c>
      <c r="AR23" s="232">
        <f t="shared" si="60"/>
        <v>0.9012689473089418</v>
      </c>
      <c r="AS23" s="232">
        <f t="shared" si="60"/>
        <v>0.89356309780945042</v>
      </c>
      <c r="AT23" s="232">
        <f t="shared" si="60"/>
        <v>0.88517254032101966</v>
      </c>
      <c r="AU23" s="232">
        <f t="shared" si="60"/>
        <v>0.87603755970490671</v>
      </c>
      <c r="AV23" s="232">
        <f t="shared" si="60"/>
        <v>0.86607701265106196</v>
      </c>
      <c r="AW23" s="232">
        <f t="shared" si="60"/>
        <v>0.85521640691241763</v>
      </c>
      <c r="AX23" s="232">
        <f t="shared" si="60"/>
        <v>0.8433716596766806</v>
      </c>
      <c r="AY23" s="232">
        <f t="shared" si="60"/>
        <v>0.83045963956703062</v>
      </c>
      <c r="AZ23" s="232">
        <f t="shared" si="60"/>
        <v>0.81638334867636941</v>
      </c>
      <c r="BA23" s="232">
        <f t="shared" si="60"/>
        <v>0.80105983322171403</v>
      </c>
      <c r="BB23" s="232">
        <f t="shared" si="60"/>
        <v>0.78439778869070231</v>
      </c>
      <c r="BC23" s="232">
        <f t="shared" si="60"/>
        <v>0.76630173170560778</v>
      </c>
      <c r="BD23" s="232">
        <f t="shared" si="60"/>
        <v>0.74669207039126129</v>
      </c>
      <c r="BE23" s="232">
        <f t="shared" si="60"/>
        <v>0.72549348251285339</v>
      </c>
      <c r="BF23" s="232">
        <f t="shared" si="60"/>
        <v>0.70263318287887333</v>
      </c>
      <c r="BG23" s="232">
        <f t="shared" si="60"/>
        <v>0.67805507414177035</v>
      </c>
      <c r="BH23" s="232">
        <f t="shared" si="60"/>
        <v>0.65173975671432827</v>
      </c>
      <c r="BI23" s="232">
        <f t="shared" si="60"/>
        <v>0.62367584279020927</v>
      </c>
      <c r="BJ23" s="232">
        <f t="shared" si="60"/>
        <v>0.59388908453854883</v>
      </c>
      <c r="BK23" s="232">
        <f t="shared" si="60"/>
        <v>0.56244265751223266</v>
      </c>
      <c r="BL23" s="232">
        <f t="shared" si="60"/>
        <v>0.52944977122256509</v>
      </c>
      <c r="BM23" s="232">
        <f t="shared" si="60"/>
        <v>0.4950620085816595</v>
      </c>
      <c r="BN23" s="232">
        <f t="shared" si="60"/>
        <v>0.4594967538851531</v>
      </c>
      <c r="BO23" s="232">
        <f t="shared" si="60"/>
        <v>0.42302190156174962</v>
      </c>
      <c r="BP23" s="232">
        <f t="shared" si="60"/>
        <v>0.38596518298494037</v>
      </c>
      <c r="BQ23" s="232">
        <f t="shared" si="60"/>
        <v>0.34869638491591454</v>
      </c>
      <c r="BR23" s="232">
        <f t="shared" si="60"/>
        <v>0.31163693312705115</v>
      </c>
      <c r="BS23" s="232">
        <f t="shared" si="60"/>
        <v>0.27524397207647411</v>
      </c>
      <c r="BT23" s="232">
        <f t="shared" si="60"/>
        <v>0.2399907241329193</v>
      </c>
      <c r="BU23" s="232">
        <f t="shared" si="60"/>
        <v>0.20634162470224271</v>
      </c>
      <c r="BV23" s="232">
        <f t="shared" ref="BV23:DA23" si="61">BU23*IFERROR(VLOOKUP($F23+BU$4,mortalityTable_nPx_assurance,4,0),0)</f>
        <v>0.17473834146284722</v>
      </c>
      <c r="BW23" s="232">
        <f t="shared" si="61"/>
        <v>0.1455675227390395</v>
      </c>
      <c r="BX23" s="232">
        <f t="shared" si="61"/>
        <v>0.11914556168667643</v>
      </c>
      <c r="BY23" s="232">
        <f t="shared" si="61"/>
        <v>9.569294932427104E-2</v>
      </c>
      <c r="BZ23" s="232">
        <f t="shared" si="61"/>
        <v>7.5320877342626977E-2</v>
      </c>
      <c r="CA23" s="232">
        <f t="shared" si="61"/>
        <v>5.8027203904759822E-2</v>
      </c>
      <c r="CB23" s="232">
        <f t="shared" si="61"/>
        <v>4.370144780475272E-2</v>
      </c>
      <c r="CC23" s="232">
        <f t="shared" si="61"/>
        <v>3.2135859643224914E-2</v>
      </c>
      <c r="CD23" s="232">
        <f t="shared" si="61"/>
        <v>2.3047838536120909E-2</v>
      </c>
      <c r="CE23" s="232">
        <f t="shared" si="61"/>
        <v>1.6104907655499847E-2</v>
      </c>
      <c r="CF23" s="232">
        <f t="shared" si="61"/>
        <v>1.095407504004133E-2</v>
      </c>
      <c r="CG23" s="232">
        <f t="shared" si="61"/>
        <v>7.2465588019889416E-3</v>
      </c>
      <c r="CH23" s="232">
        <f t="shared" si="61"/>
        <v>4.6595373096788894E-3</v>
      </c>
      <c r="CI23" s="232">
        <f t="shared" si="61"/>
        <v>2.907551281239627E-3</v>
      </c>
      <c r="CJ23" s="232">
        <f t="shared" si="61"/>
        <v>1.7561609738687347E-3</v>
      </c>
      <c r="CK23" s="232">
        <f t="shared" si="61"/>
        <v>1.0238418477654723E-3</v>
      </c>
      <c r="CL23" s="232">
        <f t="shared" si="61"/>
        <v>5.7335143474866452E-4</v>
      </c>
      <c r="CM23" s="232">
        <f t="shared" si="61"/>
        <v>3.0674301759053547E-4</v>
      </c>
      <c r="CN23" s="232">
        <f t="shared" si="61"/>
        <v>1.5551870991840149E-4</v>
      </c>
      <c r="CO23" s="232">
        <f t="shared" si="61"/>
        <v>7.4026905921159106E-5</v>
      </c>
      <c r="CP23" s="232">
        <f t="shared" si="61"/>
        <v>3.2645865511231163E-5</v>
      </c>
      <c r="CQ23" s="232">
        <f t="shared" si="61"/>
        <v>1.3090992070003697E-5</v>
      </c>
      <c r="CR23" s="232">
        <f t="shared" si="61"/>
        <v>4.647302184851312E-6</v>
      </c>
      <c r="CS23" s="232">
        <f t="shared" si="61"/>
        <v>1.4034852598250965E-6</v>
      </c>
      <c r="CT23" s="232">
        <f t="shared" si="61"/>
        <v>3.3823994761784823E-7</v>
      </c>
      <c r="CU23" s="232">
        <f t="shared" si="61"/>
        <v>5.7839031042652059E-8</v>
      </c>
      <c r="CV23" s="232">
        <f t="shared" si="61"/>
        <v>5.2633518248813358E-9</v>
      </c>
      <c r="CW23" s="232">
        <f t="shared" si="61"/>
        <v>0</v>
      </c>
      <c r="CX23" s="232">
        <f t="shared" si="61"/>
        <v>0</v>
      </c>
      <c r="CY23" s="232">
        <f t="shared" si="61"/>
        <v>0</v>
      </c>
      <c r="CZ23" s="232">
        <f t="shared" si="61"/>
        <v>0</v>
      </c>
      <c r="DA23" s="232">
        <f t="shared" si="61"/>
        <v>0</v>
      </c>
      <c r="DB23" s="232">
        <f t="shared" ref="DB23:DI23" si="62">DA23*IFERROR(VLOOKUP($F23+DA$4,mortalityTable_nPx_assurance,4,0),0)</f>
        <v>0</v>
      </c>
      <c r="DC23" s="232">
        <f t="shared" si="62"/>
        <v>0</v>
      </c>
      <c r="DD23" s="232">
        <f t="shared" si="62"/>
        <v>0</v>
      </c>
      <c r="DE23" s="232">
        <f t="shared" si="62"/>
        <v>0</v>
      </c>
      <c r="DF23" s="232">
        <f t="shared" si="62"/>
        <v>0</v>
      </c>
      <c r="DG23" s="232">
        <f t="shared" si="62"/>
        <v>0</v>
      </c>
      <c r="DH23" s="232">
        <f t="shared" si="62"/>
        <v>0</v>
      </c>
      <c r="DI23" s="233">
        <f t="shared" si="62"/>
        <v>0</v>
      </c>
    </row>
    <row r="24" spans="2:113">
      <c r="B24" s="220"/>
      <c r="C24" s="220"/>
      <c r="D24" s="220"/>
      <c r="E24" s="220"/>
      <c r="F24" s="266">
        <f t="shared" si="14"/>
        <v>29</v>
      </c>
      <c r="G24" s="224">
        <f t="shared" si="4"/>
        <v>1.23E-3</v>
      </c>
      <c r="H24" s="225">
        <v>1</v>
      </c>
      <c r="I24" s="230">
        <f t="shared" si="9"/>
        <v>0.99877000000000005</v>
      </c>
      <c r="J24" s="231">
        <f t="shared" ref="J24:AO24" si="63">I24*IFERROR(VLOOKUP($F24+I$4,mortalityTable_nPx_assurance,4,0),0)</f>
        <v>0.99753152519999999</v>
      </c>
      <c r="K24" s="232">
        <f t="shared" si="63"/>
        <v>0.99627463547824791</v>
      </c>
      <c r="L24" s="232">
        <f t="shared" si="63"/>
        <v>0.99499940394483577</v>
      </c>
      <c r="M24" s="232">
        <f t="shared" si="63"/>
        <v>0.99370590471970754</v>
      </c>
      <c r="N24" s="232">
        <f t="shared" si="63"/>
        <v>0.99239421292547758</v>
      </c>
      <c r="O24" s="232">
        <f t="shared" si="63"/>
        <v>0.99105448073802827</v>
      </c>
      <c r="P24" s="232">
        <f t="shared" si="63"/>
        <v>0.98968682555460974</v>
      </c>
      <c r="Q24" s="232">
        <f t="shared" si="63"/>
        <v>0.98828147026232227</v>
      </c>
      <c r="R24" s="232">
        <f t="shared" si="63"/>
        <v>0.98682869650103666</v>
      </c>
      <c r="S24" s="232">
        <f t="shared" si="63"/>
        <v>0.9853188485953901</v>
      </c>
      <c r="T24" s="232">
        <f t="shared" si="63"/>
        <v>0.98376204481460938</v>
      </c>
      <c r="U24" s="232">
        <f t="shared" si="63"/>
        <v>0.98213883744066521</v>
      </c>
      <c r="V24" s="232">
        <f t="shared" si="63"/>
        <v>0.98043973725189282</v>
      </c>
      <c r="W24" s="232">
        <f t="shared" si="63"/>
        <v>0.97865533693009432</v>
      </c>
      <c r="X24" s="232">
        <f t="shared" si="63"/>
        <v>0.97678610523655784</v>
      </c>
      <c r="Y24" s="232">
        <f t="shared" si="63"/>
        <v>0.97480322944292763</v>
      </c>
      <c r="Z24" s="232">
        <f t="shared" si="63"/>
        <v>0.97269765446733081</v>
      </c>
      <c r="AA24" s="232">
        <f t="shared" si="63"/>
        <v>0.9704701768386006</v>
      </c>
      <c r="AB24" s="232">
        <f t="shared" si="63"/>
        <v>0.96809252490534603</v>
      </c>
      <c r="AC24" s="232">
        <f t="shared" si="63"/>
        <v>0.96556580341534304</v>
      </c>
      <c r="AD24" s="232">
        <f t="shared" si="63"/>
        <v>0.96286221916578008</v>
      </c>
      <c r="AE24" s="232">
        <f t="shared" si="63"/>
        <v>0.95995437526389937</v>
      </c>
      <c r="AF24" s="232">
        <f t="shared" si="63"/>
        <v>0.95684412308804434</v>
      </c>
      <c r="AG24" s="232">
        <f t="shared" si="63"/>
        <v>0.95351430553969796</v>
      </c>
      <c r="AH24" s="232">
        <f t="shared" si="63"/>
        <v>0.9499290917508687</v>
      </c>
      <c r="AI24" s="232">
        <f t="shared" si="63"/>
        <v>0.94608187892927764</v>
      </c>
      <c r="AJ24" s="232">
        <f t="shared" si="63"/>
        <v>0.94194750111835668</v>
      </c>
      <c r="AK24" s="232">
        <f t="shared" si="63"/>
        <v>0.93750150891307804</v>
      </c>
      <c r="AL24" s="232">
        <f t="shared" si="63"/>
        <v>0.93272025121762137</v>
      </c>
      <c r="AM24" s="232">
        <f t="shared" si="63"/>
        <v>0.92756230822838792</v>
      </c>
      <c r="AN24" s="232">
        <f t="shared" si="63"/>
        <v>0.92199693437901764</v>
      </c>
      <c r="AO24" s="232">
        <f t="shared" si="63"/>
        <v>0.91597629439752259</v>
      </c>
      <c r="AP24" s="232">
        <f t="shared" ref="AP24:BU24" si="64">AO24*IFERROR(VLOOKUP($F24+AO$4,mortalityTable_nPx_assurance,4,0),0)</f>
        <v>0.90944538341846826</v>
      </c>
      <c r="AQ24" s="232">
        <f t="shared" si="64"/>
        <v>0.90236080388163842</v>
      </c>
      <c r="AR24" s="232">
        <f t="shared" si="64"/>
        <v>0.89464561900845041</v>
      </c>
      <c r="AS24" s="232">
        <f t="shared" si="64"/>
        <v>0.88624489664596107</v>
      </c>
      <c r="AT24" s="232">
        <f t="shared" si="64"/>
        <v>0.87709884931257476</v>
      </c>
      <c r="AU24" s="232">
        <f t="shared" si="64"/>
        <v>0.86712623539589084</v>
      </c>
      <c r="AV24" s="232">
        <f t="shared" si="64"/>
        <v>0.85625247240402635</v>
      </c>
      <c r="AW24" s="232">
        <f t="shared" si="64"/>
        <v>0.84439337566123052</v>
      </c>
      <c r="AX24" s="232">
        <f t="shared" si="64"/>
        <v>0.83146571307985706</v>
      </c>
      <c r="AY24" s="232">
        <f t="shared" si="64"/>
        <v>0.81737236924315348</v>
      </c>
      <c r="AZ24" s="232">
        <f t="shared" si="64"/>
        <v>0.8020302898724595</v>
      </c>
      <c r="BA24" s="232">
        <f t="shared" si="64"/>
        <v>0.78534805984311229</v>
      </c>
      <c r="BB24" s="232">
        <f t="shared" si="64"/>
        <v>0.76723008010253169</v>
      </c>
      <c r="BC24" s="232">
        <f t="shared" si="64"/>
        <v>0.74759666235270794</v>
      </c>
      <c r="BD24" s="232">
        <f t="shared" si="64"/>
        <v>0.72637239310851454</v>
      </c>
      <c r="BE24" s="232">
        <f t="shared" si="64"/>
        <v>0.70348439900166526</v>
      </c>
      <c r="BF24" s="232">
        <f t="shared" si="64"/>
        <v>0.67887651472458699</v>
      </c>
      <c r="BG24" s="232">
        <f t="shared" si="64"/>
        <v>0.65252931718812579</v>
      </c>
      <c r="BH24" s="232">
        <f t="shared" si="64"/>
        <v>0.62443140479000514</v>
      </c>
      <c r="BI24" s="232">
        <f t="shared" si="64"/>
        <v>0.59460856089723446</v>
      </c>
      <c r="BJ24" s="232">
        <f t="shared" si="64"/>
        <v>0.56312403759772589</v>
      </c>
      <c r="BK24" s="232">
        <f t="shared" si="64"/>
        <v>0.53009118155224322</v>
      </c>
      <c r="BL24" s="232">
        <f t="shared" si="64"/>
        <v>0.49566175931042505</v>
      </c>
      <c r="BM24" s="232">
        <f t="shared" si="64"/>
        <v>0.46005341852156412</v>
      </c>
      <c r="BN24" s="232">
        <f t="shared" si="64"/>
        <v>0.42353437815932238</v>
      </c>
      <c r="BO24" s="232">
        <f t="shared" si="64"/>
        <v>0.38643276663256571</v>
      </c>
      <c r="BP24" s="232">
        <f t="shared" si="64"/>
        <v>0.34911881868652517</v>
      </c>
      <c r="BQ24" s="232">
        <f t="shared" si="64"/>
        <v>0.31201447063652127</v>
      </c>
      <c r="BR24" s="232">
        <f t="shared" si="64"/>
        <v>0.27557742075558833</v>
      </c>
      <c r="BS24" s="232">
        <f t="shared" si="64"/>
        <v>0.24028146470521258</v>
      </c>
      <c r="BT24" s="232">
        <f t="shared" si="64"/>
        <v>0.20659160053889475</v>
      </c>
      <c r="BU24" s="232">
        <f t="shared" si="64"/>
        <v>0.17495003100035764</v>
      </c>
      <c r="BV24" s="232">
        <f t="shared" ref="BV24:DA24" si="65">BU24*IFERROR(VLOOKUP($F24+BU$4,mortalityTable_nPx_assurance,4,0),0)</f>
        <v>0.14574387282515794</v>
      </c>
      <c r="BW24" s="232">
        <f t="shared" si="65"/>
        <v>0.11928990246866351</v>
      </c>
      <c r="BX24" s="232">
        <f t="shared" si="65"/>
        <v>9.5808878066731787E-2</v>
      </c>
      <c r="BY24" s="232">
        <f t="shared" si="65"/>
        <v>7.541212601510526E-2</v>
      </c>
      <c r="BZ24" s="232">
        <f t="shared" si="65"/>
        <v>5.8097501882037092E-2</v>
      </c>
      <c r="CA24" s="232">
        <f t="shared" si="65"/>
        <v>4.3754390617399774E-2</v>
      </c>
      <c r="CB24" s="232">
        <f t="shared" si="65"/>
        <v>3.2174791140504921E-2</v>
      </c>
      <c r="CC24" s="232">
        <f t="shared" si="65"/>
        <v>2.3075760205970131E-2</v>
      </c>
      <c r="CD24" s="232">
        <f t="shared" si="65"/>
        <v>1.6124418201523688E-2</v>
      </c>
      <c r="CE24" s="232">
        <f t="shared" si="65"/>
        <v>1.0967345528130366E-2</v>
      </c>
      <c r="CF24" s="232">
        <f t="shared" si="65"/>
        <v>7.2553377606793621E-3</v>
      </c>
      <c r="CG24" s="232">
        <f t="shared" si="65"/>
        <v>4.6651821801168298E-3</v>
      </c>
      <c r="CH24" s="232">
        <f t="shared" si="65"/>
        <v>2.9110736803929019E-3</v>
      </c>
      <c r="CI24" s="232">
        <f t="shared" si="65"/>
        <v>1.7582885029573127E-3</v>
      </c>
      <c r="CJ24" s="232">
        <f t="shared" si="65"/>
        <v>1.0250821972241132E-3</v>
      </c>
      <c r="CK24" s="232">
        <f t="shared" si="65"/>
        <v>5.7404603044550347E-4</v>
      </c>
      <c r="CL24" s="232">
        <f t="shared" si="65"/>
        <v>3.0711462628834431E-4</v>
      </c>
      <c r="CM24" s="232">
        <f t="shared" si="65"/>
        <v>1.5570711552819058E-4</v>
      </c>
      <c r="CN24" s="232">
        <f t="shared" si="65"/>
        <v>7.4116586991418708E-5</v>
      </c>
      <c r="CO24" s="232">
        <f t="shared" si="65"/>
        <v>3.2685414863215649E-5</v>
      </c>
      <c r="CP24" s="232">
        <f t="shared" si="65"/>
        <v>1.3106851360149475E-5</v>
      </c>
      <c r="CQ24" s="232">
        <f t="shared" si="65"/>
        <v>4.6529322328530638E-6</v>
      </c>
      <c r="CR24" s="232">
        <f t="shared" si="65"/>
        <v>1.4051855343216256E-6</v>
      </c>
      <c r="CS24" s="232">
        <f t="shared" si="65"/>
        <v>3.3864971377151175E-7</v>
      </c>
      <c r="CT24" s="232">
        <f t="shared" si="65"/>
        <v>5.790910105492852E-8</v>
      </c>
      <c r="CU24" s="232">
        <f t="shared" si="65"/>
        <v>5.2697281959984935E-9</v>
      </c>
      <c r="CV24" s="232">
        <f t="shared" si="65"/>
        <v>0</v>
      </c>
      <c r="CW24" s="232">
        <f t="shared" si="65"/>
        <v>0</v>
      </c>
      <c r="CX24" s="232">
        <f t="shared" si="65"/>
        <v>0</v>
      </c>
      <c r="CY24" s="232">
        <f t="shared" si="65"/>
        <v>0</v>
      </c>
      <c r="CZ24" s="232">
        <f t="shared" si="65"/>
        <v>0</v>
      </c>
      <c r="DA24" s="232">
        <f t="shared" si="65"/>
        <v>0</v>
      </c>
      <c r="DB24" s="232">
        <f t="shared" ref="DB24:DI24" si="66">DA24*IFERROR(VLOOKUP($F24+DA$4,mortalityTable_nPx_assurance,4,0),0)</f>
        <v>0</v>
      </c>
      <c r="DC24" s="232">
        <f t="shared" si="66"/>
        <v>0</v>
      </c>
      <c r="DD24" s="232">
        <f t="shared" si="66"/>
        <v>0</v>
      </c>
      <c r="DE24" s="232">
        <f t="shared" si="66"/>
        <v>0</v>
      </c>
      <c r="DF24" s="232">
        <f t="shared" si="66"/>
        <v>0</v>
      </c>
      <c r="DG24" s="232">
        <f t="shared" si="66"/>
        <v>0</v>
      </c>
      <c r="DH24" s="232">
        <f t="shared" si="66"/>
        <v>0</v>
      </c>
      <c r="DI24" s="233">
        <f t="shared" si="66"/>
        <v>0</v>
      </c>
    </row>
    <row r="25" spans="2:113">
      <c r="B25" s="220"/>
      <c r="C25" s="220"/>
      <c r="D25" s="220"/>
      <c r="E25" s="220"/>
      <c r="F25" s="266">
        <f t="shared" si="14"/>
        <v>30</v>
      </c>
      <c r="G25" s="224">
        <f t="shared" si="4"/>
        <v>1.24E-3</v>
      </c>
      <c r="H25" s="225">
        <v>1</v>
      </c>
      <c r="I25" s="230">
        <f t="shared" si="9"/>
        <v>0.99875999999999998</v>
      </c>
      <c r="J25" s="231">
        <f t="shared" ref="J25:AO25" si="67">I25*IFERROR(VLOOKUP($F25+I$4,mortalityTable_nPx_assurance,4,0),0)</f>
        <v>0.99750156239999999</v>
      </c>
      <c r="K25" s="232">
        <f t="shared" si="67"/>
        <v>0.99622476040012808</v>
      </c>
      <c r="L25" s="232">
        <f t="shared" si="67"/>
        <v>0.994929668211608</v>
      </c>
      <c r="M25" s="232">
        <f t="shared" si="67"/>
        <v>0.99361636104956874</v>
      </c>
      <c r="N25" s="232">
        <f t="shared" si="67"/>
        <v>0.99227497896215189</v>
      </c>
      <c r="O25" s="232">
        <f t="shared" si="67"/>
        <v>0.99090563949118404</v>
      </c>
      <c r="P25" s="232">
        <f t="shared" si="67"/>
        <v>0.98949855348310656</v>
      </c>
      <c r="Q25" s="232">
        <f t="shared" si="67"/>
        <v>0.98804399060948644</v>
      </c>
      <c r="R25" s="232">
        <f t="shared" si="67"/>
        <v>0.9865322833038539</v>
      </c>
      <c r="S25" s="232">
        <f t="shared" si="67"/>
        <v>0.98497356229623378</v>
      </c>
      <c r="T25" s="232">
        <f t="shared" si="67"/>
        <v>0.98334835591844494</v>
      </c>
      <c r="U25" s="232">
        <f t="shared" si="67"/>
        <v>0.98164716326270607</v>
      </c>
      <c r="V25" s="232">
        <f t="shared" si="67"/>
        <v>0.97986056542556788</v>
      </c>
      <c r="W25" s="232">
        <f t="shared" si="67"/>
        <v>0.97798903174560503</v>
      </c>
      <c r="X25" s="232">
        <f t="shared" si="67"/>
        <v>0.97600371401116148</v>
      </c>
      <c r="Y25" s="232">
        <f t="shared" si="67"/>
        <v>0.97389554598889727</v>
      </c>
      <c r="Z25" s="232">
        <f t="shared" si="67"/>
        <v>0.97166532518858273</v>
      </c>
      <c r="AA25" s="232">
        <f t="shared" si="67"/>
        <v>0.9692847451418708</v>
      </c>
      <c r="AB25" s="232">
        <f t="shared" si="67"/>
        <v>0.96675491195705054</v>
      </c>
      <c r="AC25" s="232">
        <f t="shared" si="67"/>
        <v>0.96404799820357079</v>
      </c>
      <c r="AD25" s="232">
        <f t="shared" si="67"/>
        <v>0.96113657324899593</v>
      </c>
      <c r="AE25" s="232">
        <f t="shared" si="67"/>
        <v>0.95802249075166912</v>
      </c>
      <c r="AF25" s="232">
        <f t="shared" si="67"/>
        <v>0.9546885724838533</v>
      </c>
      <c r="AG25" s="232">
        <f t="shared" si="67"/>
        <v>0.95109894345131407</v>
      </c>
      <c r="AH25" s="232">
        <f t="shared" si="67"/>
        <v>0.9472469927303363</v>
      </c>
      <c r="AI25" s="232">
        <f t="shared" si="67"/>
        <v>0.94310752337210479</v>
      </c>
      <c r="AJ25" s="232">
        <f t="shared" si="67"/>
        <v>0.93865605586178846</v>
      </c>
      <c r="AK25" s="232">
        <f t="shared" si="67"/>
        <v>0.93386890997689331</v>
      </c>
      <c r="AL25" s="232">
        <f t="shared" si="67"/>
        <v>0.92870461490472112</v>
      </c>
      <c r="AM25" s="232">
        <f t="shared" si="67"/>
        <v>0.92313238721529278</v>
      </c>
      <c r="AN25" s="232">
        <f t="shared" si="67"/>
        <v>0.91710433272677694</v>
      </c>
      <c r="AO25" s="232">
        <f t="shared" si="67"/>
        <v>0.910565378834435</v>
      </c>
      <c r="AP25" s="232">
        <f t="shared" ref="AP25:BU25" si="68">AO25*IFERROR(VLOOKUP($F25+AO$4,mortalityTable_nPx_assurance,4,0),0)</f>
        <v>0.9034720745333148</v>
      </c>
      <c r="AQ25" s="232">
        <f t="shared" si="68"/>
        <v>0.89574738829605505</v>
      </c>
      <c r="AR25" s="232">
        <f t="shared" si="68"/>
        <v>0.88733632031995513</v>
      </c>
      <c r="AS25" s="232">
        <f t="shared" si="68"/>
        <v>0.8781790094942532</v>
      </c>
      <c r="AT25" s="232">
        <f t="shared" si="68"/>
        <v>0.86819411415630354</v>
      </c>
      <c r="AU25" s="232">
        <f t="shared" si="68"/>
        <v>0.85730695996478345</v>
      </c>
      <c r="AV25" s="232">
        <f t="shared" si="68"/>
        <v>0.84543325856927121</v>
      </c>
      <c r="AW25" s="232">
        <f t="shared" si="68"/>
        <v>0.83248967538057561</v>
      </c>
      <c r="AX25" s="232">
        <f t="shared" si="68"/>
        <v>0.81837897538287485</v>
      </c>
      <c r="AY25" s="232">
        <f t="shared" si="68"/>
        <v>0.80301800201493834</v>
      </c>
      <c r="AZ25" s="232">
        <f t="shared" si="68"/>
        <v>0.78631522757302763</v>
      </c>
      <c r="BA25" s="232">
        <f t="shared" si="68"/>
        <v>0.7681749352729178</v>
      </c>
      <c r="BB25" s="232">
        <f t="shared" si="68"/>
        <v>0.74851733867928383</v>
      </c>
      <c r="BC25" s="232">
        <f t="shared" si="68"/>
        <v>0.72726693143417898</v>
      </c>
      <c r="BD25" s="232">
        <f t="shared" si="68"/>
        <v>0.70435075042468798</v>
      </c>
      <c r="BE25" s="232">
        <f t="shared" si="68"/>
        <v>0.67971256117483236</v>
      </c>
      <c r="BF25" s="232">
        <f t="shared" si="68"/>
        <v>0.65333291667563709</v>
      </c>
      <c r="BG25" s="232">
        <f t="shared" si="68"/>
        <v>0.62520040128358412</v>
      </c>
      <c r="BH25" s="232">
        <f t="shared" si="68"/>
        <v>0.5953408301182801</v>
      </c>
      <c r="BI25" s="232">
        <f t="shared" si="68"/>
        <v>0.56381753316351713</v>
      </c>
      <c r="BJ25" s="232">
        <f t="shared" si="68"/>
        <v>0.5307439966681452</v>
      </c>
      <c r="BK25" s="232">
        <f t="shared" si="68"/>
        <v>0.49627217408454921</v>
      </c>
      <c r="BL25" s="232">
        <f t="shared" si="68"/>
        <v>0.4606199810983152</v>
      </c>
      <c r="BM25" s="232">
        <f t="shared" si="68"/>
        <v>0.42405596699873094</v>
      </c>
      <c r="BN25" s="232">
        <f t="shared" si="68"/>
        <v>0.3869086642896421</v>
      </c>
      <c r="BO25" s="232">
        <f t="shared" si="68"/>
        <v>0.34954876366583426</v>
      </c>
      <c r="BP25" s="232">
        <f t="shared" si="68"/>
        <v>0.31239872106342936</v>
      </c>
      <c r="BQ25" s="232">
        <f t="shared" si="68"/>
        <v>0.27591679841764211</v>
      </c>
      <c r="BR25" s="232">
        <f t="shared" si="68"/>
        <v>0.24057737487631051</v>
      </c>
      <c r="BS25" s="232">
        <f t="shared" si="68"/>
        <v>0.20684602114490303</v>
      </c>
      <c r="BT25" s="232">
        <f t="shared" si="68"/>
        <v>0.1751654845463497</v>
      </c>
      <c r="BU25" s="232">
        <f t="shared" si="68"/>
        <v>0.14592335855618208</v>
      </c>
      <c r="BV25" s="232">
        <f t="shared" ref="BV25:DA25" si="69">BU25*IFERROR(VLOOKUP($F25+BU$4,mortalityTable_nPx_assurance,4,0),0)</f>
        <v>0.11943680974464946</v>
      </c>
      <c r="BW25" s="232">
        <f t="shared" si="69"/>
        <v>9.5926868114512662E-2</v>
      </c>
      <c r="BX25" s="232">
        <f t="shared" si="69"/>
        <v>7.550499716161406E-2</v>
      </c>
      <c r="BY25" s="232">
        <f t="shared" si="69"/>
        <v>5.816904981330747E-2</v>
      </c>
      <c r="BZ25" s="232">
        <f t="shared" si="69"/>
        <v>4.3808274795398124E-2</v>
      </c>
      <c r="CA25" s="232">
        <f t="shared" si="69"/>
        <v>3.2214414870796008E-2</v>
      </c>
      <c r="CB25" s="232">
        <f t="shared" si="69"/>
        <v>2.3104178345334899E-2</v>
      </c>
      <c r="CC25" s="232">
        <f t="shared" si="69"/>
        <v>1.6144275660586214E-2</v>
      </c>
      <c r="CD25" s="232">
        <f t="shared" si="69"/>
        <v>1.0980851976060925E-2</v>
      </c>
      <c r="CE25" s="232">
        <f t="shared" si="69"/>
        <v>7.2642728162433442E-3</v>
      </c>
      <c r="CF25" s="232">
        <f t="shared" si="69"/>
        <v>4.6709274208444704E-3</v>
      </c>
      <c r="CG25" s="232">
        <f t="shared" si="69"/>
        <v>2.9146587106069497E-3</v>
      </c>
      <c r="CH25" s="232">
        <f t="shared" si="69"/>
        <v>1.7604538612065975E-3</v>
      </c>
      <c r="CI25" s="232">
        <f t="shared" si="69"/>
        <v>1.0263446010834463E-3</v>
      </c>
      <c r="CJ25" s="232">
        <f t="shared" si="69"/>
        <v>5.7475297660672994E-4</v>
      </c>
      <c r="CK25" s="232">
        <f t="shared" si="69"/>
        <v>3.0749284248460045E-4</v>
      </c>
      <c r="CL25" s="232">
        <f t="shared" si="69"/>
        <v>1.5589887113969244E-4</v>
      </c>
      <c r="CM25" s="232">
        <f t="shared" si="69"/>
        <v>7.4207862662493593E-5</v>
      </c>
      <c r="CN25" s="232">
        <f t="shared" si="69"/>
        <v>3.2725667434159673E-5</v>
      </c>
      <c r="CO25" s="232">
        <f t="shared" si="69"/>
        <v>1.3122992641098029E-5</v>
      </c>
      <c r="CP25" s="232">
        <f t="shared" si="69"/>
        <v>4.6586623875898001E-6</v>
      </c>
      <c r="CQ25" s="232">
        <f t="shared" si="69"/>
        <v>1.4069160410521199E-6</v>
      </c>
      <c r="CR25" s="232">
        <f t="shared" si="69"/>
        <v>3.3906676589356089E-7</v>
      </c>
      <c r="CS25" s="232">
        <f t="shared" si="69"/>
        <v>5.7980416967798928E-8</v>
      </c>
      <c r="CT25" s="232">
        <f t="shared" si="69"/>
        <v>5.276217944069701E-9</v>
      </c>
      <c r="CU25" s="232">
        <f t="shared" si="69"/>
        <v>0</v>
      </c>
      <c r="CV25" s="232">
        <f t="shared" si="69"/>
        <v>0</v>
      </c>
      <c r="CW25" s="232">
        <f t="shared" si="69"/>
        <v>0</v>
      </c>
      <c r="CX25" s="232">
        <f t="shared" si="69"/>
        <v>0</v>
      </c>
      <c r="CY25" s="232">
        <f t="shared" si="69"/>
        <v>0</v>
      </c>
      <c r="CZ25" s="232">
        <f t="shared" si="69"/>
        <v>0</v>
      </c>
      <c r="DA25" s="232">
        <f t="shared" si="69"/>
        <v>0</v>
      </c>
      <c r="DB25" s="232">
        <f t="shared" ref="DB25:DI25" si="70">DA25*IFERROR(VLOOKUP($F25+DA$4,mortalityTable_nPx_assurance,4,0),0)</f>
        <v>0</v>
      </c>
      <c r="DC25" s="232">
        <f t="shared" si="70"/>
        <v>0</v>
      </c>
      <c r="DD25" s="232">
        <f t="shared" si="70"/>
        <v>0</v>
      </c>
      <c r="DE25" s="232">
        <f t="shared" si="70"/>
        <v>0</v>
      </c>
      <c r="DF25" s="232">
        <f t="shared" si="70"/>
        <v>0</v>
      </c>
      <c r="DG25" s="232">
        <f t="shared" si="70"/>
        <v>0</v>
      </c>
      <c r="DH25" s="232">
        <f t="shared" si="70"/>
        <v>0</v>
      </c>
      <c r="DI25" s="233">
        <f t="shared" si="70"/>
        <v>0</v>
      </c>
    </row>
    <row r="26" spans="2:113">
      <c r="B26" s="220"/>
      <c r="C26" s="220"/>
      <c r="D26" s="220"/>
      <c r="E26" s="220"/>
      <c r="F26" s="266">
        <f t="shared" si="14"/>
        <v>31</v>
      </c>
      <c r="G26" s="224">
        <f t="shared" si="4"/>
        <v>1.2600000000000001E-3</v>
      </c>
      <c r="H26" s="225">
        <v>1</v>
      </c>
      <c r="I26" s="230">
        <f t="shared" si="9"/>
        <v>0.99873999999999996</v>
      </c>
      <c r="J26" s="231">
        <f t="shared" ref="J26:AO26" si="71">I26*IFERROR(VLOOKUP($F26+I$4,mortalityTable_nPx_assurance,4,0),0)</f>
        <v>0.99746161280000001</v>
      </c>
      <c r="K26" s="232">
        <f t="shared" si="71"/>
        <v>0.99616491270336005</v>
      </c>
      <c r="L26" s="232">
        <f t="shared" si="71"/>
        <v>0.99484997501859163</v>
      </c>
      <c r="M26" s="232">
        <f t="shared" si="71"/>
        <v>0.99350692755231651</v>
      </c>
      <c r="N26" s="232">
        <f t="shared" si="71"/>
        <v>0.99213588799229424</v>
      </c>
      <c r="O26" s="232">
        <f t="shared" si="71"/>
        <v>0.99072705503134517</v>
      </c>
      <c r="P26" s="232">
        <f t="shared" si="71"/>
        <v>0.98927068626044912</v>
      </c>
      <c r="Q26" s="232">
        <f t="shared" si="71"/>
        <v>0.98775710211047063</v>
      </c>
      <c r="R26" s="232">
        <f t="shared" si="71"/>
        <v>0.98619644588913602</v>
      </c>
      <c r="S26" s="232">
        <f t="shared" si="71"/>
        <v>0.98456922175341888</v>
      </c>
      <c r="T26" s="232">
        <f t="shared" si="71"/>
        <v>0.98286591699978543</v>
      </c>
      <c r="U26" s="232">
        <f t="shared" si="71"/>
        <v>0.98107710103084578</v>
      </c>
      <c r="V26" s="232">
        <f t="shared" si="71"/>
        <v>0.97920324376787693</v>
      </c>
      <c r="W26" s="232">
        <f t="shared" si="71"/>
        <v>0.97721546118302816</v>
      </c>
      <c r="X26" s="232">
        <f t="shared" si="71"/>
        <v>0.97510467578687277</v>
      </c>
      <c r="Y26" s="232">
        <f t="shared" si="71"/>
        <v>0.97287168607932084</v>
      </c>
      <c r="Z26" s="232">
        <f t="shared" si="71"/>
        <v>0.97048815044842651</v>
      </c>
      <c r="AA26" s="232">
        <f t="shared" si="71"/>
        <v>0.96795517637575612</v>
      </c>
      <c r="AB26" s="232">
        <f t="shared" si="71"/>
        <v>0.96524490188190393</v>
      </c>
      <c r="AC26" s="232">
        <f t="shared" si="71"/>
        <v>0.96232986227822059</v>
      </c>
      <c r="AD26" s="232">
        <f t="shared" si="71"/>
        <v>0.95921191352443913</v>
      </c>
      <c r="AE26" s="232">
        <f t="shared" si="71"/>
        <v>0.95587385606537401</v>
      </c>
      <c r="AF26" s="232">
        <f t="shared" si="71"/>
        <v>0.95227977036656819</v>
      </c>
      <c r="AG26" s="232">
        <f t="shared" si="71"/>
        <v>0.94842303729658362</v>
      </c>
      <c r="AH26" s="232">
        <f t="shared" si="71"/>
        <v>0.94427842862359757</v>
      </c>
      <c r="AI26" s="232">
        <f t="shared" si="71"/>
        <v>0.93982143444049426</v>
      </c>
      <c r="AJ26" s="232">
        <f t="shared" si="71"/>
        <v>0.93502834512484778</v>
      </c>
      <c r="AK26" s="232">
        <f t="shared" si="71"/>
        <v>0.9298576383763073</v>
      </c>
      <c r="AL26" s="232">
        <f t="shared" si="71"/>
        <v>0.92427849254604943</v>
      </c>
      <c r="AM26" s="232">
        <f t="shared" si="71"/>
        <v>0.91824295398972366</v>
      </c>
      <c r="AN26" s="232">
        <f t="shared" si="71"/>
        <v>0.91169588172777694</v>
      </c>
      <c r="AO26" s="232">
        <f t="shared" si="71"/>
        <v>0.90459377080911763</v>
      </c>
      <c r="AP26" s="232">
        <f t="shared" ref="AP26:BU26" si="72">AO26*IFERROR(VLOOKUP($F26+AO$4,mortalityTable_nPx_assurance,4,0),0)</f>
        <v>0.89685949406869969</v>
      </c>
      <c r="AQ26" s="232">
        <f t="shared" si="72"/>
        <v>0.88843798341939462</v>
      </c>
      <c r="AR26" s="232">
        <f t="shared" si="72"/>
        <v>0.87926930343050647</v>
      </c>
      <c r="AS26" s="232">
        <f t="shared" si="72"/>
        <v>0.86927201145050159</v>
      </c>
      <c r="AT26" s="232">
        <f t="shared" si="72"/>
        <v>0.85837134042691232</v>
      </c>
      <c r="AU26" s="232">
        <f t="shared" si="72"/>
        <v>0.84648289736199955</v>
      </c>
      <c r="AV26" s="232">
        <f t="shared" si="72"/>
        <v>0.8335232442033873</v>
      </c>
      <c r="AW26" s="232">
        <f t="shared" si="72"/>
        <v>0.81939502521413987</v>
      </c>
      <c r="AX26" s="232">
        <f t="shared" si="72"/>
        <v>0.80401498059087051</v>
      </c>
      <c r="AY26" s="232">
        <f t="shared" si="72"/>
        <v>0.78729146899458036</v>
      </c>
      <c r="AZ26" s="232">
        <f t="shared" si="72"/>
        <v>0.76912865480487536</v>
      </c>
      <c r="BA26" s="232">
        <f t="shared" si="72"/>
        <v>0.74944665252841858</v>
      </c>
      <c r="BB26" s="232">
        <f t="shared" si="72"/>
        <v>0.72816986206313672</v>
      </c>
      <c r="BC26" s="232">
        <f t="shared" si="72"/>
        <v>0.70522522970952728</v>
      </c>
      <c r="BD26" s="232">
        <f t="shared" si="72"/>
        <v>0.68055645117428798</v>
      </c>
      <c r="BE26" s="232">
        <f t="shared" si="72"/>
        <v>0.65414405530421382</v>
      </c>
      <c r="BF26" s="232">
        <f t="shared" si="72"/>
        <v>0.62597661228281443</v>
      </c>
      <c r="BG26" s="232">
        <f t="shared" si="72"/>
        <v>0.59607996928018714</v>
      </c>
      <c r="BH26" s="232">
        <f t="shared" si="72"/>
        <v>0.56451753490680123</v>
      </c>
      <c r="BI26" s="232">
        <f t="shared" si="72"/>
        <v>0.53140293630916824</v>
      </c>
      <c r="BJ26" s="232">
        <f t="shared" si="72"/>
        <v>0.49688831559588781</v>
      </c>
      <c r="BK26" s="232">
        <f t="shared" si="72"/>
        <v>0.4611918590034792</v>
      </c>
      <c r="BL26" s="232">
        <f t="shared" si="72"/>
        <v>0.42458244923578303</v>
      </c>
      <c r="BM26" s="232">
        <f t="shared" si="72"/>
        <v>0.38738902668272845</v>
      </c>
      <c r="BN26" s="232">
        <f t="shared" si="72"/>
        <v>0.34998274226624421</v>
      </c>
      <c r="BO26" s="232">
        <f t="shared" si="72"/>
        <v>0.31278657641818775</v>
      </c>
      <c r="BP26" s="232">
        <f t="shared" si="72"/>
        <v>0.27625936002407181</v>
      </c>
      <c r="BQ26" s="232">
        <f t="shared" si="72"/>
        <v>0.24087606119218871</v>
      </c>
      <c r="BR26" s="232">
        <f t="shared" si="72"/>
        <v>0.20710282865243196</v>
      </c>
      <c r="BS26" s="232">
        <f t="shared" si="72"/>
        <v>0.1753829594160255</v>
      </c>
      <c r="BT26" s="232">
        <f t="shared" si="72"/>
        <v>0.14610452817111422</v>
      </c>
      <c r="BU26" s="232">
        <f t="shared" si="72"/>
        <v>0.11958509526277526</v>
      </c>
      <c r="BV26" s="232">
        <f t="shared" ref="BV26:DA26" si="73">BU26*IFERROR(VLOOKUP($F26+BU$4,mortalityTable_nPx_assurance,4,0),0)</f>
        <v>9.6045965111250575E-2</v>
      </c>
      <c r="BW26" s="232">
        <f t="shared" si="73"/>
        <v>7.5598739598716436E-2</v>
      </c>
      <c r="BX26" s="232">
        <f t="shared" si="73"/>
        <v>5.8241268986851141E-2</v>
      </c>
      <c r="BY26" s="232">
        <f t="shared" si="73"/>
        <v>4.3862664499377334E-2</v>
      </c>
      <c r="BZ26" s="232">
        <f t="shared" si="73"/>
        <v>3.2254410339617123E-2</v>
      </c>
      <c r="CA26" s="232">
        <f t="shared" si="73"/>
        <v>2.3132863095573403E-2</v>
      </c>
      <c r="CB26" s="232">
        <f t="shared" si="73"/>
        <v>1.6164319416662871E-2</v>
      </c>
      <c r="CC26" s="232">
        <f t="shared" si="73"/>
        <v>1.0994485137631583E-2</v>
      </c>
      <c r="CD26" s="232">
        <f t="shared" si="73"/>
        <v>7.273291697948798E-3</v>
      </c>
      <c r="CE26" s="232">
        <f t="shared" si="73"/>
        <v>4.6767265617810774E-3</v>
      </c>
      <c r="CF26" s="232">
        <f t="shared" si="73"/>
        <v>2.9182773745513924E-3</v>
      </c>
      <c r="CG26" s="232">
        <f t="shared" si="73"/>
        <v>1.7626395342290411E-3</v>
      </c>
      <c r="CH26" s="232">
        <f t="shared" si="73"/>
        <v>1.027618848455531E-3</v>
      </c>
      <c r="CI26" s="232">
        <f t="shared" si="73"/>
        <v>5.7546655513509746E-4</v>
      </c>
      <c r="CJ26" s="232">
        <f t="shared" si="73"/>
        <v>3.0787460699727712E-4</v>
      </c>
      <c r="CK26" s="232">
        <f t="shared" si="73"/>
        <v>1.5609242574761951E-4</v>
      </c>
      <c r="CL26" s="232">
        <f t="shared" si="73"/>
        <v>7.4299994655866881E-5</v>
      </c>
      <c r="CM26" s="232">
        <f t="shared" si="73"/>
        <v>3.2766297643237291E-5</v>
      </c>
      <c r="CN26" s="232">
        <f t="shared" si="73"/>
        <v>1.3139285354938154E-5</v>
      </c>
      <c r="CO26" s="232">
        <f t="shared" si="73"/>
        <v>4.6644463010030441E-6</v>
      </c>
      <c r="CP26" s="232">
        <f t="shared" si="73"/>
        <v>1.4086627829029196E-6</v>
      </c>
      <c r="CQ26" s="232">
        <f t="shared" si="73"/>
        <v>3.394877306796036E-7</v>
      </c>
      <c r="CR26" s="232">
        <f t="shared" si="73"/>
        <v>5.8052401946212228E-8</v>
      </c>
      <c r="CS26" s="232">
        <f t="shared" si="73"/>
        <v>5.2827685771053106E-9</v>
      </c>
      <c r="CT26" s="232">
        <f t="shared" si="73"/>
        <v>0</v>
      </c>
      <c r="CU26" s="232">
        <f t="shared" si="73"/>
        <v>0</v>
      </c>
      <c r="CV26" s="232">
        <f t="shared" si="73"/>
        <v>0</v>
      </c>
      <c r="CW26" s="232">
        <f t="shared" si="73"/>
        <v>0</v>
      </c>
      <c r="CX26" s="232">
        <f t="shared" si="73"/>
        <v>0</v>
      </c>
      <c r="CY26" s="232">
        <f t="shared" si="73"/>
        <v>0</v>
      </c>
      <c r="CZ26" s="232">
        <f t="shared" si="73"/>
        <v>0</v>
      </c>
      <c r="DA26" s="232">
        <f t="shared" si="73"/>
        <v>0</v>
      </c>
      <c r="DB26" s="232">
        <f t="shared" ref="DB26:DI26" si="74">DA26*IFERROR(VLOOKUP($F26+DA$4,mortalityTable_nPx_assurance,4,0),0)</f>
        <v>0</v>
      </c>
      <c r="DC26" s="232">
        <f t="shared" si="74"/>
        <v>0</v>
      </c>
      <c r="DD26" s="232">
        <f t="shared" si="74"/>
        <v>0</v>
      </c>
      <c r="DE26" s="232">
        <f t="shared" si="74"/>
        <v>0</v>
      </c>
      <c r="DF26" s="232">
        <f t="shared" si="74"/>
        <v>0</v>
      </c>
      <c r="DG26" s="232">
        <f t="shared" si="74"/>
        <v>0</v>
      </c>
      <c r="DH26" s="232">
        <f t="shared" si="74"/>
        <v>0</v>
      </c>
      <c r="DI26" s="233">
        <f t="shared" si="74"/>
        <v>0</v>
      </c>
    </row>
    <row r="27" spans="2:113">
      <c r="B27" s="220"/>
      <c r="C27" s="220"/>
      <c r="D27" s="220"/>
      <c r="E27" s="220"/>
      <c r="F27" s="266">
        <f t="shared" si="14"/>
        <v>32</v>
      </c>
      <c r="G27" s="224">
        <f t="shared" si="4"/>
        <v>1.2800000000000001E-3</v>
      </c>
      <c r="H27" s="225">
        <v>1</v>
      </c>
      <c r="I27" s="230">
        <f t="shared" si="9"/>
        <v>0.99872000000000005</v>
      </c>
      <c r="J27" s="231">
        <f t="shared" ref="J27:AO27" si="75">I27*IFERROR(VLOOKUP($F27+I$4,mortalityTable_nPx_assurance,4,0),0)</f>
        <v>0.9974216640000001</v>
      </c>
      <c r="K27" s="232">
        <f t="shared" si="75"/>
        <v>0.99610506740352012</v>
      </c>
      <c r="L27" s="232">
        <f t="shared" si="75"/>
        <v>0.99476032556252536</v>
      </c>
      <c r="M27" s="232">
        <f t="shared" si="75"/>
        <v>0.99338755631324904</v>
      </c>
      <c r="N27" s="232">
        <f t="shared" si="75"/>
        <v>0.99197694598328423</v>
      </c>
      <c r="O27" s="232">
        <f t="shared" si="75"/>
        <v>0.99051873987268879</v>
      </c>
      <c r="P27" s="232">
        <f t="shared" si="75"/>
        <v>0.98900324620068358</v>
      </c>
      <c r="Q27" s="232">
        <f t="shared" si="75"/>
        <v>0.98744062107168651</v>
      </c>
      <c r="R27" s="232">
        <f t="shared" si="75"/>
        <v>0.98581134404691817</v>
      </c>
      <c r="S27" s="232">
        <f t="shared" si="75"/>
        <v>0.98410589042171703</v>
      </c>
      <c r="T27" s="232">
        <f t="shared" si="75"/>
        <v>0.98231481770114948</v>
      </c>
      <c r="U27" s="232">
        <f t="shared" si="75"/>
        <v>0.98043859639934028</v>
      </c>
      <c r="V27" s="232">
        <f t="shared" si="75"/>
        <v>0.97844830604864963</v>
      </c>
      <c r="W27" s="232">
        <f t="shared" si="75"/>
        <v>0.97633485770758455</v>
      </c>
      <c r="X27" s="232">
        <f t="shared" si="75"/>
        <v>0.97409905088343418</v>
      </c>
      <c r="Y27" s="232">
        <f t="shared" si="75"/>
        <v>0.97171250820876987</v>
      </c>
      <c r="Z27" s="232">
        <f t="shared" si="75"/>
        <v>0.96917633856234497</v>
      </c>
      <c r="AA27" s="232">
        <f t="shared" si="75"/>
        <v>0.96646264481437039</v>
      </c>
      <c r="AB27" s="232">
        <f t="shared" si="75"/>
        <v>0.963543927627031</v>
      </c>
      <c r="AC27" s="232">
        <f t="shared" si="75"/>
        <v>0.96042204530151942</v>
      </c>
      <c r="AD27" s="232">
        <f t="shared" si="75"/>
        <v>0.95707977658387011</v>
      </c>
      <c r="AE27" s="232">
        <f t="shared" si="75"/>
        <v>0.95348115662391475</v>
      </c>
      <c r="AF27" s="232">
        <f t="shared" si="75"/>
        <v>0.94961955793958785</v>
      </c>
      <c r="AG27" s="232">
        <f t="shared" si="75"/>
        <v>0.94546972047139188</v>
      </c>
      <c r="AH27" s="232">
        <f t="shared" si="75"/>
        <v>0.94100710339076699</v>
      </c>
      <c r="AI27" s="232">
        <f t="shared" si="75"/>
        <v>0.9362079671634741</v>
      </c>
      <c r="AJ27" s="232">
        <f t="shared" si="75"/>
        <v>0.93103073710506001</v>
      </c>
      <c r="AK27" s="232">
        <f t="shared" si="75"/>
        <v>0.92544455268242964</v>
      </c>
      <c r="AL27" s="232">
        <f t="shared" si="75"/>
        <v>0.9194013997534134</v>
      </c>
      <c r="AM27" s="232">
        <f t="shared" si="75"/>
        <v>0.91284606777317157</v>
      </c>
      <c r="AN27" s="232">
        <f t="shared" si="75"/>
        <v>0.90573499690521864</v>
      </c>
      <c r="AO27" s="232">
        <f t="shared" si="75"/>
        <v>0.89799096268167911</v>
      </c>
      <c r="AP27" s="232">
        <f t="shared" ref="AP27:BU27" si="76">AO27*IFERROR(VLOOKUP($F27+AO$4,mortalityTable_nPx_assurance,4,0),0)</f>
        <v>0.88955882754209814</v>
      </c>
      <c r="AQ27" s="232">
        <f t="shared" si="76"/>
        <v>0.88037858044186368</v>
      </c>
      <c r="AR27" s="232">
        <f t="shared" si="76"/>
        <v>0.87036867598223966</v>
      </c>
      <c r="AS27" s="232">
        <f t="shared" si="76"/>
        <v>0.85945425278542242</v>
      </c>
      <c r="AT27" s="232">
        <f t="shared" si="76"/>
        <v>0.84755081138434429</v>
      </c>
      <c r="AU27" s="232">
        <f t="shared" si="76"/>
        <v>0.8345748084620499</v>
      </c>
      <c r="AV27" s="232">
        <f t="shared" si="76"/>
        <v>0.82042876545861809</v>
      </c>
      <c r="AW27" s="232">
        <f t="shared" si="76"/>
        <v>0.80502931753095985</v>
      </c>
      <c r="AX27" s="232">
        <f t="shared" si="76"/>
        <v>0.78828470772631587</v>
      </c>
      <c r="AY27" s="232">
        <f t="shared" si="76"/>
        <v>0.77009897951906969</v>
      </c>
      <c r="AZ27" s="232">
        <f t="shared" si="76"/>
        <v>0.75039214663317666</v>
      </c>
      <c r="BA27" s="232">
        <f t="shared" si="76"/>
        <v>0.72908851359026072</v>
      </c>
      <c r="BB27" s="232">
        <f t="shared" si="76"/>
        <v>0.70611493452703156</v>
      </c>
      <c r="BC27" s="232">
        <f t="shared" si="76"/>
        <v>0.681415034117276</v>
      </c>
      <c r="BD27" s="232">
        <f t="shared" si="76"/>
        <v>0.65496931664318447</v>
      </c>
      <c r="BE27" s="232">
        <f t="shared" si="76"/>
        <v>0.62676633786852898</v>
      </c>
      <c r="BF27" s="232">
        <f t="shared" si="76"/>
        <v>0.59683197757192796</v>
      </c>
      <c r="BG27" s="232">
        <f t="shared" si="76"/>
        <v>0.56522972435949437</v>
      </c>
      <c r="BH27" s="232">
        <f t="shared" si="76"/>
        <v>0.53207334872856638</v>
      </c>
      <c r="BI27" s="232">
        <f t="shared" si="76"/>
        <v>0.49751518472864603</v>
      </c>
      <c r="BJ27" s="232">
        <f t="shared" si="76"/>
        <v>0.46177369385774009</v>
      </c>
      <c r="BK27" s="232">
        <f t="shared" si="76"/>
        <v>0.42511809803931266</v>
      </c>
      <c r="BL27" s="232">
        <f t="shared" si="76"/>
        <v>0.38787775265106889</v>
      </c>
      <c r="BM27" s="232">
        <f t="shared" si="76"/>
        <v>0.35042427685508171</v>
      </c>
      <c r="BN27" s="232">
        <f t="shared" si="76"/>
        <v>0.3131811847109236</v>
      </c>
      <c r="BO27" s="232">
        <f t="shared" si="76"/>
        <v>0.27660788596038194</v>
      </c>
      <c r="BP27" s="232">
        <f t="shared" si="76"/>
        <v>0.24117994792657624</v>
      </c>
      <c r="BQ27" s="232">
        <f t="shared" si="76"/>
        <v>0.20736410742779099</v>
      </c>
      <c r="BR27" s="232">
        <f t="shared" si="76"/>
        <v>0.17560422073415052</v>
      </c>
      <c r="BS27" s="232">
        <f t="shared" si="76"/>
        <v>0.14628885212479145</v>
      </c>
      <c r="BT27" s="232">
        <f t="shared" si="76"/>
        <v>0.11973596257562055</v>
      </c>
      <c r="BU27" s="232">
        <f t="shared" si="76"/>
        <v>9.6167135702235396E-2</v>
      </c>
      <c r="BV27" s="232">
        <f t="shared" ref="BV27:DA27" si="77">BU27*IFERROR(VLOOKUP($F27+BU$4,mortalityTable_nPx_assurance,4,0),0)</f>
        <v>7.5694114182586494E-2</v>
      </c>
      <c r="BW27" s="232">
        <f t="shared" si="77"/>
        <v>5.8314745566264634E-2</v>
      </c>
      <c r="BX27" s="232">
        <f t="shared" si="77"/>
        <v>4.3918001180865224E-2</v>
      </c>
      <c r="BY27" s="232">
        <f t="shared" si="77"/>
        <v>3.2295102168349243E-2</v>
      </c>
      <c r="BZ27" s="232">
        <f t="shared" si="77"/>
        <v>2.3162047275140079E-2</v>
      </c>
      <c r="CA27" s="232">
        <f t="shared" si="77"/>
        <v>1.6184712153976884E-2</v>
      </c>
      <c r="CB27" s="232">
        <f t="shared" si="77"/>
        <v>1.1008355665770455E-2</v>
      </c>
      <c r="CC27" s="232">
        <f t="shared" si="77"/>
        <v>7.2824676071337876E-3</v>
      </c>
      <c r="CD27" s="232">
        <f t="shared" si="77"/>
        <v>4.6826266713870255E-3</v>
      </c>
      <c r="CE27" s="232">
        <f t="shared" si="77"/>
        <v>2.9219590429455039E-3</v>
      </c>
      <c r="CF27" s="232">
        <f t="shared" si="77"/>
        <v>1.7648632619390843E-3</v>
      </c>
      <c r="CG27" s="232">
        <f t="shared" si="77"/>
        <v>1.0289152817104861E-3</v>
      </c>
      <c r="CH27" s="232">
        <f t="shared" si="77"/>
        <v>5.7619255775787233E-4</v>
      </c>
      <c r="CI27" s="232">
        <f t="shared" si="77"/>
        <v>3.0826301840046163E-4</v>
      </c>
      <c r="CJ27" s="232">
        <f t="shared" si="77"/>
        <v>1.5628935032903406E-4</v>
      </c>
      <c r="CK27" s="232">
        <f t="shared" si="77"/>
        <v>7.4393730756620204E-5</v>
      </c>
      <c r="CL27" s="232">
        <f t="shared" si="77"/>
        <v>3.2807635263669508E-5</v>
      </c>
      <c r="CM27" s="232">
        <f t="shared" si="77"/>
        <v>1.3155861740731473E-5</v>
      </c>
      <c r="CN27" s="232">
        <f t="shared" si="77"/>
        <v>4.6703309179596725E-6</v>
      </c>
      <c r="CO27" s="232">
        <f t="shared" si="77"/>
        <v>1.4104399372238213E-6</v>
      </c>
      <c r="CP27" s="232">
        <f t="shared" si="77"/>
        <v>3.3991602487094089E-7</v>
      </c>
      <c r="CQ27" s="232">
        <f t="shared" si="77"/>
        <v>5.8125640252930905E-8</v>
      </c>
      <c r="CR27" s="232">
        <f t="shared" si="77"/>
        <v>5.2894332630167104E-9</v>
      </c>
      <c r="CS27" s="232">
        <f t="shared" si="77"/>
        <v>0</v>
      </c>
      <c r="CT27" s="232">
        <f t="shared" si="77"/>
        <v>0</v>
      </c>
      <c r="CU27" s="232">
        <f t="shared" si="77"/>
        <v>0</v>
      </c>
      <c r="CV27" s="232">
        <f t="shared" si="77"/>
        <v>0</v>
      </c>
      <c r="CW27" s="232">
        <f t="shared" si="77"/>
        <v>0</v>
      </c>
      <c r="CX27" s="232">
        <f t="shared" si="77"/>
        <v>0</v>
      </c>
      <c r="CY27" s="232">
        <f t="shared" si="77"/>
        <v>0</v>
      </c>
      <c r="CZ27" s="232">
        <f t="shared" si="77"/>
        <v>0</v>
      </c>
      <c r="DA27" s="232">
        <f t="shared" si="77"/>
        <v>0</v>
      </c>
      <c r="DB27" s="232">
        <f t="shared" ref="DB27:DI27" si="78">DA27*IFERROR(VLOOKUP($F27+DA$4,mortalityTable_nPx_assurance,4,0),0)</f>
        <v>0</v>
      </c>
      <c r="DC27" s="232">
        <f t="shared" si="78"/>
        <v>0</v>
      </c>
      <c r="DD27" s="232">
        <f t="shared" si="78"/>
        <v>0</v>
      </c>
      <c r="DE27" s="232">
        <f t="shared" si="78"/>
        <v>0</v>
      </c>
      <c r="DF27" s="232">
        <f t="shared" si="78"/>
        <v>0</v>
      </c>
      <c r="DG27" s="232">
        <f t="shared" si="78"/>
        <v>0</v>
      </c>
      <c r="DH27" s="232">
        <f t="shared" si="78"/>
        <v>0</v>
      </c>
      <c r="DI27" s="233">
        <f t="shared" si="78"/>
        <v>0</v>
      </c>
    </row>
    <row r="28" spans="2:113">
      <c r="B28" s="220"/>
      <c r="C28" s="220"/>
      <c r="D28" s="220"/>
      <c r="E28" s="220"/>
      <c r="F28" s="266">
        <f t="shared" si="14"/>
        <v>33</v>
      </c>
      <c r="G28" s="224">
        <f t="shared" si="4"/>
        <v>1.2999999999999999E-3</v>
      </c>
      <c r="H28" s="225">
        <v>1</v>
      </c>
      <c r="I28" s="230">
        <f t="shared" si="9"/>
        <v>0.99870000000000003</v>
      </c>
      <c r="J28" s="231">
        <f t="shared" ref="J28:AO28" si="79">I28*IFERROR(VLOOKUP($F28+I$4,mortalityTable_nPx_assurance,4,0),0)</f>
        <v>0.99738171600000003</v>
      </c>
      <c r="K28" s="232">
        <f t="shared" si="79"/>
        <v>0.99603525068340004</v>
      </c>
      <c r="L28" s="232">
        <f t="shared" si="79"/>
        <v>0.99466072203745692</v>
      </c>
      <c r="M28" s="232">
        <f t="shared" si="79"/>
        <v>0.99324830381216378</v>
      </c>
      <c r="N28" s="232">
        <f t="shared" si="79"/>
        <v>0.99178822880555995</v>
      </c>
      <c r="O28" s="232">
        <f t="shared" si="79"/>
        <v>0.99027079281548736</v>
      </c>
      <c r="P28" s="232">
        <f t="shared" si="79"/>
        <v>0.98870616496283881</v>
      </c>
      <c r="Q28" s="232">
        <f t="shared" si="79"/>
        <v>0.98707479979065005</v>
      </c>
      <c r="R28" s="232">
        <f t="shared" si="79"/>
        <v>0.98536716038701222</v>
      </c>
      <c r="S28" s="232">
        <f t="shared" si="79"/>
        <v>0.98357379215510776</v>
      </c>
      <c r="T28" s="232">
        <f t="shared" si="79"/>
        <v>0.98169516621209152</v>
      </c>
      <c r="U28" s="232">
        <f t="shared" si="79"/>
        <v>0.97970232502468102</v>
      </c>
      <c r="V28" s="232">
        <f t="shared" si="79"/>
        <v>0.97758616800262765</v>
      </c>
      <c r="W28" s="232">
        <f t="shared" si="79"/>
        <v>0.97534749567790158</v>
      </c>
      <c r="X28" s="232">
        <f t="shared" si="79"/>
        <v>0.97295789431349078</v>
      </c>
      <c r="Y28" s="232">
        <f t="shared" si="79"/>
        <v>0.97041847420933258</v>
      </c>
      <c r="Z28" s="232">
        <f t="shared" si="79"/>
        <v>0.9677013024815464</v>
      </c>
      <c r="AA28" s="232">
        <f t="shared" si="79"/>
        <v>0.96477884454805207</v>
      </c>
      <c r="AB28" s="232">
        <f t="shared" si="79"/>
        <v>0.96165296109171639</v>
      </c>
      <c r="AC28" s="232">
        <f t="shared" si="79"/>
        <v>0.95830640878711715</v>
      </c>
      <c r="AD28" s="232">
        <f t="shared" si="79"/>
        <v>0.95470317669007765</v>
      </c>
      <c r="AE28" s="232">
        <f t="shared" si="79"/>
        <v>0.95083662882448283</v>
      </c>
      <c r="AF28" s="232">
        <f t="shared" si="79"/>
        <v>0.94668147275651982</v>
      </c>
      <c r="AG28" s="232">
        <f t="shared" si="79"/>
        <v>0.94221313620510905</v>
      </c>
      <c r="AH28" s="232">
        <f t="shared" si="79"/>
        <v>0.93740784921046305</v>
      </c>
      <c r="AI28" s="232">
        <f t="shared" si="79"/>
        <v>0.93222398380432914</v>
      </c>
      <c r="AJ28" s="232">
        <f t="shared" si="79"/>
        <v>0.92663063990150318</v>
      </c>
      <c r="AK28" s="232">
        <f t="shared" si="79"/>
        <v>0.92057974182294633</v>
      </c>
      <c r="AL28" s="232">
        <f t="shared" si="79"/>
        <v>0.91401600826374874</v>
      </c>
      <c r="AM28" s="232">
        <f t="shared" si="79"/>
        <v>0.90689582355937415</v>
      </c>
      <c r="AN28" s="232">
        <f t="shared" si="79"/>
        <v>0.89914186426794152</v>
      </c>
      <c r="AO28" s="232">
        <f t="shared" si="79"/>
        <v>0.89069892216246549</v>
      </c>
      <c r="AP28" s="232">
        <f t="shared" ref="AP28:BU28" si="80">AO28*IFERROR(VLOOKUP($F28+AO$4,mortalityTable_nPx_assurance,4,0),0)</f>
        <v>0.88150690928574882</v>
      </c>
      <c r="AQ28" s="232">
        <f t="shared" si="80"/>
        <v>0.87148417572716985</v>
      </c>
      <c r="AR28" s="232">
        <f t="shared" si="80"/>
        <v>0.86055576416355117</v>
      </c>
      <c r="AS28" s="232">
        <f t="shared" si="80"/>
        <v>0.84863706682988593</v>
      </c>
      <c r="AT28" s="232">
        <f t="shared" si="80"/>
        <v>0.83564443333672034</v>
      </c>
      <c r="AU28" s="232">
        <f t="shared" si="80"/>
        <v>0.82148026019166287</v>
      </c>
      <c r="AV28" s="232">
        <f t="shared" si="80"/>
        <v>0.80606107570786545</v>
      </c>
      <c r="AW28" s="232">
        <f t="shared" si="80"/>
        <v>0.78929500533314179</v>
      </c>
      <c r="AX28" s="232">
        <f t="shared" si="80"/>
        <v>0.77108596956010622</v>
      </c>
      <c r="AY28" s="232">
        <f t="shared" si="80"/>
        <v>0.75135387959906308</v>
      </c>
      <c r="AZ28" s="232">
        <f t="shared" si="80"/>
        <v>0.73002294295724568</v>
      </c>
      <c r="BA28" s="232">
        <f t="shared" si="80"/>
        <v>0.70701992002466285</v>
      </c>
      <c r="BB28" s="232">
        <f t="shared" si="80"/>
        <v>0.6822883632222001</v>
      </c>
      <c r="BC28" s="232">
        <f t="shared" si="80"/>
        <v>0.65580875184554654</v>
      </c>
      <c r="BD28" s="232">
        <f t="shared" si="80"/>
        <v>0.62756962699107732</v>
      </c>
      <c r="BE28" s="232">
        <f t="shared" si="80"/>
        <v>0.59759690160598344</v>
      </c>
      <c r="BF28" s="232">
        <f t="shared" si="80"/>
        <v>0.5659541456659466</v>
      </c>
      <c r="BG28" s="232">
        <f t="shared" si="80"/>
        <v>0.53275527548118218</v>
      </c>
      <c r="BH28" s="232">
        <f t="shared" si="80"/>
        <v>0.49815282033867941</v>
      </c>
      <c r="BI28" s="232">
        <f t="shared" si="80"/>
        <v>0.46236552172554868</v>
      </c>
      <c r="BJ28" s="232">
        <f t="shared" si="80"/>
        <v>0.42566294661097465</v>
      </c>
      <c r="BK28" s="232">
        <f t="shared" si="80"/>
        <v>0.38837487248785324</v>
      </c>
      <c r="BL28" s="232">
        <f t="shared" si="80"/>
        <v>0.35087339480042612</v>
      </c>
      <c r="BM28" s="232">
        <f t="shared" si="80"/>
        <v>0.31358257040103682</v>
      </c>
      <c r="BN28" s="232">
        <f t="shared" si="80"/>
        <v>0.27696239782960375</v>
      </c>
      <c r="BO28" s="232">
        <f t="shared" si="80"/>
        <v>0.24148905391558811</v>
      </c>
      <c r="BP28" s="232">
        <f t="shared" si="80"/>
        <v>0.20762987366608351</v>
      </c>
      <c r="BQ28" s="232">
        <f t="shared" si="80"/>
        <v>0.17582928221538618</v>
      </c>
      <c r="BR28" s="232">
        <f t="shared" si="80"/>
        <v>0.14647634184234962</v>
      </c>
      <c r="BS28" s="232">
        <f t="shared" si="80"/>
        <v>0.11988942103454472</v>
      </c>
      <c r="BT28" s="232">
        <f t="shared" si="80"/>
        <v>9.6290387398104943E-2</v>
      </c>
      <c r="BU28" s="232">
        <f t="shared" si="80"/>
        <v>7.5791126824922381E-2</v>
      </c>
      <c r="BV28" s="232">
        <f t="shared" ref="BV28:DA28" si="81">BU28*IFERROR(VLOOKUP($F28+BU$4,mortalityTable_nPx_assurance,4,0),0)</f>
        <v>5.8389484105920202E-2</v>
      </c>
      <c r="BW28" s="232">
        <f t="shared" si="81"/>
        <v>4.3974288269850621E-2</v>
      </c>
      <c r="BX28" s="232">
        <f t="shared" si="81"/>
        <v>3.2336492879234652E-2</v>
      </c>
      <c r="BY28" s="232">
        <f t="shared" si="81"/>
        <v>2.3191732692987094E-2</v>
      </c>
      <c r="BZ28" s="232">
        <f t="shared" si="81"/>
        <v>1.6205455136551663E-2</v>
      </c>
      <c r="CA28" s="232">
        <f t="shared" si="81"/>
        <v>1.1022464420228344E-2</v>
      </c>
      <c r="CB28" s="232">
        <f t="shared" si="81"/>
        <v>7.2918011125578594E-3</v>
      </c>
      <c r="CC28" s="232">
        <f t="shared" si="81"/>
        <v>4.688628115374704E-3</v>
      </c>
      <c r="CD28" s="232">
        <f t="shared" si="81"/>
        <v>2.9257039439938154E-3</v>
      </c>
      <c r="CE28" s="232">
        <f t="shared" si="81"/>
        <v>1.7671251821722645E-3</v>
      </c>
      <c r="CF28" s="232">
        <f t="shared" si="81"/>
        <v>1.0302339812064301E-3</v>
      </c>
      <c r="CG28" s="232">
        <f t="shared" si="81"/>
        <v>5.7693102947560092E-4</v>
      </c>
      <c r="CH28" s="232">
        <f t="shared" si="81"/>
        <v>3.0865810076944646E-4</v>
      </c>
      <c r="CI28" s="232">
        <f t="shared" si="81"/>
        <v>1.5648965709010935E-4</v>
      </c>
      <c r="CJ28" s="232">
        <f t="shared" si="81"/>
        <v>7.4489076774892051E-5</v>
      </c>
      <c r="CK28" s="232">
        <f t="shared" si="81"/>
        <v>3.2849682857727391E-5</v>
      </c>
      <c r="CL28" s="232">
        <f t="shared" si="81"/>
        <v>1.3172722825948685E-5</v>
      </c>
      <c r="CM28" s="232">
        <f t="shared" si="81"/>
        <v>4.6763166032117826E-6</v>
      </c>
      <c r="CN28" s="232">
        <f t="shared" si="81"/>
        <v>1.4122476141699586E-6</v>
      </c>
      <c r="CO28" s="232">
        <f t="shared" si="81"/>
        <v>3.4035167501496002E-7</v>
      </c>
      <c r="CP28" s="232">
        <f t="shared" si="81"/>
        <v>5.8200136427558179E-8</v>
      </c>
      <c r="CQ28" s="232">
        <f t="shared" si="81"/>
        <v>5.2962124149077929E-9</v>
      </c>
      <c r="CR28" s="232">
        <f t="shared" si="81"/>
        <v>0</v>
      </c>
      <c r="CS28" s="232">
        <f t="shared" si="81"/>
        <v>0</v>
      </c>
      <c r="CT28" s="232">
        <f t="shared" si="81"/>
        <v>0</v>
      </c>
      <c r="CU28" s="232">
        <f t="shared" si="81"/>
        <v>0</v>
      </c>
      <c r="CV28" s="232">
        <f t="shared" si="81"/>
        <v>0</v>
      </c>
      <c r="CW28" s="232">
        <f t="shared" si="81"/>
        <v>0</v>
      </c>
      <c r="CX28" s="232">
        <f t="shared" si="81"/>
        <v>0</v>
      </c>
      <c r="CY28" s="232">
        <f t="shared" si="81"/>
        <v>0</v>
      </c>
      <c r="CZ28" s="232">
        <f t="shared" si="81"/>
        <v>0</v>
      </c>
      <c r="DA28" s="232">
        <f t="shared" si="81"/>
        <v>0</v>
      </c>
      <c r="DB28" s="232">
        <f t="shared" ref="DB28:DI28" si="82">DA28*IFERROR(VLOOKUP($F28+DA$4,mortalityTable_nPx_assurance,4,0),0)</f>
        <v>0</v>
      </c>
      <c r="DC28" s="232">
        <f t="shared" si="82"/>
        <v>0</v>
      </c>
      <c r="DD28" s="232">
        <f t="shared" si="82"/>
        <v>0</v>
      </c>
      <c r="DE28" s="232">
        <f t="shared" si="82"/>
        <v>0</v>
      </c>
      <c r="DF28" s="232">
        <f t="shared" si="82"/>
        <v>0</v>
      </c>
      <c r="DG28" s="232">
        <f t="shared" si="82"/>
        <v>0</v>
      </c>
      <c r="DH28" s="232">
        <f t="shared" si="82"/>
        <v>0</v>
      </c>
      <c r="DI28" s="233">
        <f t="shared" si="82"/>
        <v>0</v>
      </c>
    </row>
    <row r="29" spans="2:113">
      <c r="B29" s="220"/>
      <c r="C29" s="220"/>
      <c r="D29" s="220"/>
      <c r="E29" s="220"/>
      <c r="F29" s="266">
        <f t="shared" si="14"/>
        <v>34</v>
      </c>
      <c r="G29" s="224">
        <f t="shared" si="4"/>
        <v>1.32E-3</v>
      </c>
      <c r="H29" s="225">
        <v>1</v>
      </c>
      <c r="I29" s="230">
        <f t="shared" si="9"/>
        <v>0.99868000000000001</v>
      </c>
      <c r="J29" s="231">
        <f t="shared" ref="J29:AO29" si="83">I29*IFERROR(VLOOKUP($F29+I$4,mortalityTable_nPx_assurance,4,0),0)</f>
        <v>0.99733178200000006</v>
      </c>
      <c r="K29" s="232">
        <f t="shared" si="83"/>
        <v>0.99595546414084002</v>
      </c>
      <c r="L29" s="232">
        <f t="shared" si="83"/>
        <v>0.99454120738176</v>
      </c>
      <c r="M29" s="232">
        <f t="shared" si="83"/>
        <v>0.99307923180690882</v>
      </c>
      <c r="N29" s="232">
        <f t="shared" si="83"/>
        <v>0.99155982058224423</v>
      </c>
      <c r="O29" s="232">
        <f t="shared" si="83"/>
        <v>0.98999315606572424</v>
      </c>
      <c r="P29" s="232">
        <f t="shared" si="83"/>
        <v>0.98835966735821579</v>
      </c>
      <c r="Q29" s="232">
        <f t="shared" si="83"/>
        <v>0.98664980513368605</v>
      </c>
      <c r="R29" s="232">
        <f t="shared" si="83"/>
        <v>0.98485410248834271</v>
      </c>
      <c r="S29" s="232">
        <f t="shared" si="83"/>
        <v>0.98297303115259005</v>
      </c>
      <c r="T29" s="232">
        <f t="shared" si="83"/>
        <v>0.9809775958993503</v>
      </c>
      <c r="U29" s="232">
        <f t="shared" si="83"/>
        <v>0.97885868429220768</v>
      </c>
      <c r="V29" s="232">
        <f t="shared" si="83"/>
        <v>0.97661709790517848</v>
      </c>
      <c r="W29" s="232">
        <f t="shared" si="83"/>
        <v>0.97422438601531081</v>
      </c>
      <c r="X29" s="232">
        <f t="shared" si="83"/>
        <v>0.9716816603678109</v>
      </c>
      <c r="Y29" s="232">
        <f t="shared" si="83"/>
        <v>0.96896095171878105</v>
      </c>
      <c r="Z29" s="232">
        <f t="shared" si="83"/>
        <v>0.96603468964459027</v>
      </c>
      <c r="AA29" s="232">
        <f t="shared" si="83"/>
        <v>0.96290473725014181</v>
      </c>
      <c r="AB29" s="232">
        <f t="shared" si="83"/>
        <v>0.95955382876451123</v>
      </c>
      <c r="AC29" s="232">
        <f t="shared" si="83"/>
        <v>0.95594590636835663</v>
      </c>
      <c r="AD29" s="232">
        <f t="shared" si="83"/>
        <v>0.95207432544756476</v>
      </c>
      <c r="AE29" s="232">
        <f t="shared" si="83"/>
        <v>0.94791376064535893</v>
      </c>
      <c r="AF29" s="232">
        <f t="shared" si="83"/>
        <v>0.94343960769511293</v>
      </c>
      <c r="AG29" s="232">
        <f t="shared" si="83"/>
        <v>0.93862806569586787</v>
      </c>
      <c r="AH29" s="232">
        <f t="shared" si="83"/>
        <v>0.93343745249256971</v>
      </c>
      <c r="AI29" s="232">
        <f t="shared" si="83"/>
        <v>0.92783682777761434</v>
      </c>
      <c r="AJ29" s="232">
        <f t="shared" si="83"/>
        <v>0.92177805329222651</v>
      </c>
      <c r="AK29" s="232">
        <f t="shared" si="83"/>
        <v>0.91520577577225293</v>
      </c>
      <c r="AL29" s="232">
        <f t="shared" si="83"/>
        <v>0.90807632277898709</v>
      </c>
      <c r="AM29" s="232">
        <f t="shared" si="83"/>
        <v>0.90031227021922677</v>
      </c>
      <c r="AN29" s="232">
        <f t="shared" si="83"/>
        <v>0.8918583380018682</v>
      </c>
      <c r="AO29" s="232">
        <f t="shared" si="83"/>
        <v>0.88265435995368891</v>
      </c>
      <c r="AP29" s="232">
        <f t="shared" ref="AP29:BU29" si="84">AO29*IFERROR(VLOOKUP($F29+AO$4,mortalityTable_nPx_assurance,4,0),0)</f>
        <v>0.87261857988101543</v>
      </c>
      <c r="AQ29" s="232">
        <f t="shared" si="84"/>
        <v>0.86167594288930749</v>
      </c>
      <c r="AR29" s="232">
        <f t="shared" si="84"/>
        <v>0.84974173108029061</v>
      </c>
      <c r="AS29" s="232">
        <f t="shared" si="84"/>
        <v>0.83673218517745129</v>
      </c>
      <c r="AT29" s="232">
        <f t="shared" si="84"/>
        <v>0.82254957463869349</v>
      </c>
      <c r="AU29" s="232">
        <f t="shared" si="84"/>
        <v>0.80711031912272524</v>
      </c>
      <c r="AV29" s="232">
        <f t="shared" si="84"/>
        <v>0.79032242448497247</v>
      </c>
      <c r="AW29" s="232">
        <f t="shared" si="84"/>
        <v>0.77208968615210416</v>
      </c>
      <c r="AX29" s="232">
        <f t="shared" si="84"/>
        <v>0.75233191108347186</v>
      </c>
      <c r="AY29" s="232">
        <f t="shared" si="84"/>
        <v>0.73097320812781208</v>
      </c>
      <c r="AZ29" s="232">
        <f t="shared" si="84"/>
        <v>0.70794024233970465</v>
      </c>
      <c r="BA29" s="232">
        <f t="shared" si="84"/>
        <v>0.68317649266266178</v>
      </c>
      <c r="BB29" s="232">
        <f t="shared" si="84"/>
        <v>0.65666241298242389</v>
      </c>
      <c r="BC29" s="232">
        <f t="shared" si="84"/>
        <v>0.62838652947940077</v>
      </c>
      <c r="BD29" s="232">
        <f t="shared" si="84"/>
        <v>0.59837478883146455</v>
      </c>
      <c r="BE29" s="232">
        <f t="shared" si="84"/>
        <v>0.56669084376283851</v>
      </c>
      <c r="BF29" s="232">
        <f t="shared" si="84"/>
        <v>0.53344875886771037</v>
      </c>
      <c r="BG29" s="232">
        <f t="shared" si="84"/>
        <v>0.49880126197925262</v>
      </c>
      <c r="BH29" s="232">
        <f t="shared" si="84"/>
        <v>0.46296737931866311</v>
      </c>
      <c r="BI29" s="232">
        <f t="shared" si="84"/>
        <v>0.4262170287483476</v>
      </c>
      <c r="BJ29" s="232">
        <f t="shared" si="84"/>
        <v>0.38888041702999238</v>
      </c>
      <c r="BK29" s="232">
        <f t="shared" si="84"/>
        <v>0.35133012396157631</v>
      </c>
      <c r="BL29" s="232">
        <f t="shared" si="84"/>
        <v>0.31399075838693996</v>
      </c>
      <c r="BM29" s="232">
        <f t="shared" si="84"/>
        <v>0.2773229176225131</v>
      </c>
      <c r="BN29" s="232">
        <f t="shared" si="84"/>
        <v>0.24180339833342163</v>
      </c>
      <c r="BO29" s="232">
        <f t="shared" si="84"/>
        <v>0.20790014385309261</v>
      </c>
      <c r="BP29" s="232">
        <f t="shared" si="84"/>
        <v>0.17605815782055295</v>
      </c>
      <c r="BQ29" s="232">
        <f t="shared" si="84"/>
        <v>0.14666700895398985</v>
      </c>
      <c r="BR29" s="232">
        <f t="shared" si="84"/>
        <v>0.12004548015875115</v>
      </c>
      <c r="BS29" s="232">
        <f t="shared" si="84"/>
        <v>9.6415727844302565E-2</v>
      </c>
      <c r="BT29" s="232">
        <f t="shared" si="84"/>
        <v>7.5889783543528988E-2</v>
      </c>
      <c r="BU29" s="232">
        <f t="shared" si="84"/>
        <v>5.8465489241934732E-2</v>
      </c>
      <c r="BV29" s="232">
        <f t="shared" ref="BV29:DA29" si="85">BU29*IFERROR(VLOOKUP($F29+BU$4,mortalityTable_nPx_assurance,4,0),0)</f>
        <v>4.4031529257885886E-2</v>
      </c>
      <c r="BW29" s="232">
        <f t="shared" si="85"/>
        <v>3.2378585039786384E-2</v>
      </c>
      <c r="BX29" s="232">
        <f t="shared" si="85"/>
        <v>2.3221921190534796E-2</v>
      </c>
      <c r="BY29" s="232">
        <f t="shared" si="85"/>
        <v>1.6226549651098095E-2</v>
      </c>
      <c r="BZ29" s="232">
        <f t="shared" si="85"/>
        <v>1.1036812276187391E-2</v>
      </c>
      <c r="CA29" s="232">
        <f t="shared" si="85"/>
        <v>7.3012927931890067E-3</v>
      </c>
      <c r="CB29" s="232">
        <f t="shared" si="85"/>
        <v>4.6947312660205317E-3</v>
      </c>
      <c r="CC29" s="232">
        <f t="shared" si="85"/>
        <v>2.9295123099968116E-3</v>
      </c>
      <c r="CD29" s="232">
        <f t="shared" si="85"/>
        <v>1.7694254352380741E-3</v>
      </c>
      <c r="CE29" s="232">
        <f t="shared" si="85"/>
        <v>1.0315750287437971E-3</v>
      </c>
      <c r="CF29" s="232">
        <f t="shared" si="85"/>
        <v>5.776820160965265E-4</v>
      </c>
      <c r="CG29" s="232">
        <f t="shared" si="85"/>
        <v>3.0905987861164165E-4</v>
      </c>
      <c r="CH29" s="232">
        <f t="shared" si="85"/>
        <v>1.5669335845610232E-4</v>
      </c>
      <c r="CI29" s="232">
        <f t="shared" si="85"/>
        <v>7.4586038625104709E-5</v>
      </c>
      <c r="CJ29" s="232">
        <f t="shared" si="85"/>
        <v>3.2892443033671174E-5</v>
      </c>
      <c r="CK29" s="232">
        <f t="shared" si="85"/>
        <v>1.3189869656502141E-5</v>
      </c>
      <c r="CL29" s="232">
        <f t="shared" si="85"/>
        <v>4.68240372805826E-6</v>
      </c>
      <c r="CM29" s="232">
        <f t="shared" si="85"/>
        <v>1.4140859258735946E-6</v>
      </c>
      <c r="CN29" s="232">
        <f t="shared" si="85"/>
        <v>3.4079470813553628E-7</v>
      </c>
      <c r="CO29" s="232">
        <f t="shared" si="85"/>
        <v>5.8275895091176719E-8</v>
      </c>
      <c r="CP29" s="232">
        <f t="shared" si="85"/>
        <v>5.3031064532970795E-9</v>
      </c>
      <c r="CQ29" s="232">
        <f t="shared" si="85"/>
        <v>0</v>
      </c>
      <c r="CR29" s="232">
        <f t="shared" si="85"/>
        <v>0</v>
      </c>
      <c r="CS29" s="232">
        <f t="shared" si="85"/>
        <v>0</v>
      </c>
      <c r="CT29" s="232">
        <f t="shared" si="85"/>
        <v>0</v>
      </c>
      <c r="CU29" s="232">
        <f t="shared" si="85"/>
        <v>0</v>
      </c>
      <c r="CV29" s="232">
        <f t="shared" si="85"/>
        <v>0</v>
      </c>
      <c r="CW29" s="232">
        <f t="shared" si="85"/>
        <v>0</v>
      </c>
      <c r="CX29" s="232">
        <f t="shared" si="85"/>
        <v>0</v>
      </c>
      <c r="CY29" s="232">
        <f t="shared" si="85"/>
        <v>0</v>
      </c>
      <c r="CZ29" s="232">
        <f t="shared" si="85"/>
        <v>0</v>
      </c>
      <c r="DA29" s="232">
        <f t="shared" si="85"/>
        <v>0</v>
      </c>
      <c r="DB29" s="232">
        <f t="shared" ref="DB29:DI29" si="86">DA29*IFERROR(VLOOKUP($F29+DA$4,mortalityTable_nPx_assurance,4,0),0)</f>
        <v>0</v>
      </c>
      <c r="DC29" s="232">
        <f t="shared" si="86"/>
        <v>0</v>
      </c>
      <c r="DD29" s="232">
        <f t="shared" si="86"/>
        <v>0</v>
      </c>
      <c r="DE29" s="232">
        <f t="shared" si="86"/>
        <v>0</v>
      </c>
      <c r="DF29" s="232">
        <f t="shared" si="86"/>
        <v>0</v>
      </c>
      <c r="DG29" s="232">
        <f t="shared" si="86"/>
        <v>0</v>
      </c>
      <c r="DH29" s="232">
        <f t="shared" si="86"/>
        <v>0</v>
      </c>
      <c r="DI29" s="233">
        <f t="shared" si="86"/>
        <v>0</v>
      </c>
    </row>
    <row r="30" spans="2:113">
      <c r="B30" s="220"/>
      <c r="C30" s="220"/>
      <c r="D30" s="220"/>
      <c r="E30" s="220"/>
      <c r="F30" s="266">
        <f t="shared" si="14"/>
        <v>35</v>
      </c>
      <c r="G30" s="224">
        <f t="shared" si="4"/>
        <v>1.3500000000000001E-3</v>
      </c>
      <c r="H30" s="225">
        <v>1</v>
      </c>
      <c r="I30" s="230">
        <f t="shared" si="9"/>
        <v>0.99865000000000004</v>
      </c>
      <c r="J30" s="231">
        <f t="shared" ref="J30:AO30" si="87">I30*IFERROR(VLOOKUP($F30+I$4,mortalityTable_nPx_assurance,4,0),0)</f>
        <v>0.99727186300000004</v>
      </c>
      <c r="K30" s="232">
        <f t="shared" si="87"/>
        <v>0.99585573695454011</v>
      </c>
      <c r="L30" s="232">
        <f t="shared" si="87"/>
        <v>0.99439182902121692</v>
      </c>
      <c r="M30" s="232">
        <f t="shared" si="87"/>
        <v>0.99287040952281447</v>
      </c>
      <c r="N30" s="232">
        <f t="shared" si="87"/>
        <v>0.99130167427576843</v>
      </c>
      <c r="O30" s="232">
        <f t="shared" si="87"/>
        <v>0.98966602651321334</v>
      </c>
      <c r="P30" s="232">
        <f t="shared" si="87"/>
        <v>0.98795390428734542</v>
      </c>
      <c r="Q30" s="232">
        <f t="shared" si="87"/>
        <v>0.98615582818154246</v>
      </c>
      <c r="R30" s="232">
        <f t="shared" si="87"/>
        <v>0.98427227054971578</v>
      </c>
      <c r="S30" s="232">
        <f t="shared" si="87"/>
        <v>0.98227419784049985</v>
      </c>
      <c r="T30" s="232">
        <f t="shared" si="87"/>
        <v>0.98015248557316437</v>
      </c>
      <c r="U30" s="232">
        <f t="shared" si="87"/>
        <v>0.97790793638120177</v>
      </c>
      <c r="V30" s="232">
        <f t="shared" si="87"/>
        <v>0.97551206193706785</v>
      </c>
      <c r="W30" s="232">
        <f t="shared" si="87"/>
        <v>0.97296597545541208</v>
      </c>
      <c r="X30" s="232">
        <f t="shared" si="87"/>
        <v>0.97024167072413692</v>
      </c>
      <c r="Y30" s="232">
        <f t="shared" si="87"/>
        <v>0.96731154087854998</v>
      </c>
      <c r="Z30" s="232">
        <f t="shared" si="87"/>
        <v>0.96417745148610345</v>
      </c>
      <c r="AA30" s="232">
        <f t="shared" si="87"/>
        <v>0.96082211395493178</v>
      </c>
      <c r="AB30" s="232">
        <f t="shared" si="87"/>
        <v>0.95720942280646126</v>
      </c>
      <c r="AC30" s="232">
        <f t="shared" si="87"/>
        <v>0.95333272464409513</v>
      </c>
      <c r="AD30" s="232">
        <f t="shared" si="87"/>
        <v>0.94916666063740041</v>
      </c>
      <c r="AE30" s="232">
        <f t="shared" si="87"/>
        <v>0.94468659399919197</v>
      </c>
      <c r="AF30" s="232">
        <f t="shared" si="87"/>
        <v>0.93986869236979609</v>
      </c>
      <c r="AG30" s="232">
        <f t="shared" si="87"/>
        <v>0.93467121850099111</v>
      </c>
      <c r="AH30" s="232">
        <f t="shared" si="87"/>
        <v>0.92906319118998515</v>
      </c>
      <c r="AI30" s="232">
        <f t="shared" si="87"/>
        <v>0.92299640855151455</v>
      </c>
      <c r="AJ30" s="232">
        <f t="shared" si="87"/>
        <v>0.91641544415854226</v>
      </c>
      <c r="AK30" s="232">
        <f t="shared" si="87"/>
        <v>0.90927656784854727</v>
      </c>
      <c r="AL30" s="232">
        <f t="shared" si="87"/>
        <v>0.90150225319344224</v>
      </c>
      <c r="AM30" s="232">
        <f t="shared" si="87"/>
        <v>0.89303714703595583</v>
      </c>
      <c r="AN30" s="232">
        <f t="shared" si="87"/>
        <v>0.88382100367854477</v>
      </c>
      <c r="AO30" s="232">
        <f t="shared" si="87"/>
        <v>0.87377195886671977</v>
      </c>
      <c r="AP30" s="232">
        <f t="shared" ref="AP30:BU30" si="88">AO30*IFERROR(VLOOKUP($F30+AO$4,mortalityTable_nPx_assurance,4,0),0)</f>
        <v>0.86281485850253115</v>
      </c>
      <c r="AQ30" s="232">
        <f t="shared" si="88"/>
        <v>0.85086487271227107</v>
      </c>
      <c r="AR30" s="232">
        <f t="shared" si="88"/>
        <v>0.83783813151104614</v>
      </c>
      <c r="AS30" s="232">
        <f t="shared" si="88"/>
        <v>0.8236367751819339</v>
      </c>
      <c r="AT30" s="232">
        <f t="shared" si="88"/>
        <v>0.80817711291176908</v>
      </c>
      <c r="AU30" s="232">
        <f t="shared" si="88"/>
        <v>0.79136702896320421</v>
      </c>
      <c r="AV30" s="232">
        <f t="shared" si="88"/>
        <v>0.77311019160502303</v>
      </c>
      <c r="AW30" s="232">
        <f t="shared" si="88"/>
        <v>0.75332630180185045</v>
      </c>
      <c r="AX30" s="232">
        <f t="shared" si="88"/>
        <v>0.73193936809369586</v>
      </c>
      <c r="AY30" s="232">
        <f t="shared" si="88"/>
        <v>0.70887595860506347</v>
      </c>
      <c r="AZ30" s="232">
        <f t="shared" si="88"/>
        <v>0.68407947757305831</v>
      </c>
      <c r="BA30" s="232">
        <f t="shared" si="88"/>
        <v>0.65753035304844787</v>
      </c>
      <c r="BB30" s="232">
        <f t="shared" si="88"/>
        <v>0.6292170960461817</v>
      </c>
      <c r="BC30" s="232">
        <f t="shared" si="88"/>
        <v>0.599165687539016</v>
      </c>
      <c r="BD30" s="232">
        <f t="shared" si="88"/>
        <v>0.5674398643838251</v>
      </c>
      <c r="BE30" s="232">
        <f t="shared" si="88"/>
        <v>0.5341538419390699</v>
      </c>
      <c r="BF30" s="232">
        <f t="shared" si="88"/>
        <v>0.49946054990512734</v>
      </c>
      <c r="BG30" s="232">
        <f t="shared" si="88"/>
        <v>0.46357930399994296</v>
      </c>
      <c r="BH30" s="232">
        <f t="shared" si="88"/>
        <v>0.42678037884842751</v>
      </c>
      <c r="BI30" s="232">
        <f t="shared" si="88"/>
        <v>0.38939441766130528</v>
      </c>
      <c r="BJ30" s="232">
        <f t="shared" si="88"/>
        <v>0.35179449269192964</v>
      </c>
      <c r="BK30" s="232">
        <f t="shared" si="88"/>
        <v>0.31440577400863134</v>
      </c>
      <c r="BL30" s="232">
        <f t="shared" si="88"/>
        <v>0.27768946771990338</v>
      </c>
      <c r="BM30" s="232">
        <f t="shared" si="88"/>
        <v>0.24212300069433818</v>
      </c>
      <c r="BN30" s="232">
        <f t="shared" si="88"/>
        <v>0.20817493476698504</v>
      </c>
      <c r="BO30" s="232">
        <f t="shared" si="88"/>
        <v>0.17629086175807362</v>
      </c>
      <c r="BP30" s="232">
        <f t="shared" si="88"/>
        <v>0.14686086529618081</v>
      </c>
      <c r="BQ30" s="232">
        <f t="shared" si="88"/>
        <v>0.12020414963627102</v>
      </c>
      <c r="BR30" s="232">
        <f t="shared" si="88"/>
        <v>9.6543164821867436E-2</v>
      </c>
      <c r="BS30" s="232">
        <f t="shared" si="88"/>
        <v>7.5990090462940071E-2</v>
      </c>
      <c r="BT30" s="232">
        <f t="shared" si="88"/>
        <v>5.8542765692649032E-2</v>
      </c>
      <c r="BU30" s="232">
        <f t="shared" si="88"/>
        <v>4.4089727698447836E-2</v>
      </c>
      <c r="BV30" s="232">
        <f t="shared" ref="BV30:DA30" si="89">BU30*IFERROR(VLOOKUP($F30+BU$4,mortalityTable_nPx_assurance,4,0),0)</f>
        <v>3.2421381263053613E-2</v>
      </c>
      <c r="BW30" s="232">
        <f t="shared" si="89"/>
        <v>2.3252614641862054E-2</v>
      </c>
      <c r="BX30" s="232">
        <f t="shared" si="89"/>
        <v>1.6247997007147529E-2</v>
      </c>
      <c r="BY30" s="232">
        <f t="shared" si="89"/>
        <v>1.1051400124351534E-2</v>
      </c>
      <c r="BZ30" s="232">
        <f t="shared" si="89"/>
        <v>7.3109432382635134E-3</v>
      </c>
      <c r="CA30" s="232">
        <f t="shared" si="89"/>
        <v>4.7009365022034396E-3</v>
      </c>
      <c r="CB30" s="232">
        <f t="shared" si="89"/>
        <v>2.9333843773749462E-3</v>
      </c>
      <c r="CC30" s="232">
        <f t="shared" si="89"/>
        <v>1.7717641639344675E-3</v>
      </c>
      <c r="CD30" s="232">
        <f t="shared" si="89"/>
        <v>1.0329385075737944E-3</v>
      </c>
      <c r="CE30" s="232">
        <f t="shared" si="89"/>
        <v>5.7844556424132491E-4</v>
      </c>
      <c r="CF30" s="232">
        <f t="shared" si="89"/>
        <v>3.0946837686910875E-4</v>
      </c>
      <c r="CG30" s="232">
        <f t="shared" si="89"/>
        <v>1.5690046707263815E-4</v>
      </c>
      <c r="CH30" s="232">
        <f t="shared" si="89"/>
        <v>7.4684622326575762E-5</v>
      </c>
      <c r="CI30" s="232">
        <f t="shared" si="89"/>
        <v>3.293591844601991E-5</v>
      </c>
      <c r="CJ30" s="232">
        <f t="shared" si="89"/>
        <v>1.3207303296853985E-5</v>
      </c>
      <c r="CK30" s="232">
        <f t="shared" si="89"/>
        <v>4.6885926703831649E-6</v>
      </c>
      <c r="CL30" s="232">
        <f t="shared" si="89"/>
        <v>1.4159549864557161E-6</v>
      </c>
      <c r="CM30" s="232">
        <f t="shared" si="89"/>
        <v>3.4124515173582758E-7</v>
      </c>
      <c r="CN30" s="232">
        <f t="shared" si="89"/>
        <v>5.8352920946826532E-8</v>
      </c>
      <c r="CO30" s="232">
        <f t="shared" si="89"/>
        <v>5.3101158061612124E-9</v>
      </c>
      <c r="CP30" s="232">
        <f t="shared" si="89"/>
        <v>0</v>
      </c>
      <c r="CQ30" s="232">
        <f t="shared" si="89"/>
        <v>0</v>
      </c>
      <c r="CR30" s="232">
        <f t="shared" si="89"/>
        <v>0</v>
      </c>
      <c r="CS30" s="232">
        <f t="shared" si="89"/>
        <v>0</v>
      </c>
      <c r="CT30" s="232">
        <f t="shared" si="89"/>
        <v>0</v>
      </c>
      <c r="CU30" s="232">
        <f t="shared" si="89"/>
        <v>0</v>
      </c>
      <c r="CV30" s="232">
        <f t="shared" si="89"/>
        <v>0</v>
      </c>
      <c r="CW30" s="232">
        <f t="shared" si="89"/>
        <v>0</v>
      </c>
      <c r="CX30" s="232">
        <f t="shared" si="89"/>
        <v>0</v>
      </c>
      <c r="CY30" s="232">
        <f t="shared" si="89"/>
        <v>0</v>
      </c>
      <c r="CZ30" s="232">
        <f t="shared" si="89"/>
        <v>0</v>
      </c>
      <c r="DA30" s="232">
        <f t="shared" si="89"/>
        <v>0</v>
      </c>
      <c r="DB30" s="232">
        <f t="shared" ref="DB30:DI30" si="90">DA30*IFERROR(VLOOKUP($F30+DA$4,mortalityTable_nPx_assurance,4,0),0)</f>
        <v>0</v>
      </c>
      <c r="DC30" s="232">
        <f t="shared" si="90"/>
        <v>0</v>
      </c>
      <c r="DD30" s="232">
        <f t="shared" si="90"/>
        <v>0</v>
      </c>
      <c r="DE30" s="232">
        <f t="shared" si="90"/>
        <v>0</v>
      </c>
      <c r="DF30" s="232">
        <f t="shared" si="90"/>
        <v>0</v>
      </c>
      <c r="DG30" s="232">
        <f t="shared" si="90"/>
        <v>0</v>
      </c>
      <c r="DH30" s="232">
        <f t="shared" si="90"/>
        <v>0</v>
      </c>
      <c r="DI30" s="233">
        <f t="shared" si="90"/>
        <v>0</v>
      </c>
    </row>
    <row r="31" spans="2:113">
      <c r="B31" s="220"/>
      <c r="C31" s="220"/>
      <c r="D31" s="220"/>
      <c r="E31" s="220"/>
      <c r="F31" s="266">
        <f t="shared" si="14"/>
        <v>36</v>
      </c>
      <c r="G31" s="224">
        <f t="shared" si="4"/>
        <v>1.3799999999999999E-3</v>
      </c>
      <c r="H31" s="225">
        <v>1</v>
      </c>
      <c r="I31" s="230">
        <f t="shared" si="9"/>
        <v>0.99861999999999995</v>
      </c>
      <c r="J31" s="231">
        <f t="shared" ref="J31:AO31" si="91">I31*IFERROR(VLOOKUP($F31+I$4,mortalityTable_nPx_assurance,4,0),0)</f>
        <v>0.99720195960000002</v>
      </c>
      <c r="K31" s="232">
        <f t="shared" si="91"/>
        <v>0.99573607271938802</v>
      </c>
      <c r="L31" s="232">
        <f t="shared" si="91"/>
        <v>0.99421259652812732</v>
      </c>
      <c r="M31" s="232">
        <f t="shared" si="91"/>
        <v>0.99264174062561283</v>
      </c>
      <c r="N31" s="232">
        <f t="shared" si="91"/>
        <v>0.99100388175358056</v>
      </c>
      <c r="O31" s="232">
        <f t="shared" si="91"/>
        <v>0.98928944503814686</v>
      </c>
      <c r="P31" s="232">
        <f t="shared" si="91"/>
        <v>0.98748893824817741</v>
      </c>
      <c r="Q31" s="232">
        <f t="shared" si="91"/>
        <v>0.98560283437612339</v>
      </c>
      <c r="R31" s="232">
        <f t="shared" si="91"/>
        <v>0.9836020606223399</v>
      </c>
      <c r="S31" s="232">
        <f t="shared" si="91"/>
        <v>0.98147748017139558</v>
      </c>
      <c r="T31" s="232">
        <f t="shared" si="91"/>
        <v>0.97922989674180305</v>
      </c>
      <c r="U31" s="232">
        <f t="shared" si="91"/>
        <v>0.97683078349478569</v>
      </c>
      <c r="V31" s="232">
        <f t="shared" si="91"/>
        <v>0.9742812551498643</v>
      </c>
      <c r="W31" s="232">
        <f t="shared" si="91"/>
        <v>0.9715532676354447</v>
      </c>
      <c r="X31" s="232">
        <f t="shared" si="91"/>
        <v>0.96861917676718567</v>
      </c>
      <c r="Y31" s="232">
        <f t="shared" si="91"/>
        <v>0.96548085063445999</v>
      </c>
      <c r="Z31" s="232">
        <f t="shared" si="91"/>
        <v>0.96212097727425205</v>
      </c>
      <c r="AA31" s="232">
        <f t="shared" si="91"/>
        <v>0.95850340239970089</v>
      </c>
      <c r="AB31" s="232">
        <f t="shared" si="91"/>
        <v>0.95462146361998212</v>
      </c>
      <c r="AC31" s="232">
        <f t="shared" si="91"/>
        <v>0.95044976782396284</v>
      </c>
      <c r="AD31" s="232">
        <f t="shared" si="91"/>
        <v>0.94596364491983376</v>
      </c>
      <c r="AE31" s="232">
        <f t="shared" si="91"/>
        <v>0.94113923033074265</v>
      </c>
      <c r="AF31" s="232">
        <f t="shared" si="91"/>
        <v>0.93593473038701358</v>
      </c>
      <c r="AG31" s="232">
        <f t="shared" si="91"/>
        <v>0.93031912200469147</v>
      </c>
      <c r="AH31" s="232">
        <f t="shared" si="91"/>
        <v>0.92424413813800077</v>
      </c>
      <c r="AI31" s="232">
        <f t="shared" si="91"/>
        <v>0.91765427743307681</v>
      </c>
      <c r="AJ31" s="232">
        <f t="shared" si="91"/>
        <v>0.91050575061187322</v>
      </c>
      <c r="AK31" s="232">
        <f t="shared" si="91"/>
        <v>0.9027209264441417</v>
      </c>
      <c r="AL31" s="232">
        <f t="shared" si="91"/>
        <v>0.89424437694483117</v>
      </c>
      <c r="AM31" s="232">
        <f t="shared" si="91"/>
        <v>0.88501577497476047</v>
      </c>
      <c r="AN31" s="232">
        <f t="shared" si="91"/>
        <v>0.8749531456132974</v>
      </c>
      <c r="AO31" s="232">
        <f t="shared" si="91"/>
        <v>0.86398123316730668</v>
      </c>
      <c r="AP31" s="232">
        <f t="shared" ref="AP31:BU31" si="92">AO31*IFERROR(VLOOKUP($F31+AO$4,mortalityTable_nPx_assurance,4,0),0)</f>
        <v>0.85201509308793943</v>
      </c>
      <c r="AQ31" s="232">
        <f t="shared" si="92"/>
        <v>0.838970742012763</v>
      </c>
      <c r="AR31" s="232">
        <f t="shared" si="92"/>
        <v>0.82475018793564669</v>
      </c>
      <c r="AS31" s="232">
        <f t="shared" si="92"/>
        <v>0.80926962690809467</v>
      </c>
      <c r="AT31" s="232">
        <f t="shared" si="92"/>
        <v>0.79243681866840632</v>
      </c>
      <c r="AU31" s="232">
        <f t="shared" si="92"/>
        <v>0.77415530126172616</v>
      </c>
      <c r="AV31" s="232">
        <f t="shared" si="92"/>
        <v>0.75434466710243864</v>
      </c>
      <c r="AW31" s="232">
        <f t="shared" si="92"/>
        <v>0.73292882200340037</v>
      </c>
      <c r="AX31" s="232">
        <f t="shared" si="92"/>
        <v>0.7098342348220732</v>
      </c>
      <c r="AY31" s="232">
        <f t="shared" si="92"/>
        <v>0.68500423328799709</v>
      </c>
      <c r="AZ31" s="232">
        <f t="shared" si="92"/>
        <v>0.65841921899408995</v>
      </c>
      <c r="BA31" s="232">
        <f t="shared" si="92"/>
        <v>0.63006768742420449</v>
      </c>
      <c r="BB31" s="232">
        <f t="shared" si="92"/>
        <v>0.59997565467282443</v>
      </c>
      <c r="BC31" s="232">
        <f t="shared" si="92"/>
        <v>0.56820694375789838</v>
      </c>
      <c r="BD31" s="232">
        <f t="shared" si="92"/>
        <v>0.53487592443706</v>
      </c>
      <c r="BE31" s="232">
        <f t="shared" si="92"/>
        <v>0.50013573314487303</v>
      </c>
      <c r="BF31" s="232">
        <f t="shared" si="92"/>
        <v>0.46420598207574532</v>
      </c>
      <c r="BG31" s="232">
        <f t="shared" si="92"/>
        <v>0.42735731121857268</v>
      </c>
      <c r="BH31" s="232">
        <f t="shared" si="92"/>
        <v>0.38992081075582569</v>
      </c>
      <c r="BI31" s="232">
        <f t="shared" si="92"/>
        <v>0.35227005726924315</v>
      </c>
      <c r="BJ31" s="232">
        <f t="shared" si="92"/>
        <v>0.31483079558266797</v>
      </c>
      <c r="BK31" s="232">
        <f t="shared" si="92"/>
        <v>0.27806485527452401</v>
      </c>
      <c r="BL31" s="232">
        <f t="shared" si="92"/>
        <v>0.24245030861096298</v>
      </c>
      <c r="BM31" s="232">
        <f t="shared" si="92"/>
        <v>0.20845635084061986</v>
      </c>
      <c r="BN31" s="232">
        <f t="shared" si="92"/>
        <v>0.17652917614587052</v>
      </c>
      <c r="BO31" s="232">
        <f t="shared" si="92"/>
        <v>0.1470593954800789</v>
      </c>
      <c r="BP31" s="232">
        <f t="shared" si="92"/>
        <v>0.12036664460648977</v>
      </c>
      <c r="BQ31" s="232">
        <f t="shared" si="92"/>
        <v>9.667367428214832E-2</v>
      </c>
      <c r="BR31" s="232">
        <f t="shared" si="92"/>
        <v>7.6092815764221763E-2</v>
      </c>
      <c r="BS31" s="232">
        <f t="shared" si="92"/>
        <v>5.8621905264756448E-2</v>
      </c>
      <c r="BT31" s="232">
        <f t="shared" si="92"/>
        <v>4.4149329292993374E-2</v>
      </c>
      <c r="BU31" s="232">
        <f t="shared" si="92"/>
        <v>3.2465209295602676E-2</v>
      </c>
      <c r="BV31" s="232">
        <f t="shared" ref="BV31:DA31" si="93">BU31*IFERROR(VLOOKUP($F31+BU$4,mortalityTable_nPx_assurance,4,0),0)</f>
        <v>2.3284048106806243E-2</v>
      </c>
      <c r="BW31" s="232">
        <f t="shared" si="93"/>
        <v>1.626996145511193E-2</v>
      </c>
      <c r="BX31" s="232">
        <f t="shared" si="93"/>
        <v>1.1066339682923481E-2</v>
      </c>
      <c r="BY31" s="232">
        <f t="shared" si="93"/>
        <v>7.3208263538412002E-3</v>
      </c>
      <c r="BZ31" s="232">
        <f t="shared" si="93"/>
        <v>4.7072913455198919E-3</v>
      </c>
      <c r="CA31" s="232">
        <f t="shared" si="93"/>
        <v>2.9373497996044128E-3</v>
      </c>
      <c r="CB31" s="232">
        <f t="shared" si="93"/>
        <v>1.7741592789610652E-3</v>
      </c>
      <c r="CC31" s="232">
        <f t="shared" si="93"/>
        <v>1.0343348596343008E-3</v>
      </c>
      <c r="CD31" s="232">
        <f t="shared" si="93"/>
        <v>5.7922752139520856E-4</v>
      </c>
      <c r="CE31" s="232">
        <f t="shared" si="93"/>
        <v>3.0988672394643654E-4</v>
      </c>
      <c r="CF31" s="232">
        <f t="shared" si="93"/>
        <v>1.5711256904084333E-4</v>
      </c>
      <c r="CG31" s="232">
        <f t="shared" si="93"/>
        <v>7.4785582863441427E-5</v>
      </c>
      <c r="CH31" s="232">
        <f t="shared" si="93"/>
        <v>3.2980442042777666E-5</v>
      </c>
      <c r="CI31" s="232">
        <f t="shared" si="93"/>
        <v>1.3225157259153844E-5</v>
      </c>
      <c r="CJ31" s="232">
        <f t="shared" si="93"/>
        <v>4.6949308269996144E-6</v>
      </c>
      <c r="CK31" s="232">
        <f t="shared" si="93"/>
        <v>1.4178691097538838E-6</v>
      </c>
      <c r="CL31" s="232">
        <f t="shared" si="93"/>
        <v>3.4170645545068597E-7</v>
      </c>
      <c r="CM31" s="232">
        <f t="shared" si="93"/>
        <v>5.8431803882067312E-8</v>
      </c>
      <c r="CN31" s="232">
        <f t="shared" si="93"/>
        <v>5.3172941532681236E-9</v>
      </c>
      <c r="CO31" s="232">
        <f t="shared" si="93"/>
        <v>0</v>
      </c>
      <c r="CP31" s="232">
        <f t="shared" si="93"/>
        <v>0</v>
      </c>
      <c r="CQ31" s="232">
        <f t="shared" si="93"/>
        <v>0</v>
      </c>
      <c r="CR31" s="232">
        <f t="shared" si="93"/>
        <v>0</v>
      </c>
      <c r="CS31" s="232">
        <f t="shared" si="93"/>
        <v>0</v>
      </c>
      <c r="CT31" s="232">
        <f t="shared" si="93"/>
        <v>0</v>
      </c>
      <c r="CU31" s="232">
        <f t="shared" si="93"/>
        <v>0</v>
      </c>
      <c r="CV31" s="232">
        <f t="shared" si="93"/>
        <v>0</v>
      </c>
      <c r="CW31" s="232">
        <f t="shared" si="93"/>
        <v>0</v>
      </c>
      <c r="CX31" s="232">
        <f t="shared" si="93"/>
        <v>0</v>
      </c>
      <c r="CY31" s="232">
        <f t="shared" si="93"/>
        <v>0</v>
      </c>
      <c r="CZ31" s="232">
        <f t="shared" si="93"/>
        <v>0</v>
      </c>
      <c r="DA31" s="232">
        <f t="shared" si="93"/>
        <v>0</v>
      </c>
      <c r="DB31" s="232">
        <f t="shared" ref="DB31:DI31" si="94">DA31*IFERROR(VLOOKUP($F31+DA$4,mortalityTable_nPx_assurance,4,0),0)</f>
        <v>0</v>
      </c>
      <c r="DC31" s="232">
        <f t="shared" si="94"/>
        <v>0</v>
      </c>
      <c r="DD31" s="232">
        <f t="shared" si="94"/>
        <v>0</v>
      </c>
      <c r="DE31" s="232">
        <f t="shared" si="94"/>
        <v>0</v>
      </c>
      <c r="DF31" s="232">
        <f t="shared" si="94"/>
        <v>0</v>
      </c>
      <c r="DG31" s="232">
        <f t="shared" si="94"/>
        <v>0</v>
      </c>
      <c r="DH31" s="232">
        <f t="shared" si="94"/>
        <v>0</v>
      </c>
      <c r="DI31" s="233">
        <f t="shared" si="94"/>
        <v>0</v>
      </c>
    </row>
    <row r="32" spans="2:113">
      <c r="B32" s="220"/>
      <c r="C32" s="220"/>
      <c r="D32" s="220"/>
      <c r="E32" s="220"/>
      <c r="F32" s="266">
        <f t="shared" si="14"/>
        <v>37</v>
      </c>
      <c r="G32" s="224">
        <f t="shared" si="4"/>
        <v>1.42E-3</v>
      </c>
      <c r="H32" s="225">
        <v>1</v>
      </c>
      <c r="I32" s="230">
        <f t="shared" si="9"/>
        <v>0.99858000000000002</v>
      </c>
      <c r="J32" s="231">
        <f t="shared" ref="J32:AO32" si="95">I32*IFERROR(VLOOKUP($F32+I$4,mortalityTable_nPx_assurance,4,0),0)</f>
        <v>0.99711208740000001</v>
      </c>
      <c r="K32" s="232">
        <f t="shared" si="95"/>
        <v>0.99558650590627795</v>
      </c>
      <c r="L32" s="232">
        <f t="shared" si="95"/>
        <v>0.99401347922694605</v>
      </c>
      <c r="M32" s="232">
        <f t="shared" si="95"/>
        <v>0.99237335698622153</v>
      </c>
      <c r="N32" s="232">
        <f t="shared" si="95"/>
        <v>0.99065655107863537</v>
      </c>
      <c r="O32" s="232">
        <f t="shared" si="95"/>
        <v>0.98885355615567216</v>
      </c>
      <c r="P32" s="232">
        <f t="shared" si="95"/>
        <v>0.98696484586341482</v>
      </c>
      <c r="Q32" s="232">
        <f t="shared" si="95"/>
        <v>0.98496130722631214</v>
      </c>
      <c r="R32" s="232">
        <f t="shared" si="95"/>
        <v>0.98283379080270328</v>
      </c>
      <c r="S32" s="232">
        <f t="shared" si="95"/>
        <v>0.98058310142176508</v>
      </c>
      <c r="T32" s="232">
        <f t="shared" si="95"/>
        <v>0.9781806728232818</v>
      </c>
      <c r="U32" s="232">
        <f t="shared" si="95"/>
        <v>0.97562762126721303</v>
      </c>
      <c r="V32" s="232">
        <f t="shared" si="95"/>
        <v>0.97289586392766481</v>
      </c>
      <c r="W32" s="232">
        <f t="shared" si="95"/>
        <v>0.96995771841860323</v>
      </c>
      <c r="X32" s="232">
        <f t="shared" si="95"/>
        <v>0.96681505541092694</v>
      </c>
      <c r="Y32" s="232">
        <f t="shared" si="95"/>
        <v>0.96345053901809685</v>
      </c>
      <c r="Z32" s="232">
        <f t="shared" si="95"/>
        <v>0.95982796499138878</v>
      </c>
      <c r="AA32" s="232">
        <f t="shared" si="95"/>
        <v>0.95594066173317371</v>
      </c>
      <c r="AB32" s="232">
        <f t="shared" si="95"/>
        <v>0.95176320104139978</v>
      </c>
      <c r="AC32" s="232">
        <f t="shared" si="95"/>
        <v>0.94727087873248439</v>
      </c>
      <c r="AD32" s="232">
        <f t="shared" si="95"/>
        <v>0.94243979725094873</v>
      </c>
      <c r="AE32" s="232">
        <f t="shared" si="95"/>
        <v>0.93722810517215094</v>
      </c>
      <c r="AF32" s="232">
        <f t="shared" si="95"/>
        <v>0.93160473654111797</v>
      </c>
      <c r="AG32" s="232">
        <f t="shared" si="95"/>
        <v>0.92552135761150445</v>
      </c>
      <c r="AH32" s="232">
        <f t="shared" si="95"/>
        <v>0.9189223903317344</v>
      </c>
      <c r="AI32" s="232">
        <f t="shared" si="95"/>
        <v>0.91176398491105026</v>
      </c>
      <c r="AJ32" s="232">
        <f t="shared" si="95"/>
        <v>0.90396840284006086</v>
      </c>
      <c r="AK32" s="232">
        <f t="shared" si="95"/>
        <v>0.89548013953739269</v>
      </c>
      <c r="AL32" s="232">
        <f t="shared" si="95"/>
        <v>0.88623878449736682</v>
      </c>
      <c r="AM32" s="232">
        <f t="shared" si="95"/>
        <v>0.87616224951763177</v>
      </c>
      <c r="AN32" s="232">
        <f t="shared" si="95"/>
        <v>0.86517517490868068</v>
      </c>
      <c r="AO32" s="232">
        <f t="shared" si="95"/>
        <v>0.8531924987361954</v>
      </c>
      <c r="AP32" s="232">
        <f t="shared" ref="AP32:BU32" si="96">AO32*IFERROR(VLOOKUP($F32+AO$4,mortalityTable_nPx_assurance,4,0),0)</f>
        <v>0.84013012158054423</v>
      </c>
      <c r="AQ32" s="232">
        <f t="shared" si="96"/>
        <v>0.82588991601975403</v>
      </c>
      <c r="AR32" s="232">
        <f t="shared" si="96"/>
        <v>0.81038796229606325</v>
      </c>
      <c r="AS32" s="232">
        <f t="shared" si="96"/>
        <v>0.79353189268030511</v>
      </c>
      <c r="AT32" s="232">
        <f t="shared" si="96"/>
        <v>0.7752251119161705</v>
      </c>
      <c r="AU32" s="232">
        <f t="shared" si="96"/>
        <v>0.75538710130223574</v>
      </c>
      <c r="AV32" s="232">
        <f t="shared" si="96"/>
        <v>0.73394166149626527</v>
      </c>
      <c r="AW32" s="232">
        <f t="shared" si="96"/>
        <v>0.71081515974251797</v>
      </c>
      <c r="AX32" s="232">
        <f t="shared" si="96"/>
        <v>0.68595084545472473</v>
      </c>
      <c r="AY32" s="232">
        <f t="shared" si="96"/>
        <v>0.65932909314262689</v>
      </c>
      <c r="AZ32" s="232">
        <f t="shared" si="96"/>
        <v>0.63093838239190536</v>
      </c>
      <c r="BA32" s="232">
        <f t="shared" si="96"/>
        <v>0.60080476524886794</v>
      </c>
      <c r="BB32" s="232">
        <f t="shared" si="96"/>
        <v>0.56899215292894034</v>
      </c>
      <c r="BC32" s="232">
        <f t="shared" si="96"/>
        <v>0.53561507323812863</v>
      </c>
      <c r="BD32" s="232">
        <f t="shared" si="96"/>
        <v>0.50082687423131222</v>
      </c>
      <c r="BE32" s="232">
        <f t="shared" si="96"/>
        <v>0.46484747158653472</v>
      </c>
      <c r="BF32" s="232">
        <f t="shared" si="96"/>
        <v>0.42794787929199557</v>
      </c>
      <c r="BG32" s="232">
        <f t="shared" si="96"/>
        <v>0.39045964506601677</v>
      </c>
      <c r="BH32" s="232">
        <f t="shared" si="96"/>
        <v>0.35275686173844217</v>
      </c>
      <c r="BI32" s="232">
        <f t="shared" si="96"/>
        <v>0.31526586247288052</v>
      </c>
      <c r="BJ32" s="232">
        <f t="shared" si="96"/>
        <v>0.27844911505329756</v>
      </c>
      <c r="BK32" s="232">
        <f t="shared" si="96"/>
        <v>0.24278535239727123</v>
      </c>
      <c r="BL32" s="232">
        <f t="shared" si="96"/>
        <v>0.20874441813764985</v>
      </c>
      <c r="BM32" s="232">
        <f t="shared" si="96"/>
        <v>0.1767731230556874</v>
      </c>
      <c r="BN32" s="232">
        <f t="shared" si="96"/>
        <v>0.14726261789277095</v>
      </c>
      <c r="BO32" s="232">
        <f t="shared" si="96"/>
        <v>0.12053298011905408</v>
      </c>
      <c r="BP32" s="232">
        <f t="shared" si="96"/>
        <v>9.6807268312419481E-2</v>
      </c>
      <c r="BQ32" s="232">
        <f t="shared" si="96"/>
        <v>7.6197968961388501E-2</v>
      </c>
      <c r="BR32" s="232">
        <f t="shared" si="96"/>
        <v>5.8702915287853701E-2</v>
      </c>
      <c r="BS32" s="232">
        <f t="shared" si="96"/>
        <v>4.4210339561588381E-2</v>
      </c>
      <c r="BT32" s="232">
        <f t="shared" si="96"/>
        <v>3.2510073196614017E-2</v>
      </c>
      <c r="BU32" s="232">
        <f t="shared" si="96"/>
        <v>2.3316224496611575E-2</v>
      </c>
      <c r="BV32" s="232">
        <f t="shared" ref="BV32:DA32" si="97">BU32*IFERROR(VLOOKUP($F32+BU$4,mortalityTable_nPx_assurance,4,0),0)</f>
        <v>1.6292445029252305E-2</v>
      </c>
      <c r="BW32" s="232">
        <f t="shared" si="97"/>
        <v>1.1081632335546539E-2</v>
      </c>
      <c r="BX32" s="232">
        <f t="shared" si="97"/>
        <v>7.3309430552574578E-3</v>
      </c>
      <c r="BY32" s="232">
        <f t="shared" si="97"/>
        <v>4.7137963845305456E-3</v>
      </c>
      <c r="BZ32" s="232">
        <f t="shared" si="97"/>
        <v>2.9414089439470602E-3</v>
      </c>
      <c r="CA32" s="232">
        <f t="shared" si="97"/>
        <v>1.7766110021440243E-3</v>
      </c>
      <c r="CB32" s="232">
        <f t="shared" si="97"/>
        <v>1.0357642142499661E-3</v>
      </c>
      <c r="CC32" s="232">
        <f t="shared" si="97"/>
        <v>5.8002795997998103E-4</v>
      </c>
      <c r="CD32" s="232">
        <f t="shared" si="97"/>
        <v>3.1031495858928982E-4</v>
      </c>
      <c r="CE32" s="232">
        <f t="shared" si="97"/>
        <v>1.5732968400476995E-4</v>
      </c>
      <c r="CF32" s="232">
        <f t="shared" si="97"/>
        <v>7.4888929586270486E-5</v>
      </c>
      <c r="CG32" s="232">
        <f t="shared" si="97"/>
        <v>3.3026017947545284E-5</v>
      </c>
      <c r="CH32" s="232">
        <f t="shared" si="97"/>
        <v>1.324343319696566E-5</v>
      </c>
      <c r="CI32" s="232">
        <f t="shared" si="97"/>
        <v>4.7014187849228093E-6</v>
      </c>
      <c r="CJ32" s="232">
        <f t="shared" si="97"/>
        <v>1.4198284730466887E-6</v>
      </c>
      <c r="CK32" s="232">
        <f t="shared" si="97"/>
        <v>3.4217866200425197E-7</v>
      </c>
      <c r="CL32" s="232">
        <f t="shared" si="97"/>
        <v>5.85125512027271E-8</v>
      </c>
      <c r="CM32" s="232">
        <f t="shared" si="97"/>
        <v>5.3246421594481643E-9</v>
      </c>
      <c r="CN32" s="232">
        <f t="shared" si="97"/>
        <v>0</v>
      </c>
      <c r="CO32" s="232">
        <f t="shared" si="97"/>
        <v>0</v>
      </c>
      <c r="CP32" s="232">
        <f t="shared" si="97"/>
        <v>0</v>
      </c>
      <c r="CQ32" s="232">
        <f t="shared" si="97"/>
        <v>0</v>
      </c>
      <c r="CR32" s="232">
        <f t="shared" si="97"/>
        <v>0</v>
      </c>
      <c r="CS32" s="232">
        <f t="shared" si="97"/>
        <v>0</v>
      </c>
      <c r="CT32" s="232">
        <f t="shared" si="97"/>
        <v>0</v>
      </c>
      <c r="CU32" s="232">
        <f t="shared" si="97"/>
        <v>0</v>
      </c>
      <c r="CV32" s="232">
        <f t="shared" si="97"/>
        <v>0</v>
      </c>
      <c r="CW32" s="232">
        <f t="shared" si="97"/>
        <v>0</v>
      </c>
      <c r="CX32" s="232">
        <f t="shared" si="97"/>
        <v>0</v>
      </c>
      <c r="CY32" s="232">
        <f t="shared" si="97"/>
        <v>0</v>
      </c>
      <c r="CZ32" s="232">
        <f t="shared" si="97"/>
        <v>0</v>
      </c>
      <c r="DA32" s="232">
        <f t="shared" si="97"/>
        <v>0</v>
      </c>
      <c r="DB32" s="232">
        <f t="shared" ref="DB32:DI32" si="98">DA32*IFERROR(VLOOKUP($F32+DA$4,mortalityTable_nPx_assurance,4,0),0)</f>
        <v>0</v>
      </c>
      <c r="DC32" s="232">
        <f t="shared" si="98"/>
        <v>0</v>
      </c>
      <c r="DD32" s="232">
        <f t="shared" si="98"/>
        <v>0</v>
      </c>
      <c r="DE32" s="232">
        <f t="shared" si="98"/>
        <v>0</v>
      </c>
      <c r="DF32" s="232">
        <f t="shared" si="98"/>
        <v>0</v>
      </c>
      <c r="DG32" s="232">
        <f t="shared" si="98"/>
        <v>0</v>
      </c>
      <c r="DH32" s="232">
        <f t="shared" si="98"/>
        <v>0</v>
      </c>
      <c r="DI32" s="233">
        <f t="shared" si="98"/>
        <v>0</v>
      </c>
    </row>
    <row r="33" spans="2:113">
      <c r="B33" s="220"/>
      <c r="C33" s="220"/>
      <c r="D33" s="220"/>
      <c r="E33" s="220"/>
      <c r="F33" s="266">
        <f t="shared" si="14"/>
        <v>38</v>
      </c>
      <c r="G33" s="224">
        <f t="shared" si="4"/>
        <v>1.47E-3</v>
      </c>
      <c r="H33" s="225">
        <v>1</v>
      </c>
      <c r="I33" s="230">
        <f t="shared" si="9"/>
        <v>0.99853000000000003</v>
      </c>
      <c r="J33" s="231">
        <f t="shared" ref="J33:AO33" si="99">I33*IFERROR(VLOOKUP($F33+I$4,mortalityTable_nPx_assurance,4,0),0)</f>
        <v>0.99700224910000002</v>
      </c>
      <c r="K33" s="232">
        <f t="shared" si="99"/>
        <v>0.99542698554642195</v>
      </c>
      <c r="L33" s="232">
        <f t="shared" si="99"/>
        <v>0.99378453102027031</v>
      </c>
      <c r="M33" s="232">
        <f t="shared" si="99"/>
        <v>0.99206528378160519</v>
      </c>
      <c r="N33" s="232">
        <f t="shared" si="99"/>
        <v>0.9902597249651226</v>
      </c>
      <c r="O33" s="232">
        <f t="shared" si="99"/>
        <v>0.98836832889043924</v>
      </c>
      <c r="P33" s="232">
        <f t="shared" si="99"/>
        <v>0.98636194118279164</v>
      </c>
      <c r="Q33" s="232">
        <f t="shared" si="99"/>
        <v>0.98423139938983673</v>
      </c>
      <c r="R33" s="232">
        <f t="shared" si="99"/>
        <v>0.98197750948523399</v>
      </c>
      <c r="S33" s="232">
        <f t="shared" si="99"/>
        <v>0.97957166458699518</v>
      </c>
      <c r="T33" s="232">
        <f t="shared" si="99"/>
        <v>0.97701498254242314</v>
      </c>
      <c r="U33" s="232">
        <f t="shared" si="99"/>
        <v>0.97427934059130428</v>
      </c>
      <c r="V33" s="232">
        <f t="shared" si="99"/>
        <v>0.97133701698271857</v>
      </c>
      <c r="W33" s="232">
        <f t="shared" si="99"/>
        <v>0.96818988504769454</v>
      </c>
      <c r="X33" s="232">
        <f t="shared" si="99"/>
        <v>0.96482058424772854</v>
      </c>
      <c r="Y33" s="232">
        <f t="shared" si="99"/>
        <v>0.96119285885095707</v>
      </c>
      <c r="Z33" s="232">
        <f t="shared" si="99"/>
        <v>0.9573000277726107</v>
      </c>
      <c r="AA33" s="232">
        <f t="shared" si="99"/>
        <v>0.95311662665124441</v>
      </c>
      <c r="AB33" s="232">
        <f t="shared" si="99"/>
        <v>0.94861791617345059</v>
      </c>
      <c r="AC33" s="232">
        <f t="shared" si="99"/>
        <v>0.94377996480096604</v>
      </c>
      <c r="AD33" s="232">
        <f t="shared" si="99"/>
        <v>0.93856086159561669</v>
      </c>
      <c r="AE33" s="232">
        <f t="shared" si="99"/>
        <v>0.93292949642604295</v>
      </c>
      <c r="AF33" s="232">
        <f t="shared" si="99"/>
        <v>0.92683746681438084</v>
      </c>
      <c r="AG33" s="232">
        <f t="shared" si="99"/>
        <v>0.9202291156759943</v>
      </c>
      <c r="AH33" s="232">
        <f t="shared" si="99"/>
        <v>0.91306053086487837</v>
      </c>
      <c r="AI33" s="232">
        <f t="shared" si="99"/>
        <v>0.90525386332598368</v>
      </c>
      <c r="AJ33" s="232">
        <f t="shared" si="99"/>
        <v>0.89675352954935272</v>
      </c>
      <c r="AK33" s="232">
        <f t="shared" si="99"/>
        <v>0.88749903312440337</v>
      </c>
      <c r="AL33" s="232">
        <f t="shared" si="99"/>
        <v>0.87740816911777886</v>
      </c>
      <c r="AM33" s="232">
        <f t="shared" si="99"/>
        <v>0.86640547067704188</v>
      </c>
      <c r="AN33" s="232">
        <f t="shared" si="99"/>
        <v>0.85440575490816484</v>
      </c>
      <c r="AO33" s="232">
        <f t="shared" si="99"/>
        <v>0.8413248028005208</v>
      </c>
      <c r="AP33" s="232">
        <f t="shared" ref="AP33:BU33" si="100">AO33*IFERROR(VLOOKUP($F33+AO$4,mortalityTable_nPx_assurance,4,0),0)</f>
        <v>0.8270643473930519</v>
      </c>
      <c r="AQ33" s="232">
        <f t="shared" si="100"/>
        <v>0.81154034959248433</v>
      </c>
      <c r="AR33" s="232">
        <f t="shared" si="100"/>
        <v>0.79466031032096063</v>
      </c>
      <c r="AS33" s="232">
        <f t="shared" si="100"/>
        <v>0.77632749696185599</v>
      </c>
      <c r="AT33" s="232">
        <f t="shared" si="100"/>
        <v>0.75646127631460214</v>
      </c>
      <c r="AU33" s="232">
        <f t="shared" si="100"/>
        <v>0.73498534068003052</v>
      </c>
      <c r="AV33" s="232">
        <f t="shared" si="100"/>
        <v>0.71182595259520276</v>
      </c>
      <c r="AW33" s="232">
        <f t="shared" si="100"/>
        <v>0.68692628077342255</v>
      </c>
      <c r="AX33" s="232">
        <f t="shared" si="100"/>
        <v>0.66026667181660603</v>
      </c>
      <c r="AY33" s="232">
        <f t="shared" si="100"/>
        <v>0.63183558892818303</v>
      </c>
      <c r="AZ33" s="232">
        <f t="shared" si="100"/>
        <v>0.60165912120097298</v>
      </c>
      <c r="BA33" s="232">
        <f t="shared" si="100"/>
        <v>0.56980127073338138</v>
      </c>
      <c r="BB33" s="232">
        <f t="shared" si="100"/>
        <v>0.5363767281921612</v>
      </c>
      <c r="BC33" s="232">
        <f t="shared" si="100"/>
        <v>0.50153905969608037</v>
      </c>
      <c r="BD33" s="232">
        <f t="shared" si="100"/>
        <v>0.46550849364751395</v>
      </c>
      <c r="BE33" s="232">
        <f t="shared" si="100"/>
        <v>0.4285564294217743</v>
      </c>
      <c r="BF33" s="232">
        <f t="shared" si="100"/>
        <v>0.39101488620442687</v>
      </c>
      <c r="BG33" s="232">
        <f t="shared" si="100"/>
        <v>0.35325848879252741</v>
      </c>
      <c r="BH33" s="232">
        <f t="shared" si="100"/>
        <v>0.31571417660365758</v>
      </c>
      <c r="BI33" s="232">
        <f t="shared" si="100"/>
        <v>0.27884507505988243</v>
      </c>
      <c r="BJ33" s="232">
        <f t="shared" si="100"/>
        <v>0.24313059784621269</v>
      </c>
      <c r="BK33" s="232">
        <f t="shared" si="100"/>
        <v>0.20904125672219523</v>
      </c>
      <c r="BL33" s="232">
        <f t="shared" si="100"/>
        <v>0.17702449784262381</v>
      </c>
      <c r="BM33" s="232">
        <f t="shared" si="100"/>
        <v>0.14747202817277619</v>
      </c>
      <c r="BN33" s="232">
        <f t="shared" si="100"/>
        <v>0.12070438033913557</v>
      </c>
      <c r="BO33" s="232">
        <f t="shared" si="100"/>
        <v>9.6944930113180117E-2</v>
      </c>
      <c r="BP33" s="232">
        <f t="shared" si="100"/>
        <v>7.6306323941385201E-2</v>
      </c>
      <c r="BQ33" s="232">
        <f t="shared" si="100"/>
        <v>5.8786391964443158E-2</v>
      </c>
      <c r="BR33" s="232">
        <f t="shared" si="100"/>
        <v>4.4273207516261431E-2</v>
      </c>
      <c r="BS33" s="232">
        <f t="shared" si="100"/>
        <v>3.2556303147082841E-2</v>
      </c>
      <c r="BT33" s="232">
        <f t="shared" si="100"/>
        <v>2.3349380617087814E-2</v>
      </c>
      <c r="BU33" s="232">
        <f t="shared" si="100"/>
        <v>1.6315613199996283E-2</v>
      </c>
      <c r="BV33" s="232">
        <f t="shared" ref="BV33:DA33" si="101">BU33*IFERROR(VLOOKUP($F33+BU$4,mortalityTable_nPx_assurance,4,0),0)</f>
        <v>1.1097390630241471E-2</v>
      </c>
      <c r="BW33" s="232">
        <f t="shared" si="101"/>
        <v>7.3413677975299428E-3</v>
      </c>
      <c r="BX33" s="232">
        <f t="shared" si="101"/>
        <v>4.7204994938117532E-3</v>
      </c>
      <c r="BY33" s="232">
        <f t="shared" si="101"/>
        <v>2.945591684138534E-3</v>
      </c>
      <c r="BZ33" s="232">
        <f t="shared" si="101"/>
        <v>1.7791373772196744E-3</v>
      </c>
      <c r="CA33" s="232">
        <f t="shared" si="101"/>
        <v>1.0372370909190701E-3</v>
      </c>
      <c r="CB33" s="232">
        <f t="shared" si="101"/>
        <v>5.8085277091467929E-4</v>
      </c>
      <c r="CC33" s="232">
        <f t="shared" si="101"/>
        <v>3.1075623243935339E-4</v>
      </c>
      <c r="CD33" s="232">
        <f t="shared" si="101"/>
        <v>1.5755340984675216E-4</v>
      </c>
      <c r="CE33" s="232">
        <f t="shared" si="101"/>
        <v>7.4995423087054021E-5</v>
      </c>
      <c r="CF33" s="232">
        <f t="shared" si="101"/>
        <v>3.3072981581390819E-5</v>
      </c>
      <c r="CG33" s="232">
        <f t="shared" si="101"/>
        <v>1.3262265614137719E-5</v>
      </c>
      <c r="CH33" s="232">
        <f t="shared" si="101"/>
        <v>4.7081042930188898E-6</v>
      </c>
      <c r="CI33" s="232">
        <f t="shared" si="101"/>
        <v>1.421847496491705E-6</v>
      </c>
      <c r="CJ33" s="232">
        <f t="shared" si="101"/>
        <v>3.4266524665450087E-7</v>
      </c>
      <c r="CK33" s="232">
        <f t="shared" si="101"/>
        <v>5.8595757177919664E-8</v>
      </c>
      <c r="CL33" s="232">
        <f t="shared" si="101"/>
        <v>5.3322139031906876E-9</v>
      </c>
      <c r="CM33" s="232">
        <f t="shared" si="101"/>
        <v>0</v>
      </c>
      <c r="CN33" s="232">
        <f t="shared" si="101"/>
        <v>0</v>
      </c>
      <c r="CO33" s="232">
        <f t="shared" si="101"/>
        <v>0</v>
      </c>
      <c r="CP33" s="232">
        <f t="shared" si="101"/>
        <v>0</v>
      </c>
      <c r="CQ33" s="232">
        <f t="shared" si="101"/>
        <v>0</v>
      </c>
      <c r="CR33" s="232">
        <f t="shared" si="101"/>
        <v>0</v>
      </c>
      <c r="CS33" s="232">
        <f t="shared" si="101"/>
        <v>0</v>
      </c>
      <c r="CT33" s="232">
        <f t="shared" si="101"/>
        <v>0</v>
      </c>
      <c r="CU33" s="232">
        <f t="shared" si="101"/>
        <v>0</v>
      </c>
      <c r="CV33" s="232">
        <f t="shared" si="101"/>
        <v>0</v>
      </c>
      <c r="CW33" s="232">
        <f t="shared" si="101"/>
        <v>0</v>
      </c>
      <c r="CX33" s="232">
        <f t="shared" si="101"/>
        <v>0</v>
      </c>
      <c r="CY33" s="232">
        <f t="shared" si="101"/>
        <v>0</v>
      </c>
      <c r="CZ33" s="232">
        <f t="shared" si="101"/>
        <v>0</v>
      </c>
      <c r="DA33" s="232">
        <f t="shared" si="101"/>
        <v>0</v>
      </c>
      <c r="DB33" s="232">
        <f t="shared" ref="DB33:DI33" si="102">DA33*IFERROR(VLOOKUP($F33+DA$4,mortalityTable_nPx_assurance,4,0),0)</f>
        <v>0</v>
      </c>
      <c r="DC33" s="232">
        <f t="shared" si="102"/>
        <v>0</v>
      </c>
      <c r="DD33" s="232">
        <f t="shared" si="102"/>
        <v>0</v>
      </c>
      <c r="DE33" s="232">
        <f t="shared" si="102"/>
        <v>0</v>
      </c>
      <c r="DF33" s="232">
        <f t="shared" si="102"/>
        <v>0</v>
      </c>
      <c r="DG33" s="232">
        <f t="shared" si="102"/>
        <v>0</v>
      </c>
      <c r="DH33" s="232">
        <f t="shared" si="102"/>
        <v>0</v>
      </c>
      <c r="DI33" s="233">
        <f t="shared" si="102"/>
        <v>0</v>
      </c>
    </row>
    <row r="34" spans="2:113">
      <c r="B34" s="220"/>
      <c r="C34" s="220"/>
      <c r="D34" s="220"/>
      <c r="E34" s="220"/>
      <c r="F34" s="266">
        <f t="shared" si="14"/>
        <v>39</v>
      </c>
      <c r="G34" s="224">
        <f t="shared" si="4"/>
        <v>1.5299999999999999E-3</v>
      </c>
      <c r="H34" s="225">
        <v>1</v>
      </c>
      <c r="I34" s="230">
        <f t="shared" si="9"/>
        <v>0.99846999999999997</v>
      </c>
      <c r="J34" s="231">
        <f t="shared" ref="J34:AO34" si="103">I34*IFERROR(VLOOKUP($F34+I$4,mortalityTable_nPx_assurance,4,0),0)</f>
        <v>0.9968924173999999</v>
      </c>
      <c r="K34" s="232">
        <f t="shared" si="103"/>
        <v>0.99524754491128986</v>
      </c>
      <c r="L34" s="232">
        <f t="shared" si="103"/>
        <v>0.99352576665859327</v>
      </c>
      <c r="M34" s="232">
        <f t="shared" si="103"/>
        <v>0.99171754976327453</v>
      </c>
      <c r="N34" s="232">
        <f t="shared" si="103"/>
        <v>0.98982336924322667</v>
      </c>
      <c r="O34" s="232">
        <f t="shared" si="103"/>
        <v>0.9878140278036629</v>
      </c>
      <c r="P34" s="232">
        <f t="shared" si="103"/>
        <v>0.98568034950360695</v>
      </c>
      <c r="Q34" s="232">
        <f t="shared" si="103"/>
        <v>0.98342314150324373</v>
      </c>
      <c r="R34" s="232">
        <f t="shared" si="103"/>
        <v>0.98101375480656083</v>
      </c>
      <c r="S34" s="232">
        <f t="shared" si="103"/>
        <v>0.97845330890651572</v>
      </c>
      <c r="T34" s="232">
        <f t="shared" si="103"/>
        <v>0.97571363964157742</v>
      </c>
      <c r="U34" s="232">
        <f t="shared" si="103"/>
        <v>0.97276698444985987</v>
      </c>
      <c r="V34" s="232">
        <f t="shared" si="103"/>
        <v>0.96961521942024231</v>
      </c>
      <c r="W34" s="232">
        <f t="shared" si="103"/>
        <v>0.9662409584566598</v>
      </c>
      <c r="X34" s="232">
        <f t="shared" si="103"/>
        <v>0.96260789245286282</v>
      </c>
      <c r="Y34" s="232">
        <f t="shared" si="103"/>
        <v>0.95870933048842877</v>
      </c>
      <c r="Z34" s="232">
        <f t="shared" si="103"/>
        <v>0.95451977071419436</v>
      </c>
      <c r="AA34" s="232">
        <f t="shared" si="103"/>
        <v>0.95001443739642344</v>
      </c>
      <c r="AB34" s="232">
        <f t="shared" si="103"/>
        <v>0.94516936376570171</v>
      </c>
      <c r="AC34" s="232">
        <f t="shared" si="103"/>
        <v>0.93994257718407737</v>
      </c>
      <c r="AD34" s="232">
        <f t="shared" si="103"/>
        <v>0.93430292172097285</v>
      </c>
      <c r="AE34" s="232">
        <f t="shared" si="103"/>
        <v>0.92820192364213483</v>
      </c>
      <c r="AF34" s="232">
        <f t="shared" si="103"/>
        <v>0.92158384392656645</v>
      </c>
      <c r="AG34" s="232">
        <f t="shared" si="103"/>
        <v>0.91440470578237854</v>
      </c>
      <c r="AH34" s="232">
        <f t="shared" si="103"/>
        <v>0.90658654554793927</v>
      </c>
      <c r="AI34" s="232">
        <f t="shared" si="103"/>
        <v>0.89807369788524416</v>
      </c>
      <c r="AJ34" s="232">
        <f t="shared" si="103"/>
        <v>0.88880557732306842</v>
      </c>
      <c r="AK34" s="232">
        <f t="shared" si="103"/>
        <v>0.87869985790890515</v>
      </c>
      <c r="AL34" s="232">
        <f t="shared" si="103"/>
        <v>0.8676809616907275</v>
      </c>
      <c r="AM34" s="232">
        <f t="shared" si="103"/>
        <v>0.85566358037131085</v>
      </c>
      <c r="AN34" s="232">
        <f t="shared" si="103"/>
        <v>0.84256337095582601</v>
      </c>
      <c r="AO34" s="232">
        <f t="shared" si="103"/>
        <v>0.82828192181812477</v>
      </c>
      <c r="AP34" s="232">
        <f t="shared" ref="AP34:BU34" si="104">AO34*IFERROR(VLOOKUP($F34+AO$4,mortalityTable_nPx_assurance,4,0),0)</f>
        <v>0.81273507014559865</v>
      </c>
      <c r="AQ34" s="232">
        <f t="shared" si="104"/>
        <v>0.79583018068657019</v>
      </c>
      <c r="AR34" s="232">
        <f t="shared" si="104"/>
        <v>0.77747037841813094</v>
      </c>
      <c r="AS34" s="232">
        <f t="shared" si="104"/>
        <v>0.75757491143441091</v>
      </c>
      <c r="AT34" s="232">
        <f t="shared" si="104"/>
        <v>0.736067359698788</v>
      </c>
      <c r="AU34" s="232">
        <f t="shared" si="104"/>
        <v>0.71287387719467921</v>
      </c>
      <c r="AV34" s="232">
        <f t="shared" si="104"/>
        <v>0.68793754897040937</v>
      </c>
      <c r="AW34" s="232">
        <f t="shared" si="104"/>
        <v>0.66123869269486779</v>
      </c>
      <c r="AX34" s="232">
        <f t="shared" si="104"/>
        <v>0.63276575458742679</v>
      </c>
      <c r="AY34" s="232">
        <f t="shared" si="104"/>
        <v>0.60254486214833125</v>
      </c>
      <c r="AZ34" s="232">
        <f t="shared" si="104"/>
        <v>0.57064011169757711</v>
      </c>
      <c r="BA34" s="232">
        <f t="shared" si="104"/>
        <v>0.5371663627453972</v>
      </c>
      <c r="BB34" s="232">
        <f t="shared" si="104"/>
        <v>0.50227740748508365</v>
      </c>
      <c r="BC34" s="232">
        <f t="shared" si="104"/>
        <v>0.46619379853135523</v>
      </c>
      <c r="BD34" s="232">
        <f t="shared" si="104"/>
        <v>0.42918733480393623</v>
      </c>
      <c r="BE34" s="232">
        <f t="shared" si="104"/>
        <v>0.39159052427511143</v>
      </c>
      <c r="BF34" s="232">
        <f t="shared" si="104"/>
        <v>0.35377854325110669</v>
      </c>
      <c r="BG34" s="232">
        <f t="shared" si="104"/>
        <v>0.31617895967437903</v>
      </c>
      <c r="BH34" s="232">
        <f t="shared" si="104"/>
        <v>0.27925558076360507</v>
      </c>
      <c r="BI34" s="232">
        <f t="shared" si="104"/>
        <v>0.24348852597940254</v>
      </c>
      <c r="BJ34" s="232">
        <f t="shared" si="104"/>
        <v>0.20934899975183052</v>
      </c>
      <c r="BK34" s="232">
        <f t="shared" si="104"/>
        <v>0.17728510694984018</v>
      </c>
      <c r="BL34" s="232">
        <f t="shared" si="104"/>
        <v>0.14768913119563387</v>
      </c>
      <c r="BM34" s="232">
        <f t="shared" si="104"/>
        <v>0.12088207699231436</v>
      </c>
      <c r="BN34" s="232">
        <f t="shared" si="104"/>
        <v>9.7087648957147193E-2</v>
      </c>
      <c r="BO34" s="232">
        <f t="shared" si="104"/>
        <v>7.6418659370660127E-2</v>
      </c>
      <c r="BP34" s="232">
        <f t="shared" si="104"/>
        <v>5.8872935179156559E-2</v>
      </c>
      <c r="BQ34" s="232">
        <f t="shared" si="104"/>
        <v>4.4338384942126385E-2</v>
      </c>
      <c r="BR34" s="232">
        <f t="shared" si="104"/>
        <v>3.2604231367192635E-2</v>
      </c>
      <c r="BS34" s="232">
        <f t="shared" si="104"/>
        <v>2.338375473655056E-2</v>
      </c>
      <c r="BT34" s="232">
        <f t="shared" si="104"/>
        <v>1.633963245971207E-2</v>
      </c>
      <c r="BU34" s="232">
        <f t="shared" si="104"/>
        <v>1.1113727810122358E-2</v>
      </c>
      <c r="BV34" s="232">
        <f t="shared" ref="BV34:DA34" si="105">BU34*IFERROR(VLOOKUP($F34+BU$4,mortalityTable_nPx_assurance,4,0),0)</f>
        <v>7.3521754955083451E-3</v>
      </c>
      <c r="BW34" s="232">
        <f t="shared" si="105"/>
        <v>4.7274488436118657E-3</v>
      </c>
      <c r="BX34" s="232">
        <f t="shared" si="105"/>
        <v>2.9499280784138042E-3</v>
      </c>
      <c r="BY34" s="232">
        <f t="shared" si="105"/>
        <v>1.7817565593619376E-3</v>
      </c>
      <c r="BZ34" s="232">
        <f t="shared" si="105"/>
        <v>1.0387640741080096E-3</v>
      </c>
      <c r="CA34" s="232">
        <f t="shared" si="105"/>
        <v>5.8170788150048545E-4</v>
      </c>
      <c r="CB34" s="232">
        <f t="shared" si="105"/>
        <v>3.1121371660275968E-4</v>
      </c>
      <c r="CC34" s="232">
        <f t="shared" si="105"/>
        <v>1.5778535431759915E-4</v>
      </c>
      <c r="CD34" s="232">
        <f t="shared" si="105"/>
        <v>7.5105828655177198E-5</v>
      </c>
      <c r="CE34" s="232">
        <f t="shared" si="105"/>
        <v>3.312167043693314E-5</v>
      </c>
      <c r="CF34" s="232">
        <f t="shared" si="105"/>
        <v>1.328178984521019E-5</v>
      </c>
      <c r="CG34" s="232">
        <f t="shared" si="105"/>
        <v>4.715035395049617E-6</v>
      </c>
      <c r="CH34" s="232">
        <f t="shared" si="105"/>
        <v>1.4239406893049845E-6</v>
      </c>
      <c r="CI34" s="232">
        <f t="shared" si="105"/>
        <v>3.4316970612250125E-7</v>
      </c>
      <c r="CJ34" s="232">
        <f t="shared" si="105"/>
        <v>5.8682019746947731E-8</v>
      </c>
      <c r="CK34" s="232">
        <f t="shared" si="105"/>
        <v>5.3400637969722417E-9</v>
      </c>
      <c r="CL34" s="232">
        <f t="shared" si="105"/>
        <v>0</v>
      </c>
      <c r="CM34" s="232">
        <f t="shared" si="105"/>
        <v>0</v>
      </c>
      <c r="CN34" s="232">
        <f t="shared" si="105"/>
        <v>0</v>
      </c>
      <c r="CO34" s="232">
        <f t="shared" si="105"/>
        <v>0</v>
      </c>
      <c r="CP34" s="232">
        <f t="shared" si="105"/>
        <v>0</v>
      </c>
      <c r="CQ34" s="232">
        <f t="shared" si="105"/>
        <v>0</v>
      </c>
      <c r="CR34" s="232">
        <f t="shared" si="105"/>
        <v>0</v>
      </c>
      <c r="CS34" s="232">
        <f t="shared" si="105"/>
        <v>0</v>
      </c>
      <c r="CT34" s="232">
        <f t="shared" si="105"/>
        <v>0</v>
      </c>
      <c r="CU34" s="232">
        <f t="shared" si="105"/>
        <v>0</v>
      </c>
      <c r="CV34" s="232">
        <f t="shared" si="105"/>
        <v>0</v>
      </c>
      <c r="CW34" s="232">
        <f t="shared" si="105"/>
        <v>0</v>
      </c>
      <c r="CX34" s="232">
        <f t="shared" si="105"/>
        <v>0</v>
      </c>
      <c r="CY34" s="232">
        <f t="shared" si="105"/>
        <v>0</v>
      </c>
      <c r="CZ34" s="232">
        <f t="shared" si="105"/>
        <v>0</v>
      </c>
      <c r="DA34" s="232">
        <f t="shared" si="105"/>
        <v>0</v>
      </c>
      <c r="DB34" s="232">
        <f t="shared" ref="DB34:DI34" si="106">DA34*IFERROR(VLOOKUP($F34+DA$4,mortalityTable_nPx_assurance,4,0),0)</f>
        <v>0</v>
      </c>
      <c r="DC34" s="232">
        <f t="shared" si="106"/>
        <v>0</v>
      </c>
      <c r="DD34" s="232">
        <f t="shared" si="106"/>
        <v>0</v>
      </c>
      <c r="DE34" s="232">
        <f t="shared" si="106"/>
        <v>0</v>
      </c>
      <c r="DF34" s="232">
        <f t="shared" si="106"/>
        <v>0</v>
      </c>
      <c r="DG34" s="232">
        <f t="shared" si="106"/>
        <v>0</v>
      </c>
      <c r="DH34" s="232">
        <f t="shared" si="106"/>
        <v>0</v>
      </c>
      <c r="DI34" s="233">
        <f t="shared" si="106"/>
        <v>0</v>
      </c>
    </row>
    <row r="35" spans="2:113">
      <c r="B35" s="220"/>
      <c r="C35" s="220"/>
      <c r="D35" s="220"/>
      <c r="E35" s="220"/>
      <c r="F35" s="266">
        <f t="shared" si="14"/>
        <v>40</v>
      </c>
      <c r="G35" s="224">
        <f t="shared" si="4"/>
        <v>1.58E-3</v>
      </c>
      <c r="H35" s="225">
        <v>1</v>
      </c>
      <c r="I35" s="230">
        <f t="shared" si="9"/>
        <v>0.99841999999999997</v>
      </c>
      <c r="J35" s="231">
        <f t="shared" ref="J35:AO35" si="107">I35*IFERROR(VLOOKUP($F35+I$4,mortalityTable_nPx_assurance,4,0),0)</f>
        <v>0.99677260699999992</v>
      </c>
      <c r="K35" s="232">
        <f t="shared" si="107"/>
        <v>0.9950481903898899</v>
      </c>
      <c r="L35" s="232">
        <f t="shared" si="107"/>
        <v>0.99323720268338023</v>
      </c>
      <c r="M35" s="232">
        <f t="shared" si="107"/>
        <v>0.99134011962625501</v>
      </c>
      <c r="N35" s="232">
        <f t="shared" si="107"/>
        <v>0.98932769918341379</v>
      </c>
      <c r="O35" s="232">
        <f t="shared" si="107"/>
        <v>0.98719075135317758</v>
      </c>
      <c r="P35" s="232">
        <f t="shared" si="107"/>
        <v>0.9849300845325788</v>
      </c>
      <c r="Q35" s="232">
        <f t="shared" si="107"/>
        <v>0.98251700582547408</v>
      </c>
      <c r="R35" s="232">
        <f t="shared" si="107"/>
        <v>0.97995263644026964</v>
      </c>
      <c r="S35" s="232">
        <f t="shared" si="107"/>
        <v>0.97720876905823684</v>
      </c>
      <c r="T35" s="232">
        <f t="shared" si="107"/>
        <v>0.97425759857568095</v>
      </c>
      <c r="U35" s="232">
        <f t="shared" si="107"/>
        <v>0.97110100395629573</v>
      </c>
      <c r="V35" s="232">
        <f t="shared" si="107"/>
        <v>0.96772157246252777</v>
      </c>
      <c r="W35" s="232">
        <f t="shared" si="107"/>
        <v>0.96408293935006872</v>
      </c>
      <c r="X35" s="232">
        <f t="shared" si="107"/>
        <v>0.96017840344570093</v>
      </c>
      <c r="Y35" s="232">
        <f t="shared" si="107"/>
        <v>0.9559824238226432</v>
      </c>
      <c r="Z35" s="232">
        <f t="shared" si="107"/>
        <v>0.95147018678220041</v>
      </c>
      <c r="AA35" s="232">
        <f t="shared" si="107"/>
        <v>0.94661768882961117</v>
      </c>
      <c r="AB35" s="232">
        <f t="shared" si="107"/>
        <v>0.94138289301038336</v>
      </c>
      <c r="AC35" s="232">
        <f t="shared" si="107"/>
        <v>0.93573459565232109</v>
      </c>
      <c r="AD35" s="232">
        <f t="shared" si="107"/>
        <v>0.92962424874271143</v>
      </c>
      <c r="AE35" s="232">
        <f t="shared" si="107"/>
        <v>0.92299602784917589</v>
      </c>
      <c r="AF35" s="232">
        <f t="shared" si="107"/>
        <v>0.91580588879223079</v>
      </c>
      <c r="AG35" s="232">
        <f t="shared" si="107"/>
        <v>0.90797574844305728</v>
      </c>
      <c r="AH35" s="232">
        <f t="shared" si="107"/>
        <v>0.89944985616517692</v>
      </c>
      <c r="AI35" s="232">
        <f t="shared" si="107"/>
        <v>0.89016753364955226</v>
      </c>
      <c r="AJ35" s="232">
        <f t="shared" si="107"/>
        <v>0.88004632879195688</v>
      </c>
      <c r="AK35" s="232">
        <f t="shared" si="107"/>
        <v>0.86901054782890574</v>
      </c>
      <c r="AL35" s="232">
        <f t="shared" si="107"/>
        <v>0.85697475174147542</v>
      </c>
      <c r="AM35" s="232">
        <f t="shared" si="107"/>
        <v>0.84385446829231336</v>
      </c>
      <c r="AN35" s="232">
        <f t="shared" si="107"/>
        <v>0.82955113505475864</v>
      </c>
      <c r="AO35" s="232">
        <f t="shared" si="107"/>
        <v>0.81398046024978088</v>
      </c>
      <c r="AP35" s="232">
        <f t="shared" ref="AP35:BU35" si="108">AO35*IFERROR(VLOOKUP($F35+AO$4,mortalityTable_nPx_assurance,4,0),0)</f>
        <v>0.79704966667658539</v>
      </c>
      <c r="AQ35" s="232">
        <f t="shared" si="108"/>
        <v>0.77866173086635648</v>
      </c>
      <c r="AR35" s="232">
        <f t="shared" si="108"/>
        <v>0.75873577717348639</v>
      </c>
      <c r="AS35" s="232">
        <f t="shared" si="108"/>
        <v>0.73719526845953109</v>
      </c>
      <c r="AT35" s="232">
        <f t="shared" si="108"/>
        <v>0.71396624555037125</v>
      </c>
      <c r="AU35" s="232">
        <f t="shared" si="108"/>
        <v>0.68899170628101924</v>
      </c>
      <c r="AV35" s="232">
        <f t="shared" si="108"/>
        <v>0.66225193816025285</v>
      </c>
      <c r="AW35" s="232">
        <f t="shared" si="108"/>
        <v>0.63373536970307243</v>
      </c>
      <c r="AX35" s="232">
        <f t="shared" si="108"/>
        <v>0.60346816844605367</v>
      </c>
      <c r="AY35" s="232">
        <f t="shared" si="108"/>
        <v>0.57151452892683507</v>
      </c>
      <c r="AZ35" s="232">
        <f t="shared" si="108"/>
        <v>0.53798948665998692</v>
      </c>
      <c r="BA35" s="232">
        <f t="shared" si="108"/>
        <v>0.50304706950142075</v>
      </c>
      <c r="BB35" s="232">
        <f t="shared" si="108"/>
        <v>0.46690816802843865</v>
      </c>
      <c r="BC35" s="232">
        <f t="shared" si="108"/>
        <v>0.42984499765034118</v>
      </c>
      <c r="BD35" s="232">
        <f t="shared" si="108"/>
        <v>0.39219057585617129</v>
      </c>
      <c r="BE35" s="232">
        <f t="shared" si="108"/>
        <v>0.35432065385149941</v>
      </c>
      <c r="BF35" s="232">
        <f t="shared" si="108"/>
        <v>0.31666345476016206</v>
      </c>
      <c r="BG35" s="232">
        <f t="shared" si="108"/>
        <v>0.27968349651327035</v>
      </c>
      <c r="BH35" s="232">
        <f t="shared" si="108"/>
        <v>0.24386163427985069</v>
      </c>
      <c r="BI35" s="232">
        <f t="shared" si="108"/>
        <v>0.20966979453747284</v>
      </c>
      <c r="BJ35" s="232">
        <f t="shared" si="108"/>
        <v>0.17755676880611351</v>
      </c>
      <c r="BK35" s="232">
        <f t="shared" si="108"/>
        <v>0.14791544182162092</v>
      </c>
      <c r="BL35" s="232">
        <f t="shared" si="108"/>
        <v>0.1210673099765785</v>
      </c>
      <c r="BM35" s="232">
        <f t="shared" si="108"/>
        <v>9.723642068078879E-2</v>
      </c>
      <c r="BN35" s="232">
        <f t="shared" si="108"/>
        <v>7.6535759082055663E-2</v>
      </c>
      <c r="BO35" s="232">
        <f t="shared" si="108"/>
        <v>5.8963148796815683E-2</v>
      </c>
      <c r="BP35" s="232">
        <f t="shared" si="108"/>
        <v>4.4406326621857825E-2</v>
      </c>
      <c r="BQ35" s="232">
        <f t="shared" si="108"/>
        <v>3.2654192281383151E-2</v>
      </c>
      <c r="BR35" s="232">
        <f t="shared" si="108"/>
        <v>2.3419586704207997E-2</v>
      </c>
      <c r="BS35" s="232">
        <f t="shared" si="108"/>
        <v>1.636467040543238E-2</v>
      </c>
      <c r="BT35" s="232">
        <f t="shared" si="108"/>
        <v>1.113075786966294E-2</v>
      </c>
      <c r="BU35" s="232">
        <f t="shared" si="108"/>
        <v>7.3634415610968219E-3</v>
      </c>
      <c r="BV35" s="232">
        <f t="shared" ref="BV35:DA35" si="109">BU35*IFERROR(VLOOKUP($F35+BU$4,mortalityTable_nPx_assurance,4,0),0)</f>
        <v>4.7346929237852562E-3</v>
      </c>
      <c r="BW35" s="232">
        <f t="shared" si="109"/>
        <v>2.9544483844419996E-3</v>
      </c>
      <c r="BX35" s="232">
        <f t="shared" si="109"/>
        <v>1.7844868242029677E-3</v>
      </c>
      <c r="BY35" s="232">
        <f t="shared" si="109"/>
        <v>1.04035581851033E-3</v>
      </c>
      <c r="BZ35" s="232">
        <f t="shared" si="109"/>
        <v>5.8259925836578487E-4</v>
      </c>
      <c r="CA35" s="232">
        <f t="shared" si="109"/>
        <v>3.1169060322569486E-4</v>
      </c>
      <c r="CB35" s="232">
        <f t="shared" si="109"/>
        <v>1.5802713583542731E-4</v>
      </c>
      <c r="CC35" s="232">
        <f t="shared" si="109"/>
        <v>7.5220916657663391E-5</v>
      </c>
      <c r="CD35" s="232">
        <f t="shared" si="109"/>
        <v>3.3172424246029549E-5</v>
      </c>
      <c r="CE35" s="232">
        <f t="shared" si="109"/>
        <v>1.3302142122657849E-5</v>
      </c>
      <c r="CF35" s="232">
        <f t="shared" si="109"/>
        <v>4.7222604535435361E-6</v>
      </c>
      <c r="CG35" s="232">
        <f t="shared" si="109"/>
        <v>1.4261226569701481E-6</v>
      </c>
      <c r="CH35" s="232">
        <f t="shared" si="109"/>
        <v>3.436955603298057E-7</v>
      </c>
      <c r="CI35" s="232">
        <f t="shared" si="109"/>
        <v>5.877194081639679E-8</v>
      </c>
      <c r="CJ35" s="232">
        <f t="shared" si="109"/>
        <v>5.3482466142921062E-9</v>
      </c>
      <c r="CK35" s="232">
        <f t="shared" si="109"/>
        <v>0</v>
      </c>
      <c r="CL35" s="232">
        <f t="shared" si="109"/>
        <v>0</v>
      </c>
      <c r="CM35" s="232">
        <f t="shared" si="109"/>
        <v>0</v>
      </c>
      <c r="CN35" s="232">
        <f t="shared" si="109"/>
        <v>0</v>
      </c>
      <c r="CO35" s="232">
        <f t="shared" si="109"/>
        <v>0</v>
      </c>
      <c r="CP35" s="232">
        <f t="shared" si="109"/>
        <v>0</v>
      </c>
      <c r="CQ35" s="232">
        <f t="shared" si="109"/>
        <v>0</v>
      </c>
      <c r="CR35" s="232">
        <f t="shared" si="109"/>
        <v>0</v>
      </c>
      <c r="CS35" s="232">
        <f t="shared" si="109"/>
        <v>0</v>
      </c>
      <c r="CT35" s="232">
        <f t="shared" si="109"/>
        <v>0</v>
      </c>
      <c r="CU35" s="232">
        <f t="shared" si="109"/>
        <v>0</v>
      </c>
      <c r="CV35" s="232">
        <f t="shared" si="109"/>
        <v>0</v>
      </c>
      <c r="CW35" s="232">
        <f t="shared" si="109"/>
        <v>0</v>
      </c>
      <c r="CX35" s="232">
        <f t="shared" si="109"/>
        <v>0</v>
      </c>
      <c r="CY35" s="232">
        <f t="shared" si="109"/>
        <v>0</v>
      </c>
      <c r="CZ35" s="232">
        <f t="shared" si="109"/>
        <v>0</v>
      </c>
      <c r="DA35" s="232">
        <f t="shared" si="109"/>
        <v>0</v>
      </c>
      <c r="DB35" s="232">
        <f t="shared" ref="DB35:DI35" si="110">DA35*IFERROR(VLOOKUP($F35+DA$4,mortalityTable_nPx_assurance,4,0),0)</f>
        <v>0</v>
      </c>
      <c r="DC35" s="232">
        <f t="shared" si="110"/>
        <v>0</v>
      </c>
      <c r="DD35" s="232">
        <f t="shared" si="110"/>
        <v>0</v>
      </c>
      <c r="DE35" s="232">
        <f t="shared" si="110"/>
        <v>0</v>
      </c>
      <c r="DF35" s="232">
        <f t="shared" si="110"/>
        <v>0</v>
      </c>
      <c r="DG35" s="232">
        <f t="shared" si="110"/>
        <v>0</v>
      </c>
      <c r="DH35" s="232">
        <f t="shared" si="110"/>
        <v>0</v>
      </c>
      <c r="DI35" s="233">
        <f t="shared" si="110"/>
        <v>0</v>
      </c>
    </row>
    <row r="36" spans="2:113">
      <c r="B36" s="220"/>
      <c r="C36" s="220"/>
      <c r="D36" s="220"/>
      <c r="E36" s="220"/>
      <c r="F36" s="266">
        <f t="shared" si="14"/>
        <v>41</v>
      </c>
      <c r="G36" s="224">
        <f t="shared" si="4"/>
        <v>1.65E-3</v>
      </c>
      <c r="H36" s="225">
        <v>1</v>
      </c>
      <c r="I36" s="230">
        <f t="shared" si="9"/>
        <v>0.99834999999999996</v>
      </c>
      <c r="J36" s="231">
        <f t="shared" ref="J36:AO36" si="111">I36*IFERROR(VLOOKUP($F36+I$4,mortalityTable_nPx_assurance,4,0),0)</f>
        <v>0.99662285449999999</v>
      </c>
      <c r="K36" s="232">
        <f t="shared" si="111"/>
        <v>0.99480900090480995</v>
      </c>
      <c r="L36" s="232">
        <f t="shared" si="111"/>
        <v>0.99290891571308182</v>
      </c>
      <c r="M36" s="232">
        <f t="shared" si="111"/>
        <v>0.99089331061418429</v>
      </c>
      <c r="N36" s="232">
        <f t="shared" si="111"/>
        <v>0.9887529810632576</v>
      </c>
      <c r="O36" s="232">
        <f t="shared" si="111"/>
        <v>0.98648873673662274</v>
      </c>
      <c r="P36" s="232">
        <f t="shared" si="111"/>
        <v>0.98407183933161801</v>
      </c>
      <c r="Q36" s="232">
        <f t="shared" si="111"/>
        <v>0.98150341183096246</v>
      </c>
      <c r="R36" s="232">
        <f t="shared" si="111"/>
        <v>0.97875520227783575</v>
      </c>
      <c r="S36" s="232">
        <f t="shared" si="111"/>
        <v>0.97579936156695668</v>
      </c>
      <c r="T36" s="232">
        <f t="shared" si="111"/>
        <v>0.97263777163547971</v>
      </c>
      <c r="U36" s="232">
        <f t="shared" si="111"/>
        <v>0.96925299219018823</v>
      </c>
      <c r="V36" s="232">
        <f t="shared" si="111"/>
        <v>0.96560860093955314</v>
      </c>
      <c r="W36" s="232">
        <f t="shared" si="111"/>
        <v>0.96169788610574791</v>
      </c>
      <c r="X36" s="232">
        <f t="shared" si="111"/>
        <v>0.95749526634346582</v>
      </c>
      <c r="Y36" s="232">
        <f t="shared" si="111"/>
        <v>0.95297588868632477</v>
      </c>
      <c r="Z36" s="232">
        <f t="shared" si="111"/>
        <v>0.94811571165402453</v>
      </c>
      <c r="AA36" s="232">
        <f t="shared" si="111"/>
        <v>0.94287263176857772</v>
      </c>
      <c r="AB36" s="232">
        <f t="shared" si="111"/>
        <v>0.93721539597796621</v>
      </c>
      <c r="AC36" s="232">
        <f t="shared" si="111"/>
        <v>0.93109537944223009</v>
      </c>
      <c r="AD36" s="232">
        <f t="shared" si="111"/>
        <v>0.92445666938680704</v>
      </c>
      <c r="AE36" s="232">
        <f t="shared" si="111"/>
        <v>0.9172551519322838</v>
      </c>
      <c r="AF36" s="232">
        <f t="shared" si="111"/>
        <v>0.90941262038326287</v>
      </c>
      <c r="AG36" s="232">
        <f t="shared" si="111"/>
        <v>0.90087323587786405</v>
      </c>
      <c r="AH36" s="232">
        <f t="shared" si="111"/>
        <v>0.89157622408360448</v>
      </c>
      <c r="AI36" s="232">
        <f t="shared" si="111"/>
        <v>0.88143900241577389</v>
      </c>
      <c r="AJ36" s="232">
        <f t="shared" si="111"/>
        <v>0.87038575732548007</v>
      </c>
      <c r="AK36" s="232">
        <f t="shared" si="111"/>
        <v>0.85833091458652211</v>
      </c>
      <c r="AL36" s="232">
        <f t="shared" si="111"/>
        <v>0.84518986828420239</v>
      </c>
      <c r="AM36" s="232">
        <f t="shared" si="111"/>
        <v>0.83086390001678512</v>
      </c>
      <c r="AN36" s="232">
        <f t="shared" si="111"/>
        <v>0.81526858461347007</v>
      </c>
      <c r="AO36" s="232">
        <f t="shared" si="111"/>
        <v>0.79831099805350991</v>
      </c>
      <c r="AP36" s="232">
        <f t="shared" ref="AP36:BU36" si="112">AO36*IFERROR(VLOOKUP($F36+AO$4,mortalityTable_nPx_assurance,4,0),0)</f>
        <v>0.77989396332841543</v>
      </c>
      <c r="AQ36" s="232">
        <f t="shared" si="112"/>
        <v>0.75993647680684129</v>
      </c>
      <c r="AR36" s="232">
        <f t="shared" si="112"/>
        <v>0.73836188023029503</v>
      </c>
      <c r="AS36" s="232">
        <f t="shared" si="112"/>
        <v>0.7150960973842384</v>
      </c>
      <c r="AT36" s="232">
        <f t="shared" si="112"/>
        <v>0.69008203589773776</v>
      </c>
      <c r="AU36" s="232">
        <f t="shared" si="112"/>
        <v>0.66329995208454651</v>
      </c>
      <c r="AV36" s="232">
        <f t="shared" si="112"/>
        <v>0.6347382561477859</v>
      </c>
      <c r="AW36" s="232">
        <f t="shared" si="112"/>
        <v>0.6044231570341676</v>
      </c>
      <c r="AX36" s="232">
        <f t="shared" si="112"/>
        <v>0.57241895086920835</v>
      </c>
      <c r="AY36" s="232">
        <f t="shared" si="112"/>
        <v>0.5388408552112206</v>
      </c>
      <c r="AZ36" s="232">
        <f t="shared" si="112"/>
        <v>0.5038431416652519</v>
      </c>
      <c r="BA36" s="232">
        <f t="shared" si="112"/>
        <v>0.46764705036802018</v>
      </c>
      <c r="BB36" s="232">
        <f t="shared" si="112"/>
        <v>0.43052522750980671</v>
      </c>
      <c r="BC36" s="232">
        <f t="shared" si="112"/>
        <v>0.39281121757994764</v>
      </c>
      <c r="BD36" s="232">
        <f t="shared" si="112"/>
        <v>0.35488136641042789</v>
      </c>
      <c r="BE36" s="232">
        <f t="shared" si="112"/>
        <v>0.3171645747883276</v>
      </c>
      <c r="BF36" s="232">
        <f t="shared" si="112"/>
        <v>0.28012609574454672</v>
      </c>
      <c r="BG36" s="232">
        <f t="shared" si="112"/>
        <v>0.24424754540158519</v>
      </c>
      <c r="BH36" s="232">
        <f t="shared" si="112"/>
        <v>0.21000159706082894</v>
      </c>
      <c r="BI36" s="232">
        <f t="shared" si="112"/>
        <v>0.17783775245499239</v>
      </c>
      <c r="BJ36" s="232">
        <f t="shared" si="112"/>
        <v>0.14814951806015597</v>
      </c>
      <c r="BK36" s="232">
        <f t="shared" si="112"/>
        <v>0.12125889903705706</v>
      </c>
      <c r="BL36" s="232">
        <f t="shared" si="112"/>
        <v>9.7390297350602742E-2</v>
      </c>
      <c r="BM36" s="232">
        <f t="shared" si="112"/>
        <v>7.6656876947632915E-2</v>
      </c>
      <c r="BN36" s="232">
        <f t="shared" si="112"/>
        <v>5.9056458000456398E-2</v>
      </c>
      <c r="BO36" s="232">
        <f t="shared" si="112"/>
        <v>4.4476599649303721E-2</v>
      </c>
      <c r="BP36" s="232">
        <f t="shared" si="112"/>
        <v>3.2705867552115492E-2</v>
      </c>
      <c r="BQ36" s="232">
        <f t="shared" si="112"/>
        <v>2.3456648208377232E-2</v>
      </c>
      <c r="BR36" s="232">
        <f t="shared" si="112"/>
        <v>1.6390567502085677E-2</v>
      </c>
      <c r="BS36" s="232">
        <f t="shared" si="112"/>
        <v>1.1148372297893614E-2</v>
      </c>
      <c r="BT36" s="232">
        <f t="shared" si="112"/>
        <v>7.3750942099485416E-3</v>
      </c>
      <c r="BU36" s="232">
        <f t="shared" si="112"/>
        <v>4.7421855769969124E-3</v>
      </c>
      <c r="BV36" s="232">
        <f t="shared" ref="BV36:DA36" si="113">BU36*IFERROR(VLOOKUP($F36+BU$4,mortalityTable_nPx_assurance,4,0),0)</f>
        <v>2.9591238000460734E-3</v>
      </c>
      <c r="BW36" s="232">
        <f t="shared" si="113"/>
        <v>1.7873107752278282E-3</v>
      </c>
      <c r="BX36" s="232">
        <f t="shared" si="113"/>
        <v>1.0420021819578238E-3</v>
      </c>
      <c r="BY36" s="232">
        <f t="shared" si="113"/>
        <v>5.8352122189638141E-4</v>
      </c>
      <c r="BZ36" s="232">
        <f t="shared" si="113"/>
        <v>3.12183853714564E-4</v>
      </c>
      <c r="CA36" s="232">
        <f t="shared" si="113"/>
        <v>1.5827721383328394E-4</v>
      </c>
      <c r="CB36" s="232">
        <f t="shared" si="113"/>
        <v>7.5339953784643148E-5</v>
      </c>
      <c r="CC36" s="232">
        <f t="shared" si="113"/>
        <v>3.3224919619027622E-5</v>
      </c>
      <c r="CD36" s="232">
        <f t="shared" si="113"/>
        <v>1.3323192767230076E-5</v>
      </c>
      <c r="CE36" s="232">
        <f t="shared" si="113"/>
        <v>4.7297334323666771E-6</v>
      </c>
      <c r="CF36" s="232">
        <f t="shared" si="113"/>
        <v>1.4283794965747367E-6</v>
      </c>
      <c r="CG36" s="232">
        <f t="shared" si="113"/>
        <v>3.4423945867451156E-7</v>
      </c>
      <c r="CH36" s="232">
        <f t="shared" si="113"/>
        <v>5.8864947433341491E-8</v>
      </c>
      <c r="CI36" s="232">
        <f t="shared" si="113"/>
        <v>5.3567102164340735E-9</v>
      </c>
      <c r="CJ36" s="232">
        <f t="shared" si="113"/>
        <v>0</v>
      </c>
      <c r="CK36" s="232">
        <f t="shared" si="113"/>
        <v>0</v>
      </c>
      <c r="CL36" s="232">
        <f t="shared" si="113"/>
        <v>0</v>
      </c>
      <c r="CM36" s="232">
        <f t="shared" si="113"/>
        <v>0</v>
      </c>
      <c r="CN36" s="232">
        <f t="shared" si="113"/>
        <v>0</v>
      </c>
      <c r="CO36" s="232">
        <f t="shared" si="113"/>
        <v>0</v>
      </c>
      <c r="CP36" s="232">
        <f t="shared" si="113"/>
        <v>0</v>
      </c>
      <c r="CQ36" s="232">
        <f t="shared" si="113"/>
        <v>0</v>
      </c>
      <c r="CR36" s="232">
        <f t="shared" si="113"/>
        <v>0</v>
      </c>
      <c r="CS36" s="232">
        <f t="shared" si="113"/>
        <v>0</v>
      </c>
      <c r="CT36" s="232">
        <f t="shared" si="113"/>
        <v>0</v>
      </c>
      <c r="CU36" s="232">
        <f t="shared" si="113"/>
        <v>0</v>
      </c>
      <c r="CV36" s="232">
        <f t="shared" si="113"/>
        <v>0</v>
      </c>
      <c r="CW36" s="232">
        <f t="shared" si="113"/>
        <v>0</v>
      </c>
      <c r="CX36" s="232">
        <f t="shared" si="113"/>
        <v>0</v>
      </c>
      <c r="CY36" s="232">
        <f t="shared" si="113"/>
        <v>0</v>
      </c>
      <c r="CZ36" s="232">
        <f t="shared" si="113"/>
        <v>0</v>
      </c>
      <c r="DA36" s="232">
        <f t="shared" si="113"/>
        <v>0</v>
      </c>
      <c r="DB36" s="232">
        <f t="shared" ref="DB36:DI36" si="114">DA36*IFERROR(VLOOKUP($F36+DA$4,mortalityTable_nPx_assurance,4,0),0)</f>
        <v>0</v>
      </c>
      <c r="DC36" s="232">
        <f t="shared" si="114"/>
        <v>0</v>
      </c>
      <c r="DD36" s="232">
        <f t="shared" si="114"/>
        <v>0</v>
      </c>
      <c r="DE36" s="232">
        <f t="shared" si="114"/>
        <v>0</v>
      </c>
      <c r="DF36" s="232">
        <f t="shared" si="114"/>
        <v>0</v>
      </c>
      <c r="DG36" s="232">
        <f t="shared" si="114"/>
        <v>0</v>
      </c>
      <c r="DH36" s="232">
        <f t="shared" si="114"/>
        <v>0</v>
      </c>
      <c r="DI36" s="233">
        <f t="shared" si="114"/>
        <v>0</v>
      </c>
    </row>
    <row r="37" spans="2:113">
      <c r="B37" s="220"/>
      <c r="C37" s="220"/>
      <c r="D37" s="220"/>
      <c r="E37" s="220"/>
      <c r="F37" s="266">
        <f t="shared" si="14"/>
        <v>42</v>
      </c>
      <c r="G37" s="224">
        <f t="shared" si="4"/>
        <v>1.73E-3</v>
      </c>
      <c r="H37" s="225">
        <v>1</v>
      </c>
      <c r="I37" s="230">
        <f t="shared" si="9"/>
        <v>0.99826999999999999</v>
      </c>
      <c r="J37" s="231">
        <f t="shared" ref="J37:AO37" si="115">I37*IFERROR(VLOOKUP($F37+I$4,mortalityTable_nPx_assurance,4,0),0)</f>
        <v>0.99645314859999989</v>
      </c>
      <c r="K37" s="232">
        <f t="shared" si="115"/>
        <v>0.99454992308617396</v>
      </c>
      <c r="L37" s="232">
        <f t="shared" si="115"/>
        <v>0.992530986742309</v>
      </c>
      <c r="M37" s="232">
        <f t="shared" si="115"/>
        <v>0.99038711981094552</v>
      </c>
      <c r="N37" s="232">
        <f t="shared" si="115"/>
        <v>0.98811913330657841</v>
      </c>
      <c r="O37" s="232">
        <f t="shared" si="115"/>
        <v>0.98569824142997731</v>
      </c>
      <c r="P37" s="232">
        <f t="shared" si="115"/>
        <v>0.98312556901984505</v>
      </c>
      <c r="Q37" s="232">
        <f t="shared" si="115"/>
        <v>0.98037281742658944</v>
      </c>
      <c r="R37" s="232">
        <f t="shared" si="115"/>
        <v>0.97741209151796116</v>
      </c>
      <c r="S37" s="232">
        <f t="shared" si="115"/>
        <v>0.97424527634144298</v>
      </c>
      <c r="T37" s="232">
        <f t="shared" si="115"/>
        <v>0.97085490277977471</v>
      </c>
      <c r="U37" s="232">
        <f t="shared" si="115"/>
        <v>0.9672044883453228</v>
      </c>
      <c r="V37" s="232">
        <f t="shared" si="115"/>
        <v>0.96328731016752422</v>
      </c>
      <c r="W37" s="232">
        <f t="shared" si="115"/>
        <v>0.95907774462209217</v>
      </c>
      <c r="X37" s="232">
        <f t="shared" si="115"/>
        <v>0.95455089766747592</v>
      </c>
      <c r="Y37" s="232">
        <f t="shared" si="115"/>
        <v>0.94968268808937184</v>
      </c>
      <c r="Z37" s="232">
        <f t="shared" si="115"/>
        <v>0.94443094282423756</v>
      </c>
      <c r="AA37" s="232">
        <f t="shared" si="115"/>
        <v>0.93876435716729212</v>
      </c>
      <c r="AB37" s="232">
        <f t="shared" si="115"/>
        <v>0.93263422591498968</v>
      </c>
      <c r="AC37" s="232">
        <f t="shared" si="115"/>
        <v>0.9259845438842158</v>
      </c>
      <c r="AD37" s="232">
        <f t="shared" si="115"/>
        <v>0.91877112428735774</v>
      </c>
      <c r="AE37" s="232">
        <f t="shared" si="115"/>
        <v>0.91091563117470087</v>
      </c>
      <c r="AF37" s="232">
        <f t="shared" si="115"/>
        <v>0.90236213339797045</v>
      </c>
      <c r="AG37" s="232">
        <f t="shared" si="115"/>
        <v>0.89304975618130344</v>
      </c>
      <c r="AH37" s="232">
        <f t="shared" si="115"/>
        <v>0.88289578045352202</v>
      </c>
      <c r="AI37" s="232">
        <f t="shared" si="115"/>
        <v>0.87182426736663488</v>
      </c>
      <c r="AJ37" s="232">
        <f t="shared" si="115"/>
        <v>0.85974950126360694</v>
      </c>
      <c r="AK37" s="232">
        <f t="shared" si="115"/>
        <v>0.84658673639926108</v>
      </c>
      <c r="AL37" s="232">
        <f t="shared" si="115"/>
        <v>0.83223709121729361</v>
      </c>
      <c r="AM37" s="232">
        <f t="shared" si="115"/>
        <v>0.81661600101514509</v>
      </c>
      <c r="AN37" s="232">
        <f t="shared" si="115"/>
        <v>0.79963038819402998</v>
      </c>
      <c r="AO37" s="232">
        <f t="shared" si="115"/>
        <v>0.78118291513839366</v>
      </c>
      <c r="AP37" s="232">
        <f t="shared" ref="AP37:BU37" si="116">AO37*IFERROR(VLOOKUP($F37+AO$4,mortalityTable_nPx_assurance,4,0),0)</f>
        <v>0.76119244434000222</v>
      </c>
      <c r="AQ37" s="232">
        <f t="shared" si="116"/>
        <v>0.7395821908451895</v>
      </c>
      <c r="AR37" s="232">
        <f t="shared" si="116"/>
        <v>0.71627795601165756</v>
      </c>
      <c r="AS37" s="232">
        <f t="shared" si="116"/>
        <v>0.69122255311036973</v>
      </c>
      <c r="AT37" s="232">
        <f t="shared" si="116"/>
        <v>0.66439620582415626</v>
      </c>
      <c r="AU37" s="232">
        <f t="shared" si="116"/>
        <v>0.63578730520136806</v>
      </c>
      <c r="AV37" s="232">
        <f t="shared" si="116"/>
        <v>0.60542210350495074</v>
      </c>
      <c r="AW37" s="232">
        <f t="shared" si="116"/>
        <v>0.57336500312436356</v>
      </c>
      <c r="AX37" s="232">
        <f t="shared" si="116"/>
        <v>0.53973141204108832</v>
      </c>
      <c r="AY37" s="232">
        <f t="shared" si="116"/>
        <v>0.50467585682901961</v>
      </c>
      <c r="AZ37" s="232">
        <f t="shared" si="116"/>
        <v>0.46841994327442282</v>
      </c>
      <c r="BA37" s="232">
        <f t="shared" si="116"/>
        <v>0.43123676817729911</v>
      </c>
      <c r="BB37" s="232">
        <f t="shared" si="116"/>
        <v>0.39346042728496772</v>
      </c>
      <c r="BC37" s="232">
        <f t="shared" si="116"/>
        <v>0.35546788842633126</v>
      </c>
      <c r="BD37" s="232">
        <f t="shared" si="116"/>
        <v>0.31768876124438078</v>
      </c>
      <c r="BE37" s="232">
        <f t="shared" si="116"/>
        <v>0.28058906770626202</v>
      </c>
      <c r="BF37" s="232">
        <f t="shared" si="116"/>
        <v>0.244651219914444</v>
      </c>
      <c r="BG37" s="232">
        <f t="shared" si="116"/>
        <v>0.21034867237023983</v>
      </c>
      <c r="BH37" s="232">
        <f t="shared" si="116"/>
        <v>0.1781316697100139</v>
      </c>
      <c r="BI37" s="232">
        <f t="shared" si="116"/>
        <v>0.14839436876862419</v>
      </c>
      <c r="BJ37" s="232">
        <f t="shared" si="116"/>
        <v>0.12145930689343121</v>
      </c>
      <c r="BK37" s="232">
        <f t="shared" si="116"/>
        <v>9.7551256924528207E-2</v>
      </c>
      <c r="BL37" s="232">
        <f t="shared" si="116"/>
        <v>7.6783569837865398E-2</v>
      </c>
      <c r="BM37" s="232">
        <f t="shared" si="116"/>
        <v>5.9154062203091502E-2</v>
      </c>
      <c r="BN37" s="232">
        <f t="shared" si="116"/>
        <v>4.4550107326392273E-2</v>
      </c>
      <c r="BO37" s="232">
        <f t="shared" si="116"/>
        <v>3.2759921422462555E-2</v>
      </c>
      <c r="BP37" s="232">
        <f t="shared" si="116"/>
        <v>2.3495415644190148E-2</v>
      </c>
      <c r="BQ37" s="232">
        <f t="shared" si="116"/>
        <v>1.6417656635534308E-2</v>
      </c>
      <c r="BR37" s="232">
        <f t="shared" si="116"/>
        <v>1.116679751379137E-2</v>
      </c>
      <c r="BS37" s="232">
        <f t="shared" si="116"/>
        <v>7.3872832272735426E-3</v>
      </c>
      <c r="BT37" s="232">
        <f t="shared" si="116"/>
        <v>4.7500231151368878E-3</v>
      </c>
      <c r="BU37" s="232">
        <f t="shared" si="116"/>
        <v>2.964014423845418E-3</v>
      </c>
      <c r="BV37" s="232">
        <f t="shared" ref="BV37:DA37" si="117">BU37*IFERROR(VLOOKUP($F37+BU$4,mortalityTable_nPx_assurance,4,0),0)</f>
        <v>1.7902647120026324E-3</v>
      </c>
      <c r="BW37" s="232">
        <f t="shared" si="117"/>
        <v>1.0437243270975346E-3</v>
      </c>
      <c r="BX37" s="232">
        <f t="shared" si="117"/>
        <v>5.8448562317461948E-4</v>
      </c>
      <c r="BY37" s="232">
        <f t="shared" si="117"/>
        <v>3.1269980839842139E-4</v>
      </c>
      <c r="BZ37" s="232">
        <f t="shared" si="117"/>
        <v>1.5853880285799965E-4</v>
      </c>
      <c r="CA37" s="232">
        <f t="shared" si="117"/>
        <v>7.5464470160407834E-5</v>
      </c>
      <c r="CB37" s="232">
        <f t="shared" si="117"/>
        <v>3.3279831340739851E-5</v>
      </c>
      <c r="CC37" s="232">
        <f t="shared" si="117"/>
        <v>1.3345212367636682E-5</v>
      </c>
      <c r="CD37" s="232">
        <f t="shared" si="117"/>
        <v>4.7375503905110218E-6</v>
      </c>
      <c r="CE37" s="232">
        <f t="shared" si="117"/>
        <v>1.4307402179343288E-6</v>
      </c>
      <c r="CF37" s="232">
        <f t="shared" si="117"/>
        <v>3.4480839252217323E-7</v>
      </c>
      <c r="CG37" s="232">
        <f t="shared" si="117"/>
        <v>5.8962235121291638E-8</v>
      </c>
      <c r="CH37" s="232">
        <f t="shared" si="117"/>
        <v>5.3655633960375374E-9</v>
      </c>
      <c r="CI37" s="232">
        <f t="shared" si="117"/>
        <v>0</v>
      </c>
      <c r="CJ37" s="232">
        <f t="shared" si="117"/>
        <v>0</v>
      </c>
      <c r="CK37" s="232">
        <f t="shared" si="117"/>
        <v>0</v>
      </c>
      <c r="CL37" s="232">
        <f t="shared" si="117"/>
        <v>0</v>
      </c>
      <c r="CM37" s="232">
        <f t="shared" si="117"/>
        <v>0</v>
      </c>
      <c r="CN37" s="232">
        <f t="shared" si="117"/>
        <v>0</v>
      </c>
      <c r="CO37" s="232">
        <f t="shared" si="117"/>
        <v>0</v>
      </c>
      <c r="CP37" s="232">
        <f t="shared" si="117"/>
        <v>0</v>
      </c>
      <c r="CQ37" s="232">
        <f t="shared" si="117"/>
        <v>0</v>
      </c>
      <c r="CR37" s="232">
        <f t="shared" si="117"/>
        <v>0</v>
      </c>
      <c r="CS37" s="232">
        <f t="shared" si="117"/>
        <v>0</v>
      </c>
      <c r="CT37" s="232">
        <f t="shared" si="117"/>
        <v>0</v>
      </c>
      <c r="CU37" s="232">
        <f t="shared" si="117"/>
        <v>0</v>
      </c>
      <c r="CV37" s="232">
        <f t="shared" si="117"/>
        <v>0</v>
      </c>
      <c r="CW37" s="232">
        <f t="shared" si="117"/>
        <v>0</v>
      </c>
      <c r="CX37" s="232">
        <f t="shared" si="117"/>
        <v>0</v>
      </c>
      <c r="CY37" s="232">
        <f t="shared" si="117"/>
        <v>0</v>
      </c>
      <c r="CZ37" s="232">
        <f t="shared" si="117"/>
        <v>0</v>
      </c>
      <c r="DA37" s="232">
        <f t="shared" si="117"/>
        <v>0</v>
      </c>
      <c r="DB37" s="232">
        <f t="shared" ref="DB37:DI37" si="118">DA37*IFERROR(VLOOKUP($F37+DA$4,mortalityTable_nPx_assurance,4,0),0)</f>
        <v>0</v>
      </c>
      <c r="DC37" s="232">
        <f t="shared" si="118"/>
        <v>0</v>
      </c>
      <c r="DD37" s="232">
        <f t="shared" si="118"/>
        <v>0</v>
      </c>
      <c r="DE37" s="232">
        <f t="shared" si="118"/>
        <v>0</v>
      </c>
      <c r="DF37" s="232">
        <f t="shared" si="118"/>
        <v>0</v>
      </c>
      <c r="DG37" s="232">
        <f t="shared" si="118"/>
        <v>0</v>
      </c>
      <c r="DH37" s="232">
        <f t="shared" si="118"/>
        <v>0</v>
      </c>
      <c r="DI37" s="233">
        <f t="shared" si="118"/>
        <v>0</v>
      </c>
    </row>
    <row r="38" spans="2:113">
      <c r="B38" s="220"/>
      <c r="C38" s="220"/>
      <c r="D38" s="220"/>
      <c r="E38" s="220"/>
      <c r="F38" s="266">
        <f t="shared" si="14"/>
        <v>43</v>
      </c>
      <c r="G38" s="224">
        <f t="shared" si="4"/>
        <v>1.82E-3</v>
      </c>
      <c r="H38" s="225">
        <v>1</v>
      </c>
      <c r="I38" s="230">
        <f t="shared" si="9"/>
        <v>0.99817999999999996</v>
      </c>
      <c r="J38" s="231">
        <f t="shared" ref="J38:AO38" si="119">I38*IFERROR(VLOOKUP($F38+I$4,mortalityTable_nPx_assurance,4,0),0)</f>
        <v>0.99627347619999995</v>
      </c>
      <c r="K38" s="232">
        <f t="shared" si="119"/>
        <v>0.99425104104331397</v>
      </c>
      <c r="L38" s="232">
        <f t="shared" si="119"/>
        <v>0.99210345879466033</v>
      </c>
      <c r="M38" s="232">
        <f t="shared" si="119"/>
        <v>0.98983154187402056</v>
      </c>
      <c r="N38" s="232">
        <f t="shared" si="119"/>
        <v>0.98740645459642928</v>
      </c>
      <c r="O38" s="232">
        <f t="shared" si="119"/>
        <v>0.98482932374993259</v>
      </c>
      <c r="P38" s="232">
        <f t="shared" si="119"/>
        <v>0.98207180164343277</v>
      </c>
      <c r="Q38" s="232">
        <f t="shared" si="119"/>
        <v>0.9791059448024696</v>
      </c>
      <c r="R38" s="232">
        <f t="shared" si="119"/>
        <v>0.97593364154130957</v>
      </c>
      <c r="S38" s="232">
        <f t="shared" si="119"/>
        <v>0.97253739246874582</v>
      </c>
      <c r="T38" s="232">
        <f t="shared" si="119"/>
        <v>0.96888065187306338</v>
      </c>
      <c r="U38" s="232">
        <f t="shared" si="119"/>
        <v>0.96495668523297751</v>
      </c>
      <c r="V38" s="232">
        <f t="shared" si="119"/>
        <v>0.96073982451850937</v>
      </c>
      <c r="W38" s="232">
        <f t="shared" si="119"/>
        <v>0.95620513254678208</v>
      </c>
      <c r="X38" s="232">
        <f t="shared" si="119"/>
        <v>0.95132848637079348</v>
      </c>
      <c r="Y38" s="232">
        <f t="shared" si="119"/>
        <v>0.94606763984116293</v>
      </c>
      <c r="Z38" s="232">
        <f t="shared" si="119"/>
        <v>0.94039123400211599</v>
      </c>
      <c r="AA38" s="232">
        <f t="shared" si="119"/>
        <v>0.93425047924408211</v>
      </c>
      <c r="AB38" s="232">
        <f t="shared" si="119"/>
        <v>0.92758927332707186</v>
      </c>
      <c r="AC38" s="232">
        <f t="shared" si="119"/>
        <v>0.92036335288785398</v>
      </c>
      <c r="AD38" s="232">
        <f t="shared" si="119"/>
        <v>0.91249424622066289</v>
      </c>
      <c r="AE38" s="232">
        <f t="shared" si="119"/>
        <v>0.9039259252486509</v>
      </c>
      <c r="AF38" s="232">
        <f t="shared" si="119"/>
        <v>0.89459740970008483</v>
      </c>
      <c r="AG38" s="232">
        <f t="shared" si="119"/>
        <v>0.8844258371517949</v>
      </c>
      <c r="AH38" s="232">
        <f t="shared" si="119"/>
        <v>0.87333513715391142</v>
      </c>
      <c r="AI38" s="232">
        <f t="shared" si="119"/>
        <v>0.86123944550432974</v>
      </c>
      <c r="AJ38" s="232">
        <f t="shared" si="119"/>
        <v>0.84805386959365836</v>
      </c>
      <c r="AK38" s="232">
        <f t="shared" si="119"/>
        <v>0.83367935650404579</v>
      </c>
      <c r="AL38" s="232">
        <f t="shared" si="119"/>
        <v>0.8180311949824649</v>
      </c>
      <c r="AM38" s="232">
        <f t="shared" si="119"/>
        <v>0.80101614612682959</v>
      </c>
      <c r="AN38" s="232">
        <f t="shared" si="119"/>
        <v>0.78253670363568362</v>
      </c>
      <c r="AO38" s="232">
        <f t="shared" si="119"/>
        <v>0.76251158938964647</v>
      </c>
      <c r="AP38" s="232">
        <f t="shared" ref="AP38:BU38" si="120">AO38*IFERROR(VLOOKUP($F38+AO$4,mortalityTable_nPx_assurance,4,0),0)</f>
        <v>0.74086388536687442</v>
      </c>
      <c r="AQ38" s="232">
        <f t="shared" si="120"/>
        <v>0.71751926433896418</v>
      </c>
      <c r="AR38" s="232">
        <f t="shared" si="120"/>
        <v>0.69242044047238716</v>
      </c>
      <c r="AS38" s="232">
        <f t="shared" si="120"/>
        <v>0.66554760317765382</v>
      </c>
      <c r="AT38" s="232">
        <f t="shared" si="120"/>
        <v>0.63688912338482406</v>
      </c>
      <c r="AU38" s="232">
        <f t="shared" si="120"/>
        <v>0.60647129885196482</v>
      </c>
      <c r="AV38" s="232">
        <f t="shared" si="120"/>
        <v>0.57435864357775324</v>
      </c>
      <c r="AW38" s="232">
        <f t="shared" si="120"/>
        <v>0.54066676554548221</v>
      </c>
      <c r="AX38" s="232">
        <f t="shared" si="120"/>
        <v>0.50555045912330321</v>
      </c>
      <c r="AY38" s="232">
        <f t="shared" si="120"/>
        <v>0.46923171413988513</v>
      </c>
      <c r="AZ38" s="232">
        <f t="shared" si="120"/>
        <v>0.43198410067146104</v>
      </c>
      <c r="BA38" s="232">
        <f t="shared" si="120"/>
        <v>0.39414229345264107</v>
      </c>
      <c r="BB38" s="232">
        <f t="shared" si="120"/>
        <v>0.35608391359685404</v>
      </c>
      <c r="BC38" s="232">
        <f t="shared" si="120"/>
        <v>0.31823931525978039</v>
      </c>
      <c r="BD38" s="232">
        <f t="shared" si="120"/>
        <v>0.28107532802374324</v>
      </c>
      <c r="BE38" s="232">
        <f t="shared" si="120"/>
        <v>0.24507520001046221</v>
      </c>
      <c r="BF38" s="232">
        <f t="shared" si="120"/>
        <v>0.21071320621699532</v>
      </c>
      <c r="BG38" s="232">
        <f t="shared" si="120"/>
        <v>0.17844037155280032</v>
      </c>
      <c r="BH38" s="232">
        <f t="shared" si="120"/>
        <v>0.14865153592577585</v>
      </c>
      <c r="BI38" s="232">
        <f t="shared" si="120"/>
        <v>0.12166979563988826</v>
      </c>
      <c r="BJ38" s="232">
        <f t="shared" si="120"/>
        <v>9.7720313066132658E-2</v>
      </c>
      <c r="BK38" s="232">
        <f t="shared" si="120"/>
        <v>7.6916635617483672E-2</v>
      </c>
      <c r="BL38" s="232">
        <f t="shared" si="120"/>
        <v>5.9256576079709418E-2</v>
      </c>
      <c r="BM38" s="232">
        <f t="shared" si="120"/>
        <v>4.462731257715076E-2</v>
      </c>
      <c r="BN38" s="232">
        <f t="shared" si="120"/>
        <v>3.2816694303607806E-2</v>
      </c>
      <c r="BO38" s="232">
        <f t="shared" si="120"/>
        <v>2.3536133154547521E-2</v>
      </c>
      <c r="BP38" s="232">
        <f t="shared" si="120"/>
        <v>1.6446108403071626E-2</v>
      </c>
      <c r="BQ38" s="232">
        <f t="shared" si="120"/>
        <v>1.1186149552517226E-2</v>
      </c>
      <c r="BR38" s="232">
        <f t="shared" si="120"/>
        <v>7.4000853749722458E-3</v>
      </c>
      <c r="BS38" s="232">
        <f t="shared" si="120"/>
        <v>4.7582548961071546E-3</v>
      </c>
      <c r="BT38" s="232">
        <f t="shared" si="120"/>
        <v>2.9691510551708646E-3</v>
      </c>
      <c r="BU38" s="232">
        <f t="shared" si="120"/>
        <v>1.7933672373232022E-3</v>
      </c>
      <c r="BV38" s="232">
        <f t="shared" ref="BV38:DA38" si="121">BU38*IFERROR(VLOOKUP($F38+BU$4,mortalityTable_nPx_assurance,4,0),0)</f>
        <v>1.0455330993594269E-3</v>
      </c>
      <c r="BW38" s="232">
        <f t="shared" si="121"/>
        <v>5.854985356412791E-4</v>
      </c>
      <c r="BX38" s="232">
        <f t="shared" si="121"/>
        <v>3.1324171656808429E-4</v>
      </c>
      <c r="BY38" s="232">
        <f t="shared" si="121"/>
        <v>1.5881355030001874E-4</v>
      </c>
      <c r="BZ38" s="232">
        <f t="shared" si="121"/>
        <v>7.5595249942808919E-5</v>
      </c>
      <c r="CA38" s="232">
        <f t="shared" si="121"/>
        <v>3.333750522477873E-5</v>
      </c>
      <c r="CB38" s="232">
        <f t="shared" si="121"/>
        <v>1.3368339595136271E-5</v>
      </c>
      <c r="CC38" s="232">
        <f t="shared" si="121"/>
        <v>4.7457605562733757E-6</v>
      </c>
      <c r="CD38" s="232">
        <f t="shared" si="121"/>
        <v>1.4332196879945597E-6</v>
      </c>
      <c r="CE38" s="232">
        <f t="shared" si="121"/>
        <v>3.4540594480668885E-7</v>
      </c>
      <c r="CF38" s="232">
        <f t="shared" si="121"/>
        <v>5.9064416561943805E-8</v>
      </c>
      <c r="CG38" s="232">
        <f t="shared" si="121"/>
        <v>5.3748619071368845E-9</v>
      </c>
      <c r="CH38" s="232">
        <f t="shared" si="121"/>
        <v>0</v>
      </c>
      <c r="CI38" s="232">
        <f t="shared" si="121"/>
        <v>0</v>
      </c>
      <c r="CJ38" s="232">
        <f t="shared" si="121"/>
        <v>0</v>
      </c>
      <c r="CK38" s="232">
        <f t="shared" si="121"/>
        <v>0</v>
      </c>
      <c r="CL38" s="232">
        <f t="shared" si="121"/>
        <v>0</v>
      </c>
      <c r="CM38" s="232">
        <f t="shared" si="121"/>
        <v>0</v>
      </c>
      <c r="CN38" s="232">
        <f t="shared" si="121"/>
        <v>0</v>
      </c>
      <c r="CO38" s="232">
        <f t="shared" si="121"/>
        <v>0</v>
      </c>
      <c r="CP38" s="232">
        <f t="shared" si="121"/>
        <v>0</v>
      </c>
      <c r="CQ38" s="232">
        <f t="shared" si="121"/>
        <v>0</v>
      </c>
      <c r="CR38" s="232">
        <f t="shared" si="121"/>
        <v>0</v>
      </c>
      <c r="CS38" s="232">
        <f t="shared" si="121"/>
        <v>0</v>
      </c>
      <c r="CT38" s="232">
        <f t="shared" si="121"/>
        <v>0</v>
      </c>
      <c r="CU38" s="232">
        <f t="shared" si="121"/>
        <v>0</v>
      </c>
      <c r="CV38" s="232">
        <f t="shared" si="121"/>
        <v>0</v>
      </c>
      <c r="CW38" s="232">
        <f t="shared" si="121"/>
        <v>0</v>
      </c>
      <c r="CX38" s="232">
        <f t="shared" si="121"/>
        <v>0</v>
      </c>
      <c r="CY38" s="232">
        <f t="shared" si="121"/>
        <v>0</v>
      </c>
      <c r="CZ38" s="232">
        <f t="shared" si="121"/>
        <v>0</v>
      </c>
      <c r="DA38" s="232">
        <f t="shared" si="121"/>
        <v>0</v>
      </c>
      <c r="DB38" s="232">
        <f t="shared" ref="DB38:DI38" si="122">DA38*IFERROR(VLOOKUP($F38+DA$4,mortalityTable_nPx_assurance,4,0),0)</f>
        <v>0</v>
      </c>
      <c r="DC38" s="232">
        <f t="shared" si="122"/>
        <v>0</v>
      </c>
      <c r="DD38" s="232">
        <f t="shared" si="122"/>
        <v>0</v>
      </c>
      <c r="DE38" s="232">
        <f t="shared" si="122"/>
        <v>0</v>
      </c>
      <c r="DF38" s="232">
        <f t="shared" si="122"/>
        <v>0</v>
      </c>
      <c r="DG38" s="232">
        <f t="shared" si="122"/>
        <v>0</v>
      </c>
      <c r="DH38" s="232">
        <f t="shared" si="122"/>
        <v>0</v>
      </c>
      <c r="DI38" s="233">
        <f t="shared" si="122"/>
        <v>0</v>
      </c>
    </row>
    <row r="39" spans="2:113">
      <c r="B39" s="220"/>
      <c r="C39" s="220"/>
      <c r="D39" s="220"/>
      <c r="E39" s="220"/>
      <c r="F39" s="266">
        <f t="shared" si="14"/>
        <v>44</v>
      </c>
      <c r="G39" s="224">
        <f t="shared" si="4"/>
        <v>1.91E-3</v>
      </c>
      <c r="H39" s="225">
        <v>1</v>
      </c>
      <c r="I39" s="230">
        <f t="shared" si="9"/>
        <v>0.99809000000000003</v>
      </c>
      <c r="J39" s="231">
        <f t="shared" ref="J39:AO39" si="123">I39*IFERROR(VLOOKUP($F39+I$4,mortalityTable_nPx_assurance,4,0),0)</f>
        <v>0.99606387730000001</v>
      </c>
      <c r="K39" s="232">
        <f t="shared" si="123"/>
        <v>0.99391237932503196</v>
      </c>
      <c r="L39" s="232">
        <f t="shared" si="123"/>
        <v>0.99163631997637758</v>
      </c>
      <c r="M39" s="232">
        <f t="shared" si="123"/>
        <v>0.98920681099243546</v>
      </c>
      <c r="N39" s="232">
        <f t="shared" si="123"/>
        <v>0.98662498121574516</v>
      </c>
      <c r="O39" s="232">
        <f t="shared" si="123"/>
        <v>0.98386243126834105</v>
      </c>
      <c r="P39" s="232">
        <f t="shared" si="123"/>
        <v>0.98089116672591059</v>
      </c>
      <c r="Q39" s="232">
        <f t="shared" si="123"/>
        <v>0.97771307934571861</v>
      </c>
      <c r="R39" s="232">
        <f t="shared" si="123"/>
        <v>0.97431063782959548</v>
      </c>
      <c r="S39" s="232">
        <f t="shared" si="123"/>
        <v>0.97064722983135621</v>
      </c>
      <c r="T39" s="232">
        <f t="shared" si="123"/>
        <v>0.96671610855053924</v>
      </c>
      <c r="U39" s="232">
        <f t="shared" si="123"/>
        <v>0.96249155915617335</v>
      </c>
      <c r="V39" s="232">
        <f t="shared" si="123"/>
        <v>0.95794859899695628</v>
      </c>
      <c r="W39" s="232">
        <f t="shared" si="123"/>
        <v>0.95306306114207184</v>
      </c>
      <c r="X39" s="232">
        <f t="shared" si="123"/>
        <v>0.94779262241395612</v>
      </c>
      <c r="Y39" s="232">
        <f t="shared" si="123"/>
        <v>0.94210586667947238</v>
      </c>
      <c r="Z39" s="232">
        <f t="shared" si="123"/>
        <v>0.93595391537005534</v>
      </c>
      <c r="AA39" s="232">
        <f t="shared" si="123"/>
        <v>0.92928056395346692</v>
      </c>
      <c r="AB39" s="232">
        <f t="shared" si="123"/>
        <v>0.92204146836026946</v>
      </c>
      <c r="AC39" s="232">
        <f t="shared" si="123"/>
        <v>0.9141580138057892</v>
      </c>
      <c r="AD39" s="232">
        <f t="shared" si="123"/>
        <v>0.90557407005615287</v>
      </c>
      <c r="AE39" s="232">
        <f t="shared" si="123"/>
        <v>0.89622854565317334</v>
      </c>
      <c r="AF39" s="232">
        <f t="shared" si="123"/>
        <v>0.88603842708909675</v>
      </c>
      <c r="AG39" s="232">
        <f t="shared" si="123"/>
        <v>0.87492750521339946</v>
      </c>
      <c r="AH39" s="232">
        <f t="shared" si="123"/>
        <v>0.86280975926619385</v>
      </c>
      <c r="AI39" s="232">
        <f t="shared" si="123"/>
        <v>0.84960014185182842</v>
      </c>
      <c r="AJ39" s="232">
        <f t="shared" si="123"/>
        <v>0.83519941944743992</v>
      </c>
      <c r="AK39" s="232">
        <f t="shared" si="123"/>
        <v>0.81952272634441148</v>
      </c>
      <c r="AL39" s="232">
        <f t="shared" si="123"/>
        <v>0.80247665363644771</v>
      </c>
      <c r="AM39" s="232">
        <f t="shared" si="123"/>
        <v>0.78396351723705482</v>
      </c>
      <c r="AN39" s="232">
        <f t="shared" si="123"/>
        <v>0.76390189083095861</v>
      </c>
      <c r="AO39" s="232">
        <f t="shared" si="123"/>
        <v>0.74221471615026768</v>
      </c>
      <c r="AP39" s="232">
        <f t="shared" ref="AP39:BU39" si="124">AO39*IFERROR(VLOOKUP($F39+AO$4,mortalityTable_nPx_assurance,4,0),0)</f>
        <v>0.71882753044437275</v>
      </c>
      <c r="AQ39" s="232">
        <f t="shared" si="124"/>
        <v>0.6936829434294286</v>
      </c>
      <c r="AR39" s="232">
        <f t="shared" si="124"/>
        <v>0.66676110839493252</v>
      </c>
      <c r="AS39" s="232">
        <f t="shared" si="124"/>
        <v>0.63805037506744677</v>
      </c>
      <c r="AT39" s="232">
        <f t="shared" si="124"/>
        <v>0.60757708915422548</v>
      </c>
      <c r="AU39" s="232">
        <f t="shared" si="124"/>
        <v>0.5754058822835092</v>
      </c>
      <c r="AV39" s="232">
        <f t="shared" si="124"/>
        <v>0.54165257322875848</v>
      </c>
      <c r="AW39" s="232">
        <f t="shared" si="124"/>
        <v>0.50647223859755064</v>
      </c>
      <c r="AX39" s="232">
        <f t="shared" si="124"/>
        <v>0.47008727297670261</v>
      </c>
      <c r="AY39" s="232">
        <f t="shared" si="124"/>
        <v>0.43277174524781198</v>
      </c>
      <c r="AZ39" s="232">
        <f t="shared" si="124"/>
        <v>0.39486094036410363</v>
      </c>
      <c r="BA39" s="232">
        <f t="shared" si="124"/>
        <v>0.35673316796254578</v>
      </c>
      <c r="BB39" s="232">
        <f t="shared" si="124"/>
        <v>0.31881956687148638</v>
      </c>
      <c r="BC39" s="232">
        <f t="shared" si="124"/>
        <v>0.28158781785223419</v>
      </c>
      <c r="BD39" s="232">
        <f t="shared" si="124"/>
        <v>0.24552205014172004</v>
      </c>
      <c r="BE39" s="232">
        <f t="shared" si="124"/>
        <v>0.21109740349134948</v>
      </c>
      <c r="BF39" s="232">
        <f t="shared" si="124"/>
        <v>0.17876572517261441</v>
      </c>
      <c r="BG39" s="232">
        <f t="shared" si="124"/>
        <v>0.14892257501229816</v>
      </c>
      <c r="BH39" s="232">
        <f t="shared" si="124"/>
        <v>0.12189163842181591</v>
      </c>
      <c r="BI39" s="232">
        <f t="shared" si="124"/>
        <v>9.7898488314865667E-2</v>
      </c>
      <c r="BJ39" s="232">
        <f t="shared" si="124"/>
        <v>7.7056879137513912E-2</v>
      </c>
      <c r="BK39" s="232">
        <f t="shared" si="124"/>
        <v>5.9364619687540712E-2</v>
      </c>
      <c r="BL39" s="232">
        <f t="shared" si="124"/>
        <v>4.4708682379080662E-2</v>
      </c>
      <c r="BM39" s="232">
        <f t="shared" si="124"/>
        <v>3.287652958745696E-2</v>
      </c>
      <c r="BN39" s="232">
        <f t="shared" si="124"/>
        <v>2.3579047020124134E-2</v>
      </c>
      <c r="BO39" s="232">
        <f t="shared" si="124"/>
        <v>1.6476094895781942E-2</v>
      </c>
      <c r="BP39" s="232">
        <f t="shared" si="124"/>
        <v>1.1206545465264003E-2</v>
      </c>
      <c r="BQ39" s="232">
        <f t="shared" si="124"/>
        <v>7.4135780870907483E-3</v>
      </c>
      <c r="BR39" s="232">
        <f t="shared" si="124"/>
        <v>4.7669307099993509E-3</v>
      </c>
      <c r="BS39" s="232">
        <f t="shared" si="124"/>
        <v>2.9745647630395949E-3</v>
      </c>
      <c r="BT39" s="232">
        <f t="shared" si="124"/>
        <v>1.7966371168759152E-3</v>
      </c>
      <c r="BU39" s="232">
        <f t="shared" si="124"/>
        <v>1.0474394391386584E-3</v>
      </c>
      <c r="BV39" s="232">
        <f t="shared" ref="BV39:DA39" si="125">BU39*IFERROR(VLOOKUP($F39+BU$4,mortalityTable_nPx_assurance,4,0),0)</f>
        <v>5.8656608591764882E-4</v>
      </c>
      <c r="BW39" s="232">
        <f t="shared" si="125"/>
        <v>3.1381285596594207E-4</v>
      </c>
      <c r="BX39" s="232">
        <f t="shared" si="125"/>
        <v>1.5910311797473264E-4</v>
      </c>
      <c r="BY39" s="232">
        <f t="shared" si="125"/>
        <v>7.5733084155972733E-5</v>
      </c>
      <c r="BZ39" s="232">
        <f t="shared" si="125"/>
        <v>3.3398290112783969E-5</v>
      </c>
      <c r="CA39" s="232">
        <f t="shared" si="125"/>
        <v>1.3392714335226372E-5</v>
      </c>
      <c r="CB39" s="232">
        <f t="shared" si="125"/>
        <v>4.7544135890053615E-6</v>
      </c>
      <c r="CC39" s="232">
        <f t="shared" si="125"/>
        <v>1.4358329038796195E-6</v>
      </c>
      <c r="CD39" s="232">
        <f t="shared" si="125"/>
        <v>3.4603572983498826E-7</v>
      </c>
      <c r="CE39" s="232">
        <f t="shared" si="125"/>
        <v>5.9172109801783005E-8</v>
      </c>
      <c r="CF39" s="232">
        <f t="shared" si="125"/>
        <v>5.3846619919622518E-9</v>
      </c>
      <c r="CG39" s="232">
        <f t="shared" si="125"/>
        <v>0</v>
      </c>
      <c r="CH39" s="232">
        <f t="shared" si="125"/>
        <v>0</v>
      </c>
      <c r="CI39" s="232">
        <f t="shared" si="125"/>
        <v>0</v>
      </c>
      <c r="CJ39" s="232">
        <f t="shared" si="125"/>
        <v>0</v>
      </c>
      <c r="CK39" s="232">
        <f t="shared" si="125"/>
        <v>0</v>
      </c>
      <c r="CL39" s="232">
        <f t="shared" si="125"/>
        <v>0</v>
      </c>
      <c r="CM39" s="232">
        <f t="shared" si="125"/>
        <v>0</v>
      </c>
      <c r="CN39" s="232">
        <f t="shared" si="125"/>
        <v>0</v>
      </c>
      <c r="CO39" s="232">
        <f t="shared" si="125"/>
        <v>0</v>
      </c>
      <c r="CP39" s="232">
        <f t="shared" si="125"/>
        <v>0</v>
      </c>
      <c r="CQ39" s="232">
        <f t="shared" si="125"/>
        <v>0</v>
      </c>
      <c r="CR39" s="232">
        <f t="shared" si="125"/>
        <v>0</v>
      </c>
      <c r="CS39" s="232">
        <f t="shared" si="125"/>
        <v>0</v>
      </c>
      <c r="CT39" s="232">
        <f t="shared" si="125"/>
        <v>0</v>
      </c>
      <c r="CU39" s="232">
        <f t="shared" si="125"/>
        <v>0</v>
      </c>
      <c r="CV39" s="232">
        <f t="shared" si="125"/>
        <v>0</v>
      </c>
      <c r="CW39" s="232">
        <f t="shared" si="125"/>
        <v>0</v>
      </c>
      <c r="CX39" s="232">
        <f t="shared" si="125"/>
        <v>0</v>
      </c>
      <c r="CY39" s="232">
        <f t="shared" si="125"/>
        <v>0</v>
      </c>
      <c r="CZ39" s="232">
        <f t="shared" si="125"/>
        <v>0</v>
      </c>
      <c r="DA39" s="232">
        <f t="shared" si="125"/>
        <v>0</v>
      </c>
      <c r="DB39" s="232">
        <f t="shared" ref="DB39:DI39" si="126">DA39*IFERROR(VLOOKUP($F39+DA$4,mortalityTable_nPx_assurance,4,0),0)</f>
        <v>0</v>
      </c>
      <c r="DC39" s="232">
        <f t="shared" si="126"/>
        <v>0</v>
      </c>
      <c r="DD39" s="232">
        <f t="shared" si="126"/>
        <v>0</v>
      </c>
      <c r="DE39" s="232">
        <f t="shared" si="126"/>
        <v>0</v>
      </c>
      <c r="DF39" s="232">
        <f t="shared" si="126"/>
        <v>0</v>
      </c>
      <c r="DG39" s="232">
        <f t="shared" si="126"/>
        <v>0</v>
      </c>
      <c r="DH39" s="232">
        <f t="shared" si="126"/>
        <v>0</v>
      </c>
      <c r="DI39" s="233">
        <f t="shared" si="126"/>
        <v>0</v>
      </c>
    </row>
    <row r="40" spans="2:113">
      <c r="B40" s="220"/>
      <c r="C40" s="220"/>
      <c r="D40" s="220"/>
      <c r="E40" s="220"/>
      <c r="F40" s="266">
        <f t="shared" si="14"/>
        <v>45</v>
      </c>
      <c r="G40" s="224">
        <f t="shared" si="4"/>
        <v>2.0300000000000001E-3</v>
      </c>
      <c r="H40" s="225">
        <v>1</v>
      </c>
      <c r="I40" s="230">
        <f t="shared" si="9"/>
        <v>0.99797000000000002</v>
      </c>
      <c r="J40" s="231">
        <f t="shared" ref="J40:AO40" si="127">I40*IFERROR(VLOOKUP($F40+I$4,mortalityTable_nPx_assurance,4,0),0)</f>
        <v>0.99581438479999995</v>
      </c>
      <c r="K40" s="232">
        <f t="shared" si="127"/>
        <v>0.99353396985880793</v>
      </c>
      <c r="L40" s="232">
        <f t="shared" si="127"/>
        <v>0.99109981163265393</v>
      </c>
      <c r="M40" s="232">
        <f t="shared" si="127"/>
        <v>0.98851304112429272</v>
      </c>
      <c r="N40" s="232">
        <f t="shared" si="127"/>
        <v>0.98574520460914472</v>
      </c>
      <c r="O40" s="232">
        <f t="shared" si="127"/>
        <v>0.98276825409122504</v>
      </c>
      <c r="P40" s="232">
        <f t="shared" si="127"/>
        <v>0.97958408494796945</v>
      </c>
      <c r="Q40" s="232">
        <f t="shared" si="127"/>
        <v>0.97617513233235043</v>
      </c>
      <c r="R40" s="232">
        <f t="shared" si="127"/>
        <v>0.97250471383478077</v>
      </c>
      <c r="S40" s="232">
        <f t="shared" si="127"/>
        <v>0.96856606974374992</v>
      </c>
      <c r="T40" s="232">
        <f t="shared" si="127"/>
        <v>0.9643334360189697</v>
      </c>
      <c r="U40" s="232">
        <f t="shared" si="127"/>
        <v>0.95978178220096022</v>
      </c>
      <c r="V40" s="232">
        <f t="shared" si="127"/>
        <v>0.9548868951117353</v>
      </c>
      <c r="W40" s="232">
        <f t="shared" si="127"/>
        <v>0.94960637058176733</v>
      </c>
      <c r="X40" s="232">
        <f t="shared" si="127"/>
        <v>0.94390873235827677</v>
      </c>
      <c r="Y40" s="232">
        <f t="shared" si="127"/>
        <v>0.93774500833597718</v>
      </c>
      <c r="Z40" s="232">
        <f t="shared" si="127"/>
        <v>0.93105888642654167</v>
      </c>
      <c r="AA40" s="232">
        <f t="shared" si="127"/>
        <v>0.92380593770127895</v>
      </c>
      <c r="AB40" s="232">
        <f t="shared" si="127"/>
        <v>0.91590739693393308</v>
      </c>
      <c r="AC40" s="232">
        <f t="shared" si="127"/>
        <v>0.90730702647672345</v>
      </c>
      <c r="AD40" s="232">
        <f t="shared" si="127"/>
        <v>0.89794361796348365</v>
      </c>
      <c r="AE40" s="232">
        <f t="shared" si="127"/>
        <v>0.88773399902723882</v>
      </c>
      <c r="AF40" s="232">
        <f t="shared" si="127"/>
        <v>0.87660181467943721</v>
      </c>
      <c r="AG40" s="232">
        <f t="shared" si="127"/>
        <v>0.86446087954612694</v>
      </c>
      <c r="AH40" s="232">
        <f t="shared" si="127"/>
        <v>0.85122598348027567</v>
      </c>
      <c r="AI40" s="232">
        <f t="shared" si="127"/>
        <v>0.836797703060285</v>
      </c>
      <c r="AJ40" s="232">
        <f t="shared" si="127"/>
        <v>0.82109101017384345</v>
      </c>
      <c r="AK40" s="232">
        <f t="shared" si="127"/>
        <v>0.80401231716222743</v>
      </c>
      <c r="AL40" s="232">
        <f t="shared" si="127"/>
        <v>0.78546375300529481</v>
      </c>
      <c r="AM40" s="232">
        <f t="shared" si="127"/>
        <v>0.76536373556588932</v>
      </c>
      <c r="AN40" s="232">
        <f t="shared" si="127"/>
        <v>0.74363505911317374</v>
      </c>
      <c r="AO40" s="232">
        <f t="shared" si="127"/>
        <v>0.72020311840051765</v>
      </c>
      <c r="AP40" s="232">
        <f t="shared" ref="AP40:BU40" si="128">AO40*IFERROR(VLOOKUP($F40+AO$4,mortalityTable_nPx_assurance,4,0),0)</f>
        <v>0.69501041331886748</v>
      </c>
      <c r="AQ40" s="232">
        <f t="shared" si="128"/>
        <v>0.66803705917796219</v>
      </c>
      <c r="AR40" s="232">
        <f t="shared" si="128"/>
        <v>0.6392713834097592</v>
      </c>
      <c r="AS40" s="232">
        <f t="shared" si="128"/>
        <v>0.60873978213810909</v>
      </c>
      <c r="AT40" s="232">
        <f t="shared" si="128"/>
        <v>0.5765070106738962</v>
      </c>
      <c r="AU40" s="232">
        <f t="shared" si="128"/>
        <v>0.54268910942776538</v>
      </c>
      <c r="AV40" s="232">
        <f t="shared" si="128"/>
        <v>0.50744145177043209</v>
      </c>
      <c r="AW40" s="232">
        <f t="shared" si="128"/>
        <v>0.47098685787524425</v>
      </c>
      <c r="AX40" s="232">
        <f t="shared" si="128"/>
        <v>0.43359992109710738</v>
      </c>
      <c r="AY40" s="232">
        <f t="shared" si="128"/>
        <v>0.39561656800900075</v>
      </c>
      <c r="AZ40" s="232">
        <f t="shared" si="128"/>
        <v>0.35741583220205164</v>
      </c>
      <c r="BA40" s="232">
        <f t="shared" si="128"/>
        <v>0.31942967755561757</v>
      </c>
      <c r="BB40" s="232">
        <f t="shared" si="128"/>
        <v>0.28212667981067258</v>
      </c>
      <c r="BC40" s="232">
        <f t="shared" si="128"/>
        <v>0.24599189466052165</v>
      </c>
      <c r="BD40" s="232">
        <f t="shared" si="128"/>
        <v>0.21150137111016992</v>
      </c>
      <c r="BE40" s="232">
        <f t="shared" si="128"/>
        <v>0.17910782111093632</v>
      </c>
      <c r="BF40" s="232">
        <f t="shared" si="128"/>
        <v>0.14920756145467662</v>
      </c>
      <c r="BG40" s="232">
        <f t="shared" si="128"/>
        <v>0.12212489697503826</v>
      </c>
      <c r="BH40" s="232">
        <f t="shared" si="128"/>
        <v>9.8085832254471719E-2</v>
      </c>
      <c r="BI40" s="232">
        <f t="shared" si="128"/>
        <v>7.7204339425817239E-2</v>
      </c>
      <c r="BJ40" s="232">
        <f t="shared" si="128"/>
        <v>5.9478223093649599E-2</v>
      </c>
      <c r="BK40" s="232">
        <f t="shared" si="128"/>
        <v>4.4794239376289388E-2</v>
      </c>
      <c r="BL40" s="232">
        <f t="shared" si="128"/>
        <v>3.2939443925354396E-2</v>
      </c>
      <c r="BM40" s="232">
        <f t="shared" si="128"/>
        <v>2.3624169183264175E-2</v>
      </c>
      <c r="BN40" s="232">
        <f t="shared" si="128"/>
        <v>1.6507624458497676E-2</v>
      </c>
      <c r="BO40" s="232">
        <f t="shared" si="128"/>
        <v>1.1227990927936363E-2</v>
      </c>
      <c r="BP40" s="232">
        <f t="shared" si="128"/>
        <v>7.427765118467022E-3</v>
      </c>
      <c r="BQ40" s="232">
        <f t="shared" si="128"/>
        <v>4.7760529711742949E-3</v>
      </c>
      <c r="BR40" s="232">
        <f t="shared" si="128"/>
        <v>2.98025705401276E-3</v>
      </c>
      <c r="BS40" s="232">
        <f t="shared" si="128"/>
        <v>1.800075260623707E-3</v>
      </c>
      <c r="BT40" s="232">
        <f t="shared" si="128"/>
        <v>1.0494438769436212E-3</v>
      </c>
      <c r="BU40" s="232">
        <f t="shared" si="128"/>
        <v>5.8768857108842791E-4</v>
      </c>
      <c r="BV40" s="232">
        <f t="shared" ref="BV40:DA40" si="129">BU40*IFERROR(VLOOKUP($F40+BU$4,mortalityTable_nPx_assurance,4,0),0)</f>
        <v>3.1441338553230886E-4</v>
      </c>
      <c r="BW40" s="232">
        <f t="shared" si="129"/>
        <v>1.5940758646488059E-4</v>
      </c>
      <c r="BX40" s="232">
        <f t="shared" si="129"/>
        <v>7.5878011157283154E-5</v>
      </c>
      <c r="BY40" s="232">
        <f t="shared" si="129"/>
        <v>3.3462202920361869E-5</v>
      </c>
      <c r="BZ40" s="232">
        <f t="shared" si="129"/>
        <v>1.341834337106511E-5</v>
      </c>
      <c r="CA40" s="232">
        <f t="shared" si="129"/>
        <v>4.7635118967281139E-6</v>
      </c>
      <c r="CB40" s="232">
        <f t="shared" si="129"/>
        <v>1.4385805928118906E-6</v>
      </c>
      <c r="CC40" s="232">
        <f t="shared" si="129"/>
        <v>3.4669792286766564E-7</v>
      </c>
      <c r="CD40" s="232">
        <f t="shared" si="129"/>
        <v>5.9285344810370842E-8</v>
      </c>
      <c r="CE40" s="232">
        <f t="shared" si="129"/>
        <v>5.394966377743745E-9</v>
      </c>
      <c r="CF40" s="232">
        <f t="shared" si="129"/>
        <v>0</v>
      </c>
      <c r="CG40" s="232">
        <f t="shared" si="129"/>
        <v>0</v>
      </c>
      <c r="CH40" s="232">
        <f t="shared" si="129"/>
        <v>0</v>
      </c>
      <c r="CI40" s="232">
        <f t="shared" si="129"/>
        <v>0</v>
      </c>
      <c r="CJ40" s="232">
        <f t="shared" si="129"/>
        <v>0</v>
      </c>
      <c r="CK40" s="232">
        <f t="shared" si="129"/>
        <v>0</v>
      </c>
      <c r="CL40" s="232">
        <f t="shared" si="129"/>
        <v>0</v>
      </c>
      <c r="CM40" s="232">
        <f t="shared" si="129"/>
        <v>0</v>
      </c>
      <c r="CN40" s="232">
        <f t="shared" si="129"/>
        <v>0</v>
      </c>
      <c r="CO40" s="232">
        <f t="shared" si="129"/>
        <v>0</v>
      </c>
      <c r="CP40" s="232">
        <f t="shared" si="129"/>
        <v>0</v>
      </c>
      <c r="CQ40" s="232">
        <f t="shared" si="129"/>
        <v>0</v>
      </c>
      <c r="CR40" s="232">
        <f t="shared" si="129"/>
        <v>0</v>
      </c>
      <c r="CS40" s="232">
        <f t="shared" si="129"/>
        <v>0</v>
      </c>
      <c r="CT40" s="232">
        <f t="shared" si="129"/>
        <v>0</v>
      </c>
      <c r="CU40" s="232">
        <f t="shared" si="129"/>
        <v>0</v>
      </c>
      <c r="CV40" s="232">
        <f t="shared" si="129"/>
        <v>0</v>
      </c>
      <c r="CW40" s="232">
        <f t="shared" si="129"/>
        <v>0</v>
      </c>
      <c r="CX40" s="232">
        <f t="shared" si="129"/>
        <v>0</v>
      </c>
      <c r="CY40" s="232">
        <f t="shared" si="129"/>
        <v>0</v>
      </c>
      <c r="CZ40" s="232">
        <f t="shared" si="129"/>
        <v>0</v>
      </c>
      <c r="DA40" s="232">
        <f t="shared" si="129"/>
        <v>0</v>
      </c>
      <c r="DB40" s="232">
        <f t="shared" ref="DB40:DI40" si="130">DA40*IFERROR(VLOOKUP($F40+DA$4,mortalityTable_nPx_assurance,4,0),0)</f>
        <v>0</v>
      </c>
      <c r="DC40" s="232">
        <f t="shared" si="130"/>
        <v>0</v>
      </c>
      <c r="DD40" s="232">
        <f t="shared" si="130"/>
        <v>0</v>
      </c>
      <c r="DE40" s="232">
        <f t="shared" si="130"/>
        <v>0</v>
      </c>
      <c r="DF40" s="232">
        <f t="shared" si="130"/>
        <v>0</v>
      </c>
      <c r="DG40" s="232">
        <f t="shared" si="130"/>
        <v>0</v>
      </c>
      <c r="DH40" s="232">
        <f t="shared" si="130"/>
        <v>0</v>
      </c>
      <c r="DI40" s="233">
        <f t="shared" si="130"/>
        <v>0</v>
      </c>
    </row>
    <row r="41" spans="2:113">
      <c r="B41" s="220"/>
      <c r="C41" s="220"/>
      <c r="D41" s="220"/>
      <c r="E41" s="220"/>
      <c r="F41" s="266">
        <f t="shared" si="14"/>
        <v>46</v>
      </c>
      <c r="G41" s="224">
        <f t="shared" si="4"/>
        <v>2.16E-3</v>
      </c>
      <c r="H41" s="225">
        <v>1</v>
      </c>
      <c r="I41" s="230">
        <f t="shared" si="9"/>
        <v>0.99783999999999995</v>
      </c>
      <c r="J41" s="231">
        <f t="shared" ref="J41:AO41" si="131">I41*IFERROR(VLOOKUP($F41+I$4,mortalityTable_nPx_assurance,4,0),0)</f>
        <v>0.99555494639999997</v>
      </c>
      <c r="K41" s="232">
        <f t="shared" si="131"/>
        <v>0.99311583678131998</v>
      </c>
      <c r="L41" s="232">
        <f t="shared" si="131"/>
        <v>0.99052380444732069</v>
      </c>
      <c r="M41" s="232">
        <f t="shared" si="131"/>
        <v>0.98775033779486821</v>
      </c>
      <c r="N41" s="232">
        <f t="shared" si="131"/>
        <v>0.98476733177472764</v>
      </c>
      <c r="O41" s="232">
        <f t="shared" si="131"/>
        <v>0.98157668561977751</v>
      </c>
      <c r="P41" s="232">
        <f t="shared" si="131"/>
        <v>0.97816079875382067</v>
      </c>
      <c r="Q41" s="232">
        <f t="shared" si="131"/>
        <v>0.97448291415050636</v>
      </c>
      <c r="R41" s="232">
        <f t="shared" si="131"/>
        <v>0.97053625834819679</v>
      </c>
      <c r="S41" s="232">
        <f t="shared" si="131"/>
        <v>0.96629501489921521</v>
      </c>
      <c r="T41" s="232">
        <f t="shared" si="131"/>
        <v>0.96173410242889101</v>
      </c>
      <c r="U41" s="232">
        <f t="shared" si="131"/>
        <v>0.95682925850650369</v>
      </c>
      <c r="V41" s="232">
        <f t="shared" si="131"/>
        <v>0.95153799270696271</v>
      </c>
      <c r="W41" s="232">
        <f t="shared" si="131"/>
        <v>0.94582876475072097</v>
      </c>
      <c r="X41" s="232">
        <f t="shared" si="131"/>
        <v>0.93965250291689872</v>
      </c>
      <c r="Y41" s="232">
        <f t="shared" si="131"/>
        <v>0.93295278057110131</v>
      </c>
      <c r="Z41" s="232">
        <f t="shared" si="131"/>
        <v>0.92568507841045244</v>
      </c>
      <c r="AA41" s="232">
        <f t="shared" si="131"/>
        <v>0.91777047099004316</v>
      </c>
      <c r="AB41" s="232">
        <f t="shared" si="131"/>
        <v>0.90915260626744665</v>
      </c>
      <c r="AC41" s="232">
        <f t="shared" si="131"/>
        <v>0.89977015137076666</v>
      </c>
      <c r="AD41" s="232">
        <f t="shared" si="131"/>
        <v>0.88953976474968099</v>
      </c>
      <c r="AE41" s="232">
        <f t="shared" si="131"/>
        <v>0.87838493609972002</v>
      </c>
      <c r="AF41" s="232">
        <f t="shared" si="131"/>
        <v>0.86621930473473885</v>
      </c>
      <c r="AG41" s="232">
        <f t="shared" si="131"/>
        <v>0.85295748717924991</v>
      </c>
      <c r="AH41" s="232">
        <f t="shared" si="131"/>
        <v>0.83849985777156155</v>
      </c>
      <c r="AI41" s="232">
        <f t="shared" si="131"/>
        <v>0.82276121544118941</v>
      </c>
      <c r="AJ41" s="232">
        <f t="shared" si="131"/>
        <v>0.80564778216001265</v>
      </c>
      <c r="AK41" s="232">
        <f t="shared" si="131"/>
        <v>0.78706148782558116</v>
      </c>
      <c r="AL41" s="232">
        <f t="shared" si="131"/>
        <v>0.76692058435212451</v>
      </c>
      <c r="AM41" s="232">
        <f t="shared" si="131"/>
        <v>0.74514770896236771</v>
      </c>
      <c r="AN41" s="232">
        <f t="shared" si="131"/>
        <v>0.72166810465296349</v>
      </c>
      <c r="AO41" s="232">
        <f t="shared" si="131"/>
        <v>0.69642415435220284</v>
      </c>
      <c r="AP41" s="232">
        <f t="shared" ref="AP41:BU41" si="132">AO41*IFERROR(VLOOKUP($F41+AO$4,mortalityTable_nPx_assurance,4,0),0)</f>
        <v>0.66939593292179389</v>
      </c>
      <c r="AQ41" s="232">
        <f t="shared" si="132"/>
        <v>0.64057174405018147</v>
      </c>
      <c r="AR41" s="232">
        <f t="shared" si="132"/>
        <v>0.60997803755434477</v>
      </c>
      <c r="AS41" s="232">
        <f t="shared" si="132"/>
        <v>0.57767970046584216</v>
      </c>
      <c r="AT41" s="232">
        <f t="shared" si="132"/>
        <v>0.54379300923651586</v>
      </c>
      <c r="AU41" s="232">
        <f t="shared" si="132"/>
        <v>0.50847365328660421</v>
      </c>
      <c r="AV41" s="232">
        <f t="shared" si="132"/>
        <v>0.47194490603449457</v>
      </c>
      <c r="AW41" s="232">
        <f t="shared" si="132"/>
        <v>0.43448191939347641</v>
      </c>
      <c r="AX41" s="232">
        <f t="shared" si="132"/>
        <v>0.39642130325460789</v>
      </c>
      <c r="AY41" s="232">
        <f t="shared" si="132"/>
        <v>0.35814286221234298</v>
      </c>
      <c r="AZ41" s="232">
        <f t="shared" si="132"/>
        <v>0.32007943881641515</v>
      </c>
      <c r="BA41" s="232">
        <f t="shared" si="132"/>
        <v>0.28270056195143417</v>
      </c>
      <c r="BB41" s="232">
        <f t="shared" si="132"/>
        <v>0.24649227397669449</v>
      </c>
      <c r="BC41" s="232">
        <f t="shared" si="132"/>
        <v>0.21193159224242217</v>
      </c>
      <c r="BD41" s="232">
        <f t="shared" si="132"/>
        <v>0.1794721495745728</v>
      </c>
      <c r="BE41" s="232">
        <f t="shared" si="132"/>
        <v>0.14951106892459362</v>
      </c>
      <c r="BF41" s="232">
        <f t="shared" si="132"/>
        <v>0.12237331480409062</v>
      </c>
      <c r="BG41" s="232">
        <f t="shared" si="132"/>
        <v>9.8285351518053427E-2</v>
      </c>
      <c r="BH41" s="232">
        <f t="shared" si="132"/>
        <v>7.7361383033375031E-2</v>
      </c>
      <c r="BI41" s="232">
        <f t="shared" si="132"/>
        <v>5.9599209488912119E-2</v>
      </c>
      <c r="BJ41" s="232">
        <f t="shared" si="132"/>
        <v>4.4885356650289497E-2</v>
      </c>
      <c r="BK41" s="232">
        <f t="shared" si="132"/>
        <v>3.3006447012790381E-2</v>
      </c>
      <c r="BL41" s="232">
        <f t="shared" si="132"/>
        <v>2.3672223797573264E-2</v>
      </c>
      <c r="BM41" s="232">
        <f t="shared" si="132"/>
        <v>1.6541203100792295E-2</v>
      </c>
      <c r="BN41" s="232">
        <f t="shared" si="132"/>
        <v>1.1250830113065895E-2</v>
      </c>
      <c r="BO41" s="232">
        <f t="shared" si="132"/>
        <v>7.4428741529976123E-3</v>
      </c>
      <c r="BP41" s="232">
        <f t="shared" si="132"/>
        <v>4.7857680803774652E-3</v>
      </c>
      <c r="BQ41" s="232">
        <f t="shared" si="132"/>
        <v>2.9863192821555384E-3</v>
      </c>
      <c r="BR41" s="232">
        <f t="shared" si="132"/>
        <v>1.8037368464219451E-3</v>
      </c>
      <c r="BS41" s="232">
        <f t="shared" si="132"/>
        <v>1.051578581463994E-3</v>
      </c>
      <c r="BT41" s="232">
        <f t="shared" si="132"/>
        <v>5.8888400561983665E-4</v>
      </c>
      <c r="BU41" s="232">
        <f t="shared" si="132"/>
        <v>3.1505294300661254E-4</v>
      </c>
      <c r="BV41" s="232">
        <f t="shared" ref="BV41:DA41" si="133">BU41*IFERROR(VLOOKUP($F41+BU$4,mortalityTable_nPx_assurance,4,0),0)</f>
        <v>1.5973184210435256E-4</v>
      </c>
      <c r="BW41" s="232">
        <f t="shared" si="133"/>
        <v>7.6032356841671819E-5</v>
      </c>
      <c r="BX41" s="232">
        <f t="shared" si="133"/>
        <v>3.3530269367177265E-5</v>
      </c>
      <c r="BY41" s="232">
        <f t="shared" si="133"/>
        <v>1.3445638016238084E-5</v>
      </c>
      <c r="BZ41" s="232">
        <f t="shared" si="133"/>
        <v>4.7732014957645196E-6</v>
      </c>
      <c r="CA41" s="232">
        <f t="shared" si="133"/>
        <v>1.441506851720885E-6</v>
      </c>
      <c r="CB41" s="232">
        <f t="shared" si="133"/>
        <v>3.4740315126473326E-7</v>
      </c>
      <c r="CC41" s="232">
        <f t="shared" si="133"/>
        <v>5.9405938866269399E-8</v>
      </c>
      <c r="CD41" s="232">
        <f t="shared" si="133"/>
        <v>5.4059404368305135E-9</v>
      </c>
      <c r="CE41" s="232">
        <f t="shared" si="133"/>
        <v>0</v>
      </c>
      <c r="CF41" s="232">
        <f t="shared" si="133"/>
        <v>0</v>
      </c>
      <c r="CG41" s="232">
        <f t="shared" si="133"/>
        <v>0</v>
      </c>
      <c r="CH41" s="232">
        <f t="shared" si="133"/>
        <v>0</v>
      </c>
      <c r="CI41" s="232">
        <f t="shared" si="133"/>
        <v>0</v>
      </c>
      <c r="CJ41" s="232">
        <f t="shared" si="133"/>
        <v>0</v>
      </c>
      <c r="CK41" s="232">
        <f t="shared" si="133"/>
        <v>0</v>
      </c>
      <c r="CL41" s="232">
        <f t="shared" si="133"/>
        <v>0</v>
      </c>
      <c r="CM41" s="232">
        <f t="shared" si="133"/>
        <v>0</v>
      </c>
      <c r="CN41" s="232">
        <f t="shared" si="133"/>
        <v>0</v>
      </c>
      <c r="CO41" s="232">
        <f t="shared" si="133"/>
        <v>0</v>
      </c>
      <c r="CP41" s="232">
        <f t="shared" si="133"/>
        <v>0</v>
      </c>
      <c r="CQ41" s="232">
        <f t="shared" si="133"/>
        <v>0</v>
      </c>
      <c r="CR41" s="232">
        <f t="shared" si="133"/>
        <v>0</v>
      </c>
      <c r="CS41" s="232">
        <f t="shared" si="133"/>
        <v>0</v>
      </c>
      <c r="CT41" s="232">
        <f t="shared" si="133"/>
        <v>0</v>
      </c>
      <c r="CU41" s="232">
        <f t="shared" si="133"/>
        <v>0</v>
      </c>
      <c r="CV41" s="232">
        <f t="shared" si="133"/>
        <v>0</v>
      </c>
      <c r="CW41" s="232">
        <f t="shared" si="133"/>
        <v>0</v>
      </c>
      <c r="CX41" s="232">
        <f t="shared" si="133"/>
        <v>0</v>
      </c>
      <c r="CY41" s="232">
        <f t="shared" si="133"/>
        <v>0</v>
      </c>
      <c r="CZ41" s="232">
        <f t="shared" si="133"/>
        <v>0</v>
      </c>
      <c r="DA41" s="232">
        <f t="shared" si="133"/>
        <v>0</v>
      </c>
      <c r="DB41" s="232">
        <f t="shared" ref="DB41:DI41" si="134">DA41*IFERROR(VLOOKUP($F41+DA$4,mortalityTable_nPx_assurance,4,0),0)</f>
        <v>0</v>
      </c>
      <c r="DC41" s="232">
        <f t="shared" si="134"/>
        <v>0</v>
      </c>
      <c r="DD41" s="232">
        <f t="shared" si="134"/>
        <v>0</v>
      </c>
      <c r="DE41" s="232">
        <f t="shared" si="134"/>
        <v>0</v>
      </c>
      <c r="DF41" s="232">
        <f t="shared" si="134"/>
        <v>0</v>
      </c>
      <c r="DG41" s="232">
        <f t="shared" si="134"/>
        <v>0</v>
      </c>
      <c r="DH41" s="232">
        <f t="shared" si="134"/>
        <v>0</v>
      </c>
      <c r="DI41" s="233">
        <f t="shared" si="134"/>
        <v>0</v>
      </c>
    </row>
    <row r="42" spans="2:113">
      <c r="B42" s="220"/>
      <c r="C42" s="220"/>
      <c r="D42" s="220"/>
      <c r="E42" s="220"/>
      <c r="F42" s="266">
        <f t="shared" si="14"/>
        <v>47</v>
      </c>
      <c r="G42" s="224">
        <f t="shared" ref="G42:G73" si="135">VLOOKUP(F42,q_x_Mortality_Table,$D$5,0)</f>
        <v>2.2899999999999999E-3</v>
      </c>
      <c r="H42" s="225">
        <v>1</v>
      </c>
      <c r="I42" s="230">
        <f t="shared" si="9"/>
        <v>0.99770999999999999</v>
      </c>
      <c r="J42" s="231">
        <f t="shared" ref="J42:AO42" si="136">I42*IFERROR(VLOOKUP($F42+I$4,mortalityTable_nPx_assurance,4,0),0)</f>
        <v>0.99526561050000006</v>
      </c>
      <c r="K42" s="232">
        <f t="shared" si="136"/>
        <v>0.99266796725659501</v>
      </c>
      <c r="L42" s="232">
        <f t="shared" si="136"/>
        <v>0.98988849694827652</v>
      </c>
      <c r="M42" s="232">
        <f t="shared" si="136"/>
        <v>0.98689903368749265</v>
      </c>
      <c r="N42" s="232">
        <f t="shared" si="136"/>
        <v>0.98370148081834519</v>
      </c>
      <c r="O42" s="232">
        <f t="shared" si="136"/>
        <v>0.98027819966509733</v>
      </c>
      <c r="P42" s="232">
        <f t="shared" si="136"/>
        <v>0.97659235363435659</v>
      </c>
      <c r="Q42" s="232">
        <f t="shared" si="136"/>
        <v>0.9726371546021374</v>
      </c>
      <c r="R42" s="232">
        <f t="shared" si="136"/>
        <v>0.96838673023652611</v>
      </c>
      <c r="S42" s="232">
        <f t="shared" si="136"/>
        <v>0.9638159448698097</v>
      </c>
      <c r="T42" s="232">
        <f t="shared" si="136"/>
        <v>0.95890048355097368</v>
      </c>
      <c r="U42" s="232">
        <f t="shared" si="136"/>
        <v>0.95359776387693673</v>
      </c>
      <c r="V42" s="232">
        <f t="shared" si="136"/>
        <v>0.94787617729367513</v>
      </c>
      <c r="W42" s="232">
        <f t="shared" si="136"/>
        <v>0.94168654585594735</v>
      </c>
      <c r="X42" s="232">
        <f t="shared" si="136"/>
        <v>0.9349723207839945</v>
      </c>
      <c r="Y42" s="232">
        <f t="shared" si="136"/>
        <v>0.92768888640508718</v>
      </c>
      <c r="Z42" s="232">
        <f t="shared" si="136"/>
        <v>0.91975714642632378</v>
      </c>
      <c r="AA42" s="232">
        <f t="shared" si="136"/>
        <v>0.91112062682138062</v>
      </c>
      <c r="AB42" s="232">
        <f t="shared" si="136"/>
        <v>0.90171786195258397</v>
      </c>
      <c r="AC42" s="232">
        <f t="shared" si="136"/>
        <v>0.89146532986218308</v>
      </c>
      <c r="AD42" s="232">
        <f t="shared" si="136"/>
        <v>0.88028635462571125</v>
      </c>
      <c r="AE42" s="232">
        <f t="shared" si="136"/>
        <v>0.86809438861414512</v>
      </c>
      <c r="AF42" s="232">
        <f t="shared" si="136"/>
        <v>0.85480386352446247</v>
      </c>
      <c r="AG42" s="232">
        <f t="shared" si="136"/>
        <v>0.84031493803772284</v>
      </c>
      <c r="AH42" s="232">
        <f t="shared" si="136"/>
        <v>0.82454222665075483</v>
      </c>
      <c r="AI42" s="232">
        <f t="shared" si="136"/>
        <v>0.80739174833641913</v>
      </c>
      <c r="AJ42" s="232">
        <f t="shared" si="136"/>
        <v>0.78876522070229793</v>
      </c>
      <c r="AK42" s="232">
        <f t="shared" si="136"/>
        <v>0.76858071870452616</v>
      </c>
      <c r="AL42" s="232">
        <f t="shared" si="136"/>
        <v>0.74676071210050465</v>
      </c>
      <c r="AM42" s="232">
        <f t="shared" si="136"/>
        <v>0.72323028206221773</v>
      </c>
      <c r="AN42" s="232">
        <f t="shared" si="136"/>
        <v>0.69793168679568129</v>
      </c>
      <c r="AO42" s="232">
        <f t="shared" si="136"/>
        <v>0.67084495803114086</v>
      </c>
      <c r="AP42" s="232">
        <f t="shared" ref="AP42:BU42" si="137">AO42*IFERROR(VLOOKUP($F42+AO$4,mortalityTable_nPx_assurance,4,0),0)</f>
        <v>0.64195837413831991</v>
      </c>
      <c r="AQ42" s="232">
        <f t="shared" si="137"/>
        <v>0.61129844218947371</v>
      </c>
      <c r="AR42" s="232">
        <f t="shared" si="137"/>
        <v>0.578930189675541</v>
      </c>
      <c r="AS42" s="232">
        <f t="shared" si="137"/>
        <v>0.54497014474917371</v>
      </c>
      <c r="AT42" s="232">
        <f t="shared" si="137"/>
        <v>0.50957433384771489</v>
      </c>
      <c r="AU42" s="232">
        <f t="shared" si="137"/>
        <v>0.47296651370409504</v>
      </c>
      <c r="AV42" s="232">
        <f t="shared" si="137"/>
        <v>0.43542243184626395</v>
      </c>
      <c r="AW42" s="232">
        <f t="shared" si="137"/>
        <v>0.39727942681653122</v>
      </c>
      <c r="AX42" s="232">
        <f t="shared" si="137"/>
        <v>0.35891812536312695</v>
      </c>
      <c r="AY42" s="232">
        <f t="shared" si="137"/>
        <v>0.3207723069995338</v>
      </c>
      <c r="AZ42" s="232">
        <f t="shared" si="137"/>
        <v>0.28331251698812826</v>
      </c>
      <c r="BA42" s="232">
        <f t="shared" si="137"/>
        <v>0.24702584981228881</v>
      </c>
      <c r="BB42" s="232">
        <f t="shared" si="137"/>
        <v>0.21239035541010781</v>
      </c>
      <c r="BC42" s="232">
        <f t="shared" si="137"/>
        <v>0.17986064857549572</v>
      </c>
      <c r="BD42" s="232">
        <f t="shared" si="137"/>
        <v>0.14983471190230246</v>
      </c>
      <c r="BE42" s="232">
        <f t="shared" si="137"/>
        <v>0.12263821334491554</v>
      </c>
      <c r="BF42" s="232">
        <f t="shared" si="137"/>
        <v>9.8498107430102358E-2</v>
      </c>
      <c r="BG42" s="232">
        <f t="shared" si="137"/>
        <v>7.7528845339307859E-2</v>
      </c>
      <c r="BH42" s="232">
        <f t="shared" si="137"/>
        <v>5.9728222449402769E-2</v>
      </c>
      <c r="BI42" s="232">
        <f t="shared" si="137"/>
        <v>4.4982518891094211E-2</v>
      </c>
      <c r="BJ42" s="232">
        <f t="shared" si="137"/>
        <v>3.3077895266566126E-2</v>
      </c>
      <c r="BK42" s="232">
        <f t="shared" si="137"/>
        <v>2.3723466485181227E-2</v>
      </c>
      <c r="BL42" s="232">
        <f t="shared" si="137"/>
        <v>1.6577009441185234E-2</v>
      </c>
      <c r="BM42" s="232">
        <f t="shared" si="137"/>
        <v>1.1275184511610959E-2</v>
      </c>
      <c r="BN42" s="232">
        <f t="shared" si="137"/>
        <v>7.4589855618111137E-3</v>
      </c>
      <c r="BO42" s="232">
        <f t="shared" si="137"/>
        <v>4.7961277162445462E-3</v>
      </c>
      <c r="BP42" s="232">
        <f t="shared" si="137"/>
        <v>2.9927836949365967E-3</v>
      </c>
      <c r="BQ42" s="232">
        <f t="shared" si="137"/>
        <v>1.8076413517417044E-3</v>
      </c>
      <c r="BR42" s="232">
        <f t="shared" si="137"/>
        <v>1.0538549080654136E-3</v>
      </c>
      <c r="BS42" s="232">
        <f t="shared" si="137"/>
        <v>5.9015874851663162E-4</v>
      </c>
      <c r="BT42" s="232">
        <f t="shared" si="137"/>
        <v>3.1573493045639788E-4</v>
      </c>
      <c r="BU42" s="232">
        <f t="shared" si="137"/>
        <v>1.6007760974139372E-4</v>
      </c>
      <c r="BV42" s="232">
        <f t="shared" ref="BV42:DA42" si="138">BU42*IFERROR(VLOOKUP($F42+BU$4,mortalityTable_nPx_assurance,4,0),0)</f>
        <v>7.619694223690341E-5</v>
      </c>
      <c r="BW42" s="232">
        <f t="shared" si="138"/>
        <v>3.3602851526474401E-5</v>
      </c>
      <c r="BX42" s="232">
        <f t="shared" si="138"/>
        <v>1.3474743462116235E-5</v>
      </c>
      <c r="BY42" s="232">
        <f t="shared" si="138"/>
        <v>4.783533929051263E-6</v>
      </c>
      <c r="BZ42" s="232">
        <f t="shared" si="138"/>
        <v>1.4446272465734816E-6</v>
      </c>
      <c r="CA42" s="232">
        <f t="shared" si="138"/>
        <v>3.4815516642420903E-7</v>
      </c>
      <c r="CB42" s="232">
        <f t="shared" si="138"/>
        <v>5.9534533458539761E-8</v>
      </c>
      <c r="CC42" s="232">
        <f t="shared" si="138"/>
        <v>5.4176425447271168E-9</v>
      </c>
      <c r="CD42" s="232">
        <f t="shared" si="138"/>
        <v>0</v>
      </c>
      <c r="CE42" s="232">
        <f t="shared" si="138"/>
        <v>0</v>
      </c>
      <c r="CF42" s="232">
        <f t="shared" si="138"/>
        <v>0</v>
      </c>
      <c r="CG42" s="232">
        <f t="shared" si="138"/>
        <v>0</v>
      </c>
      <c r="CH42" s="232">
        <f t="shared" si="138"/>
        <v>0</v>
      </c>
      <c r="CI42" s="232">
        <f t="shared" si="138"/>
        <v>0</v>
      </c>
      <c r="CJ42" s="232">
        <f t="shared" si="138"/>
        <v>0</v>
      </c>
      <c r="CK42" s="232">
        <f t="shared" si="138"/>
        <v>0</v>
      </c>
      <c r="CL42" s="232">
        <f t="shared" si="138"/>
        <v>0</v>
      </c>
      <c r="CM42" s="232">
        <f t="shared" si="138"/>
        <v>0</v>
      </c>
      <c r="CN42" s="232">
        <f t="shared" si="138"/>
        <v>0</v>
      </c>
      <c r="CO42" s="232">
        <f t="shared" si="138"/>
        <v>0</v>
      </c>
      <c r="CP42" s="232">
        <f t="shared" si="138"/>
        <v>0</v>
      </c>
      <c r="CQ42" s="232">
        <f t="shared" si="138"/>
        <v>0</v>
      </c>
      <c r="CR42" s="232">
        <f t="shared" si="138"/>
        <v>0</v>
      </c>
      <c r="CS42" s="232">
        <f t="shared" si="138"/>
        <v>0</v>
      </c>
      <c r="CT42" s="232">
        <f t="shared" si="138"/>
        <v>0</v>
      </c>
      <c r="CU42" s="232">
        <f t="shared" si="138"/>
        <v>0</v>
      </c>
      <c r="CV42" s="232">
        <f t="shared" si="138"/>
        <v>0</v>
      </c>
      <c r="CW42" s="232">
        <f t="shared" si="138"/>
        <v>0</v>
      </c>
      <c r="CX42" s="232">
        <f t="shared" si="138"/>
        <v>0</v>
      </c>
      <c r="CY42" s="232">
        <f t="shared" si="138"/>
        <v>0</v>
      </c>
      <c r="CZ42" s="232">
        <f t="shared" si="138"/>
        <v>0</v>
      </c>
      <c r="DA42" s="232">
        <f t="shared" si="138"/>
        <v>0</v>
      </c>
      <c r="DB42" s="232">
        <f t="shared" ref="DB42:DI42" si="139">DA42*IFERROR(VLOOKUP($F42+DA$4,mortalityTable_nPx_assurance,4,0),0)</f>
        <v>0</v>
      </c>
      <c r="DC42" s="232">
        <f t="shared" si="139"/>
        <v>0</v>
      </c>
      <c r="DD42" s="232">
        <f t="shared" si="139"/>
        <v>0</v>
      </c>
      <c r="DE42" s="232">
        <f t="shared" si="139"/>
        <v>0</v>
      </c>
      <c r="DF42" s="232">
        <f t="shared" si="139"/>
        <v>0</v>
      </c>
      <c r="DG42" s="232">
        <f t="shared" si="139"/>
        <v>0</v>
      </c>
      <c r="DH42" s="232">
        <f t="shared" si="139"/>
        <v>0</v>
      </c>
      <c r="DI42" s="233">
        <f t="shared" si="139"/>
        <v>0</v>
      </c>
    </row>
    <row r="43" spans="2:113">
      <c r="B43" s="220"/>
      <c r="C43" s="220"/>
      <c r="D43" s="220"/>
      <c r="E43" s="220"/>
      <c r="F43" s="266">
        <f t="shared" si="14"/>
        <v>48</v>
      </c>
      <c r="G43" s="224">
        <f t="shared" si="135"/>
        <v>2.4499999999999999E-3</v>
      </c>
      <c r="H43" s="225">
        <v>1</v>
      </c>
      <c r="I43" s="230">
        <f t="shared" si="9"/>
        <v>0.99755000000000005</v>
      </c>
      <c r="J43" s="231">
        <f t="shared" ref="J43:AO43" si="140">I43*IFERROR(VLOOKUP($F43+I$4,mortalityTable_nPx_assurance,4,0),0)</f>
        <v>0.9949463945</v>
      </c>
      <c r="K43" s="232">
        <f t="shared" si="140"/>
        <v>0.99216054459539993</v>
      </c>
      <c r="L43" s="232">
        <f t="shared" si="140"/>
        <v>0.98916421975072177</v>
      </c>
      <c r="M43" s="232">
        <f t="shared" si="140"/>
        <v>0.9859593276787294</v>
      </c>
      <c r="N43" s="232">
        <f t="shared" si="140"/>
        <v>0.98252818921840734</v>
      </c>
      <c r="O43" s="232">
        <f t="shared" si="140"/>
        <v>0.9788338832269462</v>
      </c>
      <c r="P43" s="232">
        <f t="shared" si="140"/>
        <v>0.97486960599987704</v>
      </c>
      <c r="Q43" s="232">
        <f t="shared" si="140"/>
        <v>0.97060942582165755</v>
      </c>
      <c r="R43" s="232">
        <f t="shared" si="140"/>
        <v>0.96602814933177938</v>
      </c>
      <c r="S43" s="232">
        <f t="shared" si="140"/>
        <v>0.96110140577018732</v>
      </c>
      <c r="T43" s="232">
        <f t="shared" si="140"/>
        <v>0.9557865149962782</v>
      </c>
      <c r="U43" s="232">
        <f t="shared" si="140"/>
        <v>0.95005179590630051</v>
      </c>
      <c r="V43" s="232">
        <f t="shared" si="140"/>
        <v>0.94384795767903229</v>
      </c>
      <c r="W43" s="232">
        <f t="shared" si="140"/>
        <v>0.9371183217407808</v>
      </c>
      <c r="X43" s="232">
        <f t="shared" si="140"/>
        <v>0.92981817001442013</v>
      </c>
      <c r="Y43" s="232">
        <f t="shared" si="140"/>
        <v>0.92186822466079688</v>
      </c>
      <c r="Z43" s="232">
        <f t="shared" si="140"/>
        <v>0.91321188203123194</v>
      </c>
      <c r="AA43" s="232">
        <f t="shared" si="140"/>
        <v>0.90378753540866963</v>
      </c>
      <c r="AB43" s="232">
        <f t="shared" si="140"/>
        <v>0.8935114711310731</v>
      </c>
      <c r="AC43" s="232">
        <f t="shared" si="140"/>
        <v>0.88230683728308945</v>
      </c>
      <c r="AD43" s="232">
        <f t="shared" si="140"/>
        <v>0.87008688758671859</v>
      </c>
      <c r="AE43" s="232">
        <f t="shared" si="140"/>
        <v>0.85676585733776589</v>
      </c>
      <c r="AF43" s="232">
        <f t="shared" si="140"/>
        <v>0.84224367605589079</v>
      </c>
      <c r="AG43" s="232">
        <f t="shared" si="140"/>
        <v>0.82643476225632173</v>
      </c>
      <c r="AH43" s="232">
        <f t="shared" si="140"/>
        <v>0.80924491920139019</v>
      </c>
      <c r="AI43" s="232">
        <f t="shared" si="140"/>
        <v>0.79057563891541405</v>
      </c>
      <c r="AJ43" s="232">
        <f t="shared" si="140"/>
        <v>0.77034480831556862</v>
      </c>
      <c r="AK43" s="232">
        <f t="shared" si="140"/>
        <v>0.74847471920748965</v>
      </c>
      <c r="AL43" s="232">
        <f t="shared" si="140"/>
        <v>0.72489028080526163</v>
      </c>
      <c r="AM43" s="232">
        <f t="shared" si="140"/>
        <v>0.6995336187826936</v>
      </c>
      <c r="AN43" s="232">
        <f t="shared" si="140"/>
        <v>0.67238471903773722</v>
      </c>
      <c r="AO43" s="232">
        <f t="shared" si="140"/>
        <v>0.64343183303597229</v>
      </c>
      <c r="AP43" s="232">
        <f t="shared" ref="AP43:BU43" si="141">AO43*IFERROR(VLOOKUP($F43+AO$4,mortalityTable_nPx_assurance,4,0),0)</f>
        <v>0.61270152869017425</v>
      </c>
      <c r="AQ43" s="232">
        <f t="shared" si="141"/>
        <v>0.58025898274602949</v>
      </c>
      <c r="AR43" s="232">
        <f t="shared" si="141"/>
        <v>0.54622099081814735</v>
      </c>
      <c r="AS43" s="232">
        <f t="shared" si="141"/>
        <v>0.51074393746450875</v>
      </c>
      <c r="AT43" s="232">
        <f t="shared" si="141"/>
        <v>0.47405209299705842</v>
      </c>
      <c r="AU43" s="232">
        <f t="shared" si="141"/>
        <v>0.43642183785495192</v>
      </c>
      <c r="AV43" s="232">
        <f t="shared" si="141"/>
        <v>0.39819128485885813</v>
      </c>
      <c r="AW43" s="232">
        <f t="shared" si="141"/>
        <v>0.35974193439288682</v>
      </c>
      <c r="AX43" s="232">
        <f t="shared" si="141"/>
        <v>0.32150856160561081</v>
      </c>
      <c r="AY43" s="232">
        <f t="shared" si="141"/>
        <v>0.28396279178130757</v>
      </c>
      <c r="AZ43" s="232">
        <f t="shared" si="141"/>
        <v>0.24759283740995769</v>
      </c>
      <c r="BA43" s="232">
        <f t="shared" si="141"/>
        <v>0.21287784567670753</v>
      </c>
      <c r="BB43" s="232">
        <f t="shared" si="141"/>
        <v>0.18027347483286302</v>
      </c>
      <c r="BC43" s="232">
        <f t="shared" si="141"/>
        <v>0.15017862094426487</v>
      </c>
      <c r="BD43" s="232">
        <f t="shared" si="141"/>
        <v>0.12291969945667135</v>
      </c>
      <c r="BE43" s="232">
        <f t="shared" si="141"/>
        <v>9.8724185815620161E-2</v>
      </c>
      <c r="BF43" s="232">
        <f t="shared" si="141"/>
        <v>7.7706793897332788E-2</v>
      </c>
      <c r="BG43" s="232">
        <f t="shared" si="141"/>
        <v>5.9865314018505179E-2</v>
      </c>
      <c r="BH43" s="232">
        <f t="shared" si="141"/>
        <v>4.5085765293616624E-2</v>
      </c>
      <c r="BI43" s="232">
        <f t="shared" si="141"/>
        <v>3.3153817508660983E-2</v>
      </c>
      <c r="BJ43" s="232">
        <f t="shared" si="141"/>
        <v>2.377791791721166E-2</v>
      </c>
      <c r="BK43" s="232">
        <f t="shared" si="141"/>
        <v>1.661505792383082E-2</v>
      </c>
      <c r="BL43" s="232">
        <f t="shared" si="141"/>
        <v>1.1301063948052009E-2</v>
      </c>
      <c r="BM43" s="232">
        <f t="shared" si="141"/>
        <v>7.4761058441943258E-3</v>
      </c>
      <c r="BN43" s="232">
        <f t="shared" si="141"/>
        <v>4.8071360578169518E-3</v>
      </c>
      <c r="BO43" s="232">
        <f t="shared" si="141"/>
        <v>2.9996529000777777E-3</v>
      </c>
      <c r="BP43" s="232">
        <f t="shared" si="141"/>
        <v>1.8117903516469778E-3</v>
      </c>
      <c r="BQ43" s="232">
        <f t="shared" si="141"/>
        <v>1.0562737750101879E-3</v>
      </c>
      <c r="BR43" s="232">
        <f t="shared" si="141"/>
        <v>5.9151331400570533E-4</v>
      </c>
      <c r="BS43" s="232">
        <f t="shared" si="141"/>
        <v>3.1645962299305233E-4</v>
      </c>
      <c r="BT43" s="232">
        <f t="shared" si="141"/>
        <v>1.6044502885747752E-4</v>
      </c>
      <c r="BU43" s="232">
        <f t="shared" si="141"/>
        <v>7.6371833736159299E-5</v>
      </c>
      <c r="BV43" s="232">
        <f t="shared" ref="BV43:DA43" si="142">BU43*IFERROR(VLOOKUP($F43+BU$4,mortalityTable_nPx_assurance,4,0),0)</f>
        <v>3.3679978677646249E-5</v>
      </c>
      <c r="BW43" s="232">
        <f t="shared" si="142"/>
        <v>1.3505671449736147E-5</v>
      </c>
      <c r="BX43" s="232">
        <f t="shared" si="142"/>
        <v>4.7945133646563322E-6</v>
      </c>
      <c r="BY43" s="232">
        <f t="shared" si="142"/>
        <v>1.4479430361262126E-6</v>
      </c>
      <c r="BZ43" s="232">
        <f t="shared" si="142"/>
        <v>3.4895427170641721E-7</v>
      </c>
      <c r="CA43" s="232">
        <f t="shared" si="142"/>
        <v>5.9671180461797357E-8</v>
      </c>
      <c r="CB43" s="232">
        <f t="shared" si="142"/>
        <v>5.4300774220235576E-9</v>
      </c>
      <c r="CC43" s="232">
        <f t="shared" si="142"/>
        <v>0</v>
      </c>
      <c r="CD43" s="232">
        <f t="shared" si="142"/>
        <v>0</v>
      </c>
      <c r="CE43" s="232">
        <f t="shared" si="142"/>
        <v>0</v>
      </c>
      <c r="CF43" s="232">
        <f t="shared" si="142"/>
        <v>0</v>
      </c>
      <c r="CG43" s="232">
        <f t="shared" si="142"/>
        <v>0</v>
      </c>
      <c r="CH43" s="232">
        <f t="shared" si="142"/>
        <v>0</v>
      </c>
      <c r="CI43" s="232">
        <f t="shared" si="142"/>
        <v>0</v>
      </c>
      <c r="CJ43" s="232">
        <f t="shared" si="142"/>
        <v>0</v>
      </c>
      <c r="CK43" s="232">
        <f t="shared" si="142"/>
        <v>0</v>
      </c>
      <c r="CL43" s="232">
        <f t="shared" si="142"/>
        <v>0</v>
      </c>
      <c r="CM43" s="232">
        <f t="shared" si="142"/>
        <v>0</v>
      </c>
      <c r="CN43" s="232">
        <f t="shared" si="142"/>
        <v>0</v>
      </c>
      <c r="CO43" s="232">
        <f t="shared" si="142"/>
        <v>0</v>
      </c>
      <c r="CP43" s="232">
        <f t="shared" si="142"/>
        <v>0</v>
      </c>
      <c r="CQ43" s="232">
        <f t="shared" si="142"/>
        <v>0</v>
      </c>
      <c r="CR43" s="232">
        <f t="shared" si="142"/>
        <v>0</v>
      </c>
      <c r="CS43" s="232">
        <f t="shared" si="142"/>
        <v>0</v>
      </c>
      <c r="CT43" s="232">
        <f t="shared" si="142"/>
        <v>0</v>
      </c>
      <c r="CU43" s="232">
        <f t="shared" si="142"/>
        <v>0</v>
      </c>
      <c r="CV43" s="232">
        <f t="shared" si="142"/>
        <v>0</v>
      </c>
      <c r="CW43" s="232">
        <f t="shared" si="142"/>
        <v>0</v>
      </c>
      <c r="CX43" s="232">
        <f t="shared" si="142"/>
        <v>0</v>
      </c>
      <c r="CY43" s="232">
        <f t="shared" si="142"/>
        <v>0</v>
      </c>
      <c r="CZ43" s="232">
        <f t="shared" si="142"/>
        <v>0</v>
      </c>
      <c r="DA43" s="232">
        <f t="shared" si="142"/>
        <v>0</v>
      </c>
      <c r="DB43" s="232">
        <f t="shared" ref="DB43:DI43" si="143">DA43*IFERROR(VLOOKUP($F43+DA$4,mortalityTable_nPx_assurance,4,0),0)</f>
        <v>0</v>
      </c>
      <c r="DC43" s="232">
        <f t="shared" si="143"/>
        <v>0</v>
      </c>
      <c r="DD43" s="232">
        <f t="shared" si="143"/>
        <v>0</v>
      </c>
      <c r="DE43" s="232">
        <f t="shared" si="143"/>
        <v>0</v>
      </c>
      <c r="DF43" s="232">
        <f t="shared" si="143"/>
        <v>0</v>
      </c>
      <c r="DG43" s="232">
        <f t="shared" si="143"/>
        <v>0</v>
      </c>
      <c r="DH43" s="232">
        <f t="shared" si="143"/>
        <v>0</v>
      </c>
      <c r="DI43" s="233">
        <f t="shared" si="143"/>
        <v>0</v>
      </c>
    </row>
    <row r="44" spans="2:113">
      <c r="B44" s="220"/>
      <c r="C44" s="220"/>
      <c r="D44" s="220"/>
      <c r="E44" s="220"/>
      <c r="F44" s="266">
        <f t="shared" si="14"/>
        <v>49</v>
      </c>
      <c r="G44" s="224">
        <f t="shared" si="135"/>
        <v>2.6099999999999999E-3</v>
      </c>
      <c r="H44" s="225">
        <v>1</v>
      </c>
      <c r="I44" s="230">
        <f t="shared" si="9"/>
        <v>0.99739</v>
      </c>
      <c r="J44" s="231">
        <f t="shared" ref="J44:AO44" si="144">I44*IFERROR(VLOOKUP($F44+I$4,mortalityTable_nPx_assurance,4,0),0)</f>
        <v>0.99459730800000001</v>
      </c>
      <c r="K44" s="232">
        <f t="shared" si="144"/>
        <v>0.99159362412983998</v>
      </c>
      <c r="L44" s="232">
        <f t="shared" si="144"/>
        <v>0.9883808607876593</v>
      </c>
      <c r="M44" s="232">
        <f t="shared" si="144"/>
        <v>0.98494129539211817</v>
      </c>
      <c r="N44" s="232">
        <f t="shared" si="144"/>
        <v>0.98123791612144384</v>
      </c>
      <c r="O44" s="232">
        <f t="shared" si="144"/>
        <v>0.97726390256115203</v>
      </c>
      <c r="P44" s="232">
        <f t="shared" si="144"/>
        <v>0.97299325930695979</v>
      </c>
      <c r="Q44" s="232">
        <f t="shared" si="144"/>
        <v>0.96840073112303104</v>
      </c>
      <c r="R44" s="232">
        <f t="shared" si="144"/>
        <v>0.96346188739430361</v>
      </c>
      <c r="S44" s="232">
        <f t="shared" si="144"/>
        <v>0.95813394315701306</v>
      </c>
      <c r="T44" s="232">
        <f t="shared" si="144"/>
        <v>0.95238513949807102</v>
      </c>
      <c r="U44" s="232">
        <f t="shared" si="144"/>
        <v>0.94616606453714858</v>
      </c>
      <c r="V44" s="232">
        <f t="shared" si="144"/>
        <v>0.93941990049699875</v>
      </c>
      <c r="W44" s="232">
        <f t="shared" si="144"/>
        <v>0.93210181947212711</v>
      </c>
      <c r="X44" s="232">
        <f t="shared" si="144"/>
        <v>0.92413234891564044</v>
      </c>
      <c r="Y44" s="232">
        <f t="shared" si="144"/>
        <v>0.91545474615932254</v>
      </c>
      <c r="Z44" s="232">
        <f t="shared" si="144"/>
        <v>0.90600725317895836</v>
      </c>
      <c r="AA44" s="232">
        <f t="shared" si="144"/>
        <v>0.89570595071031356</v>
      </c>
      <c r="AB44" s="232">
        <f t="shared" si="144"/>
        <v>0.8844737980884062</v>
      </c>
      <c r="AC44" s="232">
        <f t="shared" si="144"/>
        <v>0.87222383598488173</v>
      </c>
      <c r="AD44" s="232">
        <f t="shared" si="144"/>
        <v>0.85887008905595319</v>
      </c>
      <c r="AE44" s="232">
        <f t="shared" si="144"/>
        <v>0.84431224104645475</v>
      </c>
      <c r="AF44" s="232">
        <f t="shared" si="144"/>
        <v>0.82846450028201279</v>
      </c>
      <c r="AG44" s="232">
        <f t="shared" si="144"/>
        <v>0.81123243867614692</v>
      </c>
      <c r="AH44" s="232">
        <f t="shared" si="144"/>
        <v>0.79251730631588813</v>
      </c>
      <c r="AI44" s="232">
        <f t="shared" si="144"/>
        <v>0.77223678844726451</v>
      </c>
      <c r="AJ44" s="232">
        <f t="shared" si="144"/>
        <v>0.7503129860232467</v>
      </c>
      <c r="AK44" s="232">
        <f t="shared" si="144"/>
        <v>0.72667062383365422</v>
      </c>
      <c r="AL44" s="232">
        <f t="shared" si="144"/>
        <v>0.70125168541195293</v>
      </c>
      <c r="AM44" s="232">
        <f t="shared" si="144"/>
        <v>0.67403610750111498</v>
      </c>
      <c r="AN44" s="232">
        <f t="shared" si="144"/>
        <v>0.645012112712117</v>
      </c>
      <c r="AO44" s="232">
        <f t="shared" si="144"/>
        <v>0.61420633420898629</v>
      </c>
      <c r="AP44" s="232">
        <f t="shared" ref="AP44:BU44" si="145">AO44*IFERROR(VLOOKUP($F44+AO$4,mortalityTable_nPx_assurance,4,0),0)</f>
        <v>0.58168410881262045</v>
      </c>
      <c r="AQ44" s="232">
        <f t="shared" si="145"/>
        <v>0.54756251898967212</v>
      </c>
      <c r="AR44" s="232">
        <f t="shared" si="145"/>
        <v>0.51199833338129297</v>
      </c>
      <c r="AS44" s="232">
        <f t="shared" si="145"/>
        <v>0.47521637311118087</v>
      </c>
      <c r="AT44" s="232">
        <f t="shared" si="145"/>
        <v>0.43749369741361532</v>
      </c>
      <c r="AU44" s="232">
        <f t="shared" si="145"/>
        <v>0.39916924952018262</v>
      </c>
      <c r="AV44" s="232">
        <f t="shared" si="145"/>
        <v>0.3606254667865138</v>
      </c>
      <c r="AW44" s="232">
        <f t="shared" si="145"/>
        <v>0.32229819217644312</v>
      </c>
      <c r="AX44" s="232">
        <f t="shared" si="145"/>
        <v>0.28466020929407809</v>
      </c>
      <c r="AY44" s="232">
        <f t="shared" si="145"/>
        <v>0.24820092968769258</v>
      </c>
      <c r="AZ44" s="232">
        <f t="shared" si="145"/>
        <v>0.21340067733618123</v>
      </c>
      <c r="BA44" s="232">
        <f t="shared" si="145"/>
        <v>0.18071622959537173</v>
      </c>
      <c r="BB44" s="232">
        <f t="shared" si="145"/>
        <v>0.15054746222672039</v>
      </c>
      <c r="BC44" s="232">
        <f t="shared" si="145"/>
        <v>0.12322159235794836</v>
      </c>
      <c r="BD44" s="232">
        <f t="shared" si="145"/>
        <v>9.8966654118209804E-2</v>
      </c>
      <c r="BE44" s="232">
        <f t="shared" si="145"/>
        <v>7.7897643122984112E-2</v>
      </c>
      <c r="BF44" s="232">
        <f t="shared" si="145"/>
        <v>6.0012344261946959E-2</v>
      </c>
      <c r="BG44" s="232">
        <f t="shared" si="145"/>
        <v>4.5196496710557497E-2</v>
      </c>
      <c r="BH44" s="232">
        <f t="shared" si="145"/>
        <v>3.3235243856108453E-2</v>
      </c>
      <c r="BI44" s="232">
        <f t="shared" si="145"/>
        <v>2.3836316893600985E-2</v>
      </c>
      <c r="BJ44" s="232">
        <f t="shared" si="145"/>
        <v>1.6655864792572625E-2</v>
      </c>
      <c r="BK44" s="232">
        <f t="shared" si="145"/>
        <v>1.1328819555964121E-2</v>
      </c>
      <c r="BL44" s="232">
        <f t="shared" si="145"/>
        <v>7.4944672890525045E-3</v>
      </c>
      <c r="BM44" s="232">
        <f t="shared" si="145"/>
        <v>4.8189424668607607E-3</v>
      </c>
      <c r="BN44" s="232">
        <f t="shared" si="145"/>
        <v>3.0070200993211147E-3</v>
      </c>
      <c r="BO44" s="232">
        <f t="shared" si="145"/>
        <v>1.8162401399899532E-3</v>
      </c>
      <c r="BP44" s="232">
        <f t="shared" si="145"/>
        <v>1.0588680016141428E-3</v>
      </c>
      <c r="BQ44" s="232">
        <f t="shared" si="145"/>
        <v>5.9296608090391996E-4</v>
      </c>
      <c r="BR44" s="232">
        <f t="shared" si="145"/>
        <v>3.1723685328359714E-4</v>
      </c>
      <c r="BS44" s="232">
        <f t="shared" si="145"/>
        <v>1.6083908461478376E-4</v>
      </c>
      <c r="BT44" s="232">
        <f t="shared" si="145"/>
        <v>7.6559404276637066E-5</v>
      </c>
      <c r="BU44" s="232">
        <f t="shared" si="145"/>
        <v>3.3762697285996941E-5</v>
      </c>
      <c r="BV44" s="232">
        <f t="shared" ref="BV44:DA44" si="146">BU44*IFERROR(VLOOKUP($F44+BU$4,mortalityTable_nPx_assurance,4,0),0)</f>
        <v>1.3538841611684774E-5</v>
      </c>
      <c r="BW44" s="232">
        <f t="shared" si="146"/>
        <v>4.8062887721480948E-6</v>
      </c>
      <c r="BX44" s="232">
        <f t="shared" si="146"/>
        <v>1.4514992091887249E-6</v>
      </c>
      <c r="BY44" s="232">
        <f t="shared" si="146"/>
        <v>3.4981130941448267E-7</v>
      </c>
      <c r="BZ44" s="232">
        <f t="shared" si="146"/>
        <v>5.9817733909876556E-8</v>
      </c>
      <c r="CA44" s="232">
        <f t="shared" si="146"/>
        <v>5.4434137857987646E-9</v>
      </c>
      <c r="CB44" s="232">
        <f t="shared" si="146"/>
        <v>0</v>
      </c>
      <c r="CC44" s="232">
        <f t="shared" si="146"/>
        <v>0</v>
      </c>
      <c r="CD44" s="232">
        <f t="shared" si="146"/>
        <v>0</v>
      </c>
      <c r="CE44" s="232">
        <f t="shared" si="146"/>
        <v>0</v>
      </c>
      <c r="CF44" s="232">
        <f t="shared" si="146"/>
        <v>0</v>
      </c>
      <c r="CG44" s="232">
        <f t="shared" si="146"/>
        <v>0</v>
      </c>
      <c r="CH44" s="232">
        <f t="shared" si="146"/>
        <v>0</v>
      </c>
      <c r="CI44" s="232">
        <f t="shared" si="146"/>
        <v>0</v>
      </c>
      <c r="CJ44" s="232">
        <f t="shared" si="146"/>
        <v>0</v>
      </c>
      <c r="CK44" s="232">
        <f t="shared" si="146"/>
        <v>0</v>
      </c>
      <c r="CL44" s="232">
        <f t="shared" si="146"/>
        <v>0</v>
      </c>
      <c r="CM44" s="232">
        <f t="shared" si="146"/>
        <v>0</v>
      </c>
      <c r="CN44" s="232">
        <f t="shared" si="146"/>
        <v>0</v>
      </c>
      <c r="CO44" s="232">
        <f t="shared" si="146"/>
        <v>0</v>
      </c>
      <c r="CP44" s="232">
        <f t="shared" si="146"/>
        <v>0</v>
      </c>
      <c r="CQ44" s="232">
        <f t="shared" si="146"/>
        <v>0</v>
      </c>
      <c r="CR44" s="232">
        <f t="shared" si="146"/>
        <v>0</v>
      </c>
      <c r="CS44" s="232">
        <f t="shared" si="146"/>
        <v>0</v>
      </c>
      <c r="CT44" s="232">
        <f t="shared" si="146"/>
        <v>0</v>
      </c>
      <c r="CU44" s="232">
        <f t="shared" si="146"/>
        <v>0</v>
      </c>
      <c r="CV44" s="232">
        <f t="shared" si="146"/>
        <v>0</v>
      </c>
      <c r="CW44" s="232">
        <f t="shared" si="146"/>
        <v>0</v>
      </c>
      <c r="CX44" s="232">
        <f t="shared" si="146"/>
        <v>0</v>
      </c>
      <c r="CY44" s="232">
        <f t="shared" si="146"/>
        <v>0</v>
      </c>
      <c r="CZ44" s="232">
        <f t="shared" si="146"/>
        <v>0</v>
      </c>
      <c r="DA44" s="232">
        <f t="shared" si="146"/>
        <v>0</v>
      </c>
      <c r="DB44" s="232">
        <f t="shared" ref="DB44:DI44" si="147">DA44*IFERROR(VLOOKUP($F44+DA$4,mortalityTable_nPx_assurance,4,0),0)</f>
        <v>0</v>
      </c>
      <c r="DC44" s="232">
        <f t="shared" si="147"/>
        <v>0</v>
      </c>
      <c r="DD44" s="232">
        <f t="shared" si="147"/>
        <v>0</v>
      </c>
      <c r="DE44" s="232">
        <f t="shared" si="147"/>
        <v>0</v>
      </c>
      <c r="DF44" s="232">
        <f t="shared" si="147"/>
        <v>0</v>
      </c>
      <c r="DG44" s="232">
        <f t="shared" si="147"/>
        <v>0</v>
      </c>
      <c r="DH44" s="232">
        <f t="shared" si="147"/>
        <v>0</v>
      </c>
      <c r="DI44" s="233">
        <f t="shared" si="147"/>
        <v>0</v>
      </c>
    </row>
    <row r="45" spans="2:113">
      <c r="B45" s="220"/>
      <c r="C45" s="220"/>
      <c r="D45" s="220"/>
      <c r="E45" s="220"/>
      <c r="F45" s="266">
        <f t="shared" si="14"/>
        <v>50</v>
      </c>
      <c r="G45" s="224">
        <f t="shared" si="135"/>
        <v>2.8E-3</v>
      </c>
      <c r="H45" s="225">
        <v>1</v>
      </c>
      <c r="I45" s="230">
        <f t="shared" si="9"/>
        <v>0.99719999999999998</v>
      </c>
      <c r="J45" s="231">
        <f t="shared" ref="J45:AO45" si="148">I45*IFERROR(VLOOKUP($F45+I$4,mortalityTable_nPx_assurance,4,0),0)</f>
        <v>0.99418845599999994</v>
      </c>
      <c r="K45" s="232">
        <f t="shared" si="148"/>
        <v>0.99096728540255996</v>
      </c>
      <c r="L45" s="232">
        <f t="shared" si="148"/>
        <v>0.98751871924935897</v>
      </c>
      <c r="M45" s="232">
        <f t="shared" si="148"/>
        <v>0.98380564886498134</v>
      </c>
      <c r="N45" s="232">
        <f t="shared" si="148"/>
        <v>0.97982123598707815</v>
      </c>
      <c r="O45" s="232">
        <f t="shared" si="148"/>
        <v>0.97553941718581461</v>
      </c>
      <c r="P45" s="232">
        <f t="shared" si="148"/>
        <v>0.97093487113669763</v>
      </c>
      <c r="Q45" s="232">
        <f t="shared" si="148"/>
        <v>0.96598310329390047</v>
      </c>
      <c r="R45" s="232">
        <f t="shared" si="148"/>
        <v>0.96064121673268521</v>
      </c>
      <c r="S45" s="232">
        <f t="shared" si="148"/>
        <v>0.95487736943228907</v>
      </c>
      <c r="T45" s="232">
        <f t="shared" si="148"/>
        <v>0.94864202020989619</v>
      </c>
      <c r="U45" s="232">
        <f t="shared" si="148"/>
        <v>0.94187820260579969</v>
      </c>
      <c r="V45" s="232">
        <f t="shared" si="148"/>
        <v>0.93454097140750059</v>
      </c>
      <c r="W45" s="232">
        <f t="shared" si="148"/>
        <v>0.92655064610196647</v>
      </c>
      <c r="X45" s="232">
        <f t="shared" si="148"/>
        <v>0.91785033553506901</v>
      </c>
      <c r="Y45" s="232">
        <f t="shared" si="148"/>
        <v>0.90837812007234708</v>
      </c>
      <c r="Z45" s="232">
        <f t="shared" si="148"/>
        <v>0.89804986084712446</v>
      </c>
      <c r="AA45" s="232">
        <f t="shared" si="148"/>
        <v>0.88678831559210147</v>
      </c>
      <c r="AB45" s="232">
        <f t="shared" si="148"/>
        <v>0.87450629742115082</v>
      </c>
      <c r="AC45" s="232">
        <f t="shared" si="148"/>
        <v>0.86111760600763299</v>
      </c>
      <c r="AD45" s="232">
        <f t="shared" si="148"/>
        <v>0.84652166258580364</v>
      </c>
      <c r="AE45" s="232">
        <f t="shared" si="148"/>
        <v>0.83063245097906813</v>
      </c>
      <c r="AF45" s="232">
        <f t="shared" si="148"/>
        <v>0.81335529599870349</v>
      </c>
      <c r="AG45" s="232">
        <f t="shared" si="148"/>
        <v>0.79459118932001338</v>
      </c>
      <c r="AH45" s="232">
        <f t="shared" si="148"/>
        <v>0.77425760078531425</v>
      </c>
      <c r="AI45" s="232">
        <f t="shared" si="148"/>
        <v>0.75227642749901913</v>
      </c>
      <c r="AJ45" s="232">
        <f t="shared" si="148"/>
        <v>0.72857219726852496</v>
      </c>
      <c r="AK45" s="232">
        <f t="shared" si="148"/>
        <v>0.70308674180807196</v>
      </c>
      <c r="AL45" s="232">
        <f t="shared" si="148"/>
        <v>0.67579994535850063</v>
      </c>
      <c r="AM45" s="232">
        <f t="shared" si="148"/>
        <v>0.6466999997113636</v>
      </c>
      <c r="AN45" s="232">
        <f t="shared" si="148"/>
        <v>0.61581360772514881</v>
      </c>
      <c r="AO45" s="232">
        <f t="shared" si="148"/>
        <v>0.58320627719610219</v>
      </c>
      <c r="AP45" s="232">
        <f t="shared" ref="AP45:BU45" si="149">AO45*IFERROR(VLOOKUP($F45+AO$4,mortalityTable_nPx_assurance,4,0),0)</f>
        <v>0.54899539697577882</v>
      </c>
      <c r="AQ45" s="232">
        <f t="shared" si="149"/>
        <v>0.51333814594220206</v>
      </c>
      <c r="AR45" s="232">
        <f t="shared" si="149"/>
        <v>0.47645993353771426</v>
      </c>
      <c r="AS45" s="232">
        <f t="shared" si="149"/>
        <v>0.43863854401349051</v>
      </c>
      <c r="AT45" s="232">
        <f t="shared" si="149"/>
        <v>0.40021380755790875</v>
      </c>
      <c r="AU45" s="232">
        <f t="shared" si="149"/>
        <v>0.3615691623001171</v>
      </c>
      <c r="AV45" s="232">
        <f t="shared" si="149"/>
        <v>0.32314159173086066</v>
      </c>
      <c r="AW45" s="232">
        <f t="shared" si="149"/>
        <v>0.28540511664853074</v>
      </c>
      <c r="AX45" s="232">
        <f t="shared" si="149"/>
        <v>0.24885042930818693</v>
      </c>
      <c r="AY45" s="232">
        <f t="shared" si="149"/>
        <v>0.21395911061488607</v>
      </c>
      <c r="AZ45" s="232">
        <f t="shared" si="149"/>
        <v>0.18118913323311012</v>
      </c>
      <c r="BA45" s="232">
        <f t="shared" si="149"/>
        <v>0.15094141933117472</v>
      </c>
      <c r="BB45" s="232">
        <f t="shared" si="149"/>
        <v>0.12354404230837318</v>
      </c>
      <c r="BC45" s="232">
        <f t="shared" si="149"/>
        <v>9.9225633020393E-2</v>
      </c>
      <c r="BD45" s="232">
        <f t="shared" si="149"/>
        <v>7.8101488006681527E-2</v>
      </c>
      <c r="BE45" s="232">
        <f t="shared" si="149"/>
        <v>6.0169386360347445E-2</v>
      </c>
      <c r="BF45" s="232">
        <f t="shared" si="149"/>
        <v>4.5314768255704865E-2</v>
      </c>
      <c r="BG45" s="232">
        <f t="shared" si="149"/>
        <v>3.3322214836832571E-2</v>
      </c>
      <c r="BH45" s="232">
        <f t="shared" si="149"/>
        <v>2.389869248097632E-2</v>
      </c>
      <c r="BI45" s="232">
        <f t="shared" si="149"/>
        <v>1.6699450358007014E-2</v>
      </c>
      <c r="BJ45" s="232">
        <f t="shared" si="149"/>
        <v>1.1358465150005629E-2</v>
      </c>
      <c r="BK45" s="232">
        <f t="shared" si="149"/>
        <v>7.5140790353347246E-3</v>
      </c>
      <c r="BL45" s="232">
        <f t="shared" si="149"/>
        <v>4.8315528197202277E-3</v>
      </c>
      <c r="BM45" s="232">
        <f t="shared" si="149"/>
        <v>3.014888959505422E-3</v>
      </c>
      <c r="BN45" s="232">
        <f t="shared" si="149"/>
        <v>1.8209929315412749E-3</v>
      </c>
      <c r="BO45" s="232">
        <f t="shared" si="149"/>
        <v>1.0616388790885632E-3</v>
      </c>
      <c r="BP45" s="232">
        <f t="shared" si="149"/>
        <v>5.9451777228959547E-4</v>
      </c>
      <c r="BQ45" s="232">
        <f t="shared" si="149"/>
        <v>3.1806700817493355E-4</v>
      </c>
      <c r="BR45" s="232">
        <f t="shared" si="149"/>
        <v>1.6125997314469132E-4</v>
      </c>
      <c r="BS45" s="232">
        <f t="shared" si="149"/>
        <v>7.6759747216873067E-5</v>
      </c>
      <c r="BT45" s="232">
        <f t="shared" si="149"/>
        <v>3.3851048522641015E-5</v>
      </c>
      <c r="BU45" s="232">
        <f t="shared" si="149"/>
        <v>1.3574270457579047E-5</v>
      </c>
      <c r="BV45" s="232">
        <f t="shared" ref="BV45:DA45" si="150">BU45*IFERROR(VLOOKUP($F45+BU$4,mortalityTable_nPx_assurance,4,0),0)</f>
        <v>4.8188660124405618E-6</v>
      </c>
      <c r="BW45" s="232">
        <f t="shared" si="150"/>
        <v>1.4552975357570498E-6</v>
      </c>
      <c r="BX45" s="232">
        <f t="shared" si="150"/>
        <v>3.5072670611744899E-7</v>
      </c>
      <c r="BY45" s="232">
        <f t="shared" si="150"/>
        <v>5.9974266746083789E-8</v>
      </c>
      <c r="BZ45" s="232">
        <f t="shared" si="150"/>
        <v>5.4576582738936234E-9</v>
      </c>
      <c r="CA45" s="232">
        <f t="shared" si="150"/>
        <v>0</v>
      </c>
      <c r="CB45" s="232">
        <f t="shared" si="150"/>
        <v>0</v>
      </c>
      <c r="CC45" s="232">
        <f t="shared" si="150"/>
        <v>0</v>
      </c>
      <c r="CD45" s="232">
        <f t="shared" si="150"/>
        <v>0</v>
      </c>
      <c r="CE45" s="232">
        <f t="shared" si="150"/>
        <v>0</v>
      </c>
      <c r="CF45" s="232">
        <f t="shared" si="150"/>
        <v>0</v>
      </c>
      <c r="CG45" s="232">
        <f t="shared" si="150"/>
        <v>0</v>
      </c>
      <c r="CH45" s="232">
        <f t="shared" si="150"/>
        <v>0</v>
      </c>
      <c r="CI45" s="232">
        <f t="shared" si="150"/>
        <v>0</v>
      </c>
      <c r="CJ45" s="232">
        <f t="shared" si="150"/>
        <v>0</v>
      </c>
      <c r="CK45" s="232">
        <f t="shared" si="150"/>
        <v>0</v>
      </c>
      <c r="CL45" s="232">
        <f t="shared" si="150"/>
        <v>0</v>
      </c>
      <c r="CM45" s="232">
        <f t="shared" si="150"/>
        <v>0</v>
      </c>
      <c r="CN45" s="232">
        <f t="shared" si="150"/>
        <v>0</v>
      </c>
      <c r="CO45" s="232">
        <f t="shared" si="150"/>
        <v>0</v>
      </c>
      <c r="CP45" s="232">
        <f t="shared" si="150"/>
        <v>0</v>
      </c>
      <c r="CQ45" s="232">
        <f t="shared" si="150"/>
        <v>0</v>
      </c>
      <c r="CR45" s="232">
        <f t="shared" si="150"/>
        <v>0</v>
      </c>
      <c r="CS45" s="232">
        <f t="shared" si="150"/>
        <v>0</v>
      </c>
      <c r="CT45" s="232">
        <f t="shared" si="150"/>
        <v>0</v>
      </c>
      <c r="CU45" s="232">
        <f t="shared" si="150"/>
        <v>0</v>
      </c>
      <c r="CV45" s="232">
        <f t="shared" si="150"/>
        <v>0</v>
      </c>
      <c r="CW45" s="232">
        <f t="shared" si="150"/>
        <v>0</v>
      </c>
      <c r="CX45" s="232">
        <f t="shared" si="150"/>
        <v>0</v>
      </c>
      <c r="CY45" s="232">
        <f t="shared" si="150"/>
        <v>0</v>
      </c>
      <c r="CZ45" s="232">
        <f t="shared" si="150"/>
        <v>0</v>
      </c>
      <c r="DA45" s="232">
        <f t="shared" si="150"/>
        <v>0</v>
      </c>
      <c r="DB45" s="232">
        <f t="shared" ref="DB45:DI45" si="151">DA45*IFERROR(VLOOKUP($F45+DA$4,mortalityTable_nPx_assurance,4,0),0)</f>
        <v>0</v>
      </c>
      <c r="DC45" s="232">
        <f t="shared" si="151"/>
        <v>0</v>
      </c>
      <c r="DD45" s="232">
        <f t="shared" si="151"/>
        <v>0</v>
      </c>
      <c r="DE45" s="232">
        <f t="shared" si="151"/>
        <v>0</v>
      </c>
      <c r="DF45" s="232">
        <f t="shared" si="151"/>
        <v>0</v>
      </c>
      <c r="DG45" s="232">
        <f t="shared" si="151"/>
        <v>0</v>
      </c>
      <c r="DH45" s="232">
        <f t="shared" si="151"/>
        <v>0</v>
      </c>
      <c r="DI45" s="233">
        <f t="shared" si="151"/>
        <v>0</v>
      </c>
    </row>
    <row r="46" spans="2:113">
      <c r="B46" s="220"/>
      <c r="C46" s="220"/>
      <c r="D46" s="220"/>
      <c r="E46" s="220"/>
      <c r="F46" s="266">
        <f t="shared" si="14"/>
        <v>51</v>
      </c>
      <c r="G46" s="224">
        <f t="shared" si="135"/>
        <v>3.0200000000000001E-3</v>
      </c>
      <c r="H46" s="225">
        <v>1</v>
      </c>
      <c r="I46" s="230">
        <f t="shared" si="9"/>
        <v>0.99697999999999998</v>
      </c>
      <c r="J46" s="231">
        <f t="shared" ref="J46:AO46" si="152">I46*IFERROR(VLOOKUP($F46+I$4,mortalityTable_nPx_assurance,4,0),0)</f>
        <v>0.99374978479999998</v>
      </c>
      <c r="K46" s="232">
        <f t="shared" si="152"/>
        <v>0.99029153554889593</v>
      </c>
      <c r="L46" s="232">
        <f t="shared" si="152"/>
        <v>0.98656803937523208</v>
      </c>
      <c r="M46" s="232">
        <f t="shared" si="152"/>
        <v>0.98257243881576239</v>
      </c>
      <c r="N46" s="232">
        <f t="shared" si="152"/>
        <v>0.97827859725813748</v>
      </c>
      <c r="O46" s="232">
        <f t="shared" si="152"/>
        <v>0.97366112227907908</v>
      </c>
      <c r="P46" s="232">
        <f t="shared" si="152"/>
        <v>0.96869545055545581</v>
      </c>
      <c r="Q46" s="232">
        <f t="shared" si="152"/>
        <v>0.96333856471388413</v>
      </c>
      <c r="R46" s="232">
        <f t="shared" si="152"/>
        <v>0.95755853332560081</v>
      </c>
      <c r="S46" s="232">
        <f t="shared" si="152"/>
        <v>0.95130567610298455</v>
      </c>
      <c r="T46" s="232">
        <f t="shared" si="152"/>
        <v>0.94452286663237028</v>
      </c>
      <c r="U46" s="232">
        <f t="shared" si="152"/>
        <v>0.9371650335013042</v>
      </c>
      <c r="V46" s="232">
        <f t="shared" si="152"/>
        <v>0.92915227246486809</v>
      </c>
      <c r="W46" s="232">
        <f t="shared" si="152"/>
        <v>0.92042753262642296</v>
      </c>
      <c r="X46" s="232">
        <f t="shared" si="152"/>
        <v>0.91092872048971829</v>
      </c>
      <c r="Y46" s="232">
        <f t="shared" si="152"/>
        <v>0.9005714609377502</v>
      </c>
      <c r="Z46" s="232">
        <f t="shared" si="152"/>
        <v>0.8892782948175908</v>
      </c>
      <c r="AA46" s="232">
        <f t="shared" si="152"/>
        <v>0.87696179043436717</v>
      </c>
      <c r="AB46" s="232">
        <f t="shared" si="152"/>
        <v>0.86353550542281698</v>
      </c>
      <c r="AC46" s="232">
        <f t="shared" si="152"/>
        <v>0.84889857860590023</v>
      </c>
      <c r="AD46" s="232">
        <f t="shared" si="152"/>
        <v>0.83296475228546751</v>
      </c>
      <c r="AE46" s="232">
        <f t="shared" si="152"/>
        <v>0.81563908543792973</v>
      </c>
      <c r="AF46" s="232">
        <f t="shared" si="152"/>
        <v>0.79682229173687669</v>
      </c>
      <c r="AG46" s="232">
        <f t="shared" si="152"/>
        <v>0.77643160929133004</v>
      </c>
      <c r="AH46" s="232">
        <f t="shared" si="152"/>
        <v>0.75438871590354917</v>
      </c>
      <c r="AI46" s="232">
        <f t="shared" si="152"/>
        <v>0.73061792746542831</v>
      </c>
      <c r="AJ46" s="232">
        <f t="shared" si="152"/>
        <v>0.70506091236268764</v>
      </c>
      <c r="AK46" s="232">
        <f t="shared" si="152"/>
        <v>0.6776974983538917</v>
      </c>
      <c r="AL46" s="232">
        <f t="shared" si="152"/>
        <v>0.64851584407477314</v>
      </c>
      <c r="AM46" s="232">
        <f t="shared" si="152"/>
        <v>0.61754272736176197</v>
      </c>
      <c r="AN46" s="232">
        <f t="shared" si="152"/>
        <v>0.58484383994795663</v>
      </c>
      <c r="AO46" s="232">
        <f t="shared" si="152"/>
        <v>0.55053690029660951</v>
      </c>
      <c r="AP46" s="232">
        <f t="shared" ref="AP46:BU46" si="153">AO46*IFERROR(VLOOKUP($F46+AO$4,mortalityTable_nPx_assurance,4,0),0)</f>
        <v>0.51477952862234477</v>
      </c>
      <c r="AQ46" s="232">
        <f t="shared" si="153"/>
        <v>0.4777977672861155</v>
      </c>
      <c r="AR46" s="232">
        <f t="shared" si="153"/>
        <v>0.43987018051894367</v>
      </c>
      <c r="AS46" s="232">
        <f t="shared" si="153"/>
        <v>0.40133755270548421</v>
      </c>
      <c r="AT46" s="232">
        <f t="shared" si="153"/>
        <v>0.36258439861624264</v>
      </c>
      <c r="AU46" s="232">
        <f t="shared" si="153"/>
        <v>0.32404892873130836</v>
      </c>
      <c r="AV46" s="232">
        <f t="shared" si="153"/>
        <v>0.28620649483406618</v>
      </c>
      <c r="AW46" s="232">
        <f t="shared" si="153"/>
        <v>0.24954916697571899</v>
      </c>
      <c r="AX46" s="232">
        <f t="shared" si="153"/>
        <v>0.21455987827405346</v>
      </c>
      <c r="AY46" s="232">
        <f t="shared" si="153"/>
        <v>0.18169788731759945</v>
      </c>
      <c r="AZ46" s="232">
        <f t="shared" si="153"/>
        <v>0.15136524200879939</v>
      </c>
      <c r="BA46" s="232">
        <f t="shared" si="153"/>
        <v>0.1238909369317822</v>
      </c>
      <c r="BB46" s="232">
        <f t="shared" si="153"/>
        <v>9.950424490613019E-2</v>
      </c>
      <c r="BC46" s="232">
        <f t="shared" si="153"/>
        <v>7.8320786208064125E-2</v>
      </c>
      <c r="BD46" s="232">
        <f t="shared" si="153"/>
        <v>6.0338333694692603E-2</v>
      </c>
      <c r="BE46" s="232">
        <f t="shared" si="153"/>
        <v>4.5442005872146897E-2</v>
      </c>
      <c r="BF46" s="232">
        <f t="shared" si="153"/>
        <v>3.3415779018083215E-2</v>
      </c>
      <c r="BG46" s="232">
        <f t="shared" si="153"/>
        <v>2.3965796711769283E-2</v>
      </c>
      <c r="BH46" s="232">
        <f t="shared" si="153"/>
        <v>1.6746340110315904E-2</v>
      </c>
      <c r="BI46" s="232">
        <f t="shared" si="153"/>
        <v>1.1390358152833567E-2</v>
      </c>
      <c r="BJ46" s="232">
        <f t="shared" si="153"/>
        <v>7.5351775324255183E-3</v>
      </c>
      <c r="BK46" s="232">
        <f t="shared" si="153"/>
        <v>4.8451191533496083E-3</v>
      </c>
      <c r="BL46" s="232">
        <f t="shared" si="153"/>
        <v>3.0233543516901555E-3</v>
      </c>
      <c r="BM46" s="232">
        <f t="shared" si="153"/>
        <v>1.8261060284208539E-3</v>
      </c>
      <c r="BN46" s="232">
        <f t="shared" si="153"/>
        <v>1.0646198145693577E-3</v>
      </c>
      <c r="BO46" s="232">
        <f t="shared" si="153"/>
        <v>5.9618709615884031E-4</v>
      </c>
      <c r="BP46" s="232">
        <f t="shared" si="153"/>
        <v>3.1896009644497952E-4</v>
      </c>
      <c r="BQ46" s="232">
        <f t="shared" si="153"/>
        <v>1.6171276889760463E-4</v>
      </c>
      <c r="BR46" s="232">
        <f t="shared" si="153"/>
        <v>7.6975277995259802E-5</v>
      </c>
      <c r="BS46" s="232">
        <f t="shared" si="153"/>
        <v>3.3946097595909568E-5</v>
      </c>
      <c r="BT46" s="232">
        <f t="shared" si="153"/>
        <v>1.3612385135959738E-5</v>
      </c>
      <c r="BU46" s="232">
        <f t="shared" si="153"/>
        <v>4.8323967232657064E-6</v>
      </c>
      <c r="BV46" s="232">
        <f t="shared" ref="BV46:DA46" si="154">BU46*IFERROR(VLOOKUP($F46+BU$4,mortalityTable_nPx_assurance,4,0),0)</f>
        <v>1.4593838104262436E-6</v>
      </c>
      <c r="BW46" s="232">
        <f t="shared" si="154"/>
        <v>3.5171149831272467E-7</v>
      </c>
      <c r="BX46" s="232">
        <f t="shared" si="154"/>
        <v>6.0142666211475927E-8</v>
      </c>
      <c r="BY46" s="232">
        <f t="shared" si="154"/>
        <v>5.4729826252443072E-9</v>
      </c>
      <c r="BZ46" s="232">
        <f t="shared" si="154"/>
        <v>0</v>
      </c>
      <c r="CA46" s="232">
        <f t="shared" si="154"/>
        <v>0</v>
      </c>
      <c r="CB46" s="232">
        <f t="shared" si="154"/>
        <v>0</v>
      </c>
      <c r="CC46" s="232">
        <f t="shared" si="154"/>
        <v>0</v>
      </c>
      <c r="CD46" s="232">
        <f t="shared" si="154"/>
        <v>0</v>
      </c>
      <c r="CE46" s="232">
        <f t="shared" si="154"/>
        <v>0</v>
      </c>
      <c r="CF46" s="232">
        <f t="shared" si="154"/>
        <v>0</v>
      </c>
      <c r="CG46" s="232">
        <f t="shared" si="154"/>
        <v>0</v>
      </c>
      <c r="CH46" s="232">
        <f t="shared" si="154"/>
        <v>0</v>
      </c>
      <c r="CI46" s="232">
        <f t="shared" si="154"/>
        <v>0</v>
      </c>
      <c r="CJ46" s="232">
        <f t="shared" si="154"/>
        <v>0</v>
      </c>
      <c r="CK46" s="232">
        <f t="shared" si="154"/>
        <v>0</v>
      </c>
      <c r="CL46" s="232">
        <f t="shared" si="154"/>
        <v>0</v>
      </c>
      <c r="CM46" s="232">
        <f t="shared" si="154"/>
        <v>0</v>
      </c>
      <c r="CN46" s="232">
        <f t="shared" si="154"/>
        <v>0</v>
      </c>
      <c r="CO46" s="232">
        <f t="shared" si="154"/>
        <v>0</v>
      </c>
      <c r="CP46" s="232">
        <f t="shared" si="154"/>
        <v>0</v>
      </c>
      <c r="CQ46" s="232">
        <f t="shared" si="154"/>
        <v>0</v>
      </c>
      <c r="CR46" s="232">
        <f t="shared" si="154"/>
        <v>0</v>
      </c>
      <c r="CS46" s="232">
        <f t="shared" si="154"/>
        <v>0</v>
      </c>
      <c r="CT46" s="232">
        <f t="shared" si="154"/>
        <v>0</v>
      </c>
      <c r="CU46" s="232">
        <f t="shared" si="154"/>
        <v>0</v>
      </c>
      <c r="CV46" s="232">
        <f t="shared" si="154"/>
        <v>0</v>
      </c>
      <c r="CW46" s="232">
        <f t="shared" si="154"/>
        <v>0</v>
      </c>
      <c r="CX46" s="232">
        <f t="shared" si="154"/>
        <v>0</v>
      </c>
      <c r="CY46" s="232">
        <f t="shared" si="154"/>
        <v>0</v>
      </c>
      <c r="CZ46" s="232">
        <f t="shared" si="154"/>
        <v>0</v>
      </c>
      <c r="DA46" s="232">
        <f t="shared" si="154"/>
        <v>0</v>
      </c>
      <c r="DB46" s="232">
        <f t="shared" ref="DB46:DI46" si="155">DA46*IFERROR(VLOOKUP($F46+DA$4,mortalityTable_nPx_assurance,4,0),0)</f>
        <v>0</v>
      </c>
      <c r="DC46" s="232">
        <f t="shared" si="155"/>
        <v>0</v>
      </c>
      <c r="DD46" s="232">
        <f t="shared" si="155"/>
        <v>0</v>
      </c>
      <c r="DE46" s="232">
        <f t="shared" si="155"/>
        <v>0</v>
      </c>
      <c r="DF46" s="232">
        <f t="shared" si="155"/>
        <v>0</v>
      </c>
      <c r="DG46" s="232">
        <f t="shared" si="155"/>
        <v>0</v>
      </c>
      <c r="DH46" s="232">
        <f t="shared" si="155"/>
        <v>0</v>
      </c>
      <c r="DI46" s="233">
        <f t="shared" si="155"/>
        <v>0</v>
      </c>
    </row>
    <row r="47" spans="2:113">
      <c r="B47" s="220"/>
      <c r="C47" s="220"/>
      <c r="D47" s="220"/>
      <c r="E47" s="220"/>
      <c r="F47" s="266">
        <f t="shared" si="14"/>
        <v>52</v>
      </c>
      <c r="G47" s="224">
        <f t="shared" si="135"/>
        <v>3.2399999999999998E-3</v>
      </c>
      <c r="H47" s="225">
        <v>1</v>
      </c>
      <c r="I47" s="230">
        <f t="shared" si="9"/>
        <v>0.99675999999999998</v>
      </c>
      <c r="J47" s="231">
        <f t="shared" ref="J47:AO47" si="156">I47*IFERROR(VLOOKUP($F47+I$4,mortalityTable_nPx_assurance,4,0),0)</f>
        <v>0.99329127519999993</v>
      </c>
      <c r="K47" s="232">
        <f t="shared" si="156"/>
        <v>0.98955650000524797</v>
      </c>
      <c r="L47" s="232">
        <f t="shared" si="156"/>
        <v>0.98554879618022673</v>
      </c>
      <c r="M47" s="232">
        <f t="shared" si="156"/>
        <v>0.98124194794091912</v>
      </c>
      <c r="N47" s="232">
        <f t="shared" si="156"/>
        <v>0.97661048594663802</v>
      </c>
      <c r="O47" s="232">
        <f t="shared" si="156"/>
        <v>0.97162977246831017</v>
      </c>
      <c r="P47" s="232">
        <f t="shared" si="156"/>
        <v>0.96625665982656039</v>
      </c>
      <c r="Q47" s="232">
        <f t="shared" si="156"/>
        <v>0.96045911986760102</v>
      </c>
      <c r="R47" s="232">
        <f t="shared" si="156"/>
        <v>0.95418732181486554</v>
      </c>
      <c r="S47" s="232">
        <f t="shared" si="156"/>
        <v>0.94738396621032561</v>
      </c>
      <c r="T47" s="232">
        <f t="shared" si="156"/>
        <v>0.94000384511354718</v>
      </c>
      <c r="U47" s="232">
        <f t="shared" si="156"/>
        <v>0.9319668122378264</v>
      </c>
      <c r="V47" s="232">
        <f t="shared" si="156"/>
        <v>0.92321564387091315</v>
      </c>
      <c r="W47" s="232">
        <f t="shared" si="156"/>
        <v>0.91368805842616529</v>
      </c>
      <c r="X47" s="232">
        <f t="shared" si="156"/>
        <v>0.9032994252018598</v>
      </c>
      <c r="Y47" s="232">
        <f t="shared" si="156"/>
        <v>0.89197205040982852</v>
      </c>
      <c r="Z47" s="232">
        <f t="shared" si="156"/>
        <v>0.87961823751165236</v>
      </c>
      <c r="AA47" s="232">
        <f t="shared" si="156"/>
        <v>0.86615128229534888</v>
      </c>
      <c r="AB47" s="232">
        <f t="shared" si="156"/>
        <v>0.85147001806044265</v>
      </c>
      <c r="AC47" s="232">
        <f t="shared" si="156"/>
        <v>0.83548792582144815</v>
      </c>
      <c r="AD47" s="232">
        <f t="shared" si="156"/>
        <v>0.81810977696436205</v>
      </c>
      <c r="AE47" s="232">
        <f t="shared" si="156"/>
        <v>0.79923598440979415</v>
      </c>
      <c r="AF47" s="232">
        <f t="shared" si="156"/>
        <v>0.77878353556874746</v>
      </c>
      <c r="AG47" s="232">
        <f t="shared" si="156"/>
        <v>0.75667387099395067</v>
      </c>
      <c r="AH47" s="232">
        <f t="shared" si="156"/>
        <v>0.73283107731893127</v>
      </c>
      <c r="AI47" s="232">
        <f t="shared" si="156"/>
        <v>0.707196646234315</v>
      </c>
      <c r="AJ47" s="232">
        <f t="shared" si="156"/>
        <v>0.6797503443939612</v>
      </c>
      <c r="AK47" s="232">
        <f t="shared" si="156"/>
        <v>0.6504802945643573</v>
      </c>
      <c r="AL47" s="232">
        <f t="shared" si="156"/>
        <v>0.61941335569596356</v>
      </c>
      <c r="AM47" s="232">
        <f t="shared" si="156"/>
        <v>0.58661541851186227</v>
      </c>
      <c r="AN47" s="232">
        <f t="shared" si="156"/>
        <v>0.55220455806195645</v>
      </c>
      <c r="AO47" s="232">
        <f t="shared" si="156"/>
        <v>0.5163388720158324</v>
      </c>
      <c r="AP47" s="232">
        <f t="shared" ref="AP47:BU47" si="157">AO47*IFERROR(VLOOKUP($F47+AO$4,mortalityTable_nPx_assurance,4,0),0)</f>
        <v>0.47924508745021499</v>
      </c>
      <c r="AQ47" s="232">
        <f t="shared" si="157"/>
        <v>0.44120261240841691</v>
      </c>
      <c r="AR47" s="232">
        <f t="shared" si="157"/>
        <v>0.40255326356143956</v>
      </c>
      <c r="AS47" s="232">
        <f t="shared" si="157"/>
        <v>0.36368272043194694</v>
      </c>
      <c r="AT47" s="232">
        <f t="shared" si="157"/>
        <v>0.32503052090443962</v>
      </c>
      <c r="AU47" s="232">
        <f t="shared" si="157"/>
        <v>0.28707345667321915</v>
      </c>
      <c r="AV47" s="232">
        <f t="shared" si="157"/>
        <v>0.25030508834251325</v>
      </c>
      <c r="AW47" s="232">
        <f t="shared" si="157"/>
        <v>0.21520981190600949</v>
      </c>
      <c r="AX47" s="232">
        <f t="shared" si="157"/>
        <v>0.18224827711448507</v>
      </c>
      <c r="AY47" s="232">
        <f t="shared" si="157"/>
        <v>0.15182374973299295</v>
      </c>
      <c r="AZ47" s="232">
        <f t="shared" si="157"/>
        <v>0.12426622091895739</v>
      </c>
      <c r="BA47" s="232">
        <f t="shared" si="157"/>
        <v>9.980565799326982E-2</v>
      </c>
      <c r="BB47" s="232">
        <f t="shared" si="157"/>
        <v>7.85580314630826E-2</v>
      </c>
      <c r="BC47" s="232">
        <f t="shared" si="157"/>
        <v>6.0521107439158832E-2</v>
      </c>
      <c r="BD47" s="232">
        <f t="shared" si="157"/>
        <v>4.5579656434579299E-2</v>
      </c>
      <c r="BE47" s="232">
        <f t="shared" si="157"/>
        <v>3.3517000359167888E-2</v>
      </c>
      <c r="BF47" s="232">
        <f t="shared" si="157"/>
        <v>2.403839265759521E-2</v>
      </c>
      <c r="BG47" s="232">
        <f t="shared" si="157"/>
        <v>1.6797067253421231E-2</v>
      </c>
      <c r="BH47" s="232">
        <f t="shared" si="157"/>
        <v>1.1424861233759518E-2</v>
      </c>
      <c r="BI47" s="232">
        <f t="shared" si="157"/>
        <v>7.5580027005812721E-3</v>
      </c>
      <c r="BJ47" s="232">
        <f t="shared" si="157"/>
        <v>4.8597957364737579E-3</v>
      </c>
      <c r="BK47" s="232">
        <f t="shared" si="157"/>
        <v>3.0325125395596251E-3</v>
      </c>
      <c r="BL47" s="232">
        <f t="shared" si="157"/>
        <v>1.8316375738940136E-3</v>
      </c>
      <c r="BM47" s="232">
        <f t="shared" si="157"/>
        <v>1.0678447055802098E-3</v>
      </c>
      <c r="BN47" s="232">
        <f t="shared" si="157"/>
        <v>5.9799303512491752E-4</v>
      </c>
      <c r="BO47" s="232">
        <f t="shared" si="157"/>
        <v>3.1992627379183084E-4</v>
      </c>
      <c r="BP47" s="232">
        <f t="shared" si="157"/>
        <v>1.6220262081245823E-4</v>
      </c>
      <c r="BQ47" s="232">
        <f t="shared" si="157"/>
        <v>7.7208447506730115E-5</v>
      </c>
      <c r="BR47" s="232">
        <f t="shared" si="157"/>
        <v>3.404892535046798E-5</v>
      </c>
      <c r="BS47" s="232">
        <f t="shared" si="157"/>
        <v>1.3653619065537661E-5</v>
      </c>
      <c r="BT47" s="232">
        <f t="shared" si="157"/>
        <v>4.8470347682658695E-6</v>
      </c>
      <c r="BU47" s="232">
        <f t="shared" si="157"/>
        <v>1.4638045000162928E-6</v>
      </c>
      <c r="BV47" s="232">
        <f t="shared" ref="BV47:DA47" si="158">BU47*IFERROR(VLOOKUP($F47+BU$4,mortalityTable_nPx_assurance,4,0),0)</f>
        <v>3.5277688450392657E-7</v>
      </c>
      <c r="BW47" s="232">
        <f t="shared" si="158"/>
        <v>6.0324847250171452E-8</v>
      </c>
      <c r="BX47" s="232">
        <f t="shared" si="158"/>
        <v>5.4895610997656007E-9</v>
      </c>
      <c r="BY47" s="232">
        <f t="shared" si="158"/>
        <v>0</v>
      </c>
      <c r="BZ47" s="232">
        <f t="shared" si="158"/>
        <v>0</v>
      </c>
      <c r="CA47" s="232">
        <f t="shared" si="158"/>
        <v>0</v>
      </c>
      <c r="CB47" s="232">
        <f t="shared" si="158"/>
        <v>0</v>
      </c>
      <c r="CC47" s="232">
        <f t="shared" si="158"/>
        <v>0</v>
      </c>
      <c r="CD47" s="232">
        <f t="shared" si="158"/>
        <v>0</v>
      </c>
      <c r="CE47" s="232">
        <f t="shared" si="158"/>
        <v>0</v>
      </c>
      <c r="CF47" s="232">
        <f t="shared" si="158"/>
        <v>0</v>
      </c>
      <c r="CG47" s="232">
        <f t="shared" si="158"/>
        <v>0</v>
      </c>
      <c r="CH47" s="232">
        <f t="shared" si="158"/>
        <v>0</v>
      </c>
      <c r="CI47" s="232">
        <f t="shared" si="158"/>
        <v>0</v>
      </c>
      <c r="CJ47" s="232">
        <f t="shared" si="158"/>
        <v>0</v>
      </c>
      <c r="CK47" s="232">
        <f t="shared" si="158"/>
        <v>0</v>
      </c>
      <c r="CL47" s="232">
        <f t="shared" si="158"/>
        <v>0</v>
      </c>
      <c r="CM47" s="232">
        <f t="shared" si="158"/>
        <v>0</v>
      </c>
      <c r="CN47" s="232">
        <f t="shared" si="158"/>
        <v>0</v>
      </c>
      <c r="CO47" s="232">
        <f t="shared" si="158"/>
        <v>0</v>
      </c>
      <c r="CP47" s="232">
        <f t="shared" si="158"/>
        <v>0</v>
      </c>
      <c r="CQ47" s="232">
        <f t="shared" si="158"/>
        <v>0</v>
      </c>
      <c r="CR47" s="232">
        <f t="shared" si="158"/>
        <v>0</v>
      </c>
      <c r="CS47" s="232">
        <f t="shared" si="158"/>
        <v>0</v>
      </c>
      <c r="CT47" s="232">
        <f t="shared" si="158"/>
        <v>0</v>
      </c>
      <c r="CU47" s="232">
        <f t="shared" si="158"/>
        <v>0</v>
      </c>
      <c r="CV47" s="232">
        <f t="shared" si="158"/>
        <v>0</v>
      </c>
      <c r="CW47" s="232">
        <f t="shared" si="158"/>
        <v>0</v>
      </c>
      <c r="CX47" s="232">
        <f t="shared" si="158"/>
        <v>0</v>
      </c>
      <c r="CY47" s="232">
        <f t="shared" si="158"/>
        <v>0</v>
      </c>
      <c r="CZ47" s="232">
        <f t="shared" si="158"/>
        <v>0</v>
      </c>
      <c r="DA47" s="232">
        <f t="shared" si="158"/>
        <v>0</v>
      </c>
      <c r="DB47" s="232">
        <f t="shared" ref="DB47:DI47" si="159">DA47*IFERROR(VLOOKUP($F47+DA$4,mortalityTable_nPx_assurance,4,0),0)</f>
        <v>0</v>
      </c>
      <c r="DC47" s="232">
        <f t="shared" si="159"/>
        <v>0</v>
      </c>
      <c r="DD47" s="232">
        <f t="shared" si="159"/>
        <v>0</v>
      </c>
      <c r="DE47" s="232">
        <f t="shared" si="159"/>
        <v>0</v>
      </c>
      <c r="DF47" s="232">
        <f t="shared" si="159"/>
        <v>0</v>
      </c>
      <c r="DG47" s="232">
        <f t="shared" si="159"/>
        <v>0</v>
      </c>
      <c r="DH47" s="232">
        <f t="shared" si="159"/>
        <v>0</v>
      </c>
      <c r="DI47" s="233">
        <f t="shared" si="159"/>
        <v>0</v>
      </c>
    </row>
    <row r="48" spans="2:113">
      <c r="B48" s="220"/>
      <c r="C48" s="220"/>
      <c r="D48" s="220"/>
      <c r="E48" s="220"/>
      <c r="F48" s="266">
        <f t="shared" si="14"/>
        <v>53</v>
      </c>
      <c r="G48" s="224">
        <f t="shared" si="135"/>
        <v>3.48E-3</v>
      </c>
      <c r="H48" s="225">
        <v>1</v>
      </c>
      <c r="I48" s="230">
        <f t="shared" si="9"/>
        <v>0.99651999999999996</v>
      </c>
      <c r="J48" s="231">
        <f t="shared" ref="J48:AO48" si="160">I48*IFERROR(VLOOKUP($F48+I$4,mortalityTable_nPx_assurance,4,0),0)</f>
        <v>0.99277308479999993</v>
      </c>
      <c r="K48" s="232">
        <f t="shared" si="160"/>
        <v>0.9887523538065599</v>
      </c>
      <c r="L48" s="232">
        <f t="shared" si="160"/>
        <v>0.98443150602042528</v>
      </c>
      <c r="M48" s="232">
        <f t="shared" si="160"/>
        <v>0.97978498931200897</v>
      </c>
      <c r="N48" s="232">
        <f t="shared" si="160"/>
        <v>0.97478808586651777</v>
      </c>
      <c r="O48" s="232">
        <f t="shared" si="160"/>
        <v>0.96939750775167588</v>
      </c>
      <c r="P48" s="232">
        <f t="shared" si="160"/>
        <v>0.96358112270516583</v>
      </c>
      <c r="Q48" s="232">
        <f t="shared" si="160"/>
        <v>0.95728893797390102</v>
      </c>
      <c r="R48" s="232">
        <f t="shared" si="160"/>
        <v>0.9504634678461471</v>
      </c>
      <c r="S48" s="232">
        <f t="shared" si="160"/>
        <v>0.94305935743162561</v>
      </c>
      <c r="T48" s="232">
        <f t="shared" si="160"/>
        <v>0.93499619992558525</v>
      </c>
      <c r="U48" s="232">
        <f t="shared" si="160"/>
        <v>0.92621658560828402</v>
      </c>
      <c r="V48" s="232">
        <f t="shared" si="160"/>
        <v>0.91665803044480654</v>
      </c>
      <c r="W48" s="232">
        <f t="shared" si="160"/>
        <v>0.90623562863864915</v>
      </c>
      <c r="X48" s="232">
        <f t="shared" si="160"/>
        <v>0.89487143385552048</v>
      </c>
      <c r="Y48" s="232">
        <f t="shared" si="160"/>
        <v>0.88247746449662146</v>
      </c>
      <c r="Z48" s="232">
        <f t="shared" si="160"/>
        <v>0.86896673451517814</v>
      </c>
      <c r="AA48" s="232">
        <f t="shared" si="160"/>
        <v>0.85423774836514588</v>
      </c>
      <c r="AB48" s="232">
        <f t="shared" si="160"/>
        <v>0.83820370582833215</v>
      </c>
      <c r="AC48" s="232">
        <f t="shared" si="160"/>
        <v>0.82076906874710276</v>
      </c>
      <c r="AD48" s="232">
        <f t="shared" si="160"/>
        <v>0.80183392633110706</v>
      </c>
      <c r="AE48" s="232">
        <f t="shared" si="160"/>
        <v>0.78131499615629407</v>
      </c>
      <c r="AF48" s="232">
        <f t="shared" si="160"/>
        <v>0.75913346341541688</v>
      </c>
      <c r="AG48" s="232">
        <f t="shared" si="160"/>
        <v>0.73521316798319702</v>
      </c>
      <c r="AH48" s="232">
        <f t="shared" si="160"/>
        <v>0.70949541136714478</v>
      </c>
      <c r="AI48" s="232">
        <f t="shared" si="160"/>
        <v>0.6819598944519859</v>
      </c>
      <c r="AJ48" s="232">
        <f t="shared" si="160"/>
        <v>0.65259470139688336</v>
      </c>
      <c r="AK48" s="232">
        <f t="shared" si="160"/>
        <v>0.62142677845816818</v>
      </c>
      <c r="AL48" s="232">
        <f t="shared" si="160"/>
        <v>0.58852223053880814</v>
      </c>
      <c r="AM48" s="232">
        <f t="shared" si="160"/>
        <v>0.55399951649540158</v>
      </c>
      <c r="AN48" s="232">
        <f t="shared" si="160"/>
        <v>0.51801724789902526</v>
      </c>
      <c r="AO48" s="232">
        <f t="shared" si="160"/>
        <v>0.48080288880995925</v>
      </c>
      <c r="AP48" s="232">
        <f t="shared" ref="AP48:BU48" si="161">AO48*IFERROR(VLOOKUP($F48+AO$4,mortalityTable_nPx_assurance,4,0),0)</f>
        <v>0.44263675549622467</v>
      </c>
      <c r="AQ48" s="232">
        <f t="shared" si="161"/>
        <v>0.4038617757147554</v>
      </c>
      <c r="AR48" s="232">
        <f t="shared" si="161"/>
        <v>0.36486488265173861</v>
      </c>
      <c r="AS48" s="232">
        <f t="shared" si="161"/>
        <v>0.32608704292351182</v>
      </c>
      <c r="AT48" s="232">
        <f t="shared" si="161"/>
        <v>0.28800659805090412</v>
      </c>
      <c r="AU48" s="232">
        <f t="shared" si="161"/>
        <v>0.25111871297254434</v>
      </c>
      <c r="AV48" s="232">
        <f t="shared" si="161"/>
        <v>0.21590935822666391</v>
      </c>
      <c r="AW48" s="232">
        <f t="shared" si="161"/>
        <v>0.18284068092066807</v>
      </c>
      <c r="AX48" s="232">
        <f t="shared" si="161"/>
        <v>0.15231725764777176</v>
      </c>
      <c r="AY48" s="232">
        <f t="shared" si="161"/>
        <v>0.1246701522121247</v>
      </c>
      <c r="AZ48" s="232">
        <f t="shared" si="161"/>
        <v>0.10013007945069007</v>
      </c>
      <c r="BA48" s="232">
        <f t="shared" si="161"/>
        <v>7.8813386836432658E-2</v>
      </c>
      <c r="BB48" s="232">
        <f t="shared" si="161"/>
        <v>6.0717833218787716E-2</v>
      </c>
      <c r="BC48" s="232">
        <f t="shared" si="161"/>
        <v>4.5727814553733405E-2</v>
      </c>
      <c r="BD48" s="232">
        <f t="shared" si="161"/>
        <v>3.3625948432087854E-2</v>
      </c>
      <c r="BE48" s="232">
        <f t="shared" si="161"/>
        <v>2.4116530215493412E-2</v>
      </c>
      <c r="BF48" s="232">
        <f t="shared" si="161"/>
        <v>1.6851666653378179E-2</v>
      </c>
      <c r="BG48" s="232">
        <f t="shared" si="161"/>
        <v>1.1461998107628235E-2</v>
      </c>
      <c r="BH48" s="232">
        <f t="shared" si="161"/>
        <v>7.5825702281203831E-3</v>
      </c>
      <c r="BI48" s="232">
        <f t="shared" si="161"/>
        <v>4.8755926566814061E-3</v>
      </c>
      <c r="BJ48" s="232">
        <f t="shared" si="161"/>
        <v>3.0423698177691975E-3</v>
      </c>
      <c r="BK48" s="232">
        <f t="shared" si="161"/>
        <v>1.8375913699325952E-3</v>
      </c>
      <c r="BL48" s="232">
        <f t="shared" si="161"/>
        <v>1.0713157686707028E-3</v>
      </c>
      <c r="BM48" s="232">
        <f t="shared" si="161"/>
        <v>5.9993683045559364E-4</v>
      </c>
      <c r="BN48" s="232">
        <f t="shared" si="161"/>
        <v>3.2096620429374257E-4</v>
      </c>
      <c r="BO48" s="232">
        <f t="shared" si="161"/>
        <v>1.6272986557692748E-4</v>
      </c>
      <c r="BP48" s="232">
        <f t="shared" si="161"/>
        <v>7.7459416014617481E-5</v>
      </c>
      <c r="BQ48" s="232">
        <f t="shared" si="161"/>
        <v>3.4159602462446307E-5</v>
      </c>
      <c r="BR48" s="232">
        <f t="shared" si="161"/>
        <v>1.3698000587440969E-5</v>
      </c>
      <c r="BS48" s="232">
        <f t="shared" si="161"/>
        <v>4.8627902085415441E-6</v>
      </c>
      <c r="BT48" s="232">
        <f t="shared" si="161"/>
        <v>1.4685626429795466E-6</v>
      </c>
      <c r="BU48" s="232">
        <f t="shared" si="161"/>
        <v>3.5392359695807071E-7</v>
      </c>
      <c r="BV48" s="232">
        <f t="shared" ref="BV48:DA48" si="162">BU48*IFERROR(VLOOKUP($F48+BU$4,mortalityTable_nPx_assurance,4,0),0)</f>
        <v>6.0520935079830108E-8</v>
      </c>
      <c r="BW48" s="232">
        <f t="shared" si="162"/>
        <v>5.507405092264538E-9</v>
      </c>
      <c r="BX48" s="232">
        <f t="shared" si="162"/>
        <v>0</v>
      </c>
      <c r="BY48" s="232">
        <f t="shared" si="162"/>
        <v>0</v>
      </c>
      <c r="BZ48" s="232">
        <f t="shared" si="162"/>
        <v>0</v>
      </c>
      <c r="CA48" s="232">
        <f t="shared" si="162"/>
        <v>0</v>
      </c>
      <c r="CB48" s="232">
        <f t="shared" si="162"/>
        <v>0</v>
      </c>
      <c r="CC48" s="232">
        <f t="shared" si="162"/>
        <v>0</v>
      </c>
      <c r="CD48" s="232">
        <f t="shared" si="162"/>
        <v>0</v>
      </c>
      <c r="CE48" s="232">
        <f t="shared" si="162"/>
        <v>0</v>
      </c>
      <c r="CF48" s="232">
        <f t="shared" si="162"/>
        <v>0</v>
      </c>
      <c r="CG48" s="232">
        <f t="shared" si="162"/>
        <v>0</v>
      </c>
      <c r="CH48" s="232">
        <f t="shared" si="162"/>
        <v>0</v>
      </c>
      <c r="CI48" s="232">
        <f t="shared" si="162"/>
        <v>0</v>
      </c>
      <c r="CJ48" s="232">
        <f t="shared" si="162"/>
        <v>0</v>
      </c>
      <c r="CK48" s="232">
        <f t="shared" si="162"/>
        <v>0</v>
      </c>
      <c r="CL48" s="232">
        <f t="shared" si="162"/>
        <v>0</v>
      </c>
      <c r="CM48" s="232">
        <f t="shared" si="162"/>
        <v>0</v>
      </c>
      <c r="CN48" s="232">
        <f t="shared" si="162"/>
        <v>0</v>
      </c>
      <c r="CO48" s="232">
        <f t="shared" si="162"/>
        <v>0</v>
      </c>
      <c r="CP48" s="232">
        <f t="shared" si="162"/>
        <v>0</v>
      </c>
      <c r="CQ48" s="232">
        <f t="shared" si="162"/>
        <v>0</v>
      </c>
      <c r="CR48" s="232">
        <f t="shared" si="162"/>
        <v>0</v>
      </c>
      <c r="CS48" s="232">
        <f t="shared" si="162"/>
        <v>0</v>
      </c>
      <c r="CT48" s="232">
        <f t="shared" si="162"/>
        <v>0</v>
      </c>
      <c r="CU48" s="232">
        <f t="shared" si="162"/>
        <v>0</v>
      </c>
      <c r="CV48" s="232">
        <f t="shared" si="162"/>
        <v>0</v>
      </c>
      <c r="CW48" s="232">
        <f t="shared" si="162"/>
        <v>0</v>
      </c>
      <c r="CX48" s="232">
        <f t="shared" si="162"/>
        <v>0</v>
      </c>
      <c r="CY48" s="232">
        <f t="shared" si="162"/>
        <v>0</v>
      </c>
      <c r="CZ48" s="232">
        <f t="shared" si="162"/>
        <v>0</v>
      </c>
      <c r="DA48" s="232">
        <f t="shared" si="162"/>
        <v>0</v>
      </c>
      <c r="DB48" s="232">
        <f t="shared" ref="DB48:DI48" si="163">DA48*IFERROR(VLOOKUP($F48+DA$4,mortalityTable_nPx_assurance,4,0),0)</f>
        <v>0</v>
      </c>
      <c r="DC48" s="232">
        <f t="shared" si="163"/>
        <v>0</v>
      </c>
      <c r="DD48" s="232">
        <f t="shared" si="163"/>
        <v>0</v>
      </c>
      <c r="DE48" s="232">
        <f t="shared" si="163"/>
        <v>0</v>
      </c>
      <c r="DF48" s="232">
        <f t="shared" si="163"/>
        <v>0</v>
      </c>
      <c r="DG48" s="232">
        <f t="shared" si="163"/>
        <v>0</v>
      </c>
      <c r="DH48" s="232">
        <f t="shared" si="163"/>
        <v>0</v>
      </c>
      <c r="DI48" s="233">
        <f t="shared" si="163"/>
        <v>0</v>
      </c>
    </row>
    <row r="49" spans="2:113">
      <c r="B49" s="220"/>
      <c r="C49" s="220"/>
      <c r="D49" s="220"/>
      <c r="E49" s="220"/>
      <c r="F49" s="266">
        <f t="shared" si="14"/>
        <v>54</v>
      </c>
      <c r="G49" s="224">
        <f t="shared" si="135"/>
        <v>3.7599999999999999E-3</v>
      </c>
      <c r="H49" s="225">
        <v>1</v>
      </c>
      <c r="I49" s="230">
        <f t="shared" si="9"/>
        <v>0.99624000000000001</v>
      </c>
      <c r="J49" s="231">
        <f t="shared" ref="J49:AO49" si="164">I49*IFERROR(VLOOKUP($F49+I$4,mortalityTable_nPx_assurance,4,0),0)</f>
        <v>0.99220522799999999</v>
      </c>
      <c r="K49" s="232">
        <f t="shared" si="164"/>
        <v>0.98786929115363997</v>
      </c>
      <c r="L49" s="232">
        <f t="shared" si="164"/>
        <v>0.98320654809939489</v>
      </c>
      <c r="M49" s="232">
        <f t="shared" si="164"/>
        <v>0.97819219470408802</v>
      </c>
      <c r="N49" s="232">
        <f t="shared" si="164"/>
        <v>0.97278279186737437</v>
      </c>
      <c r="O49" s="232">
        <f t="shared" si="164"/>
        <v>0.96694609511617013</v>
      </c>
      <c r="P49" s="232">
        <f t="shared" si="164"/>
        <v>0.96063193711506156</v>
      </c>
      <c r="Q49" s="232">
        <f t="shared" si="164"/>
        <v>0.95378263140343122</v>
      </c>
      <c r="R49" s="232">
        <f t="shared" si="164"/>
        <v>0.94635266470479851</v>
      </c>
      <c r="S49" s="232">
        <f t="shared" si="164"/>
        <v>0.93826134942157258</v>
      </c>
      <c r="T49" s="232">
        <f t="shared" si="164"/>
        <v>0.92945107535050397</v>
      </c>
      <c r="U49" s="232">
        <f t="shared" si="164"/>
        <v>0.91985914025288673</v>
      </c>
      <c r="V49" s="232">
        <f t="shared" si="164"/>
        <v>0.90940034182821139</v>
      </c>
      <c r="W49" s="232">
        <f t="shared" si="164"/>
        <v>0.89799646154168566</v>
      </c>
      <c r="X49" s="232">
        <f t="shared" si="164"/>
        <v>0.88555921054933329</v>
      </c>
      <c r="Y49" s="232">
        <f t="shared" si="164"/>
        <v>0.87200129903582291</v>
      </c>
      <c r="Z49" s="232">
        <f t="shared" si="164"/>
        <v>0.85722087701716565</v>
      </c>
      <c r="AA49" s="232">
        <f t="shared" si="164"/>
        <v>0.84113084115555348</v>
      </c>
      <c r="AB49" s="232">
        <f t="shared" si="164"/>
        <v>0.82363531965951797</v>
      </c>
      <c r="AC49" s="232">
        <f t="shared" si="164"/>
        <v>0.80463405283497291</v>
      </c>
      <c r="AD49" s="232">
        <f t="shared" si="164"/>
        <v>0.78404346742292597</v>
      </c>
      <c r="AE49" s="232">
        <f t="shared" si="164"/>
        <v>0.7617844733827891</v>
      </c>
      <c r="AF49" s="232">
        <f t="shared" si="164"/>
        <v>0.73778064462649739</v>
      </c>
      <c r="AG49" s="232">
        <f t="shared" si="164"/>
        <v>0.71197307767746254</v>
      </c>
      <c r="AH49" s="232">
        <f t="shared" si="164"/>
        <v>0.68434140253280018</v>
      </c>
      <c r="AI49" s="232">
        <f t="shared" si="164"/>
        <v>0.65487366173973782</v>
      </c>
      <c r="AJ49" s="232">
        <f t="shared" si="164"/>
        <v>0.62359689565504794</v>
      </c>
      <c r="AK49" s="232">
        <f t="shared" si="164"/>
        <v>0.59057744003011314</v>
      </c>
      <c r="AL49" s="232">
        <f t="shared" si="164"/>
        <v>0.55593416739794665</v>
      </c>
      <c r="AM49" s="232">
        <f t="shared" si="164"/>
        <v>0.51982624322545001</v>
      </c>
      <c r="AN49" s="232">
        <f t="shared" si="164"/>
        <v>0.48248192591213368</v>
      </c>
      <c r="AO49" s="232">
        <f t="shared" si="164"/>
        <v>0.4441825106332285</v>
      </c>
      <c r="AP49" s="232">
        <f t="shared" ref="AP49:BU49" si="165">AO49*IFERROR(VLOOKUP($F49+AO$4,mortalityTable_nPx_assurance,4,0),0)</f>
        <v>0.40527212270175766</v>
      </c>
      <c r="AQ49" s="232">
        <f t="shared" si="165"/>
        <v>0.36613904653367596</v>
      </c>
      <c r="AR49" s="232">
        <f t="shared" si="165"/>
        <v>0.32722578866807689</v>
      </c>
      <c r="AS49" s="232">
        <f t="shared" si="165"/>
        <v>0.2890123610674189</v>
      </c>
      <c r="AT49" s="232">
        <f t="shared" si="165"/>
        <v>0.25199565786190392</v>
      </c>
      <c r="AU49" s="232">
        <f t="shared" si="165"/>
        <v>0.2166633466730864</v>
      </c>
      <c r="AV49" s="232">
        <f t="shared" si="165"/>
        <v>0.1834791884966365</v>
      </c>
      <c r="AW49" s="232">
        <f t="shared" si="165"/>
        <v>0.152849172769008</v>
      </c>
      <c r="AX49" s="232">
        <f t="shared" si="165"/>
        <v>0.12510551941970535</v>
      </c>
      <c r="AY49" s="232">
        <f t="shared" si="165"/>
        <v>0.10047974897713055</v>
      </c>
      <c r="AZ49" s="232">
        <f t="shared" si="165"/>
        <v>7.9088615217389219E-2</v>
      </c>
      <c r="BA49" s="232">
        <f t="shared" si="165"/>
        <v>6.0929869163476653E-2</v>
      </c>
      <c r="BB49" s="232">
        <f t="shared" si="165"/>
        <v>4.5887503064397539E-2</v>
      </c>
      <c r="BC49" s="232">
        <f t="shared" si="165"/>
        <v>3.374337537840473E-2</v>
      </c>
      <c r="BD49" s="232">
        <f t="shared" si="165"/>
        <v>2.4200748821391876E-2</v>
      </c>
      <c r="BE49" s="232">
        <f t="shared" si="165"/>
        <v>1.6910515246435789E-2</v>
      </c>
      <c r="BF49" s="232">
        <f t="shared" si="165"/>
        <v>1.150202515516823E-2</v>
      </c>
      <c r="BG49" s="232">
        <f t="shared" si="165"/>
        <v>7.609049721149991E-3</v>
      </c>
      <c r="BH49" s="232">
        <f t="shared" si="165"/>
        <v>4.8926189706994441E-3</v>
      </c>
      <c r="BI49" s="232">
        <f t="shared" si="165"/>
        <v>3.0529942377164531E-3</v>
      </c>
      <c r="BJ49" s="232">
        <f t="shared" si="165"/>
        <v>1.8440085195807377E-3</v>
      </c>
      <c r="BK49" s="232">
        <f t="shared" si="165"/>
        <v>1.07505696691557E-3</v>
      </c>
      <c r="BL49" s="232">
        <f t="shared" si="165"/>
        <v>6.0203190147271922E-4</v>
      </c>
      <c r="BM49" s="232">
        <f t="shared" si="165"/>
        <v>3.2208706728790472E-4</v>
      </c>
      <c r="BN49" s="232">
        <f t="shared" si="165"/>
        <v>1.6329814311496769E-4</v>
      </c>
      <c r="BO49" s="232">
        <f t="shared" si="165"/>
        <v>7.7729916122724625E-5</v>
      </c>
      <c r="BP49" s="232">
        <f t="shared" si="165"/>
        <v>3.4278893010121558E-5</v>
      </c>
      <c r="BQ49" s="232">
        <f t="shared" si="165"/>
        <v>1.3745836097058746E-5</v>
      </c>
      <c r="BR49" s="232">
        <f t="shared" si="165"/>
        <v>4.8797718144558544E-6</v>
      </c>
      <c r="BS49" s="232">
        <f t="shared" si="165"/>
        <v>1.4736910879656683E-6</v>
      </c>
      <c r="BT49" s="232">
        <f t="shared" si="165"/>
        <v>3.5515955219972606E-7</v>
      </c>
      <c r="BU49" s="232">
        <f t="shared" si="165"/>
        <v>6.0732283426153166E-8</v>
      </c>
      <c r="BV49" s="232">
        <f t="shared" ref="BV49:DA49" si="166">BU49*IFERROR(VLOOKUP($F49+BU$4,mortalityTable_nPx_assurance,4,0),0)</f>
        <v>5.5266377917799365E-9</v>
      </c>
      <c r="BW49" s="232">
        <f t="shared" si="166"/>
        <v>0</v>
      </c>
      <c r="BX49" s="232">
        <f t="shared" si="166"/>
        <v>0</v>
      </c>
      <c r="BY49" s="232">
        <f t="shared" si="166"/>
        <v>0</v>
      </c>
      <c r="BZ49" s="232">
        <f t="shared" si="166"/>
        <v>0</v>
      </c>
      <c r="CA49" s="232">
        <f t="shared" si="166"/>
        <v>0</v>
      </c>
      <c r="CB49" s="232">
        <f t="shared" si="166"/>
        <v>0</v>
      </c>
      <c r="CC49" s="232">
        <f t="shared" si="166"/>
        <v>0</v>
      </c>
      <c r="CD49" s="232">
        <f t="shared" si="166"/>
        <v>0</v>
      </c>
      <c r="CE49" s="232">
        <f t="shared" si="166"/>
        <v>0</v>
      </c>
      <c r="CF49" s="232">
        <f t="shared" si="166"/>
        <v>0</v>
      </c>
      <c r="CG49" s="232">
        <f t="shared" si="166"/>
        <v>0</v>
      </c>
      <c r="CH49" s="232">
        <f t="shared" si="166"/>
        <v>0</v>
      </c>
      <c r="CI49" s="232">
        <f t="shared" si="166"/>
        <v>0</v>
      </c>
      <c r="CJ49" s="232">
        <f t="shared" si="166"/>
        <v>0</v>
      </c>
      <c r="CK49" s="232">
        <f t="shared" si="166"/>
        <v>0</v>
      </c>
      <c r="CL49" s="232">
        <f t="shared" si="166"/>
        <v>0</v>
      </c>
      <c r="CM49" s="232">
        <f t="shared" si="166"/>
        <v>0</v>
      </c>
      <c r="CN49" s="232">
        <f t="shared" si="166"/>
        <v>0</v>
      </c>
      <c r="CO49" s="232">
        <f t="shared" si="166"/>
        <v>0</v>
      </c>
      <c r="CP49" s="232">
        <f t="shared" si="166"/>
        <v>0</v>
      </c>
      <c r="CQ49" s="232">
        <f t="shared" si="166"/>
        <v>0</v>
      </c>
      <c r="CR49" s="232">
        <f t="shared" si="166"/>
        <v>0</v>
      </c>
      <c r="CS49" s="232">
        <f t="shared" si="166"/>
        <v>0</v>
      </c>
      <c r="CT49" s="232">
        <f t="shared" si="166"/>
        <v>0</v>
      </c>
      <c r="CU49" s="232">
        <f t="shared" si="166"/>
        <v>0</v>
      </c>
      <c r="CV49" s="232">
        <f t="shared" si="166"/>
        <v>0</v>
      </c>
      <c r="CW49" s="232">
        <f t="shared" si="166"/>
        <v>0</v>
      </c>
      <c r="CX49" s="232">
        <f t="shared" si="166"/>
        <v>0</v>
      </c>
      <c r="CY49" s="232">
        <f t="shared" si="166"/>
        <v>0</v>
      </c>
      <c r="CZ49" s="232">
        <f t="shared" si="166"/>
        <v>0</v>
      </c>
      <c r="DA49" s="232">
        <f t="shared" si="166"/>
        <v>0</v>
      </c>
      <c r="DB49" s="232">
        <f t="shared" ref="DB49:DI49" si="167">DA49*IFERROR(VLOOKUP($F49+DA$4,mortalityTable_nPx_assurance,4,0),0)</f>
        <v>0</v>
      </c>
      <c r="DC49" s="232">
        <f t="shared" si="167"/>
        <v>0</v>
      </c>
      <c r="DD49" s="232">
        <f t="shared" si="167"/>
        <v>0</v>
      </c>
      <c r="DE49" s="232">
        <f t="shared" si="167"/>
        <v>0</v>
      </c>
      <c r="DF49" s="232">
        <f t="shared" si="167"/>
        <v>0</v>
      </c>
      <c r="DG49" s="232">
        <f t="shared" si="167"/>
        <v>0</v>
      </c>
      <c r="DH49" s="232">
        <f t="shared" si="167"/>
        <v>0</v>
      </c>
      <c r="DI49" s="233">
        <f t="shared" si="167"/>
        <v>0</v>
      </c>
    </row>
    <row r="50" spans="2:113">
      <c r="B50" s="220"/>
      <c r="C50" s="220"/>
      <c r="D50" s="220"/>
      <c r="E50" s="220"/>
      <c r="F50" s="266">
        <f t="shared" si="14"/>
        <v>55</v>
      </c>
      <c r="G50" s="224">
        <f t="shared" si="135"/>
        <v>4.0499999999999998E-3</v>
      </c>
      <c r="H50" s="225">
        <v>1</v>
      </c>
      <c r="I50" s="230">
        <f t="shared" si="9"/>
        <v>0.99595</v>
      </c>
      <c r="J50" s="231">
        <f t="shared" ref="J50:AO50" si="168">I50*IFERROR(VLOOKUP($F50+I$4,mortalityTable_nPx_assurance,4,0),0)</f>
        <v>0.99159769850000001</v>
      </c>
      <c r="K50" s="232">
        <f t="shared" si="168"/>
        <v>0.98691735736308006</v>
      </c>
      <c r="L50" s="232">
        <f t="shared" si="168"/>
        <v>0.98188407884052831</v>
      </c>
      <c r="M50" s="232">
        <f t="shared" si="168"/>
        <v>0.97645425988454015</v>
      </c>
      <c r="N50" s="232">
        <f t="shared" si="168"/>
        <v>0.97059553432523293</v>
      </c>
      <c r="O50" s="232">
        <f t="shared" si="168"/>
        <v>0.96425754548608911</v>
      </c>
      <c r="P50" s="232">
        <f t="shared" si="168"/>
        <v>0.95738238918677332</v>
      </c>
      <c r="Q50" s="232">
        <f t="shared" si="168"/>
        <v>0.94992438037500837</v>
      </c>
      <c r="R50" s="232">
        <f t="shared" si="168"/>
        <v>0.94180252692280209</v>
      </c>
      <c r="S50" s="232">
        <f t="shared" si="168"/>
        <v>0.93295900119499697</v>
      </c>
      <c r="T50" s="232">
        <f t="shared" si="168"/>
        <v>0.92333086430266464</v>
      </c>
      <c r="U50" s="232">
        <f t="shared" si="168"/>
        <v>0.91283259237554337</v>
      </c>
      <c r="V50" s="232">
        <f t="shared" si="168"/>
        <v>0.90138567166715411</v>
      </c>
      <c r="W50" s="232">
        <f t="shared" si="168"/>
        <v>0.88890148011456405</v>
      </c>
      <c r="X50" s="232">
        <f t="shared" si="168"/>
        <v>0.87529239845401008</v>
      </c>
      <c r="Y50" s="232">
        <f t="shared" si="168"/>
        <v>0.86045619230021464</v>
      </c>
      <c r="Z50" s="232">
        <f t="shared" si="168"/>
        <v>0.84430542957073962</v>
      </c>
      <c r="AA50" s="232">
        <f t="shared" si="168"/>
        <v>0.82674387663566817</v>
      </c>
      <c r="AB50" s="232">
        <f t="shared" si="168"/>
        <v>0.80767089540168324</v>
      </c>
      <c r="AC50" s="232">
        <f t="shared" si="168"/>
        <v>0.78700259718835419</v>
      </c>
      <c r="AD50" s="232">
        <f t="shared" si="168"/>
        <v>0.76465959345417678</v>
      </c>
      <c r="AE50" s="232">
        <f t="shared" si="168"/>
        <v>0.74056516966443564</v>
      </c>
      <c r="AF50" s="232">
        <f t="shared" si="168"/>
        <v>0.71466020002957364</v>
      </c>
      <c r="AG50" s="232">
        <f t="shared" si="168"/>
        <v>0.68692423766642585</v>
      </c>
      <c r="AH50" s="232">
        <f t="shared" si="168"/>
        <v>0.65734527999250958</v>
      </c>
      <c r="AI50" s="232">
        <f t="shared" si="168"/>
        <v>0.62595046942006727</v>
      </c>
      <c r="AJ50" s="232">
        <f t="shared" si="168"/>
        <v>0.59280639206427466</v>
      </c>
      <c r="AK50" s="232">
        <f t="shared" si="168"/>
        <v>0.55803236910578424</v>
      </c>
      <c r="AL50" s="232">
        <f t="shared" si="168"/>
        <v>0.52178816673236361</v>
      </c>
      <c r="AM50" s="232">
        <f t="shared" si="168"/>
        <v>0.4843029048343106</v>
      </c>
      <c r="AN50" s="232">
        <f t="shared" si="168"/>
        <v>0.44585894024856304</v>
      </c>
      <c r="AO50" s="232">
        <f t="shared" si="168"/>
        <v>0.4068016970827889</v>
      </c>
      <c r="AP50" s="232">
        <f t="shared" ref="AP50:BU50" si="169">AO50*IFERROR(VLOOKUP($F50+AO$4,mortalityTable_nPx_assurance,4,0),0)</f>
        <v>0.36752092521247481</v>
      </c>
      <c r="AQ50" s="232">
        <f t="shared" si="169"/>
        <v>0.328460801280893</v>
      </c>
      <c r="AR50" s="232">
        <f t="shared" si="169"/>
        <v>0.29010314890731032</v>
      </c>
      <c r="AS50" s="232">
        <f t="shared" si="169"/>
        <v>0.25294673759526204</v>
      </c>
      <c r="AT50" s="232">
        <f t="shared" si="169"/>
        <v>0.21748107551703036</v>
      </c>
      <c r="AU50" s="232">
        <f t="shared" si="169"/>
        <v>0.184171673990842</v>
      </c>
      <c r="AV50" s="232">
        <f t="shared" si="169"/>
        <v>0.15342605473481083</v>
      </c>
      <c r="AW50" s="232">
        <f t="shared" si="169"/>
        <v>0.12557769153989531</v>
      </c>
      <c r="AX50" s="232">
        <f t="shared" si="169"/>
        <v>0.10085897873718232</v>
      </c>
      <c r="AY50" s="232">
        <f t="shared" si="169"/>
        <v>7.938711075382357E-2</v>
      </c>
      <c r="AZ50" s="232">
        <f t="shared" si="169"/>
        <v>6.1159830124745677E-2</v>
      </c>
      <c r="BA50" s="232">
        <f t="shared" si="169"/>
        <v>4.6060691263548469E-2</v>
      </c>
      <c r="BB50" s="232">
        <f t="shared" si="169"/>
        <v>3.3870729320650363E-2</v>
      </c>
      <c r="BC50" s="232">
        <f t="shared" si="169"/>
        <v>2.4292087068770441E-2</v>
      </c>
      <c r="BD50" s="232">
        <f t="shared" si="169"/>
        <v>1.6974338760174033E-2</v>
      </c>
      <c r="BE50" s="232">
        <f t="shared" si="169"/>
        <v>1.1545435994507572E-2</v>
      </c>
      <c r="BF50" s="232">
        <f t="shared" si="169"/>
        <v>7.6377677278065392E-3</v>
      </c>
      <c r="BG50" s="232">
        <f t="shared" si="169"/>
        <v>4.9110846489796049E-3</v>
      </c>
      <c r="BH50" s="232">
        <f t="shared" si="169"/>
        <v>3.0645168209632733E-3</v>
      </c>
      <c r="BI50" s="232">
        <f t="shared" si="169"/>
        <v>1.8509681598618171E-3</v>
      </c>
      <c r="BJ50" s="232">
        <f t="shared" si="169"/>
        <v>1.0791144371994394E-3</v>
      </c>
      <c r="BK50" s="232">
        <f t="shared" si="169"/>
        <v>6.0430408483168612E-4</v>
      </c>
      <c r="BL50" s="232">
        <f t="shared" si="169"/>
        <v>3.23302685384952E-4</v>
      </c>
      <c r="BM50" s="232">
        <f t="shared" si="169"/>
        <v>1.6391446149017068E-4</v>
      </c>
      <c r="BN50" s="232">
        <f t="shared" si="169"/>
        <v>7.8023283669321236E-5</v>
      </c>
      <c r="BO50" s="232">
        <f t="shared" si="169"/>
        <v>3.4408268098170664E-5</v>
      </c>
      <c r="BP50" s="232">
        <f t="shared" si="169"/>
        <v>1.3797715507366438E-5</v>
      </c>
      <c r="BQ50" s="232">
        <f t="shared" si="169"/>
        <v>4.8981890051150853E-6</v>
      </c>
      <c r="BR50" s="232">
        <f t="shared" si="169"/>
        <v>1.479253079544756E-6</v>
      </c>
      <c r="BS50" s="232">
        <f t="shared" si="169"/>
        <v>3.564999921702862E-7</v>
      </c>
      <c r="BT50" s="232">
        <f t="shared" si="169"/>
        <v>6.0961498661118949E-8</v>
      </c>
      <c r="BU50" s="232">
        <f t="shared" si="169"/>
        <v>5.5474963781618224E-9</v>
      </c>
      <c r="BV50" s="232">
        <f t="shared" ref="BV50:DA50" si="170">BU50*IFERROR(VLOOKUP($F50+BU$4,mortalityTable_nPx_assurance,4,0),0)</f>
        <v>0</v>
      </c>
      <c r="BW50" s="232">
        <f t="shared" si="170"/>
        <v>0</v>
      </c>
      <c r="BX50" s="232">
        <f t="shared" si="170"/>
        <v>0</v>
      </c>
      <c r="BY50" s="232">
        <f t="shared" si="170"/>
        <v>0</v>
      </c>
      <c r="BZ50" s="232">
        <f t="shared" si="170"/>
        <v>0</v>
      </c>
      <c r="CA50" s="232">
        <f t="shared" si="170"/>
        <v>0</v>
      </c>
      <c r="CB50" s="232">
        <f t="shared" si="170"/>
        <v>0</v>
      </c>
      <c r="CC50" s="232">
        <f t="shared" si="170"/>
        <v>0</v>
      </c>
      <c r="CD50" s="232">
        <f t="shared" si="170"/>
        <v>0</v>
      </c>
      <c r="CE50" s="232">
        <f t="shared" si="170"/>
        <v>0</v>
      </c>
      <c r="CF50" s="232">
        <f t="shared" si="170"/>
        <v>0</v>
      </c>
      <c r="CG50" s="232">
        <f t="shared" si="170"/>
        <v>0</v>
      </c>
      <c r="CH50" s="232">
        <f t="shared" si="170"/>
        <v>0</v>
      </c>
      <c r="CI50" s="232">
        <f t="shared" si="170"/>
        <v>0</v>
      </c>
      <c r="CJ50" s="232">
        <f t="shared" si="170"/>
        <v>0</v>
      </c>
      <c r="CK50" s="232">
        <f t="shared" si="170"/>
        <v>0</v>
      </c>
      <c r="CL50" s="232">
        <f t="shared" si="170"/>
        <v>0</v>
      </c>
      <c r="CM50" s="232">
        <f t="shared" si="170"/>
        <v>0</v>
      </c>
      <c r="CN50" s="232">
        <f t="shared" si="170"/>
        <v>0</v>
      </c>
      <c r="CO50" s="232">
        <f t="shared" si="170"/>
        <v>0</v>
      </c>
      <c r="CP50" s="232">
        <f t="shared" si="170"/>
        <v>0</v>
      </c>
      <c r="CQ50" s="232">
        <f t="shared" si="170"/>
        <v>0</v>
      </c>
      <c r="CR50" s="232">
        <f t="shared" si="170"/>
        <v>0</v>
      </c>
      <c r="CS50" s="232">
        <f t="shared" si="170"/>
        <v>0</v>
      </c>
      <c r="CT50" s="232">
        <f t="shared" si="170"/>
        <v>0</v>
      </c>
      <c r="CU50" s="232">
        <f t="shared" si="170"/>
        <v>0</v>
      </c>
      <c r="CV50" s="232">
        <f t="shared" si="170"/>
        <v>0</v>
      </c>
      <c r="CW50" s="232">
        <f t="shared" si="170"/>
        <v>0</v>
      </c>
      <c r="CX50" s="232">
        <f t="shared" si="170"/>
        <v>0</v>
      </c>
      <c r="CY50" s="232">
        <f t="shared" si="170"/>
        <v>0</v>
      </c>
      <c r="CZ50" s="232">
        <f t="shared" si="170"/>
        <v>0</v>
      </c>
      <c r="DA50" s="232">
        <f t="shared" si="170"/>
        <v>0</v>
      </c>
      <c r="DB50" s="232">
        <f t="shared" ref="DB50:DI50" si="171">DA50*IFERROR(VLOOKUP($F50+DA$4,mortalityTable_nPx_assurance,4,0),0)</f>
        <v>0</v>
      </c>
      <c r="DC50" s="232">
        <f t="shared" si="171"/>
        <v>0</v>
      </c>
      <c r="DD50" s="232">
        <f t="shared" si="171"/>
        <v>0</v>
      </c>
      <c r="DE50" s="232">
        <f t="shared" si="171"/>
        <v>0</v>
      </c>
      <c r="DF50" s="232">
        <f t="shared" si="171"/>
        <v>0</v>
      </c>
      <c r="DG50" s="232">
        <f t="shared" si="171"/>
        <v>0</v>
      </c>
      <c r="DH50" s="232">
        <f t="shared" si="171"/>
        <v>0</v>
      </c>
      <c r="DI50" s="233">
        <f t="shared" si="171"/>
        <v>0</v>
      </c>
    </row>
    <row r="51" spans="2:113">
      <c r="B51" s="220"/>
      <c r="C51" s="220"/>
      <c r="D51" s="220"/>
      <c r="E51" s="220"/>
      <c r="F51" s="266">
        <f t="shared" si="14"/>
        <v>56</v>
      </c>
      <c r="G51" s="224">
        <f t="shared" si="135"/>
        <v>4.3699999999999998E-3</v>
      </c>
      <c r="H51" s="225">
        <v>1</v>
      </c>
      <c r="I51" s="230">
        <f t="shared" si="9"/>
        <v>0.99563000000000001</v>
      </c>
      <c r="J51" s="231">
        <f t="shared" ref="J51:AO51" si="172">I51*IFERROR(VLOOKUP($F51+I$4,mortalityTable_nPx_assurance,4,0),0)</f>
        <v>0.99093062640000007</v>
      </c>
      <c r="K51" s="232">
        <f t="shared" si="172"/>
        <v>0.98587688020536013</v>
      </c>
      <c r="L51" s="232">
        <f t="shared" si="172"/>
        <v>0.9804249810578245</v>
      </c>
      <c r="M51" s="232">
        <f t="shared" si="172"/>
        <v>0.97454243117147754</v>
      </c>
      <c r="N51" s="232">
        <f t="shared" si="172"/>
        <v>0.96817866909592776</v>
      </c>
      <c r="O51" s="232">
        <f t="shared" si="172"/>
        <v>0.96127555518527386</v>
      </c>
      <c r="P51" s="232">
        <f t="shared" si="172"/>
        <v>0.95378721861038063</v>
      </c>
      <c r="Q51" s="232">
        <f t="shared" si="172"/>
        <v>0.94563233789126189</v>
      </c>
      <c r="R51" s="232">
        <f t="shared" si="172"/>
        <v>0.93675285023846289</v>
      </c>
      <c r="S51" s="232">
        <f t="shared" si="172"/>
        <v>0.92708556082400195</v>
      </c>
      <c r="T51" s="232">
        <f t="shared" si="172"/>
        <v>0.91654459799743304</v>
      </c>
      <c r="U51" s="232">
        <f t="shared" si="172"/>
        <v>0.90505112873854521</v>
      </c>
      <c r="V51" s="232">
        <f t="shared" si="172"/>
        <v>0.89251617060551636</v>
      </c>
      <c r="W51" s="232">
        <f t="shared" si="172"/>
        <v>0.87885174803354582</v>
      </c>
      <c r="X51" s="232">
        <f t="shared" si="172"/>
        <v>0.86395521090437721</v>
      </c>
      <c r="Y51" s="232">
        <f t="shared" si="172"/>
        <v>0.8477387715957021</v>
      </c>
      <c r="Z51" s="232">
        <f t="shared" si="172"/>
        <v>0.83010580514651144</v>
      </c>
      <c r="AA51" s="232">
        <f t="shared" si="172"/>
        <v>0.81095526422178144</v>
      </c>
      <c r="AB51" s="232">
        <f t="shared" si="172"/>
        <v>0.79020291901034601</v>
      </c>
      <c r="AC51" s="232">
        <f t="shared" si="172"/>
        <v>0.76776905813964225</v>
      </c>
      <c r="AD51" s="232">
        <f t="shared" si="172"/>
        <v>0.74357665511766213</v>
      </c>
      <c r="AE51" s="232">
        <f t="shared" si="172"/>
        <v>0.71756634372164629</v>
      </c>
      <c r="AF51" s="232">
        <f t="shared" si="172"/>
        <v>0.6897175939218092</v>
      </c>
      <c r="AG51" s="232">
        <f t="shared" si="172"/>
        <v>0.66001835432753608</v>
      </c>
      <c r="AH51" s="232">
        <f t="shared" si="172"/>
        <v>0.62849587772485294</v>
      </c>
      <c r="AI51" s="232">
        <f t="shared" si="172"/>
        <v>0.59521702099932194</v>
      </c>
      <c r="AJ51" s="232">
        <f t="shared" si="172"/>
        <v>0.56030159054750173</v>
      </c>
      <c r="AK51" s="232">
        <f t="shared" si="172"/>
        <v>0.52391000224144146</v>
      </c>
      <c r="AL51" s="232">
        <f t="shared" si="172"/>
        <v>0.48627230768041629</v>
      </c>
      <c r="AM51" s="232">
        <f t="shared" si="172"/>
        <v>0.44767201189674483</v>
      </c>
      <c r="AN51" s="232">
        <f t="shared" si="172"/>
        <v>0.40845594365458998</v>
      </c>
      <c r="AO51" s="232">
        <f t="shared" si="172"/>
        <v>0.36901543773530276</v>
      </c>
      <c r="AP51" s="232">
        <f t="shared" ref="AP51:BU51" si="173">AO51*IFERROR(VLOOKUP($F51+AO$4,mortalityTable_nPx_assurance,4,0),0)</f>
        <v>0.3297964770127948</v>
      </c>
      <c r="AQ51" s="232">
        <f t="shared" si="173"/>
        <v>0.29128284442724062</v>
      </c>
      <c r="AR51" s="232">
        <f t="shared" si="173"/>
        <v>0.25397533771299963</v>
      </c>
      <c r="AS51" s="232">
        <f t="shared" si="173"/>
        <v>0.21836545561225995</v>
      </c>
      <c r="AT51" s="232">
        <f t="shared" si="173"/>
        <v>0.18492060243068623</v>
      </c>
      <c r="AU51" s="232">
        <f t="shared" si="173"/>
        <v>0.15404995706090746</v>
      </c>
      <c r="AV51" s="232">
        <f t="shared" si="173"/>
        <v>0.12608834935478214</v>
      </c>
      <c r="AW51" s="232">
        <f t="shared" si="173"/>
        <v>0.10126911866778682</v>
      </c>
      <c r="AX51" s="232">
        <f t="shared" si="173"/>
        <v>7.9709935994601674E-2</v>
      </c>
      <c r="AY51" s="232">
        <f t="shared" si="173"/>
        <v>6.1408534690241129E-2</v>
      </c>
      <c r="AZ51" s="232">
        <f t="shared" si="173"/>
        <v>4.6247995645914398E-2</v>
      </c>
      <c r="BA51" s="232">
        <f t="shared" si="173"/>
        <v>3.4008463598223147E-2</v>
      </c>
      <c r="BB51" s="232">
        <f t="shared" si="173"/>
        <v>2.4390870092645643E-2</v>
      </c>
      <c r="BC51" s="232">
        <f t="shared" si="173"/>
        <v>1.7043364385937072E-2</v>
      </c>
      <c r="BD51" s="232">
        <f t="shared" si="173"/>
        <v>1.1592385154382817E-2</v>
      </c>
      <c r="BE51" s="232">
        <f t="shared" si="173"/>
        <v>7.6688264750304092E-3</v>
      </c>
      <c r="BF51" s="232">
        <f t="shared" si="173"/>
        <v>4.931055423444553E-3</v>
      </c>
      <c r="BG51" s="232">
        <f t="shared" si="173"/>
        <v>3.0769785842294011E-3</v>
      </c>
      <c r="BH51" s="232">
        <f t="shared" si="173"/>
        <v>1.8584950648745581E-3</v>
      </c>
      <c r="BI51" s="232">
        <f t="shared" si="173"/>
        <v>1.0835026228218673E-3</v>
      </c>
      <c r="BJ51" s="232">
        <f t="shared" si="173"/>
        <v>6.0676146878024578E-4</v>
      </c>
      <c r="BK51" s="232">
        <f t="shared" si="173"/>
        <v>3.2461738579743146E-4</v>
      </c>
      <c r="BL51" s="232">
        <f t="shared" si="173"/>
        <v>1.6458101459929775E-4</v>
      </c>
      <c r="BM51" s="232">
        <f t="shared" si="173"/>
        <v>7.834056294926572E-5</v>
      </c>
      <c r="BN51" s="232">
        <f t="shared" si="173"/>
        <v>3.4548188260626179E-5</v>
      </c>
      <c r="BO51" s="232">
        <f t="shared" si="173"/>
        <v>1.3853823492511099E-5</v>
      </c>
      <c r="BP51" s="232">
        <f t="shared" si="173"/>
        <v>4.91810733984144E-6</v>
      </c>
      <c r="BQ51" s="232">
        <f t="shared" si="173"/>
        <v>1.485268416632115E-6</v>
      </c>
      <c r="BR51" s="232">
        <f t="shared" si="173"/>
        <v>3.5794968840833974E-7</v>
      </c>
      <c r="BS51" s="232">
        <f t="shared" si="173"/>
        <v>6.1209396717826114E-8</v>
      </c>
      <c r="BT51" s="232">
        <f t="shared" si="173"/>
        <v>5.5700551013221744E-9</v>
      </c>
      <c r="BU51" s="232">
        <f t="shared" si="173"/>
        <v>0</v>
      </c>
      <c r="BV51" s="232">
        <f t="shared" ref="BV51:DA51" si="174">BU51*IFERROR(VLOOKUP($F51+BU$4,mortalityTable_nPx_assurance,4,0),0)</f>
        <v>0</v>
      </c>
      <c r="BW51" s="232">
        <f t="shared" si="174"/>
        <v>0</v>
      </c>
      <c r="BX51" s="232">
        <f t="shared" si="174"/>
        <v>0</v>
      </c>
      <c r="BY51" s="232">
        <f t="shared" si="174"/>
        <v>0</v>
      </c>
      <c r="BZ51" s="232">
        <f t="shared" si="174"/>
        <v>0</v>
      </c>
      <c r="CA51" s="232">
        <f t="shared" si="174"/>
        <v>0</v>
      </c>
      <c r="CB51" s="232">
        <f t="shared" si="174"/>
        <v>0</v>
      </c>
      <c r="CC51" s="232">
        <f t="shared" si="174"/>
        <v>0</v>
      </c>
      <c r="CD51" s="232">
        <f t="shared" si="174"/>
        <v>0</v>
      </c>
      <c r="CE51" s="232">
        <f t="shared" si="174"/>
        <v>0</v>
      </c>
      <c r="CF51" s="232">
        <f t="shared" si="174"/>
        <v>0</v>
      </c>
      <c r="CG51" s="232">
        <f t="shared" si="174"/>
        <v>0</v>
      </c>
      <c r="CH51" s="232">
        <f t="shared" si="174"/>
        <v>0</v>
      </c>
      <c r="CI51" s="232">
        <f t="shared" si="174"/>
        <v>0</v>
      </c>
      <c r="CJ51" s="232">
        <f t="shared" si="174"/>
        <v>0</v>
      </c>
      <c r="CK51" s="232">
        <f t="shared" si="174"/>
        <v>0</v>
      </c>
      <c r="CL51" s="232">
        <f t="shared" si="174"/>
        <v>0</v>
      </c>
      <c r="CM51" s="232">
        <f t="shared" si="174"/>
        <v>0</v>
      </c>
      <c r="CN51" s="232">
        <f t="shared" si="174"/>
        <v>0</v>
      </c>
      <c r="CO51" s="232">
        <f t="shared" si="174"/>
        <v>0</v>
      </c>
      <c r="CP51" s="232">
        <f t="shared" si="174"/>
        <v>0</v>
      </c>
      <c r="CQ51" s="232">
        <f t="shared" si="174"/>
        <v>0</v>
      </c>
      <c r="CR51" s="232">
        <f t="shared" si="174"/>
        <v>0</v>
      </c>
      <c r="CS51" s="232">
        <f t="shared" si="174"/>
        <v>0</v>
      </c>
      <c r="CT51" s="232">
        <f t="shared" si="174"/>
        <v>0</v>
      </c>
      <c r="CU51" s="232">
        <f t="shared" si="174"/>
        <v>0</v>
      </c>
      <c r="CV51" s="232">
        <f t="shared" si="174"/>
        <v>0</v>
      </c>
      <c r="CW51" s="232">
        <f t="shared" si="174"/>
        <v>0</v>
      </c>
      <c r="CX51" s="232">
        <f t="shared" si="174"/>
        <v>0</v>
      </c>
      <c r="CY51" s="232">
        <f t="shared" si="174"/>
        <v>0</v>
      </c>
      <c r="CZ51" s="232">
        <f t="shared" si="174"/>
        <v>0</v>
      </c>
      <c r="DA51" s="232">
        <f t="shared" si="174"/>
        <v>0</v>
      </c>
      <c r="DB51" s="232">
        <f t="shared" ref="DB51:DI51" si="175">DA51*IFERROR(VLOOKUP($F51+DA$4,mortalityTable_nPx_assurance,4,0),0)</f>
        <v>0</v>
      </c>
      <c r="DC51" s="232">
        <f t="shared" si="175"/>
        <v>0</v>
      </c>
      <c r="DD51" s="232">
        <f t="shared" si="175"/>
        <v>0</v>
      </c>
      <c r="DE51" s="232">
        <f t="shared" si="175"/>
        <v>0</v>
      </c>
      <c r="DF51" s="232">
        <f t="shared" si="175"/>
        <v>0</v>
      </c>
      <c r="DG51" s="232">
        <f t="shared" si="175"/>
        <v>0</v>
      </c>
      <c r="DH51" s="232">
        <f t="shared" si="175"/>
        <v>0</v>
      </c>
      <c r="DI51" s="233">
        <f t="shared" si="175"/>
        <v>0</v>
      </c>
    </row>
    <row r="52" spans="2:113">
      <c r="B52" s="220"/>
      <c r="C52" s="220"/>
      <c r="D52" s="220"/>
      <c r="E52" s="220"/>
      <c r="F52" s="266">
        <f t="shared" si="14"/>
        <v>57</v>
      </c>
      <c r="G52" s="224">
        <f t="shared" si="135"/>
        <v>4.7200000000000002E-3</v>
      </c>
      <c r="H52" s="225">
        <v>1</v>
      </c>
      <c r="I52" s="230">
        <f t="shared" si="9"/>
        <v>0.99528000000000005</v>
      </c>
      <c r="J52" s="231">
        <f t="shared" ref="J52:AO52" si="176">I52*IFERROR(VLOOKUP($F52+I$4,mortalityTable_nPx_assurance,4,0),0)</f>
        <v>0.99020407200000005</v>
      </c>
      <c r="K52" s="232">
        <f t="shared" si="176"/>
        <v>0.98472824348183996</v>
      </c>
      <c r="L52" s="232">
        <f t="shared" si="176"/>
        <v>0.97881987402094894</v>
      </c>
      <c r="M52" s="232">
        <f t="shared" si="176"/>
        <v>0.97242818024359212</v>
      </c>
      <c r="N52" s="232">
        <f t="shared" si="176"/>
        <v>0.96549476731845529</v>
      </c>
      <c r="O52" s="232">
        <f t="shared" si="176"/>
        <v>0.95797356308104453</v>
      </c>
      <c r="P52" s="232">
        <f t="shared" si="176"/>
        <v>0.94978288911670161</v>
      </c>
      <c r="Q52" s="232">
        <f t="shared" si="176"/>
        <v>0.94086442778789581</v>
      </c>
      <c r="R52" s="232">
        <f t="shared" si="176"/>
        <v>0.93115470689312474</v>
      </c>
      <c r="S52" s="232">
        <f t="shared" si="176"/>
        <v>0.92056747787574988</v>
      </c>
      <c r="T52" s="232">
        <f t="shared" si="176"/>
        <v>0.90902356170318799</v>
      </c>
      <c r="U52" s="232">
        <f t="shared" si="176"/>
        <v>0.89643358537359885</v>
      </c>
      <c r="V52" s="232">
        <f t="shared" si="176"/>
        <v>0.88270918718152902</v>
      </c>
      <c r="W52" s="232">
        <f t="shared" si="176"/>
        <v>0.86774726645880207</v>
      </c>
      <c r="X52" s="232">
        <f t="shared" si="176"/>
        <v>0.85145965026737036</v>
      </c>
      <c r="Y52" s="232">
        <f t="shared" si="176"/>
        <v>0.83374928954180905</v>
      </c>
      <c r="Z52" s="232">
        <f t="shared" si="176"/>
        <v>0.8145146934320795</v>
      </c>
      <c r="AA52" s="232">
        <f t="shared" si="176"/>
        <v>0.79367126242715258</v>
      </c>
      <c r="AB52" s="232">
        <f t="shared" si="176"/>
        <v>0.77113893528684574</v>
      </c>
      <c r="AC52" s="232">
        <f t="shared" si="176"/>
        <v>0.74684034743595717</v>
      </c>
      <c r="AD52" s="232">
        <f t="shared" si="176"/>
        <v>0.72071587208264742</v>
      </c>
      <c r="AE52" s="232">
        <f t="shared" si="176"/>
        <v>0.69274488908711984</v>
      </c>
      <c r="AF52" s="232">
        <f t="shared" si="176"/>
        <v>0.66291529416302852</v>
      </c>
      <c r="AG52" s="232">
        <f t="shared" si="176"/>
        <v>0.63125445971380223</v>
      </c>
      <c r="AH52" s="232">
        <f t="shared" si="176"/>
        <v>0.59782953607195632</v>
      </c>
      <c r="AI52" s="232">
        <f t="shared" si="176"/>
        <v>0.56276085548597532</v>
      </c>
      <c r="AJ52" s="232">
        <f t="shared" si="176"/>
        <v>0.5262095379221613</v>
      </c>
      <c r="AK52" s="232">
        <f t="shared" si="176"/>
        <v>0.48840664471783324</v>
      </c>
      <c r="AL52" s="232">
        <f t="shared" si="176"/>
        <v>0.44963692526013166</v>
      </c>
      <c r="AM52" s="232">
        <f t="shared" si="176"/>
        <v>0.41024873060734413</v>
      </c>
      <c r="AN52" s="232">
        <f t="shared" si="176"/>
        <v>0.370635113179899</v>
      </c>
      <c r="AO52" s="232">
        <f t="shared" si="176"/>
        <v>0.33124401335113934</v>
      </c>
      <c r="AP52" s="232">
        <f t="shared" ref="AP52:BU52" si="177">AO52*IFERROR(VLOOKUP($F52+AO$4,mortalityTable_nPx_assurance,4,0),0)</f>
        <v>0.29256133747199331</v>
      </c>
      <c r="AQ52" s="232">
        <f t="shared" si="177"/>
        <v>0.25509008136858041</v>
      </c>
      <c r="AR52" s="232">
        <f t="shared" si="177"/>
        <v>0.21932390105989177</v>
      </c>
      <c r="AS52" s="232">
        <f t="shared" si="177"/>
        <v>0.18573225237355875</v>
      </c>
      <c r="AT52" s="232">
        <f t="shared" si="177"/>
        <v>0.15472611016231685</v>
      </c>
      <c r="AU52" s="232">
        <f t="shared" si="177"/>
        <v>0.12664177390675471</v>
      </c>
      <c r="AV52" s="232">
        <f t="shared" si="177"/>
        <v>0.10171360713094911</v>
      </c>
      <c r="AW52" s="232">
        <f t="shared" si="177"/>
        <v>8.0059797308841357E-2</v>
      </c>
      <c r="AX52" s="232">
        <f t="shared" si="177"/>
        <v>6.1678067846731383E-2</v>
      </c>
      <c r="AY52" s="232">
        <f t="shared" si="177"/>
        <v>4.6450986456730341E-2</v>
      </c>
      <c r="AZ52" s="232">
        <f t="shared" si="177"/>
        <v>3.4157732890956652E-2</v>
      </c>
      <c r="BA52" s="232">
        <f t="shared" si="177"/>
        <v>2.4497926029394112E-2</v>
      </c>
      <c r="BB52" s="232">
        <f t="shared" si="177"/>
        <v>1.7118170792299429E-2</v>
      </c>
      <c r="BC52" s="232">
        <f t="shared" si="177"/>
        <v>1.1643266227798302E-2</v>
      </c>
      <c r="BD52" s="232">
        <f t="shared" si="177"/>
        <v>7.7024863403376892E-3</v>
      </c>
      <c r="BE52" s="232">
        <f t="shared" si="177"/>
        <v>4.9526987168371341E-3</v>
      </c>
      <c r="BF52" s="232">
        <f t="shared" si="177"/>
        <v>3.0904839993063718E-3</v>
      </c>
      <c r="BG52" s="232">
        <f t="shared" si="177"/>
        <v>1.8666523355810485E-3</v>
      </c>
      <c r="BH52" s="232">
        <f t="shared" si="177"/>
        <v>1.0882583116437513E-3</v>
      </c>
      <c r="BI52" s="232">
        <f t="shared" si="177"/>
        <v>6.0942465452050074E-4</v>
      </c>
      <c r="BJ52" s="232">
        <f t="shared" si="177"/>
        <v>3.2604219016846785E-4</v>
      </c>
      <c r="BK52" s="232">
        <f t="shared" si="177"/>
        <v>1.6530339041541321E-4</v>
      </c>
      <c r="BL52" s="232">
        <f t="shared" si="177"/>
        <v>7.8684413837736683E-5</v>
      </c>
      <c r="BM52" s="232">
        <f t="shared" si="177"/>
        <v>3.4699826502441873E-5</v>
      </c>
      <c r="BN52" s="232">
        <f t="shared" si="177"/>
        <v>1.3914630427479191E-5</v>
      </c>
      <c r="BO52" s="232">
        <f t="shared" si="177"/>
        <v>4.9396938017551123E-6</v>
      </c>
      <c r="BP52" s="232">
        <f t="shared" si="177"/>
        <v>1.491787528130044E-6</v>
      </c>
      <c r="BQ52" s="232">
        <f t="shared" si="177"/>
        <v>3.5952079427934061E-7</v>
      </c>
      <c r="BR52" s="232">
        <f t="shared" si="177"/>
        <v>6.1478055821767255E-8</v>
      </c>
      <c r="BS52" s="232">
        <f t="shared" si="177"/>
        <v>5.5945030797808184E-9</v>
      </c>
      <c r="BT52" s="232">
        <f t="shared" si="177"/>
        <v>0</v>
      </c>
      <c r="BU52" s="232">
        <f t="shared" si="177"/>
        <v>0</v>
      </c>
      <c r="BV52" s="232">
        <f t="shared" ref="BV52:DA52" si="178">BU52*IFERROR(VLOOKUP($F52+BU$4,mortalityTable_nPx_assurance,4,0),0)</f>
        <v>0</v>
      </c>
      <c r="BW52" s="232">
        <f t="shared" si="178"/>
        <v>0</v>
      </c>
      <c r="BX52" s="232">
        <f t="shared" si="178"/>
        <v>0</v>
      </c>
      <c r="BY52" s="232">
        <f t="shared" si="178"/>
        <v>0</v>
      </c>
      <c r="BZ52" s="232">
        <f t="shared" si="178"/>
        <v>0</v>
      </c>
      <c r="CA52" s="232">
        <f t="shared" si="178"/>
        <v>0</v>
      </c>
      <c r="CB52" s="232">
        <f t="shared" si="178"/>
        <v>0</v>
      </c>
      <c r="CC52" s="232">
        <f t="shared" si="178"/>
        <v>0</v>
      </c>
      <c r="CD52" s="232">
        <f t="shared" si="178"/>
        <v>0</v>
      </c>
      <c r="CE52" s="232">
        <f t="shared" si="178"/>
        <v>0</v>
      </c>
      <c r="CF52" s="232">
        <f t="shared" si="178"/>
        <v>0</v>
      </c>
      <c r="CG52" s="232">
        <f t="shared" si="178"/>
        <v>0</v>
      </c>
      <c r="CH52" s="232">
        <f t="shared" si="178"/>
        <v>0</v>
      </c>
      <c r="CI52" s="232">
        <f t="shared" si="178"/>
        <v>0</v>
      </c>
      <c r="CJ52" s="232">
        <f t="shared" si="178"/>
        <v>0</v>
      </c>
      <c r="CK52" s="232">
        <f t="shared" si="178"/>
        <v>0</v>
      </c>
      <c r="CL52" s="232">
        <f t="shared" si="178"/>
        <v>0</v>
      </c>
      <c r="CM52" s="232">
        <f t="shared" si="178"/>
        <v>0</v>
      </c>
      <c r="CN52" s="232">
        <f t="shared" si="178"/>
        <v>0</v>
      </c>
      <c r="CO52" s="232">
        <f t="shared" si="178"/>
        <v>0</v>
      </c>
      <c r="CP52" s="232">
        <f t="shared" si="178"/>
        <v>0</v>
      </c>
      <c r="CQ52" s="232">
        <f t="shared" si="178"/>
        <v>0</v>
      </c>
      <c r="CR52" s="232">
        <f t="shared" si="178"/>
        <v>0</v>
      </c>
      <c r="CS52" s="232">
        <f t="shared" si="178"/>
        <v>0</v>
      </c>
      <c r="CT52" s="232">
        <f t="shared" si="178"/>
        <v>0</v>
      </c>
      <c r="CU52" s="232">
        <f t="shared" si="178"/>
        <v>0</v>
      </c>
      <c r="CV52" s="232">
        <f t="shared" si="178"/>
        <v>0</v>
      </c>
      <c r="CW52" s="232">
        <f t="shared" si="178"/>
        <v>0</v>
      </c>
      <c r="CX52" s="232">
        <f t="shared" si="178"/>
        <v>0</v>
      </c>
      <c r="CY52" s="232">
        <f t="shared" si="178"/>
        <v>0</v>
      </c>
      <c r="CZ52" s="232">
        <f t="shared" si="178"/>
        <v>0</v>
      </c>
      <c r="DA52" s="232">
        <f t="shared" si="178"/>
        <v>0</v>
      </c>
      <c r="DB52" s="232">
        <f t="shared" ref="DB52:DI52" si="179">DA52*IFERROR(VLOOKUP($F52+DA$4,mortalityTable_nPx_assurance,4,0),0)</f>
        <v>0</v>
      </c>
      <c r="DC52" s="232">
        <f t="shared" si="179"/>
        <v>0</v>
      </c>
      <c r="DD52" s="232">
        <f t="shared" si="179"/>
        <v>0</v>
      </c>
      <c r="DE52" s="232">
        <f t="shared" si="179"/>
        <v>0</v>
      </c>
      <c r="DF52" s="232">
        <f t="shared" si="179"/>
        <v>0</v>
      </c>
      <c r="DG52" s="232">
        <f t="shared" si="179"/>
        <v>0</v>
      </c>
      <c r="DH52" s="232">
        <f t="shared" si="179"/>
        <v>0</v>
      </c>
      <c r="DI52" s="233">
        <f t="shared" si="179"/>
        <v>0</v>
      </c>
    </row>
    <row r="53" spans="2:113">
      <c r="B53" s="220"/>
      <c r="C53" s="220"/>
      <c r="D53" s="220"/>
      <c r="E53" s="220"/>
      <c r="F53" s="266">
        <f t="shared" si="14"/>
        <v>58</v>
      </c>
      <c r="G53" s="224">
        <f t="shared" si="135"/>
        <v>5.1000000000000004E-3</v>
      </c>
      <c r="H53" s="225">
        <v>1</v>
      </c>
      <c r="I53" s="230">
        <f t="shared" si="9"/>
        <v>0.99490000000000001</v>
      </c>
      <c r="J53" s="231">
        <f t="shared" ref="J53:AO53" si="180">I53*IFERROR(VLOOKUP($F53+I$4,mortalityTable_nPx_assurance,4,0),0)</f>
        <v>0.98939820299999992</v>
      </c>
      <c r="K53" s="232">
        <f t="shared" si="180"/>
        <v>0.98346181378199993</v>
      </c>
      <c r="L53" s="232">
        <f t="shared" si="180"/>
        <v>0.9770398081380034</v>
      </c>
      <c r="M53" s="232">
        <f t="shared" si="180"/>
        <v>0.97007351430597943</v>
      </c>
      <c r="N53" s="232">
        <f t="shared" si="180"/>
        <v>0.96251664162953587</v>
      </c>
      <c r="O53" s="232">
        <f t="shared" si="180"/>
        <v>0.95428712434360341</v>
      </c>
      <c r="P53" s="232">
        <f t="shared" si="180"/>
        <v>0.94532636824601701</v>
      </c>
      <c r="Q53" s="232">
        <f t="shared" si="180"/>
        <v>0.93557060012571813</v>
      </c>
      <c r="R53" s="232">
        <f t="shared" si="180"/>
        <v>0.92493316240228873</v>
      </c>
      <c r="S53" s="232">
        <f t="shared" si="180"/>
        <v>0.91333450054576404</v>
      </c>
      <c r="T53" s="232">
        <f t="shared" si="180"/>
        <v>0.90068481771320519</v>
      </c>
      <c r="U53" s="232">
        <f t="shared" si="180"/>
        <v>0.88689533315401603</v>
      </c>
      <c r="V53" s="232">
        <f t="shared" si="180"/>
        <v>0.87186245725705547</v>
      </c>
      <c r="W53" s="232">
        <f t="shared" si="180"/>
        <v>0.85549759893434063</v>
      </c>
      <c r="X53" s="232">
        <f t="shared" si="180"/>
        <v>0.83770324887650627</v>
      </c>
      <c r="Y53" s="232">
        <f t="shared" si="180"/>
        <v>0.81837743492492521</v>
      </c>
      <c r="Z53" s="232">
        <f t="shared" si="180"/>
        <v>0.79743515636519635</v>
      </c>
      <c r="AA53" s="232">
        <f t="shared" si="180"/>
        <v>0.7747959722759884</v>
      </c>
      <c r="AB53" s="232">
        <f t="shared" si="180"/>
        <v>0.75038215118957197</v>
      </c>
      <c r="AC53" s="232">
        <f t="shared" si="180"/>
        <v>0.7241337835409607</v>
      </c>
      <c r="AD53" s="232">
        <f t="shared" si="180"/>
        <v>0.69603015140173596</v>
      </c>
      <c r="AE53" s="232">
        <f t="shared" si="180"/>
        <v>0.66605909308237721</v>
      </c>
      <c r="AF53" s="232">
        <f t="shared" si="180"/>
        <v>0.63424811079676291</v>
      </c>
      <c r="AG53" s="232">
        <f t="shared" si="180"/>
        <v>0.60066467333007423</v>
      </c>
      <c r="AH53" s="232">
        <f t="shared" si="180"/>
        <v>0.5654296835925321</v>
      </c>
      <c r="AI53" s="232">
        <f t="shared" si="180"/>
        <v>0.52870502564319721</v>
      </c>
      <c r="AJ53" s="232">
        <f t="shared" si="180"/>
        <v>0.49072285660098991</v>
      </c>
      <c r="AK53" s="232">
        <f t="shared" si="180"/>
        <v>0.45176927624400331</v>
      </c>
      <c r="AL53" s="232">
        <f t="shared" si="180"/>
        <v>0.41219428764502863</v>
      </c>
      <c r="AM53" s="232">
        <f t="shared" si="180"/>
        <v>0.37239280723002466</v>
      </c>
      <c r="AN53" s="232">
        <f t="shared" si="180"/>
        <v>0.33281489967761763</v>
      </c>
      <c r="AO53" s="232">
        <f t="shared" si="180"/>
        <v>0.29394877569326544</v>
      </c>
      <c r="AP53" s="232">
        <f t="shared" ref="AP53:BU53" si="181">AO53*IFERROR(VLOOKUP($F53+AO$4,mortalityTable_nPx_assurance,4,0),0)</f>
        <v>0.25629981650247202</v>
      </c>
      <c r="AQ53" s="232">
        <f t="shared" si="181"/>
        <v>0.22036401923066043</v>
      </c>
      <c r="AR53" s="232">
        <f t="shared" si="181"/>
        <v>0.18661306604529249</v>
      </c>
      <c r="AS53" s="232">
        <f t="shared" si="181"/>
        <v>0.15545988079969136</v>
      </c>
      <c r="AT53" s="232">
        <f t="shared" si="181"/>
        <v>0.12724235783573937</v>
      </c>
      <c r="AU53" s="232">
        <f t="shared" si="181"/>
        <v>0.10219597211935243</v>
      </c>
      <c r="AV53" s="232">
        <f t="shared" si="181"/>
        <v>8.0439471614863492E-2</v>
      </c>
      <c r="AW53" s="232">
        <f t="shared" si="181"/>
        <v>6.1970568932090832E-2</v>
      </c>
      <c r="AX53" s="232">
        <f t="shared" si="181"/>
        <v>4.6671274874136248E-2</v>
      </c>
      <c r="AY53" s="232">
        <f t="shared" si="181"/>
        <v>3.4319721978696087E-2</v>
      </c>
      <c r="AZ53" s="232">
        <f t="shared" si="181"/>
        <v>2.4614104603120836E-2</v>
      </c>
      <c r="BA53" s="232">
        <f t="shared" si="181"/>
        <v>1.7199351732476716E-2</v>
      </c>
      <c r="BB53" s="232">
        <f t="shared" si="181"/>
        <v>1.1698483067878688E-2</v>
      </c>
      <c r="BC53" s="232">
        <f t="shared" si="181"/>
        <v>7.7390144887244678E-3</v>
      </c>
      <c r="BD53" s="232">
        <f t="shared" si="181"/>
        <v>4.9761863162498332E-3</v>
      </c>
      <c r="BE53" s="232">
        <f t="shared" si="181"/>
        <v>3.1051402613398961E-3</v>
      </c>
      <c r="BF53" s="232">
        <f t="shared" si="181"/>
        <v>1.8755047178492972E-3</v>
      </c>
      <c r="BG53" s="232">
        <f t="shared" si="181"/>
        <v>1.0934192505061401E-3</v>
      </c>
      <c r="BH53" s="232">
        <f t="shared" si="181"/>
        <v>6.1231478028343854E-4</v>
      </c>
      <c r="BI53" s="232">
        <f t="shared" si="181"/>
        <v>3.2758840745163956E-4</v>
      </c>
      <c r="BJ53" s="232">
        <f t="shared" si="181"/>
        <v>1.6608732257798126E-4</v>
      </c>
      <c r="BK53" s="232">
        <f t="shared" si="181"/>
        <v>7.9057565547119076E-5</v>
      </c>
      <c r="BL53" s="232">
        <f t="shared" si="181"/>
        <v>3.4864386406279508E-5</v>
      </c>
      <c r="BM53" s="232">
        <f t="shared" si="181"/>
        <v>1.3980618948918084E-5</v>
      </c>
      <c r="BN53" s="232">
        <f t="shared" si="181"/>
        <v>4.9631197268659198E-6</v>
      </c>
      <c r="BO53" s="232">
        <f t="shared" si="181"/>
        <v>1.498862157513508E-6</v>
      </c>
      <c r="BP53" s="232">
        <f t="shared" si="181"/>
        <v>3.6122577996075543E-7</v>
      </c>
      <c r="BQ53" s="232">
        <f t="shared" si="181"/>
        <v>6.1769608373289191E-8</v>
      </c>
      <c r="BR53" s="232">
        <f t="shared" si="181"/>
        <v>5.6210343619693148E-9</v>
      </c>
      <c r="BS53" s="232">
        <f t="shared" si="181"/>
        <v>0</v>
      </c>
      <c r="BT53" s="232">
        <f t="shared" si="181"/>
        <v>0</v>
      </c>
      <c r="BU53" s="232">
        <f t="shared" si="181"/>
        <v>0</v>
      </c>
      <c r="BV53" s="232">
        <f t="shared" ref="BV53:DA53" si="182">BU53*IFERROR(VLOOKUP($F53+BU$4,mortalityTable_nPx_assurance,4,0),0)</f>
        <v>0</v>
      </c>
      <c r="BW53" s="232">
        <f t="shared" si="182"/>
        <v>0</v>
      </c>
      <c r="BX53" s="232">
        <f t="shared" si="182"/>
        <v>0</v>
      </c>
      <c r="BY53" s="232">
        <f t="shared" si="182"/>
        <v>0</v>
      </c>
      <c r="BZ53" s="232">
        <f t="shared" si="182"/>
        <v>0</v>
      </c>
      <c r="CA53" s="232">
        <f t="shared" si="182"/>
        <v>0</v>
      </c>
      <c r="CB53" s="232">
        <f t="shared" si="182"/>
        <v>0</v>
      </c>
      <c r="CC53" s="232">
        <f t="shared" si="182"/>
        <v>0</v>
      </c>
      <c r="CD53" s="232">
        <f t="shared" si="182"/>
        <v>0</v>
      </c>
      <c r="CE53" s="232">
        <f t="shared" si="182"/>
        <v>0</v>
      </c>
      <c r="CF53" s="232">
        <f t="shared" si="182"/>
        <v>0</v>
      </c>
      <c r="CG53" s="232">
        <f t="shared" si="182"/>
        <v>0</v>
      </c>
      <c r="CH53" s="232">
        <f t="shared" si="182"/>
        <v>0</v>
      </c>
      <c r="CI53" s="232">
        <f t="shared" si="182"/>
        <v>0</v>
      </c>
      <c r="CJ53" s="232">
        <f t="shared" si="182"/>
        <v>0</v>
      </c>
      <c r="CK53" s="232">
        <f t="shared" si="182"/>
        <v>0</v>
      </c>
      <c r="CL53" s="232">
        <f t="shared" si="182"/>
        <v>0</v>
      </c>
      <c r="CM53" s="232">
        <f t="shared" si="182"/>
        <v>0</v>
      </c>
      <c r="CN53" s="232">
        <f t="shared" si="182"/>
        <v>0</v>
      </c>
      <c r="CO53" s="232">
        <f t="shared" si="182"/>
        <v>0</v>
      </c>
      <c r="CP53" s="232">
        <f t="shared" si="182"/>
        <v>0</v>
      </c>
      <c r="CQ53" s="232">
        <f t="shared" si="182"/>
        <v>0</v>
      </c>
      <c r="CR53" s="232">
        <f t="shared" si="182"/>
        <v>0</v>
      </c>
      <c r="CS53" s="232">
        <f t="shared" si="182"/>
        <v>0</v>
      </c>
      <c r="CT53" s="232">
        <f t="shared" si="182"/>
        <v>0</v>
      </c>
      <c r="CU53" s="232">
        <f t="shared" si="182"/>
        <v>0</v>
      </c>
      <c r="CV53" s="232">
        <f t="shared" si="182"/>
        <v>0</v>
      </c>
      <c r="CW53" s="232">
        <f t="shared" si="182"/>
        <v>0</v>
      </c>
      <c r="CX53" s="232">
        <f t="shared" si="182"/>
        <v>0</v>
      </c>
      <c r="CY53" s="232">
        <f t="shared" si="182"/>
        <v>0</v>
      </c>
      <c r="CZ53" s="232">
        <f t="shared" si="182"/>
        <v>0</v>
      </c>
      <c r="DA53" s="232">
        <f t="shared" si="182"/>
        <v>0</v>
      </c>
      <c r="DB53" s="232">
        <f t="shared" ref="DB53:DI53" si="183">DA53*IFERROR(VLOOKUP($F53+DA$4,mortalityTable_nPx_assurance,4,0),0)</f>
        <v>0</v>
      </c>
      <c r="DC53" s="232">
        <f t="shared" si="183"/>
        <v>0</v>
      </c>
      <c r="DD53" s="232">
        <f t="shared" si="183"/>
        <v>0</v>
      </c>
      <c r="DE53" s="232">
        <f t="shared" si="183"/>
        <v>0</v>
      </c>
      <c r="DF53" s="232">
        <f t="shared" si="183"/>
        <v>0</v>
      </c>
      <c r="DG53" s="232">
        <f t="shared" si="183"/>
        <v>0</v>
      </c>
      <c r="DH53" s="232">
        <f t="shared" si="183"/>
        <v>0</v>
      </c>
      <c r="DI53" s="233">
        <f t="shared" si="183"/>
        <v>0</v>
      </c>
    </row>
    <row r="54" spans="2:113">
      <c r="B54" s="220"/>
      <c r="C54" s="220"/>
      <c r="D54" s="220"/>
      <c r="E54" s="220"/>
      <c r="F54" s="266">
        <f t="shared" si="14"/>
        <v>59</v>
      </c>
      <c r="G54" s="224">
        <f t="shared" si="135"/>
        <v>5.5300000000000002E-3</v>
      </c>
      <c r="H54" s="225">
        <v>1</v>
      </c>
      <c r="I54" s="230">
        <f t="shared" si="9"/>
        <v>0.99446999999999997</v>
      </c>
      <c r="J54" s="231">
        <f t="shared" ref="J54:AO54" si="184">I54*IFERROR(VLOOKUP($F54+I$4,mortalityTable_nPx_assurance,4,0),0)</f>
        <v>0.98850317999999993</v>
      </c>
      <c r="K54" s="232">
        <f t="shared" si="184"/>
        <v>0.98204825423459985</v>
      </c>
      <c r="L54" s="232">
        <f t="shared" si="184"/>
        <v>0.97504625018190716</v>
      </c>
      <c r="M54" s="232">
        <f t="shared" si="184"/>
        <v>0.96745063989299018</v>
      </c>
      <c r="N54" s="232">
        <f t="shared" si="184"/>
        <v>0.95917893692190515</v>
      </c>
      <c r="O54" s="232">
        <f t="shared" si="184"/>
        <v>0.95017224670420841</v>
      </c>
      <c r="P54" s="232">
        <f t="shared" si="184"/>
        <v>0.94036646911822097</v>
      </c>
      <c r="Q54" s="232">
        <f t="shared" si="184"/>
        <v>0.92967450236434679</v>
      </c>
      <c r="R54" s="232">
        <f t="shared" si="184"/>
        <v>0.91801638410469788</v>
      </c>
      <c r="S54" s="232">
        <f t="shared" si="184"/>
        <v>0.90530185718484779</v>
      </c>
      <c r="T54" s="232">
        <f t="shared" si="184"/>
        <v>0.89144168575134775</v>
      </c>
      <c r="U54" s="232">
        <f t="shared" si="184"/>
        <v>0.87633174917786238</v>
      </c>
      <c r="V54" s="232">
        <f t="shared" si="184"/>
        <v>0.85988300224579395</v>
      </c>
      <c r="W54" s="232">
        <f t="shared" si="184"/>
        <v>0.84199743579908137</v>
      </c>
      <c r="X54" s="232">
        <f t="shared" si="184"/>
        <v>0.82257255495519654</v>
      </c>
      <c r="Y54" s="232">
        <f t="shared" si="184"/>
        <v>0.80152292327389307</v>
      </c>
      <c r="Z54" s="232">
        <f t="shared" si="184"/>
        <v>0.7787676874821472</v>
      </c>
      <c r="AA54" s="232">
        <f t="shared" si="184"/>
        <v>0.75422871764958466</v>
      </c>
      <c r="AB54" s="232">
        <f t="shared" si="184"/>
        <v>0.72784579710620223</v>
      </c>
      <c r="AC54" s="232">
        <f t="shared" si="184"/>
        <v>0.69959810172051051</v>
      </c>
      <c r="AD54" s="232">
        <f t="shared" si="184"/>
        <v>0.66947340746042538</v>
      </c>
      <c r="AE54" s="232">
        <f t="shared" si="184"/>
        <v>0.63749935752011544</v>
      </c>
      <c r="AF54" s="232">
        <f t="shared" si="184"/>
        <v>0.6037437665394253</v>
      </c>
      <c r="AG54" s="232">
        <f t="shared" si="184"/>
        <v>0.56832815719422258</v>
      </c>
      <c r="AH54" s="232">
        <f t="shared" si="184"/>
        <v>0.53141524338445789</v>
      </c>
      <c r="AI54" s="232">
        <f t="shared" si="184"/>
        <v>0.49323837229971845</v>
      </c>
      <c r="AJ54" s="232">
        <f t="shared" si="184"/>
        <v>0.45408511030656679</v>
      </c>
      <c r="AK54" s="232">
        <f t="shared" si="184"/>
        <v>0.41430725464371154</v>
      </c>
      <c r="AL54" s="232">
        <f t="shared" si="184"/>
        <v>0.37430174613531475</v>
      </c>
      <c r="AM54" s="232">
        <f t="shared" si="184"/>
        <v>0.33452095655605346</v>
      </c>
      <c r="AN54" s="232">
        <f t="shared" si="184"/>
        <v>0.29545559924943754</v>
      </c>
      <c r="AO54" s="232">
        <f t="shared" si="184"/>
        <v>0.25761364609756959</v>
      </c>
      <c r="AP54" s="232">
        <f t="shared" ref="AP54:BU54" si="185">AO54*IFERROR(VLOOKUP($F54+AO$4,mortalityTable_nPx_assurance,4,0),0)</f>
        <v>0.22149363677822936</v>
      </c>
      <c r="AQ54" s="232">
        <f t="shared" si="185"/>
        <v>0.18756967136927577</v>
      </c>
      <c r="AR54" s="232">
        <f t="shared" si="185"/>
        <v>0.15625679043088889</v>
      </c>
      <c r="AS54" s="232">
        <f t="shared" si="185"/>
        <v>0.12789462039977822</v>
      </c>
      <c r="AT54" s="232">
        <f t="shared" si="185"/>
        <v>0.10271984332028587</v>
      </c>
      <c r="AU54" s="232">
        <f t="shared" si="185"/>
        <v>8.0851815875830207E-2</v>
      </c>
      <c r="AV54" s="232">
        <f t="shared" si="185"/>
        <v>6.2288238950739587E-2</v>
      </c>
      <c r="AW54" s="232">
        <f t="shared" si="185"/>
        <v>4.6910518518580996E-2</v>
      </c>
      <c r="AX54" s="232">
        <f t="shared" si="185"/>
        <v>3.4495649792638534E-2</v>
      </c>
      <c r="AY54" s="232">
        <f t="shared" si="185"/>
        <v>2.474028003128036E-2</v>
      </c>
      <c r="AZ54" s="232">
        <f t="shared" si="185"/>
        <v>1.7287518074657466E-2</v>
      </c>
      <c r="BA54" s="232">
        <f t="shared" si="185"/>
        <v>1.1758451168839768E-2</v>
      </c>
      <c r="BB54" s="232">
        <f t="shared" si="185"/>
        <v>7.7786857862342604E-3</v>
      </c>
      <c r="BC54" s="232">
        <f t="shared" si="185"/>
        <v>5.0016949605486295E-3</v>
      </c>
      <c r="BD54" s="232">
        <f t="shared" si="185"/>
        <v>3.1210576553823447E-3</v>
      </c>
      <c r="BE54" s="232">
        <f t="shared" si="185"/>
        <v>1.8851188238509361E-3</v>
      </c>
      <c r="BF54" s="232">
        <f t="shared" si="185"/>
        <v>1.0990242743050957E-3</v>
      </c>
      <c r="BG54" s="232">
        <f t="shared" si="185"/>
        <v>6.1545359361085358E-4</v>
      </c>
      <c r="BH54" s="232">
        <f t="shared" si="185"/>
        <v>3.292676725818066E-4</v>
      </c>
      <c r="BI54" s="232">
        <f t="shared" si="185"/>
        <v>1.6693870999897595E-4</v>
      </c>
      <c r="BJ54" s="232">
        <f t="shared" si="185"/>
        <v>7.9462825959512542E-5</v>
      </c>
      <c r="BK54" s="232">
        <f t="shared" si="185"/>
        <v>3.5043106248145024E-5</v>
      </c>
      <c r="BL54" s="232">
        <f t="shared" si="185"/>
        <v>1.4052285605506156E-5</v>
      </c>
      <c r="BM54" s="232">
        <f t="shared" si="185"/>
        <v>4.9885613899546853E-6</v>
      </c>
      <c r="BN54" s="232">
        <f t="shared" si="185"/>
        <v>1.5065455397663152E-6</v>
      </c>
      <c r="BO54" s="232">
        <f t="shared" si="185"/>
        <v>3.6307747508368192E-7</v>
      </c>
      <c r="BP54" s="232">
        <f t="shared" si="185"/>
        <v>6.2086248239309628E-8</v>
      </c>
      <c r="BQ54" s="232">
        <f t="shared" si="185"/>
        <v>5.6498485897771741E-9</v>
      </c>
      <c r="BR54" s="232">
        <f t="shared" si="185"/>
        <v>0</v>
      </c>
      <c r="BS54" s="232">
        <f t="shared" si="185"/>
        <v>0</v>
      </c>
      <c r="BT54" s="232">
        <f t="shared" si="185"/>
        <v>0</v>
      </c>
      <c r="BU54" s="232">
        <f t="shared" si="185"/>
        <v>0</v>
      </c>
      <c r="BV54" s="232">
        <f t="shared" ref="BV54:DA54" si="186">BU54*IFERROR(VLOOKUP($F54+BU$4,mortalityTable_nPx_assurance,4,0),0)</f>
        <v>0</v>
      </c>
      <c r="BW54" s="232">
        <f t="shared" si="186"/>
        <v>0</v>
      </c>
      <c r="BX54" s="232">
        <f t="shared" si="186"/>
        <v>0</v>
      </c>
      <c r="BY54" s="232">
        <f t="shared" si="186"/>
        <v>0</v>
      </c>
      <c r="BZ54" s="232">
        <f t="shared" si="186"/>
        <v>0</v>
      </c>
      <c r="CA54" s="232">
        <f t="shared" si="186"/>
        <v>0</v>
      </c>
      <c r="CB54" s="232">
        <f t="shared" si="186"/>
        <v>0</v>
      </c>
      <c r="CC54" s="232">
        <f t="shared" si="186"/>
        <v>0</v>
      </c>
      <c r="CD54" s="232">
        <f t="shared" si="186"/>
        <v>0</v>
      </c>
      <c r="CE54" s="232">
        <f t="shared" si="186"/>
        <v>0</v>
      </c>
      <c r="CF54" s="232">
        <f t="shared" si="186"/>
        <v>0</v>
      </c>
      <c r="CG54" s="232">
        <f t="shared" si="186"/>
        <v>0</v>
      </c>
      <c r="CH54" s="232">
        <f t="shared" si="186"/>
        <v>0</v>
      </c>
      <c r="CI54" s="232">
        <f t="shared" si="186"/>
        <v>0</v>
      </c>
      <c r="CJ54" s="232">
        <f t="shared" si="186"/>
        <v>0</v>
      </c>
      <c r="CK54" s="232">
        <f t="shared" si="186"/>
        <v>0</v>
      </c>
      <c r="CL54" s="232">
        <f t="shared" si="186"/>
        <v>0</v>
      </c>
      <c r="CM54" s="232">
        <f t="shared" si="186"/>
        <v>0</v>
      </c>
      <c r="CN54" s="232">
        <f t="shared" si="186"/>
        <v>0</v>
      </c>
      <c r="CO54" s="232">
        <f t="shared" si="186"/>
        <v>0</v>
      </c>
      <c r="CP54" s="232">
        <f t="shared" si="186"/>
        <v>0</v>
      </c>
      <c r="CQ54" s="232">
        <f t="shared" si="186"/>
        <v>0</v>
      </c>
      <c r="CR54" s="232">
        <f t="shared" si="186"/>
        <v>0</v>
      </c>
      <c r="CS54" s="232">
        <f t="shared" si="186"/>
        <v>0</v>
      </c>
      <c r="CT54" s="232">
        <f t="shared" si="186"/>
        <v>0</v>
      </c>
      <c r="CU54" s="232">
        <f t="shared" si="186"/>
        <v>0</v>
      </c>
      <c r="CV54" s="232">
        <f t="shared" si="186"/>
        <v>0</v>
      </c>
      <c r="CW54" s="232">
        <f t="shared" si="186"/>
        <v>0</v>
      </c>
      <c r="CX54" s="232">
        <f t="shared" si="186"/>
        <v>0</v>
      </c>
      <c r="CY54" s="232">
        <f t="shared" si="186"/>
        <v>0</v>
      </c>
      <c r="CZ54" s="232">
        <f t="shared" si="186"/>
        <v>0</v>
      </c>
      <c r="DA54" s="232">
        <f t="shared" si="186"/>
        <v>0</v>
      </c>
      <c r="DB54" s="232">
        <f t="shared" ref="DB54:DI54" si="187">DA54*IFERROR(VLOOKUP($F54+DA$4,mortalityTable_nPx_assurance,4,0),0)</f>
        <v>0</v>
      </c>
      <c r="DC54" s="232">
        <f t="shared" si="187"/>
        <v>0</v>
      </c>
      <c r="DD54" s="232">
        <f t="shared" si="187"/>
        <v>0</v>
      </c>
      <c r="DE54" s="232">
        <f t="shared" si="187"/>
        <v>0</v>
      </c>
      <c r="DF54" s="232">
        <f t="shared" si="187"/>
        <v>0</v>
      </c>
      <c r="DG54" s="232">
        <f t="shared" si="187"/>
        <v>0</v>
      </c>
      <c r="DH54" s="232">
        <f t="shared" si="187"/>
        <v>0</v>
      </c>
      <c r="DI54" s="233">
        <f t="shared" si="187"/>
        <v>0</v>
      </c>
    </row>
    <row r="55" spans="2:113" ht="12.5" thickBot="1">
      <c r="B55" s="220"/>
      <c r="C55" s="220"/>
      <c r="D55" s="220"/>
      <c r="E55" s="220"/>
      <c r="F55" s="266">
        <f t="shared" si="14"/>
        <v>60</v>
      </c>
      <c r="G55" s="224">
        <f t="shared" si="135"/>
        <v>6.0000000000000001E-3</v>
      </c>
      <c r="H55" s="225">
        <v>1</v>
      </c>
      <c r="I55" s="234">
        <f t="shared" si="9"/>
        <v>0.99399999999999999</v>
      </c>
      <c r="J55" s="231">
        <f t="shared" ref="J55:AO55" si="188">I55*IFERROR(VLOOKUP($F55+I$4,mortalityTable_nPx_assurance,4,0),0)</f>
        <v>0.98750917999999999</v>
      </c>
      <c r="K55" s="232">
        <f t="shared" si="188"/>
        <v>0.98046823954660001</v>
      </c>
      <c r="L55" s="232">
        <f t="shared" si="188"/>
        <v>0.972830391960532</v>
      </c>
      <c r="M55" s="232">
        <f t="shared" si="188"/>
        <v>0.96451269210926949</v>
      </c>
      <c r="N55" s="232">
        <f t="shared" si="188"/>
        <v>0.95545591793036344</v>
      </c>
      <c r="O55" s="232">
        <f t="shared" si="188"/>
        <v>0.94559561285732208</v>
      </c>
      <c r="P55" s="232">
        <f t="shared" si="188"/>
        <v>0.93484419073913438</v>
      </c>
      <c r="Q55" s="232">
        <f t="shared" si="188"/>
        <v>0.92312124458726563</v>
      </c>
      <c r="R55" s="232">
        <f t="shared" si="188"/>
        <v>0.91033601534973196</v>
      </c>
      <c r="S55" s="232">
        <f t="shared" si="188"/>
        <v>0.89639877095472753</v>
      </c>
      <c r="T55" s="232">
        <f t="shared" si="188"/>
        <v>0.88120481178704491</v>
      </c>
      <c r="U55" s="232">
        <f t="shared" si="188"/>
        <v>0.86466459746980207</v>
      </c>
      <c r="V55" s="232">
        <f t="shared" si="188"/>
        <v>0.8466795738424302</v>
      </c>
      <c r="W55" s="232">
        <f t="shared" si="188"/>
        <v>0.82714667607388526</v>
      </c>
      <c r="X55" s="232">
        <f t="shared" si="188"/>
        <v>0.80597999263315456</v>
      </c>
      <c r="Y55" s="232">
        <f t="shared" si="188"/>
        <v>0.78309822064229928</v>
      </c>
      <c r="Z55" s="232">
        <f t="shared" si="188"/>
        <v>0.75842279570986038</v>
      </c>
      <c r="AA55" s="232">
        <f t="shared" si="188"/>
        <v>0.73189316631592949</v>
      </c>
      <c r="AB55" s="232">
        <f t="shared" si="188"/>
        <v>0.70348839253120821</v>
      </c>
      <c r="AC55" s="232">
        <f t="shared" si="188"/>
        <v>0.6731961823488144</v>
      </c>
      <c r="AD55" s="232">
        <f t="shared" si="188"/>
        <v>0.64104433267983496</v>
      </c>
      <c r="AE55" s="232">
        <f t="shared" si="188"/>
        <v>0.60710103526443771</v>
      </c>
      <c r="AF55" s="232">
        <f t="shared" si="188"/>
        <v>0.57148848853582579</v>
      </c>
      <c r="AG55" s="232">
        <f t="shared" si="188"/>
        <v>0.53437031120542389</v>
      </c>
      <c r="AH55" s="232">
        <f t="shared" si="188"/>
        <v>0.49598114804842625</v>
      </c>
      <c r="AI55" s="232">
        <f t="shared" si="188"/>
        <v>0.45661016451634218</v>
      </c>
      <c r="AJ55" s="232">
        <f t="shared" si="188"/>
        <v>0.41661111410471058</v>
      </c>
      <c r="AK55" s="232">
        <f t="shared" si="188"/>
        <v>0.37638314492675973</v>
      </c>
      <c r="AL55" s="232">
        <f t="shared" si="188"/>
        <v>0.33638114428394367</v>
      </c>
      <c r="AM55" s="232">
        <f t="shared" si="188"/>
        <v>0.29709855425446474</v>
      </c>
      <c r="AN55" s="232">
        <f t="shared" si="188"/>
        <v>0.25904617142555292</v>
      </c>
      <c r="AO55" s="232">
        <f t="shared" si="188"/>
        <v>0.22272530772997615</v>
      </c>
      <c r="AP55" s="232">
        <f t="shared" ref="AP55:BU55" si="189">AO55*IFERROR(VLOOKUP($F55+AO$4,mortalityTable_nPx_assurance,4,0),0)</f>
        <v>0.18861269959805302</v>
      </c>
      <c r="AQ55" s="232">
        <f t="shared" si="189"/>
        <v>0.15712569552715405</v>
      </c>
      <c r="AR55" s="232">
        <f t="shared" si="189"/>
        <v>0.1286058105320203</v>
      </c>
      <c r="AS55" s="232">
        <f t="shared" si="189"/>
        <v>0.10329104278689742</v>
      </c>
      <c r="AT55" s="232">
        <f t="shared" si="189"/>
        <v>8.1301412687994831E-2</v>
      </c>
      <c r="AU55" s="232">
        <f t="shared" si="189"/>
        <v>6.2634608334831213E-2</v>
      </c>
      <c r="AV55" s="232">
        <f t="shared" si="189"/>
        <v>4.7171376229128086E-2</v>
      </c>
      <c r="AW55" s="232">
        <f t="shared" si="189"/>
        <v>3.4687471510089336E-2</v>
      </c>
      <c r="AX55" s="232">
        <f t="shared" si="189"/>
        <v>2.4877854567036076E-2</v>
      </c>
      <c r="AY55" s="232">
        <f t="shared" si="189"/>
        <v>1.7383649657262131E-2</v>
      </c>
      <c r="AZ55" s="232">
        <f t="shared" si="189"/>
        <v>1.1823836987379982E-2</v>
      </c>
      <c r="BA55" s="232">
        <f t="shared" si="189"/>
        <v>7.8219411206313545E-3</v>
      </c>
      <c r="BB55" s="232">
        <f t="shared" si="189"/>
        <v>5.029508140565961E-3</v>
      </c>
      <c r="BC55" s="232">
        <f t="shared" si="189"/>
        <v>3.1384130797131597E-3</v>
      </c>
      <c r="BD55" s="232">
        <f t="shared" si="189"/>
        <v>1.8956015001467485E-3</v>
      </c>
      <c r="BE55" s="232">
        <f t="shared" si="189"/>
        <v>1.1051356745855542E-3</v>
      </c>
      <c r="BF55" s="232">
        <f t="shared" si="189"/>
        <v>6.1887597776791043E-4</v>
      </c>
      <c r="BG55" s="232">
        <f t="shared" si="189"/>
        <v>3.3109864810583202E-4</v>
      </c>
      <c r="BH55" s="232">
        <f t="shared" si="189"/>
        <v>1.6786701458965683E-4</v>
      </c>
      <c r="BI55" s="232">
        <f t="shared" si="189"/>
        <v>7.9904698944676644E-5</v>
      </c>
      <c r="BJ55" s="232">
        <f t="shared" si="189"/>
        <v>3.5237972234602397E-5</v>
      </c>
      <c r="BK55" s="232">
        <f t="shared" si="189"/>
        <v>1.4130426866075561E-5</v>
      </c>
      <c r="BL55" s="232">
        <f t="shared" si="189"/>
        <v>5.016301537456824E-6</v>
      </c>
      <c r="BM55" s="232">
        <f t="shared" si="189"/>
        <v>1.5149230643119611E-6</v>
      </c>
      <c r="BN55" s="232">
        <f t="shared" si="189"/>
        <v>3.6509645849918258E-7</v>
      </c>
      <c r="BO55" s="232">
        <f t="shared" si="189"/>
        <v>6.2431494403360243E-8</v>
      </c>
      <c r="BP55" s="232">
        <f t="shared" si="189"/>
        <v>5.6812659907057806E-9</v>
      </c>
      <c r="BQ55" s="232">
        <f t="shared" si="189"/>
        <v>0</v>
      </c>
      <c r="BR55" s="232">
        <f t="shared" si="189"/>
        <v>0</v>
      </c>
      <c r="BS55" s="232">
        <f t="shared" si="189"/>
        <v>0</v>
      </c>
      <c r="BT55" s="232">
        <f t="shared" si="189"/>
        <v>0</v>
      </c>
      <c r="BU55" s="232">
        <f t="shared" si="189"/>
        <v>0</v>
      </c>
      <c r="BV55" s="232">
        <f t="shared" ref="BV55:DA55" si="190">BU55*IFERROR(VLOOKUP($F55+BU$4,mortalityTable_nPx_assurance,4,0),0)</f>
        <v>0</v>
      </c>
      <c r="BW55" s="232">
        <f t="shared" si="190"/>
        <v>0</v>
      </c>
      <c r="BX55" s="232">
        <f t="shared" si="190"/>
        <v>0</v>
      </c>
      <c r="BY55" s="232">
        <f t="shared" si="190"/>
        <v>0</v>
      </c>
      <c r="BZ55" s="232">
        <f t="shared" si="190"/>
        <v>0</v>
      </c>
      <c r="CA55" s="232">
        <f t="shared" si="190"/>
        <v>0</v>
      </c>
      <c r="CB55" s="232">
        <f t="shared" si="190"/>
        <v>0</v>
      </c>
      <c r="CC55" s="232">
        <f t="shared" si="190"/>
        <v>0</v>
      </c>
      <c r="CD55" s="232">
        <f t="shared" si="190"/>
        <v>0</v>
      </c>
      <c r="CE55" s="232">
        <f t="shared" si="190"/>
        <v>0</v>
      </c>
      <c r="CF55" s="232">
        <f t="shared" si="190"/>
        <v>0</v>
      </c>
      <c r="CG55" s="232">
        <f t="shared" si="190"/>
        <v>0</v>
      </c>
      <c r="CH55" s="232">
        <f t="shared" si="190"/>
        <v>0</v>
      </c>
      <c r="CI55" s="232">
        <f t="shared" si="190"/>
        <v>0</v>
      </c>
      <c r="CJ55" s="232">
        <f t="shared" si="190"/>
        <v>0</v>
      </c>
      <c r="CK55" s="232">
        <f t="shared" si="190"/>
        <v>0</v>
      </c>
      <c r="CL55" s="232">
        <f t="shared" si="190"/>
        <v>0</v>
      </c>
      <c r="CM55" s="232">
        <f t="shared" si="190"/>
        <v>0</v>
      </c>
      <c r="CN55" s="232">
        <f t="shared" si="190"/>
        <v>0</v>
      </c>
      <c r="CO55" s="232">
        <f t="shared" si="190"/>
        <v>0</v>
      </c>
      <c r="CP55" s="232">
        <f t="shared" si="190"/>
        <v>0</v>
      </c>
      <c r="CQ55" s="232">
        <f t="shared" si="190"/>
        <v>0</v>
      </c>
      <c r="CR55" s="232">
        <f t="shared" si="190"/>
        <v>0</v>
      </c>
      <c r="CS55" s="232">
        <f t="shared" si="190"/>
        <v>0</v>
      </c>
      <c r="CT55" s="232">
        <f t="shared" si="190"/>
        <v>0</v>
      </c>
      <c r="CU55" s="232">
        <f t="shared" si="190"/>
        <v>0</v>
      </c>
      <c r="CV55" s="232">
        <f t="shared" si="190"/>
        <v>0</v>
      </c>
      <c r="CW55" s="232">
        <f t="shared" si="190"/>
        <v>0</v>
      </c>
      <c r="CX55" s="232">
        <f t="shared" si="190"/>
        <v>0</v>
      </c>
      <c r="CY55" s="232">
        <f t="shared" si="190"/>
        <v>0</v>
      </c>
      <c r="CZ55" s="232">
        <f t="shared" si="190"/>
        <v>0</v>
      </c>
      <c r="DA55" s="232">
        <f t="shared" si="190"/>
        <v>0</v>
      </c>
      <c r="DB55" s="232">
        <f t="shared" ref="DB55:DI55" si="191">DA55*IFERROR(VLOOKUP($F55+DA$4,mortalityTable_nPx_assurance,4,0),0)</f>
        <v>0</v>
      </c>
      <c r="DC55" s="232">
        <f t="shared" si="191"/>
        <v>0</v>
      </c>
      <c r="DD55" s="232">
        <f t="shared" si="191"/>
        <v>0</v>
      </c>
      <c r="DE55" s="232">
        <f t="shared" si="191"/>
        <v>0</v>
      </c>
      <c r="DF55" s="232">
        <f t="shared" si="191"/>
        <v>0</v>
      </c>
      <c r="DG55" s="232">
        <f t="shared" si="191"/>
        <v>0</v>
      </c>
      <c r="DH55" s="232">
        <f t="shared" si="191"/>
        <v>0</v>
      </c>
      <c r="DI55" s="233">
        <f t="shared" si="191"/>
        <v>0</v>
      </c>
    </row>
    <row r="56" spans="2:113">
      <c r="B56" s="220"/>
      <c r="C56" s="220"/>
      <c r="D56" s="220"/>
      <c r="E56" s="220"/>
      <c r="F56" s="266">
        <f t="shared" si="14"/>
        <v>61</v>
      </c>
      <c r="G56" s="224">
        <f t="shared" si="135"/>
        <v>6.5300000000000002E-3</v>
      </c>
      <c r="H56" s="225">
        <v>1</v>
      </c>
      <c r="I56" s="235">
        <f t="shared" si="9"/>
        <v>0.99346999999999996</v>
      </c>
      <c r="J56" s="231">
        <f t="shared" ref="J56:AO56" si="192">I56*IFERROR(VLOOKUP($F56+I$4,mortalityTable_nPx_assurance,4,0),0)</f>
        <v>0.98638655890000004</v>
      </c>
      <c r="K56" s="232">
        <f t="shared" si="192"/>
        <v>0.97870260760616912</v>
      </c>
      <c r="L56" s="232">
        <f t="shared" si="192"/>
        <v>0.97033470031113644</v>
      </c>
      <c r="M56" s="232">
        <f t="shared" si="192"/>
        <v>0.96122325747521487</v>
      </c>
      <c r="N56" s="232">
        <f t="shared" si="192"/>
        <v>0.95130343345807067</v>
      </c>
      <c r="O56" s="232">
        <f t="shared" si="192"/>
        <v>0.94048711341965241</v>
      </c>
      <c r="P56" s="232">
        <f t="shared" si="192"/>
        <v>0.92869340501736997</v>
      </c>
      <c r="Q56" s="232">
        <f t="shared" si="192"/>
        <v>0.91583100135787932</v>
      </c>
      <c r="R56" s="232">
        <f t="shared" si="192"/>
        <v>0.90180962872709014</v>
      </c>
      <c r="S56" s="232">
        <f t="shared" si="192"/>
        <v>0.88652395552016594</v>
      </c>
      <c r="T56" s="232">
        <f t="shared" si="192"/>
        <v>0.86988390087505252</v>
      </c>
      <c r="U56" s="232">
        <f t="shared" si="192"/>
        <v>0.85179031573685138</v>
      </c>
      <c r="V56" s="232">
        <f t="shared" si="192"/>
        <v>0.83213951315280221</v>
      </c>
      <c r="W56" s="232">
        <f t="shared" si="192"/>
        <v>0.81084506301122206</v>
      </c>
      <c r="X56" s="232">
        <f t="shared" si="192"/>
        <v>0.78782517167233346</v>
      </c>
      <c r="Y56" s="232">
        <f t="shared" si="192"/>
        <v>0.76300080051293817</v>
      </c>
      <c r="Z56" s="232">
        <f t="shared" si="192"/>
        <v>0.73631103251099561</v>
      </c>
      <c r="AA56" s="232">
        <f t="shared" si="192"/>
        <v>0.70773480133924382</v>
      </c>
      <c r="AB56" s="232">
        <f t="shared" si="192"/>
        <v>0.67725974079357598</v>
      </c>
      <c r="AC56" s="232">
        <f t="shared" si="192"/>
        <v>0.64491381557327476</v>
      </c>
      <c r="AD56" s="232">
        <f t="shared" si="192"/>
        <v>0.61076562903866982</v>
      </c>
      <c r="AE56" s="232">
        <f t="shared" si="192"/>
        <v>0.57493811723926147</v>
      </c>
      <c r="AF56" s="232">
        <f t="shared" si="192"/>
        <v>0.53759588652457146</v>
      </c>
      <c r="AG56" s="232">
        <f t="shared" si="192"/>
        <v>0.49897499803664624</v>
      </c>
      <c r="AH56" s="232">
        <f t="shared" si="192"/>
        <v>0.45936636269249725</v>
      </c>
      <c r="AI56" s="232">
        <f t="shared" si="192"/>
        <v>0.4191258693206345</v>
      </c>
      <c r="AJ56" s="232">
        <f t="shared" si="192"/>
        <v>0.37865507537903403</v>
      </c>
      <c r="AK56" s="232">
        <f t="shared" si="192"/>
        <v>0.33841161396775027</v>
      </c>
      <c r="AL56" s="232">
        <f t="shared" si="192"/>
        <v>0.29889190568859642</v>
      </c>
      <c r="AM56" s="232">
        <f t="shared" si="192"/>
        <v>0.26060983040800101</v>
      </c>
      <c r="AN56" s="232">
        <f t="shared" si="192"/>
        <v>0.2240697260864952</v>
      </c>
      <c r="AO56" s="232">
        <f t="shared" si="192"/>
        <v>0.18975120683908761</v>
      </c>
      <c r="AP56" s="232">
        <f t="shared" ref="AP56:BU56" si="193">AO56*IFERROR(VLOOKUP($F56+AO$4,mortalityTable_nPx_assurance,4,0),0)</f>
        <v>0.15807414036937034</v>
      </c>
      <c r="AQ56" s="232">
        <f t="shared" si="193"/>
        <v>0.12938210315092591</v>
      </c>
      <c r="AR56" s="232">
        <f t="shared" si="193"/>
        <v>0.10391452996669766</v>
      </c>
      <c r="AS56" s="232">
        <f t="shared" si="193"/>
        <v>8.1792165682087387E-2</v>
      </c>
      <c r="AT56" s="232">
        <f t="shared" si="193"/>
        <v>6.3012684441480116E-2</v>
      </c>
      <c r="AU56" s="232">
        <f t="shared" si="193"/>
        <v>4.7456112906567503E-2</v>
      </c>
      <c r="AV56" s="232">
        <f t="shared" si="193"/>
        <v>3.489685262584441E-2</v>
      </c>
      <c r="AW56" s="232">
        <f t="shared" si="193"/>
        <v>2.5028022703255614E-2</v>
      </c>
      <c r="AX56" s="232">
        <f t="shared" si="193"/>
        <v>1.7488581144126894E-2</v>
      </c>
      <c r="AY56" s="232">
        <f t="shared" si="193"/>
        <v>1.1895208236800788E-2</v>
      </c>
      <c r="AZ56" s="232">
        <f t="shared" si="193"/>
        <v>7.8691560569731939E-3</v>
      </c>
      <c r="BA56" s="232">
        <f t="shared" si="193"/>
        <v>5.0598673446337642E-3</v>
      </c>
      <c r="BB56" s="232">
        <f t="shared" si="193"/>
        <v>3.1573572230514687E-3</v>
      </c>
      <c r="BC56" s="232">
        <f t="shared" si="193"/>
        <v>1.9070437627230871E-3</v>
      </c>
      <c r="BD56" s="232">
        <f t="shared" si="193"/>
        <v>1.1118065136675598E-3</v>
      </c>
      <c r="BE56" s="232">
        <f t="shared" si="193"/>
        <v>6.2261164765383358E-4</v>
      </c>
      <c r="BF56" s="232">
        <f t="shared" si="193"/>
        <v>3.3309723149480089E-4</v>
      </c>
      <c r="BG56" s="232">
        <f t="shared" si="193"/>
        <v>1.6888029636786406E-4</v>
      </c>
      <c r="BH56" s="232">
        <f t="shared" si="193"/>
        <v>8.0387021071103292E-5</v>
      </c>
      <c r="BI56" s="232">
        <f t="shared" si="193"/>
        <v>3.5450676292356549E-5</v>
      </c>
      <c r="BJ56" s="232">
        <f t="shared" si="193"/>
        <v>1.4215721193234977E-5</v>
      </c>
      <c r="BK56" s="232">
        <f t="shared" si="193"/>
        <v>5.0465810235984165E-6</v>
      </c>
      <c r="BL56" s="232">
        <f t="shared" si="193"/>
        <v>1.5240674691267221E-6</v>
      </c>
      <c r="BM56" s="232">
        <f t="shared" si="193"/>
        <v>3.6730026005954001E-7</v>
      </c>
      <c r="BN56" s="232">
        <f t="shared" si="193"/>
        <v>6.2808344470181351E-8</v>
      </c>
      <c r="BO56" s="232">
        <f t="shared" si="193"/>
        <v>5.7155593467865008E-9</v>
      </c>
      <c r="BP56" s="232">
        <f t="shared" si="193"/>
        <v>0</v>
      </c>
      <c r="BQ56" s="232">
        <f t="shared" si="193"/>
        <v>0</v>
      </c>
      <c r="BR56" s="232">
        <f t="shared" si="193"/>
        <v>0</v>
      </c>
      <c r="BS56" s="232">
        <f t="shared" si="193"/>
        <v>0</v>
      </c>
      <c r="BT56" s="232">
        <f t="shared" si="193"/>
        <v>0</v>
      </c>
      <c r="BU56" s="232">
        <f t="shared" si="193"/>
        <v>0</v>
      </c>
      <c r="BV56" s="232">
        <f t="shared" ref="BV56:DA56" si="194">BU56*IFERROR(VLOOKUP($F56+BU$4,mortalityTable_nPx_assurance,4,0),0)</f>
        <v>0</v>
      </c>
      <c r="BW56" s="232">
        <f t="shared" si="194"/>
        <v>0</v>
      </c>
      <c r="BX56" s="232">
        <f t="shared" si="194"/>
        <v>0</v>
      </c>
      <c r="BY56" s="232">
        <f t="shared" si="194"/>
        <v>0</v>
      </c>
      <c r="BZ56" s="232">
        <f t="shared" si="194"/>
        <v>0</v>
      </c>
      <c r="CA56" s="232">
        <f t="shared" si="194"/>
        <v>0</v>
      </c>
      <c r="CB56" s="232">
        <f t="shared" si="194"/>
        <v>0</v>
      </c>
      <c r="CC56" s="232">
        <f t="shared" si="194"/>
        <v>0</v>
      </c>
      <c r="CD56" s="232">
        <f t="shared" si="194"/>
        <v>0</v>
      </c>
      <c r="CE56" s="232">
        <f t="shared" si="194"/>
        <v>0</v>
      </c>
      <c r="CF56" s="232">
        <f t="shared" si="194"/>
        <v>0</v>
      </c>
      <c r="CG56" s="232">
        <f t="shared" si="194"/>
        <v>0</v>
      </c>
      <c r="CH56" s="232">
        <f t="shared" si="194"/>
        <v>0</v>
      </c>
      <c r="CI56" s="232">
        <f t="shared" si="194"/>
        <v>0</v>
      </c>
      <c r="CJ56" s="232">
        <f t="shared" si="194"/>
        <v>0</v>
      </c>
      <c r="CK56" s="232">
        <f t="shared" si="194"/>
        <v>0</v>
      </c>
      <c r="CL56" s="232">
        <f t="shared" si="194"/>
        <v>0</v>
      </c>
      <c r="CM56" s="232">
        <f t="shared" si="194"/>
        <v>0</v>
      </c>
      <c r="CN56" s="232">
        <f t="shared" si="194"/>
        <v>0</v>
      </c>
      <c r="CO56" s="232">
        <f t="shared" si="194"/>
        <v>0</v>
      </c>
      <c r="CP56" s="232">
        <f t="shared" si="194"/>
        <v>0</v>
      </c>
      <c r="CQ56" s="232">
        <f t="shared" si="194"/>
        <v>0</v>
      </c>
      <c r="CR56" s="232">
        <f t="shared" si="194"/>
        <v>0</v>
      </c>
      <c r="CS56" s="232">
        <f t="shared" si="194"/>
        <v>0</v>
      </c>
      <c r="CT56" s="232">
        <f t="shared" si="194"/>
        <v>0</v>
      </c>
      <c r="CU56" s="232">
        <f t="shared" si="194"/>
        <v>0</v>
      </c>
      <c r="CV56" s="232">
        <f t="shared" si="194"/>
        <v>0</v>
      </c>
      <c r="CW56" s="232">
        <f t="shared" si="194"/>
        <v>0</v>
      </c>
      <c r="CX56" s="232">
        <f t="shared" si="194"/>
        <v>0</v>
      </c>
      <c r="CY56" s="232">
        <f t="shared" si="194"/>
        <v>0</v>
      </c>
      <c r="CZ56" s="232">
        <f t="shared" si="194"/>
        <v>0</v>
      </c>
      <c r="DA56" s="232">
        <f t="shared" si="194"/>
        <v>0</v>
      </c>
      <c r="DB56" s="232">
        <f t="shared" ref="DB56:DI56" si="195">DA56*IFERROR(VLOOKUP($F56+DA$4,mortalityTable_nPx_assurance,4,0),0)</f>
        <v>0</v>
      </c>
      <c r="DC56" s="232">
        <f t="shared" si="195"/>
        <v>0</v>
      </c>
      <c r="DD56" s="232">
        <f t="shared" si="195"/>
        <v>0</v>
      </c>
      <c r="DE56" s="232">
        <f t="shared" si="195"/>
        <v>0</v>
      </c>
      <c r="DF56" s="232">
        <f t="shared" si="195"/>
        <v>0</v>
      </c>
      <c r="DG56" s="232">
        <f t="shared" si="195"/>
        <v>0</v>
      </c>
      <c r="DH56" s="232">
        <f t="shared" si="195"/>
        <v>0</v>
      </c>
      <c r="DI56" s="233">
        <f t="shared" si="195"/>
        <v>0</v>
      </c>
    </row>
    <row r="57" spans="2:113">
      <c r="B57" s="220"/>
      <c r="C57" s="220"/>
      <c r="D57" s="220"/>
      <c r="E57" s="220"/>
      <c r="F57" s="266">
        <f t="shared" si="14"/>
        <v>62</v>
      </c>
      <c r="G57" s="224">
        <f t="shared" si="135"/>
        <v>7.1300000000000001E-3</v>
      </c>
      <c r="H57" s="225">
        <v>1</v>
      </c>
      <c r="I57" s="235">
        <f t="shared" si="9"/>
        <v>0.99287000000000003</v>
      </c>
      <c r="J57" s="231">
        <f t="shared" ref="J57:AO57" si="196">I57*IFERROR(VLOOKUP($F57+I$4,mortalityTable_nPx_assurance,4,0),0)</f>
        <v>0.98513554270000003</v>
      </c>
      <c r="K57" s="232">
        <f t="shared" si="196"/>
        <v>0.97671263380991513</v>
      </c>
      <c r="L57" s="232">
        <f t="shared" si="196"/>
        <v>0.96754130217844003</v>
      </c>
      <c r="M57" s="232">
        <f t="shared" si="196"/>
        <v>0.95755627593995851</v>
      </c>
      <c r="N57" s="232">
        <f t="shared" si="196"/>
        <v>0.94666886108252124</v>
      </c>
      <c r="O57" s="232">
        <f t="shared" si="196"/>
        <v>0.93479763356454648</v>
      </c>
      <c r="P57" s="232">
        <f t="shared" si="196"/>
        <v>0.92185068633967748</v>
      </c>
      <c r="Q57" s="232">
        <f t="shared" si="196"/>
        <v>0.90773715233181695</v>
      </c>
      <c r="R57" s="232">
        <f t="shared" si="196"/>
        <v>0.89235100759979269</v>
      </c>
      <c r="S57" s="232">
        <f t="shared" si="196"/>
        <v>0.87560157918714465</v>
      </c>
      <c r="T57" s="232">
        <f t="shared" si="196"/>
        <v>0.85738906634005196</v>
      </c>
      <c r="U57" s="232">
        <f t="shared" si="196"/>
        <v>0.83760910057958693</v>
      </c>
      <c r="V57" s="232">
        <f t="shared" si="196"/>
        <v>0.8161746836957553</v>
      </c>
      <c r="W57" s="232">
        <f t="shared" si="196"/>
        <v>0.79300348442563273</v>
      </c>
      <c r="X57" s="232">
        <f t="shared" si="196"/>
        <v>0.76801594463138101</v>
      </c>
      <c r="Y57" s="232">
        <f t="shared" si="196"/>
        <v>0.74115074688817528</v>
      </c>
      <c r="Z57" s="232">
        <f t="shared" si="196"/>
        <v>0.7123866864014452</v>
      </c>
      <c r="AA57" s="232">
        <f t="shared" si="196"/>
        <v>0.68171131568499899</v>
      </c>
      <c r="AB57" s="232">
        <f t="shared" si="196"/>
        <v>0.64915278324788339</v>
      </c>
      <c r="AC57" s="232">
        <f t="shared" si="196"/>
        <v>0.61478014337490794</v>
      </c>
      <c r="AD57" s="232">
        <f t="shared" si="196"/>
        <v>0.57871714016453579</v>
      </c>
      <c r="AE57" s="232">
        <f t="shared" si="196"/>
        <v>0.54112946191084921</v>
      </c>
      <c r="AF57" s="232">
        <f t="shared" si="196"/>
        <v>0.50225472136717375</v>
      </c>
      <c r="AG57" s="232">
        <f t="shared" si="196"/>
        <v>0.46238574158504747</v>
      </c>
      <c r="AH57" s="232">
        <f t="shared" si="196"/>
        <v>0.42188075062219732</v>
      </c>
      <c r="AI57" s="232">
        <f t="shared" si="196"/>
        <v>0.38114394534211793</v>
      </c>
      <c r="AJ57" s="232">
        <f t="shared" si="196"/>
        <v>0.3406359668311576</v>
      </c>
      <c r="AK57" s="232">
        <f t="shared" si="196"/>
        <v>0.300856498624615</v>
      </c>
      <c r="AL57" s="232">
        <f t="shared" si="196"/>
        <v>0.26232279828077432</v>
      </c>
      <c r="AM57" s="232">
        <f t="shared" si="196"/>
        <v>0.22554251873382697</v>
      </c>
      <c r="AN57" s="232">
        <f t="shared" si="196"/>
        <v>0.19099842656455404</v>
      </c>
      <c r="AO57" s="232">
        <f t="shared" si="196"/>
        <v>0.15911314923386741</v>
      </c>
      <c r="AP57" s="232">
        <f t="shared" ref="AP57:BU57" si="197">AO57*IFERROR(VLOOKUP($F57+AO$4,mortalityTable_nPx_assurance,4,0),0)</f>
        <v>0.13023252151642811</v>
      </c>
      <c r="AQ57" s="232">
        <f t="shared" si="197"/>
        <v>0.10459755198113441</v>
      </c>
      <c r="AR57" s="232">
        <f t="shared" si="197"/>
        <v>8.2329779139870704E-2</v>
      </c>
      <c r="AS57" s="232">
        <f t="shared" si="197"/>
        <v>6.3426861849356392E-2</v>
      </c>
      <c r="AT57" s="232">
        <f t="shared" si="197"/>
        <v>4.7768038195987288E-2</v>
      </c>
      <c r="AU57" s="232">
        <f t="shared" si="197"/>
        <v>3.5126226887419253E-2</v>
      </c>
      <c r="AV57" s="232">
        <f t="shared" si="197"/>
        <v>2.519252992365709E-2</v>
      </c>
      <c r="AW57" s="232">
        <f t="shared" si="197"/>
        <v>1.7603532209454629E-2</v>
      </c>
      <c r="AX57" s="232">
        <f t="shared" si="197"/>
        <v>1.1973394502904754E-2</v>
      </c>
      <c r="AY57" s="232">
        <f t="shared" si="197"/>
        <v>7.9208793994516111E-3</v>
      </c>
      <c r="AZ57" s="232">
        <f t="shared" si="197"/>
        <v>5.0931254538473863E-3</v>
      </c>
      <c r="BA57" s="232">
        <f t="shared" si="197"/>
        <v>3.1781102832007689E-3</v>
      </c>
      <c r="BB57" s="232">
        <f t="shared" si="197"/>
        <v>1.9195786110532643E-3</v>
      </c>
      <c r="BC57" s="232">
        <f t="shared" si="197"/>
        <v>1.1191143302440531E-3</v>
      </c>
      <c r="BD57" s="232">
        <f t="shared" si="197"/>
        <v>6.2670402493666976E-4</v>
      </c>
      <c r="BE57" s="232">
        <f t="shared" si="197"/>
        <v>3.3528665334111825E-4</v>
      </c>
      <c r="BF57" s="232">
        <f t="shared" si="197"/>
        <v>1.6999033324394697E-4</v>
      </c>
      <c r="BG57" s="232">
        <f t="shared" si="197"/>
        <v>8.0915398624118747E-5</v>
      </c>
      <c r="BH57" s="232">
        <f t="shared" si="197"/>
        <v>3.5683690793236365E-5</v>
      </c>
      <c r="BI57" s="232">
        <f t="shared" si="197"/>
        <v>1.4309160008087783E-5</v>
      </c>
      <c r="BJ57" s="232">
        <f t="shared" si="197"/>
        <v>5.0797518028711627E-6</v>
      </c>
      <c r="BK57" s="232">
        <f t="shared" si="197"/>
        <v>1.5340850444670915E-6</v>
      </c>
      <c r="BL57" s="232">
        <f t="shared" si="197"/>
        <v>3.6971449571656901E-7</v>
      </c>
      <c r="BM57" s="232">
        <f t="shared" si="197"/>
        <v>6.3221178767533311E-8</v>
      </c>
      <c r="BN57" s="232">
        <f t="shared" si="197"/>
        <v>5.7531272678455295E-9</v>
      </c>
      <c r="BO57" s="232">
        <f t="shared" si="197"/>
        <v>0</v>
      </c>
      <c r="BP57" s="232">
        <f t="shared" si="197"/>
        <v>0</v>
      </c>
      <c r="BQ57" s="232">
        <f t="shared" si="197"/>
        <v>0</v>
      </c>
      <c r="BR57" s="232">
        <f t="shared" si="197"/>
        <v>0</v>
      </c>
      <c r="BS57" s="232">
        <f t="shared" si="197"/>
        <v>0</v>
      </c>
      <c r="BT57" s="232">
        <f t="shared" si="197"/>
        <v>0</v>
      </c>
      <c r="BU57" s="232">
        <f t="shared" si="197"/>
        <v>0</v>
      </c>
      <c r="BV57" s="232">
        <f t="shared" ref="BV57:DA57" si="198">BU57*IFERROR(VLOOKUP($F57+BU$4,mortalityTable_nPx_assurance,4,0),0)</f>
        <v>0</v>
      </c>
      <c r="BW57" s="232">
        <f t="shared" si="198"/>
        <v>0</v>
      </c>
      <c r="BX57" s="232">
        <f t="shared" si="198"/>
        <v>0</v>
      </c>
      <c r="BY57" s="232">
        <f t="shared" si="198"/>
        <v>0</v>
      </c>
      <c r="BZ57" s="232">
        <f t="shared" si="198"/>
        <v>0</v>
      </c>
      <c r="CA57" s="232">
        <f t="shared" si="198"/>
        <v>0</v>
      </c>
      <c r="CB57" s="232">
        <f t="shared" si="198"/>
        <v>0</v>
      </c>
      <c r="CC57" s="232">
        <f t="shared" si="198"/>
        <v>0</v>
      </c>
      <c r="CD57" s="232">
        <f t="shared" si="198"/>
        <v>0</v>
      </c>
      <c r="CE57" s="232">
        <f t="shared" si="198"/>
        <v>0</v>
      </c>
      <c r="CF57" s="232">
        <f t="shared" si="198"/>
        <v>0</v>
      </c>
      <c r="CG57" s="232">
        <f t="shared" si="198"/>
        <v>0</v>
      </c>
      <c r="CH57" s="232">
        <f t="shared" si="198"/>
        <v>0</v>
      </c>
      <c r="CI57" s="232">
        <f t="shared" si="198"/>
        <v>0</v>
      </c>
      <c r="CJ57" s="232">
        <f t="shared" si="198"/>
        <v>0</v>
      </c>
      <c r="CK57" s="232">
        <f t="shared" si="198"/>
        <v>0</v>
      </c>
      <c r="CL57" s="232">
        <f t="shared" si="198"/>
        <v>0</v>
      </c>
      <c r="CM57" s="232">
        <f t="shared" si="198"/>
        <v>0</v>
      </c>
      <c r="CN57" s="232">
        <f t="shared" si="198"/>
        <v>0</v>
      </c>
      <c r="CO57" s="232">
        <f t="shared" si="198"/>
        <v>0</v>
      </c>
      <c r="CP57" s="232">
        <f t="shared" si="198"/>
        <v>0</v>
      </c>
      <c r="CQ57" s="232">
        <f t="shared" si="198"/>
        <v>0</v>
      </c>
      <c r="CR57" s="232">
        <f t="shared" si="198"/>
        <v>0</v>
      </c>
      <c r="CS57" s="232">
        <f t="shared" si="198"/>
        <v>0</v>
      </c>
      <c r="CT57" s="232">
        <f t="shared" si="198"/>
        <v>0</v>
      </c>
      <c r="CU57" s="232">
        <f t="shared" si="198"/>
        <v>0</v>
      </c>
      <c r="CV57" s="232">
        <f t="shared" si="198"/>
        <v>0</v>
      </c>
      <c r="CW57" s="232">
        <f t="shared" si="198"/>
        <v>0</v>
      </c>
      <c r="CX57" s="232">
        <f t="shared" si="198"/>
        <v>0</v>
      </c>
      <c r="CY57" s="232">
        <f t="shared" si="198"/>
        <v>0</v>
      </c>
      <c r="CZ57" s="232">
        <f t="shared" si="198"/>
        <v>0</v>
      </c>
      <c r="DA57" s="232">
        <f t="shared" si="198"/>
        <v>0</v>
      </c>
      <c r="DB57" s="232">
        <f t="shared" ref="DB57:DI57" si="199">DA57*IFERROR(VLOOKUP($F57+DA$4,mortalityTable_nPx_assurance,4,0),0)</f>
        <v>0</v>
      </c>
      <c r="DC57" s="232">
        <f t="shared" si="199"/>
        <v>0</v>
      </c>
      <c r="DD57" s="232">
        <f t="shared" si="199"/>
        <v>0</v>
      </c>
      <c r="DE57" s="232">
        <f t="shared" si="199"/>
        <v>0</v>
      </c>
      <c r="DF57" s="232">
        <f t="shared" si="199"/>
        <v>0</v>
      </c>
      <c r="DG57" s="232">
        <f t="shared" si="199"/>
        <v>0</v>
      </c>
      <c r="DH57" s="232">
        <f t="shared" si="199"/>
        <v>0</v>
      </c>
      <c r="DI57" s="233">
        <f t="shared" si="199"/>
        <v>0</v>
      </c>
    </row>
    <row r="58" spans="2:113">
      <c r="B58" s="220"/>
      <c r="C58" s="220"/>
      <c r="D58" s="220"/>
      <c r="E58" s="220"/>
      <c r="F58" s="266">
        <f t="shared" si="14"/>
        <v>63</v>
      </c>
      <c r="G58" s="224">
        <f t="shared" si="135"/>
        <v>7.79E-3</v>
      </c>
      <c r="H58" s="225">
        <v>1</v>
      </c>
      <c r="I58" s="235">
        <f t="shared" si="9"/>
        <v>0.99221000000000004</v>
      </c>
      <c r="J58" s="231">
        <f t="shared" ref="J58:AO58" si="200">I58*IFERROR(VLOOKUP($F58+I$4,mortalityTable_nPx_assurance,4,0),0)</f>
        <v>0.98372660450000005</v>
      </c>
      <c r="K58" s="232">
        <f t="shared" si="200"/>
        <v>0.97448941168374503</v>
      </c>
      <c r="L58" s="232">
        <f t="shared" si="200"/>
        <v>0.96443268095516876</v>
      </c>
      <c r="M58" s="232">
        <f t="shared" si="200"/>
        <v>0.95346708137270852</v>
      </c>
      <c r="N58" s="232">
        <f t="shared" si="200"/>
        <v>0.94151060417229482</v>
      </c>
      <c r="O58" s="232">
        <f t="shared" si="200"/>
        <v>0.92847068230450847</v>
      </c>
      <c r="P58" s="232">
        <f t="shared" si="200"/>
        <v>0.91425579615842645</v>
      </c>
      <c r="Q58" s="232">
        <f t="shared" si="200"/>
        <v>0.89875916041354109</v>
      </c>
      <c r="R58" s="232">
        <f t="shared" si="200"/>
        <v>0.88188945097257898</v>
      </c>
      <c r="S58" s="232">
        <f t="shared" si="200"/>
        <v>0.86354615039234928</v>
      </c>
      <c r="T58" s="232">
        <f t="shared" si="200"/>
        <v>0.84362414070279779</v>
      </c>
      <c r="U58" s="232">
        <f t="shared" si="200"/>
        <v>0.82203579894221324</v>
      </c>
      <c r="V58" s="232">
        <f t="shared" si="200"/>
        <v>0.79869820261024382</v>
      </c>
      <c r="W58" s="232">
        <f t="shared" si="200"/>
        <v>0.77353122224599502</v>
      </c>
      <c r="X58" s="232">
        <f t="shared" si="200"/>
        <v>0.7464731000918301</v>
      </c>
      <c r="Y58" s="232">
        <f t="shared" si="200"/>
        <v>0.71750247907726616</v>
      </c>
      <c r="Z58" s="232">
        <f t="shared" si="200"/>
        <v>0.68660682232819914</v>
      </c>
      <c r="AA58" s="232">
        <f t="shared" si="200"/>
        <v>0.65381448049380431</v>
      </c>
      <c r="AB58" s="232">
        <f t="shared" si="200"/>
        <v>0.61919500375165737</v>
      </c>
      <c r="AC58" s="232">
        <f t="shared" si="200"/>
        <v>0.5828730248315851</v>
      </c>
      <c r="AD58" s="232">
        <f t="shared" si="200"/>
        <v>0.54501542186877372</v>
      </c>
      <c r="AE58" s="232">
        <f t="shared" si="200"/>
        <v>0.50586151396172097</v>
      </c>
      <c r="AF58" s="232">
        <f t="shared" si="200"/>
        <v>0.46570622698343955</v>
      </c>
      <c r="AG58" s="232">
        <f t="shared" si="200"/>
        <v>0.42491036149969025</v>
      </c>
      <c r="AH58" s="232">
        <f t="shared" si="200"/>
        <v>0.38388101699328014</v>
      </c>
      <c r="AI58" s="232">
        <f t="shared" si="200"/>
        <v>0.34308214250723429</v>
      </c>
      <c r="AJ58" s="232">
        <f t="shared" si="200"/>
        <v>0.30301700990523944</v>
      </c>
      <c r="AK58" s="232">
        <f t="shared" si="200"/>
        <v>0.26420659127657636</v>
      </c>
      <c r="AL58" s="232">
        <f t="shared" si="200"/>
        <v>0.2271621851136876</v>
      </c>
      <c r="AM58" s="232">
        <f t="shared" si="200"/>
        <v>0.19237002484167523</v>
      </c>
      <c r="AN58" s="232">
        <f t="shared" si="200"/>
        <v>0.16025577289460596</v>
      </c>
      <c r="AO58" s="232">
        <f t="shared" si="200"/>
        <v>0.13116774755650604</v>
      </c>
      <c r="AP58" s="232">
        <f t="shared" ref="AP58:BU58" si="201">AO58*IFERROR(VLOOKUP($F58+AO$4,mortalityTable_nPx_assurance,4,0),0)</f>
        <v>0.10534868812748338</v>
      </c>
      <c r="AQ58" s="232">
        <f t="shared" si="201"/>
        <v>8.2921005912023435E-2</v>
      </c>
      <c r="AR58" s="232">
        <f t="shared" si="201"/>
        <v>6.3882342954622848E-2</v>
      </c>
      <c r="AS58" s="232">
        <f t="shared" si="201"/>
        <v>4.8111070125985561E-2</v>
      </c>
      <c r="AT58" s="232">
        <f t="shared" si="201"/>
        <v>3.5378475417143479E-2</v>
      </c>
      <c r="AU58" s="232">
        <f t="shared" si="201"/>
        <v>2.5373442569175304E-2</v>
      </c>
      <c r="AV58" s="232">
        <f t="shared" si="201"/>
        <v>1.7729946729636938E-2</v>
      </c>
      <c r="AW58" s="232">
        <f t="shared" si="201"/>
        <v>1.2059377867097154E-2</v>
      </c>
      <c r="AX58" s="232">
        <f t="shared" si="201"/>
        <v>7.9777608341994512E-3</v>
      </c>
      <c r="AY58" s="232">
        <f t="shared" si="201"/>
        <v>5.1297002163902469E-3</v>
      </c>
      <c r="AZ58" s="232">
        <f t="shared" si="201"/>
        <v>3.2009329350275143E-3</v>
      </c>
      <c r="BA58" s="232">
        <f t="shared" si="201"/>
        <v>1.9333634927566185E-3</v>
      </c>
      <c r="BB58" s="232">
        <f t="shared" si="201"/>
        <v>1.1271509162771086E-3</v>
      </c>
      <c r="BC58" s="232">
        <f t="shared" si="201"/>
        <v>6.3120451311518089E-4</v>
      </c>
      <c r="BD58" s="232">
        <f t="shared" si="201"/>
        <v>3.3769441451662175E-4</v>
      </c>
      <c r="BE58" s="232">
        <f t="shared" si="201"/>
        <v>1.7121106815992722E-4</v>
      </c>
      <c r="BF58" s="232">
        <f t="shared" si="201"/>
        <v>8.1496468444125348E-5</v>
      </c>
      <c r="BG58" s="232">
        <f t="shared" si="201"/>
        <v>3.5939942583859275E-5</v>
      </c>
      <c r="BH58" s="232">
        <f t="shared" si="201"/>
        <v>1.4411916976127571E-5</v>
      </c>
      <c r="BI58" s="232">
        <f t="shared" si="201"/>
        <v>5.1162305265252877E-6</v>
      </c>
      <c r="BJ58" s="232">
        <f t="shared" si="201"/>
        <v>1.5451016190106371E-6</v>
      </c>
      <c r="BK58" s="232">
        <f t="shared" si="201"/>
        <v>3.7236949018156352E-7</v>
      </c>
      <c r="BL58" s="232">
        <f t="shared" si="201"/>
        <v>6.3675182821047371E-8</v>
      </c>
      <c r="BM58" s="232">
        <f t="shared" si="201"/>
        <v>5.7944416367153088E-9</v>
      </c>
      <c r="BN58" s="232">
        <f t="shared" si="201"/>
        <v>0</v>
      </c>
      <c r="BO58" s="232">
        <f t="shared" si="201"/>
        <v>0</v>
      </c>
      <c r="BP58" s="232">
        <f t="shared" si="201"/>
        <v>0</v>
      </c>
      <c r="BQ58" s="232">
        <f t="shared" si="201"/>
        <v>0</v>
      </c>
      <c r="BR58" s="232">
        <f t="shared" si="201"/>
        <v>0</v>
      </c>
      <c r="BS58" s="232">
        <f t="shared" si="201"/>
        <v>0</v>
      </c>
      <c r="BT58" s="232">
        <f t="shared" si="201"/>
        <v>0</v>
      </c>
      <c r="BU58" s="232">
        <f t="shared" si="201"/>
        <v>0</v>
      </c>
      <c r="BV58" s="232">
        <f t="shared" ref="BV58:DA58" si="202">BU58*IFERROR(VLOOKUP($F58+BU$4,mortalityTable_nPx_assurance,4,0),0)</f>
        <v>0</v>
      </c>
      <c r="BW58" s="232">
        <f t="shared" si="202"/>
        <v>0</v>
      </c>
      <c r="BX58" s="232">
        <f t="shared" si="202"/>
        <v>0</v>
      </c>
      <c r="BY58" s="232">
        <f t="shared" si="202"/>
        <v>0</v>
      </c>
      <c r="BZ58" s="232">
        <f t="shared" si="202"/>
        <v>0</v>
      </c>
      <c r="CA58" s="232">
        <f t="shared" si="202"/>
        <v>0</v>
      </c>
      <c r="CB58" s="232">
        <f t="shared" si="202"/>
        <v>0</v>
      </c>
      <c r="CC58" s="232">
        <f t="shared" si="202"/>
        <v>0</v>
      </c>
      <c r="CD58" s="232">
        <f t="shared" si="202"/>
        <v>0</v>
      </c>
      <c r="CE58" s="232">
        <f t="shared" si="202"/>
        <v>0</v>
      </c>
      <c r="CF58" s="232">
        <f t="shared" si="202"/>
        <v>0</v>
      </c>
      <c r="CG58" s="232">
        <f t="shared" si="202"/>
        <v>0</v>
      </c>
      <c r="CH58" s="232">
        <f t="shared" si="202"/>
        <v>0</v>
      </c>
      <c r="CI58" s="232">
        <f t="shared" si="202"/>
        <v>0</v>
      </c>
      <c r="CJ58" s="232">
        <f t="shared" si="202"/>
        <v>0</v>
      </c>
      <c r="CK58" s="232">
        <f t="shared" si="202"/>
        <v>0</v>
      </c>
      <c r="CL58" s="232">
        <f t="shared" si="202"/>
        <v>0</v>
      </c>
      <c r="CM58" s="232">
        <f t="shared" si="202"/>
        <v>0</v>
      </c>
      <c r="CN58" s="232">
        <f t="shared" si="202"/>
        <v>0</v>
      </c>
      <c r="CO58" s="232">
        <f t="shared" si="202"/>
        <v>0</v>
      </c>
      <c r="CP58" s="232">
        <f t="shared" si="202"/>
        <v>0</v>
      </c>
      <c r="CQ58" s="232">
        <f t="shared" si="202"/>
        <v>0</v>
      </c>
      <c r="CR58" s="232">
        <f t="shared" si="202"/>
        <v>0</v>
      </c>
      <c r="CS58" s="232">
        <f t="shared" si="202"/>
        <v>0</v>
      </c>
      <c r="CT58" s="232">
        <f t="shared" si="202"/>
        <v>0</v>
      </c>
      <c r="CU58" s="232">
        <f t="shared" si="202"/>
        <v>0</v>
      </c>
      <c r="CV58" s="232">
        <f t="shared" si="202"/>
        <v>0</v>
      </c>
      <c r="CW58" s="232">
        <f t="shared" si="202"/>
        <v>0</v>
      </c>
      <c r="CX58" s="232">
        <f t="shared" si="202"/>
        <v>0</v>
      </c>
      <c r="CY58" s="232">
        <f t="shared" si="202"/>
        <v>0</v>
      </c>
      <c r="CZ58" s="232">
        <f t="shared" si="202"/>
        <v>0</v>
      </c>
      <c r="DA58" s="232">
        <f t="shared" si="202"/>
        <v>0</v>
      </c>
      <c r="DB58" s="232">
        <f t="shared" ref="DB58:DI58" si="203">DA58*IFERROR(VLOOKUP($F58+DA$4,mortalityTable_nPx_assurance,4,0),0)</f>
        <v>0</v>
      </c>
      <c r="DC58" s="232">
        <f t="shared" si="203"/>
        <v>0</v>
      </c>
      <c r="DD58" s="232">
        <f t="shared" si="203"/>
        <v>0</v>
      </c>
      <c r="DE58" s="232">
        <f t="shared" si="203"/>
        <v>0</v>
      </c>
      <c r="DF58" s="232">
        <f t="shared" si="203"/>
        <v>0</v>
      </c>
      <c r="DG58" s="232">
        <f t="shared" si="203"/>
        <v>0</v>
      </c>
      <c r="DH58" s="232">
        <f t="shared" si="203"/>
        <v>0</v>
      </c>
      <c r="DI58" s="233">
        <f t="shared" si="203"/>
        <v>0</v>
      </c>
    </row>
    <row r="59" spans="2:113">
      <c r="B59" s="220"/>
      <c r="C59" s="220"/>
      <c r="D59" s="220"/>
      <c r="E59" s="220"/>
      <c r="F59" s="266">
        <f t="shared" si="14"/>
        <v>64</v>
      </c>
      <c r="G59" s="224">
        <f t="shared" si="135"/>
        <v>8.5500000000000003E-3</v>
      </c>
      <c r="H59" s="225">
        <v>1</v>
      </c>
      <c r="I59" s="235">
        <f t="shared" si="9"/>
        <v>0.99145000000000005</v>
      </c>
      <c r="J59" s="231">
        <f t="shared" ref="J59:AO59" si="204">I59*IFERROR(VLOOKUP($F59+I$4,mortalityTable_nPx_assurance,4,0),0)</f>
        <v>0.98214028450000002</v>
      </c>
      <c r="K59" s="232">
        <f t="shared" si="204"/>
        <v>0.97200459676396</v>
      </c>
      <c r="L59" s="232">
        <f t="shared" si="204"/>
        <v>0.96095290449875381</v>
      </c>
      <c r="M59" s="232">
        <f t="shared" si="204"/>
        <v>0.94890255507633947</v>
      </c>
      <c r="N59" s="232">
        <f t="shared" si="204"/>
        <v>0.93576025468853219</v>
      </c>
      <c r="O59" s="232">
        <f t="shared" si="204"/>
        <v>0.92143376518925069</v>
      </c>
      <c r="P59" s="232">
        <f t="shared" si="204"/>
        <v>0.90581546286929282</v>
      </c>
      <c r="Q59" s="232">
        <f t="shared" si="204"/>
        <v>0.88881330663123626</v>
      </c>
      <c r="R59" s="232">
        <f t="shared" si="204"/>
        <v>0.87032598985330656</v>
      </c>
      <c r="S59" s="232">
        <f t="shared" si="204"/>
        <v>0.85024756926739076</v>
      </c>
      <c r="T59" s="232">
        <f t="shared" si="204"/>
        <v>0.82848973396983827</v>
      </c>
      <c r="U59" s="232">
        <f t="shared" si="204"/>
        <v>0.80496891042243457</v>
      </c>
      <c r="V59" s="232">
        <f t="shared" si="204"/>
        <v>0.77960434005502366</v>
      </c>
      <c r="W59" s="232">
        <f t="shared" si="204"/>
        <v>0.75233378023989894</v>
      </c>
      <c r="X59" s="232">
        <f t="shared" si="204"/>
        <v>0.72313570622878842</v>
      </c>
      <c r="Y59" s="232">
        <f t="shared" si="204"/>
        <v>0.69199748271857675</v>
      </c>
      <c r="Z59" s="232">
        <f t="shared" si="204"/>
        <v>0.65894768294393746</v>
      </c>
      <c r="AA59" s="232">
        <f t="shared" si="204"/>
        <v>0.6240564031320559</v>
      </c>
      <c r="AB59" s="232">
        <f t="shared" si="204"/>
        <v>0.5874492545243295</v>
      </c>
      <c r="AC59" s="232">
        <f t="shared" si="204"/>
        <v>0.54929442544297435</v>
      </c>
      <c r="AD59" s="232">
        <f t="shared" si="204"/>
        <v>0.50983311391915109</v>
      </c>
      <c r="AE59" s="232">
        <f t="shared" si="204"/>
        <v>0.46936256133624887</v>
      </c>
      <c r="AF59" s="232">
        <f t="shared" si="204"/>
        <v>0.42824640096319344</v>
      </c>
      <c r="AG59" s="232">
        <f t="shared" si="204"/>
        <v>0.38689492848618751</v>
      </c>
      <c r="AH59" s="232">
        <f t="shared" si="204"/>
        <v>0.34577573548667551</v>
      </c>
      <c r="AI59" s="232">
        <f t="shared" si="204"/>
        <v>0.30539604509654156</v>
      </c>
      <c r="AJ59" s="232">
        <f t="shared" si="204"/>
        <v>0.26628091964057654</v>
      </c>
      <c r="AK59" s="232">
        <f t="shared" si="204"/>
        <v>0.22894567189777132</v>
      </c>
      <c r="AL59" s="232">
        <f t="shared" si="204"/>
        <v>0.19388035278990867</v>
      </c>
      <c r="AM59" s="232">
        <f t="shared" si="204"/>
        <v>0.16151396669516133</v>
      </c>
      <c r="AN59" s="232">
        <f t="shared" si="204"/>
        <v>0.13219756660032259</v>
      </c>
      <c r="AO59" s="232">
        <f t="shared" si="204"/>
        <v>0.10617579759071509</v>
      </c>
      <c r="AP59" s="232">
        <f t="shared" ref="AP59:BU59" si="205">AO59*IFERROR(VLOOKUP($F59+AO$4,mortalityTable_nPx_assurance,4,0),0)</f>
        <v>8.3572032041627747E-2</v>
      </c>
      <c r="AQ59" s="232">
        <f t="shared" si="205"/>
        <v>6.4383893484870017E-2</v>
      </c>
      <c r="AR59" s="232">
        <f t="shared" si="205"/>
        <v>4.848879786132531E-2</v>
      </c>
      <c r="AS59" s="232">
        <f t="shared" si="205"/>
        <v>3.5656237507325564E-2</v>
      </c>
      <c r="AT59" s="232">
        <f t="shared" si="205"/>
        <v>2.5572653540253898E-2</v>
      </c>
      <c r="AU59" s="232">
        <f t="shared" si="205"/>
        <v>1.7869147387787814E-2</v>
      </c>
      <c r="AV59" s="232">
        <f t="shared" si="205"/>
        <v>1.2154057978751636E-2</v>
      </c>
      <c r="AW59" s="232">
        <f t="shared" si="205"/>
        <v>8.0403955152633586E-3</v>
      </c>
      <c r="AX59" s="232">
        <f t="shared" si="205"/>
        <v>5.1699743163143401E-3</v>
      </c>
      <c r="AY59" s="232">
        <f t="shared" si="205"/>
        <v>3.2260639733801481E-3</v>
      </c>
      <c r="AZ59" s="232">
        <f t="shared" si="205"/>
        <v>1.9485426399216093E-3</v>
      </c>
      <c r="BA59" s="232">
        <f t="shared" si="205"/>
        <v>1.1360003590742981E-3</v>
      </c>
      <c r="BB59" s="232">
        <f t="shared" si="205"/>
        <v>6.3616020108160708E-4</v>
      </c>
      <c r="BC59" s="232">
        <f t="shared" si="205"/>
        <v>3.4034570757865971E-4</v>
      </c>
      <c r="BD59" s="232">
        <f t="shared" si="205"/>
        <v>1.7255527374238048E-4</v>
      </c>
      <c r="BE59" s="232">
        <f t="shared" si="205"/>
        <v>8.2136310301373098E-5</v>
      </c>
      <c r="BF59" s="232">
        <f t="shared" si="205"/>
        <v>3.6222112842905531E-5</v>
      </c>
      <c r="BG59" s="232">
        <f t="shared" si="205"/>
        <v>1.4525067250005119E-5</v>
      </c>
      <c r="BH59" s="232">
        <f t="shared" si="205"/>
        <v>5.156398873751817E-6</v>
      </c>
      <c r="BI59" s="232">
        <f t="shared" si="205"/>
        <v>1.5572324598730489E-6</v>
      </c>
      <c r="BJ59" s="232">
        <f t="shared" si="205"/>
        <v>3.7529302282940479E-7</v>
      </c>
      <c r="BK59" s="232">
        <f t="shared" si="205"/>
        <v>6.4175106903828232E-8</v>
      </c>
      <c r="BL59" s="232">
        <f t="shared" si="205"/>
        <v>5.8399347282483672E-9</v>
      </c>
      <c r="BM59" s="232">
        <f t="shared" si="205"/>
        <v>0</v>
      </c>
      <c r="BN59" s="232">
        <f t="shared" si="205"/>
        <v>0</v>
      </c>
      <c r="BO59" s="232">
        <f t="shared" si="205"/>
        <v>0</v>
      </c>
      <c r="BP59" s="232">
        <f t="shared" si="205"/>
        <v>0</v>
      </c>
      <c r="BQ59" s="232">
        <f t="shared" si="205"/>
        <v>0</v>
      </c>
      <c r="BR59" s="232">
        <f t="shared" si="205"/>
        <v>0</v>
      </c>
      <c r="BS59" s="232">
        <f t="shared" si="205"/>
        <v>0</v>
      </c>
      <c r="BT59" s="232">
        <f t="shared" si="205"/>
        <v>0</v>
      </c>
      <c r="BU59" s="232">
        <f t="shared" si="205"/>
        <v>0</v>
      </c>
      <c r="BV59" s="232">
        <f t="shared" ref="BV59:DA59" si="206">BU59*IFERROR(VLOOKUP($F59+BU$4,mortalityTable_nPx_assurance,4,0),0)</f>
        <v>0</v>
      </c>
      <c r="BW59" s="232">
        <f t="shared" si="206"/>
        <v>0</v>
      </c>
      <c r="BX59" s="232">
        <f t="shared" si="206"/>
        <v>0</v>
      </c>
      <c r="BY59" s="232">
        <f t="shared" si="206"/>
        <v>0</v>
      </c>
      <c r="BZ59" s="232">
        <f t="shared" si="206"/>
        <v>0</v>
      </c>
      <c r="CA59" s="232">
        <f t="shared" si="206"/>
        <v>0</v>
      </c>
      <c r="CB59" s="232">
        <f t="shared" si="206"/>
        <v>0</v>
      </c>
      <c r="CC59" s="232">
        <f t="shared" si="206"/>
        <v>0</v>
      </c>
      <c r="CD59" s="232">
        <f t="shared" si="206"/>
        <v>0</v>
      </c>
      <c r="CE59" s="232">
        <f t="shared" si="206"/>
        <v>0</v>
      </c>
      <c r="CF59" s="232">
        <f t="shared" si="206"/>
        <v>0</v>
      </c>
      <c r="CG59" s="232">
        <f t="shared" si="206"/>
        <v>0</v>
      </c>
      <c r="CH59" s="232">
        <f t="shared" si="206"/>
        <v>0</v>
      </c>
      <c r="CI59" s="232">
        <f t="shared" si="206"/>
        <v>0</v>
      </c>
      <c r="CJ59" s="232">
        <f t="shared" si="206"/>
        <v>0</v>
      </c>
      <c r="CK59" s="232">
        <f t="shared" si="206"/>
        <v>0</v>
      </c>
      <c r="CL59" s="232">
        <f t="shared" si="206"/>
        <v>0</v>
      </c>
      <c r="CM59" s="232">
        <f t="shared" si="206"/>
        <v>0</v>
      </c>
      <c r="CN59" s="232">
        <f t="shared" si="206"/>
        <v>0</v>
      </c>
      <c r="CO59" s="232">
        <f t="shared" si="206"/>
        <v>0</v>
      </c>
      <c r="CP59" s="232">
        <f t="shared" si="206"/>
        <v>0</v>
      </c>
      <c r="CQ59" s="232">
        <f t="shared" si="206"/>
        <v>0</v>
      </c>
      <c r="CR59" s="232">
        <f t="shared" si="206"/>
        <v>0</v>
      </c>
      <c r="CS59" s="232">
        <f t="shared" si="206"/>
        <v>0</v>
      </c>
      <c r="CT59" s="232">
        <f t="shared" si="206"/>
        <v>0</v>
      </c>
      <c r="CU59" s="232">
        <f t="shared" si="206"/>
        <v>0</v>
      </c>
      <c r="CV59" s="232">
        <f t="shared" si="206"/>
        <v>0</v>
      </c>
      <c r="CW59" s="232">
        <f t="shared" si="206"/>
        <v>0</v>
      </c>
      <c r="CX59" s="232">
        <f t="shared" si="206"/>
        <v>0</v>
      </c>
      <c r="CY59" s="232">
        <f t="shared" si="206"/>
        <v>0</v>
      </c>
      <c r="CZ59" s="232">
        <f t="shared" si="206"/>
        <v>0</v>
      </c>
      <c r="DA59" s="232">
        <f t="shared" si="206"/>
        <v>0</v>
      </c>
      <c r="DB59" s="232">
        <f t="shared" ref="DB59:DI59" si="207">DA59*IFERROR(VLOOKUP($F59+DA$4,mortalityTable_nPx_assurance,4,0),0)</f>
        <v>0</v>
      </c>
      <c r="DC59" s="232">
        <f t="shared" si="207"/>
        <v>0</v>
      </c>
      <c r="DD59" s="232">
        <f t="shared" si="207"/>
        <v>0</v>
      </c>
      <c r="DE59" s="232">
        <f t="shared" si="207"/>
        <v>0</v>
      </c>
      <c r="DF59" s="232">
        <f t="shared" si="207"/>
        <v>0</v>
      </c>
      <c r="DG59" s="232">
        <f t="shared" si="207"/>
        <v>0</v>
      </c>
      <c r="DH59" s="232">
        <f t="shared" si="207"/>
        <v>0</v>
      </c>
      <c r="DI59" s="233">
        <f t="shared" si="207"/>
        <v>0</v>
      </c>
    </row>
    <row r="60" spans="2:113">
      <c r="B60" s="220"/>
      <c r="C60" s="220"/>
      <c r="D60" s="220"/>
      <c r="E60" s="220"/>
      <c r="F60" s="266">
        <f t="shared" si="14"/>
        <v>65</v>
      </c>
      <c r="G60" s="224">
        <f t="shared" si="135"/>
        <v>9.3900000000000008E-3</v>
      </c>
      <c r="H60" s="225">
        <v>1</v>
      </c>
      <c r="I60" s="235">
        <f t="shared" si="9"/>
        <v>0.99060999999999999</v>
      </c>
      <c r="J60" s="231">
        <f t="shared" ref="J60:AO60" si="208">I60*IFERROR(VLOOKUP($F60+I$4,mortalityTable_nPx_assurance,4,0),0)</f>
        <v>0.98038690480000001</v>
      </c>
      <c r="K60" s="232">
        <f t="shared" si="208"/>
        <v>0.96923990569242402</v>
      </c>
      <c r="L60" s="232">
        <f t="shared" si="208"/>
        <v>0.95708563727504103</v>
      </c>
      <c r="M60" s="232">
        <f t="shared" si="208"/>
        <v>0.94383000119878169</v>
      </c>
      <c r="N60" s="232">
        <f t="shared" si="208"/>
        <v>0.92937996388042832</v>
      </c>
      <c r="O60" s="232">
        <f t="shared" si="208"/>
        <v>0.91362697349265509</v>
      </c>
      <c r="P60" s="232">
        <f t="shared" si="208"/>
        <v>0.896478195200198</v>
      </c>
      <c r="Q60" s="232">
        <f t="shared" si="208"/>
        <v>0.87783144874003383</v>
      </c>
      <c r="R60" s="232">
        <f t="shared" si="208"/>
        <v>0.85757987721760121</v>
      </c>
      <c r="S60" s="232">
        <f t="shared" si="208"/>
        <v>0.83563440815960277</v>
      </c>
      <c r="T60" s="232">
        <f t="shared" si="208"/>
        <v>0.81191074731195167</v>
      </c>
      <c r="U60" s="232">
        <f t="shared" si="208"/>
        <v>0.78632743966415208</v>
      </c>
      <c r="V60" s="232">
        <f t="shared" si="208"/>
        <v>0.75882170582469999</v>
      </c>
      <c r="W60" s="232">
        <f t="shared" si="208"/>
        <v>0.72937183542164341</v>
      </c>
      <c r="X60" s="232">
        <f t="shared" si="208"/>
        <v>0.69796508418838743</v>
      </c>
      <c r="Y60" s="232">
        <f t="shared" si="208"/>
        <v>0.66463027176755007</v>
      </c>
      <c r="Z60" s="232">
        <f t="shared" si="208"/>
        <v>0.62943809887745827</v>
      </c>
      <c r="AA60" s="232">
        <f t="shared" si="208"/>
        <v>0.59251525999730659</v>
      </c>
      <c r="AB60" s="232">
        <f t="shared" si="208"/>
        <v>0.5540313938604815</v>
      </c>
      <c r="AC60" s="232">
        <f t="shared" si="208"/>
        <v>0.51422977852554452</v>
      </c>
      <c r="AD60" s="232">
        <f t="shared" si="208"/>
        <v>0.47341021870618677</v>
      </c>
      <c r="AE60" s="232">
        <f t="shared" si="208"/>
        <v>0.43193948354752482</v>
      </c>
      <c r="AF60" s="232">
        <f t="shared" si="208"/>
        <v>0.39023140701617581</v>
      </c>
      <c r="AG60" s="232">
        <f t="shared" si="208"/>
        <v>0.34875761307849662</v>
      </c>
      <c r="AH60" s="232">
        <f t="shared" si="208"/>
        <v>0.30802969902318977</v>
      </c>
      <c r="AI60" s="232">
        <f t="shared" si="208"/>
        <v>0.26857725517229963</v>
      </c>
      <c r="AJ60" s="232">
        <f t="shared" si="208"/>
        <v>0.23092003822459151</v>
      </c>
      <c r="AK60" s="232">
        <f t="shared" si="208"/>
        <v>0.19555232517011309</v>
      </c>
      <c r="AL60" s="232">
        <f t="shared" si="208"/>
        <v>0.16290682000621443</v>
      </c>
      <c r="AM60" s="232">
        <f t="shared" si="208"/>
        <v>0.13333760310688644</v>
      </c>
      <c r="AN60" s="232">
        <f t="shared" si="208"/>
        <v>0.10709142931132691</v>
      </c>
      <c r="AO60" s="232">
        <f t="shared" si="208"/>
        <v>8.4292734925238519E-2</v>
      </c>
      <c r="AP60" s="232">
        <f t="shared" ref="AP60:BU60" si="209">AO60*IFERROR(VLOOKUP($F60+AO$4,mortalityTable_nPx_assurance,4,0),0)</f>
        <v>6.4939122986403752E-2</v>
      </c>
      <c r="AQ60" s="232">
        <f t="shared" si="209"/>
        <v>4.8906952303520393E-2</v>
      </c>
      <c r="AR60" s="232">
        <f t="shared" si="209"/>
        <v>3.5963727376393716E-2</v>
      </c>
      <c r="AS60" s="232">
        <f t="shared" si="209"/>
        <v>2.5793185274349574E-2</v>
      </c>
      <c r="AT60" s="232">
        <f t="shared" si="209"/>
        <v>1.8023246142304508E-2</v>
      </c>
      <c r="AU60" s="232">
        <f t="shared" si="209"/>
        <v>1.2258871328611256E-2</v>
      </c>
      <c r="AV60" s="232">
        <f t="shared" si="209"/>
        <v>8.10973373872949E-3</v>
      </c>
      <c r="AW60" s="232">
        <f t="shared" si="209"/>
        <v>5.2145587940030623E-3</v>
      </c>
      <c r="AX60" s="232">
        <f t="shared" si="209"/>
        <v>3.2538846874579108E-3</v>
      </c>
      <c r="AY60" s="232">
        <f t="shared" si="209"/>
        <v>1.9653463512245778E-3</v>
      </c>
      <c r="AZ60" s="232">
        <f t="shared" si="209"/>
        <v>1.1457969227639288E-3</v>
      </c>
      <c r="BA60" s="232">
        <f t="shared" si="209"/>
        <v>6.4164627674780019E-4</v>
      </c>
      <c r="BB60" s="232">
        <f t="shared" si="209"/>
        <v>3.4328075806007305E-4</v>
      </c>
      <c r="BC60" s="232">
        <f t="shared" si="209"/>
        <v>1.7404334433645705E-4</v>
      </c>
      <c r="BD60" s="232">
        <f t="shared" si="209"/>
        <v>8.284463190415355E-5</v>
      </c>
      <c r="BE60" s="232">
        <f t="shared" si="209"/>
        <v>3.6534482669731711E-5</v>
      </c>
      <c r="BF60" s="232">
        <f t="shared" si="209"/>
        <v>1.4650327550562417E-5</v>
      </c>
      <c r="BG60" s="232">
        <f t="shared" si="209"/>
        <v>5.2008662804496577E-6</v>
      </c>
      <c r="BH60" s="232">
        <f t="shared" si="209"/>
        <v>1.5706616166957969E-6</v>
      </c>
      <c r="BI60" s="232">
        <f t="shared" si="209"/>
        <v>3.7852944962368704E-7</v>
      </c>
      <c r="BJ60" s="232">
        <f t="shared" si="209"/>
        <v>6.4728535885650494E-8</v>
      </c>
      <c r="BK60" s="232">
        <f t="shared" si="209"/>
        <v>5.890296765594193E-9</v>
      </c>
      <c r="BL60" s="232">
        <f t="shared" si="209"/>
        <v>0</v>
      </c>
      <c r="BM60" s="232">
        <f t="shared" si="209"/>
        <v>0</v>
      </c>
      <c r="BN60" s="232">
        <f t="shared" si="209"/>
        <v>0</v>
      </c>
      <c r="BO60" s="232">
        <f t="shared" si="209"/>
        <v>0</v>
      </c>
      <c r="BP60" s="232">
        <f t="shared" si="209"/>
        <v>0</v>
      </c>
      <c r="BQ60" s="232">
        <f t="shared" si="209"/>
        <v>0</v>
      </c>
      <c r="BR60" s="232">
        <f t="shared" si="209"/>
        <v>0</v>
      </c>
      <c r="BS60" s="232">
        <f t="shared" si="209"/>
        <v>0</v>
      </c>
      <c r="BT60" s="232">
        <f t="shared" si="209"/>
        <v>0</v>
      </c>
      <c r="BU60" s="232">
        <f t="shared" si="209"/>
        <v>0</v>
      </c>
      <c r="BV60" s="232">
        <f t="shared" ref="BV60:DA60" si="210">BU60*IFERROR(VLOOKUP($F60+BU$4,mortalityTable_nPx_assurance,4,0),0)</f>
        <v>0</v>
      </c>
      <c r="BW60" s="232">
        <f t="shared" si="210"/>
        <v>0</v>
      </c>
      <c r="BX60" s="232">
        <f t="shared" si="210"/>
        <v>0</v>
      </c>
      <c r="BY60" s="232">
        <f t="shared" si="210"/>
        <v>0</v>
      </c>
      <c r="BZ60" s="232">
        <f t="shared" si="210"/>
        <v>0</v>
      </c>
      <c r="CA60" s="232">
        <f t="shared" si="210"/>
        <v>0</v>
      </c>
      <c r="CB60" s="232">
        <f t="shared" si="210"/>
        <v>0</v>
      </c>
      <c r="CC60" s="232">
        <f t="shared" si="210"/>
        <v>0</v>
      </c>
      <c r="CD60" s="232">
        <f t="shared" si="210"/>
        <v>0</v>
      </c>
      <c r="CE60" s="232">
        <f t="shared" si="210"/>
        <v>0</v>
      </c>
      <c r="CF60" s="232">
        <f t="shared" si="210"/>
        <v>0</v>
      </c>
      <c r="CG60" s="232">
        <f t="shared" si="210"/>
        <v>0</v>
      </c>
      <c r="CH60" s="232">
        <f t="shared" si="210"/>
        <v>0</v>
      </c>
      <c r="CI60" s="232">
        <f t="shared" si="210"/>
        <v>0</v>
      </c>
      <c r="CJ60" s="232">
        <f t="shared" si="210"/>
        <v>0</v>
      </c>
      <c r="CK60" s="232">
        <f t="shared" si="210"/>
        <v>0</v>
      </c>
      <c r="CL60" s="232">
        <f t="shared" si="210"/>
        <v>0</v>
      </c>
      <c r="CM60" s="232">
        <f t="shared" si="210"/>
        <v>0</v>
      </c>
      <c r="CN60" s="232">
        <f t="shared" si="210"/>
        <v>0</v>
      </c>
      <c r="CO60" s="232">
        <f t="shared" si="210"/>
        <v>0</v>
      </c>
      <c r="CP60" s="232">
        <f t="shared" si="210"/>
        <v>0</v>
      </c>
      <c r="CQ60" s="232">
        <f t="shared" si="210"/>
        <v>0</v>
      </c>
      <c r="CR60" s="232">
        <f t="shared" si="210"/>
        <v>0</v>
      </c>
      <c r="CS60" s="232">
        <f t="shared" si="210"/>
        <v>0</v>
      </c>
      <c r="CT60" s="232">
        <f t="shared" si="210"/>
        <v>0</v>
      </c>
      <c r="CU60" s="232">
        <f t="shared" si="210"/>
        <v>0</v>
      </c>
      <c r="CV60" s="232">
        <f t="shared" si="210"/>
        <v>0</v>
      </c>
      <c r="CW60" s="232">
        <f t="shared" si="210"/>
        <v>0</v>
      </c>
      <c r="CX60" s="232">
        <f t="shared" si="210"/>
        <v>0</v>
      </c>
      <c r="CY60" s="232">
        <f t="shared" si="210"/>
        <v>0</v>
      </c>
      <c r="CZ60" s="232">
        <f t="shared" si="210"/>
        <v>0</v>
      </c>
      <c r="DA60" s="232">
        <f t="shared" si="210"/>
        <v>0</v>
      </c>
      <c r="DB60" s="232">
        <f t="shared" ref="DB60:DI60" si="211">DA60*IFERROR(VLOOKUP($F60+DA$4,mortalityTable_nPx_assurance,4,0),0)</f>
        <v>0</v>
      </c>
      <c r="DC60" s="232">
        <f t="shared" si="211"/>
        <v>0</v>
      </c>
      <c r="DD60" s="232">
        <f t="shared" si="211"/>
        <v>0</v>
      </c>
      <c r="DE60" s="232">
        <f t="shared" si="211"/>
        <v>0</v>
      </c>
      <c r="DF60" s="232">
        <f t="shared" si="211"/>
        <v>0</v>
      </c>
      <c r="DG60" s="232">
        <f t="shared" si="211"/>
        <v>0</v>
      </c>
      <c r="DH60" s="232">
        <f t="shared" si="211"/>
        <v>0</v>
      </c>
      <c r="DI60" s="233">
        <f t="shared" si="211"/>
        <v>0</v>
      </c>
    </row>
    <row r="61" spans="2:113">
      <c r="B61" s="220"/>
      <c r="C61" s="220"/>
      <c r="D61" s="220"/>
      <c r="E61" s="220"/>
      <c r="F61" s="266">
        <f t="shared" si="14"/>
        <v>66</v>
      </c>
      <c r="G61" s="224">
        <f t="shared" si="135"/>
        <v>1.0319999999999999E-2</v>
      </c>
      <c r="H61" s="225">
        <v>1</v>
      </c>
      <c r="I61" s="235">
        <f t="shared" si="9"/>
        <v>0.98968</v>
      </c>
      <c r="J61" s="231">
        <f t="shared" ref="J61:AO61" si="212">I61*IFERROR(VLOOKUP($F61+I$4,mortalityTable_nPx_assurance,4,0),0)</f>
        <v>0.97842733839999996</v>
      </c>
      <c r="K61" s="232">
        <f t="shared" si="212"/>
        <v>0.96615785957646394</v>
      </c>
      <c r="L61" s="232">
        <f t="shared" si="212"/>
        <v>0.95277657322132991</v>
      </c>
      <c r="M61" s="232">
        <f t="shared" si="212"/>
        <v>0.93818956388531127</v>
      </c>
      <c r="N61" s="232">
        <f t="shared" si="212"/>
        <v>0.92228725077745521</v>
      </c>
      <c r="O61" s="232">
        <f t="shared" si="212"/>
        <v>0.90497591908036246</v>
      </c>
      <c r="P61" s="232">
        <f t="shared" si="212"/>
        <v>0.88615241996349092</v>
      </c>
      <c r="Q61" s="232">
        <f t="shared" si="212"/>
        <v>0.86570888363493315</v>
      </c>
      <c r="R61" s="232">
        <f t="shared" si="212"/>
        <v>0.84355539330271523</v>
      </c>
      <c r="S61" s="232">
        <f t="shared" si="212"/>
        <v>0.8196068556868511</v>
      </c>
      <c r="T61" s="232">
        <f t="shared" si="212"/>
        <v>0.79378104366415836</v>
      </c>
      <c r="U61" s="232">
        <f t="shared" si="212"/>
        <v>0.76601458275678613</v>
      </c>
      <c r="V61" s="232">
        <f t="shared" si="212"/>
        <v>0.7362855567999953</v>
      </c>
      <c r="W61" s="232">
        <f t="shared" si="212"/>
        <v>0.70458110072418756</v>
      </c>
      <c r="X61" s="232">
        <f t="shared" si="212"/>
        <v>0.67093030735360037</v>
      </c>
      <c r="Y61" s="232">
        <f t="shared" si="212"/>
        <v>0.63540454757922715</v>
      </c>
      <c r="Z61" s="232">
        <f t="shared" si="212"/>
        <v>0.59813171681822963</v>
      </c>
      <c r="AA61" s="232">
        <f t="shared" si="212"/>
        <v>0.55928306181088561</v>
      </c>
      <c r="AB61" s="232">
        <f t="shared" si="212"/>
        <v>0.51910416665039161</v>
      </c>
      <c r="AC61" s="232">
        <f t="shared" si="212"/>
        <v>0.47789767790168353</v>
      </c>
      <c r="AD61" s="232">
        <f t="shared" si="212"/>
        <v>0.43603384131749606</v>
      </c>
      <c r="AE61" s="232">
        <f t="shared" si="212"/>
        <v>0.39393041359987863</v>
      </c>
      <c r="AF61" s="232">
        <f t="shared" si="212"/>
        <v>0.35206348924248348</v>
      </c>
      <c r="AG61" s="232">
        <f t="shared" si="212"/>
        <v>0.31094951496874629</v>
      </c>
      <c r="AH61" s="232">
        <f t="shared" si="212"/>
        <v>0.27112310109154925</v>
      </c>
      <c r="AI61" s="232">
        <f t="shared" si="212"/>
        <v>0.23310893108750314</v>
      </c>
      <c r="AJ61" s="232">
        <f t="shared" si="212"/>
        <v>0.19740596720214115</v>
      </c>
      <c r="AK61" s="232">
        <f t="shared" si="212"/>
        <v>0.16445101503741572</v>
      </c>
      <c r="AL61" s="232">
        <f t="shared" si="212"/>
        <v>0.13460151129797437</v>
      </c>
      <c r="AM61" s="232">
        <f t="shared" si="212"/>
        <v>0.10810654981408109</v>
      </c>
      <c r="AN61" s="232">
        <f t="shared" si="212"/>
        <v>8.5091746424161369E-2</v>
      </c>
      <c r="AO61" s="232">
        <f t="shared" si="212"/>
        <v>6.5554681445173915E-2</v>
      </c>
      <c r="AP61" s="232">
        <f t="shared" ref="AP61:BU61" si="213">AO61*IFERROR(VLOOKUP($F61+AO$4,mortalityTable_nPx_assurance,4,0),0)</f>
        <v>4.9370541689989382E-2</v>
      </c>
      <c r="AQ61" s="232">
        <f t="shared" si="213"/>
        <v>3.6304627831733688E-2</v>
      </c>
      <c r="AR61" s="232">
        <f t="shared" si="213"/>
        <v>2.6037679080919404E-2</v>
      </c>
      <c r="AS61" s="232">
        <f t="shared" si="213"/>
        <v>1.8194088634583244E-2</v>
      </c>
      <c r="AT61" s="232">
        <f t="shared" si="213"/>
        <v>1.2375073266584484E-2</v>
      </c>
      <c r="AU61" s="232">
        <f t="shared" si="213"/>
        <v>8.1866059687763001E-3</v>
      </c>
      <c r="AV61" s="232">
        <f t="shared" si="213"/>
        <v>5.2639876379231608E-3</v>
      </c>
      <c r="AW61" s="232">
        <f t="shared" si="213"/>
        <v>3.2847282860640524E-3</v>
      </c>
      <c r="AX61" s="232">
        <f t="shared" si="213"/>
        <v>1.9839758847826875E-3</v>
      </c>
      <c r="AY61" s="232">
        <f t="shared" si="213"/>
        <v>1.1566579408283067E-3</v>
      </c>
      <c r="AZ61" s="232">
        <f t="shared" si="213"/>
        <v>6.4772844686385178E-4</v>
      </c>
      <c r="BA61" s="232">
        <f t="shared" si="213"/>
        <v>3.4653471907216066E-4</v>
      </c>
      <c r="BB61" s="232">
        <f t="shared" si="213"/>
        <v>1.7569310256958546E-4</v>
      </c>
      <c r="BC61" s="232">
        <f t="shared" si="213"/>
        <v>8.3629916823122678E-5</v>
      </c>
      <c r="BD61" s="232">
        <f t="shared" si="213"/>
        <v>3.6880793318997096E-5</v>
      </c>
      <c r="BE61" s="232">
        <f t="shared" si="213"/>
        <v>1.4789198120917836E-5</v>
      </c>
      <c r="BF61" s="232">
        <f t="shared" si="213"/>
        <v>5.2501653329258317E-6</v>
      </c>
      <c r="BG61" s="232">
        <f t="shared" si="213"/>
        <v>1.5855499305436014E-6</v>
      </c>
      <c r="BH61" s="232">
        <f t="shared" si="213"/>
        <v>3.8211753326100789E-7</v>
      </c>
      <c r="BI61" s="232">
        <f t="shared" si="213"/>
        <v>6.5342098187632371E-8</v>
      </c>
      <c r="BJ61" s="232">
        <f t="shared" si="213"/>
        <v>5.9461309350745436E-9</v>
      </c>
      <c r="BK61" s="232">
        <f t="shared" si="213"/>
        <v>0</v>
      </c>
      <c r="BL61" s="232">
        <f t="shared" si="213"/>
        <v>0</v>
      </c>
      <c r="BM61" s="232">
        <f t="shared" si="213"/>
        <v>0</v>
      </c>
      <c r="BN61" s="232">
        <f t="shared" si="213"/>
        <v>0</v>
      </c>
      <c r="BO61" s="232">
        <f t="shared" si="213"/>
        <v>0</v>
      </c>
      <c r="BP61" s="232">
        <f t="shared" si="213"/>
        <v>0</v>
      </c>
      <c r="BQ61" s="232">
        <f t="shared" si="213"/>
        <v>0</v>
      </c>
      <c r="BR61" s="232">
        <f t="shared" si="213"/>
        <v>0</v>
      </c>
      <c r="BS61" s="232">
        <f t="shared" si="213"/>
        <v>0</v>
      </c>
      <c r="BT61" s="232">
        <f t="shared" si="213"/>
        <v>0</v>
      </c>
      <c r="BU61" s="232">
        <f t="shared" si="213"/>
        <v>0</v>
      </c>
      <c r="BV61" s="232">
        <f t="shared" ref="BV61:DA61" si="214">BU61*IFERROR(VLOOKUP($F61+BU$4,mortalityTable_nPx_assurance,4,0),0)</f>
        <v>0</v>
      </c>
      <c r="BW61" s="232">
        <f t="shared" si="214"/>
        <v>0</v>
      </c>
      <c r="BX61" s="232">
        <f t="shared" si="214"/>
        <v>0</v>
      </c>
      <c r="BY61" s="232">
        <f t="shared" si="214"/>
        <v>0</v>
      </c>
      <c r="BZ61" s="232">
        <f t="shared" si="214"/>
        <v>0</v>
      </c>
      <c r="CA61" s="232">
        <f t="shared" si="214"/>
        <v>0</v>
      </c>
      <c r="CB61" s="232">
        <f t="shared" si="214"/>
        <v>0</v>
      </c>
      <c r="CC61" s="232">
        <f t="shared" si="214"/>
        <v>0</v>
      </c>
      <c r="CD61" s="232">
        <f t="shared" si="214"/>
        <v>0</v>
      </c>
      <c r="CE61" s="232">
        <f t="shared" si="214"/>
        <v>0</v>
      </c>
      <c r="CF61" s="232">
        <f t="shared" si="214"/>
        <v>0</v>
      </c>
      <c r="CG61" s="232">
        <f t="shared" si="214"/>
        <v>0</v>
      </c>
      <c r="CH61" s="232">
        <f t="shared" si="214"/>
        <v>0</v>
      </c>
      <c r="CI61" s="232">
        <f t="shared" si="214"/>
        <v>0</v>
      </c>
      <c r="CJ61" s="232">
        <f t="shared" si="214"/>
        <v>0</v>
      </c>
      <c r="CK61" s="232">
        <f t="shared" si="214"/>
        <v>0</v>
      </c>
      <c r="CL61" s="232">
        <f t="shared" si="214"/>
        <v>0</v>
      </c>
      <c r="CM61" s="232">
        <f t="shared" si="214"/>
        <v>0</v>
      </c>
      <c r="CN61" s="232">
        <f t="shared" si="214"/>
        <v>0</v>
      </c>
      <c r="CO61" s="232">
        <f t="shared" si="214"/>
        <v>0</v>
      </c>
      <c r="CP61" s="232">
        <f t="shared" si="214"/>
        <v>0</v>
      </c>
      <c r="CQ61" s="232">
        <f t="shared" si="214"/>
        <v>0</v>
      </c>
      <c r="CR61" s="232">
        <f t="shared" si="214"/>
        <v>0</v>
      </c>
      <c r="CS61" s="232">
        <f t="shared" si="214"/>
        <v>0</v>
      </c>
      <c r="CT61" s="232">
        <f t="shared" si="214"/>
        <v>0</v>
      </c>
      <c r="CU61" s="232">
        <f t="shared" si="214"/>
        <v>0</v>
      </c>
      <c r="CV61" s="232">
        <f t="shared" si="214"/>
        <v>0</v>
      </c>
      <c r="CW61" s="232">
        <f t="shared" si="214"/>
        <v>0</v>
      </c>
      <c r="CX61" s="232">
        <f t="shared" si="214"/>
        <v>0</v>
      </c>
      <c r="CY61" s="232">
        <f t="shared" si="214"/>
        <v>0</v>
      </c>
      <c r="CZ61" s="232">
        <f t="shared" si="214"/>
        <v>0</v>
      </c>
      <c r="DA61" s="232">
        <f t="shared" si="214"/>
        <v>0</v>
      </c>
      <c r="DB61" s="232">
        <f t="shared" ref="DB61:DI61" si="215">DA61*IFERROR(VLOOKUP($F61+DA$4,mortalityTable_nPx_assurance,4,0),0)</f>
        <v>0</v>
      </c>
      <c r="DC61" s="232">
        <f t="shared" si="215"/>
        <v>0</v>
      </c>
      <c r="DD61" s="232">
        <f t="shared" si="215"/>
        <v>0</v>
      </c>
      <c r="DE61" s="232">
        <f t="shared" si="215"/>
        <v>0</v>
      </c>
      <c r="DF61" s="232">
        <f t="shared" si="215"/>
        <v>0</v>
      </c>
      <c r="DG61" s="232">
        <f t="shared" si="215"/>
        <v>0</v>
      </c>
      <c r="DH61" s="232">
        <f t="shared" si="215"/>
        <v>0</v>
      </c>
      <c r="DI61" s="233">
        <f t="shared" si="215"/>
        <v>0</v>
      </c>
    </row>
    <row r="62" spans="2:113">
      <c r="B62" s="220"/>
      <c r="C62" s="220"/>
      <c r="D62" s="220"/>
      <c r="E62" s="220"/>
      <c r="F62" s="266">
        <f t="shared" si="14"/>
        <v>67</v>
      </c>
      <c r="G62" s="224">
        <f t="shared" si="135"/>
        <v>1.137E-2</v>
      </c>
      <c r="H62" s="225">
        <v>1</v>
      </c>
      <c r="I62" s="235">
        <f t="shared" si="9"/>
        <v>0.98863000000000001</v>
      </c>
      <c r="J62" s="231">
        <f t="shared" ref="J62:AO62" si="216">I62*IFERROR(VLOOKUP($F62+I$4,mortalityTable_nPx_assurance,4,0),0)</f>
        <v>0.9762325798</v>
      </c>
      <c r="K62" s="232">
        <f t="shared" si="216"/>
        <v>0.96271175856976998</v>
      </c>
      <c r="L62" s="232">
        <f t="shared" si="216"/>
        <v>0.94797264154606675</v>
      </c>
      <c r="M62" s="232">
        <f t="shared" si="216"/>
        <v>0.93190450527186086</v>
      </c>
      <c r="N62" s="232">
        <f t="shared" si="216"/>
        <v>0.91441265770790803</v>
      </c>
      <c r="O62" s="232">
        <f t="shared" si="216"/>
        <v>0.89539287442758353</v>
      </c>
      <c r="P62" s="232">
        <f t="shared" si="216"/>
        <v>0.8747361608145392</v>
      </c>
      <c r="Q62" s="232">
        <f t="shared" si="216"/>
        <v>0.85235166245929517</v>
      </c>
      <c r="R62" s="232">
        <f t="shared" si="216"/>
        <v>0.82815339876207572</v>
      </c>
      <c r="S62" s="232">
        <f t="shared" si="216"/>
        <v>0.80205828516708266</v>
      </c>
      <c r="T62" s="232">
        <f t="shared" si="216"/>
        <v>0.77400228635193813</v>
      </c>
      <c r="U62" s="232">
        <f t="shared" si="216"/>
        <v>0.74396325761861937</v>
      </c>
      <c r="V62" s="232">
        <f t="shared" si="216"/>
        <v>0.71192819974556165</v>
      </c>
      <c r="W62" s="232">
        <f t="shared" si="216"/>
        <v>0.6779265089257136</v>
      </c>
      <c r="X62" s="232">
        <f t="shared" si="216"/>
        <v>0.64203030027809704</v>
      </c>
      <c r="Y62" s="232">
        <f t="shared" si="216"/>
        <v>0.60436880286378381</v>
      </c>
      <c r="Z62" s="232">
        <f t="shared" si="216"/>
        <v>0.5651150491177811</v>
      </c>
      <c r="AA62" s="232">
        <f t="shared" si="216"/>
        <v>0.5245171839891597</v>
      </c>
      <c r="AB62" s="232">
        <f t="shared" si="216"/>
        <v>0.48288100992410021</v>
      </c>
      <c r="AC62" s="232">
        <f t="shared" si="216"/>
        <v>0.44058063345474902</v>
      </c>
      <c r="AD62" s="232">
        <f t="shared" si="216"/>
        <v>0.39803816748835846</v>
      </c>
      <c r="AE62" s="232">
        <f t="shared" si="216"/>
        <v>0.35573467104769568</v>
      </c>
      <c r="AF62" s="232">
        <f t="shared" si="216"/>
        <v>0.3141919761627458</v>
      </c>
      <c r="AG62" s="232">
        <f t="shared" si="216"/>
        <v>0.27395026785582133</v>
      </c>
      <c r="AH62" s="232">
        <f t="shared" si="216"/>
        <v>0.23553970079975664</v>
      </c>
      <c r="AI62" s="232">
        <f t="shared" si="216"/>
        <v>0.19946444022526591</v>
      </c>
      <c r="AJ62" s="232">
        <f t="shared" si="216"/>
        <v>0.16616584657406003</v>
      </c>
      <c r="AK62" s="232">
        <f t="shared" si="216"/>
        <v>0.13600508376240239</v>
      </c>
      <c r="AL62" s="232">
        <f t="shared" si="216"/>
        <v>0.10923384307461111</v>
      </c>
      <c r="AM62" s="232">
        <f t="shared" si="216"/>
        <v>8.5979050222457151E-2</v>
      </c>
      <c r="AN62" s="232">
        <f t="shared" si="216"/>
        <v>6.6238260291380982E-2</v>
      </c>
      <c r="AO62" s="232">
        <f t="shared" si="216"/>
        <v>4.9885358590644843E-2</v>
      </c>
      <c r="AP62" s="232">
        <f t="shared" ref="AP62:BU62" si="217">AO62*IFERROR(VLOOKUP($F62+AO$4,mortalityTable_nPx_assurance,4,0),0)</f>
        <v>3.6683198439630686E-2</v>
      </c>
      <c r="AQ62" s="232">
        <f t="shared" si="217"/>
        <v>2.6309189920903132E-2</v>
      </c>
      <c r="AR62" s="232">
        <f t="shared" si="217"/>
        <v>1.8383809549130273E-2</v>
      </c>
      <c r="AS62" s="232">
        <f t="shared" si="217"/>
        <v>1.2504115741031937E-2</v>
      </c>
      <c r="AT62" s="232">
        <f t="shared" si="217"/>
        <v>8.2719727273222673E-3</v>
      </c>
      <c r="AU62" s="232">
        <f t="shared" si="217"/>
        <v>5.3188784636682184E-3</v>
      </c>
      <c r="AV62" s="232">
        <f t="shared" si="217"/>
        <v>3.3189801613289684E-3</v>
      </c>
      <c r="AW62" s="232">
        <f t="shared" si="217"/>
        <v>2.0046640174426968E-3</v>
      </c>
      <c r="AX62" s="232">
        <f t="shared" si="217"/>
        <v>1.1687191221690923E-3</v>
      </c>
      <c r="AY62" s="232">
        <f t="shared" si="217"/>
        <v>6.5448270841469178E-4</v>
      </c>
      <c r="AZ62" s="232">
        <f t="shared" si="217"/>
        <v>3.5014824900186003E-4</v>
      </c>
      <c r="BA62" s="232">
        <f t="shared" si="217"/>
        <v>1.7752516224394304E-4</v>
      </c>
      <c r="BB62" s="232">
        <f t="shared" si="217"/>
        <v>8.4501977228116891E-5</v>
      </c>
      <c r="BC62" s="232">
        <f t="shared" si="217"/>
        <v>3.7265371957599544E-5</v>
      </c>
      <c r="BD62" s="232">
        <f t="shared" si="217"/>
        <v>1.4943414154997419E-5</v>
      </c>
      <c r="BE62" s="232">
        <f t="shared" si="217"/>
        <v>5.3049120250240834E-6</v>
      </c>
      <c r="BF62" s="232">
        <f t="shared" si="217"/>
        <v>1.6020834315572734E-6</v>
      </c>
      <c r="BG62" s="232">
        <f t="shared" si="217"/>
        <v>3.8610210700530287E-7</v>
      </c>
      <c r="BH62" s="232">
        <f t="shared" si="217"/>
        <v>6.6023460297906804E-8</v>
      </c>
      <c r="BI62" s="232">
        <f t="shared" si="217"/>
        <v>6.0081348871095175E-9</v>
      </c>
      <c r="BJ62" s="232">
        <f t="shared" si="217"/>
        <v>0</v>
      </c>
      <c r="BK62" s="232">
        <f t="shared" si="217"/>
        <v>0</v>
      </c>
      <c r="BL62" s="232">
        <f t="shared" si="217"/>
        <v>0</v>
      </c>
      <c r="BM62" s="232">
        <f t="shared" si="217"/>
        <v>0</v>
      </c>
      <c r="BN62" s="232">
        <f t="shared" si="217"/>
        <v>0</v>
      </c>
      <c r="BO62" s="232">
        <f t="shared" si="217"/>
        <v>0</v>
      </c>
      <c r="BP62" s="232">
        <f t="shared" si="217"/>
        <v>0</v>
      </c>
      <c r="BQ62" s="232">
        <f t="shared" si="217"/>
        <v>0</v>
      </c>
      <c r="BR62" s="232">
        <f t="shared" si="217"/>
        <v>0</v>
      </c>
      <c r="BS62" s="232">
        <f t="shared" si="217"/>
        <v>0</v>
      </c>
      <c r="BT62" s="232">
        <f t="shared" si="217"/>
        <v>0</v>
      </c>
      <c r="BU62" s="232">
        <f t="shared" si="217"/>
        <v>0</v>
      </c>
      <c r="BV62" s="232">
        <f t="shared" ref="BV62:DA62" si="218">BU62*IFERROR(VLOOKUP($F62+BU$4,mortalityTable_nPx_assurance,4,0),0)</f>
        <v>0</v>
      </c>
      <c r="BW62" s="232">
        <f t="shared" si="218"/>
        <v>0</v>
      </c>
      <c r="BX62" s="232">
        <f t="shared" si="218"/>
        <v>0</v>
      </c>
      <c r="BY62" s="232">
        <f t="shared" si="218"/>
        <v>0</v>
      </c>
      <c r="BZ62" s="232">
        <f t="shared" si="218"/>
        <v>0</v>
      </c>
      <c r="CA62" s="232">
        <f t="shared" si="218"/>
        <v>0</v>
      </c>
      <c r="CB62" s="232">
        <f t="shared" si="218"/>
        <v>0</v>
      </c>
      <c r="CC62" s="232">
        <f t="shared" si="218"/>
        <v>0</v>
      </c>
      <c r="CD62" s="232">
        <f t="shared" si="218"/>
        <v>0</v>
      </c>
      <c r="CE62" s="232">
        <f t="shared" si="218"/>
        <v>0</v>
      </c>
      <c r="CF62" s="232">
        <f t="shared" si="218"/>
        <v>0</v>
      </c>
      <c r="CG62" s="232">
        <f t="shared" si="218"/>
        <v>0</v>
      </c>
      <c r="CH62" s="232">
        <f t="shared" si="218"/>
        <v>0</v>
      </c>
      <c r="CI62" s="232">
        <f t="shared" si="218"/>
        <v>0</v>
      </c>
      <c r="CJ62" s="232">
        <f t="shared" si="218"/>
        <v>0</v>
      </c>
      <c r="CK62" s="232">
        <f t="shared" si="218"/>
        <v>0</v>
      </c>
      <c r="CL62" s="232">
        <f t="shared" si="218"/>
        <v>0</v>
      </c>
      <c r="CM62" s="232">
        <f t="shared" si="218"/>
        <v>0</v>
      </c>
      <c r="CN62" s="232">
        <f t="shared" si="218"/>
        <v>0</v>
      </c>
      <c r="CO62" s="232">
        <f t="shared" si="218"/>
        <v>0</v>
      </c>
      <c r="CP62" s="232">
        <f t="shared" si="218"/>
        <v>0</v>
      </c>
      <c r="CQ62" s="232">
        <f t="shared" si="218"/>
        <v>0</v>
      </c>
      <c r="CR62" s="232">
        <f t="shared" si="218"/>
        <v>0</v>
      </c>
      <c r="CS62" s="232">
        <f t="shared" si="218"/>
        <v>0</v>
      </c>
      <c r="CT62" s="232">
        <f t="shared" si="218"/>
        <v>0</v>
      </c>
      <c r="CU62" s="232">
        <f t="shared" si="218"/>
        <v>0</v>
      </c>
      <c r="CV62" s="232">
        <f t="shared" si="218"/>
        <v>0</v>
      </c>
      <c r="CW62" s="232">
        <f t="shared" si="218"/>
        <v>0</v>
      </c>
      <c r="CX62" s="232">
        <f t="shared" si="218"/>
        <v>0</v>
      </c>
      <c r="CY62" s="232">
        <f t="shared" si="218"/>
        <v>0</v>
      </c>
      <c r="CZ62" s="232">
        <f t="shared" si="218"/>
        <v>0</v>
      </c>
      <c r="DA62" s="232">
        <f t="shared" si="218"/>
        <v>0</v>
      </c>
      <c r="DB62" s="232">
        <f t="shared" ref="DB62:DI62" si="219">DA62*IFERROR(VLOOKUP($F62+DA$4,mortalityTable_nPx_assurance,4,0),0)</f>
        <v>0</v>
      </c>
      <c r="DC62" s="232">
        <f t="shared" si="219"/>
        <v>0</v>
      </c>
      <c r="DD62" s="232">
        <f t="shared" si="219"/>
        <v>0</v>
      </c>
      <c r="DE62" s="232">
        <f t="shared" si="219"/>
        <v>0</v>
      </c>
      <c r="DF62" s="232">
        <f t="shared" si="219"/>
        <v>0</v>
      </c>
      <c r="DG62" s="232">
        <f t="shared" si="219"/>
        <v>0</v>
      </c>
      <c r="DH62" s="232">
        <f t="shared" si="219"/>
        <v>0</v>
      </c>
      <c r="DI62" s="233">
        <f t="shared" si="219"/>
        <v>0</v>
      </c>
    </row>
    <row r="63" spans="2:113">
      <c r="B63" s="220"/>
      <c r="C63" s="220"/>
      <c r="D63" s="220"/>
      <c r="E63" s="220"/>
      <c r="F63" s="266">
        <f t="shared" si="14"/>
        <v>68</v>
      </c>
      <c r="G63" s="224">
        <f t="shared" si="135"/>
        <v>1.2540000000000001E-2</v>
      </c>
      <c r="H63" s="225">
        <v>1</v>
      </c>
      <c r="I63" s="235">
        <f t="shared" si="9"/>
        <v>0.98746</v>
      </c>
      <c r="J63" s="231">
        <f t="shared" ref="J63:AO63" si="220">I63*IFERROR(VLOOKUP($F63+I$4,mortalityTable_nPx_assurance,4,0),0)</f>
        <v>0.97378367899999996</v>
      </c>
      <c r="K63" s="232">
        <f t="shared" si="220"/>
        <v>0.95887505087450986</v>
      </c>
      <c r="L63" s="232">
        <f t="shared" si="220"/>
        <v>0.94262211876218693</v>
      </c>
      <c r="M63" s="232">
        <f t="shared" si="220"/>
        <v>0.92492910159302077</v>
      </c>
      <c r="N63" s="232">
        <f t="shared" si="220"/>
        <v>0.90569057627988592</v>
      </c>
      <c r="O63" s="232">
        <f t="shared" si="220"/>
        <v>0.8847962946851089</v>
      </c>
      <c r="P63" s="232">
        <f t="shared" si="220"/>
        <v>0.86215435750411695</v>
      </c>
      <c r="Q63" s="232">
        <f t="shared" si="220"/>
        <v>0.83767779529457509</v>
      </c>
      <c r="R63" s="232">
        <f t="shared" si="220"/>
        <v>0.81128256796484299</v>
      </c>
      <c r="S63" s="232">
        <f t="shared" si="220"/>
        <v>0.78290390373743279</v>
      </c>
      <c r="T63" s="232">
        <f t="shared" si="220"/>
        <v>0.75251940323338307</v>
      </c>
      <c r="U63" s="232">
        <f t="shared" si="220"/>
        <v>0.7201159177301536</v>
      </c>
      <c r="V63" s="232">
        <f t="shared" si="220"/>
        <v>0.6857231814993614</v>
      </c>
      <c r="W63" s="232">
        <f t="shared" si="220"/>
        <v>0.64941413903897016</v>
      </c>
      <c r="X63" s="232">
        <f t="shared" si="220"/>
        <v>0.61131950564294413</v>
      </c>
      <c r="Y63" s="232">
        <f t="shared" si="220"/>
        <v>0.57161430375143496</v>
      </c>
      <c r="Z63" s="232">
        <f t="shared" si="220"/>
        <v>0.53054953216993184</v>
      </c>
      <c r="AA63" s="232">
        <f t="shared" si="220"/>
        <v>0.48843451030628265</v>
      </c>
      <c r="AB63" s="232">
        <f t="shared" si="220"/>
        <v>0.44564764720345229</v>
      </c>
      <c r="AC63" s="232">
        <f t="shared" si="220"/>
        <v>0.40261591038948696</v>
      </c>
      <c r="AD63" s="232">
        <f t="shared" si="220"/>
        <v>0.3598258914332923</v>
      </c>
      <c r="AE63" s="232">
        <f t="shared" si="220"/>
        <v>0.31780542383171245</v>
      </c>
      <c r="AF63" s="232">
        <f t="shared" si="220"/>
        <v>0.27710090514734675</v>
      </c>
      <c r="AG63" s="232">
        <f t="shared" si="220"/>
        <v>0.23824858723663728</v>
      </c>
      <c r="AH63" s="232">
        <f t="shared" si="220"/>
        <v>0.20175843361547391</v>
      </c>
      <c r="AI63" s="232">
        <f t="shared" si="220"/>
        <v>0.16807688070770671</v>
      </c>
      <c r="AJ63" s="232">
        <f t="shared" si="220"/>
        <v>0.13756924609045085</v>
      </c>
      <c r="AK63" s="232">
        <f t="shared" si="220"/>
        <v>0.1104901156900065</v>
      </c>
      <c r="AL63" s="232">
        <f t="shared" si="220"/>
        <v>8.6967874960761013E-2</v>
      </c>
      <c r="AM63" s="232">
        <f t="shared" si="220"/>
        <v>6.7000050869770289E-2</v>
      </c>
      <c r="AN63" s="232">
        <f t="shared" si="220"/>
        <v>5.0459078311041398E-2</v>
      </c>
      <c r="AO63" s="232">
        <f t="shared" si="220"/>
        <v>3.7105083236024287E-2</v>
      </c>
      <c r="AP63" s="232">
        <f t="shared" ref="AP63:BU63" si="221">AO63*IFERROR(VLOOKUP($F63+AO$4,mortalityTable_nPx_assurance,4,0),0)</f>
        <v>2.6611765696876621E-2</v>
      </c>
      <c r="AQ63" s="232">
        <f t="shared" si="221"/>
        <v>1.859523739834951E-2</v>
      </c>
      <c r="AR63" s="232">
        <f t="shared" si="221"/>
        <v>1.2647922621235385E-2</v>
      </c>
      <c r="AS63" s="232">
        <f t="shared" si="221"/>
        <v>8.3671067308520568E-3</v>
      </c>
      <c r="AT63" s="232">
        <f t="shared" si="221"/>
        <v>5.3800496279378723E-3</v>
      </c>
      <c r="AU63" s="232">
        <f t="shared" si="221"/>
        <v>3.3571509678332321E-3</v>
      </c>
      <c r="AV63" s="232">
        <f t="shared" si="221"/>
        <v>2.0277191845712722E-3</v>
      </c>
      <c r="AW63" s="232">
        <f t="shared" si="221"/>
        <v>1.1821602846050516E-3</v>
      </c>
      <c r="AX63" s="232">
        <f t="shared" si="221"/>
        <v>6.6200975937882899E-4</v>
      </c>
      <c r="AY63" s="232">
        <f t="shared" si="221"/>
        <v>3.5417522126767348E-4</v>
      </c>
      <c r="AZ63" s="232">
        <f t="shared" si="221"/>
        <v>1.7956683718271045E-4</v>
      </c>
      <c r="BA63" s="232">
        <f t="shared" si="221"/>
        <v>8.5473814498970168E-5</v>
      </c>
      <c r="BB63" s="232">
        <f t="shared" si="221"/>
        <v>3.769395219404584E-5</v>
      </c>
      <c r="BC63" s="232">
        <f t="shared" si="221"/>
        <v>1.5115274829812383E-5</v>
      </c>
      <c r="BD63" s="232">
        <f t="shared" si="221"/>
        <v>5.3659225645833955E-6</v>
      </c>
      <c r="BE63" s="232">
        <f t="shared" si="221"/>
        <v>1.6205086145041857E-6</v>
      </c>
      <c r="BF63" s="232">
        <f t="shared" si="221"/>
        <v>3.9054257609550871E-7</v>
      </c>
      <c r="BG63" s="232">
        <f t="shared" si="221"/>
        <v>6.6782780512332E-8</v>
      </c>
      <c r="BH63" s="232">
        <f t="shared" si="221"/>
        <v>6.0772330266222102E-9</v>
      </c>
      <c r="BI63" s="232">
        <f t="shared" si="221"/>
        <v>0</v>
      </c>
      <c r="BJ63" s="232">
        <f t="shared" si="221"/>
        <v>0</v>
      </c>
      <c r="BK63" s="232">
        <f t="shared" si="221"/>
        <v>0</v>
      </c>
      <c r="BL63" s="232">
        <f t="shared" si="221"/>
        <v>0</v>
      </c>
      <c r="BM63" s="232">
        <f t="shared" si="221"/>
        <v>0</v>
      </c>
      <c r="BN63" s="232">
        <f t="shared" si="221"/>
        <v>0</v>
      </c>
      <c r="BO63" s="232">
        <f t="shared" si="221"/>
        <v>0</v>
      </c>
      <c r="BP63" s="232">
        <f t="shared" si="221"/>
        <v>0</v>
      </c>
      <c r="BQ63" s="232">
        <f t="shared" si="221"/>
        <v>0</v>
      </c>
      <c r="BR63" s="232">
        <f t="shared" si="221"/>
        <v>0</v>
      </c>
      <c r="BS63" s="232">
        <f t="shared" si="221"/>
        <v>0</v>
      </c>
      <c r="BT63" s="232">
        <f t="shared" si="221"/>
        <v>0</v>
      </c>
      <c r="BU63" s="232">
        <f t="shared" si="221"/>
        <v>0</v>
      </c>
      <c r="BV63" s="232">
        <f t="shared" ref="BV63:DA63" si="222">BU63*IFERROR(VLOOKUP($F63+BU$4,mortalityTable_nPx_assurance,4,0),0)</f>
        <v>0</v>
      </c>
      <c r="BW63" s="232">
        <f t="shared" si="222"/>
        <v>0</v>
      </c>
      <c r="BX63" s="232">
        <f t="shared" si="222"/>
        <v>0</v>
      </c>
      <c r="BY63" s="232">
        <f t="shared" si="222"/>
        <v>0</v>
      </c>
      <c r="BZ63" s="232">
        <f t="shared" si="222"/>
        <v>0</v>
      </c>
      <c r="CA63" s="232">
        <f t="shared" si="222"/>
        <v>0</v>
      </c>
      <c r="CB63" s="232">
        <f t="shared" si="222"/>
        <v>0</v>
      </c>
      <c r="CC63" s="232">
        <f t="shared" si="222"/>
        <v>0</v>
      </c>
      <c r="CD63" s="232">
        <f t="shared" si="222"/>
        <v>0</v>
      </c>
      <c r="CE63" s="232">
        <f t="shared" si="222"/>
        <v>0</v>
      </c>
      <c r="CF63" s="232">
        <f t="shared" si="222"/>
        <v>0</v>
      </c>
      <c r="CG63" s="232">
        <f t="shared" si="222"/>
        <v>0</v>
      </c>
      <c r="CH63" s="232">
        <f t="shared" si="222"/>
        <v>0</v>
      </c>
      <c r="CI63" s="232">
        <f t="shared" si="222"/>
        <v>0</v>
      </c>
      <c r="CJ63" s="232">
        <f t="shared" si="222"/>
        <v>0</v>
      </c>
      <c r="CK63" s="232">
        <f t="shared" si="222"/>
        <v>0</v>
      </c>
      <c r="CL63" s="232">
        <f t="shared" si="222"/>
        <v>0</v>
      </c>
      <c r="CM63" s="232">
        <f t="shared" si="222"/>
        <v>0</v>
      </c>
      <c r="CN63" s="232">
        <f t="shared" si="222"/>
        <v>0</v>
      </c>
      <c r="CO63" s="232">
        <f t="shared" si="222"/>
        <v>0</v>
      </c>
      <c r="CP63" s="232">
        <f t="shared" si="222"/>
        <v>0</v>
      </c>
      <c r="CQ63" s="232">
        <f t="shared" si="222"/>
        <v>0</v>
      </c>
      <c r="CR63" s="232">
        <f t="shared" si="222"/>
        <v>0</v>
      </c>
      <c r="CS63" s="232">
        <f t="shared" si="222"/>
        <v>0</v>
      </c>
      <c r="CT63" s="232">
        <f t="shared" si="222"/>
        <v>0</v>
      </c>
      <c r="CU63" s="232">
        <f t="shared" si="222"/>
        <v>0</v>
      </c>
      <c r="CV63" s="232">
        <f t="shared" si="222"/>
        <v>0</v>
      </c>
      <c r="CW63" s="232">
        <f t="shared" si="222"/>
        <v>0</v>
      </c>
      <c r="CX63" s="232">
        <f t="shared" si="222"/>
        <v>0</v>
      </c>
      <c r="CY63" s="232">
        <f t="shared" si="222"/>
        <v>0</v>
      </c>
      <c r="CZ63" s="232">
        <f t="shared" si="222"/>
        <v>0</v>
      </c>
      <c r="DA63" s="232">
        <f t="shared" si="222"/>
        <v>0</v>
      </c>
      <c r="DB63" s="232">
        <f t="shared" ref="DB63:DI63" si="223">DA63*IFERROR(VLOOKUP($F63+DA$4,mortalityTable_nPx_assurance,4,0),0)</f>
        <v>0</v>
      </c>
      <c r="DC63" s="232">
        <f t="shared" si="223"/>
        <v>0</v>
      </c>
      <c r="DD63" s="232">
        <f t="shared" si="223"/>
        <v>0</v>
      </c>
      <c r="DE63" s="232">
        <f t="shared" si="223"/>
        <v>0</v>
      </c>
      <c r="DF63" s="232">
        <f t="shared" si="223"/>
        <v>0</v>
      </c>
      <c r="DG63" s="232">
        <f t="shared" si="223"/>
        <v>0</v>
      </c>
      <c r="DH63" s="232">
        <f t="shared" si="223"/>
        <v>0</v>
      </c>
      <c r="DI63" s="233">
        <f t="shared" si="223"/>
        <v>0</v>
      </c>
    </row>
    <row r="64" spans="2:113">
      <c r="B64" s="220"/>
      <c r="C64" s="220"/>
      <c r="D64" s="220"/>
      <c r="E64" s="220"/>
      <c r="F64" s="266">
        <f t="shared" si="14"/>
        <v>69</v>
      </c>
      <c r="G64" s="224">
        <f t="shared" si="135"/>
        <v>1.3849999999999999E-2</v>
      </c>
      <c r="H64" s="225">
        <v>1</v>
      </c>
      <c r="I64" s="235">
        <f t="shared" si="9"/>
        <v>0.98614999999999997</v>
      </c>
      <c r="J64" s="231">
        <f t="shared" ref="J64:AO64" si="224">I64*IFERROR(VLOOKUP($F64+I$4,mortalityTable_nPx_assurance,4,0),0)</f>
        <v>0.97105204349999996</v>
      </c>
      <c r="K64" s="232">
        <f t="shared" si="224"/>
        <v>0.95459271136267498</v>
      </c>
      <c r="L64" s="232">
        <f t="shared" si="224"/>
        <v>0.93667500617039767</v>
      </c>
      <c r="M64" s="232">
        <f t="shared" si="224"/>
        <v>0.91719216604205334</v>
      </c>
      <c r="N64" s="232">
        <f t="shared" si="224"/>
        <v>0.89603254277146316</v>
      </c>
      <c r="O64" s="232">
        <f t="shared" si="224"/>
        <v>0.87310307000194143</v>
      </c>
      <c r="P64" s="232">
        <f t="shared" si="224"/>
        <v>0.84831567384458628</v>
      </c>
      <c r="Q64" s="232">
        <f t="shared" si="224"/>
        <v>0.82158524696174329</v>
      </c>
      <c r="R64" s="232">
        <f t="shared" si="224"/>
        <v>0.79284619502302145</v>
      </c>
      <c r="S64" s="232">
        <f t="shared" si="224"/>
        <v>0.76207583419417801</v>
      </c>
      <c r="T64" s="232">
        <f t="shared" si="224"/>
        <v>0.72926084877377673</v>
      </c>
      <c r="U64" s="232">
        <f t="shared" si="224"/>
        <v>0.69443135063634109</v>
      </c>
      <c r="V64" s="232">
        <f t="shared" si="224"/>
        <v>0.65766121062014682</v>
      </c>
      <c r="W64" s="232">
        <f t="shared" si="224"/>
        <v>0.61908280400516902</v>
      </c>
      <c r="X64" s="232">
        <f t="shared" si="224"/>
        <v>0.57887337588503329</v>
      </c>
      <c r="Y64" s="232">
        <f t="shared" si="224"/>
        <v>0.53728711256145245</v>
      </c>
      <c r="Z64" s="232">
        <f t="shared" si="224"/>
        <v>0.49463726156632437</v>
      </c>
      <c r="AA64" s="232">
        <f t="shared" si="224"/>
        <v>0.45130703745311435</v>
      </c>
      <c r="AB64" s="232">
        <f t="shared" si="224"/>
        <v>0.40772882991664161</v>
      </c>
      <c r="AC64" s="232">
        <f t="shared" si="224"/>
        <v>0.36439540987310093</v>
      </c>
      <c r="AD64" s="232">
        <f t="shared" si="224"/>
        <v>0.32184131390812021</v>
      </c>
      <c r="AE64" s="232">
        <f t="shared" si="224"/>
        <v>0.2806198784227682</v>
      </c>
      <c r="AF64" s="232">
        <f t="shared" si="224"/>
        <v>0.24127416526911188</v>
      </c>
      <c r="AG64" s="232">
        <f t="shared" si="224"/>
        <v>0.20432061411649471</v>
      </c>
      <c r="AH64" s="232">
        <f t="shared" si="224"/>
        <v>0.1702113307958871</v>
      </c>
      <c r="AI64" s="232">
        <f t="shared" si="224"/>
        <v>0.13931627214312561</v>
      </c>
      <c r="AJ64" s="232">
        <f t="shared" si="224"/>
        <v>0.11189325713447276</v>
      </c>
      <c r="AK64" s="232">
        <f t="shared" si="224"/>
        <v>8.8072301623114857E-2</v>
      </c>
      <c r="AL64" s="232">
        <f t="shared" si="224"/>
        <v>6.7850901170447689E-2</v>
      </c>
      <c r="AM64" s="232">
        <f t="shared" si="224"/>
        <v>5.1099870689487563E-2</v>
      </c>
      <c r="AN64" s="232">
        <f t="shared" si="224"/>
        <v>3.7576289911514675E-2</v>
      </c>
      <c r="AO64" s="232">
        <f t="shared" si="224"/>
        <v>2.6949715124538327E-2</v>
      </c>
      <c r="AP64" s="232">
        <f t="shared" ref="AP64:BU64" si="225">AO64*IFERROR(VLOOKUP($F64+AO$4,mortalityTable_nPx_assurance,4,0),0)</f>
        <v>1.8831382940422404E-2</v>
      </c>
      <c r="AQ64" s="232">
        <f t="shared" si="225"/>
        <v>1.2808541734587106E-2</v>
      </c>
      <c r="AR64" s="232">
        <f t="shared" si="225"/>
        <v>8.4733626990987545E-3</v>
      </c>
      <c r="AS64" s="232">
        <f t="shared" si="225"/>
        <v>5.448372215520499E-3</v>
      </c>
      <c r="AT64" s="232">
        <f t="shared" si="225"/>
        <v>3.3997842624847912E-3</v>
      </c>
      <c r="AU64" s="232">
        <f t="shared" si="225"/>
        <v>2.0534696945408138E-3</v>
      </c>
      <c r="AV64" s="232">
        <f t="shared" si="225"/>
        <v>1.1971728319172944E-3</v>
      </c>
      <c r="AW64" s="232">
        <f t="shared" si="225"/>
        <v>6.7041678587368499E-4</v>
      </c>
      <c r="AX64" s="232">
        <f t="shared" si="225"/>
        <v>3.5867298044242141E-4</v>
      </c>
      <c r="AY64" s="232">
        <f t="shared" si="225"/>
        <v>1.8184720108430766E-4</v>
      </c>
      <c r="AZ64" s="232">
        <f t="shared" si="225"/>
        <v>8.6559267716130442E-5</v>
      </c>
      <c r="BA64" s="232">
        <f t="shared" si="225"/>
        <v>3.8172637062813519E-5</v>
      </c>
      <c r="BB64" s="232">
        <f t="shared" si="225"/>
        <v>1.5307227462188222E-5</v>
      </c>
      <c r="BC64" s="232">
        <f t="shared" si="225"/>
        <v>5.4340657490768186E-6</v>
      </c>
      <c r="BD64" s="232">
        <f t="shared" si="225"/>
        <v>1.6410878562211995E-6</v>
      </c>
      <c r="BE64" s="232">
        <f t="shared" si="225"/>
        <v>3.9550217334930909E-7</v>
      </c>
      <c r="BF64" s="232">
        <f t="shared" si="225"/>
        <v>6.763087164273187E-8</v>
      </c>
      <c r="BG64" s="232">
        <f t="shared" si="225"/>
        <v>6.1544093194885984E-9</v>
      </c>
      <c r="BH64" s="232">
        <f t="shared" si="225"/>
        <v>0</v>
      </c>
      <c r="BI64" s="232">
        <f t="shared" si="225"/>
        <v>0</v>
      </c>
      <c r="BJ64" s="232">
        <f t="shared" si="225"/>
        <v>0</v>
      </c>
      <c r="BK64" s="232">
        <f t="shared" si="225"/>
        <v>0</v>
      </c>
      <c r="BL64" s="232">
        <f t="shared" si="225"/>
        <v>0</v>
      </c>
      <c r="BM64" s="232">
        <f t="shared" si="225"/>
        <v>0</v>
      </c>
      <c r="BN64" s="232">
        <f t="shared" si="225"/>
        <v>0</v>
      </c>
      <c r="BO64" s="232">
        <f t="shared" si="225"/>
        <v>0</v>
      </c>
      <c r="BP64" s="232">
        <f t="shared" si="225"/>
        <v>0</v>
      </c>
      <c r="BQ64" s="232">
        <f t="shared" si="225"/>
        <v>0</v>
      </c>
      <c r="BR64" s="232">
        <f t="shared" si="225"/>
        <v>0</v>
      </c>
      <c r="BS64" s="232">
        <f t="shared" si="225"/>
        <v>0</v>
      </c>
      <c r="BT64" s="232">
        <f t="shared" si="225"/>
        <v>0</v>
      </c>
      <c r="BU64" s="232">
        <f t="shared" si="225"/>
        <v>0</v>
      </c>
      <c r="BV64" s="232">
        <f t="shared" ref="BV64:DA64" si="226">BU64*IFERROR(VLOOKUP($F64+BU$4,mortalityTable_nPx_assurance,4,0),0)</f>
        <v>0</v>
      </c>
      <c r="BW64" s="232">
        <f t="shared" si="226"/>
        <v>0</v>
      </c>
      <c r="BX64" s="232">
        <f t="shared" si="226"/>
        <v>0</v>
      </c>
      <c r="BY64" s="232">
        <f t="shared" si="226"/>
        <v>0</v>
      </c>
      <c r="BZ64" s="232">
        <f t="shared" si="226"/>
        <v>0</v>
      </c>
      <c r="CA64" s="232">
        <f t="shared" si="226"/>
        <v>0</v>
      </c>
      <c r="CB64" s="232">
        <f t="shared" si="226"/>
        <v>0</v>
      </c>
      <c r="CC64" s="232">
        <f t="shared" si="226"/>
        <v>0</v>
      </c>
      <c r="CD64" s="232">
        <f t="shared" si="226"/>
        <v>0</v>
      </c>
      <c r="CE64" s="232">
        <f t="shared" si="226"/>
        <v>0</v>
      </c>
      <c r="CF64" s="232">
        <f t="shared" si="226"/>
        <v>0</v>
      </c>
      <c r="CG64" s="232">
        <f t="shared" si="226"/>
        <v>0</v>
      </c>
      <c r="CH64" s="232">
        <f t="shared" si="226"/>
        <v>0</v>
      </c>
      <c r="CI64" s="232">
        <f t="shared" si="226"/>
        <v>0</v>
      </c>
      <c r="CJ64" s="232">
        <f t="shared" si="226"/>
        <v>0</v>
      </c>
      <c r="CK64" s="232">
        <f t="shared" si="226"/>
        <v>0</v>
      </c>
      <c r="CL64" s="232">
        <f t="shared" si="226"/>
        <v>0</v>
      </c>
      <c r="CM64" s="232">
        <f t="shared" si="226"/>
        <v>0</v>
      </c>
      <c r="CN64" s="232">
        <f t="shared" si="226"/>
        <v>0</v>
      </c>
      <c r="CO64" s="232">
        <f t="shared" si="226"/>
        <v>0</v>
      </c>
      <c r="CP64" s="232">
        <f t="shared" si="226"/>
        <v>0</v>
      </c>
      <c r="CQ64" s="232">
        <f t="shared" si="226"/>
        <v>0</v>
      </c>
      <c r="CR64" s="232">
        <f t="shared" si="226"/>
        <v>0</v>
      </c>
      <c r="CS64" s="232">
        <f t="shared" si="226"/>
        <v>0</v>
      </c>
      <c r="CT64" s="232">
        <f t="shared" si="226"/>
        <v>0</v>
      </c>
      <c r="CU64" s="232">
        <f t="shared" si="226"/>
        <v>0</v>
      </c>
      <c r="CV64" s="232">
        <f t="shared" si="226"/>
        <v>0</v>
      </c>
      <c r="CW64" s="232">
        <f t="shared" si="226"/>
        <v>0</v>
      </c>
      <c r="CX64" s="232">
        <f t="shared" si="226"/>
        <v>0</v>
      </c>
      <c r="CY64" s="232">
        <f t="shared" si="226"/>
        <v>0</v>
      </c>
      <c r="CZ64" s="232">
        <f t="shared" si="226"/>
        <v>0</v>
      </c>
      <c r="DA64" s="232">
        <f t="shared" si="226"/>
        <v>0</v>
      </c>
      <c r="DB64" s="232">
        <f t="shared" ref="DB64:DI64" si="227">DA64*IFERROR(VLOOKUP($F64+DA$4,mortalityTable_nPx_assurance,4,0),0)</f>
        <v>0</v>
      </c>
      <c r="DC64" s="232">
        <f t="shared" si="227"/>
        <v>0</v>
      </c>
      <c r="DD64" s="232">
        <f t="shared" si="227"/>
        <v>0</v>
      </c>
      <c r="DE64" s="232">
        <f t="shared" si="227"/>
        <v>0</v>
      </c>
      <c r="DF64" s="232">
        <f t="shared" si="227"/>
        <v>0</v>
      </c>
      <c r="DG64" s="232">
        <f t="shared" si="227"/>
        <v>0</v>
      </c>
      <c r="DH64" s="232">
        <f t="shared" si="227"/>
        <v>0</v>
      </c>
      <c r="DI64" s="233">
        <f t="shared" si="227"/>
        <v>0</v>
      </c>
    </row>
    <row r="65" spans="2:113">
      <c r="B65" s="220"/>
      <c r="C65" s="220"/>
      <c r="D65" s="220"/>
      <c r="E65" s="220"/>
      <c r="F65" s="266">
        <f t="shared" si="14"/>
        <v>70</v>
      </c>
      <c r="G65" s="224">
        <f t="shared" si="135"/>
        <v>1.5310000000000001E-2</v>
      </c>
      <c r="H65" s="225">
        <v>1</v>
      </c>
      <c r="I65" s="235">
        <f t="shared" si="9"/>
        <v>0.98468999999999995</v>
      </c>
      <c r="J65" s="231">
        <f t="shared" ref="J65:AO65" si="228">I65*IFERROR(VLOOKUP($F65+I$4,mortalityTable_nPx_assurance,4,0),0)</f>
        <v>0.96799950449999994</v>
      </c>
      <c r="K65" s="232">
        <f t="shared" si="228"/>
        <v>0.94983015380053504</v>
      </c>
      <c r="L65" s="232">
        <f t="shared" si="228"/>
        <v>0.93007368660148382</v>
      </c>
      <c r="M65" s="232">
        <f t="shared" si="228"/>
        <v>0.90861688665158757</v>
      </c>
      <c r="N65" s="232">
        <f t="shared" si="228"/>
        <v>0.8853653805221734</v>
      </c>
      <c r="O65" s="232">
        <f t="shared" si="228"/>
        <v>0.86022985736914892</v>
      </c>
      <c r="P65" s="232">
        <f t="shared" si="228"/>
        <v>0.83312401456344698</v>
      </c>
      <c r="Q65" s="232">
        <f t="shared" si="228"/>
        <v>0.8039813365340176</v>
      </c>
      <c r="R65" s="232">
        <f t="shared" si="228"/>
        <v>0.77277882086313232</v>
      </c>
      <c r="S65" s="232">
        <f t="shared" si="228"/>
        <v>0.73950296483676581</v>
      </c>
      <c r="T65" s="232">
        <f t="shared" si="228"/>
        <v>0.70418430323616188</v>
      </c>
      <c r="U65" s="232">
        <f t="shared" si="228"/>
        <v>0.66689774437980709</v>
      </c>
      <c r="V65" s="232">
        <f t="shared" si="228"/>
        <v>0.62777752269448761</v>
      </c>
      <c r="W65" s="232">
        <f t="shared" si="228"/>
        <v>0.58700337259548063</v>
      </c>
      <c r="X65" s="232">
        <f t="shared" si="228"/>
        <v>0.54483305030822127</v>
      </c>
      <c r="Y65" s="232">
        <f t="shared" si="228"/>
        <v>0.50158420277475468</v>
      </c>
      <c r="Z65" s="232">
        <f t="shared" si="228"/>
        <v>0.45764542661168617</v>
      </c>
      <c r="AA65" s="232">
        <f t="shared" si="228"/>
        <v>0.41345518421806177</v>
      </c>
      <c r="AB65" s="232">
        <f t="shared" si="228"/>
        <v>0.36951316723936617</v>
      </c>
      <c r="AC65" s="232">
        <f t="shared" si="228"/>
        <v>0.32636141956915299</v>
      </c>
      <c r="AD65" s="232">
        <f t="shared" si="228"/>
        <v>0.28456104895073586</v>
      </c>
      <c r="AE65" s="232">
        <f t="shared" si="228"/>
        <v>0.24466274427735321</v>
      </c>
      <c r="AF65" s="232">
        <f t="shared" si="228"/>
        <v>0.20719019836383382</v>
      </c>
      <c r="AG65" s="232">
        <f t="shared" si="228"/>
        <v>0.17260186664897539</v>
      </c>
      <c r="AH65" s="232">
        <f t="shared" si="228"/>
        <v>0.14127290183351987</v>
      </c>
      <c r="AI65" s="232">
        <f t="shared" si="228"/>
        <v>0.11346474383660982</v>
      </c>
      <c r="AJ65" s="232">
        <f t="shared" si="228"/>
        <v>8.9309234521233946E-2</v>
      </c>
      <c r="AK65" s="232">
        <f t="shared" si="228"/>
        <v>6.8803834275158626E-2</v>
      </c>
      <c r="AL65" s="232">
        <f t="shared" si="228"/>
        <v>5.1817543669307464E-2</v>
      </c>
      <c r="AM65" s="232">
        <f t="shared" si="228"/>
        <v>3.8104030737225243E-2</v>
      </c>
      <c r="AN65" s="232">
        <f t="shared" si="228"/>
        <v>2.7328210844737948E-2</v>
      </c>
      <c r="AO65" s="232">
        <f t="shared" si="228"/>
        <v>1.9095860609869088E-2</v>
      </c>
      <c r="AP65" s="232">
        <f t="shared" ref="AP65:BU65" si="229">AO65*IFERROR(VLOOKUP($F65+AO$4,mortalityTable_nPx_assurance,4,0),0)</f>
        <v>1.2988431511014658E-2</v>
      </c>
      <c r="AQ65" s="232">
        <f t="shared" si="229"/>
        <v>8.5923669817966376E-3</v>
      </c>
      <c r="AR65" s="232">
        <f t="shared" si="229"/>
        <v>5.5248919692952383E-3</v>
      </c>
      <c r="AS65" s="232">
        <f t="shared" si="229"/>
        <v>3.4475325888402289E-3</v>
      </c>
      <c r="AT65" s="232">
        <f t="shared" si="229"/>
        <v>2.082309683659498E-3</v>
      </c>
      <c r="AU65" s="232">
        <f t="shared" si="229"/>
        <v>1.2139865455734872E-3</v>
      </c>
      <c r="AV65" s="232">
        <f t="shared" si="229"/>
        <v>6.7983246552115288E-4</v>
      </c>
      <c r="AW65" s="232">
        <f t="shared" si="229"/>
        <v>3.6371036905381675E-4</v>
      </c>
      <c r="AX65" s="232">
        <f t="shared" si="229"/>
        <v>1.8440115711028509E-4</v>
      </c>
      <c r="AY65" s="232">
        <f t="shared" si="229"/>
        <v>8.7774950784495707E-5</v>
      </c>
      <c r="AZ65" s="232">
        <f t="shared" si="229"/>
        <v>3.8708753295962605E-5</v>
      </c>
      <c r="BA65" s="232">
        <f t="shared" si="229"/>
        <v>1.5522210071681006E-5</v>
      </c>
      <c r="BB65" s="232">
        <f t="shared" si="229"/>
        <v>5.5103845754467568E-6</v>
      </c>
      <c r="BC65" s="232">
        <f t="shared" si="229"/>
        <v>1.6641361417849209E-6</v>
      </c>
      <c r="BD65" s="232">
        <f t="shared" si="229"/>
        <v>4.0105681017016594E-7</v>
      </c>
      <c r="BE65" s="232">
        <f t="shared" si="229"/>
        <v>6.8580714539098386E-8</v>
      </c>
      <c r="BF65" s="232">
        <f t="shared" si="229"/>
        <v>6.2408450230579512E-9</v>
      </c>
      <c r="BG65" s="232">
        <f t="shared" si="229"/>
        <v>0</v>
      </c>
      <c r="BH65" s="232">
        <f t="shared" si="229"/>
        <v>0</v>
      </c>
      <c r="BI65" s="232">
        <f t="shared" si="229"/>
        <v>0</v>
      </c>
      <c r="BJ65" s="232">
        <f t="shared" si="229"/>
        <v>0</v>
      </c>
      <c r="BK65" s="232">
        <f t="shared" si="229"/>
        <v>0</v>
      </c>
      <c r="BL65" s="232">
        <f t="shared" si="229"/>
        <v>0</v>
      </c>
      <c r="BM65" s="232">
        <f t="shared" si="229"/>
        <v>0</v>
      </c>
      <c r="BN65" s="232">
        <f t="shared" si="229"/>
        <v>0</v>
      </c>
      <c r="BO65" s="232">
        <f t="shared" si="229"/>
        <v>0</v>
      </c>
      <c r="BP65" s="232">
        <f t="shared" si="229"/>
        <v>0</v>
      </c>
      <c r="BQ65" s="232">
        <f t="shared" si="229"/>
        <v>0</v>
      </c>
      <c r="BR65" s="232">
        <f t="shared" si="229"/>
        <v>0</v>
      </c>
      <c r="BS65" s="232">
        <f t="shared" si="229"/>
        <v>0</v>
      </c>
      <c r="BT65" s="232">
        <f t="shared" si="229"/>
        <v>0</v>
      </c>
      <c r="BU65" s="232">
        <f t="shared" si="229"/>
        <v>0</v>
      </c>
      <c r="BV65" s="232">
        <f t="shared" ref="BV65:DA65" si="230">BU65*IFERROR(VLOOKUP($F65+BU$4,mortalityTable_nPx_assurance,4,0),0)</f>
        <v>0</v>
      </c>
      <c r="BW65" s="232">
        <f t="shared" si="230"/>
        <v>0</v>
      </c>
      <c r="BX65" s="232">
        <f t="shared" si="230"/>
        <v>0</v>
      </c>
      <c r="BY65" s="232">
        <f t="shared" si="230"/>
        <v>0</v>
      </c>
      <c r="BZ65" s="232">
        <f t="shared" si="230"/>
        <v>0</v>
      </c>
      <c r="CA65" s="232">
        <f t="shared" si="230"/>
        <v>0</v>
      </c>
      <c r="CB65" s="232">
        <f t="shared" si="230"/>
        <v>0</v>
      </c>
      <c r="CC65" s="232">
        <f t="shared" si="230"/>
        <v>0</v>
      </c>
      <c r="CD65" s="232">
        <f t="shared" si="230"/>
        <v>0</v>
      </c>
      <c r="CE65" s="232">
        <f t="shared" si="230"/>
        <v>0</v>
      </c>
      <c r="CF65" s="232">
        <f t="shared" si="230"/>
        <v>0</v>
      </c>
      <c r="CG65" s="232">
        <f t="shared" si="230"/>
        <v>0</v>
      </c>
      <c r="CH65" s="232">
        <f t="shared" si="230"/>
        <v>0</v>
      </c>
      <c r="CI65" s="232">
        <f t="shared" si="230"/>
        <v>0</v>
      </c>
      <c r="CJ65" s="232">
        <f t="shared" si="230"/>
        <v>0</v>
      </c>
      <c r="CK65" s="232">
        <f t="shared" si="230"/>
        <v>0</v>
      </c>
      <c r="CL65" s="232">
        <f t="shared" si="230"/>
        <v>0</v>
      </c>
      <c r="CM65" s="232">
        <f t="shared" si="230"/>
        <v>0</v>
      </c>
      <c r="CN65" s="232">
        <f t="shared" si="230"/>
        <v>0</v>
      </c>
      <c r="CO65" s="232">
        <f t="shared" si="230"/>
        <v>0</v>
      </c>
      <c r="CP65" s="232">
        <f t="shared" si="230"/>
        <v>0</v>
      </c>
      <c r="CQ65" s="232">
        <f t="shared" si="230"/>
        <v>0</v>
      </c>
      <c r="CR65" s="232">
        <f t="shared" si="230"/>
        <v>0</v>
      </c>
      <c r="CS65" s="232">
        <f t="shared" si="230"/>
        <v>0</v>
      </c>
      <c r="CT65" s="232">
        <f t="shared" si="230"/>
        <v>0</v>
      </c>
      <c r="CU65" s="232">
        <f t="shared" si="230"/>
        <v>0</v>
      </c>
      <c r="CV65" s="232">
        <f t="shared" si="230"/>
        <v>0</v>
      </c>
      <c r="CW65" s="232">
        <f t="shared" si="230"/>
        <v>0</v>
      </c>
      <c r="CX65" s="232">
        <f t="shared" si="230"/>
        <v>0</v>
      </c>
      <c r="CY65" s="232">
        <f t="shared" si="230"/>
        <v>0</v>
      </c>
      <c r="CZ65" s="232">
        <f t="shared" si="230"/>
        <v>0</v>
      </c>
      <c r="DA65" s="232">
        <f t="shared" si="230"/>
        <v>0</v>
      </c>
      <c r="DB65" s="232">
        <f t="shared" ref="DB65:DI65" si="231">DA65*IFERROR(VLOOKUP($F65+DA$4,mortalityTable_nPx_assurance,4,0),0)</f>
        <v>0</v>
      </c>
      <c r="DC65" s="232">
        <f t="shared" si="231"/>
        <v>0</v>
      </c>
      <c r="DD65" s="232">
        <f t="shared" si="231"/>
        <v>0</v>
      </c>
      <c r="DE65" s="232">
        <f t="shared" si="231"/>
        <v>0</v>
      </c>
      <c r="DF65" s="232">
        <f t="shared" si="231"/>
        <v>0</v>
      </c>
      <c r="DG65" s="232">
        <f t="shared" si="231"/>
        <v>0</v>
      </c>
      <c r="DH65" s="232">
        <f t="shared" si="231"/>
        <v>0</v>
      </c>
      <c r="DI65" s="233">
        <f t="shared" si="231"/>
        <v>0</v>
      </c>
    </row>
    <row r="66" spans="2:113">
      <c r="B66" s="220"/>
      <c r="C66" s="220"/>
      <c r="D66" s="220"/>
      <c r="E66" s="220"/>
      <c r="F66" s="266">
        <f t="shared" si="14"/>
        <v>71</v>
      </c>
      <c r="G66" s="224">
        <f t="shared" si="135"/>
        <v>1.695E-2</v>
      </c>
      <c r="H66" s="225">
        <v>1</v>
      </c>
      <c r="I66" s="235">
        <f t="shared" si="9"/>
        <v>0.98304999999999998</v>
      </c>
      <c r="J66" s="231">
        <f t="shared" ref="J66:AO66" si="232">I66*IFERROR(VLOOKUP($F66+I$4,mortalityTable_nPx_assurance,4,0),0)</f>
        <v>0.96459815150000006</v>
      </c>
      <c r="K66" s="232">
        <f t="shared" si="232"/>
        <v>0.94453450994880006</v>
      </c>
      <c r="L66" s="232">
        <f t="shared" si="232"/>
        <v>0.92274409880428121</v>
      </c>
      <c r="M66" s="232">
        <f t="shared" si="232"/>
        <v>0.8991310773158796</v>
      </c>
      <c r="N66" s="232">
        <f t="shared" si="232"/>
        <v>0.87360474603088178</v>
      </c>
      <c r="O66" s="232">
        <f t="shared" si="232"/>
        <v>0.84607746048344867</v>
      </c>
      <c r="P66" s="232">
        <f t="shared" si="232"/>
        <v>0.81648167091573765</v>
      </c>
      <c r="Q66" s="232">
        <f t="shared" si="232"/>
        <v>0.78479401726749787</v>
      </c>
      <c r="R66" s="232">
        <f t="shared" si="232"/>
        <v>0.75100078688395944</v>
      </c>
      <c r="S66" s="232">
        <f t="shared" si="232"/>
        <v>0.71513298930238156</v>
      </c>
      <c r="T66" s="232">
        <f t="shared" si="232"/>
        <v>0.6772666975188204</v>
      </c>
      <c r="U66" s="232">
        <f t="shared" si="232"/>
        <v>0.63753823304236634</v>
      </c>
      <c r="V66" s="232">
        <f t="shared" si="232"/>
        <v>0.59613012480626471</v>
      </c>
      <c r="W66" s="232">
        <f t="shared" si="232"/>
        <v>0.55330413664018263</v>
      </c>
      <c r="X66" s="232">
        <f t="shared" si="232"/>
        <v>0.5093828542736849</v>
      </c>
      <c r="Y66" s="232">
        <f t="shared" si="232"/>
        <v>0.4647609162393101</v>
      </c>
      <c r="Z66" s="232">
        <f t="shared" si="232"/>
        <v>0.4198836021672423</v>
      </c>
      <c r="AA66" s="232">
        <f t="shared" si="232"/>
        <v>0.37525837292890779</v>
      </c>
      <c r="AB66" s="232">
        <f t="shared" si="232"/>
        <v>0.33143570013826995</v>
      </c>
      <c r="AC66" s="232">
        <f t="shared" si="232"/>
        <v>0.28898541566456032</v>
      </c>
      <c r="AD66" s="232">
        <f t="shared" si="232"/>
        <v>0.24846677053423233</v>
      </c>
      <c r="AE66" s="232">
        <f t="shared" si="232"/>
        <v>0.21041159995920933</v>
      </c>
      <c r="AF66" s="232">
        <f t="shared" si="232"/>
        <v>0.17528548746201894</v>
      </c>
      <c r="AG66" s="232">
        <f t="shared" si="232"/>
        <v>0.14346941863278787</v>
      </c>
      <c r="AH66" s="232">
        <f t="shared" si="232"/>
        <v>0.1152288982691099</v>
      </c>
      <c r="AI66" s="232">
        <f t="shared" si="232"/>
        <v>9.0697818116599091E-2</v>
      </c>
      <c r="AJ66" s="232">
        <f t="shared" si="232"/>
        <v>6.9873599077027934E-2</v>
      </c>
      <c r="AK66" s="232">
        <f t="shared" si="232"/>
        <v>5.262320493689128E-2</v>
      </c>
      <c r="AL66" s="232">
        <f t="shared" si="232"/>
        <v>3.8696473750342998E-2</v>
      </c>
      <c r="AM66" s="232">
        <f t="shared" si="232"/>
        <v>2.7753110973746001E-2</v>
      </c>
      <c r="AN66" s="232">
        <f t="shared" si="232"/>
        <v>1.9392763824014756E-2</v>
      </c>
      <c r="AO66" s="232">
        <f t="shared" si="232"/>
        <v>1.3190376170180115E-2</v>
      </c>
      <c r="AP66" s="232">
        <f t="shared" ref="AP66:BU66" si="233">AO66*IFERROR(VLOOKUP($F66+AO$4,mortalityTable_nPx_assurance,4,0),0)</f>
        <v>8.7259614516209533E-3</v>
      </c>
      <c r="AQ66" s="232">
        <f t="shared" si="233"/>
        <v>5.6107932133922728E-3</v>
      </c>
      <c r="AR66" s="232">
        <f t="shared" si="233"/>
        <v>3.5011349651567782E-3</v>
      </c>
      <c r="AS66" s="232">
        <f t="shared" si="233"/>
        <v>2.1146855189546942E-3</v>
      </c>
      <c r="AT66" s="232">
        <f t="shared" si="233"/>
        <v>1.2328616575505867E-3</v>
      </c>
      <c r="AU66" s="232">
        <f t="shared" si="233"/>
        <v>6.904025282283286E-4</v>
      </c>
      <c r="AV66" s="232">
        <f t="shared" si="233"/>
        <v>3.6936535260215572E-4</v>
      </c>
      <c r="AW66" s="232">
        <f t="shared" si="233"/>
        <v>1.8726823376929294E-4</v>
      </c>
      <c r="AX66" s="232">
        <f t="shared" si="233"/>
        <v>8.9139679274183439E-5</v>
      </c>
      <c r="AY66" s="232">
        <f t="shared" si="233"/>
        <v>3.9310598559914891E-5</v>
      </c>
      <c r="AZ66" s="232">
        <f t="shared" si="233"/>
        <v>1.5763550022525871E-5</v>
      </c>
      <c r="BA66" s="232">
        <f t="shared" si="233"/>
        <v>5.596060257996684E-6</v>
      </c>
      <c r="BB66" s="232">
        <f t="shared" si="233"/>
        <v>1.6900101979149988E-6</v>
      </c>
      <c r="BC66" s="232">
        <f t="shared" si="233"/>
        <v>4.072924576975147E-7</v>
      </c>
      <c r="BD66" s="232">
        <f t="shared" si="233"/>
        <v>6.9647010266275036E-8</v>
      </c>
      <c r="BE66" s="232">
        <f t="shared" si="233"/>
        <v>6.3378779342310261E-9</v>
      </c>
      <c r="BF66" s="232">
        <f t="shared" si="233"/>
        <v>0</v>
      </c>
      <c r="BG66" s="232">
        <f t="shared" si="233"/>
        <v>0</v>
      </c>
      <c r="BH66" s="232">
        <f t="shared" si="233"/>
        <v>0</v>
      </c>
      <c r="BI66" s="232">
        <f t="shared" si="233"/>
        <v>0</v>
      </c>
      <c r="BJ66" s="232">
        <f t="shared" si="233"/>
        <v>0</v>
      </c>
      <c r="BK66" s="232">
        <f t="shared" si="233"/>
        <v>0</v>
      </c>
      <c r="BL66" s="232">
        <f t="shared" si="233"/>
        <v>0</v>
      </c>
      <c r="BM66" s="232">
        <f t="shared" si="233"/>
        <v>0</v>
      </c>
      <c r="BN66" s="232">
        <f t="shared" si="233"/>
        <v>0</v>
      </c>
      <c r="BO66" s="232">
        <f t="shared" si="233"/>
        <v>0</v>
      </c>
      <c r="BP66" s="232">
        <f t="shared" si="233"/>
        <v>0</v>
      </c>
      <c r="BQ66" s="232">
        <f t="shared" si="233"/>
        <v>0</v>
      </c>
      <c r="BR66" s="232">
        <f t="shared" si="233"/>
        <v>0</v>
      </c>
      <c r="BS66" s="232">
        <f t="shared" si="233"/>
        <v>0</v>
      </c>
      <c r="BT66" s="232">
        <f t="shared" si="233"/>
        <v>0</v>
      </c>
      <c r="BU66" s="232">
        <f t="shared" si="233"/>
        <v>0</v>
      </c>
      <c r="BV66" s="232">
        <f t="shared" ref="BV66:DA66" si="234">BU66*IFERROR(VLOOKUP($F66+BU$4,mortalityTable_nPx_assurance,4,0),0)</f>
        <v>0</v>
      </c>
      <c r="BW66" s="232">
        <f t="shared" si="234"/>
        <v>0</v>
      </c>
      <c r="BX66" s="232">
        <f t="shared" si="234"/>
        <v>0</v>
      </c>
      <c r="BY66" s="232">
        <f t="shared" si="234"/>
        <v>0</v>
      </c>
      <c r="BZ66" s="232">
        <f t="shared" si="234"/>
        <v>0</v>
      </c>
      <c r="CA66" s="232">
        <f t="shared" si="234"/>
        <v>0</v>
      </c>
      <c r="CB66" s="232">
        <f t="shared" si="234"/>
        <v>0</v>
      </c>
      <c r="CC66" s="232">
        <f t="shared" si="234"/>
        <v>0</v>
      </c>
      <c r="CD66" s="232">
        <f t="shared" si="234"/>
        <v>0</v>
      </c>
      <c r="CE66" s="232">
        <f t="shared" si="234"/>
        <v>0</v>
      </c>
      <c r="CF66" s="232">
        <f t="shared" si="234"/>
        <v>0</v>
      </c>
      <c r="CG66" s="232">
        <f t="shared" si="234"/>
        <v>0</v>
      </c>
      <c r="CH66" s="232">
        <f t="shared" si="234"/>
        <v>0</v>
      </c>
      <c r="CI66" s="232">
        <f t="shared" si="234"/>
        <v>0</v>
      </c>
      <c r="CJ66" s="232">
        <f t="shared" si="234"/>
        <v>0</v>
      </c>
      <c r="CK66" s="232">
        <f t="shared" si="234"/>
        <v>0</v>
      </c>
      <c r="CL66" s="232">
        <f t="shared" si="234"/>
        <v>0</v>
      </c>
      <c r="CM66" s="232">
        <f t="shared" si="234"/>
        <v>0</v>
      </c>
      <c r="CN66" s="232">
        <f t="shared" si="234"/>
        <v>0</v>
      </c>
      <c r="CO66" s="232">
        <f t="shared" si="234"/>
        <v>0</v>
      </c>
      <c r="CP66" s="232">
        <f t="shared" si="234"/>
        <v>0</v>
      </c>
      <c r="CQ66" s="232">
        <f t="shared" si="234"/>
        <v>0</v>
      </c>
      <c r="CR66" s="232">
        <f t="shared" si="234"/>
        <v>0</v>
      </c>
      <c r="CS66" s="232">
        <f t="shared" si="234"/>
        <v>0</v>
      </c>
      <c r="CT66" s="232">
        <f t="shared" si="234"/>
        <v>0</v>
      </c>
      <c r="CU66" s="232">
        <f t="shared" si="234"/>
        <v>0</v>
      </c>
      <c r="CV66" s="232">
        <f t="shared" si="234"/>
        <v>0</v>
      </c>
      <c r="CW66" s="232">
        <f t="shared" si="234"/>
        <v>0</v>
      </c>
      <c r="CX66" s="232">
        <f t="shared" si="234"/>
        <v>0</v>
      </c>
      <c r="CY66" s="232">
        <f t="shared" si="234"/>
        <v>0</v>
      </c>
      <c r="CZ66" s="232">
        <f t="shared" si="234"/>
        <v>0</v>
      </c>
      <c r="DA66" s="232">
        <f t="shared" si="234"/>
        <v>0</v>
      </c>
      <c r="DB66" s="232">
        <f t="shared" ref="DB66:DI66" si="235">DA66*IFERROR(VLOOKUP($F66+DA$4,mortalityTable_nPx_assurance,4,0),0)</f>
        <v>0</v>
      </c>
      <c r="DC66" s="232">
        <f t="shared" si="235"/>
        <v>0</v>
      </c>
      <c r="DD66" s="232">
        <f t="shared" si="235"/>
        <v>0</v>
      </c>
      <c r="DE66" s="232">
        <f t="shared" si="235"/>
        <v>0</v>
      </c>
      <c r="DF66" s="232">
        <f t="shared" si="235"/>
        <v>0</v>
      </c>
      <c r="DG66" s="232">
        <f t="shared" si="235"/>
        <v>0</v>
      </c>
      <c r="DH66" s="232">
        <f t="shared" si="235"/>
        <v>0</v>
      </c>
      <c r="DI66" s="233">
        <f t="shared" si="235"/>
        <v>0</v>
      </c>
    </row>
    <row r="67" spans="2:113">
      <c r="B67" s="220"/>
      <c r="C67" s="220"/>
      <c r="D67" s="220"/>
      <c r="E67" s="220"/>
      <c r="F67" s="266">
        <f t="shared" si="14"/>
        <v>72</v>
      </c>
      <c r="G67" s="224">
        <f t="shared" si="135"/>
        <v>1.8769999999999998E-2</v>
      </c>
      <c r="H67" s="225">
        <v>1</v>
      </c>
      <c r="I67" s="235">
        <f t="shared" si="9"/>
        <v>0.98123000000000005</v>
      </c>
      <c r="J67" s="231">
        <f t="shared" ref="J67:AO67" si="236">I67*IFERROR(VLOOKUP($F67+I$4,mortalityTable_nPx_assurance,4,0),0)</f>
        <v>0.96082041600000001</v>
      </c>
      <c r="K67" s="232">
        <f t="shared" si="236"/>
        <v>0.93865428900287995</v>
      </c>
      <c r="L67" s="232">
        <f t="shared" si="236"/>
        <v>0.9146341257472963</v>
      </c>
      <c r="M67" s="232">
        <f t="shared" si="236"/>
        <v>0.88866766291733057</v>
      </c>
      <c r="N67" s="232">
        <f t="shared" si="236"/>
        <v>0.86066574485880543</v>
      </c>
      <c r="O67" s="232">
        <f t="shared" si="236"/>
        <v>0.83055965710364443</v>
      </c>
      <c r="P67" s="232">
        <f t="shared" si="236"/>
        <v>0.79832563681145197</v>
      </c>
      <c r="Q67" s="232">
        <f t="shared" si="236"/>
        <v>0.7639497348903509</v>
      </c>
      <c r="R67" s="232">
        <f t="shared" si="236"/>
        <v>0.72746349555198775</v>
      </c>
      <c r="S67" s="232">
        <f t="shared" si="236"/>
        <v>0.68894430346251001</v>
      </c>
      <c r="T67" s="232">
        <f t="shared" si="236"/>
        <v>0.64853083062139916</v>
      </c>
      <c r="U67" s="232">
        <f t="shared" si="236"/>
        <v>0.60640875317253928</v>
      </c>
      <c r="V67" s="232">
        <f t="shared" si="236"/>
        <v>0.56284434834462405</v>
      </c>
      <c r="W67" s="232">
        <f t="shared" si="236"/>
        <v>0.51816576397302783</v>
      </c>
      <c r="X67" s="232">
        <f t="shared" si="236"/>
        <v>0.47277444304899058</v>
      </c>
      <c r="Y67" s="232">
        <f t="shared" si="236"/>
        <v>0.42712334282818004</v>
      </c>
      <c r="Z67" s="232">
        <f t="shared" si="236"/>
        <v>0.38172867395240107</v>
      </c>
      <c r="AA67" s="232">
        <f t="shared" si="236"/>
        <v>0.33715039940823965</v>
      </c>
      <c r="AB67" s="232">
        <f t="shared" si="236"/>
        <v>0.29396817625203231</v>
      </c>
      <c r="AC67" s="232">
        <f t="shared" si="236"/>
        <v>0.2527508982597349</v>
      </c>
      <c r="AD67" s="232">
        <f t="shared" si="236"/>
        <v>0.21403957068227392</v>
      </c>
      <c r="AE67" s="232">
        <f t="shared" si="236"/>
        <v>0.1783078047525751</v>
      </c>
      <c r="AF67" s="232">
        <f t="shared" si="236"/>
        <v>0.14594315511193517</v>
      </c>
      <c r="AG67" s="232">
        <f t="shared" si="236"/>
        <v>0.11721570445970185</v>
      </c>
      <c r="AH67" s="232">
        <f t="shared" si="236"/>
        <v>9.2261653137275926E-2</v>
      </c>
      <c r="AI67" s="232">
        <f t="shared" si="236"/>
        <v>7.1078377576957369E-2</v>
      </c>
      <c r="AJ67" s="232">
        <f t="shared" si="236"/>
        <v>5.3530547720758132E-2</v>
      </c>
      <c r="AK67" s="232">
        <f t="shared" si="236"/>
        <v>3.9363688266459487E-2</v>
      </c>
      <c r="AL67" s="232">
        <f t="shared" si="236"/>
        <v>2.8231637224704748E-2</v>
      </c>
      <c r="AM67" s="232">
        <f t="shared" si="236"/>
        <v>1.9727138827134692E-2</v>
      </c>
      <c r="AN67" s="232">
        <f t="shared" si="236"/>
        <v>1.3417808016052203E-2</v>
      </c>
      <c r="AO67" s="232">
        <f t="shared" si="236"/>
        <v>8.8764167149391737E-3</v>
      </c>
      <c r="AP67" s="232">
        <f t="shared" ref="AP67:BU67" si="237">AO67*IFERROR(VLOOKUP($F67+AO$4,mortalityTable_nPx_assurance,4,0),0)</f>
        <v>5.7075359477058892E-3</v>
      </c>
      <c r="AQ67" s="232">
        <f t="shared" si="237"/>
        <v>3.561502431368475E-3</v>
      </c>
      <c r="AR67" s="232">
        <f t="shared" si="237"/>
        <v>2.1511474685465587E-3</v>
      </c>
      <c r="AS67" s="232">
        <f t="shared" si="237"/>
        <v>1.2541189741626436E-3</v>
      </c>
      <c r="AT67" s="232">
        <f t="shared" si="237"/>
        <v>7.0230662553108047E-4</v>
      </c>
      <c r="AU67" s="232">
        <f t="shared" si="237"/>
        <v>3.7573404465912798E-4</v>
      </c>
      <c r="AV67" s="232">
        <f t="shared" si="237"/>
        <v>1.9049716064217789E-4</v>
      </c>
      <c r="AW67" s="232">
        <f t="shared" si="237"/>
        <v>9.0676648465676674E-5</v>
      </c>
      <c r="AX67" s="232">
        <f t="shared" si="237"/>
        <v>3.9988401973363406E-5</v>
      </c>
      <c r="AY67" s="232">
        <f t="shared" si="237"/>
        <v>1.6035349191318728E-5</v>
      </c>
      <c r="AZ67" s="232">
        <f t="shared" si="237"/>
        <v>5.6925489629181486E-6</v>
      </c>
      <c r="BA67" s="232">
        <f t="shared" si="237"/>
        <v>1.719149786801281E-6</v>
      </c>
      <c r="BB67" s="232">
        <f t="shared" si="237"/>
        <v>4.1431509861910874E-7</v>
      </c>
      <c r="BC67" s="232">
        <f t="shared" si="237"/>
        <v>7.0847881863867613E-8</v>
      </c>
      <c r="BD67" s="232">
        <f t="shared" si="237"/>
        <v>6.4471572496119508E-9</v>
      </c>
      <c r="BE67" s="232">
        <f t="shared" si="237"/>
        <v>0</v>
      </c>
      <c r="BF67" s="232">
        <f t="shared" si="237"/>
        <v>0</v>
      </c>
      <c r="BG67" s="232">
        <f t="shared" si="237"/>
        <v>0</v>
      </c>
      <c r="BH67" s="232">
        <f t="shared" si="237"/>
        <v>0</v>
      </c>
      <c r="BI67" s="232">
        <f t="shared" si="237"/>
        <v>0</v>
      </c>
      <c r="BJ67" s="232">
        <f t="shared" si="237"/>
        <v>0</v>
      </c>
      <c r="BK67" s="232">
        <f t="shared" si="237"/>
        <v>0</v>
      </c>
      <c r="BL67" s="232">
        <f t="shared" si="237"/>
        <v>0</v>
      </c>
      <c r="BM67" s="232">
        <f t="shared" si="237"/>
        <v>0</v>
      </c>
      <c r="BN67" s="232">
        <f t="shared" si="237"/>
        <v>0</v>
      </c>
      <c r="BO67" s="232">
        <f t="shared" si="237"/>
        <v>0</v>
      </c>
      <c r="BP67" s="232">
        <f t="shared" si="237"/>
        <v>0</v>
      </c>
      <c r="BQ67" s="232">
        <f t="shared" si="237"/>
        <v>0</v>
      </c>
      <c r="BR67" s="232">
        <f t="shared" si="237"/>
        <v>0</v>
      </c>
      <c r="BS67" s="232">
        <f t="shared" si="237"/>
        <v>0</v>
      </c>
      <c r="BT67" s="232">
        <f t="shared" si="237"/>
        <v>0</v>
      </c>
      <c r="BU67" s="232">
        <f t="shared" si="237"/>
        <v>0</v>
      </c>
      <c r="BV67" s="232">
        <f t="shared" ref="BV67:DA67" si="238">BU67*IFERROR(VLOOKUP($F67+BU$4,mortalityTable_nPx_assurance,4,0),0)</f>
        <v>0</v>
      </c>
      <c r="BW67" s="232">
        <f t="shared" si="238"/>
        <v>0</v>
      </c>
      <c r="BX67" s="232">
        <f t="shared" si="238"/>
        <v>0</v>
      </c>
      <c r="BY67" s="232">
        <f t="shared" si="238"/>
        <v>0</v>
      </c>
      <c r="BZ67" s="232">
        <f t="shared" si="238"/>
        <v>0</v>
      </c>
      <c r="CA67" s="232">
        <f t="shared" si="238"/>
        <v>0</v>
      </c>
      <c r="CB67" s="232">
        <f t="shared" si="238"/>
        <v>0</v>
      </c>
      <c r="CC67" s="232">
        <f t="shared" si="238"/>
        <v>0</v>
      </c>
      <c r="CD67" s="232">
        <f t="shared" si="238"/>
        <v>0</v>
      </c>
      <c r="CE67" s="232">
        <f t="shared" si="238"/>
        <v>0</v>
      </c>
      <c r="CF67" s="232">
        <f t="shared" si="238"/>
        <v>0</v>
      </c>
      <c r="CG67" s="232">
        <f t="shared" si="238"/>
        <v>0</v>
      </c>
      <c r="CH67" s="232">
        <f t="shared" si="238"/>
        <v>0</v>
      </c>
      <c r="CI67" s="232">
        <f t="shared" si="238"/>
        <v>0</v>
      </c>
      <c r="CJ67" s="232">
        <f t="shared" si="238"/>
        <v>0</v>
      </c>
      <c r="CK67" s="232">
        <f t="shared" si="238"/>
        <v>0</v>
      </c>
      <c r="CL67" s="232">
        <f t="shared" si="238"/>
        <v>0</v>
      </c>
      <c r="CM67" s="232">
        <f t="shared" si="238"/>
        <v>0</v>
      </c>
      <c r="CN67" s="232">
        <f t="shared" si="238"/>
        <v>0</v>
      </c>
      <c r="CO67" s="232">
        <f t="shared" si="238"/>
        <v>0</v>
      </c>
      <c r="CP67" s="232">
        <f t="shared" si="238"/>
        <v>0</v>
      </c>
      <c r="CQ67" s="232">
        <f t="shared" si="238"/>
        <v>0</v>
      </c>
      <c r="CR67" s="232">
        <f t="shared" si="238"/>
        <v>0</v>
      </c>
      <c r="CS67" s="232">
        <f t="shared" si="238"/>
        <v>0</v>
      </c>
      <c r="CT67" s="232">
        <f t="shared" si="238"/>
        <v>0</v>
      </c>
      <c r="CU67" s="232">
        <f t="shared" si="238"/>
        <v>0</v>
      </c>
      <c r="CV67" s="232">
        <f t="shared" si="238"/>
        <v>0</v>
      </c>
      <c r="CW67" s="232">
        <f t="shared" si="238"/>
        <v>0</v>
      </c>
      <c r="CX67" s="232">
        <f t="shared" si="238"/>
        <v>0</v>
      </c>
      <c r="CY67" s="232">
        <f t="shared" si="238"/>
        <v>0</v>
      </c>
      <c r="CZ67" s="232">
        <f t="shared" si="238"/>
        <v>0</v>
      </c>
      <c r="DA67" s="232">
        <f t="shared" si="238"/>
        <v>0</v>
      </c>
      <c r="DB67" s="232">
        <f t="shared" ref="DB67:DI67" si="239">DA67*IFERROR(VLOOKUP($F67+DA$4,mortalityTable_nPx_assurance,4,0),0)</f>
        <v>0</v>
      </c>
      <c r="DC67" s="232">
        <f t="shared" si="239"/>
        <v>0</v>
      </c>
      <c r="DD67" s="232">
        <f t="shared" si="239"/>
        <v>0</v>
      </c>
      <c r="DE67" s="232">
        <f t="shared" si="239"/>
        <v>0</v>
      </c>
      <c r="DF67" s="232">
        <f t="shared" si="239"/>
        <v>0</v>
      </c>
      <c r="DG67" s="232">
        <f t="shared" si="239"/>
        <v>0</v>
      </c>
      <c r="DH67" s="232">
        <f t="shared" si="239"/>
        <v>0</v>
      </c>
      <c r="DI67" s="233">
        <f t="shared" si="239"/>
        <v>0</v>
      </c>
    </row>
    <row r="68" spans="2:113">
      <c r="B68" s="220"/>
      <c r="C68" s="220"/>
      <c r="D68" s="220"/>
      <c r="E68" s="220"/>
      <c r="F68" s="266">
        <f t="shared" si="14"/>
        <v>73</v>
      </c>
      <c r="G68" s="224">
        <f t="shared" si="135"/>
        <v>2.0799999999999999E-2</v>
      </c>
      <c r="H68" s="225">
        <v>1</v>
      </c>
      <c r="I68" s="235">
        <f t="shared" si="9"/>
        <v>0.97919999999999996</v>
      </c>
      <c r="J68" s="231">
        <f t="shared" ref="J68:AO68" si="240">I68*IFERROR(VLOOKUP($F68+I$4,mortalityTable_nPx_assurance,4,0),0)</f>
        <v>0.95660985599999993</v>
      </c>
      <c r="K68" s="232">
        <f t="shared" si="240"/>
        <v>0.93213020978495997</v>
      </c>
      <c r="L68" s="232">
        <f t="shared" si="240"/>
        <v>0.90566703312916497</v>
      </c>
      <c r="M68" s="232">
        <f t="shared" si="240"/>
        <v>0.87712946491526489</v>
      </c>
      <c r="N68" s="232">
        <f t="shared" si="240"/>
        <v>0.84644747623252892</v>
      </c>
      <c r="O68" s="232">
        <f t="shared" si="240"/>
        <v>0.8135968496799445</v>
      </c>
      <c r="P68" s="232">
        <f t="shared" si="240"/>
        <v>0.77856336933272607</v>
      </c>
      <c r="Q68" s="232">
        <f t="shared" si="240"/>
        <v>0.7413791828133951</v>
      </c>
      <c r="R68" s="232">
        <f t="shared" si="240"/>
        <v>0.70212315508342582</v>
      </c>
      <c r="S68" s="232">
        <f t="shared" si="240"/>
        <v>0.66093661080623201</v>
      </c>
      <c r="T68" s="232">
        <f t="shared" si="240"/>
        <v>0.61800877793436726</v>
      </c>
      <c r="U68" s="232">
        <f t="shared" si="240"/>
        <v>0.57361102732756231</v>
      </c>
      <c r="V68" s="232">
        <f t="shared" si="240"/>
        <v>0.52807778397830041</v>
      </c>
      <c r="W68" s="232">
        <f t="shared" si="240"/>
        <v>0.48181817010180128</v>
      </c>
      <c r="X68" s="232">
        <f t="shared" si="240"/>
        <v>0.43529380759677133</v>
      </c>
      <c r="Y68" s="232">
        <f t="shared" si="240"/>
        <v>0.38903078172538647</v>
      </c>
      <c r="Z68" s="232">
        <f t="shared" si="240"/>
        <v>0.34359976703549583</v>
      </c>
      <c r="AA68" s="232">
        <f t="shared" si="240"/>
        <v>0.29959150887358954</v>
      </c>
      <c r="AB68" s="232">
        <f t="shared" si="240"/>
        <v>0.25758578341442356</v>
      </c>
      <c r="AC68" s="232">
        <f t="shared" si="240"/>
        <v>0.21813394482667045</v>
      </c>
      <c r="AD68" s="232">
        <f t="shared" si="240"/>
        <v>0.18171866407730608</v>
      </c>
      <c r="AE68" s="232">
        <f t="shared" si="240"/>
        <v>0.14873490936063424</v>
      </c>
      <c r="AF68" s="232">
        <f t="shared" si="240"/>
        <v>0.119457929802087</v>
      </c>
      <c r="AG68" s="232">
        <f t="shared" si="240"/>
        <v>9.4026531126520693E-2</v>
      </c>
      <c r="AH68" s="232">
        <f t="shared" si="240"/>
        <v>7.2438039579871535E-2</v>
      </c>
      <c r="AI68" s="232">
        <f t="shared" si="240"/>
        <v>5.4554536368392852E-2</v>
      </c>
      <c r="AJ68" s="232">
        <f t="shared" si="240"/>
        <v>4.0116678318497682E-2</v>
      </c>
      <c r="AK68" s="232">
        <f t="shared" si="240"/>
        <v>2.877168169002654E-2</v>
      </c>
      <c r="AL68" s="232">
        <f t="shared" si="240"/>
        <v>2.0104500297722948E-2</v>
      </c>
      <c r="AM68" s="232">
        <f t="shared" si="240"/>
        <v>1.3674477967502216E-2</v>
      </c>
      <c r="AN68" s="232">
        <f t="shared" si="240"/>
        <v>9.0462141546214167E-3</v>
      </c>
      <c r="AO68" s="232">
        <f t="shared" si="240"/>
        <v>5.8167157014215711E-3</v>
      </c>
      <c r="AP68" s="232">
        <f t="shared" ref="AP68:BU68" si="241">AO68*IFERROR(VLOOKUP($F68+AO$4,mortalityTable_nPx_assurance,4,0),0)</f>
        <v>3.6296305976870604E-3</v>
      </c>
      <c r="AQ68" s="232">
        <f t="shared" si="241"/>
        <v>2.1922968810029844E-3</v>
      </c>
      <c r="AR68" s="232">
        <f t="shared" si="241"/>
        <v>1.2781090816247399E-3</v>
      </c>
      <c r="AS68" s="232">
        <f t="shared" si="241"/>
        <v>7.1574108570985435E-4</v>
      </c>
      <c r="AT68" s="232">
        <f t="shared" si="241"/>
        <v>3.82921480854772E-4</v>
      </c>
      <c r="AU68" s="232">
        <f t="shared" si="241"/>
        <v>1.9414119079336941E-4</v>
      </c>
      <c r="AV68" s="232">
        <f t="shared" si="241"/>
        <v>9.2411206817643828E-5</v>
      </c>
      <c r="AW68" s="232">
        <f t="shared" si="241"/>
        <v>4.0753342206580924E-5</v>
      </c>
      <c r="AX68" s="232">
        <f t="shared" si="241"/>
        <v>1.6342090224838953E-5</v>
      </c>
      <c r="AY68" s="232">
        <f t="shared" si="241"/>
        <v>5.801442029817828E-6</v>
      </c>
      <c r="AZ68" s="232">
        <f t="shared" si="241"/>
        <v>1.7520354930049844E-6</v>
      </c>
      <c r="BA68" s="232">
        <f t="shared" si="241"/>
        <v>4.222405538142012E-7</v>
      </c>
      <c r="BB68" s="232">
        <f t="shared" si="241"/>
        <v>7.2203134702228428E-8</v>
      </c>
      <c r="BC68" s="232">
        <f t="shared" si="241"/>
        <v>6.5704852579027846E-9</v>
      </c>
      <c r="BD68" s="232">
        <f t="shared" si="241"/>
        <v>0</v>
      </c>
      <c r="BE68" s="232">
        <f t="shared" si="241"/>
        <v>0</v>
      </c>
      <c r="BF68" s="232">
        <f t="shared" si="241"/>
        <v>0</v>
      </c>
      <c r="BG68" s="232">
        <f t="shared" si="241"/>
        <v>0</v>
      </c>
      <c r="BH68" s="232">
        <f t="shared" si="241"/>
        <v>0</v>
      </c>
      <c r="BI68" s="232">
        <f t="shared" si="241"/>
        <v>0</v>
      </c>
      <c r="BJ68" s="232">
        <f t="shared" si="241"/>
        <v>0</v>
      </c>
      <c r="BK68" s="232">
        <f t="shared" si="241"/>
        <v>0</v>
      </c>
      <c r="BL68" s="232">
        <f t="shared" si="241"/>
        <v>0</v>
      </c>
      <c r="BM68" s="232">
        <f t="shared" si="241"/>
        <v>0</v>
      </c>
      <c r="BN68" s="232">
        <f t="shared" si="241"/>
        <v>0</v>
      </c>
      <c r="BO68" s="232">
        <f t="shared" si="241"/>
        <v>0</v>
      </c>
      <c r="BP68" s="232">
        <f t="shared" si="241"/>
        <v>0</v>
      </c>
      <c r="BQ68" s="232">
        <f t="shared" si="241"/>
        <v>0</v>
      </c>
      <c r="BR68" s="232">
        <f t="shared" si="241"/>
        <v>0</v>
      </c>
      <c r="BS68" s="232">
        <f t="shared" si="241"/>
        <v>0</v>
      </c>
      <c r="BT68" s="232">
        <f t="shared" si="241"/>
        <v>0</v>
      </c>
      <c r="BU68" s="232">
        <f t="shared" si="241"/>
        <v>0</v>
      </c>
      <c r="BV68" s="232">
        <f t="shared" ref="BV68:DA68" si="242">BU68*IFERROR(VLOOKUP($F68+BU$4,mortalityTable_nPx_assurance,4,0),0)</f>
        <v>0</v>
      </c>
      <c r="BW68" s="232">
        <f t="shared" si="242"/>
        <v>0</v>
      </c>
      <c r="BX68" s="232">
        <f t="shared" si="242"/>
        <v>0</v>
      </c>
      <c r="BY68" s="232">
        <f t="shared" si="242"/>
        <v>0</v>
      </c>
      <c r="BZ68" s="232">
        <f t="shared" si="242"/>
        <v>0</v>
      </c>
      <c r="CA68" s="232">
        <f t="shared" si="242"/>
        <v>0</v>
      </c>
      <c r="CB68" s="232">
        <f t="shared" si="242"/>
        <v>0</v>
      </c>
      <c r="CC68" s="232">
        <f t="shared" si="242"/>
        <v>0</v>
      </c>
      <c r="CD68" s="232">
        <f t="shared" si="242"/>
        <v>0</v>
      </c>
      <c r="CE68" s="232">
        <f t="shared" si="242"/>
        <v>0</v>
      </c>
      <c r="CF68" s="232">
        <f t="shared" si="242"/>
        <v>0</v>
      </c>
      <c r="CG68" s="232">
        <f t="shared" si="242"/>
        <v>0</v>
      </c>
      <c r="CH68" s="232">
        <f t="shared" si="242"/>
        <v>0</v>
      </c>
      <c r="CI68" s="232">
        <f t="shared" si="242"/>
        <v>0</v>
      </c>
      <c r="CJ68" s="232">
        <f t="shared" si="242"/>
        <v>0</v>
      </c>
      <c r="CK68" s="232">
        <f t="shared" si="242"/>
        <v>0</v>
      </c>
      <c r="CL68" s="232">
        <f t="shared" si="242"/>
        <v>0</v>
      </c>
      <c r="CM68" s="232">
        <f t="shared" si="242"/>
        <v>0</v>
      </c>
      <c r="CN68" s="232">
        <f t="shared" si="242"/>
        <v>0</v>
      </c>
      <c r="CO68" s="232">
        <f t="shared" si="242"/>
        <v>0</v>
      </c>
      <c r="CP68" s="232">
        <f t="shared" si="242"/>
        <v>0</v>
      </c>
      <c r="CQ68" s="232">
        <f t="shared" si="242"/>
        <v>0</v>
      </c>
      <c r="CR68" s="232">
        <f t="shared" si="242"/>
        <v>0</v>
      </c>
      <c r="CS68" s="232">
        <f t="shared" si="242"/>
        <v>0</v>
      </c>
      <c r="CT68" s="232">
        <f t="shared" si="242"/>
        <v>0</v>
      </c>
      <c r="CU68" s="232">
        <f t="shared" si="242"/>
        <v>0</v>
      </c>
      <c r="CV68" s="232">
        <f t="shared" si="242"/>
        <v>0</v>
      </c>
      <c r="CW68" s="232">
        <f t="shared" si="242"/>
        <v>0</v>
      </c>
      <c r="CX68" s="232">
        <f t="shared" si="242"/>
        <v>0</v>
      </c>
      <c r="CY68" s="232">
        <f t="shared" si="242"/>
        <v>0</v>
      </c>
      <c r="CZ68" s="232">
        <f t="shared" si="242"/>
        <v>0</v>
      </c>
      <c r="DA68" s="232">
        <f t="shared" si="242"/>
        <v>0</v>
      </c>
      <c r="DB68" s="232">
        <f t="shared" ref="DB68:DI68" si="243">DA68*IFERROR(VLOOKUP($F68+DA$4,mortalityTable_nPx_assurance,4,0),0)</f>
        <v>0</v>
      </c>
      <c r="DC68" s="232">
        <f t="shared" si="243"/>
        <v>0</v>
      </c>
      <c r="DD68" s="232">
        <f t="shared" si="243"/>
        <v>0</v>
      </c>
      <c r="DE68" s="232">
        <f t="shared" si="243"/>
        <v>0</v>
      </c>
      <c r="DF68" s="232">
        <f t="shared" si="243"/>
        <v>0</v>
      </c>
      <c r="DG68" s="232">
        <f t="shared" si="243"/>
        <v>0</v>
      </c>
      <c r="DH68" s="232">
        <f t="shared" si="243"/>
        <v>0</v>
      </c>
      <c r="DI68" s="233">
        <f t="shared" si="243"/>
        <v>0</v>
      </c>
    </row>
    <row r="69" spans="2:113">
      <c r="B69" s="220"/>
      <c r="C69" s="220"/>
      <c r="D69" s="220"/>
      <c r="E69" s="220"/>
      <c r="F69" s="266">
        <f t="shared" si="14"/>
        <v>74</v>
      </c>
      <c r="G69" s="224">
        <f t="shared" si="135"/>
        <v>2.307E-2</v>
      </c>
      <c r="H69" s="225">
        <v>1</v>
      </c>
      <c r="I69" s="235">
        <f t="shared" si="9"/>
        <v>0.97692999999999997</v>
      </c>
      <c r="J69" s="231">
        <f t="shared" ref="J69:AO69" si="244">I69*IFERROR(VLOOKUP($F69+I$4,mortalityTable_nPx_assurance,4,0),0)</f>
        <v>0.95193036129999997</v>
      </c>
      <c r="K69" s="232">
        <f t="shared" si="244"/>
        <v>0.92490505834269299</v>
      </c>
      <c r="L69" s="232">
        <f t="shared" si="244"/>
        <v>0.89576129995431475</v>
      </c>
      <c r="M69" s="232">
        <f t="shared" si="244"/>
        <v>0.86442756968191281</v>
      </c>
      <c r="N69" s="232">
        <f t="shared" si="244"/>
        <v>0.83087913570255778</v>
      </c>
      <c r="O69" s="232">
        <f t="shared" si="244"/>
        <v>0.79510148011920567</v>
      </c>
      <c r="P69" s="232">
        <f t="shared" si="244"/>
        <v>0.75712743342871236</v>
      </c>
      <c r="Q69" s="232">
        <f t="shared" si="244"/>
        <v>0.71703753582866203</v>
      </c>
      <c r="R69" s="232">
        <f t="shared" si="244"/>
        <v>0.67497611397695267</v>
      </c>
      <c r="S69" s="232">
        <f t="shared" si="244"/>
        <v>0.63113641537414966</v>
      </c>
      <c r="T69" s="232">
        <f t="shared" si="244"/>
        <v>0.58579557529367077</v>
      </c>
      <c r="U69" s="232">
        <f t="shared" si="244"/>
        <v>0.53929512252685918</v>
      </c>
      <c r="V69" s="232">
        <f t="shared" si="244"/>
        <v>0.49205286979350632</v>
      </c>
      <c r="W69" s="232">
        <f t="shared" si="244"/>
        <v>0.44454024468624537</v>
      </c>
      <c r="X69" s="232">
        <f t="shared" si="244"/>
        <v>0.39729450748099121</v>
      </c>
      <c r="Y69" s="232">
        <f t="shared" si="244"/>
        <v>0.35089845489736105</v>
      </c>
      <c r="Z69" s="232">
        <f t="shared" si="244"/>
        <v>0.30595538079410706</v>
      </c>
      <c r="AA69" s="232">
        <f t="shared" si="244"/>
        <v>0.26305737685296532</v>
      </c>
      <c r="AB69" s="232">
        <f t="shared" si="244"/>
        <v>0.22276750901416517</v>
      </c>
      <c r="AC69" s="232">
        <f t="shared" si="244"/>
        <v>0.18557870105934043</v>
      </c>
      <c r="AD69" s="232">
        <f t="shared" si="244"/>
        <v>0.15189431103005954</v>
      </c>
      <c r="AE69" s="232">
        <f t="shared" si="244"/>
        <v>0.12199543484690262</v>
      </c>
      <c r="AF69" s="232">
        <f t="shared" si="244"/>
        <v>9.6023826722345509E-2</v>
      </c>
      <c r="AG69" s="232">
        <f t="shared" si="244"/>
        <v>7.3976756106894984E-2</v>
      </c>
      <c r="AH69" s="232">
        <f t="shared" si="244"/>
        <v>5.5713374559224753E-2</v>
      </c>
      <c r="AI69" s="232">
        <f t="shared" si="244"/>
        <v>4.0968829982125921E-2</v>
      </c>
      <c r="AJ69" s="232">
        <f t="shared" si="244"/>
        <v>2.9382844863180713E-2</v>
      </c>
      <c r="AK69" s="232">
        <f t="shared" si="244"/>
        <v>2.0531556676596157E-2</v>
      </c>
      <c r="AL69" s="232">
        <f t="shared" si="244"/>
        <v>1.3964948904720408E-2</v>
      </c>
      <c r="AM69" s="232">
        <f t="shared" si="244"/>
        <v>9.2383722984287382E-3</v>
      </c>
      <c r="AN69" s="232">
        <f t="shared" si="244"/>
        <v>5.940273387889679E-3</v>
      </c>
      <c r="AO69" s="232">
        <f t="shared" si="244"/>
        <v>3.7067305940431598E-3</v>
      </c>
      <c r="AP69" s="232">
        <f t="shared" ref="AP69:BU69" si="245">AO69*IFERROR(VLOOKUP($F69+AO$4,mortalityTable_nPx_assurance,4,0),0)</f>
        <v>2.2388652788020683E-3</v>
      </c>
      <c r="AQ69" s="232">
        <f t="shared" si="245"/>
        <v>1.3052584575416056E-3</v>
      </c>
      <c r="AR69" s="232">
        <f t="shared" si="245"/>
        <v>7.309447362232992E-4</v>
      </c>
      <c r="AS69" s="232">
        <f t="shared" si="245"/>
        <v>3.9105543387946503E-4</v>
      </c>
      <c r="AT69" s="232">
        <f t="shared" si="245"/>
        <v>1.9826510497688877E-4</v>
      </c>
      <c r="AU69" s="232">
        <f t="shared" si="245"/>
        <v>9.4374189968999043E-5</v>
      </c>
      <c r="AV69" s="232">
        <f t="shared" si="245"/>
        <v>4.1619017776328575E-5</v>
      </c>
      <c r="AW69" s="232">
        <f t="shared" si="245"/>
        <v>1.6689226128307759E-5</v>
      </c>
      <c r="AX69" s="232">
        <f t="shared" si="245"/>
        <v>5.9246752755492538E-6</v>
      </c>
      <c r="AY69" s="232">
        <f t="shared" si="245"/>
        <v>1.789251933215875E-6</v>
      </c>
      <c r="AZ69" s="232">
        <f t="shared" si="245"/>
        <v>4.3120971590502588E-7</v>
      </c>
      <c r="BA69" s="232">
        <f t="shared" si="245"/>
        <v>7.3736861419759438E-8</v>
      </c>
      <c r="BB69" s="232">
        <f t="shared" si="245"/>
        <v>6.7100543891981066E-9</v>
      </c>
      <c r="BC69" s="232">
        <f t="shared" si="245"/>
        <v>0</v>
      </c>
      <c r="BD69" s="232">
        <f t="shared" si="245"/>
        <v>0</v>
      </c>
      <c r="BE69" s="232">
        <f t="shared" si="245"/>
        <v>0</v>
      </c>
      <c r="BF69" s="232">
        <f t="shared" si="245"/>
        <v>0</v>
      </c>
      <c r="BG69" s="232">
        <f t="shared" si="245"/>
        <v>0</v>
      </c>
      <c r="BH69" s="232">
        <f t="shared" si="245"/>
        <v>0</v>
      </c>
      <c r="BI69" s="232">
        <f t="shared" si="245"/>
        <v>0</v>
      </c>
      <c r="BJ69" s="232">
        <f t="shared" si="245"/>
        <v>0</v>
      </c>
      <c r="BK69" s="232">
        <f t="shared" si="245"/>
        <v>0</v>
      </c>
      <c r="BL69" s="232">
        <f t="shared" si="245"/>
        <v>0</v>
      </c>
      <c r="BM69" s="232">
        <f t="shared" si="245"/>
        <v>0</v>
      </c>
      <c r="BN69" s="232">
        <f t="shared" si="245"/>
        <v>0</v>
      </c>
      <c r="BO69" s="232">
        <f t="shared" si="245"/>
        <v>0</v>
      </c>
      <c r="BP69" s="232">
        <f t="shared" si="245"/>
        <v>0</v>
      </c>
      <c r="BQ69" s="232">
        <f t="shared" si="245"/>
        <v>0</v>
      </c>
      <c r="BR69" s="232">
        <f t="shared" si="245"/>
        <v>0</v>
      </c>
      <c r="BS69" s="232">
        <f t="shared" si="245"/>
        <v>0</v>
      </c>
      <c r="BT69" s="232">
        <f t="shared" si="245"/>
        <v>0</v>
      </c>
      <c r="BU69" s="232">
        <f t="shared" si="245"/>
        <v>0</v>
      </c>
      <c r="BV69" s="232">
        <f t="shared" ref="BV69:DA69" si="246">BU69*IFERROR(VLOOKUP($F69+BU$4,mortalityTable_nPx_assurance,4,0),0)</f>
        <v>0</v>
      </c>
      <c r="BW69" s="232">
        <f t="shared" si="246"/>
        <v>0</v>
      </c>
      <c r="BX69" s="232">
        <f t="shared" si="246"/>
        <v>0</v>
      </c>
      <c r="BY69" s="232">
        <f t="shared" si="246"/>
        <v>0</v>
      </c>
      <c r="BZ69" s="232">
        <f t="shared" si="246"/>
        <v>0</v>
      </c>
      <c r="CA69" s="232">
        <f t="shared" si="246"/>
        <v>0</v>
      </c>
      <c r="CB69" s="232">
        <f t="shared" si="246"/>
        <v>0</v>
      </c>
      <c r="CC69" s="232">
        <f t="shared" si="246"/>
        <v>0</v>
      </c>
      <c r="CD69" s="232">
        <f t="shared" si="246"/>
        <v>0</v>
      </c>
      <c r="CE69" s="232">
        <f t="shared" si="246"/>
        <v>0</v>
      </c>
      <c r="CF69" s="232">
        <f t="shared" si="246"/>
        <v>0</v>
      </c>
      <c r="CG69" s="232">
        <f t="shared" si="246"/>
        <v>0</v>
      </c>
      <c r="CH69" s="232">
        <f t="shared" si="246"/>
        <v>0</v>
      </c>
      <c r="CI69" s="232">
        <f t="shared" si="246"/>
        <v>0</v>
      </c>
      <c r="CJ69" s="232">
        <f t="shared" si="246"/>
        <v>0</v>
      </c>
      <c r="CK69" s="232">
        <f t="shared" si="246"/>
        <v>0</v>
      </c>
      <c r="CL69" s="232">
        <f t="shared" si="246"/>
        <v>0</v>
      </c>
      <c r="CM69" s="232">
        <f t="shared" si="246"/>
        <v>0</v>
      </c>
      <c r="CN69" s="232">
        <f t="shared" si="246"/>
        <v>0</v>
      </c>
      <c r="CO69" s="232">
        <f t="shared" si="246"/>
        <v>0</v>
      </c>
      <c r="CP69" s="232">
        <f t="shared" si="246"/>
        <v>0</v>
      </c>
      <c r="CQ69" s="232">
        <f t="shared" si="246"/>
        <v>0</v>
      </c>
      <c r="CR69" s="232">
        <f t="shared" si="246"/>
        <v>0</v>
      </c>
      <c r="CS69" s="232">
        <f t="shared" si="246"/>
        <v>0</v>
      </c>
      <c r="CT69" s="232">
        <f t="shared" si="246"/>
        <v>0</v>
      </c>
      <c r="CU69" s="232">
        <f t="shared" si="246"/>
        <v>0</v>
      </c>
      <c r="CV69" s="232">
        <f t="shared" si="246"/>
        <v>0</v>
      </c>
      <c r="CW69" s="232">
        <f t="shared" si="246"/>
        <v>0</v>
      </c>
      <c r="CX69" s="232">
        <f t="shared" si="246"/>
        <v>0</v>
      </c>
      <c r="CY69" s="232">
        <f t="shared" si="246"/>
        <v>0</v>
      </c>
      <c r="CZ69" s="232">
        <f t="shared" si="246"/>
        <v>0</v>
      </c>
      <c r="DA69" s="232">
        <f t="shared" si="246"/>
        <v>0</v>
      </c>
      <c r="DB69" s="232">
        <f t="shared" ref="DB69:DI69" si="247">DA69*IFERROR(VLOOKUP($F69+DA$4,mortalityTable_nPx_assurance,4,0),0)</f>
        <v>0</v>
      </c>
      <c r="DC69" s="232">
        <f t="shared" si="247"/>
        <v>0</v>
      </c>
      <c r="DD69" s="232">
        <f t="shared" si="247"/>
        <v>0</v>
      </c>
      <c r="DE69" s="232">
        <f t="shared" si="247"/>
        <v>0</v>
      </c>
      <c r="DF69" s="232">
        <f t="shared" si="247"/>
        <v>0</v>
      </c>
      <c r="DG69" s="232">
        <f t="shared" si="247"/>
        <v>0</v>
      </c>
      <c r="DH69" s="232">
        <f t="shared" si="247"/>
        <v>0</v>
      </c>
      <c r="DI69" s="233">
        <f t="shared" si="247"/>
        <v>0</v>
      </c>
    </row>
    <row r="70" spans="2:113">
      <c r="B70" s="220"/>
      <c r="C70" s="220"/>
      <c r="D70" s="220"/>
      <c r="E70" s="220"/>
      <c r="F70" s="266">
        <f t="shared" si="14"/>
        <v>75</v>
      </c>
      <c r="G70" s="224">
        <f t="shared" si="135"/>
        <v>2.5590000000000002E-2</v>
      </c>
      <c r="H70" s="225">
        <v>1</v>
      </c>
      <c r="I70" s="235">
        <f t="shared" si="9"/>
        <v>0.97441</v>
      </c>
      <c r="J70" s="231">
        <f t="shared" ref="J70:AO70" si="248">I70*IFERROR(VLOOKUP($F70+I$4,mortalityTable_nPx_assurance,4,0),0)</f>
        <v>0.94674650009999994</v>
      </c>
      <c r="K70" s="232">
        <f t="shared" si="248"/>
        <v>0.91691451788184886</v>
      </c>
      <c r="L70" s="232">
        <f t="shared" si="248"/>
        <v>0.88484084804634178</v>
      </c>
      <c r="M70" s="232">
        <f t="shared" si="248"/>
        <v>0.85050017473366324</v>
      </c>
      <c r="N70" s="232">
        <f t="shared" si="248"/>
        <v>0.81387763720963169</v>
      </c>
      <c r="O70" s="232">
        <f t="shared" si="248"/>
        <v>0.77500684125649966</v>
      </c>
      <c r="P70" s="232">
        <f t="shared" si="248"/>
        <v>0.73397022901196796</v>
      </c>
      <c r="Q70" s="232">
        <f t="shared" si="248"/>
        <v>0.69091553537812589</v>
      </c>
      <c r="R70" s="232">
        <f t="shared" si="248"/>
        <v>0.64604057135531667</v>
      </c>
      <c r="S70" s="232">
        <f t="shared" si="248"/>
        <v>0.5996290167091507</v>
      </c>
      <c r="T70" s="232">
        <f t="shared" si="248"/>
        <v>0.55203046536277833</v>
      </c>
      <c r="U70" s="232">
        <f t="shared" si="248"/>
        <v>0.50367259659699892</v>
      </c>
      <c r="V70" s="232">
        <f t="shared" si="248"/>
        <v>0.45503797066959273</v>
      </c>
      <c r="W70" s="232">
        <f t="shared" si="248"/>
        <v>0.40667653514682839</v>
      </c>
      <c r="X70" s="232">
        <f t="shared" si="248"/>
        <v>0.35918484937238176</v>
      </c>
      <c r="Y70" s="232">
        <f t="shared" si="248"/>
        <v>0.31318045386476712</v>
      </c>
      <c r="Z70" s="232">
        <f t="shared" si="248"/>
        <v>0.26926942242838814</v>
      </c>
      <c r="AA70" s="232">
        <f t="shared" si="248"/>
        <v>0.22802811768925621</v>
      </c>
      <c r="AB70" s="232">
        <f t="shared" si="248"/>
        <v>0.18996110372221178</v>
      </c>
      <c r="AC70" s="232">
        <f t="shared" si="248"/>
        <v>0.1554812637855931</v>
      </c>
      <c r="AD70" s="232">
        <f t="shared" si="248"/>
        <v>0.12487633182203695</v>
      </c>
      <c r="AE70" s="232">
        <f t="shared" si="248"/>
        <v>9.8291409540443492E-2</v>
      </c>
      <c r="AF70" s="232">
        <f t="shared" si="248"/>
        <v>7.5723701909957669E-2</v>
      </c>
      <c r="AG70" s="232">
        <f t="shared" si="248"/>
        <v>5.7029034382427318E-2</v>
      </c>
      <c r="AH70" s="232">
        <f t="shared" si="248"/>
        <v>4.1936300433117926E-2</v>
      </c>
      <c r="AI70" s="232">
        <f t="shared" si="248"/>
        <v>3.0076714670632179E-2</v>
      </c>
      <c r="AJ70" s="232">
        <f t="shared" si="248"/>
        <v>2.1016405143250944E-2</v>
      </c>
      <c r="AK70" s="232">
        <f t="shared" si="248"/>
        <v>1.4294728286284994E-2</v>
      </c>
      <c r="AL70" s="232">
        <f t="shared" si="248"/>
        <v>9.4565345505089743E-3</v>
      </c>
      <c r="AM70" s="232">
        <f t="shared" si="248"/>
        <v>6.0805517159772705E-3</v>
      </c>
      <c r="AN70" s="232">
        <f t="shared" si="248"/>
        <v>3.7942642707698166E-3</v>
      </c>
      <c r="AO70" s="232">
        <f t="shared" si="248"/>
        <v>2.2917356195449692E-3</v>
      </c>
      <c r="AP70" s="232">
        <f t="shared" ref="AP70:BU70" si="249">AO70*IFERROR(VLOOKUP($F70+AO$4,mortalityTable_nPx_assurance,4,0),0)</f>
        <v>1.3360818661947169E-3</v>
      </c>
      <c r="AQ70" s="232">
        <f t="shared" si="249"/>
        <v>7.4820584506904149E-4</v>
      </c>
      <c r="AR70" s="232">
        <f t="shared" si="249"/>
        <v>4.0029012711193711E-4</v>
      </c>
      <c r="AS70" s="232">
        <f t="shared" si="249"/>
        <v>2.0294709444575212E-4</v>
      </c>
      <c r="AT70" s="232">
        <f t="shared" si="249"/>
        <v>9.6602816956178008E-5</v>
      </c>
      <c r="AU70" s="232">
        <f t="shared" si="249"/>
        <v>4.2601842277674494E-5</v>
      </c>
      <c r="AV70" s="232">
        <f t="shared" si="249"/>
        <v>1.7083338753347475E-5</v>
      </c>
      <c r="AW70" s="232">
        <f t="shared" si="249"/>
        <v>6.0645852574383536E-6</v>
      </c>
      <c r="AX70" s="232">
        <f t="shared" si="249"/>
        <v>1.8315047477463831E-6</v>
      </c>
      <c r="AY70" s="232">
        <f t="shared" si="249"/>
        <v>4.4139264420687834E-7</v>
      </c>
      <c r="AZ70" s="232">
        <f t="shared" si="249"/>
        <v>7.5478142159376219E-8</v>
      </c>
      <c r="BA70" s="232">
        <f t="shared" si="249"/>
        <v>6.8685109365032337E-9</v>
      </c>
      <c r="BB70" s="232">
        <f t="shared" si="249"/>
        <v>0</v>
      </c>
      <c r="BC70" s="232">
        <f t="shared" si="249"/>
        <v>0</v>
      </c>
      <c r="BD70" s="232">
        <f t="shared" si="249"/>
        <v>0</v>
      </c>
      <c r="BE70" s="232">
        <f t="shared" si="249"/>
        <v>0</v>
      </c>
      <c r="BF70" s="232">
        <f t="shared" si="249"/>
        <v>0</v>
      </c>
      <c r="BG70" s="232">
        <f t="shared" si="249"/>
        <v>0</v>
      </c>
      <c r="BH70" s="232">
        <f t="shared" si="249"/>
        <v>0</v>
      </c>
      <c r="BI70" s="232">
        <f t="shared" si="249"/>
        <v>0</v>
      </c>
      <c r="BJ70" s="232">
        <f t="shared" si="249"/>
        <v>0</v>
      </c>
      <c r="BK70" s="232">
        <f t="shared" si="249"/>
        <v>0</v>
      </c>
      <c r="BL70" s="232">
        <f t="shared" si="249"/>
        <v>0</v>
      </c>
      <c r="BM70" s="232">
        <f t="shared" si="249"/>
        <v>0</v>
      </c>
      <c r="BN70" s="232">
        <f t="shared" si="249"/>
        <v>0</v>
      </c>
      <c r="BO70" s="232">
        <f t="shared" si="249"/>
        <v>0</v>
      </c>
      <c r="BP70" s="232">
        <f t="shared" si="249"/>
        <v>0</v>
      </c>
      <c r="BQ70" s="232">
        <f t="shared" si="249"/>
        <v>0</v>
      </c>
      <c r="BR70" s="232">
        <f t="shared" si="249"/>
        <v>0</v>
      </c>
      <c r="BS70" s="232">
        <f t="shared" si="249"/>
        <v>0</v>
      </c>
      <c r="BT70" s="232">
        <f t="shared" si="249"/>
        <v>0</v>
      </c>
      <c r="BU70" s="232">
        <f t="shared" si="249"/>
        <v>0</v>
      </c>
      <c r="BV70" s="232">
        <f t="shared" ref="BV70:DA70" si="250">BU70*IFERROR(VLOOKUP($F70+BU$4,mortalityTable_nPx_assurance,4,0),0)</f>
        <v>0</v>
      </c>
      <c r="BW70" s="232">
        <f t="shared" si="250"/>
        <v>0</v>
      </c>
      <c r="BX70" s="232">
        <f t="shared" si="250"/>
        <v>0</v>
      </c>
      <c r="BY70" s="232">
        <f t="shared" si="250"/>
        <v>0</v>
      </c>
      <c r="BZ70" s="232">
        <f t="shared" si="250"/>
        <v>0</v>
      </c>
      <c r="CA70" s="232">
        <f t="shared" si="250"/>
        <v>0</v>
      </c>
      <c r="CB70" s="232">
        <f t="shared" si="250"/>
        <v>0</v>
      </c>
      <c r="CC70" s="232">
        <f t="shared" si="250"/>
        <v>0</v>
      </c>
      <c r="CD70" s="232">
        <f t="shared" si="250"/>
        <v>0</v>
      </c>
      <c r="CE70" s="232">
        <f t="shared" si="250"/>
        <v>0</v>
      </c>
      <c r="CF70" s="232">
        <f t="shared" si="250"/>
        <v>0</v>
      </c>
      <c r="CG70" s="232">
        <f t="shared" si="250"/>
        <v>0</v>
      </c>
      <c r="CH70" s="232">
        <f t="shared" si="250"/>
        <v>0</v>
      </c>
      <c r="CI70" s="232">
        <f t="shared" si="250"/>
        <v>0</v>
      </c>
      <c r="CJ70" s="232">
        <f t="shared" si="250"/>
        <v>0</v>
      </c>
      <c r="CK70" s="232">
        <f t="shared" si="250"/>
        <v>0</v>
      </c>
      <c r="CL70" s="232">
        <f t="shared" si="250"/>
        <v>0</v>
      </c>
      <c r="CM70" s="232">
        <f t="shared" si="250"/>
        <v>0</v>
      </c>
      <c r="CN70" s="232">
        <f t="shared" si="250"/>
        <v>0</v>
      </c>
      <c r="CO70" s="232">
        <f t="shared" si="250"/>
        <v>0</v>
      </c>
      <c r="CP70" s="232">
        <f t="shared" si="250"/>
        <v>0</v>
      </c>
      <c r="CQ70" s="232">
        <f t="shared" si="250"/>
        <v>0</v>
      </c>
      <c r="CR70" s="232">
        <f t="shared" si="250"/>
        <v>0</v>
      </c>
      <c r="CS70" s="232">
        <f t="shared" si="250"/>
        <v>0</v>
      </c>
      <c r="CT70" s="232">
        <f t="shared" si="250"/>
        <v>0</v>
      </c>
      <c r="CU70" s="232">
        <f t="shared" si="250"/>
        <v>0</v>
      </c>
      <c r="CV70" s="232">
        <f t="shared" si="250"/>
        <v>0</v>
      </c>
      <c r="CW70" s="232">
        <f t="shared" si="250"/>
        <v>0</v>
      </c>
      <c r="CX70" s="232">
        <f t="shared" si="250"/>
        <v>0</v>
      </c>
      <c r="CY70" s="232">
        <f t="shared" si="250"/>
        <v>0</v>
      </c>
      <c r="CZ70" s="232">
        <f t="shared" si="250"/>
        <v>0</v>
      </c>
      <c r="DA70" s="232">
        <f t="shared" si="250"/>
        <v>0</v>
      </c>
      <c r="DB70" s="232">
        <f t="shared" ref="DB70:DI70" si="251">DA70*IFERROR(VLOOKUP($F70+DA$4,mortalityTable_nPx_assurance,4,0),0)</f>
        <v>0</v>
      </c>
      <c r="DC70" s="232">
        <f t="shared" si="251"/>
        <v>0</v>
      </c>
      <c r="DD70" s="232">
        <f t="shared" si="251"/>
        <v>0</v>
      </c>
      <c r="DE70" s="232">
        <f t="shared" si="251"/>
        <v>0</v>
      </c>
      <c r="DF70" s="232">
        <f t="shared" si="251"/>
        <v>0</v>
      </c>
      <c r="DG70" s="232">
        <f t="shared" si="251"/>
        <v>0</v>
      </c>
      <c r="DH70" s="232">
        <f t="shared" si="251"/>
        <v>0</v>
      </c>
      <c r="DI70" s="233">
        <f t="shared" si="251"/>
        <v>0</v>
      </c>
    </row>
    <row r="71" spans="2:113">
      <c r="B71" s="220"/>
      <c r="C71" s="220"/>
      <c r="D71" s="220"/>
      <c r="E71" s="220"/>
      <c r="F71" s="266">
        <f t="shared" si="14"/>
        <v>76</v>
      </c>
      <c r="G71" s="224">
        <f t="shared" si="135"/>
        <v>2.8389999999999999E-2</v>
      </c>
      <c r="H71" s="225">
        <v>1</v>
      </c>
      <c r="I71" s="235">
        <f t="shared" si="9"/>
        <v>0.97160999999999997</v>
      </c>
      <c r="J71" s="231">
        <f t="shared" ref="J71:AO71" si="252">I71*IFERROR(VLOOKUP($F71+I$4,mortalityTable_nPx_assurance,4,0),0)</f>
        <v>0.94099456889999988</v>
      </c>
      <c r="K71" s="232">
        <f t="shared" si="252"/>
        <v>0.90807857887987786</v>
      </c>
      <c r="L71" s="232">
        <f t="shared" si="252"/>
        <v>0.87283604923354974</v>
      </c>
      <c r="M71" s="232">
        <f t="shared" si="252"/>
        <v>0.83525172895355315</v>
      </c>
      <c r="N71" s="232">
        <f t="shared" si="252"/>
        <v>0.79536010637873145</v>
      </c>
      <c r="O71" s="232">
        <f t="shared" si="252"/>
        <v>0.75324578874597758</v>
      </c>
      <c r="P71" s="232">
        <f t="shared" si="252"/>
        <v>0.70906039077813854</v>
      </c>
      <c r="Q71" s="232">
        <f t="shared" si="252"/>
        <v>0.66300691839709847</v>
      </c>
      <c r="R71" s="232">
        <f t="shared" si="252"/>
        <v>0.61537650137945088</v>
      </c>
      <c r="S71" s="232">
        <f t="shared" si="252"/>
        <v>0.56652791469995012</v>
      </c>
      <c r="T71" s="232">
        <f t="shared" si="252"/>
        <v>0.51690006937223443</v>
      </c>
      <c r="U71" s="232">
        <f t="shared" si="252"/>
        <v>0.46698819867365149</v>
      </c>
      <c r="V71" s="232">
        <f t="shared" si="252"/>
        <v>0.41735669291861577</v>
      </c>
      <c r="W71" s="232">
        <f t="shared" si="252"/>
        <v>0.36861777831957981</v>
      </c>
      <c r="X71" s="232">
        <f t="shared" si="252"/>
        <v>0.32140521327240806</v>
      </c>
      <c r="Y71" s="232">
        <f t="shared" si="252"/>
        <v>0.27634098831948373</v>
      </c>
      <c r="Z71" s="232">
        <f t="shared" si="252"/>
        <v>0.23401660254847162</v>
      </c>
      <c r="AA71" s="232">
        <f t="shared" si="252"/>
        <v>0.19494987091902977</v>
      </c>
      <c r="AB71" s="232">
        <f t="shared" si="252"/>
        <v>0.15956451984851666</v>
      </c>
      <c r="AC71" s="232">
        <f t="shared" si="252"/>
        <v>0.12815583976153463</v>
      </c>
      <c r="AD71" s="232">
        <f t="shared" si="252"/>
        <v>0.10087274303470152</v>
      </c>
      <c r="AE71" s="232">
        <f t="shared" si="252"/>
        <v>7.7712361233934046E-2</v>
      </c>
      <c r="AF71" s="232">
        <f t="shared" si="252"/>
        <v>5.8526733492500413E-2</v>
      </c>
      <c r="AG71" s="232">
        <f t="shared" si="252"/>
        <v>4.3037633473710174E-2</v>
      </c>
      <c r="AH71" s="232">
        <f t="shared" si="252"/>
        <v>3.0866590727344941E-2</v>
      </c>
      <c r="AI71" s="232">
        <f t="shared" si="252"/>
        <v>2.1568338936639554E-2</v>
      </c>
      <c r="AJ71" s="232">
        <f t="shared" si="252"/>
        <v>1.4670137094534123E-2</v>
      </c>
      <c r="AK71" s="232">
        <f t="shared" si="252"/>
        <v>9.7048824935181046E-3</v>
      </c>
      <c r="AL71" s="232">
        <f t="shared" si="252"/>
        <v>6.2402394433321417E-3</v>
      </c>
      <c r="AM71" s="232">
        <f t="shared" si="252"/>
        <v>3.8939094126392566E-3</v>
      </c>
      <c r="AN71" s="232">
        <f t="shared" si="252"/>
        <v>2.3519212852341109E-3</v>
      </c>
      <c r="AO71" s="232">
        <f t="shared" si="252"/>
        <v>1.3711701092914866E-3</v>
      </c>
      <c r="AP71" s="232">
        <f t="shared" ref="AP71:BU71" si="253">AO71*IFERROR(VLOOKUP($F71+AO$4,mortalityTable_nPx_assurance,4,0),0)</f>
        <v>7.6785526120323256E-4</v>
      </c>
      <c r="AQ71" s="232">
        <f t="shared" si="253"/>
        <v>4.1080256474372936E-4</v>
      </c>
      <c r="AR71" s="232">
        <f t="shared" si="253"/>
        <v>2.0827690032507079E-4</v>
      </c>
      <c r="AS71" s="232">
        <f t="shared" si="253"/>
        <v>9.9139804554733695E-5</v>
      </c>
      <c r="AT71" s="232">
        <f t="shared" si="253"/>
        <v>4.3720653808637555E-5</v>
      </c>
      <c r="AU71" s="232">
        <f t="shared" si="253"/>
        <v>1.7531982177263662E-5</v>
      </c>
      <c r="AV71" s="232">
        <f t="shared" si="253"/>
        <v>6.2238536729286E-6</v>
      </c>
      <c r="AW71" s="232">
        <f t="shared" si="253"/>
        <v>1.8796038092244374E-6</v>
      </c>
      <c r="AX71" s="232">
        <f t="shared" si="253"/>
        <v>4.5298451802308938E-7</v>
      </c>
      <c r="AY71" s="232">
        <f t="shared" si="253"/>
        <v>7.7460352581948308E-8</v>
      </c>
      <c r="AZ71" s="232">
        <f t="shared" si="253"/>
        <v>7.048892084957294E-9</v>
      </c>
      <c r="BA71" s="232">
        <f t="shared" si="253"/>
        <v>0</v>
      </c>
      <c r="BB71" s="232">
        <f t="shared" si="253"/>
        <v>0</v>
      </c>
      <c r="BC71" s="232">
        <f t="shared" si="253"/>
        <v>0</v>
      </c>
      <c r="BD71" s="232">
        <f t="shared" si="253"/>
        <v>0</v>
      </c>
      <c r="BE71" s="232">
        <f t="shared" si="253"/>
        <v>0</v>
      </c>
      <c r="BF71" s="232">
        <f t="shared" si="253"/>
        <v>0</v>
      </c>
      <c r="BG71" s="232">
        <f t="shared" si="253"/>
        <v>0</v>
      </c>
      <c r="BH71" s="232">
        <f t="shared" si="253"/>
        <v>0</v>
      </c>
      <c r="BI71" s="232">
        <f t="shared" si="253"/>
        <v>0</v>
      </c>
      <c r="BJ71" s="232">
        <f t="shared" si="253"/>
        <v>0</v>
      </c>
      <c r="BK71" s="232">
        <f t="shared" si="253"/>
        <v>0</v>
      </c>
      <c r="BL71" s="232">
        <f t="shared" si="253"/>
        <v>0</v>
      </c>
      <c r="BM71" s="232">
        <f t="shared" si="253"/>
        <v>0</v>
      </c>
      <c r="BN71" s="232">
        <f t="shared" si="253"/>
        <v>0</v>
      </c>
      <c r="BO71" s="232">
        <f t="shared" si="253"/>
        <v>0</v>
      </c>
      <c r="BP71" s="232">
        <f t="shared" si="253"/>
        <v>0</v>
      </c>
      <c r="BQ71" s="232">
        <f t="shared" si="253"/>
        <v>0</v>
      </c>
      <c r="BR71" s="232">
        <f t="shared" si="253"/>
        <v>0</v>
      </c>
      <c r="BS71" s="232">
        <f t="shared" si="253"/>
        <v>0</v>
      </c>
      <c r="BT71" s="232">
        <f t="shared" si="253"/>
        <v>0</v>
      </c>
      <c r="BU71" s="232">
        <f t="shared" si="253"/>
        <v>0</v>
      </c>
      <c r="BV71" s="232">
        <f t="shared" ref="BV71:DA71" si="254">BU71*IFERROR(VLOOKUP($F71+BU$4,mortalityTable_nPx_assurance,4,0),0)</f>
        <v>0</v>
      </c>
      <c r="BW71" s="232">
        <f t="shared" si="254"/>
        <v>0</v>
      </c>
      <c r="BX71" s="232">
        <f t="shared" si="254"/>
        <v>0</v>
      </c>
      <c r="BY71" s="232">
        <f t="shared" si="254"/>
        <v>0</v>
      </c>
      <c r="BZ71" s="232">
        <f t="shared" si="254"/>
        <v>0</v>
      </c>
      <c r="CA71" s="232">
        <f t="shared" si="254"/>
        <v>0</v>
      </c>
      <c r="CB71" s="232">
        <f t="shared" si="254"/>
        <v>0</v>
      </c>
      <c r="CC71" s="232">
        <f t="shared" si="254"/>
        <v>0</v>
      </c>
      <c r="CD71" s="232">
        <f t="shared" si="254"/>
        <v>0</v>
      </c>
      <c r="CE71" s="232">
        <f t="shared" si="254"/>
        <v>0</v>
      </c>
      <c r="CF71" s="232">
        <f t="shared" si="254"/>
        <v>0</v>
      </c>
      <c r="CG71" s="232">
        <f t="shared" si="254"/>
        <v>0</v>
      </c>
      <c r="CH71" s="232">
        <f t="shared" si="254"/>
        <v>0</v>
      </c>
      <c r="CI71" s="232">
        <f t="shared" si="254"/>
        <v>0</v>
      </c>
      <c r="CJ71" s="232">
        <f t="shared" si="254"/>
        <v>0</v>
      </c>
      <c r="CK71" s="232">
        <f t="shared" si="254"/>
        <v>0</v>
      </c>
      <c r="CL71" s="232">
        <f t="shared" si="254"/>
        <v>0</v>
      </c>
      <c r="CM71" s="232">
        <f t="shared" si="254"/>
        <v>0</v>
      </c>
      <c r="CN71" s="232">
        <f t="shared" si="254"/>
        <v>0</v>
      </c>
      <c r="CO71" s="232">
        <f t="shared" si="254"/>
        <v>0</v>
      </c>
      <c r="CP71" s="232">
        <f t="shared" si="254"/>
        <v>0</v>
      </c>
      <c r="CQ71" s="232">
        <f t="shared" si="254"/>
        <v>0</v>
      </c>
      <c r="CR71" s="232">
        <f t="shared" si="254"/>
        <v>0</v>
      </c>
      <c r="CS71" s="232">
        <f t="shared" si="254"/>
        <v>0</v>
      </c>
      <c r="CT71" s="232">
        <f t="shared" si="254"/>
        <v>0</v>
      </c>
      <c r="CU71" s="232">
        <f t="shared" si="254"/>
        <v>0</v>
      </c>
      <c r="CV71" s="232">
        <f t="shared" si="254"/>
        <v>0</v>
      </c>
      <c r="CW71" s="232">
        <f t="shared" si="254"/>
        <v>0</v>
      </c>
      <c r="CX71" s="232">
        <f t="shared" si="254"/>
        <v>0</v>
      </c>
      <c r="CY71" s="232">
        <f t="shared" si="254"/>
        <v>0</v>
      </c>
      <c r="CZ71" s="232">
        <f t="shared" si="254"/>
        <v>0</v>
      </c>
      <c r="DA71" s="232">
        <f t="shared" si="254"/>
        <v>0</v>
      </c>
      <c r="DB71" s="232">
        <f t="shared" ref="DB71:DI71" si="255">DA71*IFERROR(VLOOKUP($F71+DA$4,mortalityTable_nPx_assurance,4,0),0)</f>
        <v>0</v>
      </c>
      <c r="DC71" s="232">
        <f t="shared" si="255"/>
        <v>0</v>
      </c>
      <c r="DD71" s="232">
        <f t="shared" si="255"/>
        <v>0</v>
      </c>
      <c r="DE71" s="232">
        <f t="shared" si="255"/>
        <v>0</v>
      </c>
      <c r="DF71" s="232">
        <f t="shared" si="255"/>
        <v>0</v>
      </c>
      <c r="DG71" s="232">
        <f t="shared" si="255"/>
        <v>0</v>
      </c>
      <c r="DH71" s="232">
        <f t="shared" si="255"/>
        <v>0</v>
      </c>
      <c r="DI71" s="233">
        <f t="shared" si="255"/>
        <v>0</v>
      </c>
    </row>
    <row r="72" spans="2:113">
      <c r="B72" s="220"/>
      <c r="C72" s="220"/>
      <c r="D72" s="220"/>
      <c r="E72" s="220"/>
      <c r="F72" s="266">
        <f t="shared" si="14"/>
        <v>77</v>
      </c>
      <c r="G72" s="224">
        <f t="shared" si="135"/>
        <v>3.1510000000000003E-2</v>
      </c>
      <c r="H72" s="225">
        <v>1</v>
      </c>
      <c r="I72" s="235">
        <f t="shared" si="9"/>
        <v>0.96848999999999996</v>
      </c>
      <c r="J72" s="231">
        <f t="shared" ref="J72:AO72" si="256">I72*IFERROR(VLOOKUP($F72+I$4,mortalityTable_nPx_assurance,4,0),0)</f>
        <v>0.93461221979999998</v>
      </c>
      <c r="K72" s="232">
        <f t="shared" si="256"/>
        <v>0.89833991954956194</v>
      </c>
      <c r="L72" s="232">
        <f t="shared" si="256"/>
        <v>0.85965740261375778</v>
      </c>
      <c r="M72" s="232">
        <f t="shared" si="256"/>
        <v>0.81860016506492472</v>
      </c>
      <c r="N72" s="232">
        <f t="shared" si="256"/>
        <v>0.77525528632473695</v>
      </c>
      <c r="O72" s="232">
        <f t="shared" si="256"/>
        <v>0.72977881122892785</v>
      </c>
      <c r="P72" s="232">
        <f t="shared" si="256"/>
        <v>0.68237967743960903</v>
      </c>
      <c r="Q72" s="232">
        <f t="shared" si="256"/>
        <v>0.63335752141234747</v>
      </c>
      <c r="R72" s="232">
        <f t="shared" si="256"/>
        <v>0.58308160136263532</v>
      </c>
      <c r="S72" s="232">
        <f t="shared" si="256"/>
        <v>0.53200365308326847</v>
      </c>
      <c r="T72" s="232">
        <f t="shared" si="256"/>
        <v>0.48063338034154807</v>
      </c>
      <c r="U72" s="232">
        <f t="shared" si="256"/>
        <v>0.42955166467884831</v>
      </c>
      <c r="V72" s="232">
        <f t="shared" si="256"/>
        <v>0.37938862127765238</v>
      </c>
      <c r="W72" s="232">
        <f t="shared" si="256"/>
        <v>0.33079652666441067</v>
      </c>
      <c r="X72" s="232">
        <f t="shared" si="256"/>
        <v>0.28441554566079369</v>
      </c>
      <c r="Y72" s="232">
        <f t="shared" si="256"/>
        <v>0.24085446068738653</v>
      </c>
      <c r="Z72" s="232">
        <f t="shared" si="256"/>
        <v>0.20064621702023422</v>
      </c>
      <c r="AA72" s="232">
        <f t="shared" si="256"/>
        <v>0.16422692216889148</v>
      </c>
      <c r="AB72" s="232">
        <f t="shared" si="256"/>
        <v>0.13190049480916688</v>
      </c>
      <c r="AC72" s="232">
        <f t="shared" si="256"/>
        <v>0.10382019846924334</v>
      </c>
      <c r="AD72" s="232">
        <f t="shared" si="256"/>
        <v>7.9983080900705064E-2</v>
      </c>
      <c r="AE72" s="232">
        <f t="shared" si="256"/>
        <v>6.0236857887938998E-2</v>
      </c>
      <c r="AF72" s="232">
        <f t="shared" si="256"/>
        <v>4.4295173447895936E-2</v>
      </c>
      <c r="AG72" s="232">
        <f t="shared" si="256"/>
        <v>3.176849839683097E-2</v>
      </c>
      <c r="AH72" s="232">
        <f t="shared" si="256"/>
        <v>2.2198555939769611E-2</v>
      </c>
      <c r="AI72" s="232">
        <f t="shared" si="256"/>
        <v>1.5098791793553095E-2</v>
      </c>
      <c r="AJ72" s="232">
        <f t="shared" si="256"/>
        <v>9.9884547231071149E-3</v>
      </c>
      <c r="AK72" s="232">
        <f t="shared" si="256"/>
        <v>6.4225763869578748E-3</v>
      </c>
      <c r="AL72" s="232">
        <f t="shared" si="256"/>
        <v>4.0076876654617137E-3</v>
      </c>
      <c r="AM72" s="232">
        <f t="shared" si="256"/>
        <v>2.4206433499388749E-3</v>
      </c>
      <c r="AN72" s="232">
        <f t="shared" si="256"/>
        <v>1.4112350730143639E-3</v>
      </c>
      <c r="AO72" s="232">
        <f t="shared" si="256"/>
        <v>7.9029164088804385E-4</v>
      </c>
      <c r="AP72" s="232">
        <f t="shared" ref="AP72:BU72" si="257">AO72*IFERROR(VLOOKUP($F72+AO$4,mortalityTable_nPx_assurance,4,0),0)</f>
        <v>4.2280602787510339E-4</v>
      </c>
      <c r="AQ72" s="232">
        <f t="shared" si="257"/>
        <v>2.1436265613267741E-4</v>
      </c>
      <c r="AR72" s="232">
        <f t="shared" si="257"/>
        <v>1.0203662431915445E-4</v>
      </c>
      <c r="AS72" s="232">
        <f t="shared" si="257"/>
        <v>4.4998151324747104E-5</v>
      </c>
      <c r="AT72" s="232">
        <f t="shared" si="257"/>
        <v>1.8044258681223589E-5</v>
      </c>
      <c r="AU72" s="232">
        <f t="shared" si="257"/>
        <v>6.4057118318343738E-6</v>
      </c>
      <c r="AV72" s="232">
        <f t="shared" si="257"/>
        <v>1.934524973213981E-6</v>
      </c>
      <c r="AW72" s="232">
        <f t="shared" si="257"/>
        <v>4.6622051854456942E-7</v>
      </c>
      <c r="AX72" s="232">
        <f t="shared" si="257"/>
        <v>7.9723708671121389E-8</v>
      </c>
      <c r="AY72" s="232">
        <f t="shared" si="257"/>
        <v>7.2548574890720437E-9</v>
      </c>
      <c r="AZ72" s="232">
        <f t="shared" si="257"/>
        <v>0</v>
      </c>
      <c r="BA72" s="232">
        <f t="shared" si="257"/>
        <v>0</v>
      </c>
      <c r="BB72" s="232">
        <f t="shared" si="257"/>
        <v>0</v>
      </c>
      <c r="BC72" s="232">
        <f t="shared" si="257"/>
        <v>0</v>
      </c>
      <c r="BD72" s="232">
        <f t="shared" si="257"/>
        <v>0</v>
      </c>
      <c r="BE72" s="232">
        <f t="shared" si="257"/>
        <v>0</v>
      </c>
      <c r="BF72" s="232">
        <f t="shared" si="257"/>
        <v>0</v>
      </c>
      <c r="BG72" s="232">
        <f t="shared" si="257"/>
        <v>0</v>
      </c>
      <c r="BH72" s="232">
        <f t="shared" si="257"/>
        <v>0</v>
      </c>
      <c r="BI72" s="232">
        <f t="shared" si="257"/>
        <v>0</v>
      </c>
      <c r="BJ72" s="232">
        <f t="shared" si="257"/>
        <v>0</v>
      </c>
      <c r="BK72" s="232">
        <f t="shared" si="257"/>
        <v>0</v>
      </c>
      <c r="BL72" s="232">
        <f t="shared" si="257"/>
        <v>0</v>
      </c>
      <c r="BM72" s="232">
        <f t="shared" si="257"/>
        <v>0</v>
      </c>
      <c r="BN72" s="232">
        <f t="shared" si="257"/>
        <v>0</v>
      </c>
      <c r="BO72" s="232">
        <f t="shared" si="257"/>
        <v>0</v>
      </c>
      <c r="BP72" s="232">
        <f t="shared" si="257"/>
        <v>0</v>
      </c>
      <c r="BQ72" s="232">
        <f t="shared" si="257"/>
        <v>0</v>
      </c>
      <c r="BR72" s="232">
        <f t="shared" si="257"/>
        <v>0</v>
      </c>
      <c r="BS72" s="232">
        <f t="shared" si="257"/>
        <v>0</v>
      </c>
      <c r="BT72" s="232">
        <f t="shared" si="257"/>
        <v>0</v>
      </c>
      <c r="BU72" s="232">
        <f t="shared" si="257"/>
        <v>0</v>
      </c>
      <c r="BV72" s="232">
        <f t="shared" ref="BV72:DA72" si="258">BU72*IFERROR(VLOOKUP($F72+BU$4,mortalityTable_nPx_assurance,4,0),0)</f>
        <v>0</v>
      </c>
      <c r="BW72" s="232">
        <f t="shared" si="258"/>
        <v>0</v>
      </c>
      <c r="BX72" s="232">
        <f t="shared" si="258"/>
        <v>0</v>
      </c>
      <c r="BY72" s="232">
        <f t="shared" si="258"/>
        <v>0</v>
      </c>
      <c r="BZ72" s="232">
        <f t="shared" si="258"/>
        <v>0</v>
      </c>
      <c r="CA72" s="232">
        <f t="shared" si="258"/>
        <v>0</v>
      </c>
      <c r="CB72" s="232">
        <f t="shared" si="258"/>
        <v>0</v>
      </c>
      <c r="CC72" s="232">
        <f t="shared" si="258"/>
        <v>0</v>
      </c>
      <c r="CD72" s="232">
        <f t="shared" si="258"/>
        <v>0</v>
      </c>
      <c r="CE72" s="232">
        <f t="shared" si="258"/>
        <v>0</v>
      </c>
      <c r="CF72" s="232">
        <f t="shared" si="258"/>
        <v>0</v>
      </c>
      <c r="CG72" s="232">
        <f t="shared" si="258"/>
        <v>0</v>
      </c>
      <c r="CH72" s="232">
        <f t="shared" si="258"/>
        <v>0</v>
      </c>
      <c r="CI72" s="232">
        <f t="shared" si="258"/>
        <v>0</v>
      </c>
      <c r="CJ72" s="232">
        <f t="shared" si="258"/>
        <v>0</v>
      </c>
      <c r="CK72" s="232">
        <f t="shared" si="258"/>
        <v>0</v>
      </c>
      <c r="CL72" s="232">
        <f t="shared" si="258"/>
        <v>0</v>
      </c>
      <c r="CM72" s="232">
        <f t="shared" si="258"/>
        <v>0</v>
      </c>
      <c r="CN72" s="232">
        <f t="shared" si="258"/>
        <v>0</v>
      </c>
      <c r="CO72" s="232">
        <f t="shared" si="258"/>
        <v>0</v>
      </c>
      <c r="CP72" s="232">
        <f t="shared" si="258"/>
        <v>0</v>
      </c>
      <c r="CQ72" s="232">
        <f t="shared" si="258"/>
        <v>0</v>
      </c>
      <c r="CR72" s="232">
        <f t="shared" si="258"/>
        <v>0</v>
      </c>
      <c r="CS72" s="232">
        <f t="shared" si="258"/>
        <v>0</v>
      </c>
      <c r="CT72" s="232">
        <f t="shared" si="258"/>
        <v>0</v>
      </c>
      <c r="CU72" s="232">
        <f t="shared" si="258"/>
        <v>0</v>
      </c>
      <c r="CV72" s="232">
        <f t="shared" si="258"/>
        <v>0</v>
      </c>
      <c r="CW72" s="232">
        <f t="shared" si="258"/>
        <v>0</v>
      </c>
      <c r="CX72" s="232">
        <f t="shared" si="258"/>
        <v>0</v>
      </c>
      <c r="CY72" s="232">
        <f t="shared" si="258"/>
        <v>0</v>
      </c>
      <c r="CZ72" s="232">
        <f t="shared" si="258"/>
        <v>0</v>
      </c>
      <c r="DA72" s="232">
        <f t="shared" si="258"/>
        <v>0</v>
      </c>
      <c r="DB72" s="232">
        <f t="shared" ref="DB72:DI72" si="259">DA72*IFERROR(VLOOKUP($F72+DA$4,mortalityTable_nPx_assurance,4,0),0)</f>
        <v>0</v>
      </c>
      <c r="DC72" s="232">
        <f t="shared" si="259"/>
        <v>0</v>
      </c>
      <c r="DD72" s="232">
        <f t="shared" si="259"/>
        <v>0</v>
      </c>
      <c r="DE72" s="232">
        <f t="shared" si="259"/>
        <v>0</v>
      </c>
      <c r="DF72" s="232">
        <f t="shared" si="259"/>
        <v>0</v>
      </c>
      <c r="DG72" s="232">
        <f t="shared" si="259"/>
        <v>0</v>
      </c>
      <c r="DH72" s="232">
        <f t="shared" si="259"/>
        <v>0</v>
      </c>
      <c r="DI72" s="233">
        <f t="shared" si="259"/>
        <v>0</v>
      </c>
    </row>
    <row r="73" spans="2:113">
      <c r="B73" s="220"/>
      <c r="C73" s="220"/>
      <c r="D73" s="220"/>
      <c r="E73" s="220"/>
      <c r="F73" s="266">
        <f t="shared" si="14"/>
        <v>78</v>
      </c>
      <c r="G73" s="224">
        <f t="shared" si="135"/>
        <v>3.4979999999999997E-2</v>
      </c>
      <c r="H73" s="225">
        <v>1</v>
      </c>
      <c r="I73" s="235">
        <f t="shared" si="9"/>
        <v>0.96501999999999999</v>
      </c>
      <c r="J73" s="231">
        <f t="shared" ref="J73:AO73" si="260">I73*IFERROR(VLOOKUP($F73+I$4,mortalityTable_nPx_assurance,4,0),0)</f>
        <v>0.92756757379999999</v>
      </c>
      <c r="K73" s="232">
        <f t="shared" si="260"/>
        <v>0.88762651407217197</v>
      </c>
      <c r="L73" s="232">
        <f t="shared" si="260"/>
        <v>0.84523347176008501</v>
      </c>
      <c r="M73" s="232">
        <f t="shared" si="260"/>
        <v>0.80047835943038848</v>
      </c>
      <c r="N73" s="232">
        <f t="shared" si="260"/>
        <v>0.75352229886620181</v>
      </c>
      <c r="O73" s="232">
        <f t="shared" si="260"/>
        <v>0.70458102555484203</v>
      </c>
      <c r="P73" s="232">
        <f t="shared" si="260"/>
        <v>0.65396392467898212</v>
      </c>
      <c r="Q73" s="232">
        <f t="shared" si="260"/>
        <v>0.60205226833796455</v>
      </c>
      <c r="R73" s="232">
        <f t="shared" si="260"/>
        <v>0.54931248963155888</v>
      </c>
      <c r="S73" s="232">
        <f t="shared" si="260"/>
        <v>0.49627087563273559</v>
      </c>
      <c r="T73" s="232">
        <f t="shared" si="260"/>
        <v>0.44352720697048842</v>
      </c>
      <c r="U73" s="232">
        <f t="shared" si="260"/>
        <v>0.39173209974047479</v>
      </c>
      <c r="V73" s="232">
        <f t="shared" si="260"/>
        <v>0.34155905240571477</v>
      </c>
      <c r="W73" s="232">
        <f t="shared" si="260"/>
        <v>0.29366905766790952</v>
      </c>
      <c r="X73" s="232">
        <f t="shared" si="260"/>
        <v>0.24869070479549252</v>
      </c>
      <c r="Y73" s="232">
        <f t="shared" si="260"/>
        <v>0.20717427853693302</v>
      </c>
      <c r="Z73" s="232">
        <f t="shared" si="260"/>
        <v>0.16957007523969428</v>
      </c>
      <c r="AA73" s="232">
        <f t="shared" si="260"/>
        <v>0.13619190162951286</v>
      </c>
      <c r="AB73" s="232">
        <f t="shared" si="260"/>
        <v>0.10719800769160587</v>
      </c>
      <c r="AC73" s="232">
        <f t="shared" si="260"/>
        <v>8.2585345125613163E-2</v>
      </c>
      <c r="AD73" s="232">
        <f t="shared" si="260"/>
        <v>6.2196675121001785E-2</v>
      </c>
      <c r="AE73" s="232">
        <f t="shared" si="260"/>
        <v>4.5736325050228656E-2</v>
      </c>
      <c r="AF73" s="232">
        <f t="shared" si="260"/>
        <v>3.2802092326023997E-2</v>
      </c>
      <c r="AG73" s="232">
        <f t="shared" si="260"/>
        <v>2.2920790033732531E-2</v>
      </c>
      <c r="AH73" s="232">
        <f t="shared" si="260"/>
        <v>1.5590033757243854E-2</v>
      </c>
      <c r="AI73" s="232">
        <f t="shared" si="260"/>
        <v>1.0313430931767099E-2</v>
      </c>
      <c r="AJ73" s="232">
        <f t="shared" si="260"/>
        <v>6.631536089126245E-3</v>
      </c>
      <c r="AK73" s="232">
        <f t="shared" si="260"/>
        <v>4.1380785196147764E-3</v>
      </c>
      <c r="AL73" s="232">
        <f t="shared" si="260"/>
        <v>2.4993994258473251E-3</v>
      </c>
      <c r="AM73" s="232">
        <f t="shared" si="260"/>
        <v>1.4571498652689904E-3</v>
      </c>
      <c r="AN73" s="232">
        <f t="shared" si="260"/>
        <v>8.1600392455063466E-4</v>
      </c>
      <c r="AO73" s="232">
        <f t="shared" si="260"/>
        <v>4.3656209963458946E-4</v>
      </c>
      <c r="AP73" s="232">
        <f t="shared" ref="AP73:BU73" si="261">AO73*IFERROR(VLOOKUP($F73+AO$4,mortalityTable_nPx_assurance,4,0),0)</f>
        <v>2.2133698451473686E-4</v>
      </c>
      <c r="AQ73" s="232">
        <f t="shared" si="261"/>
        <v>1.0535640462901474E-4</v>
      </c>
      <c r="AR73" s="232">
        <f t="shared" si="261"/>
        <v>4.6462174441395495E-5</v>
      </c>
      <c r="AS73" s="232">
        <f t="shared" si="261"/>
        <v>1.8631331950999594E-5</v>
      </c>
      <c r="AT73" s="232">
        <f t="shared" si="261"/>
        <v>6.6141228426048556E-6</v>
      </c>
      <c r="AU73" s="232">
        <f t="shared" si="261"/>
        <v>1.9974650984666666E-6</v>
      </c>
      <c r="AV73" s="232">
        <f t="shared" si="261"/>
        <v>4.8138908873046668E-7</v>
      </c>
      <c r="AW73" s="232">
        <f t="shared" si="261"/>
        <v>8.2317534172909825E-8</v>
      </c>
      <c r="AX73" s="232">
        <f t="shared" si="261"/>
        <v>7.4908956097347914E-9</v>
      </c>
      <c r="AY73" s="232">
        <f t="shared" si="261"/>
        <v>0</v>
      </c>
      <c r="AZ73" s="232">
        <f t="shared" si="261"/>
        <v>0</v>
      </c>
      <c r="BA73" s="232">
        <f t="shared" si="261"/>
        <v>0</v>
      </c>
      <c r="BB73" s="232">
        <f t="shared" si="261"/>
        <v>0</v>
      </c>
      <c r="BC73" s="232">
        <f t="shared" si="261"/>
        <v>0</v>
      </c>
      <c r="BD73" s="232">
        <f t="shared" si="261"/>
        <v>0</v>
      </c>
      <c r="BE73" s="232">
        <f t="shared" si="261"/>
        <v>0</v>
      </c>
      <c r="BF73" s="232">
        <f t="shared" si="261"/>
        <v>0</v>
      </c>
      <c r="BG73" s="232">
        <f t="shared" si="261"/>
        <v>0</v>
      </c>
      <c r="BH73" s="232">
        <f t="shared" si="261"/>
        <v>0</v>
      </c>
      <c r="BI73" s="232">
        <f t="shared" si="261"/>
        <v>0</v>
      </c>
      <c r="BJ73" s="232">
        <f t="shared" si="261"/>
        <v>0</v>
      </c>
      <c r="BK73" s="232">
        <f t="shared" si="261"/>
        <v>0</v>
      </c>
      <c r="BL73" s="232">
        <f t="shared" si="261"/>
        <v>0</v>
      </c>
      <c r="BM73" s="232">
        <f t="shared" si="261"/>
        <v>0</v>
      </c>
      <c r="BN73" s="232">
        <f t="shared" si="261"/>
        <v>0</v>
      </c>
      <c r="BO73" s="232">
        <f t="shared" si="261"/>
        <v>0</v>
      </c>
      <c r="BP73" s="232">
        <f t="shared" si="261"/>
        <v>0</v>
      </c>
      <c r="BQ73" s="232">
        <f t="shared" si="261"/>
        <v>0</v>
      </c>
      <c r="BR73" s="232">
        <f t="shared" si="261"/>
        <v>0</v>
      </c>
      <c r="BS73" s="232">
        <f t="shared" si="261"/>
        <v>0</v>
      </c>
      <c r="BT73" s="232">
        <f t="shared" si="261"/>
        <v>0</v>
      </c>
      <c r="BU73" s="232">
        <f t="shared" si="261"/>
        <v>0</v>
      </c>
      <c r="BV73" s="232">
        <f t="shared" ref="BV73:DA73" si="262">BU73*IFERROR(VLOOKUP($F73+BU$4,mortalityTable_nPx_assurance,4,0),0)</f>
        <v>0</v>
      </c>
      <c r="BW73" s="232">
        <f t="shared" si="262"/>
        <v>0</v>
      </c>
      <c r="BX73" s="232">
        <f t="shared" si="262"/>
        <v>0</v>
      </c>
      <c r="BY73" s="232">
        <f t="shared" si="262"/>
        <v>0</v>
      </c>
      <c r="BZ73" s="232">
        <f t="shared" si="262"/>
        <v>0</v>
      </c>
      <c r="CA73" s="232">
        <f t="shared" si="262"/>
        <v>0</v>
      </c>
      <c r="CB73" s="232">
        <f t="shared" si="262"/>
        <v>0</v>
      </c>
      <c r="CC73" s="232">
        <f t="shared" si="262"/>
        <v>0</v>
      </c>
      <c r="CD73" s="232">
        <f t="shared" si="262"/>
        <v>0</v>
      </c>
      <c r="CE73" s="232">
        <f t="shared" si="262"/>
        <v>0</v>
      </c>
      <c r="CF73" s="232">
        <f t="shared" si="262"/>
        <v>0</v>
      </c>
      <c r="CG73" s="232">
        <f t="shared" si="262"/>
        <v>0</v>
      </c>
      <c r="CH73" s="232">
        <f t="shared" si="262"/>
        <v>0</v>
      </c>
      <c r="CI73" s="232">
        <f t="shared" si="262"/>
        <v>0</v>
      </c>
      <c r="CJ73" s="232">
        <f t="shared" si="262"/>
        <v>0</v>
      </c>
      <c r="CK73" s="232">
        <f t="shared" si="262"/>
        <v>0</v>
      </c>
      <c r="CL73" s="232">
        <f t="shared" si="262"/>
        <v>0</v>
      </c>
      <c r="CM73" s="232">
        <f t="shared" si="262"/>
        <v>0</v>
      </c>
      <c r="CN73" s="232">
        <f t="shared" si="262"/>
        <v>0</v>
      </c>
      <c r="CO73" s="232">
        <f t="shared" si="262"/>
        <v>0</v>
      </c>
      <c r="CP73" s="232">
        <f t="shared" si="262"/>
        <v>0</v>
      </c>
      <c r="CQ73" s="232">
        <f t="shared" si="262"/>
        <v>0</v>
      </c>
      <c r="CR73" s="232">
        <f t="shared" si="262"/>
        <v>0</v>
      </c>
      <c r="CS73" s="232">
        <f t="shared" si="262"/>
        <v>0</v>
      </c>
      <c r="CT73" s="232">
        <f t="shared" si="262"/>
        <v>0</v>
      </c>
      <c r="CU73" s="232">
        <f t="shared" si="262"/>
        <v>0</v>
      </c>
      <c r="CV73" s="232">
        <f t="shared" si="262"/>
        <v>0</v>
      </c>
      <c r="CW73" s="232">
        <f t="shared" si="262"/>
        <v>0</v>
      </c>
      <c r="CX73" s="232">
        <f t="shared" si="262"/>
        <v>0</v>
      </c>
      <c r="CY73" s="232">
        <f t="shared" si="262"/>
        <v>0</v>
      </c>
      <c r="CZ73" s="232">
        <f t="shared" si="262"/>
        <v>0</v>
      </c>
      <c r="DA73" s="232">
        <f t="shared" si="262"/>
        <v>0</v>
      </c>
      <c r="DB73" s="232">
        <f t="shared" ref="DB73:DI73" si="263">DA73*IFERROR(VLOOKUP($F73+DA$4,mortalityTable_nPx_assurance,4,0),0)</f>
        <v>0</v>
      </c>
      <c r="DC73" s="232">
        <f t="shared" si="263"/>
        <v>0</v>
      </c>
      <c r="DD73" s="232">
        <f t="shared" si="263"/>
        <v>0</v>
      </c>
      <c r="DE73" s="232">
        <f t="shared" si="263"/>
        <v>0</v>
      </c>
      <c r="DF73" s="232">
        <f t="shared" si="263"/>
        <v>0</v>
      </c>
      <c r="DG73" s="232">
        <f t="shared" si="263"/>
        <v>0</v>
      </c>
      <c r="DH73" s="232">
        <f t="shared" si="263"/>
        <v>0</v>
      </c>
      <c r="DI73" s="233">
        <f t="shared" si="263"/>
        <v>0</v>
      </c>
    </row>
    <row r="74" spans="2:113">
      <c r="B74" s="220"/>
      <c r="C74" s="220"/>
      <c r="D74" s="220"/>
      <c r="E74" s="220"/>
      <c r="F74" s="266">
        <f t="shared" si="14"/>
        <v>79</v>
      </c>
      <c r="G74" s="224">
        <f t="shared" ref="G74:G105" si="264">VLOOKUP(F74,q_x_Mortality_Table,$D$5,0)</f>
        <v>3.8809999999999997E-2</v>
      </c>
      <c r="H74" s="225">
        <v>1</v>
      </c>
      <c r="I74" s="235">
        <f t="shared" si="9"/>
        <v>0.96118999999999999</v>
      </c>
      <c r="J74" s="231">
        <f t="shared" ref="J74:AO74" si="265">I74*IFERROR(VLOOKUP($F74+I$4,mortalityTable_nPx_assurance,4,0),0)</f>
        <v>0.9198011586</v>
      </c>
      <c r="K74" s="232">
        <f t="shared" si="265"/>
        <v>0.875871455265264</v>
      </c>
      <c r="L74" s="232">
        <f t="shared" si="265"/>
        <v>0.82949406170896822</v>
      </c>
      <c r="M74" s="232">
        <f t="shared" si="265"/>
        <v>0.78083594004912016</v>
      </c>
      <c r="N74" s="232">
        <f t="shared" si="265"/>
        <v>0.7301206457429299</v>
      </c>
      <c r="O74" s="232">
        <f t="shared" si="265"/>
        <v>0.67766877855275776</v>
      </c>
      <c r="P74" s="232">
        <f t="shared" si="265"/>
        <v>0.62387543091123987</v>
      </c>
      <c r="Q74" s="232">
        <f t="shared" si="265"/>
        <v>0.56922394316341529</v>
      </c>
      <c r="R74" s="232">
        <f t="shared" si="265"/>
        <v>0.51425967921155591</v>
      </c>
      <c r="S74" s="232">
        <f t="shared" si="265"/>
        <v>0.45960416050495173</v>
      </c>
      <c r="T74" s="232">
        <f t="shared" si="265"/>
        <v>0.40593158664118345</v>
      </c>
      <c r="U74" s="232">
        <f t="shared" si="265"/>
        <v>0.35393986902418068</v>
      </c>
      <c r="V74" s="232">
        <f t="shared" si="265"/>
        <v>0.3043139599883003</v>
      </c>
      <c r="W74" s="232">
        <f t="shared" si="265"/>
        <v>0.25770523387649225</v>
      </c>
      <c r="X74" s="232">
        <f t="shared" si="265"/>
        <v>0.21468392213315063</v>
      </c>
      <c r="Y74" s="232">
        <f t="shared" si="265"/>
        <v>0.17571664342676244</v>
      </c>
      <c r="Z74" s="232">
        <f t="shared" si="265"/>
        <v>0.14112857933463852</v>
      </c>
      <c r="AA74" s="232">
        <f t="shared" si="265"/>
        <v>0.11108371608008732</v>
      </c>
      <c r="AB74" s="232">
        <f t="shared" si="265"/>
        <v>8.5578894868099276E-2</v>
      </c>
      <c r="AC74" s="232">
        <f t="shared" si="265"/>
        <v>6.4451177303062934E-2</v>
      </c>
      <c r="AD74" s="232">
        <f t="shared" si="265"/>
        <v>4.7394173229807324E-2</v>
      </c>
      <c r="AE74" s="232">
        <f t="shared" si="265"/>
        <v>3.3991101040417818E-2</v>
      </c>
      <c r="AF74" s="232">
        <f t="shared" si="265"/>
        <v>2.3751621763002356E-2</v>
      </c>
      <c r="AG74" s="232">
        <f t="shared" si="265"/>
        <v>1.6155140574541312E-2</v>
      </c>
      <c r="AH74" s="232">
        <f t="shared" si="265"/>
        <v>1.068727169568206E-2</v>
      </c>
      <c r="AI74" s="232">
        <f t="shared" si="265"/>
        <v>6.8719157003235649E-3</v>
      </c>
      <c r="AJ74" s="232">
        <f t="shared" si="265"/>
        <v>4.2880753970019041E-3</v>
      </c>
      <c r="AK74" s="232">
        <f t="shared" si="265"/>
        <v>2.5899975397891501E-3</v>
      </c>
      <c r="AL74" s="232">
        <f t="shared" si="265"/>
        <v>1.5099685656970745E-3</v>
      </c>
      <c r="AM74" s="232">
        <f t="shared" si="265"/>
        <v>8.4558239679036174E-4</v>
      </c>
      <c r="AN74" s="232">
        <f t="shared" si="265"/>
        <v>4.5238658228284346E-4</v>
      </c>
      <c r="AO74" s="232">
        <f t="shared" si="265"/>
        <v>2.2935999721740164E-4</v>
      </c>
      <c r="AP74" s="232">
        <f t="shared" ref="AP74:BU74" si="266">AO74*IFERROR(VLOOKUP($F74+AO$4,mortalityTable_nPx_assurance,4,0),0)</f>
        <v>1.0917535867548318E-4</v>
      </c>
      <c r="AQ74" s="232">
        <f t="shared" si="266"/>
        <v>4.8146333175888079E-5</v>
      </c>
      <c r="AR74" s="232">
        <f t="shared" si="266"/>
        <v>1.9306679603531119E-5</v>
      </c>
      <c r="AS74" s="232">
        <f t="shared" si="266"/>
        <v>6.8538712592535472E-6</v>
      </c>
      <c r="AT74" s="232">
        <f t="shared" si="266"/>
        <v>2.0698691202945715E-6</v>
      </c>
      <c r="AU74" s="232">
        <f t="shared" si="266"/>
        <v>4.9883845799099176E-7</v>
      </c>
      <c r="AV74" s="232">
        <f t="shared" si="266"/>
        <v>8.5301376316459614E-8</v>
      </c>
      <c r="AW74" s="232">
        <f t="shared" si="266"/>
        <v>7.7624252447978224E-9</v>
      </c>
      <c r="AX74" s="232">
        <f t="shared" si="266"/>
        <v>0</v>
      </c>
      <c r="AY74" s="232">
        <f t="shared" si="266"/>
        <v>0</v>
      </c>
      <c r="AZ74" s="232">
        <f t="shared" si="266"/>
        <v>0</v>
      </c>
      <c r="BA74" s="232">
        <f t="shared" si="266"/>
        <v>0</v>
      </c>
      <c r="BB74" s="232">
        <f t="shared" si="266"/>
        <v>0</v>
      </c>
      <c r="BC74" s="232">
        <f t="shared" si="266"/>
        <v>0</v>
      </c>
      <c r="BD74" s="232">
        <f t="shared" si="266"/>
        <v>0</v>
      </c>
      <c r="BE74" s="232">
        <f t="shared" si="266"/>
        <v>0</v>
      </c>
      <c r="BF74" s="232">
        <f t="shared" si="266"/>
        <v>0</v>
      </c>
      <c r="BG74" s="232">
        <f t="shared" si="266"/>
        <v>0</v>
      </c>
      <c r="BH74" s="232">
        <f t="shared" si="266"/>
        <v>0</v>
      </c>
      <c r="BI74" s="232">
        <f t="shared" si="266"/>
        <v>0</v>
      </c>
      <c r="BJ74" s="232">
        <f t="shared" si="266"/>
        <v>0</v>
      </c>
      <c r="BK74" s="232">
        <f t="shared" si="266"/>
        <v>0</v>
      </c>
      <c r="BL74" s="232">
        <f t="shared" si="266"/>
        <v>0</v>
      </c>
      <c r="BM74" s="232">
        <f t="shared" si="266"/>
        <v>0</v>
      </c>
      <c r="BN74" s="232">
        <f t="shared" si="266"/>
        <v>0</v>
      </c>
      <c r="BO74" s="232">
        <f t="shared" si="266"/>
        <v>0</v>
      </c>
      <c r="BP74" s="232">
        <f t="shared" si="266"/>
        <v>0</v>
      </c>
      <c r="BQ74" s="232">
        <f t="shared" si="266"/>
        <v>0</v>
      </c>
      <c r="BR74" s="232">
        <f t="shared" si="266"/>
        <v>0</v>
      </c>
      <c r="BS74" s="232">
        <f t="shared" si="266"/>
        <v>0</v>
      </c>
      <c r="BT74" s="232">
        <f t="shared" si="266"/>
        <v>0</v>
      </c>
      <c r="BU74" s="232">
        <f t="shared" si="266"/>
        <v>0</v>
      </c>
      <c r="BV74" s="232">
        <f t="shared" ref="BV74:DA74" si="267">BU74*IFERROR(VLOOKUP($F74+BU$4,mortalityTable_nPx_assurance,4,0),0)</f>
        <v>0</v>
      </c>
      <c r="BW74" s="232">
        <f t="shared" si="267"/>
        <v>0</v>
      </c>
      <c r="BX74" s="232">
        <f t="shared" si="267"/>
        <v>0</v>
      </c>
      <c r="BY74" s="232">
        <f t="shared" si="267"/>
        <v>0</v>
      </c>
      <c r="BZ74" s="232">
        <f t="shared" si="267"/>
        <v>0</v>
      </c>
      <c r="CA74" s="232">
        <f t="shared" si="267"/>
        <v>0</v>
      </c>
      <c r="CB74" s="232">
        <f t="shared" si="267"/>
        <v>0</v>
      </c>
      <c r="CC74" s="232">
        <f t="shared" si="267"/>
        <v>0</v>
      </c>
      <c r="CD74" s="232">
        <f t="shared" si="267"/>
        <v>0</v>
      </c>
      <c r="CE74" s="232">
        <f t="shared" si="267"/>
        <v>0</v>
      </c>
      <c r="CF74" s="232">
        <f t="shared" si="267"/>
        <v>0</v>
      </c>
      <c r="CG74" s="232">
        <f t="shared" si="267"/>
        <v>0</v>
      </c>
      <c r="CH74" s="232">
        <f t="shared" si="267"/>
        <v>0</v>
      </c>
      <c r="CI74" s="232">
        <f t="shared" si="267"/>
        <v>0</v>
      </c>
      <c r="CJ74" s="232">
        <f t="shared" si="267"/>
        <v>0</v>
      </c>
      <c r="CK74" s="232">
        <f t="shared" si="267"/>
        <v>0</v>
      </c>
      <c r="CL74" s="232">
        <f t="shared" si="267"/>
        <v>0</v>
      </c>
      <c r="CM74" s="232">
        <f t="shared" si="267"/>
        <v>0</v>
      </c>
      <c r="CN74" s="232">
        <f t="shared" si="267"/>
        <v>0</v>
      </c>
      <c r="CO74" s="232">
        <f t="shared" si="267"/>
        <v>0</v>
      </c>
      <c r="CP74" s="232">
        <f t="shared" si="267"/>
        <v>0</v>
      </c>
      <c r="CQ74" s="232">
        <f t="shared" si="267"/>
        <v>0</v>
      </c>
      <c r="CR74" s="232">
        <f t="shared" si="267"/>
        <v>0</v>
      </c>
      <c r="CS74" s="232">
        <f t="shared" si="267"/>
        <v>0</v>
      </c>
      <c r="CT74" s="232">
        <f t="shared" si="267"/>
        <v>0</v>
      </c>
      <c r="CU74" s="232">
        <f t="shared" si="267"/>
        <v>0</v>
      </c>
      <c r="CV74" s="232">
        <f t="shared" si="267"/>
        <v>0</v>
      </c>
      <c r="CW74" s="232">
        <f t="shared" si="267"/>
        <v>0</v>
      </c>
      <c r="CX74" s="232">
        <f t="shared" si="267"/>
        <v>0</v>
      </c>
      <c r="CY74" s="232">
        <f t="shared" si="267"/>
        <v>0</v>
      </c>
      <c r="CZ74" s="232">
        <f t="shared" si="267"/>
        <v>0</v>
      </c>
      <c r="DA74" s="232">
        <f t="shared" si="267"/>
        <v>0</v>
      </c>
      <c r="DB74" s="232">
        <f t="shared" ref="DB74:DI74" si="268">DA74*IFERROR(VLOOKUP($F74+DA$4,mortalityTable_nPx_assurance,4,0),0)</f>
        <v>0</v>
      </c>
      <c r="DC74" s="232">
        <f t="shared" si="268"/>
        <v>0</v>
      </c>
      <c r="DD74" s="232">
        <f t="shared" si="268"/>
        <v>0</v>
      </c>
      <c r="DE74" s="232">
        <f t="shared" si="268"/>
        <v>0</v>
      </c>
      <c r="DF74" s="232">
        <f t="shared" si="268"/>
        <v>0</v>
      </c>
      <c r="DG74" s="232">
        <f t="shared" si="268"/>
        <v>0</v>
      </c>
      <c r="DH74" s="232">
        <f t="shared" si="268"/>
        <v>0</v>
      </c>
      <c r="DI74" s="233">
        <f t="shared" si="268"/>
        <v>0</v>
      </c>
    </row>
    <row r="75" spans="2:113">
      <c r="B75" s="220"/>
      <c r="C75" s="220"/>
      <c r="D75" s="220"/>
      <c r="E75" s="220"/>
      <c r="F75" s="266">
        <f t="shared" si="14"/>
        <v>80</v>
      </c>
      <c r="G75" s="224">
        <f t="shared" si="264"/>
        <v>4.3060000000000001E-2</v>
      </c>
      <c r="H75" s="225">
        <v>1</v>
      </c>
      <c r="I75" s="235">
        <f t="shared" ref="I75:I115" si="269">1-G75</f>
        <v>0.95694000000000001</v>
      </c>
      <c r="J75" s="231">
        <f t="shared" ref="J75:AO75" si="270">I75*IFERROR(VLOOKUP($F75+I$4,mortalityTable_nPx_assurance,4,0),0)</f>
        <v>0.9112365456</v>
      </c>
      <c r="K75" s="232">
        <f t="shared" si="270"/>
        <v>0.86298657051048</v>
      </c>
      <c r="L75" s="232">
        <f t="shared" si="270"/>
        <v>0.81236377828433526</v>
      </c>
      <c r="M75" s="232">
        <f t="shared" si="270"/>
        <v>0.75960075088476775</v>
      </c>
      <c r="N75" s="232">
        <f t="shared" si="270"/>
        <v>0.70503103294120606</v>
      </c>
      <c r="O75" s="232">
        <f t="shared" si="270"/>
        <v>0.64906566954633316</v>
      </c>
      <c r="P75" s="232">
        <f t="shared" si="270"/>
        <v>0.59220751689407436</v>
      </c>
      <c r="Q75" s="232">
        <f t="shared" si="270"/>
        <v>0.53502395906278255</v>
      </c>
      <c r="R75" s="232">
        <f t="shared" si="270"/>
        <v>0.47816161269358998</v>
      </c>
      <c r="S75" s="232">
        <f t="shared" si="270"/>
        <v>0.42232189956323252</v>
      </c>
      <c r="T75" s="232">
        <f t="shared" si="270"/>
        <v>0.36823091066717373</v>
      </c>
      <c r="U75" s="232">
        <f t="shared" si="270"/>
        <v>0.31660125468252931</v>
      </c>
      <c r="V75" s="232">
        <f t="shared" si="270"/>
        <v>0.26811060651535312</v>
      </c>
      <c r="W75" s="232">
        <f t="shared" si="270"/>
        <v>0.22335222186368009</v>
      </c>
      <c r="X75" s="232">
        <f t="shared" si="270"/>
        <v>0.18281156007320351</v>
      </c>
      <c r="Y75" s="232">
        <f t="shared" si="270"/>
        <v>0.14682693258839413</v>
      </c>
      <c r="Z75" s="232">
        <f t="shared" si="270"/>
        <v>0.1155689469096509</v>
      </c>
      <c r="AA75" s="232">
        <f t="shared" si="270"/>
        <v>8.9034316699195051E-2</v>
      </c>
      <c r="AB75" s="232">
        <f t="shared" si="270"/>
        <v>6.7053524592497776E-2</v>
      </c>
      <c r="AC75" s="232">
        <f t="shared" si="270"/>
        <v>4.9307809309093238E-2</v>
      </c>
      <c r="AD75" s="232">
        <f t="shared" si="270"/>
        <v>3.5363560836481671E-2</v>
      </c>
      <c r="AE75" s="232">
        <f t="shared" si="270"/>
        <v>2.4710641770099934E-2</v>
      </c>
      <c r="AF75" s="232">
        <f t="shared" si="270"/>
        <v>1.680743721276887E-2</v>
      </c>
      <c r="AG75" s="232">
        <f t="shared" si="270"/>
        <v>1.1118792013735118E-2</v>
      </c>
      <c r="AH75" s="232">
        <f t="shared" si="270"/>
        <v>7.1493832648316814E-3</v>
      </c>
      <c r="AI75" s="232">
        <f t="shared" si="270"/>
        <v>4.4612151572549687E-3</v>
      </c>
      <c r="AJ75" s="232">
        <f t="shared" si="270"/>
        <v>2.6945739549820011E-3</v>
      </c>
      <c r="AK75" s="232">
        <f t="shared" si="270"/>
        <v>1.5709366157545066E-3</v>
      </c>
      <c r="AL75" s="232">
        <f t="shared" si="270"/>
        <v>8.7972450482252376E-4</v>
      </c>
      <c r="AM75" s="232">
        <f t="shared" si="270"/>
        <v>4.7065261008005012E-4</v>
      </c>
      <c r="AN75" s="232">
        <f t="shared" si="270"/>
        <v>2.386208733105854E-4</v>
      </c>
      <c r="AO75" s="232">
        <f t="shared" si="270"/>
        <v>1.1358353569583864E-4</v>
      </c>
      <c r="AP75" s="232">
        <f t="shared" ref="AP75:BU75" si="271">AO75*IFERROR(VLOOKUP($F75+AO$4,mortalityTable_nPx_assurance,4,0),0)</f>
        <v>5.0090339241864834E-5</v>
      </c>
      <c r="AQ75" s="232">
        <f t="shared" si="271"/>
        <v>2.0086226035987799E-5</v>
      </c>
      <c r="AR75" s="232">
        <f t="shared" si="271"/>
        <v>7.1306102427756684E-6</v>
      </c>
      <c r="AS75" s="232">
        <f t="shared" si="271"/>
        <v>2.1534442933182524E-6</v>
      </c>
      <c r="AT75" s="232">
        <f t="shared" si="271"/>
        <v>5.1898007468969876E-7</v>
      </c>
      <c r="AU75" s="232">
        <f t="shared" si="271"/>
        <v>8.8745592771938508E-8</v>
      </c>
      <c r="AV75" s="232">
        <f t="shared" si="271"/>
        <v>8.0758489422464023E-9</v>
      </c>
      <c r="AW75" s="232">
        <f t="shared" si="271"/>
        <v>0</v>
      </c>
      <c r="AX75" s="232">
        <f t="shared" si="271"/>
        <v>0</v>
      </c>
      <c r="AY75" s="232">
        <f t="shared" si="271"/>
        <v>0</v>
      </c>
      <c r="AZ75" s="232">
        <f t="shared" si="271"/>
        <v>0</v>
      </c>
      <c r="BA75" s="232">
        <f t="shared" si="271"/>
        <v>0</v>
      </c>
      <c r="BB75" s="232">
        <f t="shared" si="271"/>
        <v>0</v>
      </c>
      <c r="BC75" s="232">
        <f t="shared" si="271"/>
        <v>0</v>
      </c>
      <c r="BD75" s="232">
        <f t="shared" si="271"/>
        <v>0</v>
      </c>
      <c r="BE75" s="232">
        <f t="shared" si="271"/>
        <v>0</v>
      </c>
      <c r="BF75" s="232">
        <f t="shared" si="271"/>
        <v>0</v>
      </c>
      <c r="BG75" s="232">
        <f t="shared" si="271"/>
        <v>0</v>
      </c>
      <c r="BH75" s="232">
        <f t="shared" si="271"/>
        <v>0</v>
      </c>
      <c r="BI75" s="232">
        <f t="shared" si="271"/>
        <v>0</v>
      </c>
      <c r="BJ75" s="232">
        <f t="shared" si="271"/>
        <v>0</v>
      </c>
      <c r="BK75" s="232">
        <f t="shared" si="271"/>
        <v>0</v>
      </c>
      <c r="BL75" s="232">
        <f t="shared" si="271"/>
        <v>0</v>
      </c>
      <c r="BM75" s="232">
        <f t="shared" si="271"/>
        <v>0</v>
      </c>
      <c r="BN75" s="232">
        <f t="shared" si="271"/>
        <v>0</v>
      </c>
      <c r="BO75" s="232">
        <f t="shared" si="271"/>
        <v>0</v>
      </c>
      <c r="BP75" s="232">
        <f t="shared" si="271"/>
        <v>0</v>
      </c>
      <c r="BQ75" s="232">
        <f t="shared" si="271"/>
        <v>0</v>
      </c>
      <c r="BR75" s="232">
        <f t="shared" si="271"/>
        <v>0</v>
      </c>
      <c r="BS75" s="232">
        <f t="shared" si="271"/>
        <v>0</v>
      </c>
      <c r="BT75" s="232">
        <f t="shared" si="271"/>
        <v>0</v>
      </c>
      <c r="BU75" s="232">
        <f t="shared" si="271"/>
        <v>0</v>
      </c>
      <c r="BV75" s="232">
        <f t="shared" ref="BV75:DA75" si="272">BU75*IFERROR(VLOOKUP($F75+BU$4,mortalityTable_nPx_assurance,4,0),0)</f>
        <v>0</v>
      </c>
      <c r="BW75" s="232">
        <f t="shared" si="272"/>
        <v>0</v>
      </c>
      <c r="BX75" s="232">
        <f t="shared" si="272"/>
        <v>0</v>
      </c>
      <c r="BY75" s="232">
        <f t="shared" si="272"/>
        <v>0</v>
      </c>
      <c r="BZ75" s="232">
        <f t="shared" si="272"/>
        <v>0</v>
      </c>
      <c r="CA75" s="232">
        <f t="shared" si="272"/>
        <v>0</v>
      </c>
      <c r="CB75" s="232">
        <f t="shared" si="272"/>
        <v>0</v>
      </c>
      <c r="CC75" s="232">
        <f t="shared" si="272"/>
        <v>0</v>
      </c>
      <c r="CD75" s="232">
        <f t="shared" si="272"/>
        <v>0</v>
      </c>
      <c r="CE75" s="232">
        <f t="shared" si="272"/>
        <v>0</v>
      </c>
      <c r="CF75" s="232">
        <f t="shared" si="272"/>
        <v>0</v>
      </c>
      <c r="CG75" s="232">
        <f t="shared" si="272"/>
        <v>0</v>
      </c>
      <c r="CH75" s="232">
        <f t="shared" si="272"/>
        <v>0</v>
      </c>
      <c r="CI75" s="232">
        <f t="shared" si="272"/>
        <v>0</v>
      </c>
      <c r="CJ75" s="232">
        <f t="shared" si="272"/>
        <v>0</v>
      </c>
      <c r="CK75" s="232">
        <f t="shared" si="272"/>
        <v>0</v>
      </c>
      <c r="CL75" s="232">
        <f t="shared" si="272"/>
        <v>0</v>
      </c>
      <c r="CM75" s="232">
        <f t="shared" si="272"/>
        <v>0</v>
      </c>
      <c r="CN75" s="232">
        <f t="shared" si="272"/>
        <v>0</v>
      </c>
      <c r="CO75" s="232">
        <f t="shared" si="272"/>
        <v>0</v>
      </c>
      <c r="CP75" s="232">
        <f t="shared" si="272"/>
        <v>0</v>
      </c>
      <c r="CQ75" s="232">
        <f t="shared" si="272"/>
        <v>0</v>
      </c>
      <c r="CR75" s="232">
        <f t="shared" si="272"/>
        <v>0</v>
      </c>
      <c r="CS75" s="232">
        <f t="shared" si="272"/>
        <v>0</v>
      </c>
      <c r="CT75" s="232">
        <f t="shared" si="272"/>
        <v>0</v>
      </c>
      <c r="CU75" s="232">
        <f t="shared" si="272"/>
        <v>0</v>
      </c>
      <c r="CV75" s="232">
        <f t="shared" si="272"/>
        <v>0</v>
      </c>
      <c r="CW75" s="232">
        <f t="shared" si="272"/>
        <v>0</v>
      </c>
      <c r="CX75" s="232">
        <f t="shared" si="272"/>
        <v>0</v>
      </c>
      <c r="CY75" s="232">
        <f t="shared" si="272"/>
        <v>0</v>
      </c>
      <c r="CZ75" s="232">
        <f t="shared" si="272"/>
        <v>0</v>
      </c>
      <c r="DA75" s="232">
        <f t="shared" si="272"/>
        <v>0</v>
      </c>
      <c r="DB75" s="232">
        <f t="shared" ref="DB75:DI75" si="273">DA75*IFERROR(VLOOKUP($F75+DA$4,mortalityTable_nPx_assurance,4,0),0)</f>
        <v>0</v>
      </c>
      <c r="DC75" s="232">
        <f t="shared" si="273"/>
        <v>0</v>
      </c>
      <c r="DD75" s="232">
        <f t="shared" si="273"/>
        <v>0</v>
      </c>
      <c r="DE75" s="232">
        <f t="shared" si="273"/>
        <v>0</v>
      </c>
      <c r="DF75" s="232">
        <f t="shared" si="273"/>
        <v>0</v>
      </c>
      <c r="DG75" s="232">
        <f t="shared" si="273"/>
        <v>0</v>
      </c>
      <c r="DH75" s="232">
        <f t="shared" si="273"/>
        <v>0</v>
      </c>
      <c r="DI75" s="233">
        <f t="shared" si="273"/>
        <v>0</v>
      </c>
    </row>
    <row r="76" spans="2:113">
      <c r="B76" s="220"/>
      <c r="C76" s="220"/>
      <c r="D76" s="220"/>
      <c r="E76" s="220"/>
      <c r="F76" s="266">
        <f t="shared" ref="F76:F115" si="274">F75+1</f>
        <v>81</v>
      </c>
      <c r="G76" s="224">
        <f t="shared" si="264"/>
        <v>4.7759999999999997E-2</v>
      </c>
      <c r="H76" s="225">
        <v>1</v>
      </c>
      <c r="I76" s="235">
        <f t="shared" si="269"/>
        <v>0.95223999999999998</v>
      </c>
      <c r="J76" s="231">
        <f t="shared" ref="J76:AO76" si="275">I76*IFERROR(VLOOKUP($F76+I$4,mortalityTable_nPx_assurance,4,0),0)</f>
        <v>0.90181889199999987</v>
      </c>
      <c r="K76" s="232">
        <f t="shared" si="275"/>
        <v>0.84891819579527983</v>
      </c>
      <c r="L76" s="232">
        <f t="shared" si="275"/>
        <v>0.79378095897837642</v>
      </c>
      <c r="M76" s="232">
        <f t="shared" si="275"/>
        <v>0.73675573488536983</v>
      </c>
      <c r="N76" s="232">
        <f t="shared" si="275"/>
        <v>0.6782720646501692</v>
      </c>
      <c r="O76" s="232">
        <f t="shared" si="275"/>
        <v>0.61885543178681435</v>
      </c>
      <c r="P76" s="232">
        <f t="shared" si="275"/>
        <v>0.55909875129347952</v>
      </c>
      <c r="Q76" s="232">
        <f t="shared" si="275"/>
        <v>0.49967773600600851</v>
      </c>
      <c r="R76" s="232">
        <f t="shared" si="275"/>
        <v>0.44132536999522681</v>
      </c>
      <c r="S76" s="232">
        <f t="shared" si="275"/>
        <v>0.38480041660623815</v>
      </c>
      <c r="T76" s="232">
        <f t="shared" si="275"/>
        <v>0.33084755019387752</v>
      </c>
      <c r="U76" s="232">
        <f t="shared" si="275"/>
        <v>0.28017493940618327</v>
      </c>
      <c r="V76" s="232">
        <f t="shared" si="275"/>
        <v>0.23340253502171504</v>
      </c>
      <c r="W76" s="232">
        <f t="shared" si="275"/>
        <v>0.19103764088992353</v>
      </c>
      <c r="X76" s="232">
        <f t="shared" si="275"/>
        <v>0.15343379165715099</v>
      </c>
      <c r="Y76" s="232">
        <f t="shared" si="275"/>
        <v>0.12076927175126011</v>
      </c>
      <c r="Z76" s="232">
        <f t="shared" si="275"/>
        <v>9.3040646957170778E-2</v>
      </c>
      <c r="AA76" s="232">
        <f t="shared" si="275"/>
        <v>7.0070772036384454E-2</v>
      </c>
      <c r="AB76" s="232">
        <f t="shared" si="275"/>
        <v>5.1526542216955303E-2</v>
      </c>
      <c r="AC76" s="232">
        <f t="shared" si="275"/>
        <v>3.6954836078000347E-2</v>
      </c>
      <c r="AD76" s="232">
        <f t="shared" si="275"/>
        <v>2.5822561257863523E-2</v>
      </c>
      <c r="AE76" s="232">
        <f t="shared" si="275"/>
        <v>1.7563731490761032E-2</v>
      </c>
      <c r="AF76" s="232">
        <f t="shared" si="275"/>
        <v>1.1619110930398054E-2</v>
      </c>
      <c r="AG76" s="232">
        <f t="shared" si="275"/>
        <v>7.4710883282459485E-3</v>
      </c>
      <c r="AH76" s="232">
        <f t="shared" si="275"/>
        <v>4.6619591168254723E-3</v>
      </c>
      <c r="AI76" s="232">
        <f t="shared" si="275"/>
        <v>2.8158233065625851E-3</v>
      </c>
      <c r="AJ76" s="232">
        <f t="shared" si="275"/>
        <v>1.6416249877259869E-3</v>
      </c>
      <c r="AK76" s="232">
        <f t="shared" si="275"/>
        <v>9.1930999312655277E-4</v>
      </c>
      <c r="AL76" s="232">
        <f t="shared" si="275"/>
        <v>4.9183084632270567E-4</v>
      </c>
      <c r="AM76" s="232">
        <f t="shared" si="275"/>
        <v>2.493582390856118E-4</v>
      </c>
      <c r="AN76" s="232">
        <f t="shared" si="275"/>
        <v>1.1869452180475121E-4</v>
      </c>
      <c r="AO76" s="232">
        <f t="shared" si="275"/>
        <v>5.2344284115895279E-5</v>
      </c>
      <c r="AP76" s="232">
        <f t="shared" ref="AP76:BU76" si="276">AO76*IFERROR(VLOOKUP($F76+AO$4,mortalityTable_nPx_assurance,4,0),0)</f>
        <v>2.0990057930474007E-5</v>
      </c>
      <c r="AQ76" s="232">
        <f t="shared" si="276"/>
        <v>7.4514705653182722E-6</v>
      </c>
      <c r="AR76" s="232">
        <f t="shared" si="276"/>
        <v>2.2503441107261186E-6</v>
      </c>
      <c r="AS76" s="232">
        <f t="shared" si="276"/>
        <v>5.4233293068499459E-7</v>
      </c>
      <c r="AT76" s="232">
        <f t="shared" si="276"/>
        <v>9.2738931147134092E-8</v>
      </c>
      <c r="AU76" s="232">
        <f t="shared" si="276"/>
        <v>8.4392427343892001E-9</v>
      </c>
      <c r="AV76" s="232">
        <f t="shared" si="276"/>
        <v>0</v>
      </c>
      <c r="AW76" s="232">
        <f t="shared" si="276"/>
        <v>0</v>
      </c>
      <c r="AX76" s="232">
        <f t="shared" si="276"/>
        <v>0</v>
      </c>
      <c r="AY76" s="232">
        <f t="shared" si="276"/>
        <v>0</v>
      </c>
      <c r="AZ76" s="232">
        <f t="shared" si="276"/>
        <v>0</v>
      </c>
      <c r="BA76" s="232">
        <f t="shared" si="276"/>
        <v>0</v>
      </c>
      <c r="BB76" s="232">
        <f t="shared" si="276"/>
        <v>0</v>
      </c>
      <c r="BC76" s="232">
        <f t="shared" si="276"/>
        <v>0</v>
      </c>
      <c r="BD76" s="232">
        <f t="shared" si="276"/>
        <v>0</v>
      </c>
      <c r="BE76" s="232">
        <f t="shared" si="276"/>
        <v>0</v>
      </c>
      <c r="BF76" s="232">
        <f t="shared" si="276"/>
        <v>0</v>
      </c>
      <c r="BG76" s="232">
        <f t="shared" si="276"/>
        <v>0</v>
      </c>
      <c r="BH76" s="232">
        <f t="shared" si="276"/>
        <v>0</v>
      </c>
      <c r="BI76" s="232">
        <f t="shared" si="276"/>
        <v>0</v>
      </c>
      <c r="BJ76" s="232">
        <f t="shared" si="276"/>
        <v>0</v>
      </c>
      <c r="BK76" s="232">
        <f t="shared" si="276"/>
        <v>0</v>
      </c>
      <c r="BL76" s="232">
        <f t="shared" si="276"/>
        <v>0</v>
      </c>
      <c r="BM76" s="232">
        <f t="shared" si="276"/>
        <v>0</v>
      </c>
      <c r="BN76" s="232">
        <f t="shared" si="276"/>
        <v>0</v>
      </c>
      <c r="BO76" s="232">
        <f t="shared" si="276"/>
        <v>0</v>
      </c>
      <c r="BP76" s="232">
        <f t="shared" si="276"/>
        <v>0</v>
      </c>
      <c r="BQ76" s="232">
        <f t="shared" si="276"/>
        <v>0</v>
      </c>
      <c r="BR76" s="232">
        <f t="shared" si="276"/>
        <v>0</v>
      </c>
      <c r="BS76" s="232">
        <f t="shared" si="276"/>
        <v>0</v>
      </c>
      <c r="BT76" s="232">
        <f t="shared" si="276"/>
        <v>0</v>
      </c>
      <c r="BU76" s="232">
        <f t="shared" si="276"/>
        <v>0</v>
      </c>
      <c r="BV76" s="232">
        <f t="shared" ref="BV76:DA76" si="277">BU76*IFERROR(VLOOKUP($F76+BU$4,mortalityTable_nPx_assurance,4,0),0)</f>
        <v>0</v>
      </c>
      <c r="BW76" s="232">
        <f t="shared" si="277"/>
        <v>0</v>
      </c>
      <c r="BX76" s="232">
        <f t="shared" si="277"/>
        <v>0</v>
      </c>
      <c r="BY76" s="232">
        <f t="shared" si="277"/>
        <v>0</v>
      </c>
      <c r="BZ76" s="232">
        <f t="shared" si="277"/>
        <v>0</v>
      </c>
      <c r="CA76" s="232">
        <f t="shared" si="277"/>
        <v>0</v>
      </c>
      <c r="CB76" s="232">
        <f t="shared" si="277"/>
        <v>0</v>
      </c>
      <c r="CC76" s="232">
        <f t="shared" si="277"/>
        <v>0</v>
      </c>
      <c r="CD76" s="232">
        <f t="shared" si="277"/>
        <v>0</v>
      </c>
      <c r="CE76" s="232">
        <f t="shared" si="277"/>
        <v>0</v>
      </c>
      <c r="CF76" s="232">
        <f t="shared" si="277"/>
        <v>0</v>
      </c>
      <c r="CG76" s="232">
        <f t="shared" si="277"/>
        <v>0</v>
      </c>
      <c r="CH76" s="232">
        <f t="shared" si="277"/>
        <v>0</v>
      </c>
      <c r="CI76" s="232">
        <f t="shared" si="277"/>
        <v>0</v>
      </c>
      <c r="CJ76" s="232">
        <f t="shared" si="277"/>
        <v>0</v>
      </c>
      <c r="CK76" s="232">
        <f t="shared" si="277"/>
        <v>0</v>
      </c>
      <c r="CL76" s="232">
        <f t="shared" si="277"/>
        <v>0</v>
      </c>
      <c r="CM76" s="232">
        <f t="shared" si="277"/>
        <v>0</v>
      </c>
      <c r="CN76" s="232">
        <f t="shared" si="277"/>
        <v>0</v>
      </c>
      <c r="CO76" s="232">
        <f t="shared" si="277"/>
        <v>0</v>
      </c>
      <c r="CP76" s="232">
        <f t="shared" si="277"/>
        <v>0</v>
      </c>
      <c r="CQ76" s="232">
        <f t="shared" si="277"/>
        <v>0</v>
      </c>
      <c r="CR76" s="232">
        <f t="shared" si="277"/>
        <v>0</v>
      </c>
      <c r="CS76" s="232">
        <f t="shared" si="277"/>
        <v>0</v>
      </c>
      <c r="CT76" s="232">
        <f t="shared" si="277"/>
        <v>0</v>
      </c>
      <c r="CU76" s="232">
        <f t="shared" si="277"/>
        <v>0</v>
      </c>
      <c r="CV76" s="232">
        <f t="shared" si="277"/>
        <v>0</v>
      </c>
      <c r="CW76" s="232">
        <f t="shared" si="277"/>
        <v>0</v>
      </c>
      <c r="CX76" s="232">
        <f t="shared" si="277"/>
        <v>0</v>
      </c>
      <c r="CY76" s="232">
        <f t="shared" si="277"/>
        <v>0</v>
      </c>
      <c r="CZ76" s="232">
        <f t="shared" si="277"/>
        <v>0</v>
      </c>
      <c r="DA76" s="232">
        <f t="shared" si="277"/>
        <v>0</v>
      </c>
      <c r="DB76" s="232">
        <f t="shared" ref="DB76:DI76" si="278">DA76*IFERROR(VLOOKUP($F76+DA$4,mortalityTable_nPx_assurance,4,0),0)</f>
        <v>0</v>
      </c>
      <c r="DC76" s="232">
        <f t="shared" si="278"/>
        <v>0</v>
      </c>
      <c r="DD76" s="232">
        <f t="shared" si="278"/>
        <v>0</v>
      </c>
      <c r="DE76" s="232">
        <f t="shared" si="278"/>
        <v>0</v>
      </c>
      <c r="DF76" s="232">
        <f t="shared" si="278"/>
        <v>0</v>
      </c>
      <c r="DG76" s="232">
        <f t="shared" si="278"/>
        <v>0</v>
      </c>
      <c r="DH76" s="232">
        <f t="shared" si="278"/>
        <v>0</v>
      </c>
      <c r="DI76" s="233">
        <f t="shared" si="278"/>
        <v>0</v>
      </c>
    </row>
    <row r="77" spans="2:113">
      <c r="B77" s="220"/>
      <c r="C77" s="220"/>
      <c r="D77" s="220"/>
      <c r="E77" s="220"/>
      <c r="F77" s="266">
        <f t="shared" si="274"/>
        <v>82</v>
      </c>
      <c r="G77" s="224">
        <f t="shared" si="264"/>
        <v>5.2949999999999997E-2</v>
      </c>
      <c r="H77" s="225">
        <v>1</v>
      </c>
      <c r="I77" s="235">
        <f t="shared" si="269"/>
        <v>0.94704999999999995</v>
      </c>
      <c r="J77" s="231">
        <f t="shared" ref="J77:AO77" si="279">I77*IFERROR(VLOOKUP($F77+I$4,mortalityTable_nPx_assurance,4,0),0)</f>
        <v>0.89149604699999996</v>
      </c>
      <c r="K77" s="232">
        <f t="shared" si="279"/>
        <v>0.83359337874734996</v>
      </c>
      <c r="L77" s="232">
        <f t="shared" si="279"/>
        <v>0.77370803041814029</v>
      </c>
      <c r="M77" s="232">
        <f t="shared" si="279"/>
        <v>0.71229108696354826</v>
      </c>
      <c r="N77" s="232">
        <f t="shared" si="279"/>
        <v>0.64989438774554142</v>
      </c>
      <c r="O77" s="232">
        <f t="shared" si="279"/>
        <v>0.58714058566483196</v>
      </c>
      <c r="P77" s="232">
        <f t="shared" si="279"/>
        <v>0.52473928422037364</v>
      </c>
      <c r="Q77" s="232">
        <f t="shared" si="279"/>
        <v>0.4634602306091184</v>
      </c>
      <c r="R77" s="232">
        <f t="shared" si="279"/>
        <v>0.40410024427270252</v>
      </c>
      <c r="S77" s="232">
        <f t="shared" si="279"/>
        <v>0.34744134902322693</v>
      </c>
      <c r="T77" s="232">
        <f t="shared" si="279"/>
        <v>0.29422723200682949</v>
      </c>
      <c r="U77" s="232">
        <f t="shared" si="279"/>
        <v>0.24510893789560939</v>
      </c>
      <c r="V77" s="232">
        <f t="shared" si="279"/>
        <v>0.20061921457817733</v>
      </c>
      <c r="W77" s="232">
        <f t="shared" si="279"/>
        <v>0.16112932838060889</v>
      </c>
      <c r="X77" s="232">
        <f t="shared" si="279"/>
        <v>0.12682650566166107</v>
      </c>
      <c r="Y77" s="232">
        <f t="shared" si="279"/>
        <v>9.7707139961743683E-2</v>
      </c>
      <c r="Z77" s="232">
        <f t="shared" si="279"/>
        <v>7.358520124798841E-2</v>
      </c>
      <c r="AA77" s="232">
        <f t="shared" si="279"/>
        <v>5.4110877737708271E-2</v>
      </c>
      <c r="AB77" s="232">
        <f t="shared" si="279"/>
        <v>3.8808321513484373E-2</v>
      </c>
      <c r="AC77" s="232">
        <f t="shared" si="279"/>
        <v>2.7117702740762341E-2</v>
      </c>
      <c r="AD77" s="232">
        <f t="shared" si="279"/>
        <v>1.8444647873184322E-2</v>
      </c>
      <c r="AE77" s="232">
        <f t="shared" si="279"/>
        <v>1.2201872354026356E-2</v>
      </c>
      <c r="AF77" s="232">
        <f t="shared" si="279"/>
        <v>7.8458039236389467E-3</v>
      </c>
      <c r="AG77" s="232">
        <f t="shared" si="279"/>
        <v>4.8957816483507031E-3</v>
      </c>
      <c r="AH77" s="232">
        <f t="shared" si="279"/>
        <v>2.9570521156038246E-3</v>
      </c>
      <c r="AI77" s="232">
        <f t="shared" si="279"/>
        <v>1.7239613833970296E-3</v>
      </c>
      <c r="AJ77" s="232">
        <f t="shared" si="279"/>
        <v>9.6541837470233666E-4</v>
      </c>
      <c r="AK77" s="232">
        <f t="shared" si="279"/>
        <v>5.1649883046574999E-4</v>
      </c>
      <c r="AL77" s="232">
        <f t="shared" si="279"/>
        <v>2.6186490704613525E-4</v>
      </c>
      <c r="AM77" s="232">
        <f t="shared" si="279"/>
        <v>1.2464769575396036E-4</v>
      </c>
      <c r="AN77" s="232">
        <f t="shared" si="279"/>
        <v>5.4969633827496512E-5</v>
      </c>
      <c r="AO77" s="232">
        <f t="shared" si="279"/>
        <v>2.2042823164826101E-5</v>
      </c>
      <c r="AP77" s="232">
        <f t="shared" ref="AP77:BU77" si="280">AO77*IFERROR(VLOOKUP($F77+AO$4,mortalityTable_nPx_assurance,4,0),0)</f>
        <v>7.8252022235132649E-6</v>
      </c>
      <c r="AQ77" s="232">
        <f t="shared" si="280"/>
        <v>2.3632110715010066E-6</v>
      </c>
      <c r="AR77" s="232">
        <f t="shared" si="280"/>
        <v>5.6953386823174254E-7</v>
      </c>
      <c r="AS77" s="232">
        <f t="shared" si="280"/>
        <v>9.7390291467628001E-8</v>
      </c>
      <c r="AT77" s="232">
        <f t="shared" si="280"/>
        <v>8.8625165235541444E-9</v>
      </c>
      <c r="AU77" s="232">
        <f t="shared" si="280"/>
        <v>0</v>
      </c>
      <c r="AV77" s="232">
        <f t="shared" si="280"/>
        <v>0</v>
      </c>
      <c r="AW77" s="232">
        <f t="shared" si="280"/>
        <v>0</v>
      </c>
      <c r="AX77" s="232">
        <f t="shared" si="280"/>
        <v>0</v>
      </c>
      <c r="AY77" s="232">
        <f t="shared" si="280"/>
        <v>0</v>
      </c>
      <c r="AZ77" s="232">
        <f t="shared" si="280"/>
        <v>0</v>
      </c>
      <c r="BA77" s="232">
        <f t="shared" si="280"/>
        <v>0</v>
      </c>
      <c r="BB77" s="232">
        <f t="shared" si="280"/>
        <v>0</v>
      </c>
      <c r="BC77" s="232">
        <f t="shared" si="280"/>
        <v>0</v>
      </c>
      <c r="BD77" s="232">
        <f t="shared" si="280"/>
        <v>0</v>
      </c>
      <c r="BE77" s="232">
        <f t="shared" si="280"/>
        <v>0</v>
      </c>
      <c r="BF77" s="232">
        <f t="shared" si="280"/>
        <v>0</v>
      </c>
      <c r="BG77" s="232">
        <f t="shared" si="280"/>
        <v>0</v>
      </c>
      <c r="BH77" s="232">
        <f t="shared" si="280"/>
        <v>0</v>
      </c>
      <c r="BI77" s="232">
        <f t="shared" si="280"/>
        <v>0</v>
      </c>
      <c r="BJ77" s="232">
        <f t="shared" si="280"/>
        <v>0</v>
      </c>
      <c r="BK77" s="232">
        <f t="shared" si="280"/>
        <v>0</v>
      </c>
      <c r="BL77" s="232">
        <f t="shared" si="280"/>
        <v>0</v>
      </c>
      <c r="BM77" s="232">
        <f t="shared" si="280"/>
        <v>0</v>
      </c>
      <c r="BN77" s="232">
        <f t="shared" si="280"/>
        <v>0</v>
      </c>
      <c r="BO77" s="232">
        <f t="shared" si="280"/>
        <v>0</v>
      </c>
      <c r="BP77" s="232">
        <f t="shared" si="280"/>
        <v>0</v>
      </c>
      <c r="BQ77" s="232">
        <f t="shared" si="280"/>
        <v>0</v>
      </c>
      <c r="BR77" s="232">
        <f t="shared" si="280"/>
        <v>0</v>
      </c>
      <c r="BS77" s="232">
        <f t="shared" si="280"/>
        <v>0</v>
      </c>
      <c r="BT77" s="232">
        <f t="shared" si="280"/>
        <v>0</v>
      </c>
      <c r="BU77" s="232">
        <f t="shared" si="280"/>
        <v>0</v>
      </c>
      <c r="BV77" s="232">
        <f t="shared" ref="BV77:DA77" si="281">BU77*IFERROR(VLOOKUP($F77+BU$4,mortalityTable_nPx_assurance,4,0),0)</f>
        <v>0</v>
      </c>
      <c r="BW77" s="232">
        <f t="shared" si="281"/>
        <v>0</v>
      </c>
      <c r="BX77" s="232">
        <f t="shared" si="281"/>
        <v>0</v>
      </c>
      <c r="BY77" s="232">
        <f t="shared" si="281"/>
        <v>0</v>
      </c>
      <c r="BZ77" s="232">
        <f t="shared" si="281"/>
        <v>0</v>
      </c>
      <c r="CA77" s="232">
        <f t="shared" si="281"/>
        <v>0</v>
      </c>
      <c r="CB77" s="232">
        <f t="shared" si="281"/>
        <v>0</v>
      </c>
      <c r="CC77" s="232">
        <f t="shared" si="281"/>
        <v>0</v>
      </c>
      <c r="CD77" s="232">
        <f t="shared" si="281"/>
        <v>0</v>
      </c>
      <c r="CE77" s="232">
        <f t="shared" si="281"/>
        <v>0</v>
      </c>
      <c r="CF77" s="232">
        <f t="shared" si="281"/>
        <v>0</v>
      </c>
      <c r="CG77" s="232">
        <f t="shared" si="281"/>
        <v>0</v>
      </c>
      <c r="CH77" s="232">
        <f t="shared" si="281"/>
        <v>0</v>
      </c>
      <c r="CI77" s="232">
        <f t="shared" si="281"/>
        <v>0</v>
      </c>
      <c r="CJ77" s="232">
        <f t="shared" si="281"/>
        <v>0</v>
      </c>
      <c r="CK77" s="232">
        <f t="shared" si="281"/>
        <v>0</v>
      </c>
      <c r="CL77" s="232">
        <f t="shared" si="281"/>
        <v>0</v>
      </c>
      <c r="CM77" s="232">
        <f t="shared" si="281"/>
        <v>0</v>
      </c>
      <c r="CN77" s="232">
        <f t="shared" si="281"/>
        <v>0</v>
      </c>
      <c r="CO77" s="232">
        <f t="shared" si="281"/>
        <v>0</v>
      </c>
      <c r="CP77" s="232">
        <f t="shared" si="281"/>
        <v>0</v>
      </c>
      <c r="CQ77" s="232">
        <f t="shared" si="281"/>
        <v>0</v>
      </c>
      <c r="CR77" s="232">
        <f t="shared" si="281"/>
        <v>0</v>
      </c>
      <c r="CS77" s="232">
        <f t="shared" si="281"/>
        <v>0</v>
      </c>
      <c r="CT77" s="232">
        <f t="shared" si="281"/>
        <v>0</v>
      </c>
      <c r="CU77" s="232">
        <f t="shared" si="281"/>
        <v>0</v>
      </c>
      <c r="CV77" s="232">
        <f t="shared" si="281"/>
        <v>0</v>
      </c>
      <c r="CW77" s="232">
        <f t="shared" si="281"/>
        <v>0</v>
      </c>
      <c r="CX77" s="232">
        <f t="shared" si="281"/>
        <v>0</v>
      </c>
      <c r="CY77" s="232">
        <f t="shared" si="281"/>
        <v>0</v>
      </c>
      <c r="CZ77" s="232">
        <f t="shared" si="281"/>
        <v>0</v>
      </c>
      <c r="DA77" s="232">
        <f t="shared" si="281"/>
        <v>0</v>
      </c>
      <c r="DB77" s="232">
        <f t="shared" ref="DB77:DI77" si="282">DA77*IFERROR(VLOOKUP($F77+DA$4,mortalityTable_nPx_assurance,4,0),0)</f>
        <v>0</v>
      </c>
      <c r="DC77" s="232">
        <f t="shared" si="282"/>
        <v>0</v>
      </c>
      <c r="DD77" s="232">
        <f t="shared" si="282"/>
        <v>0</v>
      </c>
      <c r="DE77" s="232">
        <f t="shared" si="282"/>
        <v>0</v>
      </c>
      <c r="DF77" s="232">
        <f t="shared" si="282"/>
        <v>0</v>
      </c>
      <c r="DG77" s="232">
        <f t="shared" si="282"/>
        <v>0</v>
      </c>
      <c r="DH77" s="232">
        <f t="shared" si="282"/>
        <v>0</v>
      </c>
      <c r="DI77" s="233">
        <f t="shared" si="282"/>
        <v>0</v>
      </c>
    </row>
    <row r="78" spans="2:113">
      <c r="B78" s="220"/>
      <c r="C78" s="220"/>
      <c r="D78" s="220"/>
      <c r="E78" s="220"/>
      <c r="F78" s="266">
        <f t="shared" si="274"/>
        <v>83</v>
      </c>
      <c r="G78" s="224">
        <f t="shared" si="264"/>
        <v>5.8659999999999997E-2</v>
      </c>
      <c r="H78" s="225">
        <v>1</v>
      </c>
      <c r="I78" s="235">
        <f t="shared" si="269"/>
        <v>0.94133999999999995</v>
      </c>
      <c r="J78" s="231">
        <f t="shared" ref="J78:AO78" si="283">I78*IFERROR(VLOOKUP($F78+I$4,mortalityTable_nPx_assurance,4,0),0)</f>
        <v>0.88019996700000003</v>
      </c>
      <c r="K78" s="232">
        <f t="shared" si="283"/>
        <v>0.81696640137071996</v>
      </c>
      <c r="L78" s="232">
        <f t="shared" si="283"/>
        <v>0.75211560842991221</v>
      </c>
      <c r="M78" s="232">
        <f t="shared" si="283"/>
        <v>0.6862302811314519</v>
      </c>
      <c r="N78" s="232">
        <f t="shared" si="283"/>
        <v>0.61996788518539891</v>
      </c>
      <c r="O78" s="232">
        <f t="shared" si="283"/>
        <v>0.55407769834789466</v>
      </c>
      <c r="P78" s="232">
        <f t="shared" si="283"/>
        <v>0.48937250473482752</v>
      </c>
      <c r="Q78" s="232">
        <f t="shared" si="283"/>
        <v>0.42669367432839084</v>
      </c>
      <c r="R78" s="232">
        <f t="shared" si="283"/>
        <v>0.36686695425080718</v>
      </c>
      <c r="S78" s="232">
        <f t="shared" si="283"/>
        <v>0.31067761153775358</v>
      </c>
      <c r="T78" s="232">
        <f t="shared" si="283"/>
        <v>0.258813091067641</v>
      </c>
      <c r="U78" s="232">
        <f t="shared" si="283"/>
        <v>0.21183592690795347</v>
      </c>
      <c r="V78" s="232">
        <f t="shared" si="283"/>
        <v>0.1701381430553919</v>
      </c>
      <c r="W78" s="232">
        <f t="shared" si="283"/>
        <v>0.13391743378032953</v>
      </c>
      <c r="X78" s="232">
        <f t="shared" si="283"/>
        <v>0.10316999098436587</v>
      </c>
      <c r="Y78" s="232">
        <f t="shared" si="283"/>
        <v>7.7699383610145625E-2</v>
      </c>
      <c r="Z78" s="232">
        <f t="shared" si="283"/>
        <v>5.7136241737720583E-2</v>
      </c>
      <c r="AA78" s="232">
        <f t="shared" si="283"/>
        <v>4.0978112574293207E-2</v>
      </c>
      <c r="AB78" s="232">
        <f t="shared" si="283"/>
        <v>2.8633865942413125E-2</v>
      </c>
      <c r="AC78" s="232">
        <f t="shared" si="283"/>
        <v>1.9475896598051132E-2</v>
      </c>
      <c r="AD78" s="232">
        <f t="shared" si="283"/>
        <v>1.2884084635474746E-2</v>
      </c>
      <c r="AE78" s="232">
        <f t="shared" si="283"/>
        <v>8.2844664206102626E-3</v>
      </c>
      <c r="AF78" s="232">
        <f t="shared" si="283"/>
        <v>5.1695070464608042E-3</v>
      </c>
      <c r="AG78" s="232">
        <f t="shared" si="283"/>
        <v>3.1223822560623258E-3</v>
      </c>
      <c r="AH78" s="232">
        <f t="shared" si="283"/>
        <v>1.8203488552843358E-3</v>
      </c>
      <c r="AI78" s="232">
        <f t="shared" si="283"/>
        <v>1.0193953589592282E-3</v>
      </c>
      <c r="AJ78" s="232">
        <f t="shared" si="283"/>
        <v>5.45376517043187E-4</v>
      </c>
      <c r="AK78" s="232">
        <f t="shared" si="283"/>
        <v>2.7650589414089579E-4</v>
      </c>
      <c r="AL78" s="232">
        <f t="shared" si="283"/>
        <v>1.3161680561106639E-4</v>
      </c>
      <c r="AM78" s="232">
        <f t="shared" si="283"/>
        <v>5.8043011274480271E-5</v>
      </c>
      <c r="AN78" s="232">
        <f t="shared" si="283"/>
        <v>2.3275247521066591E-5</v>
      </c>
      <c r="AO78" s="232">
        <f t="shared" si="283"/>
        <v>8.2627128699786387E-6</v>
      </c>
      <c r="AP78" s="232">
        <f t="shared" ref="AP78:BU78" si="284">AO78*IFERROR(VLOOKUP($F78+AO$4,mortalityTable_nPx_assurance,4,0),0)</f>
        <v>2.4953392867335492E-6</v>
      </c>
      <c r="AQ78" s="232">
        <f t="shared" si="284"/>
        <v>6.0137676810278531E-7</v>
      </c>
      <c r="AR78" s="232">
        <f t="shared" si="284"/>
        <v>1.0283542734557631E-7</v>
      </c>
      <c r="AS78" s="232">
        <f t="shared" si="284"/>
        <v>9.3580238884474412E-9</v>
      </c>
      <c r="AT78" s="232">
        <f t="shared" si="284"/>
        <v>0</v>
      </c>
      <c r="AU78" s="232">
        <f t="shared" si="284"/>
        <v>0</v>
      </c>
      <c r="AV78" s="232">
        <f t="shared" si="284"/>
        <v>0</v>
      </c>
      <c r="AW78" s="232">
        <f t="shared" si="284"/>
        <v>0</v>
      </c>
      <c r="AX78" s="232">
        <f t="shared" si="284"/>
        <v>0</v>
      </c>
      <c r="AY78" s="232">
        <f t="shared" si="284"/>
        <v>0</v>
      </c>
      <c r="AZ78" s="232">
        <f t="shared" si="284"/>
        <v>0</v>
      </c>
      <c r="BA78" s="232">
        <f t="shared" si="284"/>
        <v>0</v>
      </c>
      <c r="BB78" s="232">
        <f t="shared" si="284"/>
        <v>0</v>
      </c>
      <c r="BC78" s="232">
        <f t="shared" si="284"/>
        <v>0</v>
      </c>
      <c r="BD78" s="232">
        <f t="shared" si="284"/>
        <v>0</v>
      </c>
      <c r="BE78" s="232">
        <f t="shared" si="284"/>
        <v>0</v>
      </c>
      <c r="BF78" s="232">
        <f t="shared" si="284"/>
        <v>0</v>
      </c>
      <c r="BG78" s="232">
        <f t="shared" si="284"/>
        <v>0</v>
      </c>
      <c r="BH78" s="232">
        <f t="shared" si="284"/>
        <v>0</v>
      </c>
      <c r="BI78" s="232">
        <f t="shared" si="284"/>
        <v>0</v>
      </c>
      <c r="BJ78" s="232">
        <f t="shared" si="284"/>
        <v>0</v>
      </c>
      <c r="BK78" s="232">
        <f t="shared" si="284"/>
        <v>0</v>
      </c>
      <c r="BL78" s="232">
        <f t="shared" si="284"/>
        <v>0</v>
      </c>
      <c r="BM78" s="232">
        <f t="shared" si="284"/>
        <v>0</v>
      </c>
      <c r="BN78" s="232">
        <f t="shared" si="284"/>
        <v>0</v>
      </c>
      <c r="BO78" s="232">
        <f t="shared" si="284"/>
        <v>0</v>
      </c>
      <c r="BP78" s="232">
        <f t="shared" si="284"/>
        <v>0</v>
      </c>
      <c r="BQ78" s="232">
        <f t="shared" si="284"/>
        <v>0</v>
      </c>
      <c r="BR78" s="232">
        <f t="shared" si="284"/>
        <v>0</v>
      </c>
      <c r="BS78" s="232">
        <f t="shared" si="284"/>
        <v>0</v>
      </c>
      <c r="BT78" s="232">
        <f t="shared" si="284"/>
        <v>0</v>
      </c>
      <c r="BU78" s="232">
        <f t="shared" si="284"/>
        <v>0</v>
      </c>
      <c r="BV78" s="232">
        <f t="shared" ref="BV78:DA78" si="285">BU78*IFERROR(VLOOKUP($F78+BU$4,mortalityTable_nPx_assurance,4,0),0)</f>
        <v>0</v>
      </c>
      <c r="BW78" s="232">
        <f t="shared" si="285"/>
        <v>0</v>
      </c>
      <c r="BX78" s="232">
        <f t="shared" si="285"/>
        <v>0</v>
      </c>
      <c r="BY78" s="232">
        <f t="shared" si="285"/>
        <v>0</v>
      </c>
      <c r="BZ78" s="232">
        <f t="shared" si="285"/>
        <v>0</v>
      </c>
      <c r="CA78" s="232">
        <f t="shared" si="285"/>
        <v>0</v>
      </c>
      <c r="CB78" s="232">
        <f t="shared" si="285"/>
        <v>0</v>
      </c>
      <c r="CC78" s="232">
        <f t="shared" si="285"/>
        <v>0</v>
      </c>
      <c r="CD78" s="232">
        <f t="shared" si="285"/>
        <v>0</v>
      </c>
      <c r="CE78" s="232">
        <f t="shared" si="285"/>
        <v>0</v>
      </c>
      <c r="CF78" s="232">
        <f t="shared" si="285"/>
        <v>0</v>
      </c>
      <c r="CG78" s="232">
        <f t="shared" si="285"/>
        <v>0</v>
      </c>
      <c r="CH78" s="232">
        <f t="shared" si="285"/>
        <v>0</v>
      </c>
      <c r="CI78" s="232">
        <f t="shared" si="285"/>
        <v>0</v>
      </c>
      <c r="CJ78" s="232">
        <f t="shared" si="285"/>
        <v>0</v>
      </c>
      <c r="CK78" s="232">
        <f t="shared" si="285"/>
        <v>0</v>
      </c>
      <c r="CL78" s="232">
        <f t="shared" si="285"/>
        <v>0</v>
      </c>
      <c r="CM78" s="232">
        <f t="shared" si="285"/>
        <v>0</v>
      </c>
      <c r="CN78" s="232">
        <f t="shared" si="285"/>
        <v>0</v>
      </c>
      <c r="CO78" s="232">
        <f t="shared" si="285"/>
        <v>0</v>
      </c>
      <c r="CP78" s="232">
        <f t="shared" si="285"/>
        <v>0</v>
      </c>
      <c r="CQ78" s="232">
        <f t="shared" si="285"/>
        <v>0</v>
      </c>
      <c r="CR78" s="232">
        <f t="shared" si="285"/>
        <v>0</v>
      </c>
      <c r="CS78" s="232">
        <f t="shared" si="285"/>
        <v>0</v>
      </c>
      <c r="CT78" s="232">
        <f t="shared" si="285"/>
        <v>0</v>
      </c>
      <c r="CU78" s="232">
        <f t="shared" si="285"/>
        <v>0</v>
      </c>
      <c r="CV78" s="232">
        <f t="shared" si="285"/>
        <v>0</v>
      </c>
      <c r="CW78" s="232">
        <f t="shared" si="285"/>
        <v>0</v>
      </c>
      <c r="CX78" s="232">
        <f t="shared" si="285"/>
        <v>0</v>
      </c>
      <c r="CY78" s="232">
        <f t="shared" si="285"/>
        <v>0</v>
      </c>
      <c r="CZ78" s="232">
        <f t="shared" si="285"/>
        <v>0</v>
      </c>
      <c r="DA78" s="232">
        <f t="shared" si="285"/>
        <v>0</v>
      </c>
      <c r="DB78" s="232">
        <f t="shared" ref="DB78:DI78" si="286">DA78*IFERROR(VLOOKUP($F78+DA$4,mortalityTable_nPx_assurance,4,0),0)</f>
        <v>0</v>
      </c>
      <c r="DC78" s="232">
        <f t="shared" si="286"/>
        <v>0</v>
      </c>
      <c r="DD78" s="232">
        <f t="shared" si="286"/>
        <v>0</v>
      </c>
      <c r="DE78" s="232">
        <f t="shared" si="286"/>
        <v>0</v>
      </c>
      <c r="DF78" s="232">
        <f t="shared" si="286"/>
        <v>0</v>
      </c>
      <c r="DG78" s="232">
        <f t="shared" si="286"/>
        <v>0</v>
      </c>
      <c r="DH78" s="232">
        <f t="shared" si="286"/>
        <v>0</v>
      </c>
      <c r="DI78" s="233">
        <f t="shared" si="286"/>
        <v>0</v>
      </c>
    </row>
    <row r="79" spans="2:113">
      <c r="B79" s="220"/>
      <c r="C79" s="220"/>
      <c r="D79" s="220"/>
      <c r="E79" s="220"/>
      <c r="F79" s="266">
        <f t="shared" si="274"/>
        <v>84</v>
      </c>
      <c r="G79" s="224">
        <f t="shared" si="264"/>
        <v>6.4949999999999994E-2</v>
      </c>
      <c r="H79" s="225">
        <v>1</v>
      </c>
      <c r="I79" s="235">
        <f t="shared" si="269"/>
        <v>0.93505000000000005</v>
      </c>
      <c r="J79" s="231">
        <f t="shared" ref="J79:AO79" si="287">I79*IFERROR(VLOOKUP($F79+I$4,mortalityTable_nPx_assurance,4,0),0)</f>
        <v>0.86787600799999998</v>
      </c>
      <c r="K79" s="232">
        <f t="shared" si="287"/>
        <v>0.79898401048495993</v>
      </c>
      <c r="L79" s="232">
        <f t="shared" si="287"/>
        <v>0.72899301116647741</v>
      </c>
      <c r="M79" s="232">
        <f t="shared" si="287"/>
        <v>0.65860144600824233</v>
      </c>
      <c r="N79" s="232">
        <f t="shared" si="287"/>
        <v>0.58860528432648629</v>
      </c>
      <c r="O79" s="232">
        <f t="shared" si="287"/>
        <v>0.51986795922283924</v>
      </c>
      <c r="P79" s="232">
        <f t="shared" si="287"/>
        <v>0.45328327100557803</v>
      </c>
      <c r="Q79" s="232">
        <f t="shared" si="287"/>
        <v>0.38972842357788595</v>
      </c>
      <c r="R79" s="232">
        <f t="shared" si="287"/>
        <v>0.33003761822269695</v>
      </c>
      <c r="S79" s="232">
        <f t="shared" si="287"/>
        <v>0.27494113823659994</v>
      </c>
      <c r="T79" s="232">
        <f t="shared" si="287"/>
        <v>0.22503657223527465</v>
      </c>
      <c r="U79" s="232">
        <f t="shared" si="287"/>
        <v>0.18074037335648319</v>
      </c>
      <c r="V79" s="232">
        <f t="shared" si="287"/>
        <v>0.14226255527262147</v>
      </c>
      <c r="W79" s="232">
        <f t="shared" si="287"/>
        <v>0.10959907258202757</v>
      </c>
      <c r="X79" s="232">
        <f t="shared" si="287"/>
        <v>8.2541253542976603E-2</v>
      </c>
      <c r="Y79" s="232">
        <f t="shared" si="287"/>
        <v>6.0696710792827839E-2</v>
      </c>
      <c r="Z79" s="232">
        <f t="shared" si="287"/>
        <v>4.3531680980616133E-2</v>
      </c>
      <c r="AA79" s="232">
        <f t="shared" si="287"/>
        <v>3.0418197402015332E-2</v>
      </c>
      <c r="AB79" s="232">
        <f t="shared" si="287"/>
        <v>2.0689545326928765E-2</v>
      </c>
      <c r="AC79" s="232">
        <f t="shared" si="287"/>
        <v>1.3686961815576456E-2</v>
      </c>
      <c r="AD79" s="232">
        <f t="shared" si="287"/>
        <v>8.8007164474156619E-3</v>
      </c>
      <c r="AE79" s="232">
        <f t="shared" si="287"/>
        <v>5.4916470631873734E-3</v>
      </c>
      <c r="AF79" s="232">
        <f t="shared" si="287"/>
        <v>3.3169548261651736E-3</v>
      </c>
      <c r="AG79" s="232">
        <f t="shared" si="287"/>
        <v>1.933784663654296E-3</v>
      </c>
      <c r="AH79" s="232">
        <f t="shared" si="287"/>
        <v>1.0829194116464059E-3</v>
      </c>
      <c r="AI79" s="232">
        <f t="shared" si="287"/>
        <v>5.7936188523082703E-4</v>
      </c>
      <c r="AJ79" s="232">
        <f t="shared" si="287"/>
        <v>2.9373647581202932E-4</v>
      </c>
      <c r="AK79" s="232">
        <f t="shared" si="287"/>
        <v>1.3981856248652594E-4</v>
      </c>
      <c r="AL79" s="232">
        <f t="shared" si="287"/>
        <v>6.1659986056557926E-5</v>
      </c>
      <c r="AM79" s="232">
        <f t="shared" si="287"/>
        <v>2.472565440867973E-5</v>
      </c>
      <c r="AN79" s="232">
        <f t="shared" si="287"/>
        <v>8.7776073150813041E-6</v>
      </c>
      <c r="AO79" s="232">
        <f t="shared" si="287"/>
        <v>2.6508374091545545E-6</v>
      </c>
      <c r="AP79" s="232">
        <f t="shared" ref="AP79:BU79" si="288">AO79*IFERROR(VLOOKUP($F79+AO$4,mortalityTable_nPx_assurance,4,0),0)</f>
        <v>6.3885181560624758E-7</v>
      </c>
      <c r="AQ79" s="232">
        <f t="shared" si="288"/>
        <v>1.0924366046866837E-7</v>
      </c>
      <c r="AR79" s="232">
        <f t="shared" si="288"/>
        <v>9.9411731026488177E-9</v>
      </c>
      <c r="AS79" s="232">
        <f t="shared" si="288"/>
        <v>0</v>
      </c>
      <c r="AT79" s="232">
        <f t="shared" si="288"/>
        <v>0</v>
      </c>
      <c r="AU79" s="232">
        <f t="shared" si="288"/>
        <v>0</v>
      </c>
      <c r="AV79" s="232">
        <f t="shared" si="288"/>
        <v>0</v>
      </c>
      <c r="AW79" s="232">
        <f t="shared" si="288"/>
        <v>0</v>
      </c>
      <c r="AX79" s="232">
        <f t="shared" si="288"/>
        <v>0</v>
      </c>
      <c r="AY79" s="232">
        <f t="shared" si="288"/>
        <v>0</v>
      </c>
      <c r="AZ79" s="232">
        <f t="shared" si="288"/>
        <v>0</v>
      </c>
      <c r="BA79" s="232">
        <f t="shared" si="288"/>
        <v>0</v>
      </c>
      <c r="BB79" s="232">
        <f t="shared" si="288"/>
        <v>0</v>
      </c>
      <c r="BC79" s="232">
        <f t="shared" si="288"/>
        <v>0</v>
      </c>
      <c r="BD79" s="232">
        <f t="shared" si="288"/>
        <v>0</v>
      </c>
      <c r="BE79" s="232">
        <f t="shared" si="288"/>
        <v>0</v>
      </c>
      <c r="BF79" s="232">
        <f t="shared" si="288"/>
        <v>0</v>
      </c>
      <c r="BG79" s="232">
        <f t="shared" si="288"/>
        <v>0</v>
      </c>
      <c r="BH79" s="232">
        <f t="shared" si="288"/>
        <v>0</v>
      </c>
      <c r="BI79" s="232">
        <f t="shared" si="288"/>
        <v>0</v>
      </c>
      <c r="BJ79" s="232">
        <f t="shared" si="288"/>
        <v>0</v>
      </c>
      <c r="BK79" s="232">
        <f t="shared" si="288"/>
        <v>0</v>
      </c>
      <c r="BL79" s="232">
        <f t="shared" si="288"/>
        <v>0</v>
      </c>
      <c r="BM79" s="232">
        <f t="shared" si="288"/>
        <v>0</v>
      </c>
      <c r="BN79" s="232">
        <f t="shared" si="288"/>
        <v>0</v>
      </c>
      <c r="BO79" s="232">
        <f t="shared" si="288"/>
        <v>0</v>
      </c>
      <c r="BP79" s="232">
        <f t="shared" si="288"/>
        <v>0</v>
      </c>
      <c r="BQ79" s="232">
        <f t="shared" si="288"/>
        <v>0</v>
      </c>
      <c r="BR79" s="232">
        <f t="shared" si="288"/>
        <v>0</v>
      </c>
      <c r="BS79" s="232">
        <f t="shared" si="288"/>
        <v>0</v>
      </c>
      <c r="BT79" s="232">
        <f t="shared" si="288"/>
        <v>0</v>
      </c>
      <c r="BU79" s="232">
        <f t="shared" si="288"/>
        <v>0</v>
      </c>
      <c r="BV79" s="232">
        <f t="shared" ref="BV79:DA79" si="289">BU79*IFERROR(VLOOKUP($F79+BU$4,mortalityTable_nPx_assurance,4,0),0)</f>
        <v>0</v>
      </c>
      <c r="BW79" s="232">
        <f t="shared" si="289"/>
        <v>0</v>
      </c>
      <c r="BX79" s="232">
        <f t="shared" si="289"/>
        <v>0</v>
      </c>
      <c r="BY79" s="232">
        <f t="shared" si="289"/>
        <v>0</v>
      </c>
      <c r="BZ79" s="232">
        <f t="shared" si="289"/>
        <v>0</v>
      </c>
      <c r="CA79" s="232">
        <f t="shared" si="289"/>
        <v>0</v>
      </c>
      <c r="CB79" s="232">
        <f t="shared" si="289"/>
        <v>0</v>
      </c>
      <c r="CC79" s="232">
        <f t="shared" si="289"/>
        <v>0</v>
      </c>
      <c r="CD79" s="232">
        <f t="shared" si="289"/>
        <v>0</v>
      </c>
      <c r="CE79" s="232">
        <f t="shared" si="289"/>
        <v>0</v>
      </c>
      <c r="CF79" s="232">
        <f t="shared" si="289"/>
        <v>0</v>
      </c>
      <c r="CG79" s="232">
        <f t="shared" si="289"/>
        <v>0</v>
      </c>
      <c r="CH79" s="232">
        <f t="shared" si="289"/>
        <v>0</v>
      </c>
      <c r="CI79" s="232">
        <f t="shared" si="289"/>
        <v>0</v>
      </c>
      <c r="CJ79" s="232">
        <f t="shared" si="289"/>
        <v>0</v>
      </c>
      <c r="CK79" s="232">
        <f t="shared" si="289"/>
        <v>0</v>
      </c>
      <c r="CL79" s="232">
        <f t="shared" si="289"/>
        <v>0</v>
      </c>
      <c r="CM79" s="232">
        <f t="shared" si="289"/>
        <v>0</v>
      </c>
      <c r="CN79" s="232">
        <f t="shared" si="289"/>
        <v>0</v>
      </c>
      <c r="CO79" s="232">
        <f t="shared" si="289"/>
        <v>0</v>
      </c>
      <c r="CP79" s="232">
        <f t="shared" si="289"/>
        <v>0</v>
      </c>
      <c r="CQ79" s="232">
        <f t="shared" si="289"/>
        <v>0</v>
      </c>
      <c r="CR79" s="232">
        <f t="shared" si="289"/>
        <v>0</v>
      </c>
      <c r="CS79" s="232">
        <f t="shared" si="289"/>
        <v>0</v>
      </c>
      <c r="CT79" s="232">
        <f t="shared" si="289"/>
        <v>0</v>
      </c>
      <c r="CU79" s="232">
        <f t="shared" si="289"/>
        <v>0</v>
      </c>
      <c r="CV79" s="232">
        <f t="shared" si="289"/>
        <v>0</v>
      </c>
      <c r="CW79" s="232">
        <f t="shared" si="289"/>
        <v>0</v>
      </c>
      <c r="CX79" s="232">
        <f t="shared" si="289"/>
        <v>0</v>
      </c>
      <c r="CY79" s="232">
        <f t="shared" si="289"/>
        <v>0</v>
      </c>
      <c r="CZ79" s="232">
        <f t="shared" si="289"/>
        <v>0</v>
      </c>
      <c r="DA79" s="232">
        <f t="shared" si="289"/>
        <v>0</v>
      </c>
      <c r="DB79" s="232">
        <f t="shared" ref="DB79:DI79" si="290">DA79*IFERROR(VLOOKUP($F79+DA$4,mortalityTable_nPx_assurance,4,0),0)</f>
        <v>0</v>
      </c>
      <c r="DC79" s="232">
        <f t="shared" si="290"/>
        <v>0</v>
      </c>
      <c r="DD79" s="232">
        <f t="shared" si="290"/>
        <v>0</v>
      </c>
      <c r="DE79" s="232">
        <f t="shared" si="290"/>
        <v>0</v>
      </c>
      <c r="DF79" s="232">
        <f t="shared" si="290"/>
        <v>0</v>
      </c>
      <c r="DG79" s="232">
        <f t="shared" si="290"/>
        <v>0</v>
      </c>
      <c r="DH79" s="232">
        <f t="shared" si="290"/>
        <v>0</v>
      </c>
      <c r="DI79" s="233">
        <f t="shared" si="290"/>
        <v>0</v>
      </c>
    </row>
    <row r="80" spans="2:113">
      <c r="B80" s="220"/>
      <c r="C80" s="220"/>
      <c r="D80" s="220"/>
      <c r="E80" s="220"/>
      <c r="F80" s="266">
        <f t="shared" si="274"/>
        <v>85</v>
      </c>
      <c r="G80" s="224">
        <f t="shared" si="264"/>
        <v>7.1840000000000001E-2</v>
      </c>
      <c r="H80" s="225">
        <v>1</v>
      </c>
      <c r="I80" s="235">
        <f t="shared" si="269"/>
        <v>0.92815999999999999</v>
      </c>
      <c r="J80" s="231">
        <f t="shared" ref="J80:AO80" si="291">I80*IFERROR(VLOOKUP($F80+I$4,mortalityTable_nPx_assurance,4,0),0)</f>
        <v>0.85448265919999999</v>
      </c>
      <c r="K80" s="232">
        <f t="shared" si="291"/>
        <v>0.77962997825407998</v>
      </c>
      <c r="L80" s="232">
        <f t="shared" si="291"/>
        <v>0.70434890755386603</v>
      </c>
      <c r="M80" s="232">
        <f t="shared" si="291"/>
        <v>0.62949070565904108</v>
      </c>
      <c r="N80" s="232">
        <f t="shared" si="291"/>
        <v>0.55597878105217824</v>
      </c>
      <c r="O80" s="232">
        <f t="shared" si="291"/>
        <v>0.48476901877501527</v>
      </c>
      <c r="P80" s="232">
        <f t="shared" si="291"/>
        <v>0.4167995546525704</v>
      </c>
      <c r="Q80" s="232">
        <f t="shared" si="291"/>
        <v>0.35296253486198276</v>
      </c>
      <c r="R80" s="232">
        <f t="shared" si="291"/>
        <v>0.29403896929212336</v>
      </c>
      <c r="S80" s="232">
        <f t="shared" si="291"/>
        <v>0.24066795597591004</v>
      </c>
      <c r="T80" s="232">
        <f t="shared" si="291"/>
        <v>0.1932948755216119</v>
      </c>
      <c r="U80" s="232">
        <f t="shared" si="291"/>
        <v>0.15214432947181594</v>
      </c>
      <c r="V80" s="232">
        <f t="shared" si="291"/>
        <v>0.11721199142508699</v>
      </c>
      <c r="W80" s="232">
        <f t="shared" si="291"/>
        <v>8.8274694982061516E-2</v>
      </c>
      <c r="X80" s="232">
        <f t="shared" si="291"/>
        <v>6.491279695505893E-2</v>
      </c>
      <c r="Y80" s="232">
        <f t="shared" si="291"/>
        <v>4.6555457976168266E-2</v>
      </c>
      <c r="Z80" s="232">
        <f t="shared" si="291"/>
        <v>3.2531091815427342E-2</v>
      </c>
      <c r="AA80" s="232">
        <f t="shared" si="291"/>
        <v>2.2126672720099213E-2</v>
      </c>
      <c r="AB80" s="232">
        <f t="shared" si="291"/>
        <v>1.4637679071254434E-2</v>
      </c>
      <c r="AC80" s="232">
        <f t="shared" si="291"/>
        <v>9.4120276428166002E-3</v>
      </c>
      <c r="AD80" s="232">
        <f t="shared" si="291"/>
        <v>5.8731052491175582E-3</v>
      </c>
      <c r="AE80" s="232">
        <f t="shared" si="291"/>
        <v>3.5473555704670051E-3</v>
      </c>
      <c r="AF80" s="232">
        <f t="shared" si="291"/>
        <v>2.0681082975822639E-3</v>
      </c>
      <c r="AG80" s="232">
        <f t="shared" si="291"/>
        <v>1.1581406466460678E-3</v>
      </c>
      <c r="AH80" s="232">
        <f t="shared" si="291"/>
        <v>6.1960524595564622E-4</v>
      </c>
      <c r="AI80" s="232">
        <f t="shared" si="291"/>
        <v>3.1413985969951265E-4</v>
      </c>
      <c r="AJ80" s="232">
        <f t="shared" si="291"/>
        <v>1.4953057321696802E-4</v>
      </c>
      <c r="AK80" s="232">
        <f t="shared" si="291"/>
        <v>6.5942982788682887E-5</v>
      </c>
      <c r="AL80" s="232">
        <f t="shared" si="291"/>
        <v>2.6443136098261839E-5</v>
      </c>
      <c r="AM80" s="232">
        <f t="shared" si="291"/>
        <v>9.3873133148829528E-6</v>
      </c>
      <c r="AN80" s="232">
        <f t="shared" si="291"/>
        <v>2.8349686210946521E-6</v>
      </c>
      <c r="AO80" s="232">
        <f t="shared" si="291"/>
        <v>6.8322743768381116E-7</v>
      </c>
      <c r="AP80" s="232">
        <f t="shared" ref="AP80:BU80" si="292">AO80*IFERROR(VLOOKUP($F80+AO$4,mortalityTable_nPx_assurance,4,0),0)</f>
        <v>1.1683189184393173E-7</v>
      </c>
      <c r="AQ80" s="232">
        <f t="shared" si="292"/>
        <v>1.0631702157797784E-8</v>
      </c>
      <c r="AR80" s="232">
        <f t="shared" si="292"/>
        <v>0</v>
      </c>
      <c r="AS80" s="232">
        <f t="shared" si="292"/>
        <v>0</v>
      </c>
      <c r="AT80" s="232">
        <f t="shared" si="292"/>
        <v>0</v>
      </c>
      <c r="AU80" s="232">
        <f t="shared" si="292"/>
        <v>0</v>
      </c>
      <c r="AV80" s="232">
        <f t="shared" si="292"/>
        <v>0</v>
      </c>
      <c r="AW80" s="232">
        <f t="shared" si="292"/>
        <v>0</v>
      </c>
      <c r="AX80" s="232">
        <f t="shared" si="292"/>
        <v>0</v>
      </c>
      <c r="AY80" s="232">
        <f t="shared" si="292"/>
        <v>0</v>
      </c>
      <c r="AZ80" s="232">
        <f t="shared" si="292"/>
        <v>0</v>
      </c>
      <c r="BA80" s="232">
        <f t="shared" si="292"/>
        <v>0</v>
      </c>
      <c r="BB80" s="232">
        <f t="shared" si="292"/>
        <v>0</v>
      </c>
      <c r="BC80" s="232">
        <f t="shared" si="292"/>
        <v>0</v>
      </c>
      <c r="BD80" s="232">
        <f t="shared" si="292"/>
        <v>0</v>
      </c>
      <c r="BE80" s="232">
        <f t="shared" si="292"/>
        <v>0</v>
      </c>
      <c r="BF80" s="232">
        <f t="shared" si="292"/>
        <v>0</v>
      </c>
      <c r="BG80" s="232">
        <f t="shared" si="292"/>
        <v>0</v>
      </c>
      <c r="BH80" s="232">
        <f t="shared" si="292"/>
        <v>0</v>
      </c>
      <c r="BI80" s="232">
        <f t="shared" si="292"/>
        <v>0</v>
      </c>
      <c r="BJ80" s="232">
        <f t="shared" si="292"/>
        <v>0</v>
      </c>
      <c r="BK80" s="232">
        <f t="shared" si="292"/>
        <v>0</v>
      </c>
      <c r="BL80" s="232">
        <f t="shared" si="292"/>
        <v>0</v>
      </c>
      <c r="BM80" s="232">
        <f t="shared" si="292"/>
        <v>0</v>
      </c>
      <c r="BN80" s="232">
        <f t="shared" si="292"/>
        <v>0</v>
      </c>
      <c r="BO80" s="232">
        <f t="shared" si="292"/>
        <v>0</v>
      </c>
      <c r="BP80" s="232">
        <f t="shared" si="292"/>
        <v>0</v>
      </c>
      <c r="BQ80" s="232">
        <f t="shared" si="292"/>
        <v>0</v>
      </c>
      <c r="BR80" s="232">
        <f t="shared" si="292"/>
        <v>0</v>
      </c>
      <c r="BS80" s="232">
        <f t="shared" si="292"/>
        <v>0</v>
      </c>
      <c r="BT80" s="232">
        <f t="shared" si="292"/>
        <v>0</v>
      </c>
      <c r="BU80" s="232">
        <f t="shared" si="292"/>
        <v>0</v>
      </c>
      <c r="BV80" s="232">
        <f t="shared" ref="BV80:DA80" si="293">BU80*IFERROR(VLOOKUP($F80+BU$4,mortalityTable_nPx_assurance,4,0),0)</f>
        <v>0</v>
      </c>
      <c r="BW80" s="232">
        <f t="shared" si="293"/>
        <v>0</v>
      </c>
      <c r="BX80" s="232">
        <f t="shared" si="293"/>
        <v>0</v>
      </c>
      <c r="BY80" s="232">
        <f t="shared" si="293"/>
        <v>0</v>
      </c>
      <c r="BZ80" s="232">
        <f t="shared" si="293"/>
        <v>0</v>
      </c>
      <c r="CA80" s="232">
        <f t="shared" si="293"/>
        <v>0</v>
      </c>
      <c r="CB80" s="232">
        <f t="shared" si="293"/>
        <v>0</v>
      </c>
      <c r="CC80" s="232">
        <f t="shared" si="293"/>
        <v>0</v>
      </c>
      <c r="CD80" s="232">
        <f t="shared" si="293"/>
        <v>0</v>
      </c>
      <c r="CE80" s="232">
        <f t="shared" si="293"/>
        <v>0</v>
      </c>
      <c r="CF80" s="232">
        <f t="shared" si="293"/>
        <v>0</v>
      </c>
      <c r="CG80" s="232">
        <f t="shared" si="293"/>
        <v>0</v>
      </c>
      <c r="CH80" s="232">
        <f t="shared" si="293"/>
        <v>0</v>
      </c>
      <c r="CI80" s="232">
        <f t="shared" si="293"/>
        <v>0</v>
      </c>
      <c r="CJ80" s="232">
        <f t="shared" si="293"/>
        <v>0</v>
      </c>
      <c r="CK80" s="232">
        <f t="shared" si="293"/>
        <v>0</v>
      </c>
      <c r="CL80" s="232">
        <f t="shared" si="293"/>
        <v>0</v>
      </c>
      <c r="CM80" s="232">
        <f t="shared" si="293"/>
        <v>0</v>
      </c>
      <c r="CN80" s="232">
        <f t="shared" si="293"/>
        <v>0</v>
      </c>
      <c r="CO80" s="232">
        <f t="shared" si="293"/>
        <v>0</v>
      </c>
      <c r="CP80" s="232">
        <f t="shared" si="293"/>
        <v>0</v>
      </c>
      <c r="CQ80" s="232">
        <f t="shared" si="293"/>
        <v>0</v>
      </c>
      <c r="CR80" s="232">
        <f t="shared" si="293"/>
        <v>0</v>
      </c>
      <c r="CS80" s="232">
        <f t="shared" si="293"/>
        <v>0</v>
      </c>
      <c r="CT80" s="232">
        <f t="shared" si="293"/>
        <v>0</v>
      </c>
      <c r="CU80" s="232">
        <f t="shared" si="293"/>
        <v>0</v>
      </c>
      <c r="CV80" s="232">
        <f t="shared" si="293"/>
        <v>0</v>
      </c>
      <c r="CW80" s="232">
        <f t="shared" si="293"/>
        <v>0</v>
      </c>
      <c r="CX80" s="232">
        <f t="shared" si="293"/>
        <v>0</v>
      </c>
      <c r="CY80" s="232">
        <f t="shared" si="293"/>
        <v>0</v>
      </c>
      <c r="CZ80" s="232">
        <f t="shared" si="293"/>
        <v>0</v>
      </c>
      <c r="DA80" s="232">
        <f t="shared" si="293"/>
        <v>0</v>
      </c>
      <c r="DB80" s="232">
        <f t="shared" ref="DB80:DI80" si="294">DA80*IFERROR(VLOOKUP($F80+DA$4,mortalityTable_nPx_assurance,4,0),0)</f>
        <v>0</v>
      </c>
      <c r="DC80" s="232">
        <f t="shared" si="294"/>
        <v>0</v>
      </c>
      <c r="DD80" s="232">
        <f t="shared" si="294"/>
        <v>0</v>
      </c>
      <c r="DE80" s="232">
        <f t="shared" si="294"/>
        <v>0</v>
      </c>
      <c r="DF80" s="232">
        <f t="shared" si="294"/>
        <v>0</v>
      </c>
      <c r="DG80" s="232">
        <f t="shared" si="294"/>
        <v>0</v>
      </c>
      <c r="DH80" s="232">
        <f t="shared" si="294"/>
        <v>0</v>
      </c>
      <c r="DI80" s="233">
        <f t="shared" si="294"/>
        <v>0</v>
      </c>
    </row>
    <row r="81" spans="2:113">
      <c r="B81" s="220"/>
      <c r="C81" s="220"/>
      <c r="D81" s="220"/>
      <c r="E81" s="220"/>
      <c r="F81" s="266">
        <f t="shared" si="274"/>
        <v>86</v>
      </c>
      <c r="G81" s="224">
        <f t="shared" si="264"/>
        <v>7.9380000000000006E-2</v>
      </c>
      <c r="H81" s="225">
        <v>1</v>
      </c>
      <c r="I81" s="235">
        <f t="shared" si="269"/>
        <v>0.92061999999999999</v>
      </c>
      <c r="J81" s="231">
        <f t="shared" ref="J81:AO81" si="295">I81*IFERROR(VLOOKUP($F81+I$4,mortalityTable_nPx_assurance,4,0),0)</f>
        <v>0.83997368799999994</v>
      </c>
      <c r="K81" s="232">
        <f t="shared" si="295"/>
        <v>0.75886582868671992</v>
      </c>
      <c r="L81" s="232">
        <f t="shared" si="295"/>
        <v>0.67821356841389535</v>
      </c>
      <c r="M81" s="232">
        <f t="shared" si="295"/>
        <v>0.5990117878945207</v>
      </c>
      <c r="N81" s="232">
        <f t="shared" si="295"/>
        <v>0.52229035810099045</v>
      </c>
      <c r="O81" s="232">
        <f t="shared" si="295"/>
        <v>0.4490600269916506</v>
      </c>
      <c r="P81" s="232">
        <f t="shared" si="295"/>
        <v>0.38028199325760942</v>
      </c>
      <c r="Q81" s="232">
        <f t="shared" si="295"/>
        <v>0.31679771730318412</v>
      </c>
      <c r="R81" s="232">
        <f t="shared" si="295"/>
        <v>0.25929576363548318</v>
      </c>
      <c r="S81" s="232">
        <f t="shared" si="295"/>
        <v>0.20825598552147467</v>
      </c>
      <c r="T81" s="232">
        <f t="shared" si="295"/>
        <v>0.16392036876380792</v>
      </c>
      <c r="U81" s="232">
        <f t="shared" si="295"/>
        <v>0.12628425209563762</v>
      </c>
      <c r="V81" s="232">
        <f t="shared" si="295"/>
        <v>9.5107195938266609E-2</v>
      </c>
      <c r="W81" s="232">
        <f t="shared" si="295"/>
        <v>6.9937076533204343E-2</v>
      </c>
      <c r="X81" s="232">
        <f t="shared" si="295"/>
        <v>5.015887128961416E-2</v>
      </c>
      <c r="Y81" s="232">
        <f t="shared" si="295"/>
        <v>3.5049012902330791E-2</v>
      </c>
      <c r="Z81" s="232">
        <f t="shared" si="295"/>
        <v>2.3839287105778331E-2</v>
      </c>
      <c r="AA81" s="232">
        <f t="shared" si="295"/>
        <v>1.5770641991956599E-2</v>
      </c>
      <c r="AB81" s="232">
        <f t="shared" si="295"/>
        <v>1.0140522800828094E-2</v>
      </c>
      <c r="AC81" s="232">
        <f t="shared" si="295"/>
        <v>6.3276862277167308E-3</v>
      </c>
      <c r="AD81" s="232">
        <f t="shared" si="295"/>
        <v>3.8219224815409054E-3</v>
      </c>
      <c r="AE81" s="232">
        <f t="shared" si="295"/>
        <v>2.2281808067383477E-3</v>
      </c>
      <c r="AF81" s="232">
        <f t="shared" si="295"/>
        <v>1.2477812517734748E-3</v>
      </c>
      <c r="AG81" s="232">
        <f t="shared" si="295"/>
        <v>6.675629696988089E-4</v>
      </c>
      <c r="AH81" s="232">
        <f t="shared" si="295"/>
        <v>3.384544256372961E-4</v>
      </c>
      <c r="AI81" s="232">
        <f t="shared" si="295"/>
        <v>1.6110430660335294E-4</v>
      </c>
      <c r="AJ81" s="232">
        <f t="shared" si="295"/>
        <v>7.1046999212078635E-5</v>
      </c>
      <c r="AK81" s="232">
        <f t="shared" si="295"/>
        <v>2.8489846684043536E-5</v>
      </c>
      <c r="AL81" s="232">
        <f t="shared" si="295"/>
        <v>1.0113895572835454E-5</v>
      </c>
      <c r="AM81" s="232">
        <f t="shared" si="295"/>
        <v>3.0543964629963077E-6</v>
      </c>
      <c r="AN81" s="232">
        <f t="shared" si="295"/>
        <v>7.3610954758211009E-7</v>
      </c>
      <c r="AO81" s="232">
        <f t="shared" si="295"/>
        <v>1.2587473263654085E-7</v>
      </c>
      <c r="AP81" s="232">
        <f t="shared" ref="AP81:BU81" si="296">AO81*IFERROR(VLOOKUP($F81+AO$4,mortalityTable_nPx_assurance,4,0),0)</f>
        <v>1.1454600669925214E-8</v>
      </c>
      <c r="AQ81" s="232">
        <f t="shared" si="296"/>
        <v>0</v>
      </c>
      <c r="AR81" s="232">
        <f t="shared" si="296"/>
        <v>0</v>
      </c>
      <c r="AS81" s="232">
        <f t="shared" si="296"/>
        <v>0</v>
      </c>
      <c r="AT81" s="232">
        <f t="shared" si="296"/>
        <v>0</v>
      </c>
      <c r="AU81" s="232">
        <f t="shared" si="296"/>
        <v>0</v>
      </c>
      <c r="AV81" s="232">
        <f t="shared" si="296"/>
        <v>0</v>
      </c>
      <c r="AW81" s="232">
        <f t="shared" si="296"/>
        <v>0</v>
      </c>
      <c r="AX81" s="232">
        <f t="shared" si="296"/>
        <v>0</v>
      </c>
      <c r="AY81" s="232">
        <f t="shared" si="296"/>
        <v>0</v>
      </c>
      <c r="AZ81" s="232">
        <f t="shared" si="296"/>
        <v>0</v>
      </c>
      <c r="BA81" s="232">
        <f t="shared" si="296"/>
        <v>0</v>
      </c>
      <c r="BB81" s="232">
        <f t="shared" si="296"/>
        <v>0</v>
      </c>
      <c r="BC81" s="232">
        <f t="shared" si="296"/>
        <v>0</v>
      </c>
      <c r="BD81" s="232">
        <f t="shared" si="296"/>
        <v>0</v>
      </c>
      <c r="BE81" s="232">
        <f t="shared" si="296"/>
        <v>0</v>
      </c>
      <c r="BF81" s="232">
        <f t="shared" si="296"/>
        <v>0</v>
      </c>
      <c r="BG81" s="232">
        <f t="shared" si="296"/>
        <v>0</v>
      </c>
      <c r="BH81" s="232">
        <f t="shared" si="296"/>
        <v>0</v>
      </c>
      <c r="BI81" s="232">
        <f t="shared" si="296"/>
        <v>0</v>
      </c>
      <c r="BJ81" s="232">
        <f t="shared" si="296"/>
        <v>0</v>
      </c>
      <c r="BK81" s="232">
        <f t="shared" si="296"/>
        <v>0</v>
      </c>
      <c r="BL81" s="232">
        <f t="shared" si="296"/>
        <v>0</v>
      </c>
      <c r="BM81" s="232">
        <f t="shared" si="296"/>
        <v>0</v>
      </c>
      <c r="BN81" s="232">
        <f t="shared" si="296"/>
        <v>0</v>
      </c>
      <c r="BO81" s="232">
        <f t="shared" si="296"/>
        <v>0</v>
      </c>
      <c r="BP81" s="232">
        <f t="shared" si="296"/>
        <v>0</v>
      </c>
      <c r="BQ81" s="232">
        <f t="shared" si="296"/>
        <v>0</v>
      </c>
      <c r="BR81" s="232">
        <f t="shared" si="296"/>
        <v>0</v>
      </c>
      <c r="BS81" s="232">
        <f t="shared" si="296"/>
        <v>0</v>
      </c>
      <c r="BT81" s="232">
        <f t="shared" si="296"/>
        <v>0</v>
      </c>
      <c r="BU81" s="232">
        <f t="shared" si="296"/>
        <v>0</v>
      </c>
      <c r="BV81" s="232">
        <f t="shared" ref="BV81:DA81" si="297">BU81*IFERROR(VLOOKUP($F81+BU$4,mortalityTable_nPx_assurance,4,0),0)</f>
        <v>0</v>
      </c>
      <c r="BW81" s="232">
        <f t="shared" si="297"/>
        <v>0</v>
      </c>
      <c r="BX81" s="232">
        <f t="shared" si="297"/>
        <v>0</v>
      </c>
      <c r="BY81" s="232">
        <f t="shared" si="297"/>
        <v>0</v>
      </c>
      <c r="BZ81" s="232">
        <f t="shared" si="297"/>
        <v>0</v>
      </c>
      <c r="CA81" s="232">
        <f t="shared" si="297"/>
        <v>0</v>
      </c>
      <c r="CB81" s="232">
        <f t="shared" si="297"/>
        <v>0</v>
      </c>
      <c r="CC81" s="232">
        <f t="shared" si="297"/>
        <v>0</v>
      </c>
      <c r="CD81" s="232">
        <f t="shared" si="297"/>
        <v>0</v>
      </c>
      <c r="CE81" s="232">
        <f t="shared" si="297"/>
        <v>0</v>
      </c>
      <c r="CF81" s="232">
        <f t="shared" si="297"/>
        <v>0</v>
      </c>
      <c r="CG81" s="232">
        <f t="shared" si="297"/>
        <v>0</v>
      </c>
      <c r="CH81" s="232">
        <f t="shared" si="297"/>
        <v>0</v>
      </c>
      <c r="CI81" s="232">
        <f t="shared" si="297"/>
        <v>0</v>
      </c>
      <c r="CJ81" s="232">
        <f t="shared" si="297"/>
        <v>0</v>
      </c>
      <c r="CK81" s="232">
        <f t="shared" si="297"/>
        <v>0</v>
      </c>
      <c r="CL81" s="232">
        <f t="shared" si="297"/>
        <v>0</v>
      </c>
      <c r="CM81" s="232">
        <f t="shared" si="297"/>
        <v>0</v>
      </c>
      <c r="CN81" s="232">
        <f t="shared" si="297"/>
        <v>0</v>
      </c>
      <c r="CO81" s="232">
        <f t="shared" si="297"/>
        <v>0</v>
      </c>
      <c r="CP81" s="232">
        <f t="shared" si="297"/>
        <v>0</v>
      </c>
      <c r="CQ81" s="232">
        <f t="shared" si="297"/>
        <v>0</v>
      </c>
      <c r="CR81" s="232">
        <f t="shared" si="297"/>
        <v>0</v>
      </c>
      <c r="CS81" s="232">
        <f t="shared" si="297"/>
        <v>0</v>
      </c>
      <c r="CT81" s="232">
        <f t="shared" si="297"/>
        <v>0</v>
      </c>
      <c r="CU81" s="232">
        <f t="shared" si="297"/>
        <v>0</v>
      </c>
      <c r="CV81" s="232">
        <f t="shared" si="297"/>
        <v>0</v>
      </c>
      <c r="CW81" s="232">
        <f t="shared" si="297"/>
        <v>0</v>
      </c>
      <c r="CX81" s="232">
        <f t="shared" si="297"/>
        <v>0</v>
      </c>
      <c r="CY81" s="232">
        <f t="shared" si="297"/>
        <v>0</v>
      </c>
      <c r="CZ81" s="232">
        <f t="shared" si="297"/>
        <v>0</v>
      </c>
      <c r="DA81" s="232">
        <f t="shared" si="297"/>
        <v>0</v>
      </c>
      <c r="DB81" s="232">
        <f t="shared" ref="DB81:DI81" si="298">DA81*IFERROR(VLOOKUP($F81+DA$4,mortalityTable_nPx_assurance,4,0),0)</f>
        <v>0</v>
      </c>
      <c r="DC81" s="232">
        <f t="shared" si="298"/>
        <v>0</v>
      </c>
      <c r="DD81" s="232">
        <f t="shared" si="298"/>
        <v>0</v>
      </c>
      <c r="DE81" s="232">
        <f t="shared" si="298"/>
        <v>0</v>
      </c>
      <c r="DF81" s="232">
        <f t="shared" si="298"/>
        <v>0</v>
      </c>
      <c r="DG81" s="232">
        <f t="shared" si="298"/>
        <v>0</v>
      </c>
      <c r="DH81" s="232">
        <f t="shared" si="298"/>
        <v>0</v>
      </c>
      <c r="DI81" s="233">
        <f t="shared" si="298"/>
        <v>0</v>
      </c>
    </row>
    <row r="82" spans="2:113">
      <c r="B82" s="220"/>
      <c r="C82" s="220"/>
      <c r="D82" s="220"/>
      <c r="E82" s="220"/>
      <c r="F82" s="266">
        <f t="shared" si="274"/>
        <v>87</v>
      </c>
      <c r="G82" s="224">
        <f t="shared" si="264"/>
        <v>8.7599999999999997E-2</v>
      </c>
      <c r="H82" s="225">
        <v>1</v>
      </c>
      <c r="I82" s="235">
        <f t="shared" si="269"/>
        <v>0.91239999999999999</v>
      </c>
      <c r="J82" s="231">
        <f t="shared" ref="J82:AO82" si="299">I82*IFERROR(VLOOKUP($F82+I$4,mortalityTable_nPx_assurance,4,0),0)</f>
        <v>0.82429865599999996</v>
      </c>
      <c r="K82" s="232">
        <f t="shared" si="299"/>
        <v>0.73669219484031989</v>
      </c>
      <c r="L82" s="232">
        <f t="shared" si="299"/>
        <v>0.65066128032686732</v>
      </c>
      <c r="M82" s="232">
        <f t="shared" si="299"/>
        <v>0.56732458354260218</v>
      </c>
      <c r="N82" s="232">
        <f t="shared" si="299"/>
        <v>0.48778000368409397</v>
      </c>
      <c r="O82" s="232">
        <f t="shared" si="299"/>
        <v>0.41307161831983813</v>
      </c>
      <c r="P82" s="232">
        <f t="shared" si="299"/>
        <v>0.34411344235752434</v>
      </c>
      <c r="Q82" s="232">
        <f t="shared" si="299"/>
        <v>0.28165341143521005</v>
      </c>
      <c r="R82" s="232">
        <f t="shared" si="299"/>
        <v>0.22621275392830331</v>
      </c>
      <c r="S82" s="232">
        <f t="shared" si="299"/>
        <v>0.17805432074450681</v>
      </c>
      <c r="T82" s="232">
        <f t="shared" si="299"/>
        <v>0.13717304870156805</v>
      </c>
      <c r="U82" s="232">
        <f t="shared" si="299"/>
        <v>0.10330776643812493</v>
      </c>
      <c r="V82" s="232">
        <f t="shared" si="299"/>
        <v>7.5967366050275167E-2</v>
      </c>
      <c r="W82" s="232">
        <f t="shared" si="299"/>
        <v>5.4483794931257358E-2</v>
      </c>
      <c r="X82" s="232">
        <f t="shared" si="299"/>
        <v>3.8071096546165396E-2</v>
      </c>
      <c r="Y82" s="232">
        <f t="shared" si="299"/>
        <v>2.5894817737805314E-2</v>
      </c>
      <c r="Z82" s="232">
        <f t="shared" si="299"/>
        <v>1.7130457726267728E-2</v>
      </c>
      <c r="AA82" s="232">
        <f t="shared" si="299"/>
        <v>1.1014884317990149E-2</v>
      </c>
      <c r="AB82" s="232">
        <f t="shared" si="299"/>
        <v>6.8732878144258528E-3</v>
      </c>
      <c r="AC82" s="232">
        <f t="shared" si="299"/>
        <v>4.1514658399132145E-3</v>
      </c>
      <c r="AD82" s="232">
        <f t="shared" si="299"/>
        <v>2.4203045846694039E-3</v>
      </c>
      <c r="AE82" s="232">
        <f t="shared" si="299"/>
        <v>1.3553705674148662E-3</v>
      </c>
      <c r="AF82" s="232">
        <f t="shared" si="299"/>
        <v>7.2512325356695329E-4</v>
      </c>
      <c r="AG82" s="232">
        <f t="shared" si="299"/>
        <v>3.676374895584453E-4</v>
      </c>
      <c r="AH82" s="232">
        <f t="shared" si="299"/>
        <v>1.7499544502981996E-4</v>
      </c>
      <c r="AI82" s="232">
        <f t="shared" si="299"/>
        <v>7.7172991258150594E-5</v>
      </c>
      <c r="AJ82" s="232">
        <f t="shared" si="299"/>
        <v>3.0946369494518388E-5</v>
      </c>
      <c r="AK82" s="232">
        <f t="shared" si="299"/>
        <v>1.0985961170554027E-5</v>
      </c>
      <c r="AL82" s="232">
        <f t="shared" si="299"/>
        <v>3.3177602735073168E-6</v>
      </c>
      <c r="AM82" s="232">
        <f t="shared" si="299"/>
        <v>7.9958022591526334E-7</v>
      </c>
      <c r="AN82" s="232">
        <f t="shared" si="299"/>
        <v>1.3672821863151007E-7</v>
      </c>
      <c r="AO82" s="232">
        <f t="shared" si="299"/>
        <v>1.2442267895467413E-8</v>
      </c>
      <c r="AP82" s="232">
        <f t="shared" ref="AP82:BU82" si="300">AO82*IFERROR(VLOOKUP($F82+AO$4,mortalityTable_nPx_assurance,4,0),0)</f>
        <v>0</v>
      </c>
      <c r="AQ82" s="232">
        <f t="shared" si="300"/>
        <v>0</v>
      </c>
      <c r="AR82" s="232">
        <f t="shared" si="300"/>
        <v>0</v>
      </c>
      <c r="AS82" s="232">
        <f t="shared" si="300"/>
        <v>0</v>
      </c>
      <c r="AT82" s="232">
        <f t="shared" si="300"/>
        <v>0</v>
      </c>
      <c r="AU82" s="232">
        <f t="shared" si="300"/>
        <v>0</v>
      </c>
      <c r="AV82" s="232">
        <f t="shared" si="300"/>
        <v>0</v>
      </c>
      <c r="AW82" s="232">
        <f t="shared" si="300"/>
        <v>0</v>
      </c>
      <c r="AX82" s="232">
        <f t="shared" si="300"/>
        <v>0</v>
      </c>
      <c r="AY82" s="232">
        <f t="shared" si="300"/>
        <v>0</v>
      </c>
      <c r="AZ82" s="232">
        <f t="shared" si="300"/>
        <v>0</v>
      </c>
      <c r="BA82" s="232">
        <f t="shared" si="300"/>
        <v>0</v>
      </c>
      <c r="BB82" s="232">
        <f t="shared" si="300"/>
        <v>0</v>
      </c>
      <c r="BC82" s="232">
        <f t="shared" si="300"/>
        <v>0</v>
      </c>
      <c r="BD82" s="232">
        <f t="shared" si="300"/>
        <v>0</v>
      </c>
      <c r="BE82" s="232">
        <f t="shared" si="300"/>
        <v>0</v>
      </c>
      <c r="BF82" s="232">
        <f t="shared" si="300"/>
        <v>0</v>
      </c>
      <c r="BG82" s="232">
        <f t="shared" si="300"/>
        <v>0</v>
      </c>
      <c r="BH82" s="232">
        <f t="shared" si="300"/>
        <v>0</v>
      </c>
      <c r="BI82" s="232">
        <f t="shared" si="300"/>
        <v>0</v>
      </c>
      <c r="BJ82" s="232">
        <f t="shared" si="300"/>
        <v>0</v>
      </c>
      <c r="BK82" s="232">
        <f t="shared" si="300"/>
        <v>0</v>
      </c>
      <c r="BL82" s="232">
        <f t="shared" si="300"/>
        <v>0</v>
      </c>
      <c r="BM82" s="232">
        <f t="shared" si="300"/>
        <v>0</v>
      </c>
      <c r="BN82" s="232">
        <f t="shared" si="300"/>
        <v>0</v>
      </c>
      <c r="BO82" s="232">
        <f t="shared" si="300"/>
        <v>0</v>
      </c>
      <c r="BP82" s="232">
        <f t="shared" si="300"/>
        <v>0</v>
      </c>
      <c r="BQ82" s="232">
        <f t="shared" si="300"/>
        <v>0</v>
      </c>
      <c r="BR82" s="232">
        <f t="shared" si="300"/>
        <v>0</v>
      </c>
      <c r="BS82" s="232">
        <f t="shared" si="300"/>
        <v>0</v>
      </c>
      <c r="BT82" s="232">
        <f t="shared" si="300"/>
        <v>0</v>
      </c>
      <c r="BU82" s="232">
        <f t="shared" si="300"/>
        <v>0</v>
      </c>
      <c r="BV82" s="232">
        <f t="shared" ref="BV82:DA82" si="301">BU82*IFERROR(VLOOKUP($F82+BU$4,mortalityTable_nPx_assurance,4,0),0)</f>
        <v>0</v>
      </c>
      <c r="BW82" s="232">
        <f t="shared" si="301"/>
        <v>0</v>
      </c>
      <c r="BX82" s="232">
        <f t="shared" si="301"/>
        <v>0</v>
      </c>
      <c r="BY82" s="232">
        <f t="shared" si="301"/>
        <v>0</v>
      </c>
      <c r="BZ82" s="232">
        <f t="shared" si="301"/>
        <v>0</v>
      </c>
      <c r="CA82" s="232">
        <f t="shared" si="301"/>
        <v>0</v>
      </c>
      <c r="CB82" s="232">
        <f t="shared" si="301"/>
        <v>0</v>
      </c>
      <c r="CC82" s="232">
        <f t="shared" si="301"/>
        <v>0</v>
      </c>
      <c r="CD82" s="232">
        <f t="shared" si="301"/>
        <v>0</v>
      </c>
      <c r="CE82" s="232">
        <f t="shared" si="301"/>
        <v>0</v>
      </c>
      <c r="CF82" s="232">
        <f t="shared" si="301"/>
        <v>0</v>
      </c>
      <c r="CG82" s="232">
        <f t="shared" si="301"/>
        <v>0</v>
      </c>
      <c r="CH82" s="232">
        <f t="shared" si="301"/>
        <v>0</v>
      </c>
      <c r="CI82" s="232">
        <f t="shared" si="301"/>
        <v>0</v>
      </c>
      <c r="CJ82" s="232">
        <f t="shared" si="301"/>
        <v>0</v>
      </c>
      <c r="CK82" s="232">
        <f t="shared" si="301"/>
        <v>0</v>
      </c>
      <c r="CL82" s="232">
        <f t="shared" si="301"/>
        <v>0</v>
      </c>
      <c r="CM82" s="232">
        <f t="shared" si="301"/>
        <v>0</v>
      </c>
      <c r="CN82" s="232">
        <f t="shared" si="301"/>
        <v>0</v>
      </c>
      <c r="CO82" s="232">
        <f t="shared" si="301"/>
        <v>0</v>
      </c>
      <c r="CP82" s="232">
        <f t="shared" si="301"/>
        <v>0</v>
      </c>
      <c r="CQ82" s="232">
        <f t="shared" si="301"/>
        <v>0</v>
      </c>
      <c r="CR82" s="232">
        <f t="shared" si="301"/>
        <v>0</v>
      </c>
      <c r="CS82" s="232">
        <f t="shared" si="301"/>
        <v>0</v>
      </c>
      <c r="CT82" s="232">
        <f t="shared" si="301"/>
        <v>0</v>
      </c>
      <c r="CU82" s="232">
        <f t="shared" si="301"/>
        <v>0</v>
      </c>
      <c r="CV82" s="232">
        <f t="shared" si="301"/>
        <v>0</v>
      </c>
      <c r="CW82" s="232">
        <f t="shared" si="301"/>
        <v>0</v>
      </c>
      <c r="CX82" s="232">
        <f t="shared" si="301"/>
        <v>0</v>
      </c>
      <c r="CY82" s="232">
        <f t="shared" si="301"/>
        <v>0</v>
      </c>
      <c r="CZ82" s="232">
        <f t="shared" si="301"/>
        <v>0</v>
      </c>
      <c r="DA82" s="232">
        <f t="shared" si="301"/>
        <v>0</v>
      </c>
      <c r="DB82" s="232">
        <f t="shared" ref="DB82:DI82" si="302">DA82*IFERROR(VLOOKUP($F82+DA$4,mortalityTable_nPx_assurance,4,0),0)</f>
        <v>0</v>
      </c>
      <c r="DC82" s="232">
        <f t="shared" si="302"/>
        <v>0</v>
      </c>
      <c r="DD82" s="232">
        <f t="shared" si="302"/>
        <v>0</v>
      </c>
      <c r="DE82" s="232">
        <f t="shared" si="302"/>
        <v>0</v>
      </c>
      <c r="DF82" s="232">
        <f t="shared" si="302"/>
        <v>0</v>
      </c>
      <c r="DG82" s="232">
        <f t="shared" si="302"/>
        <v>0</v>
      </c>
      <c r="DH82" s="232">
        <f t="shared" si="302"/>
        <v>0</v>
      </c>
      <c r="DI82" s="233">
        <f t="shared" si="302"/>
        <v>0</v>
      </c>
    </row>
    <row r="83" spans="2:113">
      <c r="B83" s="220"/>
      <c r="C83" s="220"/>
      <c r="D83" s="220"/>
      <c r="E83" s="220"/>
      <c r="F83" s="266">
        <f t="shared" si="274"/>
        <v>88</v>
      </c>
      <c r="G83" s="224">
        <f t="shared" si="264"/>
        <v>9.6560000000000007E-2</v>
      </c>
      <c r="H83" s="225">
        <v>1</v>
      </c>
      <c r="I83" s="235">
        <f t="shared" si="269"/>
        <v>0.90344000000000002</v>
      </c>
      <c r="J83" s="231">
        <f t="shared" ref="J83:AO83" si="303">I83*IFERROR(VLOOKUP($F83+I$4,mortalityTable_nPx_assurance,4,0),0)</f>
        <v>0.80742239679999994</v>
      </c>
      <c r="K83" s="232">
        <f t="shared" si="303"/>
        <v>0.71313160930169595</v>
      </c>
      <c r="L83" s="232">
        <f t="shared" si="303"/>
        <v>0.62179371278233475</v>
      </c>
      <c r="M83" s="232">
        <f t="shared" si="303"/>
        <v>0.53461201631312361</v>
      </c>
      <c r="N83" s="232">
        <f t="shared" si="303"/>
        <v>0.45273083989460561</v>
      </c>
      <c r="O83" s="232">
        <f t="shared" si="303"/>
        <v>0.37715195348260017</v>
      </c>
      <c r="P83" s="232">
        <f t="shared" si="303"/>
        <v>0.30869510240597337</v>
      </c>
      <c r="Q83" s="232">
        <f t="shared" si="303"/>
        <v>0.24793155844838155</v>
      </c>
      <c r="R83" s="232">
        <f t="shared" si="303"/>
        <v>0.19514940897030561</v>
      </c>
      <c r="S83" s="232">
        <f t="shared" si="303"/>
        <v>0.15034310467072343</v>
      </c>
      <c r="T83" s="232">
        <f t="shared" si="303"/>
        <v>0.11322639898961523</v>
      </c>
      <c r="U83" s="232">
        <f t="shared" si="303"/>
        <v>8.3261032497013554E-2</v>
      </c>
      <c r="V83" s="232">
        <f t="shared" si="303"/>
        <v>5.9714812506858124E-2</v>
      </c>
      <c r="W83" s="232">
        <f t="shared" si="303"/>
        <v>4.1726322387292188E-2</v>
      </c>
      <c r="X83" s="232">
        <f t="shared" si="303"/>
        <v>2.8380992698164523E-2</v>
      </c>
      <c r="Y83" s="232">
        <f t="shared" si="303"/>
        <v>1.8775161909543758E-2</v>
      </c>
      <c r="Z83" s="232">
        <f t="shared" si="303"/>
        <v>1.2072429107836636E-2</v>
      </c>
      <c r="AA83" s="232">
        <f t="shared" si="303"/>
        <v>7.5331957632900608E-3</v>
      </c>
      <c r="AB83" s="232">
        <f t="shared" si="303"/>
        <v>4.5500502410271964E-3</v>
      </c>
      <c r="AC83" s="232">
        <f t="shared" si="303"/>
        <v>2.6526792905188553E-3</v>
      </c>
      <c r="AD83" s="232">
        <f t="shared" si="303"/>
        <v>1.4855004026905591E-3</v>
      </c>
      <c r="AE83" s="232">
        <f t="shared" si="303"/>
        <v>7.9474271543944898E-4</v>
      </c>
      <c r="AF83" s="232">
        <f t="shared" si="303"/>
        <v>4.0293455672780066E-4</v>
      </c>
      <c r="AG83" s="232">
        <f t="shared" si="303"/>
        <v>1.917968490024331E-4</v>
      </c>
      <c r="AH83" s="232">
        <f t="shared" si="303"/>
        <v>8.4582410410072989E-5</v>
      </c>
      <c r="AI83" s="232">
        <f t="shared" si="303"/>
        <v>3.3917546574439274E-5</v>
      </c>
      <c r="AJ83" s="232">
        <f t="shared" si="303"/>
        <v>1.2040729033925942E-5</v>
      </c>
      <c r="AK83" s="232">
        <f t="shared" si="303"/>
        <v>3.6363001682456349E-6</v>
      </c>
      <c r="AL83" s="232">
        <f t="shared" si="303"/>
        <v>8.76348340547198E-7</v>
      </c>
      <c r="AM83" s="232">
        <f t="shared" si="303"/>
        <v>1.498555662335709E-7</v>
      </c>
      <c r="AN83" s="232">
        <f t="shared" si="303"/>
        <v>1.3636856527254947E-8</v>
      </c>
      <c r="AO83" s="232">
        <f t="shared" si="303"/>
        <v>0</v>
      </c>
      <c r="AP83" s="232">
        <f t="shared" ref="AP83:BU83" si="304">AO83*IFERROR(VLOOKUP($F83+AO$4,mortalityTable_nPx_assurance,4,0),0)</f>
        <v>0</v>
      </c>
      <c r="AQ83" s="232">
        <f t="shared" si="304"/>
        <v>0</v>
      </c>
      <c r="AR83" s="232">
        <f t="shared" si="304"/>
        <v>0</v>
      </c>
      <c r="AS83" s="232">
        <f t="shared" si="304"/>
        <v>0</v>
      </c>
      <c r="AT83" s="232">
        <f t="shared" si="304"/>
        <v>0</v>
      </c>
      <c r="AU83" s="232">
        <f t="shared" si="304"/>
        <v>0</v>
      </c>
      <c r="AV83" s="232">
        <f t="shared" si="304"/>
        <v>0</v>
      </c>
      <c r="AW83" s="232">
        <f t="shared" si="304"/>
        <v>0</v>
      </c>
      <c r="AX83" s="232">
        <f t="shared" si="304"/>
        <v>0</v>
      </c>
      <c r="AY83" s="232">
        <f t="shared" si="304"/>
        <v>0</v>
      </c>
      <c r="AZ83" s="232">
        <f t="shared" si="304"/>
        <v>0</v>
      </c>
      <c r="BA83" s="232">
        <f t="shared" si="304"/>
        <v>0</v>
      </c>
      <c r="BB83" s="232">
        <f t="shared" si="304"/>
        <v>0</v>
      </c>
      <c r="BC83" s="232">
        <f t="shared" si="304"/>
        <v>0</v>
      </c>
      <c r="BD83" s="232">
        <f t="shared" si="304"/>
        <v>0</v>
      </c>
      <c r="BE83" s="232">
        <f t="shared" si="304"/>
        <v>0</v>
      </c>
      <c r="BF83" s="232">
        <f t="shared" si="304"/>
        <v>0</v>
      </c>
      <c r="BG83" s="232">
        <f t="shared" si="304"/>
        <v>0</v>
      </c>
      <c r="BH83" s="232">
        <f t="shared" si="304"/>
        <v>0</v>
      </c>
      <c r="BI83" s="232">
        <f t="shared" si="304"/>
        <v>0</v>
      </c>
      <c r="BJ83" s="232">
        <f t="shared" si="304"/>
        <v>0</v>
      </c>
      <c r="BK83" s="232">
        <f t="shared" si="304"/>
        <v>0</v>
      </c>
      <c r="BL83" s="232">
        <f t="shared" si="304"/>
        <v>0</v>
      </c>
      <c r="BM83" s="232">
        <f t="shared" si="304"/>
        <v>0</v>
      </c>
      <c r="BN83" s="232">
        <f t="shared" si="304"/>
        <v>0</v>
      </c>
      <c r="BO83" s="232">
        <f t="shared" si="304"/>
        <v>0</v>
      </c>
      <c r="BP83" s="232">
        <f t="shared" si="304"/>
        <v>0</v>
      </c>
      <c r="BQ83" s="232">
        <f t="shared" si="304"/>
        <v>0</v>
      </c>
      <c r="BR83" s="232">
        <f t="shared" si="304"/>
        <v>0</v>
      </c>
      <c r="BS83" s="232">
        <f t="shared" si="304"/>
        <v>0</v>
      </c>
      <c r="BT83" s="232">
        <f t="shared" si="304"/>
        <v>0</v>
      </c>
      <c r="BU83" s="232">
        <f t="shared" si="304"/>
        <v>0</v>
      </c>
      <c r="BV83" s="232">
        <f t="shared" ref="BV83:DA83" si="305">BU83*IFERROR(VLOOKUP($F83+BU$4,mortalityTable_nPx_assurance,4,0),0)</f>
        <v>0</v>
      </c>
      <c r="BW83" s="232">
        <f t="shared" si="305"/>
        <v>0</v>
      </c>
      <c r="BX83" s="232">
        <f t="shared" si="305"/>
        <v>0</v>
      </c>
      <c r="BY83" s="232">
        <f t="shared" si="305"/>
        <v>0</v>
      </c>
      <c r="BZ83" s="232">
        <f t="shared" si="305"/>
        <v>0</v>
      </c>
      <c r="CA83" s="232">
        <f t="shared" si="305"/>
        <v>0</v>
      </c>
      <c r="CB83" s="232">
        <f t="shared" si="305"/>
        <v>0</v>
      </c>
      <c r="CC83" s="232">
        <f t="shared" si="305"/>
        <v>0</v>
      </c>
      <c r="CD83" s="232">
        <f t="shared" si="305"/>
        <v>0</v>
      </c>
      <c r="CE83" s="232">
        <f t="shared" si="305"/>
        <v>0</v>
      </c>
      <c r="CF83" s="232">
        <f t="shared" si="305"/>
        <v>0</v>
      </c>
      <c r="CG83" s="232">
        <f t="shared" si="305"/>
        <v>0</v>
      </c>
      <c r="CH83" s="232">
        <f t="shared" si="305"/>
        <v>0</v>
      </c>
      <c r="CI83" s="232">
        <f t="shared" si="305"/>
        <v>0</v>
      </c>
      <c r="CJ83" s="232">
        <f t="shared" si="305"/>
        <v>0</v>
      </c>
      <c r="CK83" s="232">
        <f t="shared" si="305"/>
        <v>0</v>
      </c>
      <c r="CL83" s="232">
        <f t="shared" si="305"/>
        <v>0</v>
      </c>
      <c r="CM83" s="232">
        <f t="shared" si="305"/>
        <v>0</v>
      </c>
      <c r="CN83" s="232">
        <f t="shared" si="305"/>
        <v>0</v>
      </c>
      <c r="CO83" s="232">
        <f t="shared" si="305"/>
        <v>0</v>
      </c>
      <c r="CP83" s="232">
        <f t="shared" si="305"/>
        <v>0</v>
      </c>
      <c r="CQ83" s="232">
        <f t="shared" si="305"/>
        <v>0</v>
      </c>
      <c r="CR83" s="232">
        <f t="shared" si="305"/>
        <v>0</v>
      </c>
      <c r="CS83" s="232">
        <f t="shared" si="305"/>
        <v>0</v>
      </c>
      <c r="CT83" s="232">
        <f t="shared" si="305"/>
        <v>0</v>
      </c>
      <c r="CU83" s="232">
        <f t="shared" si="305"/>
        <v>0</v>
      </c>
      <c r="CV83" s="232">
        <f t="shared" si="305"/>
        <v>0</v>
      </c>
      <c r="CW83" s="232">
        <f t="shared" si="305"/>
        <v>0</v>
      </c>
      <c r="CX83" s="232">
        <f t="shared" si="305"/>
        <v>0</v>
      </c>
      <c r="CY83" s="232">
        <f t="shared" si="305"/>
        <v>0</v>
      </c>
      <c r="CZ83" s="232">
        <f t="shared" si="305"/>
        <v>0</v>
      </c>
      <c r="DA83" s="232">
        <f t="shared" si="305"/>
        <v>0</v>
      </c>
      <c r="DB83" s="232">
        <f t="shared" ref="DB83:DI83" si="306">DA83*IFERROR(VLOOKUP($F83+DA$4,mortalityTable_nPx_assurance,4,0),0)</f>
        <v>0</v>
      </c>
      <c r="DC83" s="232">
        <f t="shared" si="306"/>
        <v>0</v>
      </c>
      <c r="DD83" s="232">
        <f t="shared" si="306"/>
        <v>0</v>
      </c>
      <c r="DE83" s="232">
        <f t="shared" si="306"/>
        <v>0</v>
      </c>
      <c r="DF83" s="232">
        <f t="shared" si="306"/>
        <v>0</v>
      </c>
      <c r="DG83" s="232">
        <f t="shared" si="306"/>
        <v>0</v>
      </c>
      <c r="DH83" s="232">
        <f t="shared" si="306"/>
        <v>0</v>
      </c>
      <c r="DI83" s="233">
        <f t="shared" si="306"/>
        <v>0</v>
      </c>
    </row>
    <row r="84" spans="2:113">
      <c r="B84" s="220"/>
      <c r="C84" s="220"/>
      <c r="D84" s="220"/>
      <c r="E84" s="220"/>
      <c r="F84" s="266">
        <f t="shared" si="274"/>
        <v>89</v>
      </c>
      <c r="G84" s="224">
        <f t="shared" si="264"/>
        <v>0.10628</v>
      </c>
      <c r="H84" s="225">
        <v>1</v>
      </c>
      <c r="I84" s="235">
        <f t="shared" si="269"/>
        <v>0.89371999999999996</v>
      </c>
      <c r="J84" s="231">
        <f t="shared" ref="J84:AO84" si="307">I84*IFERROR(VLOOKUP($F84+I$4,mortalityTable_nPx_assurance,4,0),0)</f>
        <v>0.78935137839999991</v>
      </c>
      <c r="K84" s="232">
        <f t="shared" si="307"/>
        <v>0.6882512538545279</v>
      </c>
      <c r="L84" s="232">
        <f t="shared" si="307"/>
        <v>0.5917515455515846</v>
      </c>
      <c r="M84" s="232">
        <f t="shared" si="307"/>
        <v>0.50111887883490391</v>
      </c>
      <c r="N84" s="232">
        <f t="shared" si="307"/>
        <v>0.41746209320220506</v>
      </c>
      <c r="O84" s="232">
        <f t="shared" si="307"/>
        <v>0.34168854866507281</v>
      </c>
      <c r="P84" s="232">
        <f t="shared" si="307"/>
        <v>0.27443057474583987</v>
      </c>
      <c r="Q84" s="232">
        <f t="shared" si="307"/>
        <v>0.21600704968819801</v>
      </c>
      <c r="R84" s="232">
        <f t="shared" si="307"/>
        <v>0.16641183107978774</v>
      </c>
      <c r="S84" s="232">
        <f t="shared" si="307"/>
        <v>0.12532807822280975</v>
      </c>
      <c r="T84" s="232">
        <f t="shared" si="307"/>
        <v>9.2160002321143145E-2</v>
      </c>
      <c r="U84" s="232">
        <f t="shared" si="307"/>
        <v>6.6097153664723865E-2</v>
      </c>
      <c r="V84" s="232">
        <f t="shared" si="307"/>
        <v>4.6186047094762449E-2</v>
      </c>
      <c r="W84" s="232">
        <f t="shared" si="307"/>
        <v>3.1414363652444571E-2</v>
      </c>
      <c r="X84" s="232">
        <f t="shared" si="307"/>
        <v>2.0781858130638181E-2</v>
      </c>
      <c r="Y84" s="232">
        <f t="shared" si="307"/>
        <v>1.3362734778000351E-2</v>
      </c>
      <c r="Z84" s="232">
        <f t="shared" si="307"/>
        <v>8.3383465014722196E-3</v>
      </c>
      <c r="AA84" s="232">
        <f t="shared" si="307"/>
        <v>5.0363612868892203E-3</v>
      </c>
      <c r="AB84" s="232">
        <f t="shared" si="307"/>
        <v>2.9361986302564153E-3</v>
      </c>
      <c r="AC84" s="232">
        <f t="shared" si="307"/>
        <v>1.6442712329435927E-3</v>
      </c>
      <c r="AD84" s="232">
        <f t="shared" si="307"/>
        <v>8.7968510962482197E-4</v>
      </c>
      <c r="AE84" s="232">
        <f t="shared" si="307"/>
        <v>4.4600035057978477E-4</v>
      </c>
      <c r="AF84" s="232">
        <f t="shared" si="307"/>
        <v>2.1229616687597753E-4</v>
      </c>
      <c r="AG84" s="232">
        <f t="shared" si="307"/>
        <v>9.3622609592306083E-5</v>
      </c>
      <c r="AH84" s="232">
        <f t="shared" si="307"/>
        <v>3.7542666446514742E-5</v>
      </c>
      <c r="AI84" s="232">
        <f t="shared" si="307"/>
        <v>1.3327646588512732E-5</v>
      </c>
      <c r="AJ84" s="232">
        <f t="shared" si="307"/>
        <v>4.0249492697308455E-6</v>
      </c>
      <c r="AK84" s="232">
        <f t="shared" si="307"/>
        <v>9.7001277400513365E-7</v>
      </c>
      <c r="AL84" s="232">
        <f t="shared" si="307"/>
        <v>1.658721843548779E-7</v>
      </c>
      <c r="AM84" s="232">
        <f t="shared" si="307"/>
        <v>1.5094368776293885E-8</v>
      </c>
      <c r="AN84" s="232">
        <f t="shared" si="307"/>
        <v>0</v>
      </c>
      <c r="AO84" s="232">
        <f t="shared" si="307"/>
        <v>0</v>
      </c>
      <c r="AP84" s="232">
        <f t="shared" ref="AP84:BU84" si="308">AO84*IFERROR(VLOOKUP($F84+AO$4,mortalityTable_nPx_assurance,4,0),0)</f>
        <v>0</v>
      </c>
      <c r="AQ84" s="232">
        <f t="shared" si="308"/>
        <v>0</v>
      </c>
      <c r="AR84" s="232">
        <f t="shared" si="308"/>
        <v>0</v>
      </c>
      <c r="AS84" s="232">
        <f t="shared" si="308"/>
        <v>0</v>
      </c>
      <c r="AT84" s="232">
        <f t="shared" si="308"/>
        <v>0</v>
      </c>
      <c r="AU84" s="232">
        <f t="shared" si="308"/>
        <v>0</v>
      </c>
      <c r="AV84" s="232">
        <f t="shared" si="308"/>
        <v>0</v>
      </c>
      <c r="AW84" s="232">
        <f t="shared" si="308"/>
        <v>0</v>
      </c>
      <c r="AX84" s="232">
        <f t="shared" si="308"/>
        <v>0</v>
      </c>
      <c r="AY84" s="232">
        <f t="shared" si="308"/>
        <v>0</v>
      </c>
      <c r="AZ84" s="232">
        <f t="shared" si="308"/>
        <v>0</v>
      </c>
      <c r="BA84" s="232">
        <f t="shared" si="308"/>
        <v>0</v>
      </c>
      <c r="BB84" s="232">
        <f t="shared" si="308"/>
        <v>0</v>
      </c>
      <c r="BC84" s="232">
        <f t="shared" si="308"/>
        <v>0</v>
      </c>
      <c r="BD84" s="232">
        <f t="shared" si="308"/>
        <v>0</v>
      </c>
      <c r="BE84" s="232">
        <f t="shared" si="308"/>
        <v>0</v>
      </c>
      <c r="BF84" s="232">
        <f t="shared" si="308"/>
        <v>0</v>
      </c>
      <c r="BG84" s="232">
        <f t="shared" si="308"/>
        <v>0</v>
      </c>
      <c r="BH84" s="232">
        <f t="shared" si="308"/>
        <v>0</v>
      </c>
      <c r="BI84" s="232">
        <f t="shared" si="308"/>
        <v>0</v>
      </c>
      <c r="BJ84" s="232">
        <f t="shared" si="308"/>
        <v>0</v>
      </c>
      <c r="BK84" s="232">
        <f t="shared" si="308"/>
        <v>0</v>
      </c>
      <c r="BL84" s="232">
        <f t="shared" si="308"/>
        <v>0</v>
      </c>
      <c r="BM84" s="232">
        <f t="shared" si="308"/>
        <v>0</v>
      </c>
      <c r="BN84" s="232">
        <f t="shared" si="308"/>
        <v>0</v>
      </c>
      <c r="BO84" s="232">
        <f t="shared" si="308"/>
        <v>0</v>
      </c>
      <c r="BP84" s="232">
        <f t="shared" si="308"/>
        <v>0</v>
      </c>
      <c r="BQ84" s="232">
        <f t="shared" si="308"/>
        <v>0</v>
      </c>
      <c r="BR84" s="232">
        <f t="shared" si="308"/>
        <v>0</v>
      </c>
      <c r="BS84" s="232">
        <f t="shared" si="308"/>
        <v>0</v>
      </c>
      <c r="BT84" s="232">
        <f t="shared" si="308"/>
        <v>0</v>
      </c>
      <c r="BU84" s="232">
        <f t="shared" si="308"/>
        <v>0</v>
      </c>
      <c r="BV84" s="232">
        <f t="shared" ref="BV84:DA84" si="309">BU84*IFERROR(VLOOKUP($F84+BU$4,mortalityTable_nPx_assurance,4,0),0)</f>
        <v>0</v>
      </c>
      <c r="BW84" s="232">
        <f t="shared" si="309"/>
        <v>0</v>
      </c>
      <c r="BX84" s="232">
        <f t="shared" si="309"/>
        <v>0</v>
      </c>
      <c r="BY84" s="232">
        <f t="shared" si="309"/>
        <v>0</v>
      </c>
      <c r="BZ84" s="232">
        <f t="shared" si="309"/>
        <v>0</v>
      </c>
      <c r="CA84" s="232">
        <f t="shared" si="309"/>
        <v>0</v>
      </c>
      <c r="CB84" s="232">
        <f t="shared" si="309"/>
        <v>0</v>
      </c>
      <c r="CC84" s="232">
        <f t="shared" si="309"/>
        <v>0</v>
      </c>
      <c r="CD84" s="232">
        <f t="shared" si="309"/>
        <v>0</v>
      </c>
      <c r="CE84" s="232">
        <f t="shared" si="309"/>
        <v>0</v>
      </c>
      <c r="CF84" s="232">
        <f t="shared" si="309"/>
        <v>0</v>
      </c>
      <c r="CG84" s="232">
        <f t="shared" si="309"/>
        <v>0</v>
      </c>
      <c r="CH84" s="232">
        <f t="shared" si="309"/>
        <v>0</v>
      </c>
      <c r="CI84" s="232">
        <f t="shared" si="309"/>
        <v>0</v>
      </c>
      <c r="CJ84" s="232">
        <f t="shared" si="309"/>
        <v>0</v>
      </c>
      <c r="CK84" s="232">
        <f t="shared" si="309"/>
        <v>0</v>
      </c>
      <c r="CL84" s="232">
        <f t="shared" si="309"/>
        <v>0</v>
      </c>
      <c r="CM84" s="232">
        <f t="shared" si="309"/>
        <v>0</v>
      </c>
      <c r="CN84" s="232">
        <f t="shared" si="309"/>
        <v>0</v>
      </c>
      <c r="CO84" s="232">
        <f t="shared" si="309"/>
        <v>0</v>
      </c>
      <c r="CP84" s="232">
        <f t="shared" si="309"/>
        <v>0</v>
      </c>
      <c r="CQ84" s="232">
        <f t="shared" si="309"/>
        <v>0</v>
      </c>
      <c r="CR84" s="232">
        <f t="shared" si="309"/>
        <v>0</v>
      </c>
      <c r="CS84" s="232">
        <f t="shared" si="309"/>
        <v>0</v>
      </c>
      <c r="CT84" s="232">
        <f t="shared" si="309"/>
        <v>0</v>
      </c>
      <c r="CU84" s="232">
        <f t="shared" si="309"/>
        <v>0</v>
      </c>
      <c r="CV84" s="232">
        <f t="shared" si="309"/>
        <v>0</v>
      </c>
      <c r="CW84" s="232">
        <f t="shared" si="309"/>
        <v>0</v>
      </c>
      <c r="CX84" s="232">
        <f t="shared" si="309"/>
        <v>0</v>
      </c>
      <c r="CY84" s="232">
        <f t="shared" si="309"/>
        <v>0</v>
      </c>
      <c r="CZ84" s="232">
        <f t="shared" si="309"/>
        <v>0</v>
      </c>
      <c r="DA84" s="232">
        <f t="shared" si="309"/>
        <v>0</v>
      </c>
      <c r="DB84" s="232">
        <f t="shared" ref="DB84:DI84" si="310">DA84*IFERROR(VLOOKUP($F84+DA$4,mortalityTable_nPx_assurance,4,0),0)</f>
        <v>0</v>
      </c>
      <c r="DC84" s="232">
        <f t="shared" si="310"/>
        <v>0</v>
      </c>
      <c r="DD84" s="232">
        <f t="shared" si="310"/>
        <v>0</v>
      </c>
      <c r="DE84" s="232">
        <f t="shared" si="310"/>
        <v>0</v>
      </c>
      <c r="DF84" s="232">
        <f t="shared" si="310"/>
        <v>0</v>
      </c>
      <c r="DG84" s="232">
        <f t="shared" si="310"/>
        <v>0</v>
      </c>
      <c r="DH84" s="232">
        <f t="shared" si="310"/>
        <v>0</v>
      </c>
      <c r="DI84" s="233">
        <f t="shared" si="310"/>
        <v>0</v>
      </c>
    </row>
    <row r="85" spans="2:113">
      <c r="B85" s="220"/>
      <c r="C85" s="220"/>
      <c r="D85" s="220"/>
      <c r="E85" s="220"/>
      <c r="F85" s="266">
        <f t="shared" si="274"/>
        <v>90</v>
      </c>
      <c r="G85" s="224">
        <f t="shared" si="264"/>
        <v>0.11677999999999999</v>
      </c>
      <c r="H85" s="225">
        <v>1</v>
      </c>
      <c r="I85" s="235">
        <f t="shared" si="269"/>
        <v>0.88322000000000001</v>
      </c>
      <c r="J85" s="231">
        <f t="shared" ref="J85:AO85" si="311">I85*IFERROR(VLOOKUP($F85+I$4,mortalityTable_nPx_assurance,4,0),0)</f>
        <v>0.77009718240000002</v>
      </c>
      <c r="K85" s="232">
        <f t="shared" si="311"/>
        <v>0.6621218564556961</v>
      </c>
      <c r="L85" s="232">
        <f t="shared" si="311"/>
        <v>0.56071127292094169</v>
      </c>
      <c r="M85" s="232">
        <f t="shared" si="311"/>
        <v>0.4671061330195197</v>
      </c>
      <c r="N85" s="232">
        <f t="shared" si="311"/>
        <v>0.38232169881514666</v>
      </c>
      <c r="O85" s="232">
        <f t="shared" si="311"/>
        <v>0.30706549562037316</v>
      </c>
      <c r="P85" s="232">
        <f t="shared" si="311"/>
        <v>0.24169432225775192</v>
      </c>
      <c r="Q85" s="232">
        <f t="shared" si="311"/>
        <v>0.18620130586737207</v>
      </c>
      <c r="R85" s="232">
        <f t="shared" si="311"/>
        <v>0.14023192747483526</v>
      </c>
      <c r="S85" s="232">
        <f t="shared" si="311"/>
        <v>0.1031195478686201</v>
      </c>
      <c r="T85" s="232">
        <f t="shared" si="311"/>
        <v>7.3957339731374347E-2</v>
      </c>
      <c r="U85" s="232">
        <f t="shared" si="311"/>
        <v>5.1678430710695139E-2</v>
      </c>
      <c r="V85" s="232">
        <f t="shared" si="311"/>
        <v>3.5150118216493512E-2</v>
      </c>
      <c r="W85" s="232">
        <f t="shared" si="311"/>
        <v>2.3253209204939118E-2</v>
      </c>
      <c r="X85" s="232">
        <f t="shared" si="311"/>
        <v>1.4951813518775853E-2</v>
      </c>
      <c r="Y85" s="232">
        <f t="shared" si="311"/>
        <v>9.3299316357161322E-3</v>
      </c>
      <c r="Z85" s="232">
        <f t="shared" si="311"/>
        <v>5.6352787079725439E-3</v>
      </c>
      <c r="AA85" s="232">
        <f t="shared" si="311"/>
        <v>3.285367486747993E-3</v>
      </c>
      <c r="AB85" s="232">
        <f t="shared" si="311"/>
        <v>1.8398057925788764E-3</v>
      </c>
      <c r="AC85" s="232">
        <f t="shared" si="311"/>
        <v>9.8429609902969868E-4</v>
      </c>
      <c r="AD85" s="232">
        <f t="shared" si="311"/>
        <v>4.9903812220805719E-4</v>
      </c>
      <c r="AE85" s="232">
        <f t="shared" si="311"/>
        <v>2.3754214617103522E-4</v>
      </c>
      <c r="AF85" s="232">
        <f t="shared" si="311"/>
        <v>1.0475608646142652E-4</v>
      </c>
      <c r="AG85" s="232">
        <f t="shared" si="311"/>
        <v>4.2007190671032036E-5</v>
      </c>
      <c r="AH85" s="232">
        <f t="shared" si="311"/>
        <v>1.4912552688216373E-5</v>
      </c>
      <c r="AI85" s="232">
        <f t="shared" si="311"/>
        <v>4.5035909118413453E-6</v>
      </c>
      <c r="AJ85" s="232">
        <f t="shared" si="311"/>
        <v>1.0853654097537642E-6</v>
      </c>
      <c r="AK85" s="232">
        <f t="shared" si="311"/>
        <v>1.8559748506789374E-7</v>
      </c>
      <c r="AL85" s="232">
        <f t="shared" si="311"/>
        <v>1.6889371141178325E-8</v>
      </c>
      <c r="AM85" s="232">
        <f t="shared" si="311"/>
        <v>0</v>
      </c>
      <c r="AN85" s="232">
        <f t="shared" si="311"/>
        <v>0</v>
      </c>
      <c r="AO85" s="232">
        <f t="shared" si="311"/>
        <v>0</v>
      </c>
      <c r="AP85" s="232">
        <f t="shared" ref="AP85:BU85" si="312">AO85*IFERROR(VLOOKUP($F85+AO$4,mortalityTable_nPx_assurance,4,0),0)</f>
        <v>0</v>
      </c>
      <c r="AQ85" s="232">
        <f t="shared" si="312"/>
        <v>0</v>
      </c>
      <c r="AR85" s="232">
        <f t="shared" si="312"/>
        <v>0</v>
      </c>
      <c r="AS85" s="232">
        <f t="shared" si="312"/>
        <v>0</v>
      </c>
      <c r="AT85" s="232">
        <f t="shared" si="312"/>
        <v>0</v>
      </c>
      <c r="AU85" s="232">
        <f t="shared" si="312"/>
        <v>0</v>
      </c>
      <c r="AV85" s="232">
        <f t="shared" si="312"/>
        <v>0</v>
      </c>
      <c r="AW85" s="232">
        <f t="shared" si="312"/>
        <v>0</v>
      </c>
      <c r="AX85" s="232">
        <f t="shared" si="312"/>
        <v>0</v>
      </c>
      <c r="AY85" s="232">
        <f t="shared" si="312"/>
        <v>0</v>
      </c>
      <c r="AZ85" s="232">
        <f t="shared" si="312"/>
        <v>0</v>
      </c>
      <c r="BA85" s="232">
        <f t="shared" si="312"/>
        <v>0</v>
      </c>
      <c r="BB85" s="232">
        <f t="shared" si="312"/>
        <v>0</v>
      </c>
      <c r="BC85" s="232">
        <f t="shared" si="312"/>
        <v>0</v>
      </c>
      <c r="BD85" s="232">
        <f t="shared" si="312"/>
        <v>0</v>
      </c>
      <c r="BE85" s="232">
        <f t="shared" si="312"/>
        <v>0</v>
      </c>
      <c r="BF85" s="232">
        <f t="shared" si="312"/>
        <v>0</v>
      </c>
      <c r="BG85" s="232">
        <f t="shared" si="312"/>
        <v>0</v>
      </c>
      <c r="BH85" s="232">
        <f t="shared" si="312"/>
        <v>0</v>
      </c>
      <c r="BI85" s="232">
        <f t="shared" si="312"/>
        <v>0</v>
      </c>
      <c r="BJ85" s="232">
        <f t="shared" si="312"/>
        <v>0</v>
      </c>
      <c r="BK85" s="232">
        <f t="shared" si="312"/>
        <v>0</v>
      </c>
      <c r="BL85" s="232">
        <f t="shared" si="312"/>
        <v>0</v>
      </c>
      <c r="BM85" s="232">
        <f t="shared" si="312"/>
        <v>0</v>
      </c>
      <c r="BN85" s="232">
        <f t="shared" si="312"/>
        <v>0</v>
      </c>
      <c r="BO85" s="232">
        <f t="shared" si="312"/>
        <v>0</v>
      </c>
      <c r="BP85" s="232">
        <f t="shared" si="312"/>
        <v>0</v>
      </c>
      <c r="BQ85" s="232">
        <f t="shared" si="312"/>
        <v>0</v>
      </c>
      <c r="BR85" s="232">
        <f t="shared" si="312"/>
        <v>0</v>
      </c>
      <c r="BS85" s="232">
        <f t="shared" si="312"/>
        <v>0</v>
      </c>
      <c r="BT85" s="232">
        <f t="shared" si="312"/>
        <v>0</v>
      </c>
      <c r="BU85" s="232">
        <f t="shared" si="312"/>
        <v>0</v>
      </c>
      <c r="BV85" s="232">
        <f t="shared" ref="BV85:DA85" si="313">BU85*IFERROR(VLOOKUP($F85+BU$4,mortalityTable_nPx_assurance,4,0),0)</f>
        <v>0</v>
      </c>
      <c r="BW85" s="232">
        <f t="shared" si="313"/>
        <v>0</v>
      </c>
      <c r="BX85" s="232">
        <f t="shared" si="313"/>
        <v>0</v>
      </c>
      <c r="BY85" s="232">
        <f t="shared" si="313"/>
        <v>0</v>
      </c>
      <c r="BZ85" s="232">
        <f t="shared" si="313"/>
        <v>0</v>
      </c>
      <c r="CA85" s="232">
        <f t="shared" si="313"/>
        <v>0</v>
      </c>
      <c r="CB85" s="232">
        <f t="shared" si="313"/>
        <v>0</v>
      </c>
      <c r="CC85" s="232">
        <f t="shared" si="313"/>
        <v>0</v>
      </c>
      <c r="CD85" s="232">
        <f t="shared" si="313"/>
        <v>0</v>
      </c>
      <c r="CE85" s="232">
        <f t="shared" si="313"/>
        <v>0</v>
      </c>
      <c r="CF85" s="232">
        <f t="shared" si="313"/>
        <v>0</v>
      </c>
      <c r="CG85" s="232">
        <f t="shared" si="313"/>
        <v>0</v>
      </c>
      <c r="CH85" s="232">
        <f t="shared" si="313"/>
        <v>0</v>
      </c>
      <c r="CI85" s="232">
        <f t="shared" si="313"/>
        <v>0</v>
      </c>
      <c r="CJ85" s="232">
        <f t="shared" si="313"/>
        <v>0</v>
      </c>
      <c r="CK85" s="232">
        <f t="shared" si="313"/>
        <v>0</v>
      </c>
      <c r="CL85" s="232">
        <f t="shared" si="313"/>
        <v>0</v>
      </c>
      <c r="CM85" s="232">
        <f t="shared" si="313"/>
        <v>0</v>
      </c>
      <c r="CN85" s="232">
        <f t="shared" si="313"/>
        <v>0</v>
      </c>
      <c r="CO85" s="232">
        <f t="shared" si="313"/>
        <v>0</v>
      </c>
      <c r="CP85" s="232">
        <f t="shared" si="313"/>
        <v>0</v>
      </c>
      <c r="CQ85" s="232">
        <f t="shared" si="313"/>
        <v>0</v>
      </c>
      <c r="CR85" s="232">
        <f t="shared" si="313"/>
        <v>0</v>
      </c>
      <c r="CS85" s="232">
        <f t="shared" si="313"/>
        <v>0</v>
      </c>
      <c r="CT85" s="232">
        <f t="shared" si="313"/>
        <v>0</v>
      </c>
      <c r="CU85" s="232">
        <f t="shared" si="313"/>
        <v>0</v>
      </c>
      <c r="CV85" s="232">
        <f t="shared" si="313"/>
        <v>0</v>
      </c>
      <c r="CW85" s="232">
        <f t="shared" si="313"/>
        <v>0</v>
      </c>
      <c r="CX85" s="232">
        <f t="shared" si="313"/>
        <v>0</v>
      </c>
      <c r="CY85" s="232">
        <f t="shared" si="313"/>
        <v>0</v>
      </c>
      <c r="CZ85" s="232">
        <f t="shared" si="313"/>
        <v>0</v>
      </c>
      <c r="DA85" s="232">
        <f t="shared" si="313"/>
        <v>0</v>
      </c>
      <c r="DB85" s="232">
        <f t="shared" ref="DB85:DI85" si="314">DA85*IFERROR(VLOOKUP($F85+DA$4,mortalityTable_nPx_assurance,4,0),0)</f>
        <v>0</v>
      </c>
      <c r="DC85" s="232">
        <f t="shared" si="314"/>
        <v>0</v>
      </c>
      <c r="DD85" s="232">
        <f t="shared" si="314"/>
        <v>0</v>
      </c>
      <c r="DE85" s="232">
        <f t="shared" si="314"/>
        <v>0</v>
      </c>
      <c r="DF85" s="232">
        <f t="shared" si="314"/>
        <v>0</v>
      </c>
      <c r="DG85" s="232">
        <f t="shared" si="314"/>
        <v>0</v>
      </c>
      <c r="DH85" s="232">
        <f t="shared" si="314"/>
        <v>0</v>
      </c>
      <c r="DI85" s="233">
        <f t="shared" si="314"/>
        <v>0</v>
      </c>
    </row>
    <row r="86" spans="2:113">
      <c r="B86" s="220"/>
      <c r="C86" s="220"/>
      <c r="D86" s="220"/>
      <c r="E86" s="220"/>
      <c r="F86" s="266">
        <f t="shared" si="274"/>
        <v>91</v>
      </c>
      <c r="G86" s="224">
        <f t="shared" si="264"/>
        <v>0.12808</v>
      </c>
      <c r="H86" s="225">
        <v>1</v>
      </c>
      <c r="I86" s="235">
        <f t="shared" si="269"/>
        <v>0.87192000000000003</v>
      </c>
      <c r="J86" s="231">
        <f t="shared" ref="J86:AO86" si="315">I86*IFERROR(VLOOKUP($F86+I$4,mortalityTable_nPx_assurance,4,0),0)</f>
        <v>0.74966809680000002</v>
      </c>
      <c r="K86" s="232">
        <f t="shared" si="315"/>
        <v>0.634848931094112</v>
      </c>
      <c r="L86" s="232">
        <f t="shared" si="315"/>
        <v>0.52886725053726091</v>
      </c>
      <c r="M86" s="232">
        <f t="shared" si="315"/>
        <v>0.43287255589224266</v>
      </c>
      <c r="N86" s="232">
        <f t="shared" si="315"/>
        <v>0.34766592199041363</v>
      </c>
      <c r="O86" s="232">
        <f t="shared" si="315"/>
        <v>0.27365132385787444</v>
      </c>
      <c r="P86" s="232">
        <f t="shared" si="315"/>
        <v>0.21082097990010645</v>
      </c>
      <c r="Q86" s="232">
        <f t="shared" si="315"/>
        <v>0.15877349638236818</v>
      </c>
      <c r="R86" s="232">
        <f t="shared" si="315"/>
        <v>0.11675409056477443</v>
      </c>
      <c r="S86" s="232">
        <f t="shared" si="315"/>
        <v>8.373603375305623E-2</v>
      </c>
      <c r="T86" s="232">
        <f t="shared" si="315"/>
        <v>5.8511390945285575E-2</v>
      </c>
      <c r="U86" s="232">
        <f t="shared" si="315"/>
        <v>3.9797692779254885E-2</v>
      </c>
      <c r="V86" s="232">
        <f t="shared" si="315"/>
        <v>2.6327765681188279E-2</v>
      </c>
      <c r="W86" s="232">
        <f t="shared" si="315"/>
        <v>1.6928753333004063E-2</v>
      </c>
      <c r="X86" s="232">
        <f t="shared" si="315"/>
        <v>1.0563542079794536E-2</v>
      </c>
      <c r="Y86" s="232">
        <f t="shared" si="315"/>
        <v>6.3803794161958992E-3</v>
      </c>
      <c r="Z86" s="232">
        <f t="shared" si="315"/>
        <v>3.7197611996422088E-3</v>
      </c>
      <c r="AA86" s="232">
        <f t="shared" si="315"/>
        <v>2.0830662717996372E-3</v>
      </c>
      <c r="AB86" s="232">
        <f t="shared" si="315"/>
        <v>1.1144404554128057E-3</v>
      </c>
      <c r="AC86" s="232">
        <f t="shared" si="315"/>
        <v>5.6502131089429248E-4</v>
      </c>
      <c r="AD86" s="232">
        <f t="shared" si="315"/>
        <v>2.6895014398568319E-4</v>
      </c>
      <c r="AE86" s="232">
        <f t="shared" si="315"/>
        <v>1.1860701349768627E-4</v>
      </c>
      <c r="AF86" s="232">
        <f t="shared" si="315"/>
        <v>4.7561412412572199E-5</v>
      </c>
      <c r="AG86" s="232">
        <f t="shared" si="315"/>
        <v>1.6884301406463128E-5</v>
      </c>
      <c r="AH86" s="232">
        <f t="shared" si="315"/>
        <v>5.0990590247518659E-6</v>
      </c>
      <c r="AI86" s="232">
        <f t="shared" si="315"/>
        <v>1.2288732249651996E-6</v>
      </c>
      <c r="AJ86" s="232">
        <f t="shared" si="315"/>
        <v>2.1013732146904918E-7</v>
      </c>
      <c r="AK86" s="232">
        <f t="shared" si="315"/>
        <v>1.9122496253683469E-8</v>
      </c>
      <c r="AL86" s="232">
        <f t="shared" si="315"/>
        <v>0</v>
      </c>
      <c r="AM86" s="232">
        <f t="shared" si="315"/>
        <v>0</v>
      </c>
      <c r="AN86" s="232">
        <f t="shared" si="315"/>
        <v>0</v>
      </c>
      <c r="AO86" s="232">
        <f t="shared" si="315"/>
        <v>0</v>
      </c>
      <c r="AP86" s="232">
        <f t="shared" ref="AP86:BU86" si="316">AO86*IFERROR(VLOOKUP($F86+AO$4,mortalityTable_nPx_assurance,4,0),0)</f>
        <v>0</v>
      </c>
      <c r="AQ86" s="232">
        <f t="shared" si="316"/>
        <v>0</v>
      </c>
      <c r="AR86" s="232">
        <f t="shared" si="316"/>
        <v>0</v>
      </c>
      <c r="AS86" s="232">
        <f t="shared" si="316"/>
        <v>0</v>
      </c>
      <c r="AT86" s="232">
        <f t="shared" si="316"/>
        <v>0</v>
      </c>
      <c r="AU86" s="232">
        <f t="shared" si="316"/>
        <v>0</v>
      </c>
      <c r="AV86" s="232">
        <f t="shared" si="316"/>
        <v>0</v>
      </c>
      <c r="AW86" s="232">
        <f t="shared" si="316"/>
        <v>0</v>
      </c>
      <c r="AX86" s="232">
        <f t="shared" si="316"/>
        <v>0</v>
      </c>
      <c r="AY86" s="232">
        <f t="shared" si="316"/>
        <v>0</v>
      </c>
      <c r="AZ86" s="232">
        <f t="shared" si="316"/>
        <v>0</v>
      </c>
      <c r="BA86" s="232">
        <f t="shared" si="316"/>
        <v>0</v>
      </c>
      <c r="BB86" s="232">
        <f t="shared" si="316"/>
        <v>0</v>
      </c>
      <c r="BC86" s="232">
        <f t="shared" si="316"/>
        <v>0</v>
      </c>
      <c r="BD86" s="232">
        <f t="shared" si="316"/>
        <v>0</v>
      </c>
      <c r="BE86" s="232">
        <f t="shared" si="316"/>
        <v>0</v>
      </c>
      <c r="BF86" s="232">
        <f t="shared" si="316"/>
        <v>0</v>
      </c>
      <c r="BG86" s="232">
        <f t="shared" si="316"/>
        <v>0</v>
      </c>
      <c r="BH86" s="232">
        <f t="shared" si="316"/>
        <v>0</v>
      </c>
      <c r="BI86" s="232">
        <f t="shared" si="316"/>
        <v>0</v>
      </c>
      <c r="BJ86" s="232">
        <f t="shared" si="316"/>
        <v>0</v>
      </c>
      <c r="BK86" s="232">
        <f t="shared" si="316"/>
        <v>0</v>
      </c>
      <c r="BL86" s="232">
        <f t="shared" si="316"/>
        <v>0</v>
      </c>
      <c r="BM86" s="232">
        <f t="shared" si="316"/>
        <v>0</v>
      </c>
      <c r="BN86" s="232">
        <f t="shared" si="316"/>
        <v>0</v>
      </c>
      <c r="BO86" s="232">
        <f t="shared" si="316"/>
        <v>0</v>
      </c>
      <c r="BP86" s="232">
        <f t="shared" si="316"/>
        <v>0</v>
      </c>
      <c r="BQ86" s="232">
        <f t="shared" si="316"/>
        <v>0</v>
      </c>
      <c r="BR86" s="232">
        <f t="shared" si="316"/>
        <v>0</v>
      </c>
      <c r="BS86" s="232">
        <f t="shared" si="316"/>
        <v>0</v>
      </c>
      <c r="BT86" s="232">
        <f t="shared" si="316"/>
        <v>0</v>
      </c>
      <c r="BU86" s="232">
        <f t="shared" si="316"/>
        <v>0</v>
      </c>
      <c r="BV86" s="232">
        <f t="shared" ref="BV86:DA86" si="317">BU86*IFERROR(VLOOKUP($F86+BU$4,mortalityTable_nPx_assurance,4,0),0)</f>
        <v>0</v>
      </c>
      <c r="BW86" s="232">
        <f t="shared" si="317"/>
        <v>0</v>
      </c>
      <c r="BX86" s="232">
        <f t="shared" si="317"/>
        <v>0</v>
      </c>
      <c r="BY86" s="232">
        <f t="shared" si="317"/>
        <v>0</v>
      </c>
      <c r="BZ86" s="232">
        <f t="shared" si="317"/>
        <v>0</v>
      </c>
      <c r="CA86" s="232">
        <f t="shared" si="317"/>
        <v>0</v>
      </c>
      <c r="CB86" s="232">
        <f t="shared" si="317"/>
        <v>0</v>
      </c>
      <c r="CC86" s="232">
        <f t="shared" si="317"/>
        <v>0</v>
      </c>
      <c r="CD86" s="232">
        <f t="shared" si="317"/>
        <v>0</v>
      </c>
      <c r="CE86" s="232">
        <f t="shared" si="317"/>
        <v>0</v>
      </c>
      <c r="CF86" s="232">
        <f t="shared" si="317"/>
        <v>0</v>
      </c>
      <c r="CG86" s="232">
        <f t="shared" si="317"/>
        <v>0</v>
      </c>
      <c r="CH86" s="232">
        <f t="shared" si="317"/>
        <v>0</v>
      </c>
      <c r="CI86" s="232">
        <f t="shared" si="317"/>
        <v>0</v>
      </c>
      <c r="CJ86" s="232">
        <f t="shared" si="317"/>
        <v>0</v>
      </c>
      <c r="CK86" s="232">
        <f t="shared" si="317"/>
        <v>0</v>
      </c>
      <c r="CL86" s="232">
        <f t="shared" si="317"/>
        <v>0</v>
      </c>
      <c r="CM86" s="232">
        <f t="shared" si="317"/>
        <v>0</v>
      </c>
      <c r="CN86" s="232">
        <f t="shared" si="317"/>
        <v>0</v>
      </c>
      <c r="CO86" s="232">
        <f t="shared" si="317"/>
        <v>0</v>
      </c>
      <c r="CP86" s="232">
        <f t="shared" si="317"/>
        <v>0</v>
      </c>
      <c r="CQ86" s="232">
        <f t="shared" si="317"/>
        <v>0</v>
      </c>
      <c r="CR86" s="232">
        <f t="shared" si="317"/>
        <v>0</v>
      </c>
      <c r="CS86" s="232">
        <f t="shared" si="317"/>
        <v>0</v>
      </c>
      <c r="CT86" s="232">
        <f t="shared" si="317"/>
        <v>0</v>
      </c>
      <c r="CU86" s="232">
        <f t="shared" si="317"/>
        <v>0</v>
      </c>
      <c r="CV86" s="232">
        <f t="shared" si="317"/>
        <v>0</v>
      </c>
      <c r="CW86" s="232">
        <f t="shared" si="317"/>
        <v>0</v>
      </c>
      <c r="CX86" s="232">
        <f t="shared" si="317"/>
        <v>0</v>
      </c>
      <c r="CY86" s="232">
        <f t="shared" si="317"/>
        <v>0</v>
      </c>
      <c r="CZ86" s="232">
        <f t="shared" si="317"/>
        <v>0</v>
      </c>
      <c r="DA86" s="232">
        <f t="shared" si="317"/>
        <v>0</v>
      </c>
      <c r="DB86" s="232">
        <f t="shared" ref="DB86:DI86" si="318">DA86*IFERROR(VLOOKUP($F86+DA$4,mortalityTable_nPx_assurance,4,0),0)</f>
        <v>0</v>
      </c>
      <c r="DC86" s="232">
        <f t="shared" si="318"/>
        <v>0</v>
      </c>
      <c r="DD86" s="232">
        <f t="shared" si="318"/>
        <v>0</v>
      </c>
      <c r="DE86" s="232">
        <f t="shared" si="318"/>
        <v>0</v>
      </c>
      <c r="DF86" s="232">
        <f t="shared" si="318"/>
        <v>0</v>
      </c>
      <c r="DG86" s="232">
        <f t="shared" si="318"/>
        <v>0</v>
      </c>
      <c r="DH86" s="232">
        <f t="shared" si="318"/>
        <v>0</v>
      </c>
      <c r="DI86" s="233">
        <f t="shared" si="318"/>
        <v>0</v>
      </c>
    </row>
    <row r="87" spans="2:113">
      <c r="B87" s="220"/>
      <c r="C87" s="220"/>
      <c r="D87" s="220"/>
      <c r="E87" s="220"/>
      <c r="F87" s="266">
        <f t="shared" si="274"/>
        <v>92</v>
      </c>
      <c r="G87" s="224">
        <f t="shared" si="264"/>
        <v>0.14021</v>
      </c>
      <c r="H87" s="225">
        <v>1</v>
      </c>
      <c r="I87" s="235">
        <f t="shared" si="269"/>
        <v>0.85979000000000005</v>
      </c>
      <c r="J87" s="231">
        <f t="shared" ref="J87:AO87" si="319">I87*IFERROR(VLOOKUP($F87+I$4,mortalityTable_nPx_assurance,4,0),0)</f>
        <v>0.72810456360000009</v>
      </c>
      <c r="K87" s="232">
        <f t="shared" si="319"/>
        <v>0.60655478775261606</v>
      </c>
      <c r="L87" s="232">
        <f t="shared" si="319"/>
        <v>0.49645902822763871</v>
      </c>
      <c r="M87" s="232">
        <f t="shared" si="319"/>
        <v>0.39873603311131028</v>
      </c>
      <c r="N87" s="232">
        <f t="shared" si="319"/>
        <v>0.31384911902224344</v>
      </c>
      <c r="O87" s="232">
        <f t="shared" si="319"/>
        <v>0.24178936129473633</v>
      </c>
      <c r="P87" s="232">
        <f t="shared" si="319"/>
        <v>0.18209640377829184</v>
      </c>
      <c r="Q87" s="232">
        <f t="shared" si="319"/>
        <v>0.13390459051836689</v>
      </c>
      <c r="R87" s="232">
        <f t="shared" si="319"/>
        <v>9.6036372319772745E-2</v>
      </c>
      <c r="S87" s="232">
        <f t="shared" si="319"/>
        <v>6.7106375522164405E-2</v>
      </c>
      <c r="T87" s="232">
        <f t="shared" si="319"/>
        <v>4.5643743438910561E-2</v>
      </c>
      <c r="U87" s="232">
        <f t="shared" si="319"/>
        <v>3.0195162034576895E-2</v>
      </c>
      <c r="V87" s="232">
        <f t="shared" si="319"/>
        <v>1.9415489188232944E-2</v>
      </c>
      <c r="W87" s="232">
        <f t="shared" si="319"/>
        <v>1.2115265253457358E-2</v>
      </c>
      <c r="X87" s="232">
        <f t="shared" si="319"/>
        <v>7.3176202130882436E-3</v>
      </c>
      <c r="Y87" s="232">
        <f t="shared" si="319"/>
        <v>4.2661725842304456E-3</v>
      </c>
      <c r="Z87" s="232">
        <f t="shared" si="319"/>
        <v>2.3890566471690498E-3</v>
      </c>
      <c r="AA87" s="232">
        <f t="shared" si="319"/>
        <v>1.2781453062354414E-3</v>
      </c>
      <c r="AB87" s="232">
        <f t="shared" si="319"/>
        <v>6.4801967026136876E-4</v>
      </c>
      <c r="AC87" s="232">
        <f t="shared" si="319"/>
        <v>3.0845736304441153E-4</v>
      </c>
      <c r="AD87" s="232">
        <f t="shared" si="319"/>
        <v>1.3602969710258548E-4</v>
      </c>
      <c r="AE87" s="232">
        <f t="shared" si="319"/>
        <v>5.4547908538136777E-5</v>
      </c>
      <c r="AF87" s="232">
        <f t="shared" si="319"/>
        <v>1.9364507531038555E-5</v>
      </c>
      <c r="AG87" s="232">
        <f t="shared" si="319"/>
        <v>5.8480812743736445E-6</v>
      </c>
      <c r="AH87" s="232">
        <f t="shared" si="319"/>
        <v>1.4093875871240482E-6</v>
      </c>
      <c r="AI87" s="232">
        <f t="shared" si="319"/>
        <v>2.410052773982123E-7</v>
      </c>
      <c r="AJ87" s="232">
        <f t="shared" si="319"/>
        <v>2.193148024323731E-8</v>
      </c>
      <c r="AK87" s="232">
        <f t="shared" si="319"/>
        <v>0</v>
      </c>
      <c r="AL87" s="232">
        <f t="shared" si="319"/>
        <v>0</v>
      </c>
      <c r="AM87" s="232">
        <f t="shared" si="319"/>
        <v>0</v>
      </c>
      <c r="AN87" s="232">
        <f t="shared" si="319"/>
        <v>0</v>
      </c>
      <c r="AO87" s="232">
        <f t="shared" si="319"/>
        <v>0</v>
      </c>
      <c r="AP87" s="232">
        <f t="shared" ref="AP87:BU87" si="320">AO87*IFERROR(VLOOKUP($F87+AO$4,mortalityTable_nPx_assurance,4,0),0)</f>
        <v>0</v>
      </c>
      <c r="AQ87" s="232">
        <f t="shared" si="320"/>
        <v>0</v>
      </c>
      <c r="AR87" s="232">
        <f t="shared" si="320"/>
        <v>0</v>
      </c>
      <c r="AS87" s="232">
        <f t="shared" si="320"/>
        <v>0</v>
      </c>
      <c r="AT87" s="232">
        <f t="shared" si="320"/>
        <v>0</v>
      </c>
      <c r="AU87" s="232">
        <f t="shared" si="320"/>
        <v>0</v>
      </c>
      <c r="AV87" s="232">
        <f t="shared" si="320"/>
        <v>0</v>
      </c>
      <c r="AW87" s="232">
        <f t="shared" si="320"/>
        <v>0</v>
      </c>
      <c r="AX87" s="232">
        <f t="shared" si="320"/>
        <v>0</v>
      </c>
      <c r="AY87" s="232">
        <f t="shared" si="320"/>
        <v>0</v>
      </c>
      <c r="AZ87" s="232">
        <f t="shared" si="320"/>
        <v>0</v>
      </c>
      <c r="BA87" s="232">
        <f t="shared" si="320"/>
        <v>0</v>
      </c>
      <c r="BB87" s="232">
        <f t="shared" si="320"/>
        <v>0</v>
      </c>
      <c r="BC87" s="232">
        <f t="shared" si="320"/>
        <v>0</v>
      </c>
      <c r="BD87" s="232">
        <f t="shared" si="320"/>
        <v>0</v>
      </c>
      <c r="BE87" s="232">
        <f t="shared" si="320"/>
        <v>0</v>
      </c>
      <c r="BF87" s="232">
        <f t="shared" si="320"/>
        <v>0</v>
      </c>
      <c r="BG87" s="232">
        <f t="shared" si="320"/>
        <v>0</v>
      </c>
      <c r="BH87" s="232">
        <f t="shared" si="320"/>
        <v>0</v>
      </c>
      <c r="BI87" s="232">
        <f t="shared" si="320"/>
        <v>0</v>
      </c>
      <c r="BJ87" s="232">
        <f t="shared" si="320"/>
        <v>0</v>
      </c>
      <c r="BK87" s="232">
        <f t="shared" si="320"/>
        <v>0</v>
      </c>
      <c r="BL87" s="232">
        <f t="shared" si="320"/>
        <v>0</v>
      </c>
      <c r="BM87" s="232">
        <f t="shared" si="320"/>
        <v>0</v>
      </c>
      <c r="BN87" s="232">
        <f t="shared" si="320"/>
        <v>0</v>
      </c>
      <c r="BO87" s="232">
        <f t="shared" si="320"/>
        <v>0</v>
      </c>
      <c r="BP87" s="232">
        <f t="shared" si="320"/>
        <v>0</v>
      </c>
      <c r="BQ87" s="232">
        <f t="shared" si="320"/>
        <v>0</v>
      </c>
      <c r="BR87" s="232">
        <f t="shared" si="320"/>
        <v>0</v>
      </c>
      <c r="BS87" s="232">
        <f t="shared" si="320"/>
        <v>0</v>
      </c>
      <c r="BT87" s="232">
        <f t="shared" si="320"/>
        <v>0</v>
      </c>
      <c r="BU87" s="232">
        <f t="shared" si="320"/>
        <v>0</v>
      </c>
      <c r="BV87" s="232">
        <f t="shared" ref="BV87:DA87" si="321">BU87*IFERROR(VLOOKUP($F87+BU$4,mortalityTable_nPx_assurance,4,0),0)</f>
        <v>0</v>
      </c>
      <c r="BW87" s="232">
        <f t="shared" si="321"/>
        <v>0</v>
      </c>
      <c r="BX87" s="232">
        <f t="shared" si="321"/>
        <v>0</v>
      </c>
      <c r="BY87" s="232">
        <f t="shared" si="321"/>
        <v>0</v>
      </c>
      <c r="BZ87" s="232">
        <f t="shared" si="321"/>
        <v>0</v>
      </c>
      <c r="CA87" s="232">
        <f t="shared" si="321"/>
        <v>0</v>
      </c>
      <c r="CB87" s="232">
        <f t="shared" si="321"/>
        <v>0</v>
      </c>
      <c r="CC87" s="232">
        <f t="shared" si="321"/>
        <v>0</v>
      </c>
      <c r="CD87" s="232">
        <f t="shared" si="321"/>
        <v>0</v>
      </c>
      <c r="CE87" s="232">
        <f t="shared" si="321"/>
        <v>0</v>
      </c>
      <c r="CF87" s="232">
        <f t="shared" si="321"/>
        <v>0</v>
      </c>
      <c r="CG87" s="232">
        <f t="shared" si="321"/>
        <v>0</v>
      </c>
      <c r="CH87" s="232">
        <f t="shared" si="321"/>
        <v>0</v>
      </c>
      <c r="CI87" s="232">
        <f t="shared" si="321"/>
        <v>0</v>
      </c>
      <c r="CJ87" s="232">
        <f t="shared" si="321"/>
        <v>0</v>
      </c>
      <c r="CK87" s="232">
        <f t="shared" si="321"/>
        <v>0</v>
      </c>
      <c r="CL87" s="232">
        <f t="shared" si="321"/>
        <v>0</v>
      </c>
      <c r="CM87" s="232">
        <f t="shared" si="321"/>
        <v>0</v>
      </c>
      <c r="CN87" s="232">
        <f t="shared" si="321"/>
        <v>0</v>
      </c>
      <c r="CO87" s="232">
        <f t="shared" si="321"/>
        <v>0</v>
      </c>
      <c r="CP87" s="232">
        <f t="shared" si="321"/>
        <v>0</v>
      </c>
      <c r="CQ87" s="232">
        <f t="shared" si="321"/>
        <v>0</v>
      </c>
      <c r="CR87" s="232">
        <f t="shared" si="321"/>
        <v>0</v>
      </c>
      <c r="CS87" s="232">
        <f t="shared" si="321"/>
        <v>0</v>
      </c>
      <c r="CT87" s="232">
        <f t="shared" si="321"/>
        <v>0</v>
      </c>
      <c r="CU87" s="232">
        <f t="shared" si="321"/>
        <v>0</v>
      </c>
      <c r="CV87" s="232">
        <f t="shared" si="321"/>
        <v>0</v>
      </c>
      <c r="CW87" s="232">
        <f t="shared" si="321"/>
        <v>0</v>
      </c>
      <c r="CX87" s="232">
        <f t="shared" si="321"/>
        <v>0</v>
      </c>
      <c r="CY87" s="232">
        <f t="shared" si="321"/>
        <v>0</v>
      </c>
      <c r="CZ87" s="232">
        <f t="shared" si="321"/>
        <v>0</v>
      </c>
      <c r="DA87" s="232">
        <f t="shared" si="321"/>
        <v>0</v>
      </c>
      <c r="DB87" s="232">
        <f t="shared" ref="DB87:DI87" si="322">DA87*IFERROR(VLOOKUP($F87+DA$4,mortalityTable_nPx_assurance,4,0),0)</f>
        <v>0</v>
      </c>
      <c r="DC87" s="232">
        <f t="shared" si="322"/>
        <v>0</v>
      </c>
      <c r="DD87" s="232">
        <f t="shared" si="322"/>
        <v>0</v>
      </c>
      <c r="DE87" s="232">
        <f t="shared" si="322"/>
        <v>0</v>
      </c>
      <c r="DF87" s="232">
        <f t="shared" si="322"/>
        <v>0</v>
      </c>
      <c r="DG87" s="232">
        <f t="shared" si="322"/>
        <v>0</v>
      </c>
      <c r="DH87" s="232">
        <f t="shared" si="322"/>
        <v>0</v>
      </c>
      <c r="DI87" s="233">
        <f t="shared" si="322"/>
        <v>0</v>
      </c>
    </row>
    <row r="88" spans="2:113">
      <c r="B88" s="220"/>
      <c r="C88" s="220"/>
      <c r="D88" s="220"/>
      <c r="E88" s="220"/>
      <c r="F88" s="266">
        <f t="shared" si="274"/>
        <v>93</v>
      </c>
      <c r="G88" s="224">
        <f t="shared" si="264"/>
        <v>0.15315999999999999</v>
      </c>
      <c r="H88" s="225">
        <v>1</v>
      </c>
      <c r="I88" s="235">
        <f t="shared" si="269"/>
        <v>0.84684000000000004</v>
      </c>
      <c r="J88" s="231">
        <f t="shared" ref="J88:AO88" si="323">I88*IFERROR(VLOOKUP($F88+I$4,mortalityTable_nPx_assurance,4,0),0)</f>
        <v>0.70546853040000002</v>
      </c>
      <c r="K88" s="232">
        <f t="shared" si="323"/>
        <v>0.57741893744709594</v>
      </c>
      <c r="L88" s="232">
        <f t="shared" si="323"/>
        <v>0.46375979380000959</v>
      </c>
      <c r="M88" s="232">
        <f t="shared" si="323"/>
        <v>0.36502997129792553</v>
      </c>
      <c r="N88" s="232">
        <f t="shared" si="323"/>
        <v>0.28121908988792182</v>
      </c>
      <c r="O88" s="232">
        <f t="shared" si="323"/>
        <v>0.21179172097639168</v>
      </c>
      <c r="P88" s="232">
        <f t="shared" si="323"/>
        <v>0.15574104201998962</v>
      </c>
      <c r="Q88" s="232">
        <f t="shared" si="323"/>
        <v>0.11169747533673656</v>
      </c>
      <c r="R88" s="232">
        <f t="shared" si="323"/>
        <v>7.8049727866298046E-2</v>
      </c>
      <c r="S88" s="232">
        <f t="shared" si="323"/>
        <v>5.3087083402819937E-2</v>
      </c>
      <c r="T88" s="232">
        <f t="shared" si="323"/>
        <v>3.5119229154301504E-2</v>
      </c>
      <c r="U88" s="232">
        <f t="shared" si="323"/>
        <v>2.2581664346215866E-2</v>
      </c>
      <c r="V88" s="232">
        <f t="shared" si="323"/>
        <v>1.40909585520387E-2</v>
      </c>
      <c r="W88" s="232">
        <f t="shared" si="323"/>
        <v>8.5109389654313746E-3</v>
      </c>
      <c r="X88" s="232">
        <f t="shared" si="323"/>
        <v>4.9618774168464913E-3</v>
      </c>
      <c r="Y88" s="232">
        <f t="shared" si="323"/>
        <v>2.7786513534340355E-3</v>
      </c>
      <c r="Z88" s="232">
        <f t="shared" si="323"/>
        <v>1.4865784740872088E-3</v>
      </c>
      <c r="AA88" s="232">
        <f t="shared" si="323"/>
        <v>7.5369528636221495E-4</v>
      </c>
      <c r="AB88" s="232">
        <f t="shared" si="323"/>
        <v>3.5875895630841428E-4</v>
      </c>
      <c r="AC88" s="232">
        <f t="shared" si="323"/>
        <v>1.5821269973201067E-4</v>
      </c>
      <c r="AD88" s="232">
        <f t="shared" si="323"/>
        <v>6.3443292592536282E-5</v>
      </c>
      <c r="AE88" s="232">
        <f t="shared" si="323"/>
        <v>2.2522368870350377E-5</v>
      </c>
      <c r="AF88" s="232">
        <f t="shared" si="323"/>
        <v>6.8017553988458149E-6</v>
      </c>
      <c r="AG88" s="232">
        <f t="shared" si="323"/>
        <v>1.6392230511218414E-6</v>
      </c>
      <c r="AH88" s="232">
        <f t="shared" si="323"/>
        <v>2.8030714174183495E-7</v>
      </c>
      <c r="AI88" s="232">
        <f t="shared" si="323"/>
        <v>2.5507949898506973E-8</v>
      </c>
      <c r="AJ88" s="232">
        <f t="shared" si="323"/>
        <v>0</v>
      </c>
      <c r="AK88" s="232">
        <f t="shared" si="323"/>
        <v>0</v>
      </c>
      <c r="AL88" s="232">
        <f t="shared" si="323"/>
        <v>0</v>
      </c>
      <c r="AM88" s="232">
        <f t="shared" si="323"/>
        <v>0</v>
      </c>
      <c r="AN88" s="232">
        <f t="shared" si="323"/>
        <v>0</v>
      </c>
      <c r="AO88" s="232">
        <f t="shared" si="323"/>
        <v>0</v>
      </c>
      <c r="AP88" s="232">
        <f t="shared" ref="AP88:BU88" si="324">AO88*IFERROR(VLOOKUP($F88+AO$4,mortalityTable_nPx_assurance,4,0),0)</f>
        <v>0</v>
      </c>
      <c r="AQ88" s="232">
        <f t="shared" si="324"/>
        <v>0</v>
      </c>
      <c r="AR88" s="232">
        <f t="shared" si="324"/>
        <v>0</v>
      </c>
      <c r="AS88" s="232">
        <f t="shared" si="324"/>
        <v>0</v>
      </c>
      <c r="AT88" s="232">
        <f t="shared" si="324"/>
        <v>0</v>
      </c>
      <c r="AU88" s="232">
        <f t="shared" si="324"/>
        <v>0</v>
      </c>
      <c r="AV88" s="232">
        <f t="shared" si="324"/>
        <v>0</v>
      </c>
      <c r="AW88" s="232">
        <f t="shared" si="324"/>
        <v>0</v>
      </c>
      <c r="AX88" s="232">
        <f t="shared" si="324"/>
        <v>0</v>
      </c>
      <c r="AY88" s="232">
        <f t="shared" si="324"/>
        <v>0</v>
      </c>
      <c r="AZ88" s="232">
        <f t="shared" si="324"/>
        <v>0</v>
      </c>
      <c r="BA88" s="232">
        <f t="shared" si="324"/>
        <v>0</v>
      </c>
      <c r="BB88" s="232">
        <f t="shared" si="324"/>
        <v>0</v>
      </c>
      <c r="BC88" s="232">
        <f t="shared" si="324"/>
        <v>0</v>
      </c>
      <c r="BD88" s="232">
        <f t="shared" si="324"/>
        <v>0</v>
      </c>
      <c r="BE88" s="232">
        <f t="shared" si="324"/>
        <v>0</v>
      </c>
      <c r="BF88" s="232">
        <f t="shared" si="324"/>
        <v>0</v>
      </c>
      <c r="BG88" s="232">
        <f t="shared" si="324"/>
        <v>0</v>
      </c>
      <c r="BH88" s="232">
        <f t="shared" si="324"/>
        <v>0</v>
      </c>
      <c r="BI88" s="232">
        <f t="shared" si="324"/>
        <v>0</v>
      </c>
      <c r="BJ88" s="232">
        <f t="shared" si="324"/>
        <v>0</v>
      </c>
      <c r="BK88" s="232">
        <f t="shared" si="324"/>
        <v>0</v>
      </c>
      <c r="BL88" s="232">
        <f t="shared" si="324"/>
        <v>0</v>
      </c>
      <c r="BM88" s="232">
        <f t="shared" si="324"/>
        <v>0</v>
      </c>
      <c r="BN88" s="232">
        <f t="shared" si="324"/>
        <v>0</v>
      </c>
      <c r="BO88" s="232">
        <f t="shared" si="324"/>
        <v>0</v>
      </c>
      <c r="BP88" s="232">
        <f t="shared" si="324"/>
        <v>0</v>
      </c>
      <c r="BQ88" s="232">
        <f t="shared" si="324"/>
        <v>0</v>
      </c>
      <c r="BR88" s="232">
        <f t="shared" si="324"/>
        <v>0</v>
      </c>
      <c r="BS88" s="232">
        <f t="shared" si="324"/>
        <v>0</v>
      </c>
      <c r="BT88" s="232">
        <f t="shared" si="324"/>
        <v>0</v>
      </c>
      <c r="BU88" s="232">
        <f t="shared" si="324"/>
        <v>0</v>
      </c>
      <c r="BV88" s="232">
        <f t="shared" ref="BV88:DA88" si="325">BU88*IFERROR(VLOOKUP($F88+BU$4,mortalityTable_nPx_assurance,4,0),0)</f>
        <v>0</v>
      </c>
      <c r="BW88" s="232">
        <f t="shared" si="325"/>
        <v>0</v>
      </c>
      <c r="BX88" s="232">
        <f t="shared" si="325"/>
        <v>0</v>
      </c>
      <c r="BY88" s="232">
        <f t="shared" si="325"/>
        <v>0</v>
      </c>
      <c r="BZ88" s="232">
        <f t="shared" si="325"/>
        <v>0</v>
      </c>
      <c r="CA88" s="232">
        <f t="shared" si="325"/>
        <v>0</v>
      </c>
      <c r="CB88" s="232">
        <f t="shared" si="325"/>
        <v>0</v>
      </c>
      <c r="CC88" s="232">
        <f t="shared" si="325"/>
        <v>0</v>
      </c>
      <c r="CD88" s="232">
        <f t="shared" si="325"/>
        <v>0</v>
      </c>
      <c r="CE88" s="232">
        <f t="shared" si="325"/>
        <v>0</v>
      </c>
      <c r="CF88" s="232">
        <f t="shared" si="325"/>
        <v>0</v>
      </c>
      <c r="CG88" s="232">
        <f t="shared" si="325"/>
        <v>0</v>
      </c>
      <c r="CH88" s="232">
        <f t="shared" si="325"/>
        <v>0</v>
      </c>
      <c r="CI88" s="232">
        <f t="shared" si="325"/>
        <v>0</v>
      </c>
      <c r="CJ88" s="232">
        <f t="shared" si="325"/>
        <v>0</v>
      </c>
      <c r="CK88" s="232">
        <f t="shared" si="325"/>
        <v>0</v>
      </c>
      <c r="CL88" s="232">
        <f t="shared" si="325"/>
        <v>0</v>
      </c>
      <c r="CM88" s="232">
        <f t="shared" si="325"/>
        <v>0</v>
      </c>
      <c r="CN88" s="232">
        <f t="shared" si="325"/>
        <v>0</v>
      </c>
      <c r="CO88" s="232">
        <f t="shared" si="325"/>
        <v>0</v>
      </c>
      <c r="CP88" s="232">
        <f t="shared" si="325"/>
        <v>0</v>
      </c>
      <c r="CQ88" s="232">
        <f t="shared" si="325"/>
        <v>0</v>
      </c>
      <c r="CR88" s="232">
        <f t="shared" si="325"/>
        <v>0</v>
      </c>
      <c r="CS88" s="232">
        <f t="shared" si="325"/>
        <v>0</v>
      </c>
      <c r="CT88" s="232">
        <f t="shared" si="325"/>
        <v>0</v>
      </c>
      <c r="CU88" s="232">
        <f t="shared" si="325"/>
        <v>0</v>
      </c>
      <c r="CV88" s="232">
        <f t="shared" si="325"/>
        <v>0</v>
      </c>
      <c r="CW88" s="232">
        <f t="shared" si="325"/>
        <v>0</v>
      </c>
      <c r="CX88" s="232">
        <f t="shared" si="325"/>
        <v>0</v>
      </c>
      <c r="CY88" s="232">
        <f t="shared" si="325"/>
        <v>0</v>
      </c>
      <c r="CZ88" s="232">
        <f t="shared" si="325"/>
        <v>0</v>
      </c>
      <c r="DA88" s="232">
        <f t="shared" si="325"/>
        <v>0</v>
      </c>
      <c r="DB88" s="232">
        <f t="shared" ref="DB88:DI88" si="326">DA88*IFERROR(VLOOKUP($F88+DA$4,mortalityTable_nPx_assurance,4,0),0)</f>
        <v>0</v>
      </c>
      <c r="DC88" s="232">
        <f t="shared" si="326"/>
        <v>0</v>
      </c>
      <c r="DD88" s="232">
        <f t="shared" si="326"/>
        <v>0</v>
      </c>
      <c r="DE88" s="232">
        <f t="shared" si="326"/>
        <v>0</v>
      </c>
      <c r="DF88" s="232">
        <f t="shared" si="326"/>
        <v>0</v>
      </c>
      <c r="DG88" s="232">
        <f t="shared" si="326"/>
        <v>0</v>
      </c>
      <c r="DH88" s="232">
        <f t="shared" si="326"/>
        <v>0</v>
      </c>
      <c r="DI88" s="233">
        <f t="shared" si="326"/>
        <v>0</v>
      </c>
    </row>
    <row r="89" spans="2:113">
      <c r="B89" s="220"/>
      <c r="C89" s="220"/>
      <c r="D89" s="220"/>
      <c r="E89" s="220"/>
      <c r="F89" s="266">
        <f t="shared" si="274"/>
        <v>94</v>
      </c>
      <c r="G89" s="224">
        <f t="shared" si="264"/>
        <v>0.16694000000000001</v>
      </c>
      <c r="H89" s="225">
        <v>1</v>
      </c>
      <c r="I89" s="235">
        <f t="shared" si="269"/>
        <v>0.83306000000000002</v>
      </c>
      <c r="J89" s="231">
        <f t="shared" ref="J89:AO89" si="327">I89*IFERROR(VLOOKUP($F89+I$4,mortalityTable_nPx_assurance,4,0),0)</f>
        <v>0.68185127940000001</v>
      </c>
      <c r="K89" s="232">
        <f t="shared" si="327"/>
        <v>0.54763567356290399</v>
      </c>
      <c r="L89" s="232">
        <f t="shared" si="327"/>
        <v>0.43104951501809735</v>
      </c>
      <c r="M89" s="232">
        <f t="shared" si="327"/>
        <v>0.33208054636994216</v>
      </c>
      <c r="N89" s="232">
        <f t="shared" si="327"/>
        <v>0.25009650108213083</v>
      </c>
      <c r="O89" s="232">
        <f t="shared" si="327"/>
        <v>0.1839084620707449</v>
      </c>
      <c r="P89" s="232">
        <f t="shared" si="327"/>
        <v>0.13189914899713825</v>
      </c>
      <c r="Q89" s="232">
        <f t="shared" si="327"/>
        <v>9.2165849353240334E-2</v>
      </c>
      <c r="R89" s="232">
        <f t="shared" si="327"/>
        <v>6.2688445754593466E-2</v>
      </c>
      <c r="S89" s="232">
        <f t="shared" si="327"/>
        <v>4.1470914404493762E-2</v>
      </c>
      <c r="T89" s="232">
        <f t="shared" si="327"/>
        <v>2.6665797962089489E-2</v>
      </c>
      <c r="U89" s="232">
        <f t="shared" si="327"/>
        <v>1.6639457928343843E-2</v>
      </c>
      <c r="V89" s="232">
        <f t="shared" si="327"/>
        <v>1.005023258871968E-2</v>
      </c>
      <c r="W89" s="232">
        <f t="shared" si="327"/>
        <v>5.8592855992235732E-3</v>
      </c>
      <c r="X89" s="232">
        <f t="shared" si="327"/>
        <v>3.2811999355652011E-3</v>
      </c>
      <c r="Y89" s="232">
        <f t="shared" si="327"/>
        <v>1.7554419655273824E-3</v>
      </c>
      <c r="Z89" s="232">
        <f t="shared" si="327"/>
        <v>8.9000907652238292E-4</v>
      </c>
      <c r="AA89" s="232">
        <f t="shared" si="327"/>
        <v>4.2364432042465424E-4</v>
      </c>
      <c r="AB89" s="232">
        <f t="shared" si="327"/>
        <v>1.8682714530727249E-4</v>
      </c>
      <c r="AC89" s="232">
        <f t="shared" si="327"/>
        <v>7.4917685268216278E-5</v>
      </c>
      <c r="AD89" s="232">
        <f t="shared" si="327"/>
        <v>2.6595778270216778E-5</v>
      </c>
      <c r="AE89" s="232">
        <f t="shared" si="327"/>
        <v>8.0319250376054678E-6</v>
      </c>
      <c r="AF89" s="232">
        <f t="shared" si="327"/>
        <v>1.9356939340629178E-6</v>
      </c>
      <c r="AG89" s="232">
        <f t="shared" si="327"/>
        <v>3.3100366272475901E-7</v>
      </c>
      <c r="AH89" s="232">
        <f t="shared" si="327"/>
        <v>3.0121333307953061E-8</v>
      </c>
      <c r="AI89" s="232">
        <f t="shared" si="327"/>
        <v>0</v>
      </c>
      <c r="AJ89" s="232">
        <f t="shared" si="327"/>
        <v>0</v>
      </c>
      <c r="AK89" s="232">
        <f t="shared" si="327"/>
        <v>0</v>
      </c>
      <c r="AL89" s="232">
        <f t="shared" si="327"/>
        <v>0</v>
      </c>
      <c r="AM89" s="232">
        <f t="shared" si="327"/>
        <v>0</v>
      </c>
      <c r="AN89" s="232">
        <f t="shared" si="327"/>
        <v>0</v>
      </c>
      <c r="AO89" s="232">
        <f t="shared" si="327"/>
        <v>0</v>
      </c>
      <c r="AP89" s="232">
        <f t="shared" ref="AP89:BU89" si="328">AO89*IFERROR(VLOOKUP($F89+AO$4,mortalityTable_nPx_assurance,4,0),0)</f>
        <v>0</v>
      </c>
      <c r="AQ89" s="232">
        <f t="shared" si="328"/>
        <v>0</v>
      </c>
      <c r="AR89" s="232">
        <f t="shared" si="328"/>
        <v>0</v>
      </c>
      <c r="AS89" s="232">
        <f t="shared" si="328"/>
        <v>0</v>
      </c>
      <c r="AT89" s="232">
        <f t="shared" si="328"/>
        <v>0</v>
      </c>
      <c r="AU89" s="232">
        <f t="shared" si="328"/>
        <v>0</v>
      </c>
      <c r="AV89" s="232">
        <f t="shared" si="328"/>
        <v>0</v>
      </c>
      <c r="AW89" s="232">
        <f t="shared" si="328"/>
        <v>0</v>
      </c>
      <c r="AX89" s="232">
        <f t="shared" si="328"/>
        <v>0</v>
      </c>
      <c r="AY89" s="232">
        <f t="shared" si="328"/>
        <v>0</v>
      </c>
      <c r="AZ89" s="232">
        <f t="shared" si="328"/>
        <v>0</v>
      </c>
      <c r="BA89" s="232">
        <f t="shared" si="328"/>
        <v>0</v>
      </c>
      <c r="BB89" s="232">
        <f t="shared" si="328"/>
        <v>0</v>
      </c>
      <c r="BC89" s="232">
        <f t="shared" si="328"/>
        <v>0</v>
      </c>
      <c r="BD89" s="232">
        <f t="shared" si="328"/>
        <v>0</v>
      </c>
      <c r="BE89" s="232">
        <f t="shared" si="328"/>
        <v>0</v>
      </c>
      <c r="BF89" s="232">
        <f t="shared" si="328"/>
        <v>0</v>
      </c>
      <c r="BG89" s="232">
        <f t="shared" si="328"/>
        <v>0</v>
      </c>
      <c r="BH89" s="232">
        <f t="shared" si="328"/>
        <v>0</v>
      </c>
      <c r="BI89" s="232">
        <f t="shared" si="328"/>
        <v>0</v>
      </c>
      <c r="BJ89" s="232">
        <f t="shared" si="328"/>
        <v>0</v>
      </c>
      <c r="BK89" s="232">
        <f t="shared" si="328"/>
        <v>0</v>
      </c>
      <c r="BL89" s="232">
        <f t="shared" si="328"/>
        <v>0</v>
      </c>
      <c r="BM89" s="232">
        <f t="shared" si="328"/>
        <v>0</v>
      </c>
      <c r="BN89" s="232">
        <f t="shared" si="328"/>
        <v>0</v>
      </c>
      <c r="BO89" s="232">
        <f t="shared" si="328"/>
        <v>0</v>
      </c>
      <c r="BP89" s="232">
        <f t="shared" si="328"/>
        <v>0</v>
      </c>
      <c r="BQ89" s="232">
        <f t="shared" si="328"/>
        <v>0</v>
      </c>
      <c r="BR89" s="232">
        <f t="shared" si="328"/>
        <v>0</v>
      </c>
      <c r="BS89" s="232">
        <f t="shared" si="328"/>
        <v>0</v>
      </c>
      <c r="BT89" s="232">
        <f t="shared" si="328"/>
        <v>0</v>
      </c>
      <c r="BU89" s="232">
        <f t="shared" si="328"/>
        <v>0</v>
      </c>
      <c r="BV89" s="232">
        <f t="shared" ref="BV89:DA89" si="329">BU89*IFERROR(VLOOKUP($F89+BU$4,mortalityTable_nPx_assurance,4,0),0)</f>
        <v>0</v>
      </c>
      <c r="BW89" s="232">
        <f t="shared" si="329"/>
        <v>0</v>
      </c>
      <c r="BX89" s="232">
        <f t="shared" si="329"/>
        <v>0</v>
      </c>
      <c r="BY89" s="232">
        <f t="shared" si="329"/>
        <v>0</v>
      </c>
      <c r="BZ89" s="232">
        <f t="shared" si="329"/>
        <v>0</v>
      </c>
      <c r="CA89" s="232">
        <f t="shared" si="329"/>
        <v>0</v>
      </c>
      <c r="CB89" s="232">
        <f t="shared" si="329"/>
        <v>0</v>
      </c>
      <c r="CC89" s="232">
        <f t="shared" si="329"/>
        <v>0</v>
      </c>
      <c r="CD89" s="232">
        <f t="shared" si="329"/>
        <v>0</v>
      </c>
      <c r="CE89" s="232">
        <f t="shared" si="329"/>
        <v>0</v>
      </c>
      <c r="CF89" s="232">
        <f t="shared" si="329"/>
        <v>0</v>
      </c>
      <c r="CG89" s="232">
        <f t="shared" si="329"/>
        <v>0</v>
      </c>
      <c r="CH89" s="232">
        <f t="shared" si="329"/>
        <v>0</v>
      </c>
      <c r="CI89" s="232">
        <f t="shared" si="329"/>
        <v>0</v>
      </c>
      <c r="CJ89" s="232">
        <f t="shared" si="329"/>
        <v>0</v>
      </c>
      <c r="CK89" s="232">
        <f t="shared" si="329"/>
        <v>0</v>
      </c>
      <c r="CL89" s="232">
        <f t="shared" si="329"/>
        <v>0</v>
      </c>
      <c r="CM89" s="232">
        <f t="shared" si="329"/>
        <v>0</v>
      </c>
      <c r="CN89" s="232">
        <f t="shared" si="329"/>
        <v>0</v>
      </c>
      <c r="CO89" s="232">
        <f t="shared" si="329"/>
        <v>0</v>
      </c>
      <c r="CP89" s="232">
        <f t="shared" si="329"/>
        <v>0</v>
      </c>
      <c r="CQ89" s="232">
        <f t="shared" si="329"/>
        <v>0</v>
      </c>
      <c r="CR89" s="232">
        <f t="shared" si="329"/>
        <v>0</v>
      </c>
      <c r="CS89" s="232">
        <f t="shared" si="329"/>
        <v>0</v>
      </c>
      <c r="CT89" s="232">
        <f t="shared" si="329"/>
        <v>0</v>
      </c>
      <c r="CU89" s="232">
        <f t="shared" si="329"/>
        <v>0</v>
      </c>
      <c r="CV89" s="232">
        <f t="shared" si="329"/>
        <v>0</v>
      </c>
      <c r="CW89" s="232">
        <f t="shared" si="329"/>
        <v>0</v>
      </c>
      <c r="CX89" s="232">
        <f t="shared" si="329"/>
        <v>0</v>
      </c>
      <c r="CY89" s="232">
        <f t="shared" si="329"/>
        <v>0</v>
      </c>
      <c r="CZ89" s="232">
        <f t="shared" si="329"/>
        <v>0</v>
      </c>
      <c r="DA89" s="232">
        <f t="shared" si="329"/>
        <v>0</v>
      </c>
      <c r="DB89" s="232">
        <f t="shared" ref="DB89:DI89" si="330">DA89*IFERROR(VLOOKUP($F89+DA$4,mortalityTable_nPx_assurance,4,0),0)</f>
        <v>0</v>
      </c>
      <c r="DC89" s="232">
        <f t="shared" si="330"/>
        <v>0</v>
      </c>
      <c r="DD89" s="232">
        <f t="shared" si="330"/>
        <v>0</v>
      </c>
      <c r="DE89" s="232">
        <f t="shared" si="330"/>
        <v>0</v>
      </c>
      <c r="DF89" s="232">
        <f t="shared" si="330"/>
        <v>0</v>
      </c>
      <c r="DG89" s="232">
        <f t="shared" si="330"/>
        <v>0</v>
      </c>
      <c r="DH89" s="232">
        <f t="shared" si="330"/>
        <v>0</v>
      </c>
      <c r="DI89" s="233">
        <f t="shared" si="330"/>
        <v>0</v>
      </c>
    </row>
    <row r="90" spans="2:113">
      <c r="B90" s="220"/>
      <c r="C90" s="220"/>
      <c r="D90" s="220"/>
      <c r="E90" s="220"/>
      <c r="F90" s="266">
        <f t="shared" si="274"/>
        <v>95</v>
      </c>
      <c r="G90" s="224">
        <f t="shared" si="264"/>
        <v>0.18151</v>
      </c>
      <c r="H90" s="225">
        <v>1</v>
      </c>
      <c r="I90" s="235">
        <f t="shared" si="269"/>
        <v>0.81848999999999994</v>
      </c>
      <c r="J90" s="231">
        <f t="shared" ref="J90:AO90" si="331">I90*IFERROR(VLOOKUP($F90+I$4,mortalityTable_nPx_assurance,4,0),0)</f>
        <v>0.65737842839999994</v>
      </c>
      <c r="K90" s="232">
        <f t="shared" si="331"/>
        <v>0.51742913477792396</v>
      </c>
      <c r="L90" s="232">
        <f t="shared" si="331"/>
        <v>0.39862740543291258</v>
      </c>
      <c r="M90" s="232">
        <f t="shared" si="331"/>
        <v>0.30021427157963515</v>
      </c>
      <c r="N90" s="232">
        <f t="shared" si="331"/>
        <v>0.2207625646060847</v>
      </c>
      <c r="O90" s="232">
        <f t="shared" si="331"/>
        <v>0.15833091133548396</v>
      </c>
      <c r="P90" s="232">
        <f t="shared" si="331"/>
        <v>0.11063530760478278</v>
      </c>
      <c r="Q90" s="232">
        <f t="shared" si="331"/>
        <v>7.5250817173545093E-2</v>
      </c>
      <c r="R90" s="232">
        <f t="shared" si="331"/>
        <v>4.9781425592987025E-2</v>
      </c>
      <c r="S90" s="232">
        <f t="shared" si="331"/>
        <v>3.2009456656290659E-2</v>
      </c>
      <c r="T90" s="232">
        <f t="shared" si="331"/>
        <v>1.9973900953525373E-2</v>
      </c>
      <c r="U90" s="232">
        <f t="shared" si="331"/>
        <v>1.2064236175929324E-2</v>
      </c>
      <c r="V90" s="232">
        <f t="shared" si="331"/>
        <v>7.0334496905667954E-3</v>
      </c>
      <c r="W90" s="232">
        <f t="shared" si="331"/>
        <v>3.9387318267174055E-3</v>
      </c>
      <c r="X90" s="232">
        <f t="shared" si="331"/>
        <v>2.1072215272938117E-3</v>
      </c>
      <c r="Y90" s="232">
        <f t="shared" si="331"/>
        <v>1.0683613143379627E-3</v>
      </c>
      <c r="Z90" s="232">
        <f t="shared" si="331"/>
        <v>5.0853998562487015E-4</v>
      </c>
      <c r="AA90" s="232">
        <f t="shared" si="331"/>
        <v>2.242661336605677E-4</v>
      </c>
      <c r="AB90" s="232">
        <f t="shared" si="331"/>
        <v>8.9930719597887653E-5</v>
      </c>
      <c r="AC90" s="232">
        <f t="shared" si="331"/>
        <v>3.1925405457250114E-5</v>
      </c>
      <c r="AD90" s="232">
        <f t="shared" si="331"/>
        <v>9.6414724480895356E-6</v>
      </c>
      <c r="AE90" s="232">
        <f t="shared" si="331"/>
        <v>2.3235948599895782E-6</v>
      </c>
      <c r="AF90" s="232">
        <f t="shared" si="331"/>
        <v>3.9733472105821795E-7</v>
      </c>
      <c r="AG90" s="232">
        <f t="shared" si="331"/>
        <v>3.6157459616297819E-8</v>
      </c>
      <c r="AH90" s="232">
        <f t="shared" si="331"/>
        <v>0</v>
      </c>
      <c r="AI90" s="232">
        <f t="shared" si="331"/>
        <v>0</v>
      </c>
      <c r="AJ90" s="232">
        <f t="shared" si="331"/>
        <v>0</v>
      </c>
      <c r="AK90" s="232">
        <f t="shared" si="331"/>
        <v>0</v>
      </c>
      <c r="AL90" s="232">
        <f t="shared" si="331"/>
        <v>0</v>
      </c>
      <c r="AM90" s="232">
        <f t="shared" si="331"/>
        <v>0</v>
      </c>
      <c r="AN90" s="232">
        <f t="shared" si="331"/>
        <v>0</v>
      </c>
      <c r="AO90" s="232">
        <f t="shared" si="331"/>
        <v>0</v>
      </c>
      <c r="AP90" s="232">
        <f t="shared" ref="AP90:BU90" si="332">AO90*IFERROR(VLOOKUP($F90+AO$4,mortalityTable_nPx_assurance,4,0),0)</f>
        <v>0</v>
      </c>
      <c r="AQ90" s="232">
        <f t="shared" si="332"/>
        <v>0</v>
      </c>
      <c r="AR90" s="232">
        <f t="shared" si="332"/>
        <v>0</v>
      </c>
      <c r="AS90" s="232">
        <f t="shared" si="332"/>
        <v>0</v>
      </c>
      <c r="AT90" s="232">
        <f t="shared" si="332"/>
        <v>0</v>
      </c>
      <c r="AU90" s="232">
        <f t="shared" si="332"/>
        <v>0</v>
      </c>
      <c r="AV90" s="232">
        <f t="shared" si="332"/>
        <v>0</v>
      </c>
      <c r="AW90" s="232">
        <f t="shared" si="332"/>
        <v>0</v>
      </c>
      <c r="AX90" s="232">
        <f t="shared" si="332"/>
        <v>0</v>
      </c>
      <c r="AY90" s="232">
        <f t="shared" si="332"/>
        <v>0</v>
      </c>
      <c r="AZ90" s="232">
        <f t="shared" si="332"/>
        <v>0</v>
      </c>
      <c r="BA90" s="232">
        <f t="shared" si="332"/>
        <v>0</v>
      </c>
      <c r="BB90" s="232">
        <f t="shared" si="332"/>
        <v>0</v>
      </c>
      <c r="BC90" s="232">
        <f t="shared" si="332"/>
        <v>0</v>
      </c>
      <c r="BD90" s="232">
        <f t="shared" si="332"/>
        <v>0</v>
      </c>
      <c r="BE90" s="232">
        <f t="shared" si="332"/>
        <v>0</v>
      </c>
      <c r="BF90" s="232">
        <f t="shared" si="332"/>
        <v>0</v>
      </c>
      <c r="BG90" s="232">
        <f t="shared" si="332"/>
        <v>0</v>
      </c>
      <c r="BH90" s="232">
        <f t="shared" si="332"/>
        <v>0</v>
      </c>
      <c r="BI90" s="232">
        <f t="shared" si="332"/>
        <v>0</v>
      </c>
      <c r="BJ90" s="232">
        <f t="shared" si="332"/>
        <v>0</v>
      </c>
      <c r="BK90" s="232">
        <f t="shared" si="332"/>
        <v>0</v>
      </c>
      <c r="BL90" s="232">
        <f t="shared" si="332"/>
        <v>0</v>
      </c>
      <c r="BM90" s="232">
        <f t="shared" si="332"/>
        <v>0</v>
      </c>
      <c r="BN90" s="232">
        <f t="shared" si="332"/>
        <v>0</v>
      </c>
      <c r="BO90" s="232">
        <f t="shared" si="332"/>
        <v>0</v>
      </c>
      <c r="BP90" s="232">
        <f t="shared" si="332"/>
        <v>0</v>
      </c>
      <c r="BQ90" s="232">
        <f t="shared" si="332"/>
        <v>0</v>
      </c>
      <c r="BR90" s="232">
        <f t="shared" si="332"/>
        <v>0</v>
      </c>
      <c r="BS90" s="232">
        <f t="shared" si="332"/>
        <v>0</v>
      </c>
      <c r="BT90" s="232">
        <f t="shared" si="332"/>
        <v>0</v>
      </c>
      <c r="BU90" s="232">
        <f t="shared" si="332"/>
        <v>0</v>
      </c>
      <c r="BV90" s="232">
        <f t="shared" ref="BV90:DA90" si="333">BU90*IFERROR(VLOOKUP($F90+BU$4,mortalityTable_nPx_assurance,4,0),0)</f>
        <v>0</v>
      </c>
      <c r="BW90" s="232">
        <f t="shared" si="333"/>
        <v>0</v>
      </c>
      <c r="BX90" s="232">
        <f t="shared" si="333"/>
        <v>0</v>
      </c>
      <c r="BY90" s="232">
        <f t="shared" si="333"/>
        <v>0</v>
      </c>
      <c r="BZ90" s="232">
        <f t="shared" si="333"/>
        <v>0</v>
      </c>
      <c r="CA90" s="232">
        <f t="shared" si="333"/>
        <v>0</v>
      </c>
      <c r="CB90" s="232">
        <f t="shared" si="333"/>
        <v>0</v>
      </c>
      <c r="CC90" s="232">
        <f t="shared" si="333"/>
        <v>0</v>
      </c>
      <c r="CD90" s="232">
        <f t="shared" si="333"/>
        <v>0</v>
      </c>
      <c r="CE90" s="232">
        <f t="shared" si="333"/>
        <v>0</v>
      </c>
      <c r="CF90" s="232">
        <f t="shared" si="333"/>
        <v>0</v>
      </c>
      <c r="CG90" s="232">
        <f t="shared" si="333"/>
        <v>0</v>
      </c>
      <c r="CH90" s="232">
        <f t="shared" si="333"/>
        <v>0</v>
      </c>
      <c r="CI90" s="232">
        <f t="shared" si="333"/>
        <v>0</v>
      </c>
      <c r="CJ90" s="232">
        <f t="shared" si="333"/>
        <v>0</v>
      </c>
      <c r="CK90" s="232">
        <f t="shared" si="333"/>
        <v>0</v>
      </c>
      <c r="CL90" s="232">
        <f t="shared" si="333"/>
        <v>0</v>
      </c>
      <c r="CM90" s="232">
        <f t="shared" si="333"/>
        <v>0</v>
      </c>
      <c r="CN90" s="232">
        <f t="shared" si="333"/>
        <v>0</v>
      </c>
      <c r="CO90" s="232">
        <f t="shared" si="333"/>
        <v>0</v>
      </c>
      <c r="CP90" s="232">
        <f t="shared" si="333"/>
        <v>0</v>
      </c>
      <c r="CQ90" s="232">
        <f t="shared" si="333"/>
        <v>0</v>
      </c>
      <c r="CR90" s="232">
        <f t="shared" si="333"/>
        <v>0</v>
      </c>
      <c r="CS90" s="232">
        <f t="shared" si="333"/>
        <v>0</v>
      </c>
      <c r="CT90" s="232">
        <f t="shared" si="333"/>
        <v>0</v>
      </c>
      <c r="CU90" s="232">
        <f t="shared" si="333"/>
        <v>0</v>
      </c>
      <c r="CV90" s="232">
        <f t="shared" si="333"/>
        <v>0</v>
      </c>
      <c r="CW90" s="232">
        <f t="shared" si="333"/>
        <v>0</v>
      </c>
      <c r="CX90" s="232">
        <f t="shared" si="333"/>
        <v>0</v>
      </c>
      <c r="CY90" s="232">
        <f t="shared" si="333"/>
        <v>0</v>
      </c>
      <c r="CZ90" s="232">
        <f t="shared" si="333"/>
        <v>0</v>
      </c>
      <c r="DA90" s="232">
        <f t="shared" si="333"/>
        <v>0</v>
      </c>
      <c r="DB90" s="232">
        <f t="shared" ref="DB90:DI90" si="334">DA90*IFERROR(VLOOKUP($F90+DA$4,mortalityTable_nPx_assurance,4,0),0)</f>
        <v>0</v>
      </c>
      <c r="DC90" s="232">
        <f t="shared" si="334"/>
        <v>0</v>
      </c>
      <c r="DD90" s="232">
        <f t="shared" si="334"/>
        <v>0</v>
      </c>
      <c r="DE90" s="232">
        <f t="shared" si="334"/>
        <v>0</v>
      </c>
      <c r="DF90" s="232">
        <f t="shared" si="334"/>
        <v>0</v>
      </c>
      <c r="DG90" s="232">
        <f t="shared" si="334"/>
        <v>0</v>
      </c>
      <c r="DH90" s="232">
        <f t="shared" si="334"/>
        <v>0</v>
      </c>
      <c r="DI90" s="233">
        <f t="shared" si="334"/>
        <v>0</v>
      </c>
    </row>
    <row r="91" spans="2:113">
      <c r="B91" s="220"/>
      <c r="C91" s="220"/>
      <c r="D91" s="220"/>
      <c r="E91" s="220"/>
      <c r="F91" s="266">
        <f t="shared" si="274"/>
        <v>96</v>
      </c>
      <c r="G91" s="224">
        <f t="shared" si="264"/>
        <v>0.19683999999999999</v>
      </c>
      <c r="H91" s="225">
        <v>1</v>
      </c>
      <c r="I91" s="235">
        <f t="shared" si="269"/>
        <v>0.80315999999999999</v>
      </c>
      <c r="J91" s="231">
        <f t="shared" ref="J91:AO91" si="335">I91*IFERROR(VLOOKUP($F91+I$4,mortalityTable_nPx_assurance,4,0),0)</f>
        <v>0.63217526759999998</v>
      </c>
      <c r="K91" s="232">
        <f t="shared" si="335"/>
        <v>0.48702782615903994</v>
      </c>
      <c r="L91" s="232">
        <f t="shared" si="335"/>
        <v>0.36679039643689615</v>
      </c>
      <c r="M91" s="232">
        <f t="shared" si="335"/>
        <v>0.26971931801987159</v>
      </c>
      <c r="N91" s="232">
        <f t="shared" si="335"/>
        <v>0.19344269488385191</v>
      </c>
      <c r="O91" s="232">
        <f t="shared" si="335"/>
        <v>0.13517001747704036</v>
      </c>
      <c r="P91" s="232">
        <f t="shared" si="335"/>
        <v>9.1938590787358526E-2</v>
      </c>
      <c r="Q91" s="232">
        <f t="shared" si="335"/>
        <v>6.0821055349469161E-2</v>
      </c>
      <c r="R91" s="232">
        <f t="shared" si="335"/>
        <v>3.9107938589708673E-2</v>
      </c>
      <c r="S91" s="232">
        <f t="shared" si="335"/>
        <v>2.4403353679978212E-2</v>
      </c>
      <c r="T91" s="232">
        <f t="shared" si="335"/>
        <v>1.473962562270684E-2</v>
      </c>
      <c r="U91" s="232">
        <f t="shared" si="335"/>
        <v>8.5932017380380872E-3</v>
      </c>
      <c r="V91" s="232">
        <f t="shared" si="335"/>
        <v>4.8121929733013291E-3</v>
      </c>
      <c r="W91" s="232">
        <f t="shared" si="335"/>
        <v>2.5745232407162109E-3</v>
      </c>
      <c r="X91" s="232">
        <f t="shared" si="335"/>
        <v>1.3052832830431189E-3</v>
      </c>
      <c r="Y91" s="232">
        <f t="shared" si="335"/>
        <v>6.2131484272852453E-4</v>
      </c>
      <c r="Z91" s="232">
        <f t="shared" si="335"/>
        <v>2.7399984564327928E-4</v>
      </c>
      <c r="AA91" s="232">
        <f t="shared" si="335"/>
        <v>1.09873938102955E-4</v>
      </c>
      <c r="AB91" s="232">
        <f t="shared" si="335"/>
        <v>3.9005248026549023E-5</v>
      </c>
      <c r="AC91" s="232">
        <f t="shared" si="335"/>
        <v>1.1779584904017806E-5</v>
      </c>
      <c r="AD91" s="232">
        <f t="shared" si="335"/>
        <v>2.8388799618682914E-6</v>
      </c>
      <c r="AE91" s="232">
        <f t="shared" si="335"/>
        <v>4.8544847347947794E-7</v>
      </c>
      <c r="AF91" s="232">
        <f t="shared" si="335"/>
        <v>4.4175811086632479E-8</v>
      </c>
      <c r="AG91" s="232">
        <f t="shared" si="335"/>
        <v>0</v>
      </c>
      <c r="AH91" s="232">
        <f t="shared" si="335"/>
        <v>0</v>
      </c>
      <c r="AI91" s="232">
        <f t="shared" si="335"/>
        <v>0</v>
      </c>
      <c r="AJ91" s="232">
        <f t="shared" si="335"/>
        <v>0</v>
      </c>
      <c r="AK91" s="232">
        <f t="shared" si="335"/>
        <v>0</v>
      </c>
      <c r="AL91" s="232">
        <f t="shared" si="335"/>
        <v>0</v>
      </c>
      <c r="AM91" s="232">
        <f t="shared" si="335"/>
        <v>0</v>
      </c>
      <c r="AN91" s="232">
        <f t="shared" si="335"/>
        <v>0</v>
      </c>
      <c r="AO91" s="232">
        <f t="shared" si="335"/>
        <v>0</v>
      </c>
      <c r="AP91" s="232">
        <f t="shared" ref="AP91:BU91" si="336">AO91*IFERROR(VLOOKUP($F91+AO$4,mortalityTable_nPx_assurance,4,0),0)</f>
        <v>0</v>
      </c>
      <c r="AQ91" s="232">
        <f t="shared" si="336"/>
        <v>0</v>
      </c>
      <c r="AR91" s="232">
        <f t="shared" si="336"/>
        <v>0</v>
      </c>
      <c r="AS91" s="232">
        <f t="shared" si="336"/>
        <v>0</v>
      </c>
      <c r="AT91" s="232">
        <f t="shared" si="336"/>
        <v>0</v>
      </c>
      <c r="AU91" s="232">
        <f t="shared" si="336"/>
        <v>0</v>
      </c>
      <c r="AV91" s="232">
        <f t="shared" si="336"/>
        <v>0</v>
      </c>
      <c r="AW91" s="232">
        <f t="shared" si="336"/>
        <v>0</v>
      </c>
      <c r="AX91" s="232">
        <f t="shared" si="336"/>
        <v>0</v>
      </c>
      <c r="AY91" s="232">
        <f t="shared" si="336"/>
        <v>0</v>
      </c>
      <c r="AZ91" s="232">
        <f t="shared" si="336"/>
        <v>0</v>
      </c>
      <c r="BA91" s="232">
        <f t="shared" si="336"/>
        <v>0</v>
      </c>
      <c r="BB91" s="232">
        <f t="shared" si="336"/>
        <v>0</v>
      </c>
      <c r="BC91" s="232">
        <f t="shared" si="336"/>
        <v>0</v>
      </c>
      <c r="BD91" s="232">
        <f t="shared" si="336"/>
        <v>0</v>
      </c>
      <c r="BE91" s="232">
        <f t="shared" si="336"/>
        <v>0</v>
      </c>
      <c r="BF91" s="232">
        <f t="shared" si="336"/>
        <v>0</v>
      </c>
      <c r="BG91" s="232">
        <f t="shared" si="336"/>
        <v>0</v>
      </c>
      <c r="BH91" s="232">
        <f t="shared" si="336"/>
        <v>0</v>
      </c>
      <c r="BI91" s="232">
        <f t="shared" si="336"/>
        <v>0</v>
      </c>
      <c r="BJ91" s="232">
        <f t="shared" si="336"/>
        <v>0</v>
      </c>
      <c r="BK91" s="232">
        <f t="shared" si="336"/>
        <v>0</v>
      </c>
      <c r="BL91" s="232">
        <f t="shared" si="336"/>
        <v>0</v>
      </c>
      <c r="BM91" s="232">
        <f t="shared" si="336"/>
        <v>0</v>
      </c>
      <c r="BN91" s="232">
        <f t="shared" si="336"/>
        <v>0</v>
      </c>
      <c r="BO91" s="232">
        <f t="shared" si="336"/>
        <v>0</v>
      </c>
      <c r="BP91" s="232">
        <f t="shared" si="336"/>
        <v>0</v>
      </c>
      <c r="BQ91" s="232">
        <f t="shared" si="336"/>
        <v>0</v>
      </c>
      <c r="BR91" s="232">
        <f t="shared" si="336"/>
        <v>0</v>
      </c>
      <c r="BS91" s="232">
        <f t="shared" si="336"/>
        <v>0</v>
      </c>
      <c r="BT91" s="232">
        <f t="shared" si="336"/>
        <v>0</v>
      </c>
      <c r="BU91" s="232">
        <f t="shared" si="336"/>
        <v>0</v>
      </c>
      <c r="BV91" s="232">
        <f t="shared" ref="BV91:DA91" si="337">BU91*IFERROR(VLOOKUP($F91+BU$4,mortalityTable_nPx_assurance,4,0),0)</f>
        <v>0</v>
      </c>
      <c r="BW91" s="232">
        <f t="shared" si="337"/>
        <v>0</v>
      </c>
      <c r="BX91" s="232">
        <f t="shared" si="337"/>
        <v>0</v>
      </c>
      <c r="BY91" s="232">
        <f t="shared" si="337"/>
        <v>0</v>
      </c>
      <c r="BZ91" s="232">
        <f t="shared" si="337"/>
        <v>0</v>
      </c>
      <c r="CA91" s="232">
        <f t="shared" si="337"/>
        <v>0</v>
      </c>
      <c r="CB91" s="232">
        <f t="shared" si="337"/>
        <v>0</v>
      </c>
      <c r="CC91" s="232">
        <f t="shared" si="337"/>
        <v>0</v>
      </c>
      <c r="CD91" s="232">
        <f t="shared" si="337"/>
        <v>0</v>
      </c>
      <c r="CE91" s="232">
        <f t="shared" si="337"/>
        <v>0</v>
      </c>
      <c r="CF91" s="232">
        <f t="shared" si="337"/>
        <v>0</v>
      </c>
      <c r="CG91" s="232">
        <f t="shared" si="337"/>
        <v>0</v>
      </c>
      <c r="CH91" s="232">
        <f t="shared" si="337"/>
        <v>0</v>
      </c>
      <c r="CI91" s="232">
        <f t="shared" si="337"/>
        <v>0</v>
      </c>
      <c r="CJ91" s="232">
        <f t="shared" si="337"/>
        <v>0</v>
      </c>
      <c r="CK91" s="232">
        <f t="shared" si="337"/>
        <v>0</v>
      </c>
      <c r="CL91" s="232">
        <f t="shared" si="337"/>
        <v>0</v>
      </c>
      <c r="CM91" s="232">
        <f t="shared" si="337"/>
        <v>0</v>
      </c>
      <c r="CN91" s="232">
        <f t="shared" si="337"/>
        <v>0</v>
      </c>
      <c r="CO91" s="232">
        <f t="shared" si="337"/>
        <v>0</v>
      </c>
      <c r="CP91" s="232">
        <f t="shared" si="337"/>
        <v>0</v>
      </c>
      <c r="CQ91" s="232">
        <f t="shared" si="337"/>
        <v>0</v>
      </c>
      <c r="CR91" s="232">
        <f t="shared" si="337"/>
        <v>0</v>
      </c>
      <c r="CS91" s="232">
        <f t="shared" si="337"/>
        <v>0</v>
      </c>
      <c r="CT91" s="232">
        <f t="shared" si="337"/>
        <v>0</v>
      </c>
      <c r="CU91" s="232">
        <f t="shared" si="337"/>
        <v>0</v>
      </c>
      <c r="CV91" s="232">
        <f t="shared" si="337"/>
        <v>0</v>
      </c>
      <c r="CW91" s="232">
        <f t="shared" si="337"/>
        <v>0</v>
      </c>
      <c r="CX91" s="232">
        <f t="shared" si="337"/>
        <v>0</v>
      </c>
      <c r="CY91" s="232">
        <f t="shared" si="337"/>
        <v>0</v>
      </c>
      <c r="CZ91" s="232">
        <f t="shared" si="337"/>
        <v>0</v>
      </c>
      <c r="DA91" s="232">
        <f t="shared" si="337"/>
        <v>0</v>
      </c>
      <c r="DB91" s="232">
        <f t="shared" ref="DB91:DI91" si="338">DA91*IFERROR(VLOOKUP($F91+DA$4,mortalityTable_nPx_assurance,4,0),0)</f>
        <v>0</v>
      </c>
      <c r="DC91" s="232">
        <f t="shared" si="338"/>
        <v>0</v>
      </c>
      <c r="DD91" s="232">
        <f t="shared" si="338"/>
        <v>0</v>
      </c>
      <c r="DE91" s="232">
        <f t="shared" si="338"/>
        <v>0</v>
      </c>
      <c r="DF91" s="232">
        <f t="shared" si="338"/>
        <v>0</v>
      </c>
      <c r="DG91" s="232">
        <f t="shared" si="338"/>
        <v>0</v>
      </c>
      <c r="DH91" s="232">
        <f t="shared" si="338"/>
        <v>0</v>
      </c>
      <c r="DI91" s="233">
        <f t="shared" si="338"/>
        <v>0</v>
      </c>
    </row>
    <row r="92" spans="2:113">
      <c r="B92" s="220"/>
      <c r="C92" s="220"/>
      <c r="D92" s="220"/>
      <c r="E92" s="220"/>
      <c r="F92" s="266">
        <f t="shared" si="274"/>
        <v>97</v>
      </c>
      <c r="G92" s="224">
        <f t="shared" si="264"/>
        <v>0.21289</v>
      </c>
      <c r="H92" s="225">
        <v>1</v>
      </c>
      <c r="I92" s="235">
        <f t="shared" si="269"/>
        <v>0.78710999999999998</v>
      </c>
      <c r="J92" s="231">
        <f t="shared" ref="J92:AO92" si="339">I92*IFERROR(VLOOKUP($F92+I$4,mortalityTable_nPx_assurance,4,0),0)</f>
        <v>0.606389544</v>
      </c>
      <c r="K92" s="232">
        <f t="shared" si="339"/>
        <v>0.45668409337728</v>
      </c>
      <c r="L92" s="232">
        <f t="shared" si="339"/>
        <v>0.3358226480649828</v>
      </c>
      <c r="M92" s="232">
        <f t="shared" si="339"/>
        <v>0.24085200319220568</v>
      </c>
      <c r="N92" s="232">
        <f t="shared" si="339"/>
        <v>0.16829774575058565</v>
      </c>
      <c r="O92" s="232">
        <f t="shared" si="339"/>
        <v>0.11447107772717582</v>
      </c>
      <c r="P92" s="232">
        <f t="shared" si="339"/>
        <v>7.5727196759635892E-2</v>
      </c>
      <c r="Q92" s="232">
        <f t="shared" si="339"/>
        <v>4.8692587516445882E-2</v>
      </c>
      <c r="R92" s="232">
        <f t="shared" si="339"/>
        <v>3.038417461026223E-2</v>
      </c>
      <c r="S92" s="232">
        <f t="shared" si="339"/>
        <v>1.8352041464598387E-2</v>
      </c>
      <c r="T92" s="232">
        <f t="shared" si="339"/>
        <v>1.0699240173860858E-2</v>
      </c>
      <c r="U92" s="232">
        <f t="shared" si="339"/>
        <v>5.9915744973620816E-3</v>
      </c>
      <c r="V92" s="232">
        <f t="shared" si="339"/>
        <v>3.2054923560887131E-3</v>
      </c>
      <c r="W92" s="232">
        <f t="shared" si="339"/>
        <v>1.6251846245369775E-3</v>
      </c>
      <c r="X92" s="232">
        <f t="shared" si="339"/>
        <v>7.7358788127960122E-4</v>
      </c>
      <c r="Y92" s="232">
        <f t="shared" si="339"/>
        <v>3.4115225564430412E-4</v>
      </c>
      <c r="Z92" s="232">
        <f t="shared" si="339"/>
        <v>1.3680205451336596E-4</v>
      </c>
      <c r="AA92" s="232">
        <f t="shared" si="339"/>
        <v>4.8564729352244911E-5</v>
      </c>
      <c r="AB92" s="232">
        <f t="shared" si="339"/>
        <v>1.4666548264377965E-5</v>
      </c>
      <c r="AC92" s="232">
        <f t="shared" si="339"/>
        <v>3.5346381317150897E-6</v>
      </c>
      <c r="AD92" s="232">
        <f t="shared" si="339"/>
        <v>6.0442312052328043E-7</v>
      </c>
      <c r="AE92" s="232">
        <f t="shared" si="339"/>
        <v>5.50025039676185E-8</v>
      </c>
      <c r="AF92" s="232">
        <f t="shared" si="339"/>
        <v>0</v>
      </c>
      <c r="AG92" s="232">
        <f t="shared" si="339"/>
        <v>0</v>
      </c>
      <c r="AH92" s="232">
        <f t="shared" si="339"/>
        <v>0</v>
      </c>
      <c r="AI92" s="232">
        <f t="shared" si="339"/>
        <v>0</v>
      </c>
      <c r="AJ92" s="232">
        <f t="shared" si="339"/>
        <v>0</v>
      </c>
      <c r="AK92" s="232">
        <f t="shared" si="339"/>
        <v>0</v>
      </c>
      <c r="AL92" s="232">
        <f t="shared" si="339"/>
        <v>0</v>
      </c>
      <c r="AM92" s="232">
        <f t="shared" si="339"/>
        <v>0</v>
      </c>
      <c r="AN92" s="232">
        <f t="shared" si="339"/>
        <v>0</v>
      </c>
      <c r="AO92" s="232">
        <f t="shared" si="339"/>
        <v>0</v>
      </c>
      <c r="AP92" s="232">
        <f t="shared" ref="AP92:BU92" si="340">AO92*IFERROR(VLOOKUP($F92+AO$4,mortalityTable_nPx_assurance,4,0),0)</f>
        <v>0</v>
      </c>
      <c r="AQ92" s="232">
        <f t="shared" si="340"/>
        <v>0</v>
      </c>
      <c r="AR92" s="232">
        <f t="shared" si="340"/>
        <v>0</v>
      </c>
      <c r="AS92" s="232">
        <f t="shared" si="340"/>
        <v>0</v>
      </c>
      <c r="AT92" s="232">
        <f t="shared" si="340"/>
        <v>0</v>
      </c>
      <c r="AU92" s="232">
        <f t="shared" si="340"/>
        <v>0</v>
      </c>
      <c r="AV92" s="232">
        <f t="shared" si="340"/>
        <v>0</v>
      </c>
      <c r="AW92" s="232">
        <f t="shared" si="340"/>
        <v>0</v>
      </c>
      <c r="AX92" s="232">
        <f t="shared" si="340"/>
        <v>0</v>
      </c>
      <c r="AY92" s="232">
        <f t="shared" si="340"/>
        <v>0</v>
      </c>
      <c r="AZ92" s="232">
        <f t="shared" si="340"/>
        <v>0</v>
      </c>
      <c r="BA92" s="232">
        <f t="shared" si="340"/>
        <v>0</v>
      </c>
      <c r="BB92" s="232">
        <f t="shared" si="340"/>
        <v>0</v>
      </c>
      <c r="BC92" s="232">
        <f t="shared" si="340"/>
        <v>0</v>
      </c>
      <c r="BD92" s="232">
        <f t="shared" si="340"/>
        <v>0</v>
      </c>
      <c r="BE92" s="232">
        <f t="shared" si="340"/>
        <v>0</v>
      </c>
      <c r="BF92" s="232">
        <f t="shared" si="340"/>
        <v>0</v>
      </c>
      <c r="BG92" s="232">
        <f t="shared" si="340"/>
        <v>0</v>
      </c>
      <c r="BH92" s="232">
        <f t="shared" si="340"/>
        <v>0</v>
      </c>
      <c r="BI92" s="232">
        <f t="shared" si="340"/>
        <v>0</v>
      </c>
      <c r="BJ92" s="232">
        <f t="shared" si="340"/>
        <v>0</v>
      </c>
      <c r="BK92" s="232">
        <f t="shared" si="340"/>
        <v>0</v>
      </c>
      <c r="BL92" s="232">
        <f t="shared" si="340"/>
        <v>0</v>
      </c>
      <c r="BM92" s="232">
        <f t="shared" si="340"/>
        <v>0</v>
      </c>
      <c r="BN92" s="232">
        <f t="shared" si="340"/>
        <v>0</v>
      </c>
      <c r="BO92" s="232">
        <f t="shared" si="340"/>
        <v>0</v>
      </c>
      <c r="BP92" s="232">
        <f t="shared" si="340"/>
        <v>0</v>
      </c>
      <c r="BQ92" s="232">
        <f t="shared" si="340"/>
        <v>0</v>
      </c>
      <c r="BR92" s="232">
        <f t="shared" si="340"/>
        <v>0</v>
      </c>
      <c r="BS92" s="232">
        <f t="shared" si="340"/>
        <v>0</v>
      </c>
      <c r="BT92" s="232">
        <f t="shared" si="340"/>
        <v>0</v>
      </c>
      <c r="BU92" s="232">
        <f t="shared" si="340"/>
        <v>0</v>
      </c>
      <c r="BV92" s="232">
        <f t="shared" ref="BV92:DA92" si="341">BU92*IFERROR(VLOOKUP($F92+BU$4,mortalityTable_nPx_assurance,4,0),0)</f>
        <v>0</v>
      </c>
      <c r="BW92" s="232">
        <f t="shared" si="341"/>
        <v>0</v>
      </c>
      <c r="BX92" s="232">
        <f t="shared" si="341"/>
        <v>0</v>
      </c>
      <c r="BY92" s="232">
        <f t="shared" si="341"/>
        <v>0</v>
      </c>
      <c r="BZ92" s="232">
        <f t="shared" si="341"/>
        <v>0</v>
      </c>
      <c r="CA92" s="232">
        <f t="shared" si="341"/>
        <v>0</v>
      </c>
      <c r="CB92" s="232">
        <f t="shared" si="341"/>
        <v>0</v>
      </c>
      <c r="CC92" s="232">
        <f t="shared" si="341"/>
        <v>0</v>
      </c>
      <c r="CD92" s="232">
        <f t="shared" si="341"/>
        <v>0</v>
      </c>
      <c r="CE92" s="232">
        <f t="shared" si="341"/>
        <v>0</v>
      </c>
      <c r="CF92" s="232">
        <f t="shared" si="341"/>
        <v>0</v>
      </c>
      <c r="CG92" s="232">
        <f t="shared" si="341"/>
        <v>0</v>
      </c>
      <c r="CH92" s="232">
        <f t="shared" si="341"/>
        <v>0</v>
      </c>
      <c r="CI92" s="232">
        <f t="shared" si="341"/>
        <v>0</v>
      </c>
      <c r="CJ92" s="232">
        <f t="shared" si="341"/>
        <v>0</v>
      </c>
      <c r="CK92" s="232">
        <f t="shared" si="341"/>
        <v>0</v>
      </c>
      <c r="CL92" s="232">
        <f t="shared" si="341"/>
        <v>0</v>
      </c>
      <c r="CM92" s="232">
        <f t="shared" si="341"/>
        <v>0</v>
      </c>
      <c r="CN92" s="232">
        <f t="shared" si="341"/>
        <v>0</v>
      </c>
      <c r="CO92" s="232">
        <f t="shared" si="341"/>
        <v>0</v>
      </c>
      <c r="CP92" s="232">
        <f t="shared" si="341"/>
        <v>0</v>
      </c>
      <c r="CQ92" s="232">
        <f t="shared" si="341"/>
        <v>0</v>
      </c>
      <c r="CR92" s="232">
        <f t="shared" si="341"/>
        <v>0</v>
      </c>
      <c r="CS92" s="232">
        <f t="shared" si="341"/>
        <v>0</v>
      </c>
      <c r="CT92" s="232">
        <f t="shared" si="341"/>
        <v>0</v>
      </c>
      <c r="CU92" s="232">
        <f t="shared" si="341"/>
        <v>0</v>
      </c>
      <c r="CV92" s="232">
        <f t="shared" si="341"/>
        <v>0</v>
      </c>
      <c r="CW92" s="232">
        <f t="shared" si="341"/>
        <v>0</v>
      </c>
      <c r="CX92" s="232">
        <f t="shared" si="341"/>
        <v>0</v>
      </c>
      <c r="CY92" s="232">
        <f t="shared" si="341"/>
        <v>0</v>
      </c>
      <c r="CZ92" s="232">
        <f t="shared" si="341"/>
        <v>0</v>
      </c>
      <c r="DA92" s="232">
        <f t="shared" si="341"/>
        <v>0</v>
      </c>
      <c r="DB92" s="232">
        <f t="shared" ref="DB92:DI92" si="342">DA92*IFERROR(VLOOKUP($F92+DA$4,mortalityTable_nPx_assurance,4,0),0)</f>
        <v>0</v>
      </c>
      <c r="DC92" s="232">
        <f t="shared" si="342"/>
        <v>0</v>
      </c>
      <c r="DD92" s="232">
        <f t="shared" si="342"/>
        <v>0</v>
      </c>
      <c r="DE92" s="232">
        <f t="shared" si="342"/>
        <v>0</v>
      </c>
      <c r="DF92" s="232">
        <f t="shared" si="342"/>
        <v>0</v>
      </c>
      <c r="DG92" s="232">
        <f t="shared" si="342"/>
        <v>0</v>
      </c>
      <c r="DH92" s="232">
        <f t="shared" si="342"/>
        <v>0</v>
      </c>
      <c r="DI92" s="233">
        <f t="shared" si="342"/>
        <v>0</v>
      </c>
    </row>
    <row r="93" spans="2:113">
      <c r="B93" s="220"/>
      <c r="C93" s="220"/>
      <c r="D93" s="220"/>
      <c r="E93" s="220"/>
      <c r="F93" s="266">
        <f t="shared" si="274"/>
        <v>98</v>
      </c>
      <c r="G93" s="224">
        <f t="shared" si="264"/>
        <v>0.2296</v>
      </c>
      <c r="H93" s="225">
        <v>1</v>
      </c>
      <c r="I93" s="235">
        <f t="shared" si="269"/>
        <v>0.77039999999999997</v>
      </c>
      <c r="J93" s="231">
        <f t="shared" ref="J93:AO93" si="343">I93*IFERROR(VLOOKUP($F93+I$4,mortalityTable_nPx_assurance,4,0),0)</f>
        <v>0.58020364800000002</v>
      </c>
      <c r="K93" s="232">
        <f t="shared" si="343"/>
        <v>0.42665275255679996</v>
      </c>
      <c r="L93" s="232">
        <f t="shared" si="343"/>
        <v>0.30599535413373696</v>
      </c>
      <c r="M93" s="232">
        <f t="shared" si="343"/>
        <v>0.21381731365449005</v>
      </c>
      <c r="N93" s="232">
        <f t="shared" si="343"/>
        <v>0.14543212222837448</v>
      </c>
      <c r="O93" s="232">
        <f t="shared" si="343"/>
        <v>9.6209166138958857E-2</v>
      </c>
      <c r="P93" s="232">
        <f t="shared" si="343"/>
        <v>6.1862493827350547E-2</v>
      </c>
      <c r="Q93" s="232">
        <f t="shared" si="343"/>
        <v>3.8602196148266744E-2</v>
      </c>
      <c r="R93" s="232">
        <f t="shared" si="343"/>
        <v>2.3315726473553112E-2</v>
      </c>
      <c r="S93" s="232">
        <f t="shared" si="343"/>
        <v>1.3593068534081463E-2</v>
      </c>
      <c r="T93" s="232">
        <f t="shared" si="343"/>
        <v>7.6121183790856198E-3</v>
      </c>
      <c r="U93" s="232">
        <f t="shared" si="343"/>
        <v>4.0724833328108058E-3</v>
      </c>
      <c r="V93" s="232">
        <f t="shared" si="343"/>
        <v>2.0647490497350787E-3</v>
      </c>
      <c r="W93" s="232">
        <f t="shared" si="343"/>
        <v>9.8282054767389747E-4</v>
      </c>
      <c r="X93" s="232">
        <f t="shared" si="343"/>
        <v>4.3342386152418874E-4</v>
      </c>
      <c r="Y93" s="232">
        <f t="shared" si="343"/>
        <v>1.7380296847119969E-4</v>
      </c>
      <c r="Z93" s="232">
        <f t="shared" si="343"/>
        <v>6.1700053807275891E-5</v>
      </c>
      <c r="AA93" s="232">
        <f t="shared" si="343"/>
        <v>1.8633416249797322E-5</v>
      </c>
      <c r="AB93" s="232">
        <f t="shared" si="343"/>
        <v>4.4906533162011548E-6</v>
      </c>
      <c r="AC93" s="232">
        <f t="shared" si="343"/>
        <v>7.6790171707039762E-7</v>
      </c>
      <c r="AD93" s="232">
        <f t="shared" si="343"/>
        <v>6.9879056253406163E-8</v>
      </c>
      <c r="AE93" s="232">
        <f t="shared" si="343"/>
        <v>0</v>
      </c>
      <c r="AF93" s="232">
        <f t="shared" si="343"/>
        <v>0</v>
      </c>
      <c r="AG93" s="232">
        <f t="shared" si="343"/>
        <v>0</v>
      </c>
      <c r="AH93" s="232">
        <f t="shared" si="343"/>
        <v>0</v>
      </c>
      <c r="AI93" s="232">
        <f t="shared" si="343"/>
        <v>0</v>
      </c>
      <c r="AJ93" s="232">
        <f t="shared" si="343"/>
        <v>0</v>
      </c>
      <c r="AK93" s="232">
        <f t="shared" si="343"/>
        <v>0</v>
      </c>
      <c r="AL93" s="232">
        <f t="shared" si="343"/>
        <v>0</v>
      </c>
      <c r="AM93" s="232">
        <f t="shared" si="343"/>
        <v>0</v>
      </c>
      <c r="AN93" s="232">
        <f t="shared" si="343"/>
        <v>0</v>
      </c>
      <c r="AO93" s="232">
        <f t="shared" si="343"/>
        <v>0</v>
      </c>
      <c r="AP93" s="232">
        <f t="shared" ref="AP93:BU93" si="344">AO93*IFERROR(VLOOKUP($F93+AO$4,mortalityTable_nPx_assurance,4,0),0)</f>
        <v>0</v>
      </c>
      <c r="AQ93" s="232">
        <f t="shared" si="344"/>
        <v>0</v>
      </c>
      <c r="AR93" s="232">
        <f t="shared" si="344"/>
        <v>0</v>
      </c>
      <c r="AS93" s="232">
        <f t="shared" si="344"/>
        <v>0</v>
      </c>
      <c r="AT93" s="232">
        <f t="shared" si="344"/>
        <v>0</v>
      </c>
      <c r="AU93" s="232">
        <f t="shared" si="344"/>
        <v>0</v>
      </c>
      <c r="AV93" s="232">
        <f t="shared" si="344"/>
        <v>0</v>
      </c>
      <c r="AW93" s="232">
        <f t="shared" si="344"/>
        <v>0</v>
      </c>
      <c r="AX93" s="232">
        <f t="shared" si="344"/>
        <v>0</v>
      </c>
      <c r="AY93" s="232">
        <f t="shared" si="344"/>
        <v>0</v>
      </c>
      <c r="AZ93" s="232">
        <f t="shared" si="344"/>
        <v>0</v>
      </c>
      <c r="BA93" s="232">
        <f t="shared" si="344"/>
        <v>0</v>
      </c>
      <c r="BB93" s="232">
        <f t="shared" si="344"/>
        <v>0</v>
      </c>
      <c r="BC93" s="232">
        <f t="shared" si="344"/>
        <v>0</v>
      </c>
      <c r="BD93" s="232">
        <f t="shared" si="344"/>
        <v>0</v>
      </c>
      <c r="BE93" s="232">
        <f t="shared" si="344"/>
        <v>0</v>
      </c>
      <c r="BF93" s="232">
        <f t="shared" si="344"/>
        <v>0</v>
      </c>
      <c r="BG93" s="232">
        <f t="shared" si="344"/>
        <v>0</v>
      </c>
      <c r="BH93" s="232">
        <f t="shared" si="344"/>
        <v>0</v>
      </c>
      <c r="BI93" s="232">
        <f t="shared" si="344"/>
        <v>0</v>
      </c>
      <c r="BJ93" s="232">
        <f t="shared" si="344"/>
        <v>0</v>
      </c>
      <c r="BK93" s="232">
        <f t="shared" si="344"/>
        <v>0</v>
      </c>
      <c r="BL93" s="232">
        <f t="shared" si="344"/>
        <v>0</v>
      </c>
      <c r="BM93" s="232">
        <f t="shared" si="344"/>
        <v>0</v>
      </c>
      <c r="BN93" s="232">
        <f t="shared" si="344"/>
        <v>0</v>
      </c>
      <c r="BO93" s="232">
        <f t="shared" si="344"/>
        <v>0</v>
      </c>
      <c r="BP93" s="232">
        <f t="shared" si="344"/>
        <v>0</v>
      </c>
      <c r="BQ93" s="232">
        <f t="shared" si="344"/>
        <v>0</v>
      </c>
      <c r="BR93" s="232">
        <f t="shared" si="344"/>
        <v>0</v>
      </c>
      <c r="BS93" s="232">
        <f t="shared" si="344"/>
        <v>0</v>
      </c>
      <c r="BT93" s="232">
        <f t="shared" si="344"/>
        <v>0</v>
      </c>
      <c r="BU93" s="232">
        <f t="shared" si="344"/>
        <v>0</v>
      </c>
      <c r="BV93" s="232">
        <f t="shared" ref="BV93:DA93" si="345">BU93*IFERROR(VLOOKUP($F93+BU$4,mortalityTable_nPx_assurance,4,0),0)</f>
        <v>0</v>
      </c>
      <c r="BW93" s="232">
        <f t="shared" si="345"/>
        <v>0</v>
      </c>
      <c r="BX93" s="232">
        <f t="shared" si="345"/>
        <v>0</v>
      </c>
      <c r="BY93" s="232">
        <f t="shared" si="345"/>
        <v>0</v>
      </c>
      <c r="BZ93" s="232">
        <f t="shared" si="345"/>
        <v>0</v>
      </c>
      <c r="CA93" s="232">
        <f t="shared" si="345"/>
        <v>0</v>
      </c>
      <c r="CB93" s="232">
        <f t="shared" si="345"/>
        <v>0</v>
      </c>
      <c r="CC93" s="232">
        <f t="shared" si="345"/>
        <v>0</v>
      </c>
      <c r="CD93" s="232">
        <f t="shared" si="345"/>
        <v>0</v>
      </c>
      <c r="CE93" s="232">
        <f t="shared" si="345"/>
        <v>0</v>
      </c>
      <c r="CF93" s="232">
        <f t="shared" si="345"/>
        <v>0</v>
      </c>
      <c r="CG93" s="232">
        <f t="shared" si="345"/>
        <v>0</v>
      </c>
      <c r="CH93" s="232">
        <f t="shared" si="345"/>
        <v>0</v>
      </c>
      <c r="CI93" s="232">
        <f t="shared" si="345"/>
        <v>0</v>
      </c>
      <c r="CJ93" s="232">
        <f t="shared" si="345"/>
        <v>0</v>
      </c>
      <c r="CK93" s="232">
        <f t="shared" si="345"/>
        <v>0</v>
      </c>
      <c r="CL93" s="232">
        <f t="shared" si="345"/>
        <v>0</v>
      </c>
      <c r="CM93" s="232">
        <f t="shared" si="345"/>
        <v>0</v>
      </c>
      <c r="CN93" s="232">
        <f t="shared" si="345"/>
        <v>0</v>
      </c>
      <c r="CO93" s="232">
        <f t="shared" si="345"/>
        <v>0</v>
      </c>
      <c r="CP93" s="232">
        <f t="shared" si="345"/>
        <v>0</v>
      </c>
      <c r="CQ93" s="232">
        <f t="shared" si="345"/>
        <v>0</v>
      </c>
      <c r="CR93" s="232">
        <f t="shared" si="345"/>
        <v>0</v>
      </c>
      <c r="CS93" s="232">
        <f t="shared" si="345"/>
        <v>0</v>
      </c>
      <c r="CT93" s="232">
        <f t="shared" si="345"/>
        <v>0</v>
      </c>
      <c r="CU93" s="232">
        <f t="shared" si="345"/>
        <v>0</v>
      </c>
      <c r="CV93" s="232">
        <f t="shared" si="345"/>
        <v>0</v>
      </c>
      <c r="CW93" s="232">
        <f t="shared" si="345"/>
        <v>0</v>
      </c>
      <c r="CX93" s="232">
        <f t="shared" si="345"/>
        <v>0</v>
      </c>
      <c r="CY93" s="232">
        <f t="shared" si="345"/>
        <v>0</v>
      </c>
      <c r="CZ93" s="232">
        <f t="shared" si="345"/>
        <v>0</v>
      </c>
      <c r="DA93" s="232">
        <f t="shared" si="345"/>
        <v>0</v>
      </c>
      <c r="DB93" s="232">
        <f t="shared" ref="DB93:DI93" si="346">DA93*IFERROR(VLOOKUP($F93+DA$4,mortalityTable_nPx_assurance,4,0),0)</f>
        <v>0</v>
      </c>
      <c r="DC93" s="232">
        <f t="shared" si="346"/>
        <v>0</v>
      </c>
      <c r="DD93" s="232">
        <f t="shared" si="346"/>
        <v>0</v>
      </c>
      <c r="DE93" s="232">
        <f t="shared" si="346"/>
        <v>0</v>
      </c>
      <c r="DF93" s="232">
        <f t="shared" si="346"/>
        <v>0</v>
      </c>
      <c r="DG93" s="232">
        <f t="shared" si="346"/>
        <v>0</v>
      </c>
      <c r="DH93" s="232">
        <f t="shared" si="346"/>
        <v>0</v>
      </c>
      <c r="DI93" s="233">
        <f t="shared" si="346"/>
        <v>0</v>
      </c>
    </row>
    <row r="94" spans="2:113">
      <c r="B94" s="220"/>
      <c r="C94" s="220"/>
      <c r="D94" s="220"/>
      <c r="E94" s="220"/>
      <c r="F94" s="266">
        <f t="shared" si="274"/>
        <v>99</v>
      </c>
      <c r="G94" s="224">
        <f t="shared" si="264"/>
        <v>0.24687999999999999</v>
      </c>
      <c r="H94" s="225">
        <v>1</v>
      </c>
      <c r="I94" s="235">
        <f t="shared" si="269"/>
        <v>0.75312000000000001</v>
      </c>
      <c r="J94" s="231">
        <f t="shared" ref="J94:AO94" si="347">I94*IFERROR(VLOOKUP($F94+I$4,mortalityTable_nPx_assurance,4,0),0)</f>
        <v>0.55380679199999994</v>
      </c>
      <c r="K94" s="232">
        <f t="shared" si="347"/>
        <v>0.39719023122239999</v>
      </c>
      <c r="L94" s="232">
        <f t="shared" si="347"/>
        <v>0.27754064596896422</v>
      </c>
      <c r="M94" s="232">
        <f t="shared" si="347"/>
        <v>0.18877482116871039</v>
      </c>
      <c r="N94" s="232">
        <f t="shared" si="347"/>
        <v>0.12488209519594867</v>
      </c>
      <c r="O94" s="232">
        <f t="shared" si="347"/>
        <v>8.0299187210994993E-2</v>
      </c>
      <c r="P94" s="232">
        <f t="shared" si="347"/>
        <v>5.0106692819660875E-2</v>
      </c>
      <c r="Q94" s="232">
        <f t="shared" si="347"/>
        <v>3.0264442463075168E-2</v>
      </c>
      <c r="R94" s="232">
        <f t="shared" si="347"/>
        <v>1.7644169955972823E-2</v>
      </c>
      <c r="S94" s="232">
        <f t="shared" si="347"/>
        <v>9.880735175344782E-3</v>
      </c>
      <c r="T94" s="232">
        <f t="shared" si="347"/>
        <v>5.2861933188094578E-3</v>
      </c>
      <c r="U94" s="232">
        <f t="shared" si="347"/>
        <v>2.6801000126363953E-3</v>
      </c>
      <c r="V94" s="232">
        <f t="shared" si="347"/>
        <v>1.2757276060149242E-3</v>
      </c>
      <c r="W94" s="232">
        <f t="shared" si="347"/>
        <v>5.6259587425258151E-4</v>
      </c>
      <c r="X94" s="232">
        <f t="shared" si="347"/>
        <v>2.2560094557528521E-4</v>
      </c>
      <c r="Y94" s="232">
        <f t="shared" si="347"/>
        <v>8.0088335679226247E-5</v>
      </c>
      <c r="Z94" s="232">
        <f t="shared" si="347"/>
        <v>2.4186677375126329E-5</v>
      </c>
      <c r="AA94" s="232">
        <f t="shared" si="347"/>
        <v>5.8289892474054451E-6</v>
      </c>
      <c r="AB94" s="232">
        <f t="shared" si="347"/>
        <v>9.9675716130633144E-7</v>
      </c>
      <c r="AC94" s="232">
        <f t="shared" si="347"/>
        <v>9.0704901678876131E-8</v>
      </c>
      <c r="AD94" s="232">
        <f t="shared" si="347"/>
        <v>0</v>
      </c>
      <c r="AE94" s="232">
        <f t="shared" si="347"/>
        <v>0</v>
      </c>
      <c r="AF94" s="232">
        <f t="shared" si="347"/>
        <v>0</v>
      </c>
      <c r="AG94" s="232">
        <f t="shared" si="347"/>
        <v>0</v>
      </c>
      <c r="AH94" s="232">
        <f t="shared" si="347"/>
        <v>0</v>
      </c>
      <c r="AI94" s="232">
        <f t="shared" si="347"/>
        <v>0</v>
      </c>
      <c r="AJ94" s="232">
        <f t="shared" si="347"/>
        <v>0</v>
      </c>
      <c r="AK94" s="232">
        <f t="shared" si="347"/>
        <v>0</v>
      </c>
      <c r="AL94" s="232">
        <f t="shared" si="347"/>
        <v>0</v>
      </c>
      <c r="AM94" s="232">
        <f t="shared" si="347"/>
        <v>0</v>
      </c>
      <c r="AN94" s="232">
        <f t="shared" si="347"/>
        <v>0</v>
      </c>
      <c r="AO94" s="232">
        <f t="shared" si="347"/>
        <v>0</v>
      </c>
      <c r="AP94" s="232">
        <f t="shared" ref="AP94:BU94" si="348">AO94*IFERROR(VLOOKUP($F94+AO$4,mortalityTable_nPx_assurance,4,0),0)</f>
        <v>0</v>
      </c>
      <c r="AQ94" s="232">
        <f t="shared" si="348"/>
        <v>0</v>
      </c>
      <c r="AR94" s="232">
        <f t="shared" si="348"/>
        <v>0</v>
      </c>
      <c r="AS94" s="232">
        <f t="shared" si="348"/>
        <v>0</v>
      </c>
      <c r="AT94" s="232">
        <f t="shared" si="348"/>
        <v>0</v>
      </c>
      <c r="AU94" s="232">
        <f t="shared" si="348"/>
        <v>0</v>
      </c>
      <c r="AV94" s="232">
        <f t="shared" si="348"/>
        <v>0</v>
      </c>
      <c r="AW94" s="232">
        <f t="shared" si="348"/>
        <v>0</v>
      </c>
      <c r="AX94" s="232">
        <f t="shared" si="348"/>
        <v>0</v>
      </c>
      <c r="AY94" s="232">
        <f t="shared" si="348"/>
        <v>0</v>
      </c>
      <c r="AZ94" s="232">
        <f t="shared" si="348"/>
        <v>0</v>
      </c>
      <c r="BA94" s="232">
        <f t="shared" si="348"/>
        <v>0</v>
      </c>
      <c r="BB94" s="232">
        <f t="shared" si="348"/>
        <v>0</v>
      </c>
      <c r="BC94" s="232">
        <f t="shared" si="348"/>
        <v>0</v>
      </c>
      <c r="BD94" s="232">
        <f t="shared" si="348"/>
        <v>0</v>
      </c>
      <c r="BE94" s="232">
        <f t="shared" si="348"/>
        <v>0</v>
      </c>
      <c r="BF94" s="232">
        <f t="shared" si="348"/>
        <v>0</v>
      </c>
      <c r="BG94" s="232">
        <f t="shared" si="348"/>
        <v>0</v>
      </c>
      <c r="BH94" s="232">
        <f t="shared" si="348"/>
        <v>0</v>
      </c>
      <c r="BI94" s="232">
        <f t="shared" si="348"/>
        <v>0</v>
      </c>
      <c r="BJ94" s="232">
        <f t="shared" si="348"/>
        <v>0</v>
      </c>
      <c r="BK94" s="232">
        <f t="shared" si="348"/>
        <v>0</v>
      </c>
      <c r="BL94" s="232">
        <f t="shared" si="348"/>
        <v>0</v>
      </c>
      <c r="BM94" s="232">
        <f t="shared" si="348"/>
        <v>0</v>
      </c>
      <c r="BN94" s="232">
        <f t="shared" si="348"/>
        <v>0</v>
      </c>
      <c r="BO94" s="232">
        <f t="shared" si="348"/>
        <v>0</v>
      </c>
      <c r="BP94" s="232">
        <f t="shared" si="348"/>
        <v>0</v>
      </c>
      <c r="BQ94" s="232">
        <f t="shared" si="348"/>
        <v>0</v>
      </c>
      <c r="BR94" s="232">
        <f t="shared" si="348"/>
        <v>0</v>
      </c>
      <c r="BS94" s="232">
        <f t="shared" si="348"/>
        <v>0</v>
      </c>
      <c r="BT94" s="232">
        <f t="shared" si="348"/>
        <v>0</v>
      </c>
      <c r="BU94" s="232">
        <f t="shared" si="348"/>
        <v>0</v>
      </c>
      <c r="BV94" s="232">
        <f t="shared" ref="BV94:DA94" si="349">BU94*IFERROR(VLOOKUP($F94+BU$4,mortalityTable_nPx_assurance,4,0),0)</f>
        <v>0</v>
      </c>
      <c r="BW94" s="232">
        <f t="shared" si="349"/>
        <v>0</v>
      </c>
      <c r="BX94" s="232">
        <f t="shared" si="349"/>
        <v>0</v>
      </c>
      <c r="BY94" s="232">
        <f t="shared" si="349"/>
        <v>0</v>
      </c>
      <c r="BZ94" s="232">
        <f t="shared" si="349"/>
        <v>0</v>
      </c>
      <c r="CA94" s="232">
        <f t="shared" si="349"/>
        <v>0</v>
      </c>
      <c r="CB94" s="232">
        <f t="shared" si="349"/>
        <v>0</v>
      </c>
      <c r="CC94" s="232">
        <f t="shared" si="349"/>
        <v>0</v>
      </c>
      <c r="CD94" s="232">
        <f t="shared" si="349"/>
        <v>0</v>
      </c>
      <c r="CE94" s="232">
        <f t="shared" si="349"/>
        <v>0</v>
      </c>
      <c r="CF94" s="232">
        <f t="shared" si="349"/>
        <v>0</v>
      </c>
      <c r="CG94" s="232">
        <f t="shared" si="349"/>
        <v>0</v>
      </c>
      <c r="CH94" s="232">
        <f t="shared" si="349"/>
        <v>0</v>
      </c>
      <c r="CI94" s="232">
        <f t="shared" si="349"/>
        <v>0</v>
      </c>
      <c r="CJ94" s="232">
        <f t="shared" si="349"/>
        <v>0</v>
      </c>
      <c r="CK94" s="232">
        <f t="shared" si="349"/>
        <v>0</v>
      </c>
      <c r="CL94" s="232">
        <f t="shared" si="349"/>
        <v>0</v>
      </c>
      <c r="CM94" s="232">
        <f t="shared" si="349"/>
        <v>0</v>
      </c>
      <c r="CN94" s="232">
        <f t="shared" si="349"/>
        <v>0</v>
      </c>
      <c r="CO94" s="232">
        <f t="shared" si="349"/>
        <v>0</v>
      </c>
      <c r="CP94" s="232">
        <f t="shared" si="349"/>
        <v>0</v>
      </c>
      <c r="CQ94" s="232">
        <f t="shared" si="349"/>
        <v>0</v>
      </c>
      <c r="CR94" s="232">
        <f t="shared" si="349"/>
        <v>0</v>
      </c>
      <c r="CS94" s="232">
        <f t="shared" si="349"/>
        <v>0</v>
      </c>
      <c r="CT94" s="232">
        <f t="shared" si="349"/>
        <v>0</v>
      </c>
      <c r="CU94" s="232">
        <f t="shared" si="349"/>
        <v>0</v>
      </c>
      <c r="CV94" s="232">
        <f t="shared" si="349"/>
        <v>0</v>
      </c>
      <c r="CW94" s="232">
        <f t="shared" si="349"/>
        <v>0</v>
      </c>
      <c r="CX94" s="232">
        <f t="shared" si="349"/>
        <v>0</v>
      </c>
      <c r="CY94" s="232">
        <f t="shared" si="349"/>
        <v>0</v>
      </c>
      <c r="CZ94" s="232">
        <f t="shared" si="349"/>
        <v>0</v>
      </c>
      <c r="DA94" s="232">
        <f t="shared" si="349"/>
        <v>0</v>
      </c>
      <c r="DB94" s="232">
        <f t="shared" ref="DB94:DI94" si="350">DA94*IFERROR(VLOOKUP($F94+DA$4,mortalityTable_nPx_assurance,4,0),0)</f>
        <v>0</v>
      </c>
      <c r="DC94" s="232">
        <f t="shared" si="350"/>
        <v>0</v>
      </c>
      <c r="DD94" s="232">
        <f t="shared" si="350"/>
        <v>0</v>
      </c>
      <c r="DE94" s="232">
        <f t="shared" si="350"/>
        <v>0</v>
      </c>
      <c r="DF94" s="232">
        <f t="shared" si="350"/>
        <v>0</v>
      </c>
      <c r="DG94" s="232">
        <f t="shared" si="350"/>
        <v>0</v>
      </c>
      <c r="DH94" s="232">
        <f t="shared" si="350"/>
        <v>0</v>
      </c>
      <c r="DI94" s="233">
        <f t="shared" si="350"/>
        <v>0</v>
      </c>
    </row>
    <row r="95" spans="2:113">
      <c r="B95" s="220"/>
      <c r="C95" s="220"/>
      <c r="D95" s="220"/>
      <c r="E95" s="220"/>
      <c r="F95" s="266">
        <f t="shared" si="274"/>
        <v>100</v>
      </c>
      <c r="G95" s="224">
        <f t="shared" si="264"/>
        <v>0.26465</v>
      </c>
      <c r="H95" s="225">
        <v>1</v>
      </c>
      <c r="I95" s="235">
        <f t="shared" si="269"/>
        <v>0.73534999999999995</v>
      </c>
      <c r="J95" s="231">
        <f t="shared" ref="J95:AO95" si="351">I95*IFERROR(VLOOKUP($F95+I$4,mortalityTable_nPx_assurance,4,0),0)</f>
        <v>0.52739301999999999</v>
      </c>
      <c r="K95" s="232">
        <f t="shared" si="351"/>
        <v>0.36852114665520003</v>
      </c>
      <c r="L95" s="232">
        <f t="shared" si="351"/>
        <v>0.25065702832046738</v>
      </c>
      <c r="M95" s="232">
        <f t="shared" si="351"/>
        <v>0.16581965051512199</v>
      </c>
      <c r="N95" s="232">
        <f t="shared" si="351"/>
        <v>0.10662203528122344</v>
      </c>
      <c r="O95" s="232">
        <f t="shared" si="351"/>
        <v>6.6532150015483418E-2</v>
      </c>
      <c r="P95" s="232">
        <f t="shared" si="351"/>
        <v>4.0185418609351986E-2</v>
      </c>
      <c r="Q95" s="232">
        <f t="shared" si="351"/>
        <v>2.3428099049252207E-2</v>
      </c>
      <c r="R95" s="232">
        <f t="shared" si="351"/>
        <v>1.3119735467581238E-2</v>
      </c>
      <c r="S95" s="232">
        <f t="shared" si="351"/>
        <v>7.0190584751559613E-3</v>
      </c>
      <c r="T95" s="232">
        <f t="shared" si="351"/>
        <v>3.5586626469040726E-3</v>
      </c>
      <c r="U95" s="232">
        <f t="shared" si="351"/>
        <v>1.6939234199263385E-3</v>
      </c>
      <c r="V95" s="232">
        <f t="shared" si="351"/>
        <v>7.4702022818751515E-4</v>
      </c>
      <c r="W95" s="232">
        <f t="shared" si="351"/>
        <v>2.9955511150319357E-4</v>
      </c>
      <c r="X95" s="232">
        <f t="shared" si="351"/>
        <v>1.0634206458363371E-4</v>
      </c>
      <c r="Y95" s="232">
        <f t="shared" si="351"/>
        <v>3.2115303504257384E-5</v>
      </c>
      <c r="Z95" s="232">
        <f t="shared" si="351"/>
        <v>7.7397881445260288E-6</v>
      </c>
      <c r="AA95" s="232">
        <f t="shared" si="351"/>
        <v>1.3235037727139512E-6</v>
      </c>
      <c r="AB95" s="232">
        <f t="shared" si="351"/>
        <v>1.2043884331696952E-7</v>
      </c>
      <c r="AC95" s="232">
        <f t="shared" si="351"/>
        <v>0</v>
      </c>
      <c r="AD95" s="232">
        <f t="shared" si="351"/>
        <v>0</v>
      </c>
      <c r="AE95" s="232">
        <f t="shared" si="351"/>
        <v>0</v>
      </c>
      <c r="AF95" s="232">
        <f t="shared" si="351"/>
        <v>0</v>
      </c>
      <c r="AG95" s="232">
        <f t="shared" si="351"/>
        <v>0</v>
      </c>
      <c r="AH95" s="232">
        <f t="shared" si="351"/>
        <v>0</v>
      </c>
      <c r="AI95" s="232">
        <f t="shared" si="351"/>
        <v>0</v>
      </c>
      <c r="AJ95" s="232">
        <f t="shared" si="351"/>
        <v>0</v>
      </c>
      <c r="AK95" s="232">
        <f t="shared" si="351"/>
        <v>0</v>
      </c>
      <c r="AL95" s="232">
        <f t="shared" si="351"/>
        <v>0</v>
      </c>
      <c r="AM95" s="232">
        <f t="shared" si="351"/>
        <v>0</v>
      </c>
      <c r="AN95" s="232">
        <f t="shared" si="351"/>
        <v>0</v>
      </c>
      <c r="AO95" s="232">
        <f t="shared" si="351"/>
        <v>0</v>
      </c>
      <c r="AP95" s="232">
        <f t="shared" ref="AP95:BU95" si="352">AO95*IFERROR(VLOOKUP($F95+AO$4,mortalityTable_nPx_assurance,4,0),0)</f>
        <v>0</v>
      </c>
      <c r="AQ95" s="232">
        <f t="shared" si="352"/>
        <v>0</v>
      </c>
      <c r="AR95" s="232">
        <f t="shared" si="352"/>
        <v>0</v>
      </c>
      <c r="AS95" s="232">
        <f t="shared" si="352"/>
        <v>0</v>
      </c>
      <c r="AT95" s="232">
        <f t="shared" si="352"/>
        <v>0</v>
      </c>
      <c r="AU95" s="232">
        <f t="shared" si="352"/>
        <v>0</v>
      </c>
      <c r="AV95" s="232">
        <f t="shared" si="352"/>
        <v>0</v>
      </c>
      <c r="AW95" s="232">
        <f t="shared" si="352"/>
        <v>0</v>
      </c>
      <c r="AX95" s="232">
        <f t="shared" si="352"/>
        <v>0</v>
      </c>
      <c r="AY95" s="232">
        <f t="shared" si="352"/>
        <v>0</v>
      </c>
      <c r="AZ95" s="232">
        <f t="shared" si="352"/>
        <v>0</v>
      </c>
      <c r="BA95" s="232">
        <f t="shared" si="352"/>
        <v>0</v>
      </c>
      <c r="BB95" s="232">
        <f t="shared" si="352"/>
        <v>0</v>
      </c>
      <c r="BC95" s="232">
        <f t="shared" si="352"/>
        <v>0</v>
      </c>
      <c r="BD95" s="232">
        <f t="shared" si="352"/>
        <v>0</v>
      </c>
      <c r="BE95" s="232">
        <f t="shared" si="352"/>
        <v>0</v>
      </c>
      <c r="BF95" s="232">
        <f t="shared" si="352"/>
        <v>0</v>
      </c>
      <c r="BG95" s="232">
        <f t="shared" si="352"/>
        <v>0</v>
      </c>
      <c r="BH95" s="232">
        <f t="shared" si="352"/>
        <v>0</v>
      </c>
      <c r="BI95" s="232">
        <f t="shared" si="352"/>
        <v>0</v>
      </c>
      <c r="BJ95" s="232">
        <f t="shared" si="352"/>
        <v>0</v>
      </c>
      <c r="BK95" s="232">
        <f t="shared" si="352"/>
        <v>0</v>
      </c>
      <c r="BL95" s="232">
        <f t="shared" si="352"/>
        <v>0</v>
      </c>
      <c r="BM95" s="232">
        <f t="shared" si="352"/>
        <v>0</v>
      </c>
      <c r="BN95" s="232">
        <f t="shared" si="352"/>
        <v>0</v>
      </c>
      <c r="BO95" s="232">
        <f t="shared" si="352"/>
        <v>0</v>
      </c>
      <c r="BP95" s="232">
        <f t="shared" si="352"/>
        <v>0</v>
      </c>
      <c r="BQ95" s="232">
        <f t="shared" si="352"/>
        <v>0</v>
      </c>
      <c r="BR95" s="232">
        <f t="shared" si="352"/>
        <v>0</v>
      </c>
      <c r="BS95" s="232">
        <f t="shared" si="352"/>
        <v>0</v>
      </c>
      <c r="BT95" s="232">
        <f t="shared" si="352"/>
        <v>0</v>
      </c>
      <c r="BU95" s="232">
        <f t="shared" si="352"/>
        <v>0</v>
      </c>
      <c r="BV95" s="232">
        <f t="shared" ref="BV95:DA95" si="353">BU95*IFERROR(VLOOKUP($F95+BU$4,mortalityTable_nPx_assurance,4,0),0)</f>
        <v>0</v>
      </c>
      <c r="BW95" s="232">
        <f t="shared" si="353"/>
        <v>0</v>
      </c>
      <c r="BX95" s="232">
        <f t="shared" si="353"/>
        <v>0</v>
      </c>
      <c r="BY95" s="232">
        <f t="shared" si="353"/>
        <v>0</v>
      </c>
      <c r="BZ95" s="232">
        <f t="shared" si="353"/>
        <v>0</v>
      </c>
      <c r="CA95" s="232">
        <f t="shared" si="353"/>
        <v>0</v>
      </c>
      <c r="CB95" s="232">
        <f t="shared" si="353"/>
        <v>0</v>
      </c>
      <c r="CC95" s="232">
        <f t="shared" si="353"/>
        <v>0</v>
      </c>
      <c r="CD95" s="232">
        <f t="shared" si="353"/>
        <v>0</v>
      </c>
      <c r="CE95" s="232">
        <f t="shared" si="353"/>
        <v>0</v>
      </c>
      <c r="CF95" s="232">
        <f t="shared" si="353"/>
        <v>0</v>
      </c>
      <c r="CG95" s="232">
        <f t="shared" si="353"/>
        <v>0</v>
      </c>
      <c r="CH95" s="232">
        <f t="shared" si="353"/>
        <v>0</v>
      </c>
      <c r="CI95" s="232">
        <f t="shared" si="353"/>
        <v>0</v>
      </c>
      <c r="CJ95" s="232">
        <f t="shared" si="353"/>
        <v>0</v>
      </c>
      <c r="CK95" s="232">
        <f t="shared" si="353"/>
        <v>0</v>
      </c>
      <c r="CL95" s="232">
        <f t="shared" si="353"/>
        <v>0</v>
      </c>
      <c r="CM95" s="232">
        <f t="shared" si="353"/>
        <v>0</v>
      </c>
      <c r="CN95" s="232">
        <f t="shared" si="353"/>
        <v>0</v>
      </c>
      <c r="CO95" s="232">
        <f t="shared" si="353"/>
        <v>0</v>
      </c>
      <c r="CP95" s="232">
        <f t="shared" si="353"/>
        <v>0</v>
      </c>
      <c r="CQ95" s="232">
        <f t="shared" si="353"/>
        <v>0</v>
      </c>
      <c r="CR95" s="232">
        <f t="shared" si="353"/>
        <v>0</v>
      </c>
      <c r="CS95" s="232">
        <f t="shared" si="353"/>
        <v>0</v>
      </c>
      <c r="CT95" s="232">
        <f t="shared" si="353"/>
        <v>0</v>
      </c>
      <c r="CU95" s="232">
        <f t="shared" si="353"/>
        <v>0</v>
      </c>
      <c r="CV95" s="232">
        <f t="shared" si="353"/>
        <v>0</v>
      </c>
      <c r="CW95" s="232">
        <f t="shared" si="353"/>
        <v>0</v>
      </c>
      <c r="CX95" s="232">
        <f t="shared" si="353"/>
        <v>0</v>
      </c>
      <c r="CY95" s="232">
        <f t="shared" si="353"/>
        <v>0</v>
      </c>
      <c r="CZ95" s="232">
        <f t="shared" si="353"/>
        <v>0</v>
      </c>
      <c r="DA95" s="232">
        <f t="shared" si="353"/>
        <v>0</v>
      </c>
      <c r="DB95" s="232">
        <f t="shared" ref="DB95:DI95" si="354">DA95*IFERROR(VLOOKUP($F95+DA$4,mortalityTable_nPx_assurance,4,0),0)</f>
        <v>0</v>
      </c>
      <c r="DC95" s="232">
        <f t="shared" si="354"/>
        <v>0</v>
      </c>
      <c r="DD95" s="232">
        <f t="shared" si="354"/>
        <v>0</v>
      </c>
      <c r="DE95" s="232">
        <f t="shared" si="354"/>
        <v>0</v>
      </c>
      <c r="DF95" s="232">
        <f t="shared" si="354"/>
        <v>0</v>
      </c>
      <c r="DG95" s="232">
        <f t="shared" si="354"/>
        <v>0</v>
      </c>
      <c r="DH95" s="232">
        <f t="shared" si="354"/>
        <v>0</v>
      </c>
      <c r="DI95" s="233">
        <f t="shared" si="354"/>
        <v>0</v>
      </c>
    </row>
    <row r="96" spans="2:113">
      <c r="B96" s="220"/>
      <c r="C96" s="220"/>
      <c r="D96" s="220"/>
      <c r="E96" s="220"/>
      <c r="F96" s="266">
        <f t="shared" si="274"/>
        <v>101</v>
      </c>
      <c r="G96" s="224">
        <f t="shared" si="264"/>
        <v>0.2828</v>
      </c>
      <c r="H96" s="225">
        <v>1</v>
      </c>
      <c r="I96" s="235">
        <f t="shared" si="269"/>
        <v>0.71720000000000006</v>
      </c>
      <c r="J96" s="231">
        <f t="shared" ref="J96:AO96" si="355">I96*IFERROR(VLOOKUP($F96+I$4,mortalityTable_nPx_assurance,4,0),0)</f>
        <v>0.50115067200000007</v>
      </c>
      <c r="K96" s="232">
        <f t="shared" si="355"/>
        <v>0.34086765257424001</v>
      </c>
      <c r="L96" s="232">
        <f t="shared" si="355"/>
        <v>0.22549758688396274</v>
      </c>
      <c r="M96" s="232">
        <f t="shared" si="355"/>
        <v>0.14499494836638804</v>
      </c>
      <c r="N96" s="232">
        <f t="shared" si="355"/>
        <v>9.0476847780626132E-2</v>
      </c>
      <c r="O96" s="232">
        <f t="shared" si="355"/>
        <v>5.4648016059498185E-2</v>
      </c>
      <c r="P96" s="232">
        <f t="shared" si="355"/>
        <v>3.185979336268744E-2</v>
      </c>
      <c r="Q96" s="232">
        <f t="shared" si="355"/>
        <v>1.7841484283104968E-2</v>
      </c>
      <c r="R96" s="232">
        <f t="shared" si="355"/>
        <v>9.5451940914611563E-3</v>
      </c>
      <c r="S96" s="232">
        <f t="shared" si="355"/>
        <v>4.8394134043708067E-3</v>
      </c>
      <c r="T96" s="232">
        <f t="shared" si="355"/>
        <v>2.3035607804805041E-3</v>
      </c>
      <c r="U96" s="232">
        <f t="shared" si="355"/>
        <v>1.0158703041919022E-3</v>
      </c>
      <c r="V96" s="232">
        <f t="shared" si="355"/>
        <v>4.0736399198095283E-4</v>
      </c>
      <c r="W96" s="232">
        <f t="shared" si="355"/>
        <v>1.4461421715323826E-4</v>
      </c>
      <c r="X96" s="232">
        <f t="shared" si="355"/>
        <v>4.3673493580277961E-5</v>
      </c>
      <c r="Y96" s="232">
        <f t="shared" si="355"/>
        <v>1.0525311952846989E-5</v>
      </c>
      <c r="Z96" s="232">
        <f t="shared" si="355"/>
        <v>1.7998283439368355E-6</v>
      </c>
      <c r="AA96" s="232">
        <f t="shared" si="355"/>
        <v>1.6378437929825198E-7</v>
      </c>
      <c r="AB96" s="232">
        <f t="shared" si="355"/>
        <v>0</v>
      </c>
      <c r="AC96" s="232">
        <f t="shared" si="355"/>
        <v>0</v>
      </c>
      <c r="AD96" s="232">
        <f t="shared" si="355"/>
        <v>0</v>
      </c>
      <c r="AE96" s="232">
        <f t="shared" si="355"/>
        <v>0</v>
      </c>
      <c r="AF96" s="232">
        <f t="shared" si="355"/>
        <v>0</v>
      </c>
      <c r="AG96" s="232">
        <f t="shared" si="355"/>
        <v>0</v>
      </c>
      <c r="AH96" s="232">
        <f t="shared" si="355"/>
        <v>0</v>
      </c>
      <c r="AI96" s="232">
        <f t="shared" si="355"/>
        <v>0</v>
      </c>
      <c r="AJ96" s="232">
        <f t="shared" si="355"/>
        <v>0</v>
      </c>
      <c r="AK96" s="232">
        <f t="shared" si="355"/>
        <v>0</v>
      </c>
      <c r="AL96" s="232">
        <f t="shared" si="355"/>
        <v>0</v>
      </c>
      <c r="AM96" s="232">
        <f t="shared" si="355"/>
        <v>0</v>
      </c>
      <c r="AN96" s="232">
        <f t="shared" si="355"/>
        <v>0</v>
      </c>
      <c r="AO96" s="232">
        <f t="shared" si="355"/>
        <v>0</v>
      </c>
      <c r="AP96" s="232">
        <f t="shared" ref="AP96:BU96" si="356">AO96*IFERROR(VLOOKUP($F96+AO$4,mortalityTable_nPx_assurance,4,0),0)</f>
        <v>0</v>
      </c>
      <c r="AQ96" s="232">
        <f t="shared" si="356"/>
        <v>0</v>
      </c>
      <c r="AR96" s="232">
        <f t="shared" si="356"/>
        <v>0</v>
      </c>
      <c r="AS96" s="232">
        <f t="shared" si="356"/>
        <v>0</v>
      </c>
      <c r="AT96" s="232">
        <f t="shared" si="356"/>
        <v>0</v>
      </c>
      <c r="AU96" s="232">
        <f t="shared" si="356"/>
        <v>0</v>
      </c>
      <c r="AV96" s="232">
        <f t="shared" si="356"/>
        <v>0</v>
      </c>
      <c r="AW96" s="232">
        <f t="shared" si="356"/>
        <v>0</v>
      </c>
      <c r="AX96" s="232">
        <f t="shared" si="356"/>
        <v>0</v>
      </c>
      <c r="AY96" s="232">
        <f t="shared" si="356"/>
        <v>0</v>
      </c>
      <c r="AZ96" s="232">
        <f t="shared" si="356"/>
        <v>0</v>
      </c>
      <c r="BA96" s="232">
        <f t="shared" si="356"/>
        <v>0</v>
      </c>
      <c r="BB96" s="232">
        <f t="shared" si="356"/>
        <v>0</v>
      </c>
      <c r="BC96" s="232">
        <f t="shared" si="356"/>
        <v>0</v>
      </c>
      <c r="BD96" s="232">
        <f t="shared" si="356"/>
        <v>0</v>
      </c>
      <c r="BE96" s="232">
        <f t="shared" si="356"/>
        <v>0</v>
      </c>
      <c r="BF96" s="232">
        <f t="shared" si="356"/>
        <v>0</v>
      </c>
      <c r="BG96" s="232">
        <f t="shared" si="356"/>
        <v>0</v>
      </c>
      <c r="BH96" s="232">
        <f t="shared" si="356"/>
        <v>0</v>
      </c>
      <c r="BI96" s="232">
        <f t="shared" si="356"/>
        <v>0</v>
      </c>
      <c r="BJ96" s="232">
        <f t="shared" si="356"/>
        <v>0</v>
      </c>
      <c r="BK96" s="232">
        <f t="shared" si="356"/>
        <v>0</v>
      </c>
      <c r="BL96" s="232">
        <f t="shared" si="356"/>
        <v>0</v>
      </c>
      <c r="BM96" s="232">
        <f t="shared" si="356"/>
        <v>0</v>
      </c>
      <c r="BN96" s="232">
        <f t="shared" si="356"/>
        <v>0</v>
      </c>
      <c r="BO96" s="232">
        <f t="shared" si="356"/>
        <v>0</v>
      </c>
      <c r="BP96" s="232">
        <f t="shared" si="356"/>
        <v>0</v>
      </c>
      <c r="BQ96" s="232">
        <f t="shared" si="356"/>
        <v>0</v>
      </c>
      <c r="BR96" s="232">
        <f t="shared" si="356"/>
        <v>0</v>
      </c>
      <c r="BS96" s="232">
        <f t="shared" si="356"/>
        <v>0</v>
      </c>
      <c r="BT96" s="232">
        <f t="shared" si="356"/>
        <v>0</v>
      </c>
      <c r="BU96" s="232">
        <f t="shared" si="356"/>
        <v>0</v>
      </c>
      <c r="BV96" s="232">
        <f t="shared" ref="BV96:DA96" si="357">BU96*IFERROR(VLOOKUP($F96+BU$4,mortalityTable_nPx_assurance,4,0),0)</f>
        <v>0</v>
      </c>
      <c r="BW96" s="232">
        <f t="shared" si="357"/>
        <v>0</v>
      </c>
      <c r="BX96" s="232">
        <f t="shared" si="357"/>
        <v>0</v>
      </c>
      <c r="BY96" s="232">
        <f t="shared" si="357"/>
        <v>0</v>
      </c>
      <c r="BZ96" s="232">
        <f t="shared" si="357"/>
        <v>0</v>
      </c>
      <c r="CA96" s="232">
        <f t="shared" si="357"/>
        <v>0</v>
      </c>
      <c r="CB96" s="232">
        <f t="shared" si="357"/>
        <v>0</v>
      </c>
      <c r="CC96" s="232">
        <f t="shared" si="357"/>
        <v>0</v>
      </c>
      <c r="CD96" s="232">
        <f t="shared" si="357"/>
        <v>0</v>
      </c>
      <c r="CE96" s="232">
        <f t="shared" si="357"/>
        <v>0</v>
      </c>
      <c r="CF96" s="232">
        <f t="shared" si="357"/>
        <v>0</v>
      </c>
      <c r="CG96" s="232">
        <f t="shared" si="357"/>
        <v>0</v>
      </c>
      <c r="CH96" s="232">
        <f t="shared" si="357"/>
        <v>0</v>
      </c>
      <c r="CI96" s="232">
        <f t="shared" si="357"/>
        <v>0</v>
      </c>
      <c r="CJ96" s="232">
        <f t="shared" si="357"/>
        <v>0</v>
      </c>
      <c r="CK96" s="232">
        <f t="shared" si="357"/>
        <v>0</v>
      </c>
      <c r="CL96" s="232">
        <f t="shared" si="357"/>
        <v>0</v>
      </c>
      <c r="CM96" s="232">
        <f t="shared" si="357"/>
        <v>0</v>
      </c>
      <c r="CN96" s="232">
        <f t="shared" si="357"/>
        <v>0</v>
      </c>
      <c r="CO96" s="232">
        <f t="shared" si="357"/>
        <v>0</v>
      </c>
      <c r="CP96" s="232">
        <f t="shared" si="357"/>
        <v>0</v>
      </c>
      <c r="CQ96" s="232">
        <f t="shared" si="357"/>
        <v>0</v>
      </c>
      <c r="CR96" s="232">
        <f t="shared" si="357"/>
        <v>0</v>
      </c>
      <c r="CS96" s="232">
        <f t="shared" si="357"/>
        <v>0</v>
      </c>
      <c r="CT96" s="232">
        <f t="shared" si="357"/>
        <v>0</v>
      </c>
      <c r="CU96" s="232">
        <f t="shared" si="357"/>
        <v>0</v>
      </c>
      <c r="CV96" s="232">
        <f t="shared" si="357"/>
        <v>0</v>
      </c>
      <c r="CW96" s="232">
        <f t="shared" si="357"/>
        <v>0</v>
      </c>
      <c r="CX96" s="232">
        <f t="shared" si="357"/>
        <v>0</v>
      </c>
      <c r="CY96" s="232">
        <f t="shared" si="357"/>
        <v>0</v>
      </c>
      <c r="CZ96" s="232">
        <f t="shared" si="357"/>
        <v>0</v>
      </c>
      <c r="DA96" s="232">
        <f t="shared" si="357"/>
        <v>0</v>
      </c>
      <c r="DB96" s="232">
        <f t="shared" ref="DB96:DI96" si="358">DA96*IFERROR(VLOOKUP($F96+DA$4,mortalityTable_nPx_assurance,4,0),0)</f>
        <v>0</v>
      </c>
      <c r="DC96" s="232">
        <f t="shared" si="358"/>
        <v>0</v>
      </c>
      <c r="DD96" s="232">
        <f t="shared" si="358"/>
        <v>0</v>
      </c>
      <c r="DE96" s="232">
        <f t="shared" si="358"/>
        <v>0</v>
      </c>
      <c r="DF96" s="232">
        <f t="shared" si="358"/>
        <v>0</v>
      </c>
      <c r="DG96" s="232">
        <f t="shared" si="358"/>
        <v>0</v>
      </c>
      <c r="DH96" s="232">
        <f t="shared" si="358"/>
        <v>0</v>
      </c>
      <c r="DI96" s="233">
        <f t="shared" si="358"/>
        <v>0</v>
      </c>
    </row>
    <row r="97" spans="2:113">
      <c r="B97" s="220"/>
      <c r="C97" s="220"/>
      <c r="D97" s="220"/>
      <c r="E97" s="220"/>
      <c r="F97" s="266">
        <f t="shared" si="274"/>
        <v>102</v>
      </c>
      <c r="G97" s="224">
        <f t="shared" si="264"/>
        <v>0.30124000000000001</v>
      </c>
      <c r="H97" s="225">
        <v>1</v>
      </c>
      <c r="I97" s="235">
        <f t="shared" si="269"/>
        <v>0.69876000000000005</v>
      </c>
      <c r="J97" s="231">
        <f t="shared" ref="J97:AO97" si="359">I97*IFERROR(VLOOKUP($F97+I$4,mortalityTable_nPx_assurance,4,0),0)</f>
        <v>0.47527558920000001</v>
      </c>
      <c r="K97" s="232">
        <f t="shared" si="359"/>
        <v>0.31441381327936802</v>
      </c>
      <c r="L97" s="232">
        <f t="shared" si="359"/>
        <v>0.20216808193863364</v>
      </c>
      <c r="M97" s="232">
        <f t="shared" si="359"/>
        <v>0.1261528831297074</v>
      </c>
      <c r="N97" s="232">
        <f t="shared" si="359"/>
        <v>7.6196341410343274E-2</v>
      </c>
      <c r="O97" s="232">
        <f t="shared" si="359"/>
        <v>4.4422467042230129E-2</v>
      </c>
      <c r="P97" s="232">
        <f t="shared" si="359"/>
        <v>2.4876581543648874E-2</v>
      </c>
      <c r="Q97" s="232">
        <f t="shared" si="359"/>
        <v>1.3308971125852146E-2</v>
      </c>
      <c r="R97" s="232">
        <f t="shared" si="359"/>
        <v>6.7476483608070381E-3</v>
      </c>
      <c r="S97" s="232">
        <f t="shared" si="359"/>
        <v>3.21188061974415E-3</v>
      </c>
      <c r="T97" s="232">
        <f t="shared" si="359"/>
        <v>1.41643935330717E-3</v>
      </c>
      <c r="U97" s="232">
        <f t="shared" si="359"/>
        <v>5.6799218067617521E-4</v>
      </c>
      <c r="V97" s="232">
        <f t="shared" si="359"/>
        <v>2.016372241400422E-4</v>
      </c>
      <c r="W97" s="232">
        <f t="shared" si="359"/>
        <v>6.0894441690292756E-5</v>
      </c>
      <c r="X97" s="232">
        <f t="shared" si="359"/>
        <v>1.4675560447360554E-5</v>
      </c>
      <c r="Y97" s="232">
        <f t="shared" si="359"/>
        <v>2.5095208364986551E-6</v>
      </c>
      <c r="Z97" s="232">
        <f t="shared" si="359"/>
        <v>2.2836639612137755E-7</v>
      </c>
      <c r="AA97" s="232">
        <f t="shared" si="359"/>
        <v>0</v>
      </c>
      <c r="AB97" s="232">
        <f t="shared" si="359"/>
        <v>0</v>
      </c>
      <c r="AC97" s="232">
        <f t="shared" si="359"/>
        <v>0</v>
      </c>
      <c r="AD97" s="232">
        <f t="shared" si="359"/>
        <v>0</v>
      </c>
      <c r="AE97" s="232">
        <f t="shared" si="359"/>
        <v>0</v>
      </c>
      <c r="AF97" s="232">
        <f t="shared" si="359"/>
        <v>0</v>
      </c>
      <c r="AG97" s="232">
        <f t="shared" si="359"/>
        <v>0</v>
      </c>
      <c r="AH97" s="232">
        <f t="shared" si="359"/>
        <v>0</v>
      </c>
      <c r="AI97" s="232">
        <f t="shared" si="359"/>
        <v>0</v>
      </c>
      <c r="AJ97" s="232">
        <f t="shared" si="359"/>
        <v>0</v>
      </c>
      <c r="AK97" s="232">
        <f t="shared" si="359"/>
        <v>0</v>
      </c>
      <c r="AL97" s="232">
        <f t="shared" si="359"/>
        <v>0</v>
      </c>
      <c r="AM97" s="232">
        <f t="shared" si="359"/>
        <v>0</v>
      </c>
      <c r="AN97" s="232">
        <f t="shared" si="359"/>
        <v>0</v>
      </c>
      <c r="AO97" s="232">
        <f t="shared" si="359"/>
        <v>0</v>
      </c>
      <c r="AP97" s="232">
        <f t="shared" ref="AP97:BU97" si="360">AO97*IFERROR(VLOOKUP($F97+AO$4,mortalityTable_nPx_assurance,4,0),0)</f>
        <v>0</v>
      </c>
      <c r="AQ97" s="232">
        <f t="shared" si="360"/>
        <v>0</v>
      </c>
      <c r="AR97" s="232">
        <f t="shared" si="360"/>
        <v>0</v>
      </c>
      <c r="AS97" s="232">
        <f t="shared" si="360"/>
        <v>0</v>
      </c>
      <c r="AT97" s="232">
        <f t="shared" si="360"/>
        <v>0</v>
      </c>
      <c r="AU97" s="232">
        <f t="shared" si="360"/>
        <v>0</v>
      </c>
      <c r="AV97" s="232">
        <f t="shared" si="360"/>
        <v>0</v>
      </c>
      <c r="AW97" s="232">
        <f t="shared" si="360"/>
        <v>0</v>
      </c>
      <c r="AX97" s="232">
        <f t="shared" si="360"/>
        <v>0</v>
      </c>
      <c r="AY97" s="232">
        <f t="shared" si="360"/>
        <v>0</v>
      </c>
      <c r="AZ97" s="232">
        <f t="shared" si="360"/>
        <v>0</v>
      </c>
      <c r="BA97" s="232">
        <f t="shared" si="360"/>
        <v>0</v>
      </c>
      <c r="BB97" s="232">
        <f t="shared" si="360"/>
        <v>0</v>
      </c>
      <c r="BC97" s="232">
        <f t="shared" si="360"/>
        <v>0</v>
      </c>
      <c r="BD97" s="232">
        <f t="shared" si="360"/>
        <v>0</v>
      </c>
      <c r="BE97" s="232">
        <f t="shared" si="360"/>
        <v>0</v>
      </c>
      <c r="BF97" s="232">
        <f t="shared" si="360"/>
        <v>0</v>
      </c>
      <c r="BG97" s="232">
        <f t="shared" si="360"/>
        <v>0</v>
      </c>
      <c r="BH97" s="232">
        <f t="shared" si="360"/>
        <v>0</v>
      </c>
      <c r="BI97" s="232">
        <f t="shared" si="360"/>
        <v>0</v>
      </c>
      <c r="BJ97" s="232">
        <f t="shared" si="360"/>
        <v>0</v>
      </c>
      <c r="BK97" s="232">
        <f t="shared" si="360"/>
        <v>0</v>
      </c>
      <c r="BL97" s="232">
        <f t="shared" si="360"/>
        <v>0</v>
      </c>
      <c r="BM97" s="232">
        <f t="shared" si="360"/>
        <v>0</v>
      </c>
      <c r="BN97" s="232">
        <f t="shared" si="360"/>
        <v>0</v>
      </c>
      <c r="BO97" s="232">
        <f t="shared" si="360"/>
        <v>0</v>
      </c>
      <c r="BP97" s="232">
        <f t="shared" si="360"/>
        <v>0</v>
      </c>
      <c r="BQ97" s="232">
        <f t="shared" si="360"/>
        <v>0</v>
      </c>
      <c r="BR97" s="232">
        <f t="shared" si="360"/>
        <v>0</v>
      </c>
      <c r="BS97" s="232">
        <f t="shared" si="360"/>
        <v>0</v>
      </c>
      <c r="BT97" s="232">
        <f t="shared" si="360"/>
        <v>0</v>
      </c>
      <c r="BU97" s="232">
        <f t="shared" si="360"/>
        <v>0</v>
      </c>
      <c r="BV97" s="232">
        <f t="shared" ref="BV97:DA97" si="361">BU97*IFERROR(VLOOKUP($F97+BU$4,mortalityTable_nPx_assurance,4,0),0)</f>
        <v>0</v>
      </c>
      <c r="BW97" s="232">
        <f t="shared" si="361"/>
        <v>0</v>
      </c>
      <c r="BX97" s="232">
        <f t="shared" si="361"/>
        <v>0</v>
      </c>
      <c r="BY97" s="232">
        <f t="shared" si="361"/>
        <v>0</v>
      </c>
      <c r="BZ97" s="232">
        <f t="shared" si="361"/>
        <v>0</v>
      </c>
      <c r="CA97" s="232">
        <f t="shared" si="361"/>
        <v>0</v>
      </c>
      <c r="CB97" s="232">
        <f t="shared" si="361"/>
        <v>0</v>
      </c>
      <c r="CC97" s="232">
        <f t="shared" si="361"/>
        <v>0</v>
      </c>
      <c r="CD97" s="232">
        <f t="shared" si="361"/>
        <v>0</v>
      </c>
      <c r="CE97" s="232">
        <f t="shared" si="361"/>
        <v>0</v>
      </c>
      <c r="CF97" s="232">
        <f t="shared" si="361"/>
        <v>0</v>
      </c>
      <c r="CG97" s="232">
        <f t="shared" si="361"/>
        <v>0</v>
      </c>
      <c r="CH97" s="232">
        <f t="shared" si="361"/>
        <v>0</v>
      </c>
      <c r="CI97" s="232">
        <f t="shared" si="361"/>
        <v>0</v>
      </c>
      <c r="CJ97" s="232">
        <f t="shared" si="361"/>
        <v>0</v>
      </c>
      <c r="CK97" s="232">
        <f t="shared" si="361"/>
        <v>0</v>
      </c>
      <c r="CL97" s="232">
        <f t="shared" si="361"/>
        <v>0</v>
      </c>
      <c r="CM97" s="232">
        <f t="shared" si="361"/>
        <v>0</v>
      </c>
      <c r="CN97" s="232">
        <f t="shared" si="361"/>
        <v>0</v>
      </c>
      <c r="CO97" s="232">
        <f t="shared" si="361"/>
        <v>0</v>
      </c>
      <c r="CP97" s="232">
        <f t="shared" si="361"/>
        <v>0</v>
      </c>
      <c r="CQ97" s="232">
        <f t="shared" si="361"/>
        <v>0</v>
      </c>
      <c r="CR97" s="232">
        <f t="shared" si="361"/>
        <v>0</v>
      </c>
      <c r="CS97" s="232">
        <f t="shared" si="361"/>
        <v>0</v>
      </c>
      <c r="CT97" s="232">
        <f t="shared" si="361"/>
        <v>0</v>
      </c>
      <c r="CU97" s="232">
        <f t="shared" si="361"/>
        <v>0</v>
      </c>
      <c r="CV97" s="232">
        <f t="shared" si="361"/>
        <v>0</v>
      </c>
      <c r="CW97" s="232">
        <f t="shared" si="361"/>
        <v>0</v>
      </c>
      <c r="CX97" s="232">
        <f t="shared" si="361"/>
        <v>0</v>
      </c>
      <c r="CY97" s="232">
        <f t="shared" si="361"/>
        <v>0</v>
      </c>
      <c r="CZ97" s="232">
        <f t="shared" si="361"/>
        <v>0</v>
      </c>
      <c r="DA97" s="232">
        <f t="shared" si="361"/>
        <v>0</v>
      </c>
      <c r="DB97" s="232">
        <f t="shared" ref="DB97:DI97" si="362">DA97*IFERROR(VLOOKUP($F97+DA$4,mortalityTable_nPx_assurance,4,0),0)</f>
        <v>0</v>
      </c>
      <c r="DC97" s="232">
        <f t="shared" si="362"/>
        <v>0</v>
      </c>
      <c r="DD97" s="232">
        <f t="shared" si="362"/>
        <v>0</v>
      </c>
      <c r="DE97" s="232">
        <f t="shared" si="362"/>
        <v>0</v>
      </c>
      <c r="DF97" s="232">
        <f t="shared" si="362"/>
        <v>0</v>
      </c>
      <c r="DG97" s="232">
        <f t="shared" si="362"/>
        <v>0</v>
      </c>
      <c r="DH97" s="232">
        <f t="shared" si="362"/>
        <v>0</v>
      </c>
      <c r="DI97" s="233">
        <f t="shared" si="362"/>
        <v>0</v>
      </c>
    </row>
    <row r="98" spans="2:113">
      <c r="B98" s="220"/>
      <c r="C98" s="220"/>
      <c r="D98" s="220"/>
      <c r="E98" s="220"/>
      <c r="F98" s="266">
        <f t="shared" si="274"/>
        <v>103</v>
      </c>
      <c r="G98" s="224">
        <f t="shared" si="264"/>
        <v>0.31983</v>
      </c>
      <c r="H98" s="225">
        <v>1</v>
      </c>
      <c r="I98" s="235">
        <f t="shared" si="269"/>
        <v>0.68016999999999994</v>
      </c>
      <c r="J98" s="231">
        <f t="shared" ref="J98:AO98" si="363">I98*IFERROR(VLOOKUP($F98+I$4,mortalityTable_nPx_assurance,4,0),0)</f>
        <v>0.44995966179999997</v>
      </c>
      <c r="K98" s="232">
        <f t="shared" si="363"/>
        <v>0.28932406253740001</v>
      </c>
      <c r="L98" s="232">
        <f t="shared" si="363"/>
        <v>0.18053821502333761</v>
      </c>
      <c r="M98" s="232">
        <f t="shared" si="363"/>
        <v>0.10904508187409591</v>
      </c>
      <c r="N98" s="232">
        <f t="shared" si="363"/>
        <v>6.3573282732597908E-2</v>
      </c>
      <c r="O98" s="232">
        <f t="shared" si="363"/>
        <v>3.5601038330254832E-2</v>
      </c>
      <c r="P98" s="232">
        <f t="shared" si="363"/>
        <v>1.9046555506686332E-2</v>
      </c>
      <c r="Q98" s="232">
        <f t="shared" si="363"/>
        <v>9.6566036418899697E-3</v>
      </c>
      <c r="R98" s="232">
        <f t="shared" si="363"/>
        <v>4.5965433335396254E-3</v>
      </c>
      <c r="S98" s="232">
        <f t="shared" si="363"/>
        <v>2.0270756100909744E-3</v>
      </c>
      <c r="T98" s="232">
        <f t="shared" si="363"/>
        <v>8.1285731964648078E-4</v>
      </c>
      <c r="U98" s="232">
        <f t="shared" si="363"/>
        <v>2.8856434847450066E-4</v>
      </c>
      <c r="V98" s="232">
        <f t="shared" si="363"/>
        <v>8.7146433239299208E-5</v>
      </c>
      <c r="W98" s="232">
        <f t="shared" si="363"/>
        <v>2.1002290410671107E-5</v>
      </c>
      <c r="X98" s="232">
        <f t="shared" si="363"/>
        <v>3.59139166022476E-6</v>
      </c>
      <c r="Y98" s="232">
        <f t="shared" si="363"/>
        <v>3.2681664108045304E-7</v>
      </c>
      <c r="Z98" s="232">
        <f t="shared" si="363"/>
        <v>0</v>
      </c>
      <c r="AA98" s="232">
        <f t="shared" si="363"/>
        <v>0</v>
      </c>
      <c r="AB98" s="232">
        <f t="shared" si="363"/>
        <v>0</v>
      </c>
      <c r="AC98" s="232">
        <f t="shared" si="363"/>
        <v>0</v>
      </c>
      <c r="AD98" s="232">
        <f t="shared" si="363"/>
        <v>0</v>
      </c>
      <c r="AE98" s="232">
        <f t="shared" si="363"/>
        <v>0</v>
      </c>
      <c r="AF98" s="232">
        <f t="shared" si="363"/>
        <v>0</v>
      </c>
      <c r="AG98" s="232">
        <f t="shared" si="363"/>
        <v>0</v>
      </c>
      <c r="AH98" s="232">
        <f t="shared" si="363"/>
        <v>0</v>
      </c>
      <c r="AI98" s="232">
        <f t="shared" si="363"/>
        <v>0</v>
      </c>
      <c r="AJ98" s="232">
        <f t="shared" si="363"/>
        <v>0</v>
      </c>
      <c r="AK98" s="232">
        <f t="shared" si="363"/>
        <v>0</v>
      </c>
      <c r="AL98" s="232">
        <f t="shared" si="363"/>
        <v>0</v>
      </c>
      <c r="AM98" s="232">
        <f t="shared" si="363"/>
        <v>0</v>
      </c>
      <c r="AN98" s="232">
        <f t="shared" si="363"/>
        <v>0</v>
      </c>
      <c r="AO98" s="232">
        <f t="shared" si="363"/>
        <v>0</v>
      </c>
      <c r="AP98" s="232">
        <f t="shared" ref="AP98:BU98" si="364">AO98*IFERROR(VLOOKUP($F98+AO$4,mortalityTable_nPx_assurance,4,0),0)</f>
        <v>0</v>
      </c>
      <c r="AQ98" s="232">
        <f t="shared" si="364"/>
        <v>0</v>
      </c>
      <c r="AR98" s="232">
        <f t="shared" si="364"/>
        <v>0</v>
      </c>
      <c r="AS98" s="232">
        <f t="shared" si="364"/>
        <v>0</v>
      </c>
      <c r="AT98" s="232">
        <f t="shared" si="364"/>
        <v>0</v>
      </c>
      <c r="AU98" s="232">
        <f t="shared" si="364"/>
        <v>0</v>
      </c>
      <c r="AV98" s="232">
        <f t="shared" si="364"/>
        <v>0</v>
      </c>
      <c r="AW98" s="232">
        <f t="shared" si="364"/>
        <v>0</v>
      </c>
      <c r="AX98" s="232">
        <f t="shared" si="364"/>
        <v>0</v>
      </c>
      <c r="AY98" s="232">
        <f t="shared" si="364"/>
        <v>0</v>
      </c>
      <c r="AZ98" s="232">
        <f t="shared" si="364"/>
        <v>0</v>
      </c>
      <c r="BA98" s="232">
        <f t="shared" si="364"/>
        <v>0</v>
      </c>
      <c r="BB98" s="232">
        <f t="shared" si="364"/>
        <v>0</v>
      </c>
      <c r="BC98" s="232">
        <f t="shared" si="364"/>
        <v>0</v>
      </c>
      <c r="BD98" s="232">
        <f t="shared" si="364"/>
        <v>0</v>
      </c>
      <c r="BE98" s="232">
        <f t="shared" si="364"/>
        <v>0</v>
      </c>
      <c r="BF98" s="232">
        <f t="shared" si="364"/>
        <v>0</v>
      </c>
      <c r="BG98" s="232">
        <f t="shared" si="364"/>
        <v>0</v>
      </c>
      <c r="BH98" s="232">
        <f t="shared" si="364"/>
        <v>0</v>
      </c>
      <c r="BI98" s="232">
        <f t="shared" si="364"/>
        <v>0</v>
      </c>
      <c r="BJ98" s="232">
        <f t="shared" si="364"/>
        <v>0</v>
      </c>
      <c r="BK98" s="232">
        <f t="shared" si="364"/>
        <v>0</v>
      </c>
      <c r="BL98" s="232">
        <f t="shared" si="364"/>
        <v>0</v>
      </c>
      <c r="BM98" s="232">
        <f t="shared" si="364"/>
        <v>0</v>
      </c>
      <c r="BN98" s="232">
        <f t="shared" si="364"/>
        <v>0</v>
      </c>
      <c r="BO98" s="232">
        <f t="shared" si="364"/>
        <v>0</v>
      </c>
      <c r="BP98" s="232">
        <f t="shared" si="364"/>
        <v>0</v>
      </c>
      <c r="BQ98" s="232">
        <f t="shared" si="364"/>
        <v>0</v>
      </c>
      <c r="BR98" s="232">
        <f t="shared" si="364"/>
        <v>0</v>
      </c>
      <c r="BS98" s="232">
        <f t="shared" si="364"/>
        <v>0</v>
      </c>
      <c r="BT98" s="232">
        <f t="shared" si="364"/>
        <v>0</v>
      </c>
      <c r="BU98" s="232">
        <f t="shared" si="364"/>
        <v>0</v>
      </c>
      <c r="BV98" s="232">
        <f t="shared" ref="BV98:DA98" si="365">BU98*IFERROR(VLOOKUP($F98+BU$4,mortalityTable_nPx_assurance,4,0),0)</f>
        <v>0</v>
      </c>
      <c r="BW98" s="232">
        <f t="shared" si="365"/>
        <v>0</v>
      </c>
      <c r="BX98" s="232">
        <f t="shared" si="365"/>
        <v>0</v>
      </c>
      <c r="BY98" s="232">
        <f t="shared" si="365"/>
        <v>0</v>
      </c>
      <c r="BZ98" s="232">
        <f t="shared" si="365"/>
        <v>0</v>
      </c>
      <c r="CA98" s="232">
        <f t="shared" si="365"/>
        <v>0</v>
      </c>
      <c r="CB98" s="232">
        <f t="shared" si="365"/>
        <v>0</v>
      </c>
      <c r="CC98" s="232">
        <f t="shared" si="365"/>
        <v>0</v>
      </c>
      <c r="CD98" s="232">
        <f t="shared" si="365"/>
        <v>0</v>
      </c>
      <c r="CE98" s="232">
        <f t="shared" si="365"/>
        <v>0</v>
      </c>
      <c r="CF98" s="232">
        <f t="shared" si="365"/>
        <v>0</v>
      </c>
      <c r="CG98" s="232">
        <f t="shared" si="365"/>
        <v>0</v>
      </c>
      <c r="CH98" s="232">
        <f t="shared" si="365"/>
        <v>0</v>
      </c>
      <c r="CI98" s="232">
        <f t="shared" si="365"/>
        <v>0</v>
      </c>
      <c r="CJ98" s="232">
        <f t="shared" si="365"/>
        <v>0</v>
      </c>
      <c r="CK98" s="232">
        <f t="shared" si="365"/>
        <v>0</v>
      </c>
      <c r="CL98" s="232">
        <f t="shared" si="365"/>
        <v>0</v>
      </c>
      <c r="CM98" s="232">
        <f t="shared" si="365"/>
        <v>0</v>
      </c>
      <c r="CN98" s="232">
        <f t="shared" si="365"/>
        <v>0</v>
      </c>
      <c r="CO98" s="232">
        <f t="shared" si="365"/>
        <v>0</v>
      </c>
      <c r="CP98" s="232">
        <f t="shared" si="365"/>
        <v>0</v>
      </c>
      <c r="CQ98" s="232">
        <f t="shared" si="365"/>
        <v>0</v>
      </c>
      <c r="CR98" s="232">
        <f t="shared" si="365"/>
        <v>0</v>
      </c>
      <c r="CS98" s="232">
        <f t="shared" si="365"/>
        <v>0</v>
      </c>
      <c r="CT98" s="232">
        <f t="shared" si="365"/>
        <v>0</v>
      </c>
      <c r="CU98" s="232">
        <f t="shared" si="365"/>
        <v>0</v>
      </c>
      <c r="CV98" s="232">
        <f t="shared" si="365"/>
        <v>0</v>
      </c>
      <c r="CW98" s="232">
        <f t="shared" si="365"/>
        <v>0</v>
      </c>
      <c r="CX98" s="232">
        <f t="shared" si="365"/>
        <v>0</v>
      </c>
      <c r="CY98" s="232">
        <f t="shared" si="365"/>
        <v>0</v>
      </c>
      <c r="CZ98" s="232">
        <f t="shared" si="365"/>
        <v>0</v>
      </c>
      <c r="DA98" s="232">
        <f t="shared" si="365"/>
        <v>0</v>
      </c>
      <c r="DB98" s="232">
        <f t="shared" ref="DB98:DI98" si="366">DA98*IFERROR(VLOOKUP($F98+DA$4,mortalityTable_nPx_assurance,4,0),0)</f>
        <v>0</v>
      </c>
      <c r="DC98" s="232">
        <f t="shared" si="366"/>
        <v>0</v>
      </c>
      <c r="DD98" s="232">
        <f t="shared" si="366"/>
        <v>0</v>
      </c>
      <c r="DE98" s="232">
        <f t="shared" si="366"/>
        <v>0</v>
      </c>
      <c r="DF98" s="232">
        <f t="shared" si="366"/>
        <v>0</v>
      </c>
      <c r="DG98" s="232">
        <f t="shared" si="366"/>
        <v>0</v>
      </c>
      <c r="DH98" s="232">
        <f t="shared" si="366"/>
        <v>0</v>
      </c>
      <c r="DI98" s="233">
        <f t="shared" si="366"/>
        <v>0</v>
      </c>
    </row>
    <row r="99" spans="2:113">
      <c r="B99" s="220"/>
      <c r="C99" s="220"/>
      <c r="D99" s="220"/>
      <c r="E99" s="220"/>
      <c r="F99" s="266">
        <f t="shared" si="274"/>
        <v>104</v>
      </c>
      <c r="G99" s="224">
        <f t="shared" si="264"/>
        <v>0.33845999999999998</v>
      </c>
      <c r="H99" s="225">
        <v>1</v>
      </c>
      <c r="I99" s="235">
        <f t="shared" si="269"/>
        <v>0.66154000000000002</v>
      </c>
      <c r="J99" s="231">
        <f t="shared" ref="J99:AO99" si="367">I99*IFERROR(VLOOKUP($F99+I$4,mortalityTable_nPx_assurance,4,0),0)</f>
        <v>0.42537022000000002</v>
      </c>
      <c r="K99" s="232">
        <f t="shared" si="367"/>
        <v>0.26543101728000001</v>
      </c>
      <c r="L99" s="232">
        <f t="shared" si="367"/>
        <v>0.16032033443712002</v>
      </c>
      <c r="M99" s="232">
        <f t="shared" si="367"/>
        <v>9.3466754976840968E-2</v>
      </c>
      <c r="N99" s="232">
        <f t="shared" si="367"/>
        <v>5.2341382787030946E-2</v>
      </c>
      <c r="O99" s="232">
        <f t="shared" si="367"/>
        <v>2.8002639791061552E-2</v>
      </c>
      <c r="P99" s="232">
        <f t="shared" si="367"/>
        <v>1.4197338374068207E-2</v>
      </c>
      <c r="Q99" s="232">
        <f t="shared" si="367"/>
        <v>6.7579330660564665E-3</v>
      </c>
      <c r="R99" s="232">
        <f t="shared" si="367"/>
        <v>2.9802484821309012E-3</v>
      </c>
      <c r="S99" s="232">
        <f t="shared" si="367"/>
        <v>1.1950796413344915E-3</v>
      </c>
      <c r="T99" s="232">
        <f t="shared" si="367"/>
        <v>4.2425327267374446E-4</v>
      </c>
      <c r="U99" s="232">
        <f t="shared" si="367"/>
        <v>1.2812448834747086E-4</v>
      </c>
      <c r="V99" s="232">
        <f t="shared" si="367"/>
        <v>3.0878001691740475E-5</v>
      </c>
      <c r="W99" s="232">
        <f t="shared" si="367"/>
        <v>5.2801382892876227E-6</v>
      </c>
      <c r="X99" s="232">
        <f t="shared" si="367"/>
        <v>4.804925843251735E-7</v>
      </c>
      <c r="Y99" s="232">
        <f t="shared" si="367"/>
        <v>0</v>
      </c>
      <c r="Z99" s="232">
        <f t="shared" si="367"/>
        <v>0</v>
      </c>
      <c r="AA99" s="232">
        <f t="shared" si="367"/>
        <v>0</v>
      </c>
      <c r="AB99" s="232">
        <f t="shared" si="367"/>
        <v>0</v>
      </c>
      <c r="AC99" s="232">
        <f t="shared" si="367"/>
        <v>0</v>
      </c>
      <c r="AD99" s="232">
        <f t="shared" si="367"/>
        <v>0</v>
      </c>
      <c r="AE99" s="232">
        <f t="shared" si="367"/>
        <v>0</v>
      </c>
      <c r="AF99" s="232">
        <f t="shared" si="367"/>
        <v>0</v>
      </c>
      <c r="AG99" s="232">
        <f t="shared" si="367"/>
        <v>0</v>
      </c>
      <c r="AH99" s="232">
        <f t="shared" si="367"/>
        <v>0</v>
      </c>
      <c r="AI99" s="232">
        <f t="shared" si="367"/>
        <v>0</v>
      </c>
      <c r="AJ99" s="232">
        <f t="shared" si="367"/>
        <v>0</v>
      </c>
      <c r="AK99" s="232">
        <f t="shared" si="367"/>
        <v>0</v>
      </c>
      <c r="AL99" s="232">
        <f t="shared" si="367"/>
        <v>0</v>
      </c>
      <c r="AM99" s="232">
        <f t="shared" si="367"/>
        <v>0</v>
      </c>
      <c r="AN99" s="232">
        <f t="shared" si="367"/>
        <v>0</v>
      </c>
      <c r="AO99" s="232">
        <f t="shared" si="367"/>
        <v>0</v>
      </c>
      <c r="AP99" s="232">
        <f t="shared" ref="AP99:BU99" si="368">AO99*IFERROR(VLOOKUP($F99+AO$4,mortalityTable_nPx_assurance,4,0),0)</f>
        <v>0</v>
      </c>
      <c r="AQ99" s="232">
        <f t="shared" si="368"/>
        <v>0</v>
      </c>
      <c r="AR99" s="232">
        <f t="shared" si="368"/>
        <v>0</v>
      </c>
      <c r="AS99" s="232">
        <f t="shared" si="368"/>
        <v>0</v>
      </c>
      <c r="AT99" s="232">
        <f t="shared" si="368"/>
        <v>0</v>
      </c>
      <c r="AU99" s="232">
        <f t="shared" si="368"/>
        <v>0</v>
      </c>
      <c r="AV99" s="232">
        <f t="shared" si="368"/>
        <v>0</v>
      </c>
      <c r="AW99" s="232">
        <f t="shared" si="368"/>
        <v>0</v>
      </c>
      <c r="AX99" s="232">
        <f t="shared" si="368"/>
        <v>0</v>
      </c>
      <c r="AY99" s="232">
        <f t="shared" si="368"/>
        <v>0</v>
      </c>
      <c r="AZ99" s="232">
        <f t="shared" si="368"/>
        <v>0</v>
      </c>
      <c r="BA99" s="232">
        <f t="shared" si="368"/>
        <v>0</v>
      </c>
      <c r="BB99" s="232">
        <f t="shared" si="368"/>
        <v>0</v>
      </c>
      <c r="BC99" s="232">
        <f t="shared" si="368"/>
        <v>0</v>
      </c>
      <c r="BD99" s="232">
        <f t="shared" si="368"/>
        <v>0</v>
      </c>
      <c r="BE99" s="232">
        <f t="shared" si="368"/>
        <v>0</v>
      </c>
      <c r="BF99" s="232">
        <f t="shared" si="368"/>
        <v>0</v>
      </c>
      <c r="BG99" s="232">
        <f t="shared" si="368"/>
        <v>0</v>
      </c>
      <c r="BH99" s="232">
        <f t="shared" si="368"/>
        <v>0</v>
      </c>
      <c r="BI99" s="232">
        <f t="shared" si="368"/>
        <v>0</v>
      </c>
      <c r="BJ99" s="232">
        <f t="shared" si="368"/>
        <v>0</v>
      </c>
      <c r="BK99" s="232">
        <f t="shared" si="368"/>
        <v>0</v>
      </c>
      <c r="BL99" s="232">
        <f t="shared" si="368"/>
        <v>0</v>
      </c>
      <c r="BM99" s="232">
        <f t="shared" si="368"/>
        <v>0</v>
      </c>
      <c r="BN99" s="232">
        <f t="shared" si="368"/>
        <v>0</v>
      </c>
      <c r="BO99" s="232">
        <f t="shared" si="368"/>
        <v>0</v>
      </c>
      <c r="BP99" s="232">
        <f t="shared" si="368"/>
        <v>0</v>
      </c>
      <c r="BQ99" s="232">
        <f t="shared" si="368"/>
        <v>0</v>
      </c>
      <c r="BR99" s="232">
        <f t="shared" si="368"/>
        <v>0</v>
      </c>
      <c r="BS99" s="232">
        <f t="shared" si="368"/>
        <v>0</v>
      </c>
      <c r="BT99" s="232">
        <f t="shared" si="368"/>
        <v>0</v>
      </c>
      <c r="BU99" s="232">
        <f t="shared" si="368"/>
        <v>0</v>
      </c>
      <c r="BV99" s="232">
        <f t="shared" ref="BV99:DA99" si="369">BU99*IFERROR(VLOOKUP($F99+BU$4,mortalityTable_nPx_assurance,4,0),0)</f>
        <v>0</v>
      </c>
      <c r="BW99" s="232">
        <f t="shared" si="369"/>
        <v>0</v>
      </c>
      <c r="BX99" s="232">
        <f t="shared" si="369"/>
        <v>0</v>
      </c>
      <c r="BY99" s="232">
        <f t="shared" si="369"/>
        <v>0</v>
      </c>
      <c r="BZ99" s="232">
        <f t="shared" si="369"/>
        <v>0</v>
      </c>
      <c r="CA99" s="232">
        <f t="shared" si="369"/>
        <v>0</v>
      </c>
      <c r="CB99" s="232">
        <f t="shared" si="369"/>
        <v>0</v>
      </c>
      <c r="CC99" s="232">
        <f t="shared" si="369"/>
        <v>0</v>
      </c>
      <c r="CD99" s="232">
        <f t="shared" si="369"/>
        <v>0</v>
      </c>
      <c r="CE99" s="232">
        <f t="shared" si="369"/>
        <v>0</v>
      </c>
      <c r="CF99" s="232">
        <f t="shared" si="369"/>
        <v>0</v>
      </c>
      <c r="CG99" s="232">
        <f t="shared" si="369"/>
        <v>0</v>
      </c>
      <c r="CH99" s="232">
        <f t="shared" si="369"/>
        <v>0</v>
      </c>
      <c r="CI99" s="232">
        <f t="shared" si="369"/>
        <v>0</v>
      </c>
      <c r="CJ99" s="232">
        <f t="shared" si="369"/>
        <v>0</v>
      </c>
      <c r="CK99" s="232">
        <f t="shared" si="369"/>
        <v>0</v>
      </c>
      <c r="CL99" s="232">
        <f t="shared" si="369"/>
        <v>0</v>
      </c>
      <c r="CM99" s="232">
        <f t="shared" si="369"/>
        <v>0</v>
      </c>
      <c r="CN99" s="232">
        <f t="shared" si="369"/>
        <v>0</v>
      </c>
      <c r="CO99" s="232">
        <f t="shared" si="369"/>
        <v>0</v>
      </c>
      <c r="CP99" s="232">
        <f t="shared" si="369"/>
        <v>0</v>
      </c>
      <c r="CQ99" s="232">
        <f t="shared" si="369"/>
        <v>0</v>
      </c>
      <c r="CR99" s="232">
        <f t="shared" si="369"/>
        <v>0</v>
      </c>
      <c r="CS99" s="232">
        <f t="shared" si="369"/>
        <v>0</v>
      </c>
      <c r="CT99" s="232">
        <f t="shared" si="369"/>
        <v>0</v>
      </c>
      <c r="CU99" s="232">
        <f t="shared" si="369"/>
        <v>0</v>
      </c>
      <c r="CV99" s="232">
        <f t="shared" si="369"/>
        <v>0</v>
      </c>
      <c r="CW99" s="232">
        <f t="shared" si="369"/>
        <v>0</v>
      </c>
      <c r="CX99" s="232">
        <f t="shared" si="369"/>
        <v>0</v>
      </c>
      <c r="CY99" s="232">
        <f t="shared" si="369"/>
        <v>0</v>
      </c>
      <c r="CZ99" s="232">
        <f t="shared" si="369"/>
        <v>0</v>
      </c>
      <c r="DA99" s="232">
        <f t="shared" si="369"/>
        <v>0</v>
      </c>
      <c r="DB99" s="232">
        <f t="shared" ref="DB99:DI99" si="370">DA99*IFERROR(VLOOKUP($F99+DA$4,mortalityTable_nPx_assurance,4,0),0)</f>
        <v>0</v>
      </c>
      <c r="DC99" s="232">
        <f t="shared" si="370"/>
        <v>0</v>
      </c>
      <c r="DD99" s="232">
        <f t="shared" si="370"/>
        <v>0</v>
      </c>
      <c r="DE99" s="232">
        <f t="shared" si="370"/>
        <v>0</v>
      </c>
      <c r="DF99" s="232">
        <f t="shared" si="370"/>
        <v>0</v>
      </c>
      <c r="DG99" s="232">
        <f t="shared" si="370"/>
        <v>0</v>
      </c>
      <c r="DH99" s="232">
        <f t="shared" si="370"/>
        <v>0</v>
      </c>
      <c r="DI99" s="233">
        <f t="shared" si="370"/>
        <v>0</v>
      </c>
    </row>
    <row r="100" spans="2:113">
      <c r="B100" s="220"/>
      <c r="C100" s="220"/>
      <c r="D100" s="220"/>
      <c r="E100" s="220"/>
      <c r="F100" s="266">
        <f t="shared" si="274"/>
        <v>105</v>
      </c>
      <c r="G100" s="224">
        <f t="shared" si="264"/>
        <v>0.35699999999999998</v>
      </c>
      <c r="H100" s="225">
        <v>1</v>
      </c>
      <c r="I100" s="235">
        <f t="shared" si="269"/>
        <v>0.64300000000000002</v>
      </c>
      <c r="J100" s="231">
        <f t="shared" ref="J100:AO100" si="371">I100*IFERROR(VLOOKUP($F100+I$4,mortalityTable_nPx_assurance,4,0),0)</f>
        <v>0.40123200000000003</v>
      </c>
      <c r="K100" s="232">
        <f t="shared" si="371"/>
        <v>0.24234412800000002</v>
      </c>
      <c r="L100" s="232">
        <f t="shared" si="371"/>
        <v>0.14128662662399999</v>
      </c>
      <c r="M100" s="232">
        <f t="shared" si="371"/>
        <v>7.9120510909440001E-2</v>
      </c>
      <c r="N100" s="232">
        <f t="shared" si="371"/>
        <v>4.2329473336550391E-2</v>
      </c>
      <c r="O100" s="232">
        <f t="shared" si="371"/>
        <v>2.1461042981631047E-2</v>
      </c>
      <c r="P100" s="232">
        <f t="shared" si="371"/>
        <v>1.0215456459256377E-2</v>
      </c>
      <c r="Q100" s="232">
        <f t="shared" si="371"/>
        <v>4.5050162985320616E-3</v>
      </c>
      <c r="R100" s="232">
        <f t="shared" si="371"/>
        <v>1.8065115357113568E-3</v>
      </c>
      <c r="S100" s="232">
        <f t="shared" si="371"/>
        <v>6.4131159517753159E-4</v>
      </c>
      <c r="T100" s="232">
        <f t="shared" si="371"/>
        <v>1.9367610174361456E-4</v>
      </c>
      <c r="U100" s="232">
        <f t="shared" si="371"/>
        <v>4.6675940520211106E-5</v>
      </c>
      <c r="V100" s="232">
        <f t="shared" si="371"/>
        <v>7.9815858289561009E-6</v>
      </c>
      <c r="W100" s="232">
        <f t="shared" si="371"/>
        <v>7.2632431043500491E-7</v>
      </c>
      <c r="X100" s="232">
        <f t="shared" si="371"/>
        <v>0</v>
      </c>
      <c r="Y100" s="232">
        <f t="shared" si="371"/>
        <v>0</v>
      </c>
      <c r="Z100" s="232">
        <f t="shared" si="371"/>
        <v>0</v>
      </c>
      <c r="AA100" s="232">
        <f t="shared" si="371"/>
        <v>0</v>
      </c>
      <c r="AB100" s="232">
        <f t="shared" si="371"/>
        <v>0</v>
      </c>
      <c r="AC100" s="232">
        <f t="shared" si="371"/>
        <v>0</v>
      </c>
      <c r="AD100" s="232">
        <f t="shared" si="371"/>
        <v>0</v>
      </c>
      <c r="AE100" s="232">
        <f t="shared" si="371"/>
        <v>0</v>
      </c>
      <c r="AF100" s="232">
        <f t="shared" si="371"/>
        <v>0</v>
      </c>
      <c r="AG100" s="232">
        <f t="shared" si="371"/>
        <v>0</v>
      </c>
      <c r="AH100" s="232">
        <f t="shared" si="371"/>
        <v>0</v>
      </c>
      <c r="AI100" s="232">
        <f t="shared" si="371"/>
        <v>0</v>
      </c>
      <c r="AJ100" s="232">
        <f t="shared" si="371"/>
        <v>0</v>
      </c>
      <c r="AK100" s="232">
        <f t="shared" si="371"/>
        <v>0</v>
      </c>
      <c r="AL100" s="232">
        <f t="shared" si="371"/>
        <v>0</v>
      </c>
      <c r="AM100" s="232">
        <f t="shared" si="371"/>
        <v>0</v>
      </c>
      <c r="AN100" s="232">
        <f t="shared" si="371"/>
        <v>0</v>
      </c>
      <c r="AO100" s="232">
        <f t="shared" si="371"/>
        <v>0</v>
      </c>
      <c r="AP100" s="232">
        <f t="shared" ref="AP100:BU100" si="372">AO100*IFERROR(VLOOKUP($F100+AO$4,mortalityTable_nPx_assurance,4,0),0)</f>
        <v>0</v>
      </c>
      <c r="AQ100" s="232">
        <f t="shared" si="372"/>
        <v>0</v>
      </c>
      <c r="AR100" s="232">
        <f t="shared" si="372"/>
        <v>0</v>
      </c>
      <c r="AS100" s="232">
        <f t="shared" si="372"/>
        <v>0</v>
      </c>
      <c r="AT100" s="232">
        <f t="shared" si="372"/>
        <v>0</v>
      </c>
      <c r="AU100" s="232">
        <f t="shared" si="372"/>
        <v>0</v>
      </c>
      <c r="AV100" s="232">
        <f t="shared" si="372"/>
        <v>0</v>
      </c>
      <c r="AW100" s="232">
        <f t="shared" si="372"/>
        <v>0</v>
      </c>
      <c r="AX100" s="232">
        <f t="shared" si="372"/>
        <v>0</v>
      </c>
      <c r="AY100" s="232">
        <f t="shared" si="372"/>
        <v>0</v>
      </c>
      <c r="AZ100" s="232">
        <f t="shared" si="372"/>
        <v>0</v>
      </c>
      <c r="BA100" s="232">
        <f t="shared" si="372"/>
        <v>0</v>
      </c>
      <c r="BB100" s="232">
        <f t="shared" si="372"/>
        <v>0</v>
      </c>
      <c r="BC100" s="232">
        <f t="shared" si="372"/>
        <v>0</v>
      </c>
      <c r="BD100" s="232">
        <f t="shared" si="372"/>
        <v>0</v>
      </c>
      <c r="BE100" s="232">
        <f t="shared" si="372"/>
        <v>0</v>
      </c>
      <c r="BF100" s="232">
        <f t="shared" si="372"/>
        <v>0</v>
      </c>
      <c r="BG100" s="232">
        <f t="shared" si="372"/>
        <v>0</v>
      </c>
      <c r="BH100" s="232">
        <f t="shared" si="372"/>
        <v>0</v>
      </c>
      <c r="BI100" s="232">
        <f t="shared" si="372"/>
        <v>0</v>
      </c>
      <c r="BJ100" s="232">
        <f t="shared" si="372"/>
        <v>0</v>
      </c>
      <c r="BK100" s="232">
        <f t="shared" si="372"/>
        <v>0</v>
      </c>
      <c r="BL100" s="232">
        <f t="shared" si="372"/>
        <v>0</v>
      </c>
      <c r="BM100" s="232">
        <f t="shared" si="372"/>
        <v>0</v>
      </c>
      <c r="BN100" s="232">
        <f t="shared" si="372"/>
        <v>0</v>
      </c>
      <c r="BO100" s="232">
        <f t="shared" si="372"/>
        <v>0</v>
      </c>
      <c r="BP100" s="232">
        <f t="shared" si="372"/>
        <v>0</v>
      </c>
      <c r="BQ100" s="232">
        <f t="shared" si="372"/>
        <v>0</v>
      </c>
      <c r="BR100" s="232">
        <f t="shared" si="372"/>
        <v>0</v>
      </c>
      <c r="BS100" s="232">
        <f t="shared" si="372"/>
        <v>0</v>
      </c>
      <c r="BT100" s="232">
        <f t="shared" si="372"/>
        <v>0</v>
      </c>
      <c r="BU100" s="232">
        <f t="shared" si="372"/>
        <v>0</v>
      </c>
      <c r="BV100" s="232">
        <f t="shared" ref="BV100:DA100" si="373">BU100*IFERROR(VLOOKUP($F100+BU$4,mortalityTable_nPx_assurance,4,0),0)</f>
        <v>0</v>
      </c>
      <c r="BW100" s="232">
        <f t="shared" si="373"/>
        <v>0</v>
      </c>
      <c r="BX100" s="232">
        <f t="shared" si="373"/>
        <v>0</v>
      </c>
      <c r="BY100" s="232">
        <f t="shared" si="373"/>
        <v>0</v>
      </c>
      <c r="BZ100" s="232">
        <f t="shared" si="373"/>
        <v>0</v>
      </c>
      <c r="CA100" s="232">
        <f t="shared" si="373"/>
        <v>0</v>
      </c>
      <c r="CB100" s="232">
        <f t="shared" si="373"/>
        <v>0</v>
      </c>
      <c r="CC100" s="232">
        <f t="shared" si="373"/>
        <v>0</v>
      </c>
      <c r="CD100" s="232">
        <f t="shared" si="373"/>
        <v>0</v>
      </c>
      <c r="CE100" s="232">
        <f t="shared" si="373"/>
        <v>0</v>
      </c>
      <c r="CF100" s="232">
        <f t="shared" si="373"/>
        <v>0</v>
      </c>
      <c r="CG100" s="232">
        <f t="shared" si="373"/>
        <v>0</v>
      </c>
      <c r="CH100" s="232">
        <f t="shared" si="373"/>
        <v>0</v>
      </c>
      <c r="CI100" s="232">
        <f t="shared" si="373"/>
        <v>0</v>
      </c>
      <c r="CJ100" s="232">
        <f t="shared" si="373"/>
        <v>0</v>
      </c>
      <c r="CK100" s="232">
        <f t="shared" si="373"/>
        <v>0</v>
      </c>
      <c r="CL100" s="232">
        <f t="shared" si="373"/>
        <v>0</v>
      </c>
      <c r="CM100" s="232">
        <f t="shared" si="373"/>
        <v>0</v>
      </c>
      <c r="CN100" s="232">
        <f t="shared" si="373"/>
        <v>0</v>
      </c>
      <c r="CO100" s="232">
        <f t="shared" si="373"/>
        <v>0</v>
      </c>
      <c r="CP100" s="232">
        <f t="shared" si="373"/>
        <v>0</v>
      </c>
      <c r="CQ100" s="232">
        <f t="shared" si="373"/>
        <v>0</v>
      </c>
      <c r="CR100" s="232">
        <f t="shared" si="373"/>
        <v>0</v>
      </c>
      <c r="CS100" s="232">
        <f t="shared" si="373"/>
        <v>0</v>
      </c>
      <c r="CT100" s="232">
        <f t="shared" si="373"/>
        <v>0</v>
      </c>
      <c r="CU100" s="232">
        <f t="shared" si="373"/>
        <v>0</v>
      </c>
      <c r="CV100" s="232">
        <f t="shared" si="373"/>
        <v>0</v>
      </c>
      <c r="CW100" s="232">
        <f t="shared" si="373"/>
        <v>0</v>
      </c>
      <c r="CX100" s="232">
        <f t="shared" si="373"/>
        <v>0</v>
      </c>
      <c r="CY100" s="232">
        <f t="shared" si="373"/>
        <v>0</v>
      </c>
      <c r="CZ100" s="232">
        <f t="shared" si="373"/>
        <v>0</v>
      </c>
      <c r="DA100" s="232">
        <f t="shared" si="373"/>
        <v>0</v>
      </c>
      <c r="DB100" s="232">
        <f t="shared" ref="DB100:DI100" si="374">DA100*IFERROR(VLOOKUP($F100+DA$4,mortalityTable_nPx_assurance,4,0),0)</f>
        <v>0</v>
      </c>
      <c r="DC100" s="232">
        <f t="shared" si="374"/>
        <v>0</v>
      </c>
      <c r="DD100" s="232">
        <f t="shared" si="374"/>
        <v>0</v>
      </c>
      <c r="DE100" s="232">
        <f t="shared" si="374"/>
        <v>0</v>
      </c>
      <c r="DF100" s="232">
        <f t="shared" si="374"/>
        <v>0</v>
      </c>
      <c r="DG100" s="232">
        <f t="shared" si="374"/>
        <v>0</v>
      </c>
      <c r="DH100" s="232">
        <f t="shared" si="374"/>
        <v>0</v>
      </c>
      <c r="DI100" s="233">
        <f t="shared" si="374"/>
        <v>0</v>
      </c>
    </row>
    <row r="101" spans="2:113">
      <c r="B101" s="220"/>
      <c r="C101" s="220"/>
      <c r="D101" s="220"/>
      <c r="E101" s="220"/>
      <c r="F101" s="266">
        <f t="shared" si="274"/>
        <v>106</v>
      </c>
      <c r="G101" s="224">
        <f t="shared" si="264"/>
        <v>0.376</v>
      </c>
      <c r="H101" s="225">
        <v>1</v>
      </c>
      <c r="I101" s="235">
        <f t="shared" si="269"/>
        <v>0.624</v>
      </c>
      <c r="J101" s="231">
        <f t="shared" ref="J101:AO101" si="375">I101*IFERROR(VLOOKUP($F101+I$4,mortalityTable_nPx_assurance,4,0),0)</f>
        <v>0.37689600000000001</v>
      </c>
      <c r="K101" s="232">
        <f t="shared" si="375"/>
        <v>0.21973036799999998</v>
      </c>
      <c r="L101" s="232">
        <f t="shared" si="375"/>
        <v>0.12304900608</v>
      </c>
      <c r="M101" s="232">
        <f t="shared" si="375"/>
        <v>6.5831218252799986E-2</v>
      </c>
      <c r="N101" s="232">
        <f t="shared" si="375"/>
        <v>3.3376427654169594E-2</v>
      </c>
      <c r="O101" s="232">
        <f t="shared" si="375"/>
        <v>1.5887179563384726E-2</v>
      </c>
      <c r="P101" s="232">
        <f t="shared" si="375"/>
        <v>7.0062461874526635E-3</v>
      </c>
      <c r="Q101" s="232">
        <f t="shared" si="375"/>
        <v>2.8095047211685181E-3</v>
      </c>
      <c r="R101" s="232">
        <f t="shared" si="375"/>
        <v>9.973741760148239E-4</v>
      </c>
      <c r="S101" s="232">
        <f t="shared" si="375"/>
        <v>3.0120700115647688E-4</v>
      </c>
      <c r="T101" s="232">
        <f t="shared" si="375"/>
        <v>7.259088727871092E-5</v>
      </c>
      <c r="U101" s="232">
        <f t="shared" si="375"/>
        <v>1.241304172465957E-5</v>
      </c>
      <c r="V101" s="232">
        <f t="shared" si="375"/>
        <v>1.1295867969440205E-6</v>
      </c>
      <c r="W101" s="232">
        <f t="shared" si="375"/>
        <v>0</v>
      </c>
      <c r="X101" s="232">
        <f t="shared" si="375"/>
        <v>0</v>
      </c>
      <c r="Y101" s="232">
        <f t="shared" si="375"/>
        <v>0</v>
      </c>
      <c r="Z101" s="232">
        <f t="shared" si="375"/>
        <v>0</v>
      </c>
      <c r="AA101" s="232">
        <f t="shared" si="375"/>
        <v>0</v>
      </c>
      <c r="AB101" s="232">
        <f t="shared" si="375"/>
        <v>0</v>
      </c>
      <c r="AC101" s="232">
        <f t="shared" si="375"/>
        <v>0</v>
      </c>
      <c r="AD101" s="232">
        <f t="shared" si="375"/>
        <v>0</v>
      </c>
      <c r="AE101" s="232">
        <f t="shared" si="375"/>
        <v>0</v>
      </c>
      <c r="AF101" s="232">
        <f t="shared" si="375"/>
        <v>0</v>
      </c>
      <c r="AG101" s="232">
        <f t="shared" si="375"/>
        <v>0</v>
      </c>
      <c r="AH101" s="232">
        <f t="shared" si="375"/>
        <v>0</v>
      </c>
      <c r="AI101" s="232">
        <f t="shared" si="375"/>
        <v>0</v>
      </c>
      <c r="AJ101" s="232">
        <f t="shared" si="375"/>
        <v>0</v>
      </c>
      <c r="AK101" s="232">
        <f t="shared" si="375"/>
        <v>0</v>
      </c>
      <c r="AL101" s="232">
        <f t="shared" si="375"/>
        <v>0</v>
      </c>
      <c r="AM101" s="232">
        <f t="shared" si="375"/>
        <v>0</v>
      </c>
      <c r="AN101" s="232">
        <f t="shared" si="375"/>
        <v>0</v>
      </c>
      <c r="AO101" s="232">
        <f t="shared" si="375"/>
        <v>0</v>
      </c>
      <c r="AP101" s="232">
        <f t="shared" ref="AP101:BU101" si="376">AO101*IFERROR(VLOOKUP($F101+AO$4,mortalityTable_nPx_assurance,4,0),0)</f>
        <v>0</v>
      </c>
      <c r="AQ101" s="232">
        <f t="shared" si="376"/>
        <v>0</v>
      </c>
      <c r="AR101" s="232">
        <f t="shared" si="376"/>
        <v>0</v>
      </c>
      <c r="AS101" s="232">
        <f t="shared" si="376"/>
        <v>0</v>
      </c>
      <c r="AT101" s="232">
        <f t="shared" si="376"/>
        <v>0</v>
      </c>
      <c r="AU101" s="232">
        <f t="shared" si="376"/>
        <v>0</v>
      </c>
      <c r="AV101" s="232">
        <f t="shared" si="376"/>
        <v>0</v>
      </c>
      <c r="AW101" s="232">
        <f t="shared" si="376"/>
        <v>0</v>
      </c>
      <c r="AX101" s="232">
        <f t="shared" si="376"/>
        <v>0</v>
      </c>
      <c r="AY101" s="232">
        <f t="shared" si="376"/>
        <v>0</v>
      </c>
      <c r="AZ101" s="232">
        <f t="shared" si="376"/>
        <v>0</v>
      </c>
      <c r="BA101" s="232">
        <f t="shared" si="376"/>
        <v>0</v>
      </c>
      <c r="BB101" s="232">
        <f t="shared" si="376"/>
        <v>0</v>
      </c>
      <c r="BC101" s="232">
        <f t="shared" si="376"/>
        <v>0</v>
      </c>
      <c r="BD101" s="232">
        <f t="shared" si="376"/>
        <v>0</v>
      </c>
      <c r="BE101" s="232">
        <f t="shared" si="376"/>
        <v>0</v>
      </c>
      <c r="BF101" s="232">
        <f t="shared" si="376"/>
        <v>0</v>
      </c>
      <c r="BG101" s="232">
        <f t="shared" si="376"/>
        <v>0</v>
      </c>
      <c r="BH101" s="232">
        <f t="shared" si="376"/>
        <v>0</v>
      </c>
      <c r="BI101" s="232">
        <f t="shared" si="376"/>
        <v>0</v>
      </c>
      <c r="BJ101" s="232">
        <f t="shared" si="376"/>
        <v>0</v>
      </c>
      <c r="BK101" s="232">
        <f t="shared" si="376"/>
        <v>0</v>
      </c>
      <c r="BL101" s="232">
        <f t="shared" si="376"/>
        <v>0</v>
      </c>
      <c r="BM101" s="232">
        <f t="shared" si="376"/>
        <v>0</v>
      </c>
      <c r="BN101" s="232">
        <f t="shared" si="376"/>
        <v>0</v>
      </c>
      <c r="BO101" s="232">
        <f t="shared" si="376"/>
        <v>0</v>
      </c>
      <c r="BP101" s="232">
        <f t="shared" si="376"/>
        <v>0</v>
      </c>
      <c r="BQ101" s="232">
        <f t="shared" si="376"/>
        <v>0</v>
      </c>
      <c r="BR101" s="232">
        <f t="shared" si="376"/>
        <v>0</v>
      </c>
      <c r="BS101" s="232">
        <f t="shared" si="376"/>
        <v>0</v>
      </c>
      <c r="BT101" s="232">
        <f t="shared" si="376"/>
        <v>0</v>
      </c>
      <c r="BU101" s="232">
        <f t="shared" si="376"/>
        <v>0</v>
      </c>
      <c r="BV101" s="232">
        <f t="shared" ref="BV101:DA101" si="377">BU101*IFERROR(VLOOKUP($F101+BU$4,mortalityTable_nPx_assurance,4,0),0)</f>
        <v>0</v>
      </c>
      <c r="BW101" s="232">
        <f t="shared" si="377"/>
        <v>0</v>
      </c>
      <c r="BX101" s="232">
        <f t="shared" si="377"/>
        <v>0</v>
      </c>
      <c r="BY101" s="232">
        <f t="shared" si="377"/>
        <v>0</v>
      </c>
      <c r="BZ101" s="232">
        <f t="shared" si="377"/>
        <v>0</v>
      </c>
      <c r="CA101" s="232">
        <f t="shared" si="377"/>
        <v>0</v>
      </c>
      <c r="CB101" s="232">
        <f t="shared" si="377"/>
        <v>0</v>
      </c>
      <c r="CC101" s="232">
        <f t="shared" si="377"/>
        <v>0</v>
      </c>
      <c r="CD101" s="232">
        <f t="shared" si="377"/>
        <v>0</v>
      </c>
      <c r="CE101" s="232">
        <f t="shared" si="377"/>
        <v>0</v>
      </c>
      <c r="CF101" s="232">
        <f t="shared" si="377"/>
        <v>0</v>
      </c>
      <c r="CG101" s="232">
        <f t="shared" si="377"/>
        <v>0</v>
      </c>
      <c r="CH101" s="232">
        <f t="shared" si="377"/>
        <v>0</v>
      </c>
      <c r="CI101" s="232">
        <f t="shared" si="377"/>
        <v>0</v>
      </c>
      <c r="CJ101" s="232">
        <f t="shared" si="377"/>
        <v>0</v>
      </c>
      <c r="CK101" s="232">
        <f t="shared" si="377"/>
        <v>0</v>
      </c>
      <c r="CL101" s="232">
        <f t="shared" si="377"/>
        <v>0</v>
      </c>
      <c r="CM101" s="232">
        <f t="shared" si="377"/>
        <v>0</v>
      </c>
      <c r="CN101" s="232">
        <f t="shared" si="377"/>
        <v>0</v>
      </c>
      <c r="CO101" s="232">
        <f t="shared" si="377"/>
        <v>0</v>
      </c>
      <c r="CP101" s="232">
        <f t="shared" si="377"/>
        <v>0</v>
      </c>
      <c r="CQ101" s="232">
        <f t="shared" si="377"/>
        <v>0</v>
      </c>
      <c r="CR101" s="232">
        <f t="shared" si="377"/>
        <v>0</v>
      </c>
      <c r="CS101" s="232">
        <f t="shared" si="377"/>
        <v>0</v>
      </c>
      <c r="CT101" s="232">
        <f t="shared" si="377"/>
        <v>0</v>
      </c>
      <c r="CU101" s="232">
        <f t="shared" si="377"/>
        <v>0</v>
      </c>
      <c r="CV101" s="232">
        <f t="shared" si="377"/>
        <v>0</v>
      </c>
      <c r="CW101" s="232">
        <f t="shared" si="377"/>
        <v>0</v>
      </c>
      <c r="CX101" s="232">
        <f t="shared" si="377"/>
        <v>0</v>
      </c>
      <c r="CY101" s="232">
        <f t="shared" si="377"/>
        <v>0</v>
      </c>
      <c r="CZ101" s="232">
        <f t="shared" si="377"/>
        <v>0</v>
      </c>
      <c r="DA101" s="232">
        <f t="shared" si="377"/>
        <v>0</v>
      </c>
      <c r="DB101" s="232">
        <f t="shared" ref="DB101:DI101" si="378">DA101*IFERROR(VLOOKUP($F101+DA$4,mortalityTable_nPx_assurance,4,0),0)</f>
        <v>0</v>
      </c>
      <c r="DC101" s="232">
        <f t="shared" si="378"/>
        <v>0</v>
      </c>
      <c r="DD101" s="232">
        <f t="shared" si="378"/>
        <v>0</v>
      </c>
      <c r="DE101" s="232">
        <f t="shared" si="378"/>
        <v>0</v>
      </c>
      <c r="DF101" s="232">
        <f t="shared" si="378"/>
        <v>0</v>
      </c>
      <c r="DG101" s="232">
        <f t="shared" si="378"/>
        <v>0</v>
      </c>
      <c r="DH101" s="232">
        <f t="shared" si="378"/>
        <v>0</v>
      </c>
      <c r="DI101" s="233">
        <f t="shared" si="378"/>
        <v>0</v>
      </c>
    </row>
    <row r="102" spans="2:113">
      <c r="B102" s="220"/>
      <c r="C102" s="220"/>
      <c r="D102" s="220"/>
      <c r="E102" s="220"/>
      <c r="F102" s="266">
        <f t="shared" si="274"/>
        <v>107</v>
      </c>
      <c r="G102" s="224">
        <f t="shared" si="264"/>
        <v>0.39600000000000002</v>
      </c>
      <c r="H102" s="225">
        <v>1</v>
      </c>
      <c r="I102" s="235">
        <f t="shared" si="269"/>
        <v>0.60399999999999998</v>
      </c>
      <c r="J102" s="231">
        <f t="shared" ref="J102:AO102" si="379">I102*IFERROR(VLOOKUP($F102+I$4,mortalityTable_nPx_assurance,4,0),0)</f>
        <v>0.35213199999999995</v>
      </c>
      <c r="K102" s="232">
        <f t="shared" si="379"/>
        <v>0.19719391999999999</v>
      </c>
      <c r="L102" s="232">
        <f t="shared" si="379"/>
        <v>0.10549874719999998</v>
      </c>
      <c r="M102" s="232">
        <f t="shared" si="379"/>
        <v>5.3487864830399988E-2</v>
      </c>
      <c r="N102" s="232">
        <f t="shared" si="379"/>
        <v>2.5460223659270392E-2</v>
      </c>
      <c r="O102" s="232">
        <f t="shared" si="379"/>
        <v>1.1227958633738242E-2</v>
      </c>
      <c r="P102" s="232">
        <f t="shared" si="379"/>
        <v>4.5024114121290353E-3</v>
      </c>
      <c r="Q102" s="232">
        <f t="shared" si="379"/>
        <v>1.5983560513058075E-3</v>
      </c>
      <c r="R102" s="232">
        <f t="shared" si="379"/>
        <v>4.8270352749435393E-4</v>
      </c>
      <c r="S102" s="232">
        <f t="shared" si="379"/>
        <v>1.163315501261393E-4</v>
      </c>
      <c r="T102" s="232">
        <f t="shared" si="379"/>
        <v>1.9892695071569825E-5</v>
      </c>
      <c r="U102" s="232">
        <f t="shared" si="379"/>
        <v>1.8102352515128534E-6</v>
      </c>
      <c r="V102" s="232">
        <f t="shared" si="379"/>
        <v>0</v>
      </c>
      <c r="W102" s="232">
        <f t="shared" si="379"/>
        <v>0</v>
      </c>
      <c r="X102" s="232">
        <f t="shared" si="379"/>
        <v>0</v>
      </c>
      <c r="Y102" s="232">
        <f t="shared" si="379"/>
        <v>0</v>
      </c>
      <c r="Z102" s="232">
        <f t="shared" si="379"/>
        <v>0</v>
      </c>
      <c r="AA102" s="232">
        <f t="shared" si="379"/>
        <v>0</v>
      </c>
      <c r="AB102" s="232">
        <f t="shared" si="379"/>
        <v>0</v>
      </c>
      <c r="AC102" s="232">
        <f t="shared" si="379"/>
        <v>0</v>
      </c>
      <c r="AD102" s="232">
        <f t="shared" si="379"/>
        <v>0</v>
      </c>
      <c r="AE102" s="232">
        <f t="shared" si="379"/>
        <v>0</v>
      </c>
      <c r="AF102" s="232">
        <f t="shared" si="379"/>
        <v>0</v>
      </c>
      <c r="AG102" s="232">
        <f t="shared" si="379"/>
        <v>0</v>
      </c>
      <c r="AH102" s="232">
        <f t="shared" si="379"/>
        <v>0</v>
      </c>
      <c r="AI102" s="232">
        <f t="shared" si="379"/>
        <v>0</v>
      </c>
      <c r="AJ102" s="232">
        <f t="shared" si="379"/>
        <v>0</v>
      </c>
      <c r="AK102" s="232">
        <f t="shared" si="379"/>
        <v>0</v>
      </c>
      <c r="AL102" s="232">
        <f t="shared" si="379"/>
        <v>0</v>
      </c>
      <c r="AM102" s="232">
        <f t="shared" si="379"/>
        <v>0</v>
      </c>
      <c r="AN102" s="232">
        <f t="shared" si="379"/>
        <v>0</v>
      </c>
      <c r="AO102" s="232">
        <f t="shared" si="379"/>
        <v>0</v>
      </c>
      <c r="AP102" s="232">
        <f t="shared" ref="AP102:BU102" si="380">AO102*IFERROR(VLOOKUP($F102+AO$4,mortalityTable_nPx_assurance,4,0),0)</f>
        <v>0</v>
      </c>
      <c r="AQ102" s="232">
        <f t="shared" si="380"/>
        <v>0</v>
      </c>
      <c r="AR102" s="232">
        <f t="shared" si="380"/>
        <v>0</v>
      </c>
      <c r="AS102" s="232">
        <f t="shared" si="380"/>
        <v>0</v>
      </c>
      <c r="AT102" s="232">
        <f t="shared" si="380"/>
        <v>0</v>
      </c>
      <c r="AU102" s="232">
        <f t="shared" si="380"/>
        <v>0</v>
      </c>
      <c r="AV102" s="232">
        <f t="shared" si="380"/>
        <v>0</v>
      </c>
      <c r="AW102" s="232">
        <f t="shared" si="380"/>
        <v>0</v>
      </c>
      <c r="AX102" s="232">
        <f t="shared" si="380"/>
        <v>0</v>
      </c>
      <c r="AY102" s="232">
        <f t="shared" si="380"/>
        <v>0</v>
      </c>
      <c r="AZ102" s="232">
        <f t="shared" si="380"/>
        <v>0</v>
      </c>
      <c r="BA102" s="232">
        <f t="shared" si="380"/>
        <v>0</v>
      </c>
      <c r="BB102" s="232">
        <f t="shared" si="380"/>
        <v>0</v>
      </c>
      <c r="BC102" s="232">
        <f t="shared" si="380"/>
        <v>0</v>
      </c>
      <c r="BD102" s="232">
        <f t="shared" si="380"/>
        <v>0</v>
      </c>
      <c r="BE102" s="232">
        <f t="shared" si="380"/>
        <v>0</v>
      </c>
      <c r="BF102" s="232">
        <f t="shared" si="380"/>
        <v>0</v>
      </c>
      <c r="BG102" s="232">
        <f t="shared" si="380"/>
        <v>0</v>
      </c>
      <c r="BH102" s="232">
        <f t="shared" si="380"/>
        <v>0</v>
      </c>
      <c r="BI102" s="232">
        <f t="shared" si="380"/>
        <v>0</v>
      </c>
      <c r="BJ102" s="232">
        <f t="shared" si="380"/>
        <v>0</v>
      </c>
      <c r="BK102" s="232">
        <f t="shared" si="380"/>
        <v>0</v>
      </c>
      <c r="BL102" s="232">
        <f t="shared" si="380"/>
        <v>0</v>
      </c>
      <c r="BM102" s="232">
        <f t="shared" si="380"/>
        <v>0</v>
      </c>
      <c r="BN102" s="232">
        <f t="shared" si="380"/>
        <v>0</v>
      </c>
      <c r="BO102" s="232">
        <f t="shared" si="380"/>
        <v>0</v>
      </c>
      <c r="BP102" s="232">
        <f t="shared" si="380"/>
        <v>0</v>
      </c>
      <c r="BQ102" s="232">
        <f t="shared" si="380"/>
        <v>0</v>
      </c>
      <c r="BR102" s="232">
        <f t="shared" si="380"/>
        <v>0</v>
      </c>
      <c r="BS102" s="232">
        <f t="shared" si="380"/>
        <v>0</v>
      </c>
      <c r="BT102" s="232">
        <f t="shared" si="380"/>
        <v>0</v>
      </c>
      <c r="BU102" s="232">
        <f t="shared" si="380"/>
        <v>0</v>
      </c>
      <c r="BV102" s="232">
        <f t="shared" ref="BV102:DA102" si="381">BU102*IFERROR(VLOOKUP($F102+BU$4,mortalityTable_nPx_assurance,4,0),0)</f>
        <v>0</v>
      </c>
      <c r="BW102" s="232">
        <f t="shared" si="381"/>
        <v>0</v>
      </c>
      <c r="BX102" s="232">
        <f t="shared" si="381"/>
        <v>0</v>
      </c>
      <c r="BY102" s="232">
        <f t="shared" si="381"/>
        <v>0</v>
      </c>
      <c r="BZ102" s="232">
        <f t="shared" si="381"/>
        <v>0</v>
      </c>
      <c r="CA102" s="232">
        <f t="shared" si="381"/>
        <v>0</v>
      </c>
      <c r="CB102" s="232">
        <f t="shared" si="381"/>
        <v>0</v>
      </c>
      <c r="CC102" s="232">
        <f t="shared" si="381"/>
        <v>0</v>
      </c>
      <c r="CD102" s="232">
        <f t="shared" si="381"/>
        <v>0</v>
      </c>
      <c r="CE102" s="232">
        <f t="shared" si="381"/>
        <v>0</v>
      </c>
      <c r="CF102" s="232">
        <f t="shared" si="381"/>
        <v>0</v>
      </c>
      <c r="CG102" s="232">
        <f t="shared" si="381"/>
        <v>0</v>
      </c>
      <c r="CH102" s="232">
        <f t="shared" si="381"/>
        <v>0</v>
      </c>
      <c r="CI102" s="232">
        <f t="shared" si="381"/>
        <v>0</v>
      </c>
      <c r="CJ102" s="232">
        <f t="shared" si="381"/>
        <v>0</v>
      </c>
      <c r="CK102" s="232">
        <f t="shared" si="381"/>
        <v>0</v>
      </c>
      <c r="CL102" s="232">
        <f t="shared" si="381"/>
        <v>0</v>
      </c>
      <c r="CM102" s="232">
        <f t="shared" si="381"/>
        <v>0</v>
      </c>
      <c r="CN102" s="232">
        <f t="shared" si="381"/>
        <v>0</v>
      </c>
      <c r="CO102" s="232">
        <f t="shared" si="381"/>
        <v>0</v>
      </c>
      <c r="CP102" s="232">
        <f t="shared" si="381"/>
        <v>0</v>
      </c>
      <c r="CQ102" s="232">
        <f t="shared" si="381"/>
        <v>0</v>
      </c>
      <c r="CR102" s="232">
        <f t="shared" si="381"/>
        <v>0</v>
      </c>
      <c r="CS102" s="232">
        <f t="shared" si="381"/>
        <v>0</v>
      </c>
      <c r="CT102" s="232">
        <f t="shared" si="381"/>
        <v>0</v>
      </c>
      <c r="CU102" s="232">
        <f t="shared" si="381"/>
        <v>0</v>
      </c>
      <c r="CV102" s="232">
        <f t="shared" si="381"/>
        <v>0</v>
      </c>
      <c r="CW102" s="232">
        <f t="shared" si="381"/>
        <v>0</v>
      </c>
      <c r="CX102" s="232">
        <f t="shared" si="381"/>
        <v>0</v>
      </c>
      <c r="CY102" s="232">
        <f t="shared" si="381"/>
        <v>0</v>
      </c>
      <c r="CZ102" s="232">
        <f t="shared" si="381"/>
        <v>0</v>
      </c>
      <c r="DA102" s="232">
        <f t="shared" si="381"/>
        <v>0</v>
      </c>
      <c r="DB102" s="232">
        <f t="shared" ref="DB102:DI102" si="382">DA102*IFERROR(VLOOKUP($F102+DA$4,mortalityTable_nPx_assurance,4,0),0)</f>
        <v>0</v>
      </c>
      <c r="DC102" s="232">
        <f t="shared" si="382"/>
        <v>0</v>
      </c>
      <c r="DD102" s="232">
        <f t="shared" si="382"/>
        <v>0</v>
      </c>
      <c r="DE102" s="232">
        <f t="shared" si="382"/>
        <v>0</v>
      </c>
      <c r="DF102" s="232">
        <f t="shared" si="382"/>
        <v>0</v>
      </c>
      <c r="DG102" s="232">
        <f t="shared" si="382"/>
        <v>0</v>
      </c>
      <c r="DH102" s="232">
        <f t="shared" si="382"/>
        <v>0</v>
      </c>
      <c r="DI102" s="233">
        <f t="shared" si="382"/>
        <v>0</v>
      </c>
    </row>
    <row r="103" spans="2:113">
      <c r="B103" s="220"/>
      <c r="C103" s="220"/>
      <c r="D103" s="220"/>
      <c r="E103" s="220"/>
      <c r="F103" s="266">
        <f t="shared" si="274"/>
        <v>108</v>
      </c>
      <c r="G103" s="224">
        <f t="shared" si="264"/>
        <v>0.41699999999999998</v>
      </c>
      <c r="H103" s="225">
        <v>1</v>
      </c>
      <c r="I103" s="235">
        <f t="shared" si="269"/>
        <v>0.58299999999999996</v>
      </c>
      <c r="J103" s="231">
        <f t="shared" ref="J103:AO103" si="383">I103*IFERROR(VLOOKUP($F103+I$4,mortalityTable_nPx_assurance,4,0),0)</f>
        <v>0.32647999999999999</v>
      </c>
      <c r="K103" s="232">
        <f t="shared" si="383"/>
        <v>0.17466679999999998</v>
      </c>
      <c r="L103" s="232">
        <f t="shared" si="383"/>
        <v>8.8556067599999996E-2</v>
      </c>
      <c r="M103" s="232">
        <f t="shared" si="383"/>
        <v>4.2152688177599998E-2</v>
      </c>
      <c r="N103" s="232">
        <f t="shared" si="383"/>
        <v>1.8589335486321596E-2</v>
      </c>
      <c r="O103" s="232">
        <f t="shared" si="383"/>
        <v>7.4543235300149604E-3</v>
      </c>
      <c r="P103" s="232">
        <f t="shared" si="383"/>
        <v>2.6462848531553108E-3</v>
      </c>
      <c r="Q103" s="232">
        <f t="shared" si="383"/>
        <v>7.9917802565290395E-4</v>
      </c>
      <c r="R103" s="232">
        <f t="shared" si="383"/>
        <v>1.9260190418234985E-4</v>
      </c>
      <c r="S103" s="232">
        <f t="shared" si="383"/>
        <v>3.2934925615181832E-5</v>
      </c>
      <c r="T103" s="232">
        <f t="shared" si="383"/>
        <v>2.9970782309815457E-6</v>
      </c>
      <c r="U103" s="232">
        <f t="shared" si="383"/>
        <v>0</v>
      </c>
      <c r="V103" s="232">
        <f t="shared" si="383"/>
        <v>0</v>
      </c>
      <c r="W103" s="232">
        <f t="shared" si="383"/>
        <v>0</v>
      </c>
      <c r="X103" s="232">
        <f t="shared" si="383"/>
        <v>0</v>
      </c>
      <c r="Y103" s="232">
        <f t="shared" si="383"/>
        <v>0</v>
      </c>
      <c r="Z103" s="232">
        <f t="shared" si="383"/>
        <v>0</v>
      </c>
      <c r="AA103" s="232">
        <f t="shared" si="383"/>
        <v>0</v>
      </c>
      <c r="AB103" s="232">
        <f t="shared" si="383"/>
        <v>0</v>
      </c>
      <c r="AC103" s="232">
        <f t="shared" si="383"/>
        <v>0</v>
      </c>
      <c r="AD103" s="232">
        <f t="shared" si="383"/>
        <v>0</v>
      </c>
      <c r="AE103" s="232">
        <f t="shared" si="383"/>
        <v>0</v>
      </c>
      <c r="AF103" s="232">
        <f t="shared" si="383"/>
        <v>0</v>
      </c>
      <c r="AG103" s="232">
        <f t="shared" si="383"/>
        <v>0</v>
      </c>
      <c r="AH103" s="232">
        <f t="shared" si="383"/>
        <v>0</v>
      </c>
      <c r="AI103" s="232">
        <f t="shared" si="383"/>
        <v>0</v>
      </c>
      <c r="AJ103" s="232">
        <f t="shared" si="383"/>
        <v>0</v>
      </c>
      <c r="AK103" s="232">
        <f t="shared" si="383"/>
        <v>0</v>
      </c>
      <c r="AL103" s="232">
        <f t="shared" si="383"/>
        <v>0</v>
      </c>
      <c r="AM103" s="232">
        <f t="shared" si="383"/>
        <v>0</v>
      </c>
      <c r="AN103" s="232">
        <f t="shared" si="383"/>
        <v>0</v>
      </c>
      <c r="AO103" s="232">
        <f t="shared" si="383"/>
        <v>0</v>
      </c>
      <c r="AP103" s="232">
        <f t="shared" ref="AP103:BU103" si="384">AO103*IFERROR(VLOOKUP($F103+AO$4,mortalityTable_nPx_assurance,4,0),0)</f>
        <v>0</v>
      </c>
      <c r="AQ103" s="232">
        <f t="shared" si="384"/>
        <v>0</v>
      </c>
      <c r="AR103" s="232">
        <f t="shared" si="384"/>
        <v>0</v>
      </c>
      <c r="AS103" s="232">
        <f t="shared" si="384"/>
        <v>0</v>
      </c>
      <c r="AT103" s="232">
        <f t="shared" si="384"/>
        <v>0</v>
      </c>
      <c r="AU103" s="232">
        <f t="shared" si="384"/>
        <v>0</v>
      </c>
      <c r="AV103" s="232">
        <f t="shared" si="384"/>
        <v>0</v>
      </c>
      <c r="AW103" s="232">
        <f t="shared" si="384"/>
        <v>0</v>
      </c>
      <c r="AX103" s="232">
        <f t="shared" si="384"/>
        <v>0</v>
      </c>
      <c r="AY103" s="232">
        <f t="shared" si="384"/>
        <v>0</v>
      </c>
      <c r="AZ103" s="232">
        <f t="shared" si="384"/>
        <v>0</v>
      </c>
      <c r="BA103" s="232">
        <f t="shared" si="384"/>
        <v>0</v>
      </c>
      <c r="BB103" s="232">
        <f t="shared" si="384"/>
        <v>0</v>
      </c>
      <c r="BC103" s="232">
        <f t="shared" si="384"/>
        <v>0</v>
      </c>
      <c r="BD103" s="232">
        <f t="shared" si="384"/>
        <v>0</v>
      </c>
      <c r="BE103" s="232">
        <f t="shared" si="384"/>
        <v>0</v>
      </c>
      <c r="BF103" s="232">
        <f t="shared" si="384"/>
        <v>0</v>
      </c>
      <c r="BG103" s="232">
        <f t="shared" si="384"/>
        <v>0</v>
      </c>
      <c r="BH103" s="232">
        <f t="shared" si="384"/>
        <v>0</v>
      </c>
      <c r="BI103" s="232">
        <f t="shared" si="384"/>
        <v>0</v>
      </c>
      <c r="BJ103" s="232">
        <f t="shared" si="384"/>
        <v>0</v>
      </c>
      <c r="BK103" s="232">
        <f t="shared" si="384"/>
        <v>0</v>
      </c>
      <c r="BL103" s="232">
        <f t="shared" si="384"/>
        <v>0</v>
      </c>
      <c r="BM103" s="232">
        <f t="shared" si="384"/>
        <v>0</v>
      </c>
      <c r="BN103" s="232">
        <f t="shared" si="384"/>
        <v>0</v>
      </c>
      <c r="BO103" s="232">
        <f t="shared" si="384"/>
        <v>0</v>
      </c>
      <c r="BP103" s="232">
        <f t="shared" si="384"/>
        <v>0</v>
      </c>
      <c r="BQ103" s="232">
        <f t="shared" si="384"/>
        <v>0</v>
      </c>
      <c r="BR103" s="232">
        <f t="shared" si="384"/>
        <v>0</v>
      </c>
      <c r="BS103" s="232">
        <f t="shared" si="384"/>
        <v>0</v>
      </c>
      <c r="BT103" s="232">
        <f t="shared" si="384"/>
        <v>0</v>
      </c>
      <c r="BU103" s="232">
        <f t="shared" si="384"/>
        <v>0</v>
      </c>
      <c r="BV103" s="232">
        <f t="shared" ref="BV103:DA103" si="385">BU103*IFERROR(VLOOKUP($F103+BU$4,mortalityTable_nPx_assurance,4,0),0)</f>
        <v>0</v>
      </c>
      <c r="BW103" s="232">
        <f t="shared" si="385"/>
        <v>0</v>
      </c>
      <c r="BX103" s="232">
        <f t="shared" si="385"/>
        <v>0</v>
      </c>
      <c r="BY103" s="232">
        <f t="shared" si="385"/>
        <v>0</v>
      </c>
      <c r="BZ103" s="232">
        <f t="shared" si="385"/>
        <v>0</v>
      </c>
      <c r="CA103" s="232">
        <f t="shared" si="385"/>
        <v>0</v>
      </c>
      <c r="CB103" s="232">
        <f t="shared" si="385"/>
        <v>0</v>
      </c>
      <c r="CC103" s="232">
        <f t="shared" si="385"/>
        <v>0</v>
      </c>
      <c r="CD103" s="232">
        <f t="shared" si="385"/>
        <v>0</v>
      </c>
      <c r="CE103" s="232">
        <f t="shared" si="385"/>
        <v>0</v>
      </c>
      <c r="CF103" s="232">
        <f t="shared" si="385"/>
        <v>0</v>
      </c>
      <c r="CG103" s="232">
        <f t="shared" si="385"/>
        <v>0</v>
      </c>
      <c r="CH103" s="232">
        <f t="shared" si="385"/>
        <v>0</v>
      </c>
      <c r="CI103" s="232">
        <f t="shared" si="385"/>
        <v>0</v>
      </c>
      <c r="CJ103" s="232">
        <f t="shared" si="385"/>
        <v>0</v>
      </c>
      <c r="CK103" s="232">
        <f t="shared" si="385"/>
        <v>0</v>
      </c>
      <c r="CL103" s="232">
        <f t="shared" si="385"/>
        <v>0</v>
      </c>
      <c r="CM103" s="232">
        <f t="shared" si="385"/>
        <v>0</v>
      </c>
      <c r="CN103" s="232">
        <f t="shared" si="385"/>
        <v>0</v>
      </c>
      <c r="CO103" s="232">
        <f t="shared" si="385"/>
        <v>0</v>
      </c>
      <c r="CP103" s="232">
        <f t="shared" si="385"/>
        <v>0</v>
      </c>
      <c r="CQ103" s="232">
        <f t="shared" si="385"/>
        <v>0</v>
      </c>
      <c r="CR103" s="232">
        <f t="shared" si="385"/>
        <v>0</v>
      </c>
      <c r="CS103" s="232">
        <f t="shared" si="385"/>
        <v>0</v>
      </c>
      <c r="CT103" s="232">
        <f t="shared" si="385"/>
        <v>0</v>
      </c>
      <c r="CU103" s="232">
        <f t="shared" si="385"/>
        <v>0</v>
      </c>
      <c r="CV103" s="232">
        <f t="shared" si="385"/>
        <v>0</v>
      </c>
      <c r="CW103" s="232">
        <f t="shared" si="385"/>
        <v>0</v>
      </c>
      <c r="CX103" s="232">
        <f t="shared" si="385"/>
        <v>0</v>
      </c>
      <c r="CY103" s="232">
        <f t="shared" si="385"/>
        <v>0</v>
      </c>
      <c r="CZ103" s="232">
        <f t="shared" si="385"/>
        <v>0</v>
      </c>
      <c r="DA103" s="232">
        <f t="shared" si="385"/>
        <v>0</v>
      </c>
      <c r="DB103" s="232">
        <f t="shared" ref="DB103:DI103" si="386">DA103*IFERROR(VLOOKUP($F103+DA$4,mortalityTable_nPx_assurance,4,0),0)</f>
        <v>0</v>
      </c>
      <c r="DC103" s="232">
        <f t="shared" si="386"/>
        <v>0</v>
      </c>
      <c r="DD103" s="232">
        <f t="shared" si="386"/>
        <v>0</v>
      </c>
      <c r="DE103" s="232">
        <f t="shared" si="386"/>
        <v>0</v>
      </c>
      <c r="DF103" s="232">
        <f t="shared" si="386"/>
        <v>0</v>
      </c>
      <c r="DG103" s="232">
        <f t="shared" si="386"/>
        <v>0</v>
      </c>
      <c r="DH103" s="232">
        <f t="shared" si="386"/>
        <v>0</v>
      </c>
      <c r="DI103" s="233">
        <f t="shared" si="386"/>
        <v>0</v>
      </c>
    </row>
    <row r="104" spans="2:113">
      <c r="B104" s="220"/>
      <c r="C104" s="220"/>
      <c r="D104" s="220"/>
      <c r="E104" s="220"/>
      <c r="F104" s="266">
        <f t="shared" si="274"/>
        <v>109</v>
      </c>
      <c r="G104" s="224">
        <f t="shared" si="264"/>
        <v>0.44</v>
      </c>
      <c r="H104" s="225">
        <v>1</v>
      </c>
      <c r="I104" s="235">
        <f t="shared" si="269"/>
        <v>0.56000000000000005</v>
      </c>
      <c r="J104" s="231">
        <f t="shared" ref="J104:AO104" si="387">I104*IFERROR(VLOOKUP($F104+I$4,mortalityTable_nPx_assurance,4,0),0)</f>
        <v>0.29959999999999998</v>
      </c>
      <c r="K104" s="232">
        <f t="shared" si="387"/>
        <v>0.15189719999999998</v>
      </c>
      <c r="L104" s="232">
        <f t="shared" si="387"/>
        <v>7.2303067199999987E-2</v>
      </c>
      <c r="M104" s="232">
        <f t="shared" si="387"/>
        <v>3.188565263519999E-2</v>
      </c>
      <c r="N104" s="232">
        <f t="shared" si="387"/>
        <v>1.2786146706715197E-2</v>
      </c>
      <c r="O104" s="232">
        <f t="shared" si="387"/>
        <v>4.5390820808838949E-3</v>
      </c>
      <c r="P104" s="232">
        <f t="shared" si="387"/>
        <v>1.3708027884269365E-3</v>
      </c>
      <c r="Q104" s="232">
        <f t="shared" si="387"/>
        <v>3.3036347201089171E-4</v>
      </c>
      <c r="R104" s="232">
        <f t="shared" si="387"/>
        <v>5.6492153713862494E-5</v>
      </c>
      <c r="S104" s="232">
        <f t="shared" si="387"/>
        <v>5.140785987961485E-6</v>
      </c>
      <c r="T104" s="232">
        <f t="shared" si="387"/>
        <v>0</v>
      </c>
      <c r="U104" s="232">
        <f t="shared" si="387"/>
        <v>0</v>
      </c>
      <c r="V104" s="232">
        <f t="shared" si="387"/>
        <v>0</v>
      </c>
      <c r="W104" s="232">
        <f t="shared" si="387"/>
        <v>0</v>
      </c>
      <c r="X104" s="232">
        <f t="shared" si="387"/>
        <v>0</v>
      </c>
      <c r="Y104" s="232">
        <f t="shared" si="387"/>
        <v>0</v>
      </c>
      <c r="Z104" s="232">
        <f t="shared" si="387"/>
        <v>0</v>
      </c>
      <c r="AA104" s="232">
        <f t="shared" si="387"/>
        <v>0</v>
      </c>
      <c r="AB104" s="232">
        <f t="shared" si="387"/>
        <v>0</v>
      </c>
      <c r="AC104" s="232">
        <f t="shared" si="387"/>
        <v>0</v>
      </c>
      <c r="AD104" s="232">
        <f t="shared" si="387"/>
        <v>0</v>
      </c>
      <c r="AE104" s="232">
        <f t="shared" si="387"/>
        <v>0</v>
      </c>
      <c r="AF104" s="232">
        <f t="shared" si="387"/>
        <v>0</v>
      </c>
      <c r="AG104" s="232">
        <f t="shared" si="387"/>
        <v>0</v>
      </c>
      <c r="AH104" s="232">
        <f t="shared" si="387"/>
        <v>0</v>
      </c>
      <c r="AI104" s="232">
        <f t="shared" si="387"/>
        <v>0</v>
      </c>
      <c r="AJ104" s="232">
        <f t="shared" si="387"/>
        <v>0</v>
      </c>
      <c r="AK104" s="232">
        <f t="shared" si="387"/>
        <v>0</v>
      </c>
      <c r="AL104" s="232">
        <f t="shared" si="387"/>
        <v>0</v>
      </c>
      <c r="AM104" s="232">
        <f t="shared" si="387"/>
        <v>0</v>
      </c>
      <c r="AN104" s="232">
        <f t="shared" si="387"/>
        <v>0</v>
      </c>
      <c r="AO104" s="232">
        <f t="shared" si="387"/>
        <v>0</v>
      </c>
      <c r="AP104" s="232">
        <f t="shared" ref="AP104:BU104" si="388">AO104*IFERROR(VLOOKUP($F104+AO$4,mortalityTable_nPx_assurance,4,0),0)</f>
        <v>0</v>
      </c>
      <c r="AQ104" s="232">
        <f t="shared" si="388"/>
        <v>0</v>
      </c>
      <c r="AR104" s="232">
        <f t="shared" si="388"/>
        <v>0</v>
      </c>
      <c r="AS104" s="232">
        <f t="shared" si="388"/>
        <v>0</v>
      </c>
      <c r="AT104" s="232">
        <f t="shared" si="388"/>
        <v>0</v>
      </c>
      <c r="AU104" s="232">
        <f t="shared" si="388"/>
        <v>0</v>
      </c>
      <c r="AV104" s="232">
        <f t="shared" si="388"/>
        <v>0</v>
      </c>
      <c r="AW104" s="232">
        <f t="shared" si="388"/>
        <v>0</v>
      </c>
      <c r="AX104" s="232">
        <f t="shared" si="388"/>
        <v>0</v>
      </c>
      <c r="AY104" s="232">
        <f t="shared" si="388"/>
        <v>0</v>
      </c>
      <c r="AZ104" s="232">
        <f t="shared" si="388"/>
        <v>0</v>
      </c>
      <c r="BA104" s="232">
        <f t="shared" si="388"/>
        <v>0</v>
      </c>
      <c r="BB104" s="232">
        <f t="shared" si="388"/>
        <v>0</v>
      </c>
      <c r="BC104" s="232">
        <f t="shared" si="388"/>
        <v>0</v>
      </c>
      <c r="BD104" s="232">
        <f t="shared" si="388"/>
        <v>0</v>
      </c>
      <c r="BE104" s="232">
        <f t="shared" si="388"/>
        <v>0</v>
      </c>
      <c r="BF104" s="232">
        <f t="shared" si="388"/>
        <v>0</v>
      </c>
      <c r="BG104" s="232">
        <f t="shared" si="388"/>
        <v>0</v>
      </c>
      <c r="BH104" s="232">
        <f t="shared" si="388"/>
        <v>0</v>
      </c>
      <c r="BI104" s="232">
        <f t="shared" si="388"/>
        <v>0</v>
      </c>
      <c r="BJ104" s="232">
        <f t="shared" si="388"/>
        <v>0</v>
      </c>
      <c r="BK104" s="232">
        <f t="shared" si="388"/>
        <v>0</v>
      </c>
      <c r="BL104" s="232">
        <f t="shared" si="388"/>
        <v>0</v>
      </c>
      <c r="BM104" s="232">
        <f t="shared" si="388"/>
        <v>0</v>
      </c>
      <c r="BN104" s="232">
        <f t="shared" si="388"/>
        <v>0</v>
      </c>
      <c r="BO104" s="232">
        <f t="shared" si="388"/>
        <v>0</v>
      </c>
      <c r="BP104" s="232">
        <f t="shared" si="388"/>
        <v>0</v>
      </c>
      <c r="BQ104" s="232">
        <f t="shared" si="388"/>
        <v>0</v>
      </c>
      <c r="BR104" s="232">
        <f t="shared" si="388"/>
        <v>0</v>
      </c>
      <c r="BS104" s="232">
        <f t="shared" si="388"/>
        <v>0</v>
      </c>
      <c r="BT104" s="232">
        <f t="shared" si="388"/>
        <v>0</v>
      </c>
      <c r="BU104" s="232">
        <f t="shared" si="388"/>
        <v>0</v>
      </c>
      <c r="BV104" s="232">
        <f t="shared" ref="BV104:DA104" si="389">BU104*IFERROR(VLOOKUP($F104+BU$4,mortalityTable_nPx_assurance,4,0),0)</f>
        <v>0</v>
      </c>
      <c r="BW104" s="232">
        <f t="shared" si="389"/>
        <v>0</v>
      </c>
      <c r="BX104" s="232">
        <f t="shared" si="389"/>
        <v>0</v>
      </c>
      <c r="BY104" s="232">
        <f t="shared" si="389"/>
        <v>0</v>
      </c>
      <c r="BZ104" s="232">
        <f t="shared" si="389"/>
        <v>0</v>
      </c>
      <c r="CA104" s="232">
        <f t="shared" si="389"/>
        <v>0</v>
      </c>
      <c r="CB104" s="232">
        <f t="shared" si="389"/>
        <v>0</v>
      </c>
      <c r="CC104" s="232">
        <f t="shared" si="389"/>
        <v>0</v>
      </c>
      <c r="CD104" s="232">
        <f t="shared" si="389"/>
        <v>0</v>
      </c>
      <c r="CE104" s="232">
        <f t="shared" si="389"/>
        <v>0</v>
      </c>
      <c r="CF104" s="232">
        <f t="shared" si="389"/>
        <v>0</v>
      </c>
      <c r="CG104" s="232">
        <f t="shared" si="389"/>
        <v>0</v>
      </c>
      <c r="CH104" s="232">
        <f t="shared" si="389"/>
        <v>0</v>
      </c>
      <c r="CI104" s="232">
        <f t="shared" si="389"/>
        <v>0</v>
      </c>
      <c r="CJ104" s="232">
        <f t="shared" si="389"/>
        <v>0</v>
      </c>
      <c r="CK104" s="232">
        <f t="shared" si="389"/>
        <v>0</v>
      </c>
      <c r="CL104" s="232">
        <f t="shared" si="389"/>
        <v>0</v>
      </c>
      <c r="CM104" s="232">
        <f t="shared" si="389"/>
        <v>0</v>
      </c>
      <c r="CN104" s="232">
        <f t="shared" si="389"/>
        <v>0</v>
      </c>
      <c r="CO104" s="232">
        <f t="shared" si="389"/>
        <v>0</v>
      </c>
      <c r="CP104" s="232">
        <f t="shared" si="389"/>
        <v>0</v>
      </c>
      <c r="CQ104" s="232">
        <f t="shared" si="389"/>
        <v>0</v>
      </c>
      <c r="CR104" s="232">
        <f t="shared" si="389"/>
        <v>0</v>
      </c>
      <c r="CS104" s="232">
        <f t="shared" si="389"/>
        <v>0</v>
      </c>
      <c r="CT104" s="232">
        <f t="shared" si="389"/>
        <v>0</v>
      </c>
      <c r="CU104" s="232">
        <f t="shared" si="389"/>
        <v>0</v>
      </c>
      <c r="CV104" s="232">
        <f t="shared" si="389"/>
        <v>0</v>
      </c>
      <c r="CW104" s="232">
        <f t="shared" si="389"/>
        <v>0</v>
      </c>
      <c r="CX104" s="232">
        <f t="shared" si="389"/>
        <v>0</v>
      </c>
      <c r="CY104" s="232">
        <f t="shared" si="389"/>
        <v>0</v>
      </c>
      <c r="CZ104" s="232">
        <f t="shared" si="389"/>
        <v>0</v>
      </c>
      <c r="DA104" s="232">
        <f t="shared" si="389"/>
        <v>0</v>
      </c>
      <c r="DB104" s="232">
        <f t="shared" ref="DB104:DI104" si="390">DA104*IFERROR(VLOOKUP($F104+DA$4,mortalityTable_nPx_assurance,4,0),0)</f>
        <v>0</v>
      </c>
      <c r="DC104" s="232">
        <f t="shared" si="390"/>
        <v>0</v>
      </c>
      <c r="DD104" s="232">
        <f t="shared" si="390"/>
        <v>0</v>
      </c>
      <c r="DE104" s="232">
        <f t="shared" si="390"/>
        <v>0</v>
      </c>
      <c r="DF104" s="232">
        <f t="shared" si="390"/>
        <v>0</v>
      </c>
      <c r="DG104" s="232">
        <f t="shared" si="390"/>
        <v>0</v>
      </c>
      <c r="DH104" s="232">
        <f t="shared" si="390"/>
        <v>0</v>
      </c>
      <c r="DI104" s="233">
        <f t="shared" si="390"/>
        <v>0</v>
      </c>
    </row>
    <row r="105" spans="2:113">
      <c r="B105" s="220"/>
      <c r="C105" s="220"/>
      <c r="D105" s="220"/>
      <c r="E105" s="220"/>
      <c r="F105" s="266">
        <f t="shared" si="274"/>
        <v>110</v>
      </c>
      <c r="G105" s="224">
        <f t="shared" si="264"/>
        <v>0.46500000000000002</v>
      </c>
      <c r="H105" s="225">
        <v>1</v>
      </c>
      <c r="I105" s="235">
        <f t="shared" si="269"/>
        <v>0.53499999999999992</v>
      </c>
      <c r="J105" s="231">
        <f t="shared" ref="J105:AO105" si="391">I105*IFERROR(VLOOKUP($F105+I$4,mortalityTable_nPx_assurance,4,0),0)</f>
        <v>0.27124499999999996</v>
      </c>
      <c r="K105" s="232">
        <f t="shared" si="391"/>
        <v>0.12911261999999998</v>
      </c>
      <c r="L105" s="232">
        <f t="shared" si="391"/>
        <v>5.6938665419999986E-2</v>
      </c>
      <c r="M105" s="232">
        <f t="shared" si="391"/>
        <v>2.2832404833419997E-2</v>
      </c>
      <c r="N105" s="232">
        <f t="shared" si="391"/>
        <v>8.1055037158640989E-3</v>
      </c>
      <c r="O105" s="232">
        <f t="shared" si="391"/>
        <v>2.4478621221909582E-3</v>
      </c>
      <c r="P105" s="232">
        <f t="shared" si="391"/>
        <v>5.8993477144802088E-4</v>
      </c>
      <c r="Q105" s="232">
        <f t="shared" si="391"/>
        <v>1.008788459176116E-4</v>
      </c>
      <c r="R105" s="232">
        <f t="shared" si="391"/>
        <v>9.1799749785026529E-6</v>
      </c>
      <c r="S105" s="232">
        <f t="shared" si="391"/>
        <v>0</v>
      </c>
      <c r="T105" s="232">
        <f t="shared" si="391"/>
        <v>0</v>
      </c>
      <c r="U105" s="232">
        <f t="shared" si="391"/>
        <v>0</v>
      </c>
      <c r="V105" s="232">
        <f t="shared" si="391"/>
        <v>0</v>
      </c>
      <c r="W105" s="232">
        <f t="shared" si="391"/>
        <v>0</v>
      </c>
      <c r="X105" s="232">
        <f t="shared" si="391"/>
        <v>0</v>
      </c>
      <c r="Y105" s="232">
        <f t="shared" si="391"/>
        <v>0</v>
      </c>
      <c r="Z105" s="232">
        <f t="shared" si="391"/>
        <v>0</v>
      </c>
      <c r="AA105" s="232">
        <f t="shared" si="391"/>
        <v>0</v>
      </c>
      <c r="AB105" s="232">
        <f t="shared" si="391"/>
        <v>0</v>
      </c>
      <c r="AC105" s="232">
        <f t="shared" si="391"/>
        <v>0</v>
      </c>
      <c r="AD105" s="232">
        <f t="shared" si="391"/>
        <v>0</v>
      </c>
      <c r="AE105" s="232">
        <f t="shared" si="391"/>
        <v>0</v>
      </c>
      <c r="AF105" s="232">
        <f t="shared" si="391"/>
        <v>0</v>
      </c>
      <c r="AG105" s="232">
        <f t="shared" si="391"/>
        <v>0</v>
      </c>
      <c r="AH105" s="232">
        <f t="shared" si="391"/>
        <v>0</v>
      </c>
      <c r="AI105" s="232">
        <f t="shared" si="391"/>
        <v>0</v>
      </c>
      <c r="AJ105" s="232">
        <f t="shared" si="391"/>
        <v>0</v>
      </c>
      <c r="AK105" s="232">
        <f t="shared" si="391"/>
        <v>0</v>
      </c>
      <c r="AL105" s="232">
        <f t="shared" si="391"/>
        <v>0</v>
      </c>
      <c r="AM105" s="232">
        <f t="shared" si="391"/>
        <v>0</v>
      </c>
      <c r="AN105" s="232">
        <f t="shared" si="391"/>
        <v>0</v>
      </c>
      <c r="AO105" s="232">
        <f t="shared" si="391"/>
        <v>0</v>
      </c>
      <c r="AP105" s="232">
        <f t="shared" ref="AP105:BU105" si="392">AO105*IFERROR(VLOOKUP($F105+AO$4,mortalityTable_nPx_assurance,4,0),0)</f>
        <v>0</v>
      </c>
      <c r="AQ105" s="232">
        <f t="shared" si="392"/>
        <v>0</v>
      </c>
      <c r="AR105" s="232">
        <f t="shared" si="392"/>
        <v>0</v>
      </c>
      <c r="AS105" s="232">
        <f t="shared" si="392"/>
        <v>0</v>
      </c>
      <c r="AT105" s="232">
        <f t="shared" si="392"/>
        <v>0</v>
      </c>
      <c r="AU105" s="232">
        <f t="shared" si="392"/>
        <v>0</v>
      </c>
      <c r="AV105" s="232">
        <f t="shared" si="392"/>
        <v>0</v>
      </c>
      <c r="AW105" s="232">
        <f t="shared" si="392"/>
        <v>0</v>
      </c>
      <c r="AX105" s="232">
        <f t="shared" si="392"/>
        <v>0</v>
      </c>
      <c r="AY105" s="232">
        <f t="shared" si="392"/>
        <v>0</v>
      </c>
      <c r="AZ105" s="232">
        <f t="shared" si="392"/>
        <v>0</v>
      </c>
      <c r="BA105" s="232">
        <f t="shared" si="392"/>
        <v>0</v>
      </c>
      <c r="BB105" s="232">
        <f t="shared" si="392"/>
        <v>0</v>
      </c>
      <c r="BC105" s="232">
        <f t="shared" si="392"/>
        <v>0</v>
      </c>
      <c r="BD105" s="232">
        <f t="shared" si="392"/>
        <v>0</v>
      </c>
      <c r="BE105" s="232">
        <f t="shared" si="392"/>
        <v>0</v>
      </c>
      <c r="BF105" s="232">
        <f t="shared" si="392"/>
        <v>0</v>
      </c>
      <c r="BG105" s="232">
        <f t="shared" si="392"/>
        <v>0</v>
      </c>
      <c r="BH105" s="232">
        <f t="shared" si="392"/>
        <v>0</v>
      </c>
      <c r="BI105" s="232">
        <f t="shared" si="392"/>
        <v>0</v>
      </c>
      <c r="BJ105" s="232">
        <f t="shared" si="392"/>
        <v>0</v>
      </c>
      <c r="BK105" s="232">
        <f t="shared" si="392"/>
        <v>0</v>
      </c>
      <c r="BL105" s="232">
        <f t="shared" si="392"/>
        <v>0</v>
      </c>
      <c r="BM105" s="232">
        <f t="shared" si="392"/>
        <v>0</v>
      </c>
      <c r="BN105" s="232">
        <f t="shared" si="392"/>
        <v>0</v>
      </c>
      <c r="BO105" s="232">
        <f t="shared" si="392"/>
        <v>0</v>
      </c>
      <c r="BP105" s="232">
        <f t="shared" si="392"/>
        <v>0</v>
      </c>
      <c r="BQ105" s="232">
        <f t="shared" si="392"/>
        <v>0</v>
      </c>
      <c r="BR105" s="232">
        <f t="shared" si="392"/>
        <v>0</v>
      </c>
      <c r="BS105" s="232">
        <f t="shared" si="392"/>
        <v>0</v>
      </c>
      <c r="BT105" s="232">
        <f t="shared" si="392"/>
        <v>0</v>
      </c>
      <c r="BU105" s="232">
        <f t="shared" si="392"/>
        <v>0</v>
      </c>
      <c r="BV105" s="232">
        <f t="shared" ref="BV105:DA105" si="393">BU105*IFERROR(VLOOKUP($F105+BU$4,mortalityTable_nPx_assurance,4,0),0)</f>
        <v>0</v>
      </c>
      <c r="BW105" s="232">
        <f t="shared" si="393"/>
        <v>0</v>
      </c>
      <c r="BX105" s="232">
        <f t="shared" si="393"/>
        <v>0</v>
      </c>
      <c r="BY105" s="232">
        <f t="shared" si="393"/>
        <v>0</v>
      </c>
      <c r="BZ105" s="232">
        <f t="shared" si="393"/>
        <v>0</v>
      </c>
      <c r="CA105" s="232">
        <f t="shared" si="393"/>
        <v>0</v>
      </c>
      <c r="CB105" s="232">
        <f t="shared" si="393"/>
        <v>0</v>
      </c>
      <c r="CC105" s="232">
        <f t="shared" si="393"/>
        <v>0</v>
      </c>
      <c r="CD105" s="232">
        <f t="shared" si="393"/>
        <v>0</v>
      </c>
      <c r="CE105" s="232">
        <f t="shared" si="393"/>
        <v>0</v>
      </c>
      <c r="CF105" s="232">
        <f t="shared" si="393"/>
        <v>0</v>
      </c>
      <c r="CG105" s="232">
        <f t="shared" si="393"/>
        <v>0</v>
      </c>
      <c r="CH105" s="232">
        <f t="shared" si="393"/>
        <v>0</v>
      </c>
      <c r="CI105" s="232">
        <f t="shared" si="393"/>
        <v>0</v>
      </c>
      <c r="CJ105" s="232">
        <f t="shared" si="393"/>
        <v>0</v>
      </c>
      <c r="CK105" s="232">
        <f t="shared" si="393"/>
        <v>0</v>
      </c>
      <c r="CL105" s="232">
        <f t="shared" si="393"/>
        <v>0</v>
      </c>
      <c r="CM105" s="232">
        <f t="shared" si="393"/>
        <v>0</v>
      </c>
      <c r="CN105" s="232">
        <f t="shared" si="393"/>
        <v>0</v>
      </c>
      <c r="CO105" s="232">
        <f t="shared" si="393"/>
        <v>0</v>
      </c>
      <c r="CP105" s="232">
        <f t="shared" si="393"/>
        <v>0</v>
      </c>
      <c r="CQ105" s="232">
        <f t="shared" si="393"/>
        <v>0</v>
      </c>
      <c r="CR105" s="232">
        <f t="shared" si="393"/>
        <v>0</v>
      </c>
      <c r="CS105" s="232">
        <f t="shared" si="393"/>
        <v>0</v>
      </c>
      <c r="CT105" s="232">
        <f t="shared" si="393"/>
        <v>0</v>
      </c>
      <c r="CU105" s="232">
        <f t="shared" si="393"/>
        <v>0</v>
      </c>
      <c r="CV105" s="232">
        <f t="shared" si="393"/>
        <v>0</v>
      </c>
      <c r="CW105" s="232">
        <f t="shared" si="393"/>
        <v>0</v>
      </c>
      <c r="CX105" s="232">
        <f t="shared" si="393"/>
        <v>0</v>
      </c>
      <c r="CY105" s="232">
        <f t="shared" si="393"/>
        <v>0</v>
      </c>
      <c r="CZ105" s="232">
        <f t="shared" si="393"/>
        <v>0</v>
      </c>
      <c r="DA105" s="232">
        <f t="shared" si="393"/>
        <v>0</v>
      </c>
      <c r="DB105" s="232">
        <f t="shared" ref="DB105:DI105" si="394">DA105*IFERROR(VLOOKUP($F105+DA$4,mortalityTable_nPx_assurance,4,0),0)</f>
        <v>0</v>
      </c>
      <c r="DC105" s="232">
        <f t="shared" si="394"/>
        <v>0</v>
      </c>
      <c r="DD105" s="232">
        <f t="shared" si="394"/>
        <v>0</v>
      </c>
      <c r="DE105" s="232">
        <f t="shared" si="394"/>
        <v>0</v>
      </c>
      <c r="DF105" s="232">
        <f t="shared" si="394"/>
        <v>0</v>
      </c>
      <c r="DG105" s="232">
        <f t="shared" si="394"/>
        <v>0</v>
      </c>
      <c r="DH105" s="232">
        <f t="shared" si="394"/>
        <v>0</v>
      </c>
      <c r="DI105" s="233">
        <f t="shared" si="394"/>
        <v>0</v>
      </c>
    </row>
    <row r="106" spans="2:113">
      <c r="B106" s="220"/>
      <c r="C106" s="220"/>
      <c r="D106" s="220"/>
      <c r="E106" s="220"/>
      <c r="F106" s="266">
        <f t="shared" si="274"/>
        <v>111</v>
      </c>
      <c r="G106" s="224">
        <f t="shared" ref="G106:G115" si="395">VLOOKUP(F106,q_x_Mortality_Table,$D$5,0)</f>
        <v>0.49299999999999999</v>
      </c>
      <c r="H106" s="225">
        <v>1</v>
      </c>
      <c r="I106" s="235">
        <f t="shared" si="269"/>
        <v>0.50700000000000001</v>
      </c>
      <c r="J106" s="231">
        <f t="shared" ref="J106:AO106" si="396">I106*IFERROR(VLOOKUP($F106+I$4,mortalityTable_nPx_assurance,4,0),0)</f>
        <v>0.24133199999999999</v>
      </c>
      <c r="K106" s="232">
        <f t="shared" si="396"/>
        <v>0.10642741199999999</v>
      </c>
      <c r="L106" s="232">
        <f t="shared" si="396"/>
        <v>4.2677392211999995E-2</v>
      </c>
      <c r="M106" s="232">
        <f t="shared" si="396"/>
        <v>1.5150474235259998E-2</v>
      </c>
      <c r="N106" s="232">
        <f t="shared" si="396"/>
        <v>4.57544321904852E-3</v>
      </c>
      <c r="O106" s="232">
        <f t="shared" si="396"/>
        <v>1.1026818157906933E-3</v>
      </c>
      <c r="P106" s="232">
        <f t="shared" si="396"/>
        <v>1.8855859050020862E-4</v>
      </c>
      <c r="Q106" s="232">
        <f t="shared" si="396"/>
        <v>1.715883173551898E-5</v>
      </c>
      <c r="R106" s="232">
        <f t="shared" si="396"/>
        <v>0</v>
      </c>
      <c r="S106" s="232">
        <f t="shared" si="396"/>
        <v>0</v>
      </c>
      <c r="T106" s="232">
        <f t="shared" si="396"/>
        <v>0</v>
      </c>
      <c r="U106" s="232">
        <f t="shared" si="396"/>
        <v>0</v>
      </c>
      <c r="V106" s="232">
        <f t="shared" si="396"/>
        <v>0</v>
      </c>
      <c r="W106" s="232">
        <f t="shared" si="396"/>
        <v>0</v>
      </c>
      <c r="X106" s="232">
        <f t="shared" si="396"/>
        <v>0</v>
      </c>
      <c r="Y106" s="232">
        <f t="shared" si="396"/>
        <v>0</v>
      </c>
      <c r="Z106" s="232">
        <f t="shared" si="396"/>
        <v>0</v>
      </c>
      <c r="AA106" s="232">
        <f t="shared" si="396"/>
        <v>0</v>
      </c>
      <c r="AB106" s="232">
        <f t="shared" si="396"/>
        <v>0</v>
      </c>
      <c r="AC106" s="232">
        <f t="shared" si="396"/>
        <v>0</v>
      </c>
      <c r="AD106" s="232">
        <f t="shared" si="396"/>
        <v>0</v>
      </c>
      <c r="AE106" s="232">
        <f t="shared" si="396"/>
        <v>0</v>
      </c>
      <c r="AF106" s="232">
        <f t="shared" si="396"/>
        <v>0</v>
      </c>
      <c r="AG106" s="232">
        <f t="shared" si="396"/>
        <v>0</v>
      </c>
      <c r="AH106" s="232">
        <f t="shared" si="396"/>
        <v>0</v>
      </c>
      <c r="AI106" s="232">
        <f t="shared" si="396"/>
        <v>0</v>
      </c>
      <c r="AJ106" s="232">
        <f t="shared" si="396"/>
        <v>0</v>
      </c>
      <c r="AK106" s="232">
        <f t="shared" si="396"/>
        <v>0</v>
      </c>
      <c r="AL106" s="232">
        <f t="shared" si="396"/>
        <v>0</v>
      </c>
      <c r="AM106" s="232">
        <f t="shared" si="396"/>
        <v>0</v>
      </c>
      <c r="AN106" s="232">
        <f t="shared" si="396"/>
        <v>0</v>
      </c>
      <c r="AO106" s="232">
        <f t="shared" si="396"/>
        <v>0</v>
      </c>
      <c r="AP106" s="232">
        <f t="shared" ref="AP106:BU106" si="397">AO106*IFERROR(VLOOKUP($F106+AO$4,mortalityTable_nPx_assurance,4,0),0)</f>
        <v>0</v>
      </c>
      <c r="AQ106" s="232">
        <f t="shared" si="397"/>
        <v>0</v>
      </c>
      <c r="AR106" s="232">
        <f t="shared" si="397"/>
        <v>0</v>
      </c>
      <c r="AS106" s="232">
        <f t="shared" si="397"/>
        <v>0</v>
      </c>
      <c r="AT106" s="232">
        <f t="shared" si="397"/>
        <v>0</v>
      </c>
      <c r="AU106" s="232">
        <f t="shared" si="397"/>
        <v>0</v>
      </c>
      <c r="AV106" s="232">
        <f t="shared" si="397"/>
        <v>0</v>
      </c>
      <c r="AW106" s="232">
        <f t="shared" si="397"/>
        <v>0</v>
      </c>
      <c r="AX106" s="232">
        <f t="shared" si="397"/>
        <v>0</v>
      </c>
      <c r="AY106" s="232">
        <f t="shared" si="397"/>
        <v>0</v>
      </c>
      <c r="AZ106" s="232">
        <f t="shared" si="397"/>
        <v>0</v>
      </c>
      <c r="BA106" s="232">
        <f t="shared" si="397"/>
        <v>0</v>
      </c>
      <c r="BB106" s="232">
        <f t="shared" si="397"/>
        <v>0</v>
      </c>
      <c r="BC106" s="232">
        <f t="shared" si="397"/>
        <v>0</v>
      </c>
      <c r="BD106" s="232">
        <f t="shared" si="397"/>
        <v>0</v>
      </c>
      <c r="BE106" s="232">
        <f t="shared" si="397"/>
        <v>0</v>
      </c>
      <c r="BF106" s="232">
        <f t="shared" si="397"/>
        <v>0</v>
      </c>
      <c r="BG106" s="232">
        <f t="shared" si="397"/>
        <v>0</v>
      </c>
      <c r="BH106" s="232">
        <f t="shared" si="397"/>
        <v>0</v>
      </c>
      <c r="BI106" s="232">
        <f t="shared" si="397"/>
        <v>0</v>
      </c>
      <c r="BJ106" s="232">
        <f t="shared" si="397"/>
        <v>0</v>
      </c>
      <c r="BK106" s="232">
        <f t="shared" si="397"/>
        <v>0</v>
      </c>
      <c r="BL106" s="232">
        <f t="shared" si="397"/>
        <v>0</v>
      </c>
      <c r="BM106" s="232">
        <f t="shared" si="397"/>
        <v>0</v>
      </c>
      <c r="BN106" s="232">
        <f t="shared" si="397"/>
        <v>0</v>
      </c>
      <c r="BO106" s="232">
        <f t="shared" si="397"/>
        <v>0</v>
      </c>
      <c r="BP106" s="232">
        <f t="shared" si="397"/>
        <v>0</v>
      </c>
      <c r="BQ106" s="232">
        <f t="shared" si="397"/>
        <v>0</v>
      </c>
      <c r="BR106" s="232">
        <f t="shared" si="397"/>
        <v>0</v>
      </c>
      <c r="BS106" s="232">
        <f t="shared" si="397"/>
        <v>0</v>
      </c>
      <c r="BT106" s="232">
        <f t="shared" si="397"/>
        <v>0</v>
      </c>
      <c r="BU106" s="232">
        <f t="shared" si="397"/>
        <v>0</v>
      </c>
      <c r="BV106" s="232">
        <f t="shared" ref="BV106:DA106" si="398">BU106*IFERROR(VLOOKUP($F106+BU$4,mortalityTable_nPx_assurance,4,0),0)</f>
        <v>0</v>
      </c>
      <c r="BW106" s="232">
        <f t="shared" si="398"/>
        <v>0</v>
      </c>
      <c r="BX106" s="232">
        <f t="shared" si="398"/>
        <v>0</v>
      </c>
      <c r="BY106" s="232">
        <f t="shared" si="398"/>
        <v>0</v>
      </c>
      <c r="BZ106" s="232">
        <f t="shared" si="398"/>
        <v>0</v>
      </c>
      <c r="CA106" s="232">
        <f t="shared" si="398"/>
        <v>0</v>
      </c>
      <c r="CB106" s="232">
        <f t="shared" si="398"/>
        <v>0</v>
      </c>
      <c r="CC106" s="232">
        <f t="shared" si="398"/>
        <v>0</v>
      </c>
      <c r="CD106" s="232">
        <f t="shared" si="398"/>
        <v>0</v>
      </c>
      <c r="CE106" s="232">
        <f t="shared" si="398"/>
        <v>0</v>
      </c>
      <c r="CF106" s="232">
        <f t="shared" si="398"/>
        <v>0</v>
      </c>
      <c r="CG106" s="232">
        <f t="shared" si="398"/>
        <v>0</v>
      </c>
      <c r="CH106" s="232">
        <f t="shared" si="398"/>
        <v>0</v>
      </c>
      <c r="CI106" s="232">
        <f t="shared" si="398"/>
        <v>0</v>
      </c>
      <c r="CJ106" s="232">
        <f t="shared" si="398"/>
        <v>0</v>
      </c>
      <c r="CK106" s="232">
        <f t="shared" si="398"/>
        <v>0</v>
      </c>
      <c r="CL106" s="232">
        <f t="shared" si="398"/>
        <v>0</v>
      </c>
      <c r="CM106" s="232">
        <f t="shared" si="398"/>
        <v>0</v>
      </c>
      <c r="CN106" s="232">
        <f t="shared" si="398"/>
        <v>0</v>
      </c>
      <c r="CO106" s="232">
        <f t="shared" si="398"/>
        <v>0</v>
      </c>
      <c r="CP106" s="232">
        <f t="shared" si="398"/>
        <v>0</v>
      </c>
      <c r="CQ106" s="232">
        <f t="shared" si="398"/>
        <v>0</v>
      </c>
      <c r="CR106" s="232">
        <f t="shared" si="398"/>
        <v>0</v>
      </c>
      <c r="CS106" s="232">
        <f t="shared" si="398"/>
        <v>0</v>
      </c>
      <c r="CT106" s="232">
        <f t="shared" si="398"/>
        <v>0</v>
      </c>
      <c r="CU106" s="232">
        <f t="shared" si="398"/>
        <v>0</v>
      </c>
      <c r="CV106" s="232">
        <f t="shared" si="398"/>
        <v>0</v>
      </c>
      <c r="CW106" s="232">
        <f t="shared" si="398"/>
        <v>0</v>
      </c>
      <c r="CX106" s="232">
        <f t="shared" si="398"/>
        <v>0</v>
      </c>
      <c r="CY106" s="232">
        <f t="shared" si="398"/>
        <v>0</v>
      </c>
      <c r="CZ106" s="232">
        <f t="shared" si="398"/>
        <v>0</v>
      </c>
      <c r="DA106" s="232">
        <f t="shared" si="398"/>
        <v>0</v>
      </c>
      <c r="DB106" s="232">
        <f t="shared" ref="DB106:DI106" si="399">DA106*IFERROR(VLOOKUP($F106+DA$4,mortalityTable_nPx_assurance,4,0),0)</f>
        <v>0</v>
      </c>
      <c r="DC106" s="232">
        <f t="shared" si="399"/>
        <v>0</v>
      </c>
      <c r="DD106" s="232">
        <f t="shared" si="399"/>
        <v>0</v>
      </c>
      <c r="DE106" s="232">
        <f t="shared" si="399"/>
        <v>0</v>
      </c>
      <c r="DF106" s="232">
        <f t="shared" si="399"/>
        <v>0</v>
      </c>
      <c r="DG106" s="232">
        <f t="shared" si="399"/>
        <v>0</v>
      </c>
      <c r="DH106" s="232">
        <f t="shared" si="399"/>
        <v>0</v>
      </c>
      <c r="DI106" s="233">
        <f t="shared" si="399"/>
        <v>0</v>
      </c>
    </row>
    <row r="107" spans="2:113">
      <c r="B107" s="220"/>
      <c r="C107" s="220"/>
      <c r="D107" s="220"/>
      <c r="E107" s="220"/>
      <c r="F107" s="266">
        <f t="shared" si="274"/>
        <v>112</v>
      </c>
      <c r="G107" s="224">
        <f t="shared" si="395"/>
        <v>0.52400000000000002</v>
      </c>
      <c r="H107" s="225">
        <v>1</v>
      </c>
      <c r="I107" s="235">
        <f t="shared" si="269"/>
        <v>0.47599999999999998</v>
      </c>
      <c r="J107" s="231">
        <f t="shared" ref="J107:AO107" si="400">I107*IFERROR(VLOOKUP($F107+I$4,mortalityTable_nPx_assurance,4,0),0)</f>
        <v>0.20991599999999996</v>
      </c>
      <c r="K107" s="232">
        <f t="shared" si="400"/>
        <v>8.4176315999999987E-2</v>
      </c>
      <c r="L107" s="232">
        <f t="shared" si="400"/>
        <v>2.9882592179999994E-2</v>
      </c>
      <c r="M107" s="232">
        <f t="shared" si="400"/>
        <v>9.0245428383599995E-3</v>
      </c>
      <c r="N107" s="232">
        <f t="shared" si="400"/>
        <v>2.17491482404476E-3</v>
      </c>
      <c r="O107" s="232">
        <f t="shared" si="400"/>
        <v>3.7191043491165404E-4</v>
      </c>
      <c r="P107" s="232">
        <f t="shared" si="400"/>
        <v>3.3843849576960507E-5</v>
      </c>
      <c r="Q107" s="232">
        <f t="shared" si="400"/>
        <v>0</v>
      </c>
      <c r="R107" s="232">
        <f t="shared" si="400"/>
        <v>0</v>
      </c>
      <c r="S107" s="232">
        <f t="shared" si="400"/>
        <v>0</v>
      </c>
      <c r="T107" s="232">
        <f t="shared" si="400"/>
        <v>0</v>
      </c>
      <c r="U107" s="232">
        <f t="shared" si="400"/>
        <v>0</v>
      </c>
      <c r="V107" s="232">
        <f t="shared" si="400"/>
        <v>0</v>
      </c>
      <c r="W107" s="232">
        <f t="shared" si="400"/>
        <v>0</v>
      </c>
      <c r="X107" s="232">
        <f t="shared" si="400"/>
        <v>0</v>
      </c>
      <c r="Y107" s="232">
        <f t="shared" si="400"/>
        <v>0</v>
      </c>
      <c r="Z107" s="232">
        <f t="shared" si="400"/>
        <v>0</v>
      </c>
      <c r="AA107" s="232">
        <f t="shared" si="400"/>
        <v>0</v>
      </c>
      <c r="AB107" s="232">
        <f t="shared" si="400"/>
        <v>0</v>
      </c>
      <c r="AC107" s="232">
        <f t="shared" si="400"/>
        <v>0</v>
      </c>
      <c r="AD107" s="232">
        <f t="shared" si="400"/>
        <v>0</v>
      </c>
      <c r="AE107" s="232">
        <f t="shared" si="400"/>
        <v>0</v>
      </c>
      <c r="AF107" s="232">
        <f t="shared" si="400"/>
        <v>0</v>
      </c>
      <c r="AG107" s="232">
        <f t="shared" si="400"/>
        <v>0</v>
      </c>
      <c r="AH107" s="232">
        <f t="shared" si="400"/>
        <v>0</v>
      </c>
      <c r="AI107" s="232">
        <f t="shared" si="400"/>
        <v>0</v>
      </c>
      <c r="AJ107" s="232">
        <f t="shared" si="400"/>
        <v>0</v>
      </c>
      <c r="AK107" s="232">
        <f t="shared" si="400"/>
        <v>0</v>
      </c>
      <c r="AL107" s="232">
        <f t="shared" si="400"/>
        <v>0</v>
      </c>
      <c r="AM107" s="232">
        <f t="shared" si="400"/>
        <v>0</v>
      </c>
      <c r="AN107" s="232">
        <f t="shared" si="400"/>
        <v>0</v>
      </c>
      <c r="AO107" s="232">
        <f t="shared" si="400"/>
        <v>0</v>
      </c>
      <c r="AP107" s="232">
        <f t="shared" ref="AP107:BU107" si="401">AO107*IFERROR(VLOOKUP($F107+AO$4,mortalityTable_nPx_assurance,4,0),0)</f>
        <v>0</v>
      </c>
      <c r="AQ107" s="232">
        <f t="shared" si="401"/>
        <v>0</v>
      </c>
      <c r="AR107" s="232">
        <f t="shared" si="401"/>
        <v>0</v>
      </c>
      <c r="AS107" s="232">
        <f t="shared" si="401"/>
        <v>0</v>
      </c>
      <c r="AT107" s="232">
        <f t="shared" si="401"/>
        <v>0</v>
      </c>
      <c r="AU107" s="232">
        <f t="shared" si="401"/>
        <v>0</v>
      </c>
      <c r="AV107" s="232">
        <f t="shared" si="401"/>
        <v>0</v>
      </c>
      <c r="AW107" s="232">
        <f t="shared" si="401"/>
        <v>0</v>
      </c>
      <c r="AX107" s="232">
        <f t="shared" si="401"/>
        <v>0</v>
      </c>
      <c r="AY107" s="232">
        <f t="shared" si="401"/>
        <v>0</v>
      </c>
      <c r="AZ107" s="232">
        <f t="shared" si="401"/>
        <v>0</v>
      </c>
      <c r="BA107" s="232">
        <f t="shared" si="401"/>
        <v>0</v>
      </c>
      <c r="BB107" s="232">
        <f t="shared" si="401"/>
        <v>0</v>
      </c>
      <c r="BC107" s="232">
        <f t="shared" si="401"/>
        <v>0</v>
      </c>
      <c r="BD107" s="232">
        <f t="shared" si="401"/>
        <v>0</v>
      </c>
      <c r="BE107" s="232">
        <f t="shared" si="401"/>
        <v>0</v>
      </c>
      <c r="BF107" s="232">
        <f t="shared" si="401"/>
        <v>0</v>
      </c>
      <c r="BG107" s="232">
        <f t="shared" si="401"/>
        <v>0</v>
      </c>
      <c r="BH107" s="232">
        <f t="shared" si="401"/>
        <v>0</v>
      </c>
      <c r="BI107" s="232">
        <f t="shared" si="401"/>
        <v>0</v>
      </c>
      <c r="BJ107" s="232">
        <f t="shared" si="401"/>
        <v>0</v>
      </c>
      <c r="BK107" s="232">
        <f t="shared" si="401"/>
        <v>0</v>
      </c>
      <c r="BL107" s="232">
        <f t="shared" si="401"/>
        <v>0</v>
      </c>
      <c r="BM107" s="232">
        <f t="shared" si="401"/>
        <v>0</v>
      </c>
      <c r="BN107" s="232">
        <f t="shared" si="401"/>
        <v>0</v>
      </c>
      <c r="BO107" s="232">
        <f t="shared" si="401"/>
        <v>0</v>
      </c>
      <c r="BP107" s="232">
        <f t="shared" si="401"/>
        <v>0</v>
      </c>
      <c r="BQ107" s="232">
        <f t="shared" si="401"/>
        <v>0</v>
      </c>
      <c r="BR107" s="232">
        <f t="shared" si="401"/>
        <v>0</v>
      </c>
      <c r="BS107" s="232">
        <f t="shared" si="401"/>
        <v>0</v>
      </c>
      <c r="BT107" s="232">
        <f t="shared" si="401"/>
        <v>0</v>
      </c>
      <c r="BU107" s="232">
        <f t="shared" si="401"/>
        <v>0</v>
      </c>
      <c r="BV107" s="232">
        <f t="shared" ref="BV107:DA107" si="402">BU107*IFERROR(VLOOKUP($F107+BU$4,mortalityTable_nPx_assurance,4,0),0)</f>
        <v>0</v>
      </c>
      <c r="BW107" s="232">
        <f t="shared" si="402"/>
        <v>0</v>
      </c>
      <c r="BX107" s="232">
        <f t="shared" si="402"/>
        <v>0</v>
      </c>
      <c r="BY107" s="232">
        <f t="shared" si="402"/>
        <v>0</v>
      </c>
      <c r="BZ107" s="232">
        <f t="shared" si="402"/>
        <v>0</v>
      </c>
      <c r="CA107" s="232">
        <f t="shared" si="402"/>
        <v>0</v>
      </c>
      <c r="CB107" s="232">
        <f t="shared" si="402"/>
        <v>0</v>
      </c>
      <c r="CC107" s="232">
        <f t="shared" si="402"/>
        <v>0</v>
      </c>
      <c r="CD107" s="232">
        <f t="shared" si="402"/>
        <v>0</v>
      </c>
      <c r="CE107" s="232">
        <f t="shared" si="402"/>
        <v>0</v>
      </c>
      <c r="CF107" s="232">
        <f t="shared" si="402"/>
        <v>0</v>
      </c>
      <c r="CG107" s="232">
        <f t="shared" si="402"/>
        <v>0</v>
      </c>
      <c r="CH107" s="232">
        <f t="shared" si="402"/>
        <v>0</v>
      </c>
      <c r="CI107" s="232">
        <f t="shared" si="402"/>
        <v>0</v>
      </c>
      <c r="CJ107" s="232">
        <f t="shared" si="402"/>
        <v>0</v>
      </c>
      <c r="CK107" s="232">
        <f t="shared" si="402"/>
        <v>0</v>
      </c>
      <c r="CL107" s="232">
        <f t="shared" si="402"/>
        <v>0</v>
      </c>
      <c r="CM107" s="232">
        <f t="shared" si="402"/>
        <v>0</v>
      </c>
      <c r="CN107" s="232">
        <f t="shared" si="402"/>
        <v>0</v>
      </c>
      <c r="CO107" s="232">
        <f t="shared" si="402"/>
        <v>0</v>
      </c>
      <c r="CP107" s="232">
        <f t="shared" si="402"/>
        <v>0</v>
      </c>
      <c r="CQ107" s="232">
        <f t="shared" si="402"/>
        <v>0</v>
      </c>
      <c r="CR107" s="232">
        <f t="shared" si="402"/>
        <v>0</v>
      </c>
      <c r="CS107" s="232">
        <f t="shared" si="402"/>
        <v>0</v>
      </c>
      <c r="CT107" s="232">
        <f t="shared" si="402"/>
        <v>0</v>
      </c>
      <c r="CU107" s="232">
        <f t="shared" si="402"/>
        <v>0</v>
      </c>
      <c r="CV107" s="232">
        <f t="shared" si="402"/>
        <v>0</v>
      </c>
      <c r="CW107" s="232">
        <f t="shared" si="402"/>
        <v>0</v>
      </c>
      <c r="CX107" s="232">
        <f t="shared" si="402"/>
        <v>0</v>
      </c>
      <c r="CY107" s="232">
        <f t="shared" si="402"/>
        <v>0</v>
      </c>
      <c r="CZ107" s="232">
        <f t="shared" si="402"/>
        <v>0</v>
      </c>
      <c r="DA107" s="232">
        <f t="shared" si="402"/>
        <v>0</v>
      </c>
      <c r="DB107" s="232">
        <f t="shared" ref="DB107:DI107" si="403">DA107*IFERROR(VLOOKUP($F107+DA$4,mortalityTable_nPx_assurance,4,0),0)</f>
        <v>0</v>
      </c>
      <c r="DC107" s="232">
        <f t="shared" si="403"/>
        <v>0</v>
      </c>
      <c r="DD107" s="232">
        <f t="shared" si="403"/>
        <v>0</v>
      </c>
      <c r="DE107" s="232">
        <f t="shared" si="403"/>
        <v>0</v>
      </c>
      <c r="DF107" s="232">
        <f t="shared" si="403"/>
        <v>0</v>
      </c>
      <c r="DG107" s="232">
        <f t="shared" si="403"/>
        <v>0</v>
      </c>
      <c r="DH107" s="232">
        <f t="shared" si="403"/>
        <v>0</v>
      </c>
      <c r="DI107" s="233">
        <f t="shared" si="403"/>
        <v>0</v>
      </c>
    </row>
    <row r="108" spans="2:113">
      <c r="B108" s="220"/>
      <c r="C108" s="220"/>
      <c r="D108" s="220"/>
      <c r="E108" s="220"/>
      <c r="F108" s="266">
        <f t="shared" si="274"/>
        <v>113</v>
      </c>
      <c r="G108" s="224">
        <f t="shared" si="395"/>
        <v>0.55900000000000005</v>
      </c>
      <c r="H108" s="225">
        <v>1</v>
      </c>
      <c r="I108" s="235">
        <f t="shared" si="269"/>
        <v>0.44099999999999995</v>
      </c>
      <c r="J108" s="231">
        <f t="shared" ref="J108:AO108" si="404">I108*IFERROR(VLOOKUP($F108+I$4,mortalityTable_nPx_assurance,4,0),0)</f>
        <v>0.176841</v>
      </c>
      <c r="K108" s="232">
        <f t="shared" si="404"/>
        <v>6.2778555E-2</v>
      </c>
      <c r="L108" s="232">
        <f t="shared" si="404"/>
        <v>1.8959123610000003E-2</v>
      </c>
      <c r="M108" s="232">
        <f t="shared" si="404"/>
        <v>4.5691487900100004E-3</v>
      </c>
      <c r="N108" s="232">
        <f t="shared" si="404"/>
        <v>7.8132444309171026E-4</v>
      </c>
      <c r="O108" s="232">
        <f t="shared" si="404"/>
        <v>7.1100524321345612E-5</v>
      </c>
      <c r="P108" s="232">
        <f t="shared" si="404"/>
        <v>0</v>
      </c>
      <c r="Q108" s="232">
        <f t="shared" si="404"/>
        <v>0</v>
      </c>
      <c r="R108" s="232">
        <f t="shared" si="404"/>
        <v>0</v>
      </c>
      <c r="S108" s="232">
        <f t="shared" si="404"/>
        <v>0</v>
      </c>
      <c r="T108" s="232">
        <f t="shared" si="404"/>
        <v>0</v>
      </c>
      <c r="U108" s="232">
        <f t="shared" si="404"/>
        <v>0</v>
      </c>
      <c r="V108" s="232">
        <f t="shared" si="404"/>
        <v>0</v>
      </c>
      <c r="W108" s="232">
        <f t="shared" si="404"/>
        <v>0</v>
      </c>
      <c r="X108" s="232">
        <f t="shared" si="404"/>
        <v>0</v>
      </c>
      <c r="Y108" s="232">
        <f t="shared" si="404"/>
        <v>0</v>
      </c>
      <c r="Z108" s="232">
        <f t="shared" si="404"/>
        <v>0</v>
      </c>
      <c r="AA108" s="232">
        <f t="shared" si="404"/>
        <v>0</v>
      </c>
      <c r="AB108" s="232">
        <f t="shared" si="404"/>
        <v>0</v>
      </c>
      <c r="AC108" s="232">
        <f t="shared" si="404"/>
        <v>0</v>
      </c>
      <c r="AD108" s="232">
        <f t="shared" si="404"/>
        <v>0</v>
      </c>
      <c r="AE108" s="232">
        <f t="shared" si="404"/>
        <v>0</v>
      </c>
      <c r="AF108" s="232">
        <f t="shared" si="404"/>
        <v>0</v>
      </c>
      <c r="AG108" s="232">
        <f t="shared" si="404"/>
        <v>0</v>
      </c>
      <c r="AH108" s="232">
        <f t="shared" si="404"/>
        <v>0</v>
      </c>
      <c r="AI108" s="232">
        <f t="shared" si="404"/>
        <v>0</v>
      </c>
      <c r="AJ108" s="232">
        <f t="shared" si="404"/>
        <v>0</v>
      </c>
      <c r="AK108" s="232">
        <f t="shared" si="404"/>
        <v>0</v>
      </c>
      <c r="AL108" s="232">
        <f t="shared" si="404"/>
        <v>0</v>
      </c>
      <c r="AM108" s="232">
        <f t="shared" si="404"/>
        <v>0</v>
      </c>
      <c r="AN108" s="232">
        <f t="shared" si="404"/>
        <v>0</v>
      </c>
      <c r="AO108" s="232">
        <f t="shared" si="404"/>
        <v>0</v>
      </c>
      <c r="AP108" s="232">
        <f t="shared" ref="AP108:BU108" si="405">AO108*IFERROR(VLOOKUP($F108+AO$4,mortalityTable_nPx_assurance,4,0),0)</f>
        <v>0</v>
      </c>
      <c r="AQ108" s="232">
        <f t="shared" si="405"/>
        <v>0</v>
      </c>
      <c r="AR108" s="232">
        <f t="shared" si="405"/>
        <v>0</v>
      </c>
      <c r="AS108" s="232">
        <f t="shared" si="405"/>
        <v>0</v>
      </c>
      <c r="AT108" s="232">
        <f t="shared" si="405"/>
        <v>0</v>
      </c>
      <c r="AU108" s="232">
        <f t="shared" si="405"/>
        <v>0</v>
      </c>
      <c r="AV108" s="232">
        <f t="shared" si="405"/>
        <v>0</v>
      </c>
      <c r="AW108" s="232">
        <f t="shared" si="405"/>
        <v>0</v>
      </c>
      <c r="AX108" s="232">
        <f t="shared" si="405"/>
        <v>0</v>
      </c>
      <c r="AY108" s="232">
        <f t="shared" si="405"/>
        <v>0</v>
      </c>
      <c r="AZ108" s="232">
        <f t="shared" si="405"/>
        <v>0</v>
      </c>
      <c r="BA108" s="232">
        <f t="shared" si="405"/>
        <v>0</v>
      </c>
      <c r="BB108" s="232">
        <f t="shared" si="405"/>
        <v>0</v>
      </c>
      <c r="BC108" s="232">
        <f t="shared" si="405"/>
        <v>0</v>
      </c>
      <c r="BD108" s="232">
        <f t="shared" si="405"/>
        <v>0</v>
      </c>
      <c r="BE108" s="232">
        <f t="shared" si="405"/>
        <v>0</v>
      </c>
      <c r="BF108" s="232">
        <f t="shared" si="405"/>
        <v>0</v>
      </c>
      <c r="BG108" s="232">
        <f t="shared" si="405"/>
        <v>0</v>
      </c>
      <c r="BH108" s="232">
        <f t="shared" si="405"/>
        <v>0</v>
      </c>
      <c r="BI108" s="232">
        <f t="shared" si="405"/>
        <v>0</v>
      </c>
      <c r="BJ108" s="232">
        <f t="shared" si="405"/>
        <v>0</v>
      </c>
      <c r="BK108" s="232">
        <f t="shared" si="405"/>
        <v>0</v>
      </c>
      <c r="BL108" s="232">
        <f t="shared" si="405"/>
        <v>0</v>
      </c>
      <c r="BM108" s="232">
        <f t="shared" si="405"/>
        <v>0</v>
      </c>
      <c r="BN108" s="232">
        <f t="shared" si="405"/>
        <v>0</v>
      </c>
      <c r="BO108" s="232">
        <f t="shared" si="405"/>
        <v>0</v>
      </c>
      <c r="BP108" s="232">
        <f t="shared" si="405"/>
        <v>0</v>
      </c>
      <c r="BQ108" s="232">
        <f t="shared" si="405"/>
        <v>0</v>
      </c>
      <c r="BR108" s="232">
        <f t="shared" si="405"/>
        <v>0</v>
      </c>
      <c r="BS108" s="232">
        <f t="shared" si="405"/>
        <v>0</v>
      </c>
      <c r="BT108" s="232">
        <f t="shared" si="405"/>
        <v>0</v>
      </c>
      <c r="BU108" s="232">
        <f t="shared" si="405"/>
        <v>0</v>
      </c>
      <c r="BV108" s="232">
        <f t="shared" ref="BV108:DA108" si="406">BU108*IFERROR(VLOOKUP($F108+BU$4,mortalityTable_nPx_assurance,4,0),0)</f>
        <v>0</v>
      </c>
      <c r="BW108" s="232">
        <f t="shared" si="406"/>
        <v>0</v>
      </c>
      <c r="BX108" s="232">
        <f t="shared" si="406"/>
        <v>0</v>
      </c>
      <c r="BY108" s="232">
        <f t="shared" si="406"/>
        <v>0</v>
      </c>
      <c r="BZ108" s="232">
        <f t="shared" si="406"/>
        <v>0</v>
      </c>
      <c r="CA108" s="232">
        <f t="shared" si="406"/>
        <v>0</v>
      </c>
      <c r="CB108" s="232">
        <f t="shared" si="406"/>
        <v>0</v>
      </c>
      <c r="CC108" s="232">
        <f t="shared" si="406"/>
        <v>0</v>
      </c>
      <c r="CD108" s="232">
        <f t="shared" si="406"/>
        <v>0</v>
      </c>
      <c r="CE108" s="232">
        <f t="shared" si="406"/>
        <v>0</v>
      </c>
      <c r="CF108" s="232">
        <f t="shared" si="406"/>
        <v>0</v>
      </c>
      <c r="CG108" s="232">
        <f t="shared" si="406"/>
        <v>0</v>
      </c>
      <c r="CH108" s="232">
        <f t="shared" si="406"/>
        <v>0</v>
      </c>
      <c r="CI108" s="232">
        <f t="shared" si="406"/>
        <v>0</v>
      </c>
      <c r="CJ108" s="232">
        <f t="shared" si="406"/>
        <v>0</v>
      </c>
      <c r="CK108" s="232">
        <f t="shared" si="406"/>
        <v>0</v>
      </c>
      <c r="CL108" s="232">
        <f t="shared" si="406"/>
        <v>0</v>
      </c>
      <c r="CM108" s="232">
        <f t="shared" si="406"/>
        <v>0</v>
      </c>
      <c r="CN108" s="232">
        <f t="shared" si="406"/>
        <v>0</v>
      </c>
      <c r="CO108" s="232">
        <f t="shared" si="406"/>
        <v>0</v>
      </c>
      <c r="CP108" s="232">
        <f t="shared" si="406"/>
        <v>0</v>
      </c>
      <c r="CQ108" s="232">
        <f t="shared" si="406"/>
        <v>0</v>
      </c>
      <c r="CR108" s="232">
        <f t="shared" si="406"/>
        <v>0</v>
      </c>
      <c r="CS108" s="232">
        <f t="shared" si="406"/>
        <v>0</v>
      </c>
      <c r="CT108" s="232">
        <f t="shared" si="406"/>
        <v>0</v>
      </c>
      <c r="CU108" s="232">
        <f t="shared" si="406"/>
        <v>0</v>
      </c>
      <c r="CV108" s="232">
        <f t="shared" si="406"/>
        <v>0</v>
      </c>
      <c r="CW108" s="232">
        <f t="shared" si="406"/>
        <v>0</v>
      </c>
      <c r="CX108" s="232">
        <f t="shared" si="406"/>
        <v>0</v>
      </c>
      <c r="CY108" s="232">
        <f t="shared" si="406"/>
        <v>0</v>
      </c>
      <c r="CZ108" s="232">
        <f t="shared" si="406"/>
        <v>0</v>
      </c>
      <c r="DA108" s="232">
        <f t="shared" si="406"/>
        <v>0</v>
      </c>
      <c r="DB108" s="232">
        <f t="shared" ref="DB108:DI108" si="407">DA108*IFERROR(VLOOKUP($F108+DA$4,mortalityTable_nPx_assurance,4,0),0)</f>
        <v>0</v>
      </c>
      <c r="DC108" s="232">
        <f t="shared" si="407"/>
        <v>0</v>
      </c>
      <c r="DD108" s="232">
        <f t="shared" si="407"/>
        <v>0</v>
      </c>
      <c r="DE108" s="232">
        <f t="shared" si="407"/>
        <v>0</v>
      </c>
      <c r="DF108" s="232">
        <f t="shared" si="407"/>
        <v>0</v>
      </c>
      <c r="DG108" s="232">
        <f t="shared" si="407"/>
        <v>0</v>
      </c>
      <c r="DH108" s="232">
        <f t="shared" si="407"/>
        <v>0</v>
      </c>
      <c r="DI108" s="233">
        <f t="shared" si="407"/>
        <v>0</v>
      </c>
    </row>
    <row r="109" spans="2:113">
      <c r="B109" s="220"/>
      <c r="C109" s="220"/>
      <c r="D109" s="220"/>
      <c r="E109" s="220"/>
      <c r="F109" s="266">
        <f t="shared" si="274"/>
        <v>114</v>
      </c>
      <c r="G109" s="224">
        <f t="shared" si="395"/>
        <v>0.59899999999999998</v>
      </c>
      <c r="H109" s="225">
        <v>1</v>
      </c>
      <c r="I109" s="235">
        <f t="shared" si="269"/>
        <v>0.40100000000000002</v>
      </c>
      <c r="J109" s="231">
        <f t="shared" ref="J109:AO109" si="408">I109*IFERROR(VLOOKUP($F109+I$4,mortalityTable_nPx_assurance,4,0),0)</f>
        <v>0.14235500000000001</v>
      </c>
      <c r="K109" s="232">
        <f t="shared" si="408"/>
        <v>4.2991210000000009E-2</v>
      </c>
      <c r="L109" s="232">
        <f t="shared" si="408"/>
        <v>1.0360881610000003E-2</v>
      </c>
      <c r="M109" s="232">
        <f t="shared" si="408"/>
        <v>1.7717107553100009E-3</v>
      </c>
      <c r="N109" s="232">
        <f t="shared" si="408"/>
        <v>1.6122567873321002E-4</v>
      </c>
      <c r="O109" s="232">
        <f t="shared" si="408"/>
        <v>0</v>
      </c>
      <c r="P109" s="232">
        <f t="shared" si="408"/>
        <v>0</v>
      </c>
      <c r="Q109" s="232">
        <f t="shared" si="408"/>
        <v>0</v>
      </c>
      <c r="R109" s="232">
        <f t="shared" si="408"/>
        <v>0</v>
      </c>
      <c r="S109" s="232">
        <f t="shared" si="408"/>
        <v>0</v>
      </c>
      <c r="T109" s="232">
        <f t="shared" si="408"/>
        <v>0</v>
      </c>
      <c r="U109" s="232">
        <f t="shared" si="408"/>
        <v>0</v>
      </c>
      <c r="V109" s="232">
        <f t="shared" si="408"/>
        <v>0</v>
      </c>
      <c r="W109" s="232">
        <f t="shared" si="408"/>
        <v>0</v>
      </c>
      <c r="X109" s="232">
        <f t="shared" si="408"/>
        <v>0</v>
      </c>
      <c r="Y109" s="232">
        <f t="shared" si="408"/>
        <v>0</v>
      </c>
      <c r="Z109" s="232">
        <f t="shared" si="408"/>
        <v>0</v>
      </c>
      <c r="AA109" s="232">
        <f t="shared" si="408"/>
        <v>0</v>
      </c>
      <c r="AB109" s="232">
        <f t="shared" si="408"/>
        <v>0</v>
      </c>
      <c r="AC109" s="232">
        <f t="shared" si="408"/>
        <v>0</v>
      </c>
      <c r="AD109" s="232">
        <f t="shared" si="408"/>
        <v>0</v>
      </c>
      <c r="AE109" s="232">
        <f t="shared" si="408"/>
        <v>0</v>
      </c>
      <c r="AF109" s="232">
        <f t="shared" si="408"/>
        <v>0</v>
      </c>
      <c r="AG109" s="232">
        <f t="shared" si="408"/>
        <v>0</v>
      </c>
      <c r="AH109" s="232">
        <f t="shared" si="408"/>
        <v>0</v>
      </c>
      <c r="AI109" s="232">
        <f t="shared" si="408"/>
        <v>0</v>
      </c>
      <c r="AJ109" s="232">
        <f t="shared" si="408"/>
        <v>0</v>
      </c>
      <c r="AK109" s="232">
        <f t="shared" si="408"/>
        <v>0</v>
      </c>
      <c r="AL109" s="232">
        <f t="shared" si="408"/>
        <v>0</v>
      </c>
      <c r="AM109" s="232">
        <f t="shared" si="408"/>
        <v>0</v>
      </c>
      <c r="AN109" s="232">
        <f t="shared" si="408"/>
        <v>0</v>
      </c>
      <c r="AO109" s="232">
        <f t="shared" si="408"/>
        <v>0</v>
      </c>
      <c r="AP109" s="232">
        <f t="shared" ref="AP109:BU109" si="409">AO109*IFERROR(VLOOKUP($F109+AO$4,mortalityTable_nPx_assurance,4,0),0)</f>
        <v>0</v>
      </c>
      <c r="AQ109" s="232">
        <f t="shared" si="409"/>
        <v>0</v>
      </c>
      <c r="AR109" s="232">
        <f t="shared" si="409"/>
        <v>0</v>
      </c>
      <c r="AS109" s="232">
        <f t="shared" si="409"/>
        <v>0</v>
      </c>
      <c r="AT109" s="232">
        <f t="shared" si="409"/>
        <v>0</v>
      </c>
      <c r="AU109" s="232">
        <f t="shared" si="409"/>
        <v>0</v>
      </c>
      <c r="AV109" s="232">
        <f t="shared" si="409"/>
        <v>0</v>
      </c>
      <c r="AW109" s="232">
        <f t="shared" si="409"/>
        <v>0</v>
      </c>
      <c r="AX109" s="232">
        <f t="shared" si="409"/>
        <v>0</v>
      </c>
      <c r="AY109" s="232">
        <f t="shared" si="409"/>
        <v>0</v>
      </c>
      <c r="AZ109" s="232">
        <f t="shared" si="409"/>
        <v>0</v>
      </c>
      <c r="BA109" s="232">
        <f t="shared" si="409"/>
        <v>0</v>
      </c>
      <c r="BB109" s="232">
        <f t="shared" si="409"/>
        <v>0</v>
      </c>
      <c r="BC109" s="232">
        <f t="shared" si="409"/>
        <v>0</v>
      </c>
      <c r="BD109" s="232">
        <f t="shared" si="409"/>
        <v>0</v>
      </c>
      <c r="BE109" s="232">
        <f t="shared" si="409"/>
        <v>0</v>
      </c>
      <c r="BF109" s="232">
        <f t="shared" si="409"/>
        <v>0</v>
      </c>
      <c r="BG109" s="232">
        <f t="shared" si="409"/>
        <v>0</v>
      </c>
      <c r="BH109" s="232">
        <f t="shared" si="409"/>
        <v>0</v>
      </c>
      <c r="BI109" s="232">
        <f t="shared" si="409"/>
        <v>0</v>
      </c>
      <c r="BJ109" s="232">
        <f t="shared" si="409"/>
        <v>0</v>
      </c>
      <c r="BK109" s="232">
        <f t="shared" si="409"/>
        <v>0</v>
      </c>
      <c r="BL109" s="232">
        <f t="shared" si="409"/>
        <v>0</v>
      </c>
      <c r="BM109" s="232">
        <f t="shared" si="409"/>
        <v>0</v>
      </c>
      <c r="BN109" s="232">
        <f t="shared" si="409"/>
        <v>0</v>
      </c>
      <c r="BO109" s="232">
        <f t="shared" si="409"/>
        <v>0</v>
      </c>
      <c r="BP109" s="232">
        <f t="shared" si="409"/>
        <v>0</v>
      </c>
      <c r="BQ109" s="232">
        <f t="shared" si="409"/>
        <v>0</v>
      </c>
      <c r="BR109" s="232">
        <f t="shared" si="409"/>
        <v>0</v>
      </c>
      <c r="BS109" s="232">
        <f t="shared" si="409"/>
        <v>0</v>
      </c>
      <c r="BT109" s="232">
        <f t="shared" si="409"/>
        <v>0</v>
      </c>
      <c r="BU109" s="232">
        <f t="shared" si="409"/>
        <v>0</v>
      </c>
      <c r="BV109" s="232">
        <f t="shared" ref="BV109:DA109" si="410">BU109*IFERROR(VLOOKUP($F109+BU$4,mortalityTable_nPx_assurance,4,0),0)</f>
        <v>0</v>
      </c>
      <c r="BW109" s="232">
        <f t="shared" si="410"/>
        <v>0</v>
      </c>
      <c r="BX109" s="232">
        <f t="shared" si="410"/>
        <v>0</v>
      </c>
      <c r="BY109" s="232">
        <f t="shared" si="410"/>
        <v>0</v>
      </c>
      <c r="BZ109" s="232">
        <f t="shared" si="410"/>
        <v>0</v>
      </c>
      <c r="CA109" s="232">
        <f t="shared" si="410"/>
        <v>0</v>
      </c>
      <c r="CB109" s="232">
        <f t="shared" si="410"/>
        <v>0</v>
      </c>
      <c r="CC109" s="232">
        <f t="shared" si="410"/>
        <v>0</v>
      </c>
      <c r="CD109" s="232">
        <f t="shared" si="410"/>
        <v>0</v>
      </c>
      <c r="CE109" s="232">
        <f t="shared" si="410"/>
        <v>0</v>
      </c>
      <c r="CF109" s="232">
        <f t="shared" si="410"/>
        <v>0</v>
      </c>
      <c r="CG109" s="232">
        <f t="shared" si="410"/>
        <v>0</v>
      </c>
      <c r="CH109" s="232">
        <f t="shared" si="410"/>
        <v>0</v>
      </c>
      <c r="CI109" s="232">
        <f t="shared" si="410"/>
        <v>0</v>
      </c>
      <c r="CJ109" s="232">
        <f t="shared" si="410"/>
        <v>0</v>
      </c>
      <c r="CK109" s="232">
        <f t="shared" si="410"/>
        <v>0</v>
      </c>
      <c r="CL109" s="232">
        <f t="shared" si="410"/>
        <v>0</v>
      </c>
      <c r="CM109" s="232">
        <f t="shared" si="410"/>
        <v>0</v>
      </c>
      <c r="CN109" s="232">
        <f t="shared" si="410"/>
        <v>0</v>
      </c>
      <c r="CO109" s="232">
        <f t="shared" si="410"/>
        <v>0</v>
      </c>
      <c r="CP109" s="232">
        <f t="shared" si="410"/>
        <v>0</v>
      </c>
      <c r="CQ109" s="232">
        <f t="shared" si="410"/>
        <v>0</v>
      </c>
      <c r="CR109" s="232">
        <f t="shared" si="410"/>
        <v>0</v>
      </c>
      <c r="CS109" s="232">
        <f t="shared" si="410"/>
        <v>0</v>
      </c>
      <c r="CT109" s="232">
        <f t="shared" si="410"/>
        <v>0</v>
      </c>
      <c r="CU109" s="232">
        <f t="shared" si="410"/>
        <v>0</v>
      </c>
      <c r="CV109" s="232">
        <f t="shared" si="410"/>
        <v>0</v>
      </c>
      <c r="CW109" s="232">
        <f t="shared" si="410"/>
        <v>0</v>
      </c>
      <c r="CX109" s="232">
        <f t="shared" si="410"/>
        <v>0</v>
      </c>
      <c r="CY109" s="232">
        <f t="shared" si="410"/>
        <v>0</v>
      </c>
      <c r="CZ109" s="232">
        <f t="shared" si="410"/>
        <v>0</v>
      </c>
      <c r="DA109" s="232">
        <f t="shared" si="410"/>
        <v>0</v>
      </c>
      <c r="DB109" s="232">
        <f t="shared" ref="DB109:DI109" si="411">DA109*IFERROR(VLOOKUP($F109+DA$4,mortalityTable_nPx_assurance,4,0),0)</f>
        <v>0</v>
      </c>
      <c r="DC109" s="232">
        <f t="shared" si="411"/>
        <v>0</v>
      </c>
      <c r="DD109" s="232">
        <f t="shared" si="411"/>
        <v>0</v>
      </c>
      <c r="DE109" s="232">
        <f t="shared" si="411"/>
        <v>0</v>
      </c>
      <c r="DF109" s="232">
        <f t="shared" si="411"/>
        <v>0</v>
      </c>
      <c r="DG109" s="232">
        <f t="shared" si="411"/>
        <v>0</v>
      </c>
      <c r="DH109" s="232">
        <f t="shared" si="411"/>
        <v>0</v>
      </c>
      <c r="DI109" s="233">
        <f t="shared" si="411"/>
        <v>0</v>
      </c>
    </row>
    <row r="110" spans="2:113">
      <c r="B110" s="220"/>
      <c r="C110" s="220"/>
      <c r="D110" s="220"/>
      <c r="E110" s="220"/>
      <c r="F110" s="266">
        <f t="shared" si="274"/>
        <v>115</v>
      </c>
      <c r="G110" s="224">
        <f t="shared" si="395"/>
        <v>0.64500000000000002</v>
      </c>
      <c r="H110" s="225">
        <v>1</v>
      </c>
      <c r="I110" s="235">
        <f t="shared" si="269"/>
        <v>0.35499999999999998</v>
      </c>
      <c r="J110" s="231">
        <f t="shared" ref="J110:AO110" si="412">I110*IFERROR(VLOOKUP($F110+I$4,mortalityTable_nPx_assurance,4,0),0)</f>
        <v>0.10721000000000001</v>
      </c>
      <c r="K110" s="232">
        <f t="shared" si="412"/>
        <v>2.5837610000000004E-2</v>
      </c>
      <c r="L110" s="232">
        <f t="shared" si="412"/>
        <v>4.4182313100000021E-3</v>
      </c>
      <c r="M110" s="232">
        <f t="shared" si="412"/>
        <v>4.0205904921000008E-4</v>
      </c>
      <c r="N110" s="232">
        <f t="shared" si="412"/>
        <v>0</v>
      </c>
      <c r="O110" s="232">
        <f t="shared" si="412"/>
        <v>0</v>
      </c>
      <c r="P110" s="232">
        <f t="shared" si="412"/>
        <v>0</v>
      </c>
      <c r="Q110" s="232">
        <f t="shared" si="412"/>
        <v>0</v>
      </c>
      <c r="R110" s="232">
        <f t="shared" si="412"/>
        <v>0</v>
      </c>
      <c r="S110" s="232">
        <f t="shared" si="412"/>
        <v>0</v>
      </c>
      <c r="T110" s="232">
        <f t="shared" si="412"/>
        <v>0</v>
      </c>
      <c r="U110" s="232">
        <f t="shared" si="412"/>
        <v>0</v>
      </c>
      <c r="V110" s="232">
        <f t="shared" si="412"/>
        <v>0</v>
      </c>
      <c r="W110" s="232">
        <f t="shared" si="412"/>
        <v>0</v>
      </c>
      <c r="X110" s="232">
        <f t="shared" si="412"/>
        <v>0</v>
      </c>
      <c r="Y110" s="232">
        <f t="shared" si="412"/>
        <v>0</v>
      </c>
      <c r="Z110" s="232">
        <f t="shared" si="412"/>
        <v>0</v>
      </c>
      <c r="AA110" s="232">
        <f t="shared" si="412"/>
        <v>0</v>
      </c>
      <c r="AB110" s="232">
        <f t="shared" si="412"/>
        <v>0</v>
      </c>
      <c r="AC110" s="232">
        <f t="shared" si="412"/>
        <v>0</v>
      </c>
      <c r="AD110" s="232">
        <f t="shared" si="412"/>
        <v>0</v>
      </c>
      <c r="AE110" s="232">
        <f t="shared" si="412"/>
        <v>0</v>
      </c>
      <c r="AF110" s="232">
        <f t="shared" si="412"/>
        <v>0</v>
      </c>
      <c r="AG110" s="232">
        <f t="shared" si="412"/>
        <v>0</v>
      </c>
      <c r="AH110" s="232">
        <f t="shared" si="412"/>
        <v>0</v>
      </c>
      <c r="AI110" s="232">
        <f t="shared" si="412"/>
        <v>0</v>
      </c>
      <c r="AJ110" s="232">
        <f t="shared" si="412"/>
        <v>0</v>
      </c>
      <c r="AK110" s="232">
        <f t="shared" si="412"/>
        <v>0</v>
      </c>
      <c r="AL110" s="232">
        <f t="shared" si="412"/>
        <v>0</v>
      </c>
      <c r="AM110" s="232">
        <f t="shared" si="412"/>
        <v>0</v>
      </c>
      <c r="AN110" s="232">
        <f t="shared" si="412"/>
        <v>0</v>
      </c>
      <c r="AO110" s="232">
        <f t="shared" si="412"/>
        <v>0</v>
      </c>
      <c r="AP110" s="232">
        <f t="shared" ref="AP110:BU110" si="413">AO110*IFERROR(VLOOKUP($F110+AO$4,mortalityTable_nPx_assurance,4,0),0)</f>
        <v>0</v>
      </c>
      <c r="AQ110" s="232">
        <f t="shared" si="413"/>
        <v>0</v>
      </c>
      <c r="AR110" s="232">
        <f t="shared" si="413"/>
        <v>0</v>
      </c>
      <c r="AS110" s="232">
        <f t="shared" si="413"/>
        <v>0</v>
      </c>
      <c r="AT110" s="232">
        <f t="shared" si="413"/>
        <v>0</v>
      </c>
      <c r="AU110" s="232">
        <f t="shared" si="413"/>
        <v>0</v>
      </c>
      <c r="AV110" s="232">
        <f t="shared" si="413"/>
        <v>0</v>
      </c>
      <c r="AW110" s="232">
        <f t="shared" si="413"/>
        <v>0</v>
      </c>
      <c r="AX110" s="232">
        <f t="shared" si="413"/>
        <v>0</v>
      </c>
      <c r="AY110" s="232">
        <f t="shared" si="413"/>
        <v>0</v>
      </c>
      <c r="AZ110" s="232">
        <f t="shared" si="413"/>
        <v>0</v>
      </c>
      <c r="BA110" s="232">
        <f t="shared" si="413"/>
        <v>0</v>
      </c>
      <c r="BB110" s="232">
        <f t="shared" si="413"/>
        <v>0</v>
      </c>
      <c r="BC110" s="232">
        <f t="shared" si="413"/>
        <v>0</v>
      </c>
      <c r="BD110" s="232">
        <f t="shared" si="413"/>
        <v>0</v>
      </c>
      <c r="BE110" s="232">
        <f t="shared" si="413"/>
        <v>0</v>
      </c>
      <c r="BF110" s="232">
        <f t="shared" si="413"/>
        <v>0</v>
      </c>
      <c r="BG110" s="232">
        <f t="shared" si="413"/>
        <v>0</v>
      </c>
      <c r="BH110" s="232">
        <f t="shared" si="413"/>
        <v>0</v>
      </c>
      <c r="BI110" s="232">
        <f t="shared" si="413"/>
        <v>0</v>
      </c>
      <c r="BJ110" s="232">
        <f t="shared" si="413"/>
        <v>0</v>
      </c>
      <c r="BK110" s="232">
        <f t="shared" si="413"/>
        <v>0</v>
      </c>
      <c r="BL110" s="232">
        <f t="shared" si="413"/>
        <v>0</v>
      </c>
      <c r="BM110" s="232">
        <f t="shared" si="413"/>
        <v>0</v>
      </c>
      <c r="BN110" s="232">
        <f t="shared" si="413"/>
        <v>0</v>
      </c>
      <c r="BO110" s="232">
        <f t="shared" si="413"/>
        <v>0</v>
      </c>
      <c r="BP110" s="232">
        <f t="shared" si="413"/>
        <v>0</v>
      </c>
      <c r="BQ110" s="232">
        <f t="shared" si="413"/>
        <v>0</v>
      </c>
      <c r="BR110" s="232">
        <f t="shared" si="413"/>
        <v>0</v>
      </c>
      <c r="BS110" s="232">
        <f t="shared" si="413"/>
        <v>0</v>
      </c>
      <c r="BT110" s="232">
        <f t="shared" si="413"/>
        <v>0</v>
      </c>
      <c r="BU110" s="232">
        <f t="shared" si="413"/>
        <v>0</v>
      </c>
      <c r="BV110" s="232">
        <f t="shared" ref="BV110:DA110" si="414">BU110*IFERROR(VLOOKUP($F110+BU$4,mortalityTable_nPx_assurance,4,0),0)</f>
        <v>0</v>
      </c>
      <c r="BW110" s="232">
        <f t="shared" si="414"/>
        <v>0</v>
      </c>
      <c r="BX110" s="232">
        <f t="shared" si="414"/>
        <v>0</v>
      </c>
      <c r="BY110" s="232">
        <f t="shared" si="414"/>
        <v>0</v>
      </c>
      <c r="BZ110" s="232">
        <f t="shared" si="414"/>
        <v>0</v>
      </c>
      <c r="CA110" s="232">
        <f t="shared" si="414"/>
        <v>0</v>
      </c>
      <c r="CB110" s="232">
        <f t="shared" si="414"/>
        <v>0</v>
      </c>
      <c r="CC110" s="232">
        <f t="shared" si="414"/>
        <v>0</v>
      </c>
      <c r="CD110" s="232">
        <f t="shared" si="414"/>
        <v>0</v>
      </c>
      <c r="CE110" s="232">
        <f t="shared" si="414"/>
        <v>0</v>
      </c>
      <c r="CF110" s="232">
        <f t="shared" si="414"/>
        <v>0</v>
      </c>
      <c r="CG110" s="232">
        <f t="shared" si="414"/>
        <v>0</v>
      </c>
      <c r="CH110" s="232">
        <f t="shared" si="414"/>
        <v>0</v>
      </c>
      <c r="CI110" s="232">
        <f t="shared" si="414"/>
        <v>0</v>
      </c>
      <c r="CJ110" s="232">
        <f t="shared" si="414"/>
        <v>0</v>
      </c>
      <c r="CK110" s="232">
        <f t="shared" si="414"/>
        <v>0</v>
      </c>
      <c r="CL110" s="232">
        <f t="shared" si="414"/>
        <v>0</v>
      </c>
      <c r="CM110" s="232">
        <f t="shared" si="414"/>
        <v>0</v>
      </c>
      <c r="CN110" s="232">
        <f t="shared" si="414"/>
        <v>0</v>
      </c>
      <c r="CO110" s="232">
        <f t="shared" si="414"/>
        <v>0</v>
      </c>
      <c r="CP110" s="232">
        <f t="shared" si="414"/>
        <v>0</v>
      </c>
      <c r="CQ110" s="232">
        <f t="shared" si="414"/>
        <v>0</v>
      </c>
      <c r="CR110" s="232">
        <f t="shared" si="414"/>
        <v>0</v>
      </c>
      <c r="CS110" s="232">
        <f t="shared" si="414"/>
        <v>0</v>
      </c>
      <c r="CT110" s="232">
        <f t="shared" si="414"/>
        <v>0</v>
      </c>
      <c r="CU110" s="232">
        <f t="shared" si="414"/>
        <v>0</v>
      </c>
      <c r="CV110" s="232">
        <f t="shared" si="414"/>
        <v>0</v>
      </c>
      <c r="CW110" s="232">
        <f t="shared" si="414"/>
        <v>0</v>
      </c>
      <c r="CX110" s="232">
        <f t="shared" si="414"/>
        <v>0</v>
      </c>
      <c r="CY110" s="232">
        <f t="shared" si="414"/>
        <v>0</v>
      </c>
      <c r="CZ110" s="232">
        <f t="shared" si="414"/>
        <v>0</v>
      </c>
      <c r="DA110" s="232">
        <f t="shared" si="414"/>
        <v>0</v>
      </c>
      <c r="DB110" s="232">
        <f t="shared" ref="DB110:DI110" si="415">DA110*IFERROR(VLOOKUP($F110+DA$4,mortalityTable_nPx_assurance,4,0),0)</f>
        <v>0</v>
      </c>
      <c r="DC110" s="232">
        <f t="shared" si="415"/>
        <v>0</v>
      </c>
      <c r="DD110" s="232">
        <f t="shared" si="415"/>
        <v>0</v>
      </c>
      <c r="DE110" s="232">
        <f t="shared" si="415"/>
        <v>0</v>
      </c>
      <c r="DF110" s="232">
        <f t="shared" si="415"/>
        <v>0</v>
      </c>
      <c r="DG110" s="232">
        <f t="shared" si="415"/>
        <v>0</v>
      </c>
      <c r="DH110" s="232">
        <f t="shared" si="415"/>
        <v>0</v>
      </c>
      <c r="DI110" s="233">
        <f t="shared" si="415"/>
        <v>0</v>
      </c>
    </row>
    <row r="111" spans="2:113">
      <c r="B111" s="220"/>
      <c r="C111" s="220"/>
      <c r="D111" s="220"/>
      <c r="E111" s="220"/>
      <c r="F111" s="266">
        <f t="shared" si="274"/>
        <v>116</v>
      </c>
      <c r="G111" s="224">
        <f t="shared" si="395"/>
        <v>0.69799999999999995</v>
      </c>
      <c r="H111" s="225">
        <v>1</v>
      </c>
      <c r="I111" s="235">
        <f t="shared" si="269"/>
        <v>0.30200000000000005</v>
      </c>
      <c r="J111" s="231">
        <f t="shared" ref="J111:AO111" si="416">I111*IFERROR(VLOOKUP($F111+I$4,mortalityTable_nPx_assurance,4,0),0)</f>
        <v>7.2782000000000013E-2</v>
      </c>
      <c r="K111" s="232">
        <f t="shared" si="416"/>
        <v>1.2445722000000005E-2</v>
      </c>
      <c r="L111" s="232">
        <f t="shared" si="416"/>
        <v>1.1325607020000001E-3</v>
      </c>
      <c r="M111" s="232">
        <f t="shared" si="416"/>
        <v>0</v>
      </c>
      <c r="N111" s="232">
        <f t="shared" si="416"/>
        <v>0</v>
      </c>
      <c r="O111" s="232">
        <f t="shared" si="416"/>
        <v>0</v>
      </c>
      <c r="P111" s="232">
        <f t="shared" si="416"/>
        <v>0</v>
      </c>
      <c r="Q111" s="232">
        <f t="shared" si="416"/>
        <v>0</v>
      </c>
      <c r="R111" s="232">
        <f t="shared" si="416"/>
        <v>0</v>
      </c>
      <c r="S111" s="232">
        <f t="shared" si="416"/>
        <v>0</v>
      </c>
      <c r="T111" s="232">
        <f t="shared" si="416"/>
        <v>0</v>
      </c>
      <c r="U111" s="232">
        <f t="shared" si="416"/>
        <v>0</v>
      </c>
      <c r="V111" s="232">
        <f t="shared" si="416"/>
        <v>0</v>
      </c>
      <c r="W111" s="232">
        <f t="shared" si="416"/>
        <v>0</v>
      </c>
      <c r="X111" s="232">
        <f t="shared" si="416"/>
        <v>0</v>
      </c>
      <c r="Y111" s="232">
        <f t="shared" si="416"/>
        <v>0</v>
      </c>
      <c r="Z111" s="232">
        <f t="shared" si="416"/>
        <v>0</v>
      </c>
      <c r="AA111" s="232">
        <f t="shared" si="416"/>
        <v>0</v>
      </c>
      <c r="AB111" s="232">
        <f t="shared" si="416"/>
        <v>0</v>
      </c>
      <c r="AC111" s="232">
        <f t="shared" si="416"/>
        <v>0</v>
      </c>
      <c r="AD111" s="232">
        <f t="shared" si="416"/>
        <v>0</v>
      </c>
      <c r="AE111" s="232">
        <f t="shared" si="416"/>
        <v>0</v>
      </c>
      <c r="AF111" s="232">
        <f t="shared" si="416"/>
        <v>0</v>
      </c>
      <c r="AG111" s="232">
        <f t="shared" si="416"/>
        <v>0</v>
      </c>
      <c r="AH111" s="232">
        <f t="shared" si="416"/>
        <v>0</v>
      </c>
      <c r="AI111" s="232">
        <f t="shared" si="416"/>
        <v>0</v>
      </c>
      <c r="AJ111" s="232">
        <f t="shared" si="416"/>
        <v>0</v>
      </c>
      <c r="AK111" s="232">
        <f t="shared" si="416"/>
        <v>0</v>
      </c>
      <c r="AL111" s="232">
        <f t="shared" si="416"/>
        <v>0</v>
      </c>
      <c r="AM111" s="232">
        <f t="shared" si="416"/>
        <v>0</v>
      </c>
      <c r="AN111" s="232">
        <f t="shared" si="416"/>
        <v>0</v>
      </c>
      <c r="AO111" s="232">
        <f t="shared" si="416"/>
        <v>0</v>
      </c>
      <c r="AP111" s="232">
        <f t="shared" ref="AP111:BU111" si="417">AO111*IFERROR(VLOOKUP($F111+AO$4,mortalityTable_nPx_assurance,4,0),0)</f>
        <v>0</v>
      </c>
      <c r="AQ111" s="232">
        <f t="shared" si="417"/>
        <v>0</v>
      </c>
      <c r="AR111" s="232">
        <f t="shared" si="417"/>
        <v>0</v>
      </c>
      <c r="AS111" s="232">
        <f t="shared" si="417"/>
        <v>0</v>
      </c>
      <c r="AT111" s="232">
        <f t="shared" si="417"/>
        <v>0</v>
      </c>
      <c r="AU111" s="232">
        <f t="shared" si="417"/>
        <v>0</v>
      </c>
      <c r="AV111" s="232">
        <f t="shared" si="417"/>
        <v>0</v>
      </c>
      <c r="AW111" s="232">
        <f t="shared" si="417"/>
        <v>0</v>
      </c>
      <c r="AX111" s="232">
        <f t="shared" si="417"/>
        <v>0</v>
      </c>
      <c r="AY111" s="232">
        <f t="shared" si="417"/>
        <v>0</v>
      </c>
      <c r="AZ111" s="232">
        <f t="shared" si="417"/>
        <v>0</v>
      </c>
      <c r="BA111" s="232">
        <f t="shared" si="417"/>
        <v>0</v>
      </c>
      <c r="BB111" s="232">
        <f t="shared" si="417"/>
        <v>0</v>
      </c>
      <c r="BC111" s="232">
        <f t="shared" si="417"/>
        <v>0</v>
      </c>
      <c r="BD111" s="232">
        <f t="shared" si="417"/>
        <v>0</v>
      </c>
      <c r="BE111" s="232">
        <f t="shared" si="417"/>
        <v>0</v>
      </c>
      <c r="BF111" s="232">
        <f t="shared" si="417"/>
        <v>0</v>
      </c>
      <c r="BG111" s="232">
        <f t="shared" si="417"/>
        <v>0</v>
      </c>
      <c r="BH111" s="232">
        <f t="shared" si="417"/>
        <v>0</v>
      </c>
      <c r="BI111" s="232">
        <f t="shared" si="417"/>
        <v>0</v>
      </c>
      <c r="BJ111" s="232">
        <f t="shared" si="417"/>
        <v>0</v>
      </c>
      <c r="BK111" s="232">
        <f t="shared" si="417"/>
        <v>0</v>
      </c>
      <c r="BL111" s="232">
        <f t="shared" si="417"/>
        <v>0</v>
      </c>
      <c r="BM111" s="232">
        <f t="shared" si="417"/>
        <v>0</v>
      </c>
      <c r="BN111" s="232">
        <f t="shared" si="417"/>
        <v>0</v>
      </c>
      <c r="BO111" s="232">
        <f t="shared" si="417"/>
        <v>0</v>
      </c>
      <c r="BP111" s="232">
        <f t="shared" si="417"/>
        <v>0</v>
      </c>
      <c r="BQ111" s="232">
        <f t="shared" si="417"/>
        <v>0</v>
      </c>
      <c r="BR111" s="232">
        <f t="shared" si="417"/>
        <v>0</v>
      </c>
      <c r="BS111" s="232">
        <f t="shared" si="417"/>
        <v>0</v>
      </c>
      <c r="BT111" s="232">
        <f t="shared" si="417"/>
        <v>0</v>
      </c>
      <c r="BU111" s="232">
        <f t="shared" si="417"/>
        <v>0</v>
      </c>
      <c r="BV111" s="232">
        <f t="shared" ref="BV111:DA111" si="418">BU111*IFERROR(VLOOKUP($F111+BU$4,mortalityTable_nPx_assurance,4,0),0)</f>
        <v>0</v>
      </c>
      <c r="BW111" s="232">
        <f t="shared" si="418"/>
        <v>0</v>
      </c>
      <c r="BX111" s="232">
        <f t="shared" si="418"/>
        <v>0</v>
      </c>
      <c r="BY111" s="232">
        <f t="shared" si="418"/>
        <v>0</v>
      </c>
      <c r="BZ111" s="232">
        <f t="shared" si="418"/>
        <v>0</v>
      </c>
      <c r="CA111" s="232">
        <f t="shared" si="418"/>
        <v>0</v>
      </c>
      <c r="CB111" s="232">
        <f t="shared" si="418"/>
        <v>0</v>
      </c>
      <c r="CC111" s="232">
        <f t="shared" si="418"/>
        <v>0</v>
      </c>
      <c r="CD111" s="232">
        <f t="shared" si="418"/>
        <v>0</v>
      </c>
      <c r="CE111" s="232">
        <f t="shared" si="418"/>
        <v>0</v>
      </c>
      <c r="CF111" s="232">
        <f t="shared" si="418"/>
        <v>0</v>
      </c>
      <c r="CG111" s="232">
        <f t="shared" si="418"/>
        <v>0</v>
      </c>
      <c r="CH111" s="232">
        <f t="shared" si="418"/>
        <v>0</v>
      </c>
      <c r="CI111" s="232">
        <f t="shared" si="418"/>
        <v>0</v>
      </c>
      <c r="CJ111" s="232">
        <f t="shared" si="418"/>
        <v>0</v>
      </c>
      <c r="CK111" s="232">
        <f t="shared" si="418"/>
        <v>0</v>
      </c>
      <c r="CL111" s="232">
        <f t="shared" si="418"/>
        <v>0</v>
      </c>
      <c r="CM111" s="232">
        <f t="shared" si="418"/>
        <v>0</v>
      </c>
      <c r="CN111" s="232">
        <f t="shared" si="418"/>
        <v>0</v>
      </c>
      <c r="CO111" s="232">
        <f t="shared" si="418"/>
        <v>0</v>
      </c>
      <c r="CP111" s="232">
        <f t="shared" si="418"/>
        <v>0</v>
      </c>
      <c r="CQ111" s="232">
        <f t="shared" si="418"/>
        <v>0</v>
      </c>
      <c r="CR111" s="232">
        <f t="shared" si="418"/>
        <v>0</v>
      </c>
      <c r="CS111" s="232">
        <f t="shared" si="418"/>
        <v>0</v>
      </c>
      <c r="CT111" s="232">
        <f t="shared" si="418"/>
        <v>0</v>
      </c>
      <c r="CU111" s="232">
        <f t="shared" si="418"/>
        <v>0</v>
      </c>
      <c r="CV111" s="232">
        <f t="shared" si="418"/>
        <v>0</v>
      </c>
      <c r="CW111" s="232">
        <f t="shared" si="418"/>
        <v>0</v>
      </c>
      <c r="CX111" s="232">
        <f t="shared" si="418"/>
        <v>0</v>
      </c>
      <c r="CY111" s="232">
        <f t="shared" si="418"/>
        <v>0</v>
      </c>
      <c r="CZ111" s="232">
        <f t="shared" si="418"/>
        <v>0</v>
      </c>
      <c r="DA111" s="232">
        <f t="shared" si="418"/>
        <v>0</v>
      </c>
      <c r="DB111" s="232">
        <f t="shared" ref="DB111:DI111" si="419">DA111*IFERROR(VLOOKUP($F111+DA$4,mortalityTable_nPx_assurance,4,0),0)</f>
        <v>0</v>
      </c>
      <c r="DC111" s="232">
        <f t="shared" si="419"/>
        <v>0</v>
      </c>
      <c r="DD111" s="232">
        <f t="shared" si="419"/>
        <v>0</v>
      </c>
      <c r="DE111" s="232">
        <f t="shared" si="419"/>
        <v>0</v>
      </c>
      <c r="DF111" s="232">
        <f t="shared" si="419"/>
        <v>0</v>
      </c>
      <c r="DG111" s="232">
        <f t="shared" si="419"/>
        <v>0</v>
      </c>
      <c r="DH111" s="232">
        <f t="shared" si="419"/>
        <v>0</v>
      </c>
      <c r="DI111" s="233">
        <f t="shared" si="419"/>
        <v>0</v>
      </c>
    </row>
    <row r="112" spans="2:113">
      <c r="B112" s="220"/>
      <c r="C112" s="220"/>
      <c r="D112" s="220"/>
      <c r="E112" s="220"/>
      <c r="F112" s="266">
        <f t="shared" si="274"/>
        <v>117</v>
      </c>
      <c r="G112" s="224">
        <f t="shared" si="395"/>
        <v>0.75900000000000001</v>
      </c>
      <c r="H112" s="225">
        <v>1</v>
      </c>
      <c r="I112" s="235">
        <f t="shared" si="269"/>
        <v>0.24099999999999999</v>
      </c>
      <c r="J112" s="231">
        <f t="shared" ref="J112:AO112" si="420">I112*IFERROR(VLOOKUP($F112+I$4,mortalityTable_nPx_assurance,4,0),0)</f>
        <v>4.1211000000000012E-2</v>
      </c>
      <c r="K112" s="232">
        <f t="shared" si="420"/>
        <v>3.7502009999999999E-3</v>
      </c>
      <c r="L112" s="232">
        <f t="shared" si="420"/>
        <v>0</v>
      </c>
      <c r="M112" s="232">
        <f t="shared" si="420"/>
        <v>0</v>
      </c>
      <c r="N112" s="232">
        <f t="shared" si="420"/>
        <v>0</v>
      </c>
      <c r="O112" s="232">
        <f t="shared" si="420"/>
        <v>0</v>
      </c>
      <c r="P112" s="232">
        <f t="shared" si="420"/>
        <v>0</v>
      </c>
      <c r="Q112" s="232">
        <f t="shared" si="420"/>
        <v>0</v>
      </c>
      <c r="R112" s="232">
        <f t="shared" si="420"/>
        <v>0</v>
      </c>
      <c r="S112" s="232">
        <f t="shared" si="420"/>
        <v>0</v>
      </c>
      <c r="T112" s="232">
        <f t="shared" si="420"/>
        <v>0</v>
      </c>
      <c r="U112" s="232">
        <f t="shared" si="420"/>
        <v>0</v>
      </c>
      <c r="V112" s="232">
        <f t="shared" si="420"/>
        <v>0</v>
      </c>
      <c r="W112" s="232">
        <f t="shared" si="420"/>
        <v>0</v>
      </c>
      <c r="X112" s="232">
        <f t="shared" si="420"/>
        <v>0</v>
      </c>
      <c r="Y112" s="232">
        <f t="shared" si="420"/>
        <v>0</v>
      </c>
      <c r="Z112" s="232">
        <f t="shared" si="420"/>
        <v>0</v>
      </c>
      <c r="AA112" s="232">
        <f t="shared" si="420"/>
        <v>0</v>
      </c>
      <c r="AB112" s="232">
        <f t="shared" si="420"/>
        <v>0</v>
      </c>
      <c r="AC112" s="232">
        <f t="shared" si="420"/>
        <v>0</v>
      </c>
      <c r="AD112" s="232">
        <f t="shared" si="420"/>
        <v>0</v>
      </c>
      <c r="AE112" s="232">
        <f t="shared" si="420"/>
        <v>0</v>
      </c>
      <c r="AF112" s="232">
        <f t="shared" si="420"/>
        <v>0</v>
      </c>
      <c r="AG112" s="232">
        <f t="shared" si="420"/>
        <v>0</v>
      </c>
      <c r="AH112" s="232">
        <f t="shared" si="420"/>
        <v>0</v>
      </c>
      <c r="AI112" s="232">
        <f t="shared" si="420"/>
        <v>0</v>
      </c>
      <c r="AJ112" s="232">
        <f t="shared" si="420"/>
        <v>0</v>
      </c>
      <c r="AK112" s="232">
        <f t="shared" si="420"/>
        <v>0</v>
      </c>
      <c r="AL112" s="232">
        <f t="shared" si="420"/>
        <v>0</v>
      </c>
      <c r="AM112" s="232">
        <f t="shared" si="420"/>
        <v>0</v>
      </c>
      <c r="AN112" s="232">
        <f t="shared" si="420"/>
        <v>0</v>
      </c>
      <c r="AO112" s="232">
        <f t="shared" si="420"/>
        <v>0</v>
      </c>
      <c r="AP112" s="232">
        <f t="shared" ref="AP112:BU112" si="421">AO112*IFERROR(VLOOKUP($F112+AO$4,mortalityTable_nPx_assurance,4,0),0)</f>
        <v>0</v>
      </c>
      <c r="AQ112" s="232">
        <f t="shared" si="421"/>
        <v>0</v>
      </c>
      <c r="AR112" s="232">
        <f t="shared" si="421"/>
        <v>0</v>
      </c>
      <c r="AS112" s="232">
        <f t="shared" si="421"/>
        <v>0</v>
      </c>
      <c r="AT112" s="232">
        <f t="shared" si="421"/>
        <v>0</v>
      </c>
      <c r="AU112" s="232">
        <f t="shared" si="421"/>
        <v>0</v>
      </c>
      <c r="AV112" s="232">
        <f t="shared" si="421"/>
        <v>0</v>
      </c>
      <c r="AW112" s="232">
        <f t="shared" si="421"/>
        <v>0</v>
      </c>
      <c r="AX112" s="232">
        <f t="shared" si="421"/>
        <v>0</v>
      </c>
      <c r="AY112" s="232">
        <f t="shared" si="421"/>
        <v>0</v>
      </c>
      <c r="AZ112" s="232">
        <f t="shared" si="421"/>
        <v>0</v>
      </c>
      <c r="BA112" s="232">
        <f t="shared" si="421"/>
        <v>0</v>
      </c>
      <c r="BB112" s="232">
        <f t="shared" si="421"/>
        <v>0</v>
      </c>
      <c r="BC112" s="232">
        <f t="shared" si="421"/>
        <v>0</v>
      </c>
      <c r="BD112" s="232">
        <f t="shared" si="421"/>
        <v>0</v>
      </c>
      <c r="BE112" s="232">
        <f t="shared" si="421"/>
        <v>0</v>
      </c>
      <c r="BF112" s="232">
        <f t="shared" si="421"/>
        <v>0</v>
      </c>
      <c r="BG112" s="232">
        <f t="shared" si="421"/>
        <v>0</v>
      </c>
      <c r="BH112" s="232">
        <f t="shared" si="421"/>
        <v>0</v>
      </c>
      <c r="BI112" s="232">
        <f t="shared" si="421"/>
        <v>0</v>
      </c>
      <c r="BJ112" s="232">
        <f t="shared" si="421"/>
        <v>0</v>
      </c>
      <c r="BK112" s="232">
        <f t="shared" si="421"/>
        <v>0</v>
      </c>
      <c r="BL112" s="232">
        <f t="shared" si="421"/>
        <v>0</v>
      </c>
      <c r="BM112" s="232">
        <f t="shared" si="421"/>
        <v>0</v>
      </c>
      <c r="BN112" s="232">
        <f t="shared" si="421"/>
        <v>0</v>
      </c>
      <c r="BO112" s="232">
        <f t="shared" si="421"/>
        <v>0</v>
      </c>
      <c r="BP112" s="232">
        <f t="shared" si="421"/>
        <v>0</v>
      </c>
      <c r="BQ112" s="232">
        <f t="shared" si="421"/>
        <v>0</v>
      </c>
      <c r="BR112" s="232">
        <f t="shared" si="421"/>
        <v>0</v>
      </c>
      <c r="BS112" s="232">
        <f t="shared" si="421"/>
        <v>0</v>
      </c>
      <c r="BT112" s="232">
        <f t="shared" si="421"/>
        <v>0</v>
      </c>
      <c r="BU112" s="232">
        <f t="shared" si="421"/>
        <v>0</v>
      </c>
      <c r="BV112" s="232">
        <f t="shared" ref="BV112:DA112" si="422">BU112*IFERROR(VLOOKUP($F112+BU$4,mortalityTable_nPx_assurance,4,0),0)</f>
        <v>0</v>
      </c>
      <c r="BW112" s="232">
        <f t="shared" si="422"/>
        <v>0</v>
      </c>
      <c r="BX112" s="232">
        <f t="shared" si="422"/>
        <v>0</v>
      </c>
      <c r="BY112" s="232">
        <f t="shared" si="422"/>
        <v>0</v>
      </c>
      <c r="BZ112" s="232">
        <f t="shared" si="422"/>
        <v>0</v>
      </c>
      <c r="CA112" s="232">
        <f t="shared" si="422"/>
        <v>0</v>
      </c>
      <c r="CB112" s="232">
        <f t="shared" si="422"/>
        <v>0</v>
      </c>
      <c r="CC112" s="232">
        <f t="shared" si="422"/>
        <v>0</v>
      </c>
      <c r="CD112" s="232">
        <f t="shared" si="422"/>
        <v>0</v>
      </c>
      <c r="CE112" s="232">
        <f t="shared" si="422"/>
        <v>0</v>
      </c>
      <c r="CF112" s="232">
        <f t="shared" si="422"/>
        <v>0</v>
      </c>
      <c r="CG112" s="232">
        <f t="shared" si="422"/>
        <v>0</v>
      </c>
      <c r="CH112" s="232">
        <f t="shared" si="422"/>
        <v>0</v>
      </c>
      <c r="CI112" s="232">
        <f t="shared" si="422"/>
        <v>0</v>
      </c>
      <c r="CJ112" s="232">
        <f t="shared" si="422"/>
        <v>0</v>
      </c>
      <c r="CK112" s="232">
        <f t="shared" si="422"/>
        <v>0</v>
      </c>
      <c r="CL112" s="232">
        <f t="shared" si="422"/>
        <v>0</v>
      </c>
      <c r="CM112" s="232">
        <f t="shared" si="422"/>
        <v>0</v>
      </c>
      <c r="CN112" s="232">
        <f t="shared" si="422"/>
        <v>0</v>
      </c>
      <c r="CO112" s="232">
        <f t="shared" si="422"/>
        <v>0</v>
      </c>
      <c r="CP112" s="232">
        <f t="shared" si="422"/>
        <v>0</v>
      </c>
      <c r="CQ112" s="232">
        <f t="shared" si="422"/>
        <v>0</v>
      </c>
      <c r="CR112" s="232">
        <f t="shared" si="422"/>
        <v>0</v>
      </c>
      <c r="CS112" s="232">
        <f t="shared" si="422"/>
        <v>0</v>
      </c>
      <c r="CT112" s="232">
        <f t="shared" si="422"/>
        <v>0</v>
      </c>
      <c r="CU112" s="232">
        <f t="shared" si="422"/>
        <v>0</v>
      </c>
      <c r="CV112" s="232">
        <f t="shared" si="422"/>
        <v>0</v>
      </c>
      <c r="CW112" s="232">
        <f t="shared" si="422"/>
        <v>0</v>
      </c>
      <c r="CX112" s="232">
        <f t="shared" si="422"/>
        <v>0</v>
      </c>
      <c r="CY112" s="232">
        <f t="shared" si="422"/>
        <v>0</v>
      </c>
      <c r="CZ112" s="232">
        <f t="shared" si="422"/>
        <v>0</v>
      </c>
      <c r="DA112" s="232">
        <f t="shared" si="422"/>
        <v>0</v>
      </c>
      <c r="DB112" s="232">
        <f t="shared" ref="DB112:DI112" si="423">DA112*IFERROR(VLOOKUP($F112+DA$4,mortalityTable_nPx_assurance,4,0),0)</f>
        <v>0</v>
      </c>
      <c r="DC112" s="232">
        <f t="shared" si="423"/>
        <v>0</v>
      </c>
      <c r="DD112" s="232">
        <f t="shared" si="423"/>
        <v>0</v>
      </c>
      <c r="DE112" s="232">
        <f t="shared" si="423"/>
        <v>0</v>
      </c>
      <c r="DF112" s="232">
        <f t="shared" si="423"/>
        <v>0</v>
      </c>
      <c r="DG112" s="232">
        <f t="shared" si="423"/>
        <v>0</v>
      </c>
      <c r="DH112" s="232">
        <f t="shared" si="423"/>
        <v>0</v>
      </c>
      <c r="DI112" s="233">
        <f t="shared" si="423"/>
        <v>0</v>
      </c>
    </row>
    <row r="113" spans="2:113">
      <c r="B113" s="220"/>
      <c r="C113" s="220"/>
      <c r="D113" s="220"/>
      <c r="E113" s="220"/>
      <c r="F113" s="266">
        <f t="shared" si="274"/>
        <v>118</v>
      </c>
      <c r="G113" s="224">
        <f t="shared" si="395"/>
        <v>0.82899999999999996</v>
      </c>
      <c r="H113" s="225">
        <v>1</v>
      </c>
      <c r="I113" s="235">
        <f t="shared" si="269"/>
        <v>0.17100000000000004</v>
      </c>
      <c r="J113" s="231">
        <f t="shared" ref="J113:AO113" si="424">I113*IFERROR(VLOOKUP($F113+I$4,mortalityTable_nPx_assurance,4,0),0)</f>
        <v>1.5560999999999998E-2</v>
      </c>
      <c r="K113" s="232">
        <f t="shared" si="424"/>
        <v>0</v>
      </c>
      <c r="L113" s="232">
        <f t="shared" si="424"/>
        <v>0</v>
      </c>
      <c r="M113" s="232">
        <f t="shared" si="424"/>
        <v>0</v>
      </c>
      <c r="N113" s="232">
        <f t="shared" si="424"/>
        <v>0</v>
      </c>
      <c r="O113" s="232">
        <f t="shared" si="424"/>
        <v>0</v>
      </c>
      <c r="P113" s="232">
        <f t="shared" si="424"/>
        <v>0</v>
      </c>
      <c r="Q113" s="232">
        <f t="shared" si="424"/>
        <v>0</v>
      </c>
      <c r="R113" s="232">
        <f t="shared" si="424"/>
        <v>0</v>
      </c>
      <c r="S113" s="232">
        <f t="shared" si="424"/>
        <v>0</v>
      </c>
      <c r="T113" s="232">
        <f t="shared" si="424"/>
        <v>0</v>
      </c>
      <c r="U113" s="232">
        <f t="shared" si="424"/>
        <v>0</v>
      </c>
      <c r="V113" s="232">
        <f t="shared" si="424"/>
        <v>0</v>
      </c>
      <c r="W113" s="232">
        <f t="shared" si="424"/>
        <v>0</v>
      </c>
      <c r="X113" s="232">
        <f t="shared" si="424"/>
        <v>0</v>
      </c>
      <c r="Y113" s="232">
        <f t="shared" si="424"/>
        <v>0</v>
      </c>
      <c r="Z113" s="232">
        <f t="shared" si="424"/>
        <v>0</v>
      </c>
      <c r="AA113" s="232">
        <f t="shared" si="424"/>
        <v>0</v>
      </c>
      <c r="AB113" s="232">
        <f t="shared" si="424"/>
        <v>0</v>
      </c>
      <c r="AC113" s="232">
        <f t="shared" si="424"/>
        <v>0</v>
      </c>
      <c r="AD113" s="232">
        <f t="shared" si="424"/>
        <v>0</v>
      </c>
      <c r="AE113" s="232">
        <f t="shared" si="424"/>
        <v>0</v>
      </c>
      <c r="AF113" s="232">
        <f t="shared" si="424"/>
        <v>0</v>
      </c>
      <c r="AG113" s="232">
        <f t="shared" si="424"/>
        <v>0</v>
      </c>
      <c r="AH113" s="232">
        <f t="shared" si="424"/>
        <v>0</v>
      </c>
      <c r="AI113" s="232">
        <f t="shared" si="424"/>
        <v>0</v>
      </c>
      <c r="AJ113" s="232">
        <f t="shared" si="424"/>
        <v>0</v>
      </c>
      <c r="AK113" s="232">
        <f t="shared" si="424"/>
        <v>0</v>
      </c>
      <c r="AL113" s="232">
        <f t="shared" si="424"/>
        <v>0</v>
      </c>
      <c r="AM113" s="232">
        <f t="shared" si="424"/>
        <v>0</v>
      </c>
      <c r="AN113" s="232">
        <f t="shared" si="424"/>
        <v>0</v>
      </c>
      <c r="AO113" s="232">
        <f t="shared" si="424"/>
        <v>0</v>
      </c>
      <c r="AP113" s="232">
        <f t="shared" ref="AP113:BU113" si="425">AO113*IFERROR(VLOOKUP($F113+AO$4,mortalityTable_nPx_assurance,4,0),0)</f>
        <v>0</v>
      </c>
      <c r="AQ113" s="232">
        <f t="shared" si="425"/>
        <v>0</v>
      </c>
      <c r="AR113" s="232">
        <f t="shared" si="425"/>
        <v>0</v>
      </c>
      <c r="AS113" s="232">
        <f t="shared" si="425"/>
        <v>0</v>
      </c>
      <c r="AT113" s="232">
        <f t="shared" si="425"/>
        <v>0</v>
      </c>
      <c r="AU113" s="232">
        <f t="shared" si="425"/>
        <v>0</v>
      </c>
      <c r="AV113" s="232">
        <f t="shared" si="425"/>
        <v>0</v>
      </c>
      <c r="AW113" s="232">
        <f t="shared" si="425"/>
        <v>0</v>
      </c>
      <c r="AX113" s="232">
        <f t="shared" si="425"/>
        <v>0</v>
      </c>
      <c r="AY113" s="232">
        <f t="shared" si="425"/>
        <v>0</v>
      </c>
      <c r="AZ113" s="232">
        <f t="shared" si="425"/>
        <v>0</v>
      </c>
      <c r="BA113" s="232">
        <f t="shared" si="425"/>
        <v>0</v>
      </c>
      <c r="BB113" s="232">
        <f t="shared" si="425"/>
        <v>0</v>
      </c>
      <c r="BC113" s="232">
        <f t="shared" si="425"/>
        <v>0</v>
      </c>
      <c r="BD113" s="232">
        <f t="shared" si="425"/>
        <v>0</v>
      </c>
      <c r="BE113" s="232">
        <f t="shared" si="425"/>
        <v>0</v>
      </c>
      <c r="BF113" s="232">
        <f t="shared" si="425"/>
        <v>0</v>
      </c>
      <c r="BG113" s="232">
        <f t="shared" si="425"/>
        <v>0</v>
      </c>
      <c r="BH113" s="232">
        <f t="shared" si="425"/>
        <v>0</v>
      </c>
      <c r="BI113" s="232">
        <f t="shared" si="425"/>
        <v>0</v>
      </c>
      <c r="BJ113" s="232">
        <f t="shared" si="425"/>
        <v>0</v>
      </c>
      <c r="BK113" s="232">
        <f t="shared" si="425"/>
        <v>0</v>
      </c>
      <c r="BL113" s="232">
        <f t="shared" si="425"/>
        <v>0</v>
      </c>
      <c r="BM113" s="232">
        <f t="shared" si="425"/>
        <v>0</v>
      </c>
      <c r="BN113" s="232">
        <f t="shared" si="425"/>
        <v>0</v>
      </c>
      <c r="BO113" s="232">
        <f t="shared" si="425"/>
        <v>0</v>
      </c>
      <c r="BP113" s="232">
        <f t="shared" si="425"/>
        <v>0</v>
      </c>
      <c r="BQ113" s="232">
        <f t="shared" si="425"/>
        <v>0</v>
      </c>
      <c r="BR113" s="232">
        <f t="shared" si="425"/>
        <v>0</v>
      </c>
      <c r="BS113" s="232">
        <f t="shared" si="425"/>
        <v>0</v>
      </c>
      <c r="BT113" s="232">
        <f t="shared" si="425"/>
        <v>0</v>
      </c>
      <c r="BU113" s="232">
        <f t="shared" si="425"/>
        <v>0</v>
      </c>
      <c r="BV113" s="232">
        <f t="shared" ref="BV113:DA113" si="426">BU113*IFERROR(VLOOKUP($F113+BU$4,mortalityTable_nPx_assurance,4,0),0)</f>
        <v>0</v>
      </c>
      <c r="BW113" s="232">
        <f t="shared" si="426"/>
        <v>0</v>
      </c>
      <c r="BX113" s="232">
        <f t="shared" si="426"/>
        <v>0</v>
      </c>
      <c r="BY113" s="232">
        <f t="shared" si="426"/>
        <v>0</v>
      </c>
      <c r="BZ113" s="232">
        <f t="shared" si="426"/>
        <v>0</v>
      </c>
      <c r="CA113" s="232">
        <f t="shared" si="426"/>
        <v>0</v>
      </c>
      <c r="CB113" s="232">
        <f t="shared" si="426"/>
        <v>0</v>
      </c>
      <c r="CC113" s="232">
        <f t="shared" si="426"/>
        <v>0</v>
      </c>
      <c r="CD113" s="232">
        <f t="shared" si="426"/>
        <v>0</v>
      </c>
      <c r="CE113" s="232">
        <f t="shared" si="426"/>
        <v>0</v>
      </c>
      <c r="CF113" s="232">
        <f t="shared" si="426"/>
        <v>0</v>
      </c>
      <c r="CG113" s="232">
        <f t="shared" si="426"/>
        <v>0</v>
      </c>
      <c r="CH113" s="232">
        <f t="shared" si="426"/>
        <v>0</v>
      </c>
      <c r="CI113" s="232">
        <f t="shared" si="426"/>
        <v>0</v>
      </c>
      <c r="CJ113" s="232">
        <f t="shared" si="426"/>
        <v>0</v>
      </c>
      <c r="CK113" s="232">
        <f t="shared" si="426"/>
        <v>0</v>
      </c>
      <c r="CL113" s="232">
        <f t="shared" si="426"/>
        <v>0</v>
      </c>
      <c r="CM113" s="232">
        <f t="shared" si="426"/>
        <v>0</v>
      </c>
      <c r="CN113" s="232">
        <f t="shared" si="426"/>
        <v>0</v>
      </c>
      <c r="CO113" s="232">
        <f t="shared" si="426"/>
        <v>0</v>
      </c>
      <c r="CP113" s="232">
        <f t="shared" si="426"/>
        <v>0</v>
      </c>
      <c r="CQ113" s="232">
        <f t="shared" si="426"/>
        <v>0</v>
      </c>
      <c r="CR113" s="232">
        <f t="shared" si="426"/>
        <v>0</v>
      </c>
      <c r="CS113" s="232">
        <f t="shared" si="426"/>
        <v>0</v>
      </c>
      <c r="CT113" s="232">
        <f t="shared" si="426"/>
        <v>0</v>
      </c>
      <c r="CU113" s="232">
        <f t="shared" si="426"/>
        <v>0</v>
      </c>
      <c r="CV113" s="232">
        <f t="shared" si="426"/>
        <v>0</v>
      </c>
      <c r="CW113" s="232">
        <f t="shared" si="426"/>
        <v>0</v>
      </c>
      <c r="CX113" s="232">
        <f t="shared" si="426"/>
        <v>0</v>
      </c>
      <c r="CY113" s="232">
        <f t="shared" si="426"/>
        <v>0</v>
      </c>
      <c r="CZ113" s="232">
        <f t="shared" si="426"/>
        <v>0</v>
      </c>
      <c r="DA113" s="232">
        <f t="shared" si="426"/>
        <v>0</v>
      </c>
      <c r="DB113" s="232">
        <f t="shared" ref="DB113:DI113" si="427">DA113*IFERROR(VLOOKUP($F113+DA$4,mortalityTable_nPx_assurance,4,0),0)</f>
        <v>0</v>
      </c>
      <c r="DC113" s="232">
        <f t="shared" si="427"/>
        <v>0</v>
      </c>
      <c r="DD113" s="232">
        <f t="shared" si="427"/>
        <v>0</v>
      </c>
      <c r="DE113" s="232">
        <f t="shared" si="427"/>
        <v>0</v>
      </c>
      <c r="DF113" s="232">
        <f t="shared" si="427"/>
        <v>0</v>
      </c>
      <c r="DG113" s="232">
        <f t="shared" si="427"/>
        <v>0</v>
      </c>
      <c r="DH113" s="232">
        <f t="shared" si="427"/>
        <v>0</v>
      </c>
      <c r="DI113" s="233">
        <f t="shared" si="427"/>
        <v>0</v>
      </c>
    </row>
    <row r="114" spans="2:113">
      <c r="B114" s="220"/>
      <c r="C114" s="220"/>
      <c r="D114" s="220"/>
      <c r="E114" s="220"/>
      <c r="F114" s="266">
        <f t="shared" si="274"/>
        <v>119</v>
      </c>
      <c r="G114" s="224">
        <f t="shared" si="395"/>
        <v>0.90900000000000003</v>
      </c>
      <c r="H114" s="225">
        <v>1</v>
      </c>
      <c r="I114" s="235">
        <f t="shared" si="269"/>
        <v>9.099999999999997E-2</v>
      </c>
      <c r="J114" s="231">
        <f t="shared" ref="J114:AO114" si="428">I114*IFERROR(VLOOKUP($F114+I$4,mortalityTable_nPx_assurance,4,0),0)</f>
        <v>0</v>
      </c>
      <c r="K114" s="232">
        <f t="shared" si="428"/>
        <v>0</v>
      </c>
      <c r="L114" s="232">
        <f t="shared" si="428"/>
        <v>0</v>
      </c>
      <c r="M114" s="232">
        <f t="shared" si="428"/>
        <v>0</v>
      </c>
      <c r="N114" s="232">
        <f t="shared" si="428"/>
        <v>0</v>
      </c>
      <c r="O114" s="232">
        <f t="shared" si="428"/>
        <v>0</v>
      </c>
      <c r="P114" s="232">
        <f t="shared" si="428"/>
        <v>0</v>
      </c>
      <c r="Q114" s="232">
        <f t="shared" si="428"/>
        <v>0</v>
      </c>
      <c r="R114" s="232">
        <f t="shared" si="428"/>
        <v>0</v>
      </c>
      <c r="S114" s="232">
        <f t="shared" si="428"/>
        <v>0</v>
      </c>
      <c r="T114" s="232">
        <f t="shared" si="428"/>
        <v>0</v>
      </c>
      <c r="U114" s="232">
        <f t="shared" si="428"/>
        <v>0</v>
      </c>
      <c r="V114" s="232">
        <f t="shared" si="428"/>
        <v>0</v>
      </c>
      <c r="W114" s="232">
        <f t="shared" si="428"/>
        <v>0</v>
      </c>
      <c r="X114" s="232">
        <f t="shared" si="428"/>
        <v>0</v>
      </c>
      <c r="Y114" s="232">
        <f t="shared" si="428"/>
        <v>0</v>
      </c>
      <c r="Z114" s="232">
        <f t="shared" si="428"/>
        <v>0</v>
      </c>
      <c r="AA114" s="232">
        <f t="shared" si="428"/>
        <v>0</v>
      </c>
      <c r="AB114" s="232">
        <f t="shared" si="428"/>
        <v>0</v>
      </c>
      <c r="AC114" s="232">
        <f t="shared" si="428"/>
        <v>0</v>
      </c>
      <c r="AD114" s="232">
        <f t="shared" si="428"/>
        <v>0</v>
      </c>
      <c r="AE114" s="232">
        <f t="shared" si="428"/>
        <v>0</v>
      </c>
      <c r="AF114" s="232">
        <f t="shared" si="428"/>
        <v>0</v>
      </c>
      <c r="AG114" s="232">
        <f t="shared" si="428"/>
        <v>0</v>
      </c>
      <c r="AH114" s="232">
        <f t="shared" si="428"/>
        <v>0</v>
      </c>
      <c r="AI114" s="232">
        <f t="shared" si="428"/>
        <v>0</v>
      </c>
      <c r="AJ114" s="232">
        <f t="shared" si="428"/>
        <v>0</v>
      </c>
      <c r="AK114" s="232">
        <f t="shared" si="428"/>
        <v>0</v>
      </c>
      <c r="AL114" s="232">
        <f t="shared" si="428"/>
        <v>0</v>
      </c>
      <c r="AM114" s="232">
        <f t="shared" si="428"/>
        <v>0</v>
      </c>
      <c r="AN114" s="232">
        <f t="shared" si="428"/>
        <v>0</v>
      </c>
      <c r="AO114" s="232">
        <f t="shared" si="428"/>
        <v>0</v>
      </c>
      <c r="AP114" s="232">
        <f t="shared" ref="AP114:BU114" si="429">AO114*IFERROR(VLOOKUP($F114+AO$4,mortalityTable_nPx_assurance,4,0),0)</f>
        <v>0</v>
      </c>
      <c r="AQ114" s="232">
        <f t="shared" si="429"/>
        <v>0</v>
      </c>
      <c r="AR114" s="232">
        <f t="shared" si="429"/>
        <v>0</v>
      </c>
      <c r="AS114" s="232">
        <f t="shared" si="429"/>
        <v>0</v>
      </c>
      <c r="AT114" s="232">
        <f t="shared" si="429"/>
        <v>0</v>
      </c>
      <c r="AU114" s="232">
        <f t="shared" si="429"/>
        <v>0</v>
      </c>
      <c r="AV114" s="232">
        <f t="shared" si="429"/>
        <v>0</v>
      </c>
      <c r="AW114" s="232">
        <f t="shared" si="429"/>
        <v>0</v>
      </c>
      <c r="AX114" s="232">
        <f t="shared" si="429"/>
        <v>0</v>
      </c>
      <c r="AY114" s="232">
        <f t="shared" si="429"/>
        <v>0</v>
      </c>
      <c r="AZ114" s="232">
        <f t="shared" si="429"/>
        <v>0</v>
      </c>
      <c r="BA114" s="232">
        <f t="shared" si="429"/>
        <v>0</v>
      </c>
      <c r="BB114" s="232">
        <f t="shared" si="429"/>
        <v>0</v>
      </c>
      <c r="BC114" s="232">
        <f t="shared" si="429"/>
        <v>0</v>
      </c>
      <c r="BD114" s="232">
        <f t="shared" si="429"/>
        <v>0</v>
      </c>
      <c r="BE114" s="232">
        <f t="shared" si="429"/>
        <v>0</v>
      </c>
      <c r="BF114" s="232">
        <f t="shared" si="429"/>
        <v>0</v>
      </c>
      <c r="BG114" s="232">
        <f t="shared" si="429"/>
        <v>0</v>
      </c>
      <c r="BH114" s="232">
        <f t="shared" si="429"/>
        <v>0</v>
      </c>
      <c r="BI114" s="232">
        <f t="shared" si="429"/>
        <v>0</v>
      </c>
      <c r="BJ114" s="232">
        <f t="shared" si="429"/>
        <v>0</v>
      </c>
      <c r="BK114" s="232">
        <f t="shared" si="429"/>
        <v>0</v>
      </c>
      <c r="BL114" s="232">
        <f t="shared" si="429"/>
        <v>0</v>
      </c>
      <c r="BM114" s="232">
        <f t="shared" si="429"/>
        <v>0</v>
      </c>
      <c r="BN114" s="232">
        <f t="shared" si="429"/>
        <v>0</v>
      </c>
      <c r="BO114" s="232">
        <f t="shared" si="429"/>
        <v>0</v>
      </c>
      <c r="BP114" s="232">
        <f t="shared" si="429"/>
        <v>0</v>
      </c>
      <c r="BQ114" s="232">
        <f t="shared" si="429"/>
        <v>0</v>
      </c>
      <c r="BR114" s="232">
        <f t="shared" si="429"/>
        <v>0</v>
      </c>
      <c r="BS114" s="232">
        <f t="shared" si="429"/>
        <v>0</v>
      </c>
      <c r="BT114" s="232">
        <f t="shared" si="429"/>
        <v>0</v>
      </c>
      <c r="BU114" s="232">
        <f t="shared" si="429"/>
        <v>0</v>
      </c>
      <c r="BV114" s="232">
        <f t="shared" ref="BV114:DA114" si="430">BU114*IFERROR(VLOOKUP($F114+BU$4,mortalityTable_nPx_assurance,4,0),0)</f>
        <v>0</v>
      </c>
      <c r="BW114" s="232">
        <f t="shared" si="430"/>
        <v>0</v>
      </c>
      <c r="BX114" s="232">
        <f t="shared" si="430"/>
        <v>0</v>
      </c>
      <c r="BY114" s="232">
        <f t="shared" si="430"/>
        <v>0</v>
      </c>
      <c r="BZ114" s="232">
        <f t="shared" si="430"/>
        <v>0</v>
      </c>
      <c r="CA114" s="232">
        <f t="shared" si="430"/>
        <v>0</v>
      </c>
      <c r="CB114" s="232">
        <f t="shared" si="430"/>
        <v>0</v>
      </c>
      <c r="CC114" s="232">
        <f t="shared" si="430"/>
        <v>0</v>
      </c>
      <c r="CD114" s="232">
        <f t="shared" si="430"/>
        <v>0</v>
      </c>
      <c r="CE114" s="232">
        <f t="shared" si="430"/>
        <v>0</v>
      </c>
      <c r="CF114" s="232">
        <f t="shared" si="430"/>
        <v>0</v>
      </c>
      <c r="CG114" s="232">
        <f t="shared" si="430"/>
        <v>0</v>
      </c>
      <c r="CH114" s="232">
        <f t="shared" si="430"/>
        <v>0</v>
      </c>
      <c r="CI114" s="232">
        <f t="shared" si="430"/>
        <v>0</v>
      </c>
      <c r="CJ114" s="232">
        <f t="shared" si="430"/>
        <v>0</v>
      </c>
      <c r="CK114" s="232">
        <f t="shared" si="430"/>
        <v>0</v>
      </c>
      <c r="CL114" s="232">
        <f t="shared" si="430"/>
        <v>0</v>
      </c>
      <c r="CM114" s="232">
        <f t="shared" si="430"/>
        <v>0</v>
      </c>
      <c r="CN114" s="232">
        <f t="shared" si="430"/>
        <v>0</v>
      </c>
      <c r="CO114" s="232">
        <f t="shared" si="430"/>
        <v>0</v>
      </c>
      <c r="CP114" s="232">
        <f t="shared" si="430"/>
        <v>0</v>
      </c>
      <c r="CQ114" s="232">
        <f t="shared" si="430"/>
        <v>0</v>
      </c>
      <c r="CR114" s="232">
        <f t="shared" si="430"/>
        <v>0</v>
      </c>
      <c r="CS114" s="232">
        <f t="shared" si="430"/>
        <v>0</v>
      </c>
      <c r="CT114" s="232">
        <f t="shared" si="430"/>
        <v>0</v>
      </c>
      <c r="CU114" s="232">
        <f t="shared" si="430"/>
        <v>0</v>
      </c>
      <c r="CV114" s="232">
        <f t="shared" si="430"/>
        <v>0</v>
      </c>
      <c r="CW114" s="232">
        <f t="shared" si="430"/>
        <v>0</v>
      </c>
      <c r="CX114" s="232">
        <f t="shared" si="430"/>
        <v>0</v>
      </c>
      <c r="CY114" s="232">
        <f t="shared" si="430"/>
        <v>0</v>
      </c>
      <c r="CZ114" s="232">
        <f t="shared" si="430"/>
        <v>0</v>
      </c>
      <c r="DA114" s="232">
        <f t="shared" si="430"/>
        <v>0</v>
      </c>
      <c r="DB114" s="232">
        <f t="shared" ref="DB114:DI114" si="431">DA114*IFERROR(VLOOKUP($F114+DA$4,mortalityTable_nPx_assurance,4,0),0)</f>
        <v>0</v>
      </c>
      <c r="DC114" s="232">
        <f t="shared" si="431"/>
        <v>0</v>
      </c>
      <c r="DD114" s="232">
        <f t="shared" si="431"/>
        <v>0</v>
      </c>
      <c r="DE114" s="232">
        <f t="shared" si="431"/>
        <v>0</v>
      </c>
      <c r="DF114" s="232">
        <f t="shared" si="431"/>
        <v>0</v>
      </c>
      <c r="DG114" s="232">
        <f t="shared" si="431"/>
        <v>0</v>
      </c>
      <c r="DH114" s="232">
        <f t="shared" si="431"/>
        <v>0</v>
      </c>
      <c r="DI114" s="233">
        <f t="shared" si="431"/>
        <v>0</v>
      </c>
    </row>
    <row r="115" spans="2:113" ht="12.5" thickBot="1">
      <c r="B115" s="220"/>
      <c r="C115" s="220"/>
      <c r="D115" s="220"/>
      <c r="E115" s="220"/>
      <c r="F115" s="267">
        <f t="shared" si="274"/>
        <v>120</v>
      </c>
      <c r="G115" s="224">
        <f t="shared" si="395"/>
        <v>1</v>
      </c>
      <c r="H115" s="236">
        <v>1</v>
      </c>
      <c r="I115" s="237">
        <f t="shared" si="269"/>
        <v>0</v>
      </c>
      <c r="J115" s="238">
        <f t="shared" ref="J115:AO115" si="432">I115*IFERROR(VLOOKUP($F115+I$4,mortalityTable_nPx_assurance,4,0),0)</f>
        <v>0</v>
      </c>
      <c r="K115" s="239">
        <f t="shared" si="432"/>
        <v>0</v>
      </c>
      <c r="L115" s="239">
        <f t="shared" si="432"/>
        <v>0</v>
      </c>
      <c r="M115" s="239">
        <f t="shared" si="432"/>
        <v>0</v>
      </c>
      <c r="N115" s="239">
        <f t="shared" si="432"/>
        <v>0</v>
      </c>
      <c r="O115" s="239">
        <f t="shared" si="432"/>
        <v>0</v>
      </c>
      <c r="P115" s="239">
        <f t="shared" si="432"/>
        <v>0</v>
      </c>
      <c r="Q115" s="239">
        <f t="shared" si="432"/>
        <v>0</v>
      </c>
      <c r="R115" s="239">
        <f t="shared" si="432"/>
        <v>0</v>
      </c>
      <c r="S115" s="239">
        <f t="shared" si="432"/>
        <v>0</v>
      </c>
      <c r="T115" s="239">
        <f t="shared" si="432"/>
        <v>0</v>
      </c>
      <c r="U115" s="239">
        <f t="shared" si="432"/>
        <v>0</v>
      </c>
      <c r="V115" s="239">
        <f t="shared" si="432"/>
        <v>0</v>
      </c>
      <c r="W115" s="239">
        <f t="shared" si="432"/>
        <v>0</v>
      </c>
      <c r="X115" s="239">
        <f t="shared" si="432"/>
        <v>0</v>
      </c>
      <c r="Y115" s="239">
        <f t="shared" si="432"/>
        <v>0</v>
      </c>
      <c r="Z115" s="239">
        <f t="shared" si="432"/>
        <v>0</v>
      </c>
      <c r="AA115" s="239">
        <f t="shared" si="432"/>
        <v>0</v>
      </c>
      <c r="AB115" s="239">
        <f t="shared" si="432"/>
        <v>0</v>
      </c>
      <c r="AC115" s="239">
        <f t="shared" si="432"/>
        <v>0</v>
      </c>
      <c r="AD115" s="239">
        <f t="shared" si="432"/>
        <v>0</v>
      </c>
      <c r="AE115" s="239">
        <f t="shared" si="432"/>
        <v>0</v>
      </c>
      <c r="AF115" s="239">
        <f t="shared" si="432"/>
        <v>0</v>
      </c>
      <c r="AG115" s="239">
        <f t="shared" si="432"/>
        <v>0</v>
      </c>
      <c r="AH115" s="239">
        <f t="shared" si="432"/>
        <v>0</v>
      </c>
      <c r="AI115" s="239">
        <f t="shared" si="432"/>
        <v>0</v>
      </c>
      <c r="AJ115" s="239">
        <f t="shared" si="432"/>
        <v>0</v>
      </c>
      <c r="AK115" s="239">
        <f t="shared" si="432"/>
        <v>0</v>
      </c>
      <c r="AL115" s="239">
        <f t="shared" si="432"/>
        <v>0</v>
      </c>
      <c r="AM115" s="239">
        <f t="shared" si="432"/>
        <v>0</v>
      </c>
      <c r="AN115" s="239">
        <f t="shared" si="432"/>
        <v>0</v>
      </c>
      <c r="AO115" s="239">
        <f t="shared" si="432"/>
        <v>0</v>
      </c>
      <c r="AP115" s="239">
        <f t="shared" ref="AP115:BU115" si="433">AO115*IFERROR(VLOOKUP($F115+AO$4,mortalityTable_nPx_assurance,4,0),0)</f>
        <v>0</v>
      </c>
      <c r="AQ115" s="239">
        <f t="shared" si="433"/>
        <v>0</v>
      </c>
      <c r="AR115" s="239">
        <f t="shared" si="433"/>
        <v>0</v>
      </c>
      <c r="AS115" s="239">
        <f t="shared" si="433"/>
        <v>0</v>
      </c>
      <c r="AT115" s="239">
        <f t="shared" si="433"/>
        <v>0</v>
      </c>
      <c r="AU115" s="239">
        <f t="shared" si="433"/>
        <v>0</v>
      </c>
      <c r="AV115" s="239">
        <f t="shared" si="433"/>
        <v>0</v>
      </c>
      <c r="AW115" s="239">
        <f t="shared" si="433"/>
        <v>0</v>
      </c>
      <c r="AX115" s="239">
        <f t="shared" si="433"/>
        <v>0</v>
      </c>
      <c r="AY115" s="239">
        <f t="shared" si="433"/>
        <v>0</v>
      </c>
      <c r="AZ115" s="239">
        <f t="shared" si="433"/>
        <v>0</v>
      </c>
      <c r="BA115" s="239">
        <f t="shared" si="433"/>
        <v>0</v>
      </c>
      <c r="BB115" s="239">
        <f t="shared" si="433"/>
        <v>0</v>
      </c>
      <c r="BC115" s="239">
        <f t="shared" si="433"/>
        <v>0</v>
      </c>
      <c r="BD115" s="239">
        <f t="shared" si="433"/>
        <v>0</v>
      </c>
      <c r="BE115" s="239">
        <f t="shared" si="433"/>
        <v>0</v>
      </c>
      <c r="BF115" s="239">
        <f t="shared" si="433"/>
        <v>0</v>
      </c>
      <c r="BG115" s="239">
        <f t="shared" si="433"/>
        <v>0</v>
      </c>
      <c r="BH115" s="239">
        <f t="shared" si="433"/>
        <v>0</v>
      </c>
      <c r="BI115" s="239">
        <f t="shared" si="433"/>
        <v>0</v>
      </c>
      <c r="BJ115" s="239">
        <f t="shared" si="433"/>
        <v>0</v>
      </c>
      <c r="BK115" s="239">
        <f t="shared" si="433"/>
        <v>0</v>
      </c>
      <c r="BL115" s="239">
        <f t="shared" si="433"/>
        <v>0</v>
      </c>
      <c r="BM115" s="239">
        <f t="shared" si="433"/>
        <v>0</v>
      </c>
      <c r="BN115" s="239">
        <f t="shared" si="433"/>
        <v>0</v>
      </c>
      <c r="BO115" s="239">
        <f t="shared" si="433"/>
        <v>0</v>
      </c>
      <c r="BP115" s="239">
        <f t="shared" si="433"/>
        <v>0</v>
      </c>
      <c r="BQ115" s="239">
        <f t="shared" si="433"/>
        <v>0</v>
      </c>
      <c r="BR115" s="239">
        <f t="shared" si="433"/>
        <v>0</v>
      </c>
      <c r="BS115" s="239">
        <f t="shared" si="433"/>
        <v>0</v>
      </c>
      <c r="BT115" s="239">
        <f t="shared" si="433"/>
        <v>0</v>
      </c>
      <c r="BU115" s="239">
        <f t="shared" si="433"/>
        <v>0</v>
      </c>
      <c r="BV115" s="239">
        <f t="shared" ref="BV115:DA115" si="434">BU115*IFERROR(VLOOKUP($F115+BU$4,mortalityTable_nPx_assurance,4,0),0)</f>
        <v>0</v>
      </c>
      <c r="BW115" s="239">
        <f t="shared" si="434"/>
        <v>0</v>
      </c>
      <c r="BX115" s="239">
        <f t="shared" si="434"/>
        <v>0</v>
      </c>
      <c r="BY115" s="239">
        <f t="shared" si="434"/>
        <v>0</v>
      </c>
      <c r="BZ115" s="239">
        <f t="shared" si="434"/>
        <v>0</v>
      </c>
      <c r="CA115" s="239">
        <f t="shared" si="434"/>
        <v>0</v>
      </c>
      <c r="CB115" s="239">
        <f t="shared" si="434"/>
        <v>0</v>
      </c>
      <c r="CC115" s="239">
        <f t="shared" si="434"/>
        <v>0</v>
      </c>
      <c r="CD115" s="239">
        <f t="shared" si="434"/>
        <v>0</v>
      </c>
      <c r="CE115" s="239">
        <f t="shared" si="434"/>
        <v>0</v>
      </c>
      <c r="CF115" s="239">
        <f t="shared" si="434"/>
        <v>0</v>
      </c>
      <c r="CG115" s="239">
        <f t="shared" si="434"/>
        <v>0</v>
      </c>
      <c r="CH115" s="239">
        <f t="shared" si="434"/>
        <v>0</v>
      </c>
      <c r="CI115" s="239">
        <f t="shared" si="434"/>
        <v>0</v>
      </c>
      <c r="CJ115" s="239">
        <f t="shared" si="434"/>
        <v>0</v>
      </c>
      <c r="CK115" s="239">
        <f t="shared" si="434"/>
        <v>0</v>
      </c>
      <c r="CL115" s="239">
        <f t="shared" si="434"/>
        <v>0</v>
      </c>
      <c r="CM115" s="239">
        <f t="shared" si="434"/>
        <v>0</v>
      </c>
      <c r="CN115" s="239">
        <f t="shared" si="434"/>
        <v>0</v>
      </c>
      <c r="CO115" s="239">
        <f t="shared" si="434"/>
        <v>0</v>
      </c>
      <c r="CP115" s="239">
        <f t="shared" si="434"/>
        <v>0</v>
      </c>
      <c r="CQ115" s="239">
        <f t="shared" si="434"/>
        <v>0</v>
      </c>
      <c r="CR115" s="239">
        <f t="shared" si="434"/>
        <v>0</v>
      </c>
      <c r="CS115" s="239">
        <f t="shared" si="434"/>
        <v>0</v>
      </c>
      <c r="CT115" s="239">
        <f t="shared" si="434"/>
        <v>0</v>
      </c>
      <c r="CU115" s="239">
        <f t="shared" si="434"/>
        <v>0</v>
      </c>
      <c r="CV115" s="239">
        <f t="shared" si="434"/>
        <v>0</v>
      </c>
      <c r="CW115" s="239">
        <f t="shared" si="434"/>
        <v>0</v>
      </c>
      <c r="CX115" s="239">
        <f t="shared" si="434"/>
        <v>0</v>
      </c>
      <c r="CY115" s="239">
        <f t="shared" si="434"/>
        <v>0</v>
      </c>
      <c r="CZ115" s="239">
        <f t="shared" si="434"/>
        <v>0</v>
      </c>
      <c r="DA115" s="239">
        <f t="shared" si="434"/>
        <v>0</v>
      </c>
      <c r="DB115" s="239">
        <f t="shared" ref="DB115:DI115" si="435">DA115*IFERROR(VLOOKUP($F115+DA$4,mortalityTable_nPx_assurance,4,0),0)</f>
        <v>0</v>
      </c>
      <c r="DC115" s="239">
        <f t="shared" si="435"/>
        <v>0</v>
      </c>
      <c r="DD115" s="239">
        <f t="shared" si="435"/>
        <v>0</v>
      </c>
      <c r="DE115" s="239">
        <f t="shared" si="435"/>
        <v>0</v>
      </c>
      <c r="DF115" s="239">
        <f t="shared" si="435"/>
        <v>0</v>
      </c>
      <c r="DG115" s="239">
        <f t="shared" si="435"/>
        <v>0</v>
      </c>
      <c r="DH115" s="239">
        <f t="shared" si="435"/>
        <v>0</v>
      </c>
      <c r="DI115" s="240">
        <f t="shared" si="435"/>
        <v>0</v>
      </c>
    </row>
  </sheetData>
  <conditionalFormatting sqref="J10:DI115">
    <cfRule type="cellIs" dxfId="0" priority="1" operator="equal">
      <formula>0</formula>
    </cfRule>
  </conditionalFormatting>
  <dataValidations count="1">
    <dataValidation type="list" allowBlank="1" showInputMessage="1" showErrorMessage="1" sqref="B5" xr:uid="{78BABAD6-A9C2-4F9A-A39C-CCF61DFEBB10}">
      <formula1>$C$10:$C$15</formula1>
    </dataValidation>
  </dataValidation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C098080B38DD147A7B7AA467507026F" ma:contentTypeVersion="10" ma:contentTypeDescription="Create a new document." ma:contentTypeScope="" ma:versionID="a8f1fb657bf2cd47f0fde71b10fd28b8">
  <xsd:schema xmlns:xsd="http://www.w3.org/2001/XMLSchema" xmlns:xs="http://www.w3.org/2001/XMLSchema" xmlns:p="http://schemas.microsoft.com/office/2006/metadata/properties" xmlns:ns2="dfa2d9f5-199c-4212-8ee5-c011be210f49" targetNamespace="http://schemas.microsoft.com/office/2006/metadata/properties" ma:root="true" ma:fieldsID="d4b3e96af636654b9533073474238ce3" ns2:_="">
    <xsd:import namespace="dfa2d9f5-199c-4212-8ee5-c011be210f49"/>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OCR" minOccurs="0"/>
                <xsd:element ref="ns2:MediaServiceGenerationTime" minOccurs="0"/>
                <xsd:element ref="ns2:MediaServiceEventHashCode" minOccurs="0"/>
                <xsd:element ref="ns2:lcf76f155ced4ddcb4097134ff3c332f"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fa2d9f5-199c-4212-8ee5-c011be210f4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lcf76f155ced4ddcb4097134ff3c332f" ma:index="16" nillable="true" ma:taxonomy="true" ma:internalName="lcf76f155ced4ddcb4097134ff3c332f" ma:taxonomyFieldName="MediaServiceImageTags" ma:displayName="Image Tags" ma:readOnly="false" ma:fieldId="{5cf76f15-5ced-4ddc-b409-7134ff3c332f}" ma:taxonomyMulti="true" ma:sspId="1c775f1b-94bf-41d1-bd5b-4e74f3913fab" ma:termSetId="09814cd3-568e-fe90-9814-8d621ff8fb84" ma:anchorId="fba54fb3-c3e1-fe81-a776-ca4b69148c4d" ma:open="true" ma:isKeyword="false">
      <xsd:complexType>
        <xsd:sequence>
          <xsd:element ref="pc:Terms" minOccurs="0" maxOccurs="1"/>
        </xsd:sequence>
      </xsd:complexType>
    </xsd:element>
    <xsd:element name="MediaLengthInSeconds" ma:index="17"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dfa2d9f5-199c-4212-8ee5-c011be210f49">
      <Terms xmlns="http://schemas.microsoft.com/office/infopath/2007/PartnerControls"/>
    </lcf76f155ced4ddcb4097134ff3c332f>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F33F05F-F7F9-49A9-A496-1AC64BA8D1E9}"/>
</file>

<file path=customXml/itemProps2.xml><?xml version="1.0" encoding="utf-8"?>
<ds:datastoreItem xmlns:ds="http://schemas.openxmlformats.org/officeDocument/2006/customXml" ds:itemID="{FF3C607C-EE36-4794-8DBC-D7E37448ED8B}">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3EB30298-96DB-4BBD-93FA-7776AE8205B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67</vt:i4>
      </vt:variant>
    </vt:vector>
  </HeadingPairs>
  <TitlesOfParts>
    <vt:vector size="85" baseType="lpstr">
      <vt:lpstr>To Do</vt:lpstr>
      <vt:lpstr>Version</vt:lpstr>
      <vt:lpstr>Introduction</vt:lpstr>
      <vt:lpstr>Assumptions</vt:lpstr>
      <vt:lpstr>Results_IL_2023</vt:lpstr>
      <vt:lpstr>SourceData_IL_23</vt:lpstr>
      <vt:lpstr>GMM - Model</vt:lpstr>
      <vt:lpstr>IFRS17 Terms</vt:lpstr>
      <vt:lpstr>Results-PVT</vt:lpstr>
      <vt:lpstr>Commissions</vt:lpstr>
      <vt:lpstr>Yield Curve</vt:lpstr>
      <vt:lpstr>Bonus</vt:lpstr>
      <vt:lpstr>Risk Margin Factors</vt:lpstr>
      <vt:lpstr>Partial Payment</vt:lpstr>
      <vt:lpstr>Product Mapping</vt:lpstr>
      <vt:lpstr>Products_Map</vt:lpstr>
      <vt:lpstr>MortalityTable</vt:lpstr>
      <vt:lpstr>nPx</vt:lpstr>
      <vt:lpstr>__bonus_mapping</vt:lpstr>
      <vt:lpstr>__countries</vt:lpstr>
      <vt:lpstr>__excel_mode</vt:lpstr>
      <vt:lpstr>__GMM_Results</vt:lpstr>
      <vt:lpstr>__param_term_adj_surv</vt:lpstr>
      <vt:lpstr>__partialpaymentrules</vt:lpstr>
      <vt:lpstr>__partialpaymenttable</vt:lpstr>
      <vt:lpstr>__product_mapping</vt:lpstr>
      <vt:lpstr>'Risk Margin Factors'!__riskmargin</vt:lpstr>
      <vt:lpstr>__riskmargin</vt:lpstr>
      <vt:lpstr>__valuation_date</vt:lpstr>
      <vt:lpstr>Bonus!_commission_factors</vt:lpstr>
      <vt:lpstr>'Risk Margin Factors'!_commission_factors</vt:lpstr>
      <vt:lpstr>_commission_factors</vt:lpstr>
      <vt:lpstr>_mort_index</vt:lpstr>
      <vt:lpstr>_selected_continent</vt:lpstr>
      <vt:lpstr>_selected_country</vt:lpstr>
      <vt:lpstr>_user_Param_Mortlity_Table</vt:lpstr>
      <vt:lpstr>_user_Param_Product_Commission</vt:lpstr>
      <vt:lpstr>_user_Param_Product_Guarantee</vt:lpstr>
      <vt:lpstr>_yield_2013</vt:lpstr>
      <vt:lpstr>_yield_2014</vt:lpstr>
      <vt:lpstr>_yield_2015</vt:lpstr>
      <vt:lpstr>_yield_2016</vt:lpstr>
      <vt:lpstr>_yield_2017</vt:lpstr>
      <vt:lpstr>_yield_2018</vt:lpstr>
      <vt:lpstr>_yield_2019</vt:lpstr>
      <vt:lpstr>_yield_2020</vt:lpstr>
      <vt:lpstr>_yield_2021</vt:lpstr>
      <vt:lpstr>_yield_2022</vt:lpstr>
      <vt:lpstr>_yield_2023</vt:lpstr>
      <vt:lpstr>_yield_fixed</vt:lpstr>
      <vt:lpstr>Ass___fixedRiskMargin</vt:lpstr>
      <vt:lpstr>Ass___useMortalityTable</vt:lpstr>
      <vt:lpstr>Ass__fixedDiscountFactor</vt:lpstr>
      <vt:lpstr>ass_discount_factor_type</vt:lpstr>
      <vt:lpstr>err_Columns</vt:lpstr>
      <vt:lpstr>insurer</vt:lpstr>
      <vt:lpstr>insurer_abbreviation</vt:lpstr>
      <vt:lpstr>M___premiumMode</vt:lpstr>
      <vt:lpstr>M___productType</vt:lpstr>
      <vt:lpstr>M_YesNo</vt:lpstr>
      <vt:lpstr>mortalityTable_nPx_assurance</vt:lpstr>
      <vt:lpstr>one_zero</vt:lpstr>
      <vt:lpstr>param___Age</vt:lpstr>
      <vt:lpstr>param___Gender</vt:lpstr>
      <vt:lpstr>param__deathBenefit</vt:lpstr>
      <vt:lpstr>param__expenseInflation</vt:lpstr>
      <vt:lpstr>param__includeFutureBonus</vt:lpstr>
      <vt:lpstr>param__policyAdminFee</vt:lpstr>
      <vt:lpstr>param__survivalBenefit</vt:lpstr>
      <vt:lpstr>param__varExpenses_Claims</vt:lpstr>
      <vt:lpstr>param__varExpenses_Premium</vt:lpstr>
      <vt:lpstr>param_escalation</vt:lpstr>
      <vt:lpstr>param_Guarantee</vt:lpstr>
      <vt:lpstr>param_has_profits</vt:lpstr>
      <vt:lpstr>param_Premium</vt:lpstr>
      <vt:lpstr>param_premiumMode</vt:lpstr>
      <vt:lpstr>param_ProductType</vt:lpstr>
      <vt:lpstr>param_startYear</vt:lpstr>
      <vt:lpstr>param_survival_payments</vt:lpstr>
      <vt:lpstr>param_Term</vt:lpstr>
      <vt:lpstr>param_Term_Nominal</vt:lpstr>
      <vt:lpstr>param_valYear</vt:lpstr>
      <vt:lpstr>Assumptions!Print_Area</vt:lpstr>
      <vt:lpstr>'IFRS17 Terms'!Print_Area</vt:lpstr>
      <vt:lpstr>q_x_Mortality_Table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Ezekiel Macharia</dc:creator>
  <cp:keywords/>
  <dc:description/>
  <cp:lastModifiedBy>Faith Mbula</cp:lastModifiedBy>
  <cp:revision/>
  <dcterms:created xsi:type="dcterms:W3CDTF">2023-07-31T10:58:41Z</dcterms:created>
  <dcterms:modified xsi:type="dcterms:W3CDTF">2025-09-25T19:22:22Z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0x010100FC098080B38DD147A7B7AA467507026F</vt:lpwstr>
  </property>
</Properties>
</file>